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mc:AlternateContent xmlns:mc="http://schemas.openxmlformats.org/markup-compatibility/2006">
    <mc:Choice Requires="x15">
      <x15ac:absPath xmlns:x15ac="http://schemas.microsoft.com/office/spreadsheetml/2010/11/ac" url="https://acaps.sharepoint.com/sites/CrisisInSight/Shared Documents/04 GCSI/03 Monthly reports/"/>
    </mc:Choice>
  </mc:AlternateContent>
  <xr:revisionPtr revIDLastSave="13" documentId="13_ncr:1_{ECAC1B7C-B6A7-42EC-99B0-949CC0B58DC3}" xr6:coauthVersionLast="47" xr6:coauthVersionMax="47" xr10:uidLastSave="{99FB8C5C-A0CE-4A0A-924E-8845264E903A}"/>
  <bookViews>
    <workbookView xWindow="-28920" yWindow="-4680" windowWidth="29040" windowHeight="1584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info'!$A$1:$N$140</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Lists!$A$1:$L$141</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B184" i="22"/>
  <c r="BA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B176" i="22"/>
  <c r="BA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B160" i="22"/>
  <c r="BA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B115" i="22"/>
  <c r="BA115"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B107" i="22"/>
  <c r="BA107"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B104" i="22"/>
  <c r="BA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B99" i="22"/>
  <c r="BA99"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B91" i="22"/>
  <c r="BA91"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B43" i="22"/>
  <c r="BA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A193" i="21" s="1"/>
  <c r="BB193" i="21" s="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BE189" i="21" s="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E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BC183" i="21" s="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BE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BD181" i="21" s="1"/>
  <c r="F181" i="21"/>
  <c r="E181" i="21"/>
  <c r="D181" i="21"/>
  <c r="C181" i="21"/>
  <c r="B181" i="21"/>
  <c r="BD180"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A180" i="21" s="1"/>
  <c r="BB180" i="21" s="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BA179" i="21" s="1"/>
  <c r="BB179" i="21" s="1"/>
  <c r="D179" i="21"/>
  <c r="C179" i="21"/>
  <c r="B179" i="21"/>
  <c r="BE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A178" i="21" s="1"/>
  <c r="BB178" i="21" s="1"/>
  <c r="D178" i="21"/>
  <c r="C178" i="21"/>
  <c r="B178" i="21"/>
  <c r="BE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BC177" i="21" s="1"/>
  <c r="G177" i="21"/>
  <c r="F177" i="21"/>
  <c r="E177" i="21"/>
  <c r="D177" i="21"/>
  <c r="C177" i="21"/>
  <c r="BA177" i="21" s="1"/>
  <c r="BB177" i="21" s="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BE174" i="21" s="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D172" i="21" s="1"/>
  <c r="B172" i="21"/>
  <c r="BD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BA171" i="21" s="1"/>
  <c r="BB171" i="21" s="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BC167" i="21" s="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BE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BD165" i="21" s="1"/>
  <c r="F165" i="21"/>
  <c r="E165" i="21"/>
  <c r="D165" i="21"/>
  <c r="C165" i="21"/>
  <c r="B165" i="21"/>
  <c r="BD164"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E164" i="21" s="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A163" i="21" s="1"/>
  <c r="BB163" i="21" s="1"/>
  <c r="D163" i="21"/>
  <c r="C163" i="21"/>
  <c r="B163" i="21"/>
  <c r="BE163" i="21" s="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E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BC161" i="21" s="1"/>
  <c r="G161" i="21"/>
  <c r="F161" i="21"/>
  <c r="E161" i="21"/>
  <c r="D161" i="21"/>
  <c r="C161" i="21"/>
  <c r="BA161" i="21" s="1"/>
  <c r="BB161" i="21" s="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E158" i="21" s="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D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C155" i="21" s="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C150"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BD150" i="21" s="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E147" i="21"/>
  <c r="BD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BC147" i="21" s="1"/>
  <c r="F147" i="21"/>
  <c r="E147" i="21"/>
  <c r="D147" i="21"/>
  <c r="C147" i="21"/>
  <c r="B147" i="21"/>
  <c r="BC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BD146" i="21" s="1"/>
  <c r="C146" i="21"/>
  <c r="B146" i="21"/>
  <c r="BE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BD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BC143" i="21" s="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BD142" i="21" s="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BC139" i="21" s="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BD138" i="21" s="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BE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BC135" i="21" s="1"/>
  <c r="F135" i="21"/>
  <c r="E135" i="21"/>
  <c r="D135" i="21"/>
  <c r="C135" i="21"/>
  <c r="B135" i="21"/>
  <c r="BC134"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BD134" i="21" s="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BE131" i="21"/>
  <c r="BD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BC131" i="21" s="1"/>
  <c r="F131" i="21"/>
  <c r="E131" i="21"/>
  <c r="D131" i="21"/>
  <c r="C131" i="21"/>
  <c r="B131" i="21"/>
  <c r="BC130"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BD130" i="21" s="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BC127" i="21" s="1"/>
  <c r="F127" i="21"/>
  <c r="E127" i="21"/>
  <c r="D127" i="21"/>
  <c r="C127" i="21"/>
  <c r="B127" i="21"/>
  <c r="BC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BD126" i="21" s="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BE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BC123" i="21" s="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BC118"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BD118" i="21" s="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E115" i="21"/>
  <c r="BD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BC115" i="21" s="1"/>
  <c r="F115" i="21"/>
  <c r="E115" i="21"/>
  <c r="D115" i="21"/>
  <c r="C115" i="21"/>
  <c r="B115" i="21"/>
  <c r="BC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BD114" i="21" s="1"/>
  <c r="C114" i="21"/>
  <c r="B114" i="21"/>
  <c r="BE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BD111"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BC111" i="21" s="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BD110" i="21" s="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BC107" i="21" s="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BD106" i="21" s="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E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BC103" i="21" s="1"/>
  <c r="F103" i="21"/>
  <c r="E103" i="21"/>
  <c r="D103" i="21"/>
  <c r="C103" i="21"/>
  <c r="B103" i="21"/>
  <c r="BC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BD102" i="21" s="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E99" i="21"/>
  <c r="BD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BD98" i="21" s="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BD95" i="21" s="1"/>
  <c r="F95" i="21"/>
  <c r="BE95" i="21" s="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BD94" i="21" s="1"/>
  <c r="F94" i="21"/>
  <c r="BC94" i="21" s="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BD92" i="21" s="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E66" i="21" s="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E64" i="21" s="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E62" i="21" s="1"/>
  <c r="B62" i="21"/>
  <c r="BC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C60" i="21" s="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BE59" i="21" s="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E58" i="21" s="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C56" i="21" s="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BE55" i="21" s="1"/>
  <c r="C55" i="21"/>
  <c r="B55" i="21"/>
  <c r="BE54"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BC53" i="21" s="1"/>
  <c r="F53" i="21"/>
  <c r="E53" i="21"/>
  <c r="D53" i="21"/>
  <c r="C53" i="21"/>
  <c r="B53" i="21"/>
  <c r="BE53" i="21" s="1"/>
  <c r="BC52"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E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BC51" i="21" s="1"/>
  <c r="F51" i="21"/>
  <c r="E51" i="21"/>
  <c r="D51" i="21"/>
  <c r="C51" i="21"/>
  <c r="B51" i="21"/>
  <c r="BE51" i="21" s="1"/>
  <c r="BC50"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E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BC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BC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BC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C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BC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BC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C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BC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BC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BC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BC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BC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BC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BC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BC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BC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BC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BC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BC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C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C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C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BC5" i="21" s="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BC3" i="21" s="1"/>
  <c r="C3" i="21"/>
  <c r="B3" i="21"/>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12" i="14"/>
  <c r="AM212" i="14"/>
  <c r="AL212" i="14"/>
  <c r="AK212" i="14"/>
  <c r="AJ212" i="14"/>
  <c r="AI212" i="14"/>
  <c r="AH212" i="14"/>
  <c r="AG212" i="14"/>
  <c r="AF212" i="14"/>
  <c r="AE212" i="14"/>
  <c r="AD212" i="14"/>
  <c r="AC212" i="14"/>
  <c r="AB212" i="14"/>
  <c r="AA212" i="14"/>
  <c r="Z212" i="14"/>
  <c r="X212" i="14"/>
  <c r="W212" i="14"/>
  <c r="T212" i="14"/>
  <c r="S212" i="14"/>
  <c r="R212" i="14"/>
  <c r="Q212" i="14"/>
  <c r="P212" i="14"/>
  <c r="O212" i="14"/>
  <c r="N212" i="14"/>
  <c r="M212" i="14"/>
  <c r="L212" i="14"/>
  <c r="K212" i="14"/>
  <c r="J212" i="14"/>
  <c r="I212" i="14"/>
  <c r="H212" i="14"/>
  <c r="G212" i="14"/>
  <c r="F212" i="14"/>
  <c r="E212" i="14"/>
  <c r="D212" i="14"/>
  <c r="C212" i="14"/>
  <c r="B212" i="14"/>
  <c r="A212" i="14"/>
  <c r="AN211" i="14"/>
  <c r="AM211" i="14"/>
  <c r="AL211" i="14"/>
  <c r="AK211" i="14"/>
  <c r="AJ211" i="14"/>
  <c r="AI211" i="14"/>
  <c r="AJ195" i="14" s="1"/>
  <c r="AB179" i="14" s="1"/>
  <c r="AH211" i="14"/>
  <c r="AG211" i="14"/>
  <c r="AF211" i="14"/>
  <c r="AE211" i="14"/>
  <c r="AD211" i="14"/>
  <c r="AC211" i="14"/>
  <c r="AB211" i="14"/>
  <c r="AA211" i="14"/>
  <c r="Z195" i="14" s="1"/>
  <c r="Z211" i="14"/>
  <c r="X211" i="14"/>
  <c r="W211" i="14"/>
  <c r="T211" i="14"/>
  <c r="S211" i="14"/>
  <c r="R211" i="14"/>
  <c r="Q211" i="14"/>
  <c r="P211" i="14"/>
  <c r="M195" i="14" s="1"/>
  <c r="B179" i="14" s="1"/>
  <c r="O211" i="14"/>
  <c r="N211" i="14"/>
  <c r="M211" i="14"/>
  <c r="L211" i="14"/>
  <c r="K211" i="14"/>
  <c r="J211" i="14"/>
  <c r="I211" i="14"/>
  <c r="H211" i="14"/>
  <c r="G211" i="14"/>
  <c r="F211" i="14"/>
  <c r="E211" i="14"/>
  <c r="D211" i="14"/>
  <c r="C211" i="14"/>
  <c r="B211" i="14"/>
  <c r="A211" i="14"/>
  <c r="AN210" i="14"/>
  <c r="AB194" i="14" s="1"/>
  <c r="AM210" i="14"/>
  <c r="AL210" i="14"/>
  <c r="AK210" i="14"/>
  <c r="AJ210" i="14"/>
  <c r="AI210" i="14"/>
  <c r="AH210" i="14"/>
  <c r="AG210" i="14"/>
  <c r="AF210" i="14"/>
  <c r="AG194" i="14" s="1"/>
  <c r="AB178" i="14" s="1"/>
  <c r="AE210" i="14"/>
  <c r="AD210" i="14"/>
  <c r="AC210" i="14"/>
  <c r="AB210" i="14"/>
  <c r="AA210" i="14"/>
  <c r="Z194" i="14" s="1"/>
  <c r="Z210" i="14"/>
  <c r="X210" i="14"/>
  <c r="W210" i="14"/>
  <c r="T210" i="14"/>
  <c r="S210" i="14"/>
  <c r="R210" i="14"/>
  <c r="Q210" i="14"/>
  <c r="P210" i="14"/>
  <c r="O210" i="14"/>
  <c r="N210" i="14"/>
  <c r="M210" i="14"/>
  <c r="B194" i="14" s="1"/>
  <c r="L210" i="14"/>
  <c r="K210" i="14"/>
  <c r="J210" i="14"/>
  <c r="I210" i="14"/>
  <c r="H210" i="14"/>
  <c r="L194" i="14" s="1"/>
  <c r="G210" i="14"/>
  <c r="F210" i="14"/>
  <c r="E210" i="14"/>
  <c r="D210" i="14"/>
  <c r="C210" i="14"/>
  <c r="B210" i="14"/>
  <c r="A210" i="14"/>
  <c r="AN209" i="14"/>
  <c r="AB193" i="14" s="1"/>
  <c r="AM209" i="14"/>
  <c r="AL209" i="14"/>
  <c r="AK209" i="14"/>
  <c r="AN193" i="14" s="1"/>
  <c r="AJ209" i="14"/>
  <c r="AI209" i="14"/>
  <c r="AJ193" i="14" s="1"/>
  <c r="AH209" i="14"/>
  <c r="AG209" i="14"/>
  <c r="AF209" i="14"/>
  <c r="AE209" i="14"/>
  <c r="AD209" i="14"/>
  <c r="AC209" i="14"/>
  <c r="AG193" i="14" s="1"/>
  <c r="AB209" i="14"/>
  <c r="AA209" i="14"/>
  <c r="Z193" i="14" s="1"/>
  <c r="Z209" i="14"/>
  <c r="X209" i="14"/>
  <c r="W209" i="14"/>
  <c r="X193" i="14" s="1"/>
  <c r="T177" i="14" s="1"/>
  <c r="S161" i="14" s="1"/>
  <c r="T209" i="14"/>
  <c r="S209" i="14"/>
  <c r="R209" i="14"/>
  <c r="M193" i="14" s="1"/>
  <c r="B177" i="14" s="1"/>
  <c r="Q209" i="14"/>
  <c r="P209" i="14"/>
  <c r="O209" i="14"/>
  <c r="N209" i="14"/>
  <c r="M209" i="14"/>
  <c r="L209" i="14"/>
  <c r="K209" i="14"/>
  <c r="J209" i="14"/>
  <c r="I209" i="14"/>
  <c r="H209" i="14"/>
  <c r="L193" i="14" s="1"/>
  <c r="G209" i="14"/>
  <c r="F209" i="14"/>
  <c r="E209" i="14"/>
  <c r="G193" i="14" s="1"/>
  <c r="D209" i="14"/>
  <c r="C209" i="14"/>
  <c r="B209" i="14"/>
  <c r="A209" i="14"/>
  <c r="AN208" i="14"/>
  <c r="AB192" i="14" s="1"/>
  <c r="AM208" i="14"/>
  <c r="AL208" i="14"/>
  <c r="AK208" i="14"/>
  <c r="AJ208" i="14"/>
  <c r="AI208" i="14"/>
  <c r="AH208" i="14"/>
  <c r="AJ192" i="14" s="1"/>
  <c r="AG208" i="14"/>
  <c r="AF208" i="14"/>
  <c r="AE208" i="14"/>
  <c r="AD208" i="14"/>
  <c r="AC208" i="14"/>
  <c r="AG192" i="14" s="1"/>
  <c r="AB208" i="14"/>
  <c r="AA208" i="14"/>
  <c r="Z192" i="14" s="1"/>
  <c r="S176" i="14" s="1"/>
  <c r="Z208" i="14"/>
  <c r="S192" i="14" s="1"/>
  <c r="X208" i="14"/>
  <c r="W208" i="14"/>
  <c r="X192" i="14" s="1"/>
  <c r="T176" i="14" s="1"/>
  <c r="T208" i="14"/>
  <c r="S208" i="14"/>
  <c r="R208" i="14"/>
  <c r="Q208" i="14"/>
  <c r="P208" i="14"/>
  <c r="O208" i="14"/>
  <c r="M192" i="14" s="1"/>
  <c r="N208" i="14"/>
  <c r="M208" i="14"/>
  <c r="L208" i="14"/>
  <c r="K208" i="14"/>
  <c r="J208" i="14"/>
  <c r="I208" i="14"/>
  <c r="H208" i="14"/>
  <c r="L192" i="14" s="1"/>
  <c r="G208" i="14"/>
  <c r="D192" i="14" s="1"/>
  <c r="F208" i="14"/>
  <c r="E208" i="14"/>
  <c r="D208" i="14"/>
  <c r="C208" i="14"/>
  <c r="B208" i="14"/>
  <c r="A208" i="14"/>
  <c r="AN207" i="14"/>
  <c r="AB191" i="14" s="1"/>
  <c r="AM207" i="14"/>
  <c r="AN191" i="14" s="1"/>
  <c r="AL207" i="14"/>
  <c r="AK207" i="14"/>
  <c r="AJ207" i="14"/>
  <c r="AI207" i="14"/>
  <c r="AH207" i="14"/>
  <c r="AG207" i="14"/>
  <c r="AF207" i="14"/>
  <c r="AE207" i="14"/>
  <c r="AD207" i="14"/>
  <c r="AC207" i="14"/>
  <c r="AB207" i="14"/>
  <c r="AA207" i="14"/>
  <c r="Z191" i="14" s="1"/>
  <c r="S175" i="14" s="1"/>
  <c r="Z207" i="14"/>
  <c r="X207" i="14"/>
  <c r="W207" i="14"/>
  <c r="X191" i="14" s="1"/>
  <c r="T175" i="14" s="1"/>
  <c r="S159" i="14" s="1"/>
  <c r="T207" i="14"/>
  <c r="S207" i="14"/>
  <c r="R207" i="14"/>
  <c r="Q207" i="14"/>
  <c r="P207" i="14"/>
  <c r="O207" i="14"/>
  <c r="M191" i="14" s="1"/>
  <c r="N207" i="14"/>
  <c r="M207" i="14"/>
  <c r="L207" i="14"/>
  <c r="D191" i="14" s="1"/>
  <c r="K207" i="14"/>
  <c r="J207" i="14"/>
  <c r="K191" i="14" s="1"/>
  <c r="I207" i="14"/>
  <c r="H207" i="14"/>
  <c r="L191" i="14" s="1"/>
  <c r="D175" i="14" s="1"/>
  <c r="G207" i="14"/>
  <c r="F207" i="14"/>
  <c r="E207" i="14"/>
  <c r="C191" i="14" s="1"/>
  <c r="D207" i="14"/>
  <c r="C207" i="14"/>
  <c r="B207" i="14"/>
  <c r="A207" i="14"/>
  <c r="AN206" i="14"/>
  <c r="AM206" i="14"/>
  <c r="AL206" i="14"/>
  <c r="AK206" i="14"/>
  <c r="AN190" i="14" s="1"/>
  <c r="AJ206" i="14"/>
  <c r="AB190" i="14" s="1"/>
  <c r="Z174" i="14" s="1"/>
  <c r="S158" i="14" s="1"/>
  <c r="AI206" i="14"/>
  <c r="AH206" i="14"/>
  <c r="AG206" i="14"/>
  <c r="AF206" i="14"/>
  <c r="AE206" i="14"/>
  <c r="AD206" i="14"/>
  <c r="AC206" i="14"/>
  <c r="AG190" i="14" s="1"/>
  <c r="AB206" i="14"/>
  <c r="Z190" i="14" s="1"/>
  <c r="S174" i="14" s="1"/>
  <c r="AA206" i="14"/>
  <c r="Z206" i="14"/>
  <c r="X206" i="14"/>
  <c r="W206" i="14"/>
  <c r="X190" i="14" s="1"/>
  <c r="T206" i="14"/>
  <c r="S206" i="14"/>
  <c r="R206" i="14"/>
  <c r="Q206" i="14"/>
  <c r="P206" i="14"/>
  <c r="O206" i="14"/>
  <c r="N206" i="14"/>
  <c r="M206" i="14"/>
  <c r="B190" i="14" s="1"/>
  <c r="L206" i="14"/>
  <c r="D190" i="14" s="1"/>
  <c r="K206" i="14"/>
  <c r="J206" i="14"/>
  <c r="I206" i="14"/>
  <c r="H206" i="14"/>
  <c r="G206" i="14"/>
  <c r="F206" i="14"/>
  <c r="E206" i="14"/>
  <c r="D206" i="14"/>
  <c r="C206" i="14"/>
  <c r="B206" i="14"/>
  <c r="A206" i="14"/>
  <c r="AN205" i="14"/>
  <c r="AM205" i="14"/>
  <c r="AL205" i="14"/>
  <c r="AK205" i="14"/>
  <c r="AN189" i="14" s="1"/>
  <c r="AJ205" i="14"/>
  <c r="AI205" i="14"/>
  <c r="AH205" i="14"/>
  <c r="AJ189" i="14" s="1"/>
  <c r="AB173" i="14" s="1"/>
  <c r="AG205" i="14"/>
  <c r="AB189" i="14" s="1"/>
  <c r="Z173" i="14" s="1"/>
  <c r="S157" i="14" s="1"/>
  <c r="AF205" i="14"/>
  <c r="AE205" i="14"/>
  <c r="AD205" i="14"/>
  <c r="AC205" i="14"/>
  <c r="AG189" i="14" s="1"/>
  <c r="AB205" i="14"/>
  <c r="Z189" i="14" s="1"/>
  <c r="AA205" i="14"/>
  <c r="Z205" i="14"/>
  <c r="S189" i="14" s="1"/>
  <c r="X205" i="14"/>
  <c r="T189" i="14" s="1"/>
  <c r="W205" i="14"/>
  <c r="T205" i="14"/>
  <c r="S205" i="14"/>
  <c r="R205" i="14"/>
  <c r="Q205" i="14"/>
  <c r="P205" i="14"/>
  <c r="O205" i="14"/>
  <c r="N205" i="14"/>
  <c r="M189" i="14" s="1"/>
  <c r="M205" i="14"/>
  <c r="L205" i="14"/>
  <c r="K205" i="14"/>
  <c r="J205" i="14"/>
  <c r="K189" i="14" s="1"/>
  <c r="I205" i="14"/>
  <c r="H205" i="14"/>
  <c r="G205" i="14"/>
  <c r="F205" i="14"/>
  <c r="C189" i="14" s="1"/>
  <c r="E205" i="14"/>
  <c r="D205" i="14"/>
  <c r="C205" i="14"/>
  <c r="B205" i="14"/>
  <c r="A205" i="14"/>
  <c r="AN204" i="14"/>
  <c r="AM204" i="14"/>
  <c r="AL204" i="14"/>
  <c r="AN188" i="14" s="1"/>
  <c r="AK204" i="14"/>
  <c r="AJ204" i="14"/>
  <c r="AI204" i="14"/>
  <c r="AH204" i="14"/>
  <c r="AG204" i="14"/>
  <c r="AF204" i="14"/>
  <c r="AE204" i="14"/>
  <c r="AD204" i="14"/>
  <c r="AG188" i="14" s="1"/>
  <c r="AC204" i="14"/>
  <c r="AB204" i="14"/>
  <c r="Z188" i="14" s="1"/>
  <c r="AA204" i="14"/>
  <c r="Z204" i="14"/>
  <c r="X204" i="14"/>
  <c r="W204" i="14"/>
  <c r="T204" i="14"/>
  <c r="S204" i="14"/>
  <c r="R204" i="14"/>
  <c r="Q204" i="14"/>
  <c r="P204" i="14"/>
  <c r="O204" i="14"/>
  <c r="N204" i="14"/>
  <c r="M204" i="14"/>
  <c r="L204" i="14"/>
  <c r="D188" i="14" s="1"/>
  <c r="K204" i="14"/>
  <c r="L188" i="14" s="1"/>
  <c r="D172" i="14" s="1"/>
  <c r="J204" i="14"/>
  <c r="I204" i="14"/>
  <c r="H204" i="14"/>
  <c r="G204" i="14"/>
  <c r="F204" i="14"/>
  <c r="E204" i="14"/>
  <c r="D204" i="14"/>
  <c r="B188" i="14" s="1"/>
  <c r="C204" i="14"/>
  <c r="B204" i="14"/>
  <c r="A204" i="14"/>
  <c r="AN203" i="14"/>
  <c r="AM203" i="14"/>
  <c r="AL203" i="14"/>
  <c r="AK203" i="14"/>
  <c r="AJ203" i="14"/>
  <c r="AB187" i="14" s="1"/>
  <c r="Z171" i="14" s="1"/>
  <c r="AI203" i="14"/>
  <c r="AJ187" i="14" s="1"/>
  <c r="AH203" i="14"/>
  <c r="AG203" i="14"/>
  <c r="AF203" i="14"/>
  <c r="AE203" i="14"/>
  <c r="AD203" i="14"/>
  <c r="AC203" i="14"/>
  <c r="AB203" i="14"/>
  <c r="AA203" i="14"/>
  <c r="Z187" i="14" s="1"/>
  <c r="S171" i="14" s="1"/>
  <c r="Z203" i="14"/>
  <c r="X203" i="14"/>
  <c r="W203" i="14"/>
  <c r="T203" i="14"/>
  <c r="S203" i="14"/>
  <c r="R203" i="14"/>
  <c r="Q203" i="14"/>
  <c r="P203" i="14"/>
  <c r="O203" i="14"/>
  <c r="N203" i="14"/>
  <c r="M203" i="14"/>
  <c r="L203" i="14"/>
  <c r="D187" i="14" s="1"/>
  <c r="K203" i="14"/>
  <c r="J203" i="14"/>
  <c r="I203" i="14"/>
  <c r="K187" i="14" s="1"/>
  <c r="H203" i="14"/>
  <c r="G203" i="14"/>
  <c r="F203" i="14"/>
  <c r="G187" i="14" s="1"/>
  <c r="E203" i="14"/>
  <c r="D203" i="14"/>
  <c r="B187" i="14" s="1"/>
  <c r="C203" i="14"/>
  <c r="B203" i="14"/>
  <c r="A203" i="14"/>
  <c r="AN202" i="14"/>
  <c r="AM202" i="14"/>
  <c r="AL202" i="14"/>
  <c r="AK202" i="14"/>
  <c r="AJ202" i="14"/>
  <c r="AI202" i="14"/>
  <c r="AJ186" i="14" s="1"/>
  <c r="AH202" i="14"/>
  <c r="AG202" i="14"/>
  <c r="AF202" i="14"/>
  <c r="AG186" i="14" s="1"/>
  <c r="AE202" i="14"/>
  <c r="AD202" i="14"/>
  <c r="AC202" i="14"/>
  <c r="AB202" i="14"/>
  <c r="AA202" i="14"/>
  <c r="Z202" i="14"/>
  <c r="X202" i="14"/>
  <c r="T186" i="14" s="1"/>
  <c r="W202" i="14"/>
  <c r="T202" i="14"/>
  <c r="S202" i="14"/>
  <c r="R202" i="14"/>
  <c r="Q202" i="14"/>
  <c r="P202" i="14"/>
  <c r="O202" i="14"/>
  <c r="N202" i="14"/>
  <c r="M202" i="14"/>
  <c r="B186" i="14" s="1"/>
  <c r="L202" i="14"/>
  <c r="K202" i="14"/>
  <c r="J202" i="14"/>
  <c r="I202" i="14"/>
  <c r="K186" i="14" s="1"/>
  <c r="H202" i="14"/>
  <c r="L186" i="14" s="1"/>
  <c r="G202" i="14"/>
  <c r="F202" i="14"/>
  <c r="E202" i="14"/>
  <c r="C186" i="14" s="1"/>
  <c r="D202" i="14"/>
  <c r="C202" i="14"/>
  <c r="B202" i="14"/>
  <c r="A202" i="14"/>
  <c r="AN201" i="14"/>
  <c r="AM201" i="14"/>
  <c r="AL201" i="14"/>
  <c r="AK201" i="14"/>
  <c r="AN185" i="14" s="1"/>
  <c r="AJ201" i="14"/>
  <c r="AI201" i="14"/>
  <c r="AJ185" i="14" s="1"/>
  <c r="AH201" i="14"/>
  <c r="AG201" i="14"/>
  <c r="AF201" i="14"/>
  <c r="AE201" i="14"/>
  <c r="AD201" i="14"/>
  <c r="AC201" i="14"/>
  <c r="AG185" i="14" s="1"/>
  <c r="AB201" i="14"/>
  <c r="AA201" i="14"/>
  <c r="Z185" i="14" s="1"/>
  <c r="Z201" i="14"/>
  <c r="X201" i="14"/>
  <c r="T185" i="14" s="1"/>
  <c r="W201" i="14"/>
  <c r="X185" i="14" s="1"/>
  <c r="T169" i="14" s="1"/>
  <c r="T201" i="14"/>
  <c r="S201" i="14"/>
  <c r="R201" i="14"/>
  <c r="Q201" i="14"/>
  <c r="P201" i="14"/>
  <c r="O201" i="14"/>
  <c r="N201" i="14"/>
  <c r="M201" i="14"/>
  <c r="B185" i="14" s="1"/>
  <c r="L201" i="14"/>
  <c r="K201" i="14"/>
  <c r="J201" i="14"/>
  <c r="K185" i="14" s="1"/>
  <c r="I201" i="14"/>
  <c r="H201" i="14"/>
  <c r="G201" i="14"/>
  <c r="F201" i="14"/>
  <c r="G185" i="14" s="1"/>
  <c r="E201" i="14"/>
  <c r="D201" i="14"/>
  <c r="C201" i="14"/>
  <c r="B201" i="14"/>
  <c r="A201" i="14"/>
  <c r="AN200" i="14"/>
  <c r="AB184" i="14" s="1"/>
  <c r="AM200" i="14"/>
  <c r="AL200" i="14"/>
  <c r="AN184" i="14" s="1"/>
  <c r="AK200" i="14"/>
  <c r="AJ200" i="14"/>
  <c r="AI200" i="14"/>
  <c r="AH200" i="14"/>
  <c r="AJ184" i="14" s="1"/>
  <c r="AG200" i="14"/>
  <c r="AF200" i="14"/>
  <c r="AE200" i="14"/>
  <c r="AD200" i="14"/>
  <c r="AC200" i="14"/>
  <c r="AB200" i="14"/>
  <c r="AA200" i="14"/>
  <c r="Z184" i="14" s="1"/>
  <c r="Z200" i="14"/>
  <c r="S184" i="14" s="1"/>
  <c r="X200" i="14"/>
  <c r="W200" i="14"/>
  <c r="X184" i="14" s="1"/>
  <c r="T168" i="14" s="1"/>
  <c r="T200" i="14"/>
  <c r="S200" i="14"/>
  <c r="R200" i="14"/>
  <c r="Q200" i="14"/>
  <c r="P200" i="14"/>
  <c r="O200" i="14"/>
  <c r="M184" i="14" s="1"/>
  <c r="N200" i="14"/>
  <c r="M200" i="14"/>
  <c r="L200" i="14"/>
  <c r="K200" i="14"/>
  <c r="J200" i="14"/>
  <c r="K184" i="14" s="1"/>
  <c r="I200" i="14"/>
  <c r="H200" i="14"/>
  <c r="L184" i="14" s="1"/>
  <c r="G200" i="14"/>
  <c r="D184" i="14" s="1"/>
  <c r="F200" i="14"/>
  <c r="E200" i="14"/>
  <c r="D200" i="14"/>
  <c r="C200" i="14"/>
  <c r="B200" i="14"/>
  <c r="A200" i="14"/>
  <c r="AN199" i="14"/>
  <c r="AB183" i="14" s="1"/>
  <c r="AM199" i="14"/>
  <c r="AN183" i="14" s="1"/>
  <c r="AL199" i="14"/>
  <c r="AK199" i="14"/>
  <c r="AJ199" i="14"/>
  <c r="AI199" i="14"/>
  <c r="AH199" i="14"/>
  <c r="AG199" i="14"/>
  <c r="AF199" i="14"/>
  <c r="AE199" i="14"/>
  <c r="AD199" i="14"/>
  <c r="AC199" i="14"/>
  <c r="AB199" i="14"/>
  <c r="AA199" i="14"/>
  <c r="Z199" i="14"/>
  <c r="X199" i="14"/>
  <c r="W199" i="14"/>
  <c r="X183" i="14" s="1"/>
  <c r="T167" i="14" s="1"/>
  <c r="T199" i="14"/>
  <c r="S199" i="14"/>
  <c r="R199" i="14"/>
  <c r="Q199" i="14"/>
  <c r="P199" i="14"/>
  <c r="O199" i="14"/>
  <c r="N199" i="14"/>
  <c r="M199" i="14"/>
  <c r="L199" i="14"/>
  <c r="D183" i="14" s="1"/>
  <c r="K199" i="14"/>
  <c r="J199" i="14"/>
  <c r="K183" i="14" s="1"/>
  <c r="I199" i="14"/>
  <c r="H199" i="14"/>
  <c r="G199" i="14"/>
  <c r="F199" i="14"/>
  <c r="E199" i="14"/>
  <c r="C183" i="14" s="1"/>
  <c r="D199" i="14"/>
  <c r="C199" i="14"/>
  <c r="B199" i="14"/>
  <c r="A199" i="14"/>
  <c r="AN198" i="14"/>
  <c r="AM198" i="14"/>
  <c r="AL198" i="14"/>
  <c r="AK198" i="14"/>
  <c r="AN182" i="14" s="1"/>
  <c r="AJ198" i="14"/>
  <c r="AB182" i="14" s="1"/>
  <c r="AI198" i="14"/>
  <c r="AH198" i="14"/>
  <c r="AG198" i="14"/>
  <c r="AF198" i="14"/>
  <c r="AE198" i="14"/>
  <c r="AD198" i="14"/>
  <c r="AC198" i="14"/>
  <c r="AG182" i="14" s="1"/>
  <c r="AB198" i="14"/>
  <c r="Z182" i="14" s="1"/>
  <c r="S166" i="14" s="1"/>
  <c r="AA198" i="14"/>
  <c r="Z198" i="14"/>
  <c r="X198" i="14"/>
  <c r="W198" i="14"/>
  <c r="X182" i="14" s="1"/>
  <c r="T198" i="14"/>
  <c r="S198" i="14"/>
  <c r="R198" i="14"/>
  <c r="Q198" i="14"/>
  <c r="M182" i="14" s="1"/>
  <c r="P198" i="14"/>
  <c r="O198" i="14"/>
  <c r="N198" i="14"/>
  <c r="M198" i="14"/>
  <c r="L198" i="14"/>
  <c r="K198" i="14"/>
  <c r="J198" i="14"/>
  <c r="I198" i="14"/>
  <c r="H198" i="14"/>
  <c r="G198" i="14"/>
  <c r="F198" i="14"/>
  <c r="E198" i="14"/>
  <c r="D198" i="14"/>
  <c r="C198" i="14"/>
  <c r="B198" i="14"/>
  <c r="A198" i="14"/>
  <c r="AN197" i="14"/>
  <c r="AM197" i="14"/>
  <c r="AL197" i="14"/>
  <c r="AK197" i="14"/>
  <c r="AN181" i="14" s="1"/>
  <c r="AJ197" i="14"/>
  <c r="AI197" i="14"/>
  <c r="AH197" i="14"/>
  <c r="AJ181" i="14" s="1"/>
  <c r="AG197" i="14"/>
  <c r="AB181" i="14" s="1"/>
  <c r="AF197" i="14"/>
  <c r="AE197" i="14"/>
  <c r="AD197" i="14"/>
  <c r="AC197" i="14"/>
  <c r="AG181" i="14" s="1"/>
  <c r="AB197" i="14"/>
  <c r="AA197" i="14"/>
  <c r="Z197" i="14"/>
  <c r="S181" i="14" s="1"/>
  <c r="X197" i="14"/>
  <c r="T181" i="14" s="1"/>
  <c r="S165" i="14" s="1"/>
  <c r="W197" i="14"/>
  <c r="T197" i="14"/>
  <c r="S197" i="14"/>
  <c r="R197" i="14"/>
  <c r="Q197" i="14"/>
  <c r="P197" i="14"/>
  <c r="O197" i="14"/>
  <c r="N197" i="14"/>
  <c r="M181" i="14" s="1"/>
  <c r="M197" i="14"/>
  <c r="L197" i="14"/>
  <c r="K197" i="14"/>
  <c r="J197" i="14"/>
  <c r="K181" i="14" s="1"/>
  <c r="I197" i="14"/>
  <c r="H197" i="14"/>
  <c r="G197" i="14"/>
  <c r="D181" i="14" s="1"/>
  <c r="F197" i="14"/>
  <c r="E197" i="14"/>
  <c r="D197" i="14"/>
  <c r="C197" i="14"/>
  <c r="B197" i="14"/>
  <c r="A197" i="14"/>
  <c r="AN196" i="14"/>
  <c r="AM196" i="14"/>
  <c r="AL196" i="14"/>
  <c r="AN180" i="14" s="1"/>
  <c r="AK196" i="14"/>
  <c r="AJ196" i="14"/>
  <c r="AI196" i="14"/>
  <c r="AH196" i="14"/>
  <c r="AJ180" i="14" s="1"/>
  <c r="AG196" i="14"/>
  <c r="AF196" i="14"/>
  <c r="AE196" i="14"/>
  <c r="AD196" i="14"/>
  <c r="AG180" i="14" s="1"/>
  <c r="AC196" i="14"/>
  <c r="AB196" i="14"/>
  <c r="AA196" i="14"/>
  <c r="Z196" i="14"/>
  <c r="X196" i="14"/>
  <c r="T180" i="14" s="1"/>
  <c r="W196" i="14"/>
  <c r="T196" i="14"/>
  <c r="S196" i="14"/>
  <c r="R196" i="14"/>
  <c r="Q196" i="14"/>
  <c r="P196" i="14"/>
  <c r="O196" i="14"/>
  <c r="N196" i="14"/>
  <c r="M196" i="14"/>
  <c r="L196" i="14"/>
  <c r="D180" i="14" s="1"/>
  <c r="K196" i="14"/>
  <c r="L180" i="14" s="1"/>
  <c r="D164" i="14" s="1"/>
  <c r="J196" i="14"/>
  <c r="I196" i="14"/>
  <c r="H196" i="14"/>
  <c r="G196" i="14"/>
  <c r="F196" i="14"/>
  <c r="E196" i="14"/>
  <c r="D196" i="14"/>
  <c r="C196" i="14"/>
  <c r="B196" i="14"/>
  <c r="A196" i="14"/>
  <c r="AN195" i="14"/>
  <c r="AM195" i="14"/>
  <c r="AL195" i="14"/>
  <c r="AK195" i="14"/>
  <c r="AI195" i="14"/>
  <c r="AJ179" i="14" s="1"/>
  <c r="AH195" i="14"/>
  <c r="AG195" i="14"/>
  <c r="AF195" i="14"/>
  <c r="AE195" i="14"/>
  <c r="AD195" i="14"/>
  <c r="AC195" i="14"/>
  <c r="AB195" i="14"/>
  <c r="AA195" i="14"/>
  <c r="Z179" i="14" s="1"/>
  <c r="S163" i="14" s="1"/>
  <c r="X195" i="14"/>
  <c r="W195" i="14"/>
  <c r="T195" i="14"/>
  <c r="S195" i="14"/>
  <c r="R195" i="14"/>
  <c r="Q195" i="14"/>
  <c r="P195" i="14"/>
  <c r="O195" i="14"/>
  <c r="N195" i="14"/>
  <c r="K195" i="14"/>
  <c r="J195" i="14"/>
  <c r="I195" i="14"/>
  <c r="K179" i="14" s="1"/>
  <c r="H195" i="14"/>
  <c r="L179" i="14" s="1"/>
  <c r="G195" i="14"/>
  <c r="F195" i="14"/>
  <c r="E195" i="14"/>
  <c r="D195" i="14"/>
  <c r="B195" i="14"/>
  <c r="A195" i="14"/>
  <c r="AN194" i="14"/>
  <c r="AM194" i="14"/>
  <c r="AL194" i="14"/>
  <c r="AN178" i="14" s="1"/>
  <c r="AK194" i="14"/>
  <c r="AJ194" i="14"/>
  <c r="AI194" i="14"/>
  <c r="AH194" i="14"/>
  <c r="AF194" i="14"/>
  <c r="AE194" i="14"/>
  <c r="AD194" i="14"/>
  <c r="AG178" i="14" s="1"/>
  <c r="AC194" i="14"/>
  <c r="AA194" i="14"/>
  <c r="X194" i="14"/>
  <c r="T178" i="14" s="1"/>
  <c r="W194" i="14"/>
  <c r="X178" i="14" s="1"/>
  <c r="T194" i="14"/>
  <c r="S194" i="14"/>
  <c r="R194" i="14"/>
  <c r="Q194" i="14"/>
  <c r="P194" i="14"/>
  <c r="O194" i="14"/>
  <c r="N194" i="14"/>
  <c r="M178" i="14" s="1"/>
  <c r="M194" i="14"/>
  <c r="K194" i="14"/>
  <c r="J194" i="14"/>
  <c r="I194" i="14"/>
  <c r="H194" i="14"/>
  <c r="F194" i="14"/>
  <c r="G178" i="14" s="1"/>
  <c r="E194" i="14"/>
  <c r="D194" i="14"/>
  <c r="A194" i="14"/>
  <c r="AM193" i="14"/>
  <c r="AL193" i="14"/>
  <c r="AK193" i="14"/>
  <c r="AI193" i="14"/>
  <c r="AH193" i="14"/>
  <c r="AF193" i="14"/>
  <c r="AE193" i="14"/>
  <c r="AD193" i="14"/>
  <c r="AG177" i="14" s="1"/>
  <c r="AC193" i="14"/>
  <c r="AA193" i="14"/>
  <c r="Z177" i="14" s="1"/>
  <c r="W193" i="14"/>
  <c r="X177" i="14" s="1"/>
  <c r="T161" i="14" s="1"/>
  <c r="T193" i="14"/>
  <c r="S193" i="14"/>
  <c r="R193" i="14"/>
  <c r="M177" i="14" s="1"/>
  <c r="Q193" i="14"/>
  <c r="P193" i="14"/>
  <c r="O193" i="14"/>
  <c r="N193" i="14"/>
  <c r="J193" i="14"/>
  <c r="K177" i="14" s="1"/>
  <c r="I193" i="14"/>
  <c r="H193" i="14"/>
  <c r="F193" i="14"/>
  <c r="E193" i="14"/>
  <c r="D193" i="14"/>
  <c r="B193" i="14"/>
  <c r="A193" i="14"/>
  <c r="AN192" i="14"/>
  <c r="AM192" i="14"/>
  <c r="AL192" i="14"/>
  <c r="AK192" i="14"/>
  <c r="AI192" i="14"/>
  <c r="AH192" i="14"/>
  <c r="AJ176" i="14" s="1"/>
  <c r="AF192" i="14"/>
  <c r="AE192" i="14"/>
  <c r="AD192" i="14"/>
  <c r="AC192" i="14"/>
  <c r="AA192" i="14"/>
  <c r="W192" i="14"/>
  <c r="T192" i="14"/>
  <c r="R192" i="14"/>
  <c r="Q192" i="14"/>
  <c r="P192" i="14"/>
  <c r="M176" i="14" s="1"/>
  <c r="O192" i="14"/>
  <c r="N192" i="14"/>
  <c r="K192" i="14"/>
  <c r="J192" i="14"/>
  <c r="K176" i="14" s="1"/>
  <c r="I192" i="14"/>
  <c r="H192" i="14"/>
  <c r="L176" i="14" s="1"/>
  <c r="G192" i="14"/>
  <c r="F192" i="14"/>
  <c r="E192" i="14"/>
  <c r="C176" i="14" s="1"/>
  <c r="B192" i="14"/>
  <c r="A192" i="14"/>
  <c r="AM191" i="14"/>
  <c r="AL191" i="14"/>
  <c r="AK191" i="14"/>
  <c r="AI191" i="14"/>
  <c r="AH191" i="14"/>
  <c r="AF191" i="14"/>
  <c r="AE191" i="14"/>
  <c r="AD191" i="14"/>
  <c r="AC191" i="14"/>
  <c r="AA191" i="14"/>
  <c r="W191" i="14"/>
  <c r="X175" i="14" s="1"/>
  <c r="T191" i="14"/>
  <c r="R191" i="14"/>
  <c r="M175" i="14" s="1"/>
  <c r="Q191" i="14"/>
  <c r="P191" i="14"/>
  <c r="O191" i="14"/>
  <c r="N191" i="14"/>
  <c r="J191" i="14"/>
  <c r="I191" i="14"/>
  <c r="H191" i="14"/>
  <c r="L175" i="14" s="1"/>
  <c r="G191" i="14"/>
  <c r="F191" i="14"/>
  <c r="E191" i="14"/>
  <c r="A191" i="14"/>
  <c r="AM190" i="14"/>
  <c r="AL190" i="14"/>
  <c r="AK190" i="14"/>
  <c r="AJ190" i="14"/>
  <c r="AI190" i="14"/>
  <c r="AH190" i="14"/>
  <c r="AJ174" i="14" s="1"/>
  <c r="AB158" i="14" s="1"/>
  <c r="AF190" i="14"/>
  <c r="AE190" i="14"/>
  <c r="AD190" i="14"/>
  <c r="AC190" i="14"/>
  <c r="AG174" i="14" s="1"/>
  <c r="AA190" i="14"/>
  <c r="W190" i="14"/>
  <c r="X174" i="14" s="1"/>
  <c r="T190" i="14"/>
  <c r="R190" i="14"/>
  <c r="Q190" i="14"/>
  <c r="P190" i="14"/>
  <c r="O190" i="14"/>
  <c r="M174" i="14" s="1"/>
  <c r="N190" i="14"/>
  <c r="L190" i="14"/>
  <c r="J190" i="14"/>
  <c r="I190" i="14"/>
  <c r="H190" i="14"/>
  <c r="G190" i="14"/>
  <c r="D174" i="14" s="1"/>
  <c r="F190" i="14"/>
  <c r="E190" i="14"/>
  <c r="A190" i="14"/>
  <c r="AM189" i="14"/>
  <c r="AL189" i="14"/>
  <c r="AK189" i="14"/>
  <c r="AI189" i="14"/>
  <c r="AH189" i="14"/>
  <c r="AF189" i="14"/>
  <c r="AE189" i="14"/>
  <c r="AD189" i="14"/>
  <c r="AC189" i="14"/>
  <c r="AA189" i="14"/>
  <c r="X189" i="14"/>
  <c r="W189" i="14"/>
  <c r="R189" i="14"/>
  <c r="Q189" i="14"/>
  <c r="P189" i="14"/>
  <c r="O189" i="14"/>
  <c r="N189" i="14"/>
  <c r="L189" i="14"/>
  <c r="J189" i="14"/>
  <c r="I189" i="14"/>
  <c r="H189" i="14"/>
  <c r="F189" i="14"/>
  <c r="E189" i="14"/>
  <c r="B189" i="14"/>
  <c r="A189" i="14"/>
  <c r="AM188" i="14"/>
  <c r="AL188" i="14"/>
  <c r="AK188" i="14"/>
  <c r="AJ188" i="14"/>
  <c r="AI188" i="14"/>
  <c r="AH188" i="14"/>
  <c r="AF188" i="14"/>
  <c r="AE188" i="14"/>
  <c r="AD188" i="14"/>
  <c r="AC188" i="14"/>
  <c r="AB188" i="14"/>
  <c r="AA188" i="14"/>
  <c r="X188" i="14"/>
  <c r="W188" i="14"/>
  <c r="T188" i="14"/>
  <c r="R188" i="14"/>
  <c r="Q188" i="14"/>
  <c r="P188" i="14"/>
  <c r="O188" i="14"/>
  <c r="N188" i="14"/>
  <c r="K188" i="14"/>
  <c r="L172" i="14" s="1"/>
  <c r="D156" i="14" s="1"/>
  <c r="J188" i="14"/>
  <c r="I188" i="14"/>
  <c r="H188" i="14"/>
  <c r="G188" i="14"/>
  <c r="F188" i="14"/>
  <c r="E188" i="14"/>
  <c r="C188" i="14"/>
  <c r="A188" i="14"/>
  <c r="AM187" i="14"/>
  <c r="AL187" i="14"/>
  <c r="AK187" i="14"/>
  <c r="AI187" i="14"/>
  <c r="AH187" i="14"/>
  <c r="AG187" i="14"/>
  <c r="AF187" i="14"/>
  <c r="AE187" i="14"/>
  <c r="AG171" i="14" s="1"/>
  <c r="AD187" i="14"/>
  <c r="AC187" i="14"/>
  <c r="AA187" i="14"/>
  <c r="X187" i="14"/>
  <c r="W187" i="14"/>
  <c r="T187" i="14"/>
  <c r="S187" i="14"/>
  <c r="R187" i="14"/>
  <c r="Q187" i="14"/>
  <c r="P187" i="14"/>
  <c r="O187" i="14"/>
  <c r="N187" i="14"/>
  <c r="J187" i="14"/>
  <c r="I187" i="14"/>
  <c r="K171" i="14" s="1"/>
  <c r="H187" i="14"/>
  <c r="F187" i="14"/>
  <c r="E187" i="14"/>
  <c r="A187" i="14"/>
  <c r="AN186" i="14"/>
  <c r="AM186" i="14"/>
  <c r="AL186" i="14"/>
  <c r="AN170" i="14" s="1"/>
  <c r="AB154" i="14" s="1"/>
  <c r="AK186" i="14"/>
  <c r="AI186" i="14"/>
  <c r="AH186" i="14"/>
  <c r="AF186" i="14"/>
  <c r="AE186" i="14"/>
  <c r="AD186" i="14"/>
  <c r="AG170" i="14" s="1"/>
  <c r="AC186" i="14"/>
  <c r="AA186" i="14"/>
  <c r="X186" i="14"/>
  <c r="T170" i="14" s="1"/>
  <c r="W186" i="14"/>
  <c r="X170" i="14" s="1"/>
  <c r="S186" i="14"/>
  <c r="R186" i="14"/>
  <c r="Q186" i="14"/>
  <c r="M170" i="14" s="1"/>
  <c r="P186" i="14"/>
  <c r="O186" i="14"/>
  <c r="N186" i="14"/>
  <c r="M186" i="14"/>
  <c r="J186" i="14"/>
  <c r="I186" i="14"/>
  <c r="H186" i="14"/>
  <c r="F186" i="14"/>
  <c r="E186" i="14"/>
  <c r="D186" i="14"/>
  <c r="A186" i="14"/>
  <c r="AM185" i="14"/>
  <c r="AL185" i="14"/>
  <c r="AK185" i="14"/>
  <c r="AI185" i="14"/>
  <c r="AH185" i="14"/>
  <c r="AF185" i="14"/>
  <c r="AE185" i="14"/>
  <c r="AD185" i="14"/>
  <c r="AC185" i="14"/>
  <c r="AA185" i="14"/>
  <c r="W185" i="14"/>
  <c r="S185" i="14"/>
  <c r="R185" i="14"/>
  <c r="Q185" i="14"/>
  <c r="P185" i="14"/>
  <c r="M169" i="14" s="1"/>
  <c r="O185" i="14"/>
  <c r="N185" i="14"/>
  <c r="J185" i="14"/>
  <c r="I185" i="14"/>
  <c r="H185" i="14"/>
  <c r="F185" i="14"/>
  <c r="E185" i="14"/>
  <c r="D185" i="14"/>
  <c r="A185" i="14"/>
  <c r="AM184" i="14"/>
  <c r="AL184" i="14"/>
  <c r="AK184" i="14"/>
  <c r="AN168" i="14" s="1"/>
  <c r="AI184" i="14"/>
  <c r="AH184" i="14"/>
  <c r="AJ168" i="14" s="1"/>
  <c r="AF184" i="14"/>
  <c r="AE184" i="14"/>
  <c r="AD184" i="14"/>
  <c r="AC184" i="14"/>
  <c r="AA184" i="14"/>
  <c r="Z168" i="14" s="1"/>
  <c r="W184" i="14"/>
  <c r="T184" i="14"/>
  <c r="R184" i="14"/>
  <c r="Q184" i="14"/>
  <c r="P184" i="14"/>
  <c r="O184" i="14"/>
  <c r="N184" i="14"/>
  <c r="J184" i="14"/>
  <c r="I184" i="14"/>
  <c r="H184" i="14"/>
  <c r="G184" i="14"/>
  <c r="F184" i="14"/>
  <c r="E184" i="14"/>
  <c r="B184" i="14"/>
  <c r="A184" i="14"/>
  <c r="AM183" i="14"/>
  <c r="AL183" i="14"/>
  <c r="AK183" i="14"/>
  <c r="AN167" i="14" s="1"/>
  <c r="AI183" i="14"/>
  <c r="AH183" i="14"/>
  <c r="AF183" i="14"/>
  <c r="AE183" i="14"/>
  <c r="AD183" i="14"/>
  <c r="AC183" i="14"/>
  <c r="AG167" i="14" s="1"/>
  <c r="AA183" i="14"/>
  <c r="Z167" i="14" s="1"/>
  <c r="Z183" i="14"/>
  <c r="S167" i="14" s="1"/>
  <c r="W183" i="14"/>
  <c r="X167" i="14" s="1"/>
  <c r="T151" i="14" s="1"/>
  <c r="T183" i="14"/>
  <c r="R183" i="14"/>
  <c r="Q183" i="14"/>
  <c r="P183" i="14"/>
  <c r="O183" i="14"/>
  <c r="N183" i="14"/>
  <c r="M183" i="14"/>
  <c r="C167" i="14" s="1"/>
  <c r="L183" i="14"/>
  <c r="J183" i="14"/>
  <c r="I183" i="14"/>
  <c r="H183" i="14"/>
  <c r="F183" i="14"/>
  <c r="E183" i="14"/>
  <c r="G167" i="14" s="1"/>
  <c r="D151" i="14" s="1"/>
  <c r="B183" i="14"/>
  <c r="A183" i="14"/>
  <c r="AM182" i="14"/>
  <c r="AL182" i="14"/>
  <c r="AK182" i="14"/>
  <c r="AJ182" i="14"/>
  <c r="AI182" i="14"/>
  <c r="AH182" i="14"/>
  <c r="AF182" i="14"/>
  <c r="AE182" i="14"/>
  <c r="AG166" i="14" s="1"/>
  <c r="AD182" i="14"/>
  <c r="AC182" i="14"/>
  <c r="AA182" i="14"/>
  <c r="W182" i="14"/>
  <c r="T182" i="14"/>
  <c r="R182" i="14"/>
  <c r="Q182" i="14"/>
  <c r="M166" i="14" s="1"/>
  <c r="P182" i="14"/>
  <c r="O182" i="14"/>
  <c r="N182" i="14"/>
  <c r="L182" i="14"/>
  <c r="J182" i="14"/>
  <c r="I182" i="14"/>
  <c r="H182" i="14"/>
  <c r="F182" i="14"/>
  <c r="E182" i="14"/>
  <c r="D182" i="14"/>
  <c r="B182" i="14"/>
  <c r="A182" i="14"/>
  <c r="AM181" i="14"/>
  <c r="AL181" i="14"/>
  <c r="AK181" i="14"/>
  <c r="AI181" i="14"/>
  <c r="AH181" i="14"/>
  <c r="AJ165" i="14" s="1"/>
  <c r="AB149" i="14" s="1"/>
  <c r="AF181" i="14"/>
  <c r="AE181" i="14"/>
  <c r="AD181" i="14"/>
  <c r="AC181" i="14"/>
  <c r="AG165" i="14" s="1"/>
  <c r="AA181" i="14"/>
  <c r="Z181" i="14"/>
  <c r="X181" i="14"/>
  <c r="T165" i="14" s="1"/>
  <c r="W181" i="14"/>
  <c r="X165" i="14" s="1"/>
  <c r="T149" i="14" s="1"/>
  <c r="R181" i="14"/>
  <c r="Q181" i="14"/>
  <c r="P181" i="14"/>
  <c r="O181" i="14"/>
  <c r="N181" i="14"/>
  <c r="L181" i="14"/>
  <c r="J181" i="14"/>
  <c r="K165" i="14" s="1"/>
  <c r="L149" i="14" s="1"/>
  <c r="I181" i="14"/>
  <c r="H181" i="14"/>
  <c r="F181" i="14"/>
  <c r="E181" i="14"/>
  <c r="B181" i="14"/>
  <c r="A181" i="14"/>
  <c r="AM180" i="14"/>
  <c r="AL180" i="14"/>
  <c r="AK180" i="14"/>
  <c r="AI180" i="14"/>
  <c r="AH180" i="14"/>
  <c r="AF180" i="14"/>
  <c r="AE180" i="14"/>
  <c r="AD180" i="14"/>
  <c r="AC180" i="14"/>
  <c r="AB180" i="14"/>
  <c r="AA180" i="14"/>
  <c r="Z164" i="14" s="1"/>
  <c r="S148" i="14" s="1"/>
  <c r="Z180" i="14"/>
  <c r="S164" i="14" s="1"/>
  <c r="X180" i="14"/>
  <c r="T164" i="14" s="1"/>
  <c r="W180" i="14"/>
  <c r="X164" i="14" s="1"/>
  <c r="T148" i="14" s="1"/>
  <c r="R180" i="14"/>
  <c r="Q180" i="14"/>
  <c r="P180" i="14"/>
  <c r="O180" i="14"/>
  <c r="N180" i="14"/>
  <c r="K180" i="14"/>
  <c r="J180" i="14"/>
  <c r="I180" i="14"/>
  <c r="K164" i="14" s="1"/>
  <c r="H180" i="14"/>
  <c r="L164" i="14" s="1"/>
  <c r="G180" i="14"/>
  <c r="F180" i="14"/>
  <c r="E180" i="14"/>
  <c r="A180" i="14"/>
  <c r="AM179" i="14"/>
  <c r="AL179" i="14"/>
  <c r="AK179" i="14"/>
  <c r="AI179" i="14"/>
  <c r="AJ163" i="14" s="1"/>
  <c r="AH179" i="14"/>
  <c r="AF179" i="14"/>
  <c r="AE179" i="14"/>
  <c r="AD179" i="14"/>
  <c r="AG163" i="14" s="1"/>
  <c r="AC179" i="14"/>
  <c r="AA179" i="14"/>
  <c r="X179" i="14"/>
  <c r="W179" i="14"/>
  <c r="T179" i="14"/>
  <c r="S179" i="14"/>
  <c r="R179" i="14"/>
  <c r="M163" i="14" s="1"/>
  <c r="Q179" i="14"/>
  <c r="P179" i="14"/>
  <c r="O179" i="14"/>
  <c r="N179" i="14"/>
  <c r="J179" i="14"/>
  <c r="I179" i="14"/>
  <c r="H179" i="14"/>
  <c r="F179" i="14"/>
  <c r="G163" i="14" s="1"/>
  <c r="E179" i="14"/>
  <c r="A179" i="14"/>
  <c r="AM178" i="14"/>
  <c r="AL178" i="14"/>
  <c r="AK178" i="14"/>
  <c r="AJ178" i="14"/>
  <c r="AI178" i="14"/>
  <c r="AH178" i="14"/>
  <c r="AJ162" i="14" s="1"/>
  <c r="AF178" i="14"/>
  <c r="AE178" i="14"/>
  <c r="AD178" i="14"/>
  <c r="AC178" i="14"/>
  <c r="AA178" i="14"/>
  <c r="W178" i="14"/>
  <c r="S178" i="14"/>
  <c r="R178" i="14"/>
  <c r="Q178" i="14"/>
  <c r="P178" i="14"/>
  <c r="O178" i="14"/>
  <c r="N178" i="14"/>
  <c r="J178" i="14"/>
  <c r="I178" i="14"/>
  <c r="H178" i="14"/>
  <c r="F178" i="14"/>
  <c r="E178" i="14"/>
  <c r="A178" i="14"/>
  <c r="AN177" i="14"/>
  <c r="AM177" i="14"/>
  <c r="AL177" i="14"/>
  <c r="AN161" i="14" s="1"/>
  <c r="AK177" i="14"/>
  <c r="AJ177" i="14"/>
  <c r="AI177" i="14"/>
  <c r="AH177" i="14"/>
  <c r="AJ161" i="14" s="1"/>
  <c r="AB145" i="14" s="1"/>
  <c r="AF177" i="14"/>
  <c r="AE177" i="14"/>
  <c r="AD177" i="14"/>
  <c r="AC177" i="14"/>
  <c r="AG161" i="14" s="1"/>
  <c r="AA177" i="14"/>
  <c r="W177" i="14"/>
  <c r="S177" i="14"/>
  <c r="R177" i="14"/>
  <c r="Q177" i="14"/>
  <c r="P177" i="14"/>
  <c r="O177" i="14"/>
  <c r="N177" i="14"/>
  <c r="J177" i="14"/>
  <c r="K161" i="14" s="1"/>
  <c r="I177" i="14"/>
  <c r="H177" i="14"/>
  <c r="F177" i="14"/>
  <c r="E177" i="14"/>
  <c r="A177" i="14"/>
  <c r="AN176" i="14"/>
  <c r="AM176" i="14"/>
  <c r="AL176" i="14"/>
  <c r="AK176" i="14"/>
  <c r="AI176" i="14"/>
  <c r="AJ160" i="14" s="1"/>
  <c r="AH176" i="14"/>
  <c r="AF176" i="14"/>
  <c r="AE176" i="14"/>
  <c r="AD176" i="14"/>
  <c r="AC176" i="14"/>
  <c r="AG160" i="14" s="1"/>
  <c r="AA176" i="14"/>
  <c r="Z176" i="14"/>
  <c r="X176" i="14"/>
  <c r="W176" i="14"/>
  <c r="R176" i="14"/>
  <c r="Q176" i="14"/>
  <c r="P176" i="14"/>
  <c r="O176" i="14"/>
  <c r="N176" i="14"/>
  <c r="J176" i="14"/>
  <c r="I176" i="14"/>
  <c r="K160" i="14" s="1"/>
  <c r="L144" i="14" s="1"/>
  <c r="H176" i="14"/>
  <c r="L160" i="14" s="1"/>
  <c r="G176" i="14"/>
  <c r="D160" i="14" s="1"/>
  <c r="F176" i="14"/>
  <c r="E176" i="14"/>
  <c r="A176" i="14"/>
  <c r="AN175" i="14"/>
  <c r="AM175" i="14"/>
  <c r="AL175" i="14"/>
  <c r="AK175" i="14"/>
  <c r="AI175" i="14"/>
  <c r="AJ159" i="14" s="1"/>
  <c r="AH175" i="14"/>
  <c r="AF175" i="14"/>
  <c r="AE175" i="14"/>
  <c r="AD175" i="14"/>
  <c r="AC175" i="14"/>
  <c r="AA175" i="14"/>
  <c r="Z175" i="14"/>
  <c r="W175" i="14"/>
  <c r="X159" i="14" s="1"/>
  <c r="T143" i="14" s="1"/>
  <c r="R175" i="14"/>
  <c r="Q175" i="14"/>
  <c r="P175" i="14"/>
  <c r="O175" i="14"/>
  <c r="N175" i="14"/>
  <c r="K175" i="14"/>
  <c r="J175" i="14"/>
  <c r="K159" i="14" s="1"/>
  <c r="I175" i="14"/>
  <c r="H175" i="14"/>
  <c r="L159" i="14" s="1"/>
  <c r="F175" i="14"/>
  <c r="G159" i="14" s="1"/>
  <c r="E175" i="14"/>
  <c r="A175" i="14"/>
  <c r="AN174" i="14"/>
  <c r="AM174" i="14"/>
  <c r="AL174" i="14"/>
  <c r="AK174" i="14"/>
  <c r="AI174" i="14"/>
  <c r="AH174" i="14"/>
  <c r="AF174" i="14"/>
  <c r="AE174" i="14"/>
  <c r="AD174" i="14"/>
  <c r="AC174" i="14"/>
  <c r="AG158" i="14" s="1"/>
  <c r="AB174" i="14"/>
  <c r="Z158" i="14" s="1"/>
  <c r="S142" i="14" s="1"/>
  <c r="AA174" i="14"/>
  <c r="W174" i="14"/>
  <c r="X158" i="14" s="1"/>
  <c r="T142" i="14" s="1"/>
  <c r="T174" i="14"/>
  <c r="R174" i="14"/>
  <c r="Q174" i="14"/>
  <c r="P174" i="14"/>
  <c r="O174" i="14"/>
  <c r="M158" i="14" s="1"/>
  <c r="N174" i="14"/>
  <c r="J174" i="14"/>
  <c r="I174" i="14"/>
  <c r="H174" i="14"/>
  <c r="F174" i="14"/>
  <c r="G158" i="14" s="1"/>
  <c r="E174" i="14"/>
  <c r="A174" i="14"/>
  <c r="AN173" i="14"/>
  <c r="AB157" i="14" s="1"/>
  <c r="AM173" i="14"/>
  <c r="AN157" i="14" s="1"/>
  <c r="AL173" i="14"/>
  <c r="AK173" i="14"/>
  <c r="AJ173" i="14"/>
  <c r="AI173" i="14"/>
  <c r="AH173" i="14"/>
  <c r="AG173" i="14"/>
  <c r="AF173" i="14"/>
  <c r="AE173" i="14"/>
  <c r="AD173" i="14"/>
  <c r="AC173" i="14"/>
  <c r="AA173" i="14"/>
  <c r="X173" i="14"/>
  <c r="W173" i="14"/>
  <c r="X157" i="14" s="1"/>
  <c r="T173" i="14"/>
  <c r="R173" i="14"/>
  <c r="Q173" i="14"/>
  <c r="P173" i="14"/>
  <c r="O173" i="14"/>
  <c r="N173" i="14"/>
  <c r="L173" i="14"/>
  <c r="J173" i="14"/>
  <c r="I173" i="14"/>
  <c r="H173" i="14"/>
  <c r="F173" i="14"/>
  <c r="G157" i="14" s="1"/>
  <c r="E173" i="14"/>
  <c r="A173" i="14"/>
  <c r="AM172" i="14"/>
  <c r="AL172" i="14"/>
  <c r="AN156" i="14" s="1"/>
  <c r="AK172" i="14"/>
  <c r="AJ172" i="14"/>
  <c r="AI172" i="14"/>
  <c r="AH172" i="14"/>
  <c r="AJ156" i="14" s="1"/>
  <c r="AG172" i="14"/>
  <c r="AF172" i="14"/>
  <c r="AE172" i="14"/>
  <c r="AD172" i="14"/>
  <c r="AG156" i="14" s="1"/>
  <c r="AC172" i="14"/>
  <c r="AA172" i="14"/>
  <c r="Z172" i="14"/>
  <c r="X172" i="14"/>
  <c r="T156" i="14" s="1"/>
  <c r="W172" i="14"/>
  <c r="T172" i="14"/>
  <c r="S172" i="14"/>
  <c r="R172" i="14"/>
  <c r="Q172" i="14"/>
  <c r="P172" i="14"/>
  <c r="O172" i="14"/>
  <c r="N172" i="14"/>
  <c r="K172" i="14"/>
  <c r="J172" i="14"/>
  <c r="I172" i="14"/>
  <c r="H172" i="14"/>
  <c r="G172" i="14"/>
  <c r="F172" i="14"/>
  <c r="E172" i="14"/>
  <c r="G156" i="14" s="1"/>
  <c r="A172" i="14"/>
  <c r="AM171" i="14"/>
  <c r="AL171" i="14"/>
  <c r="AK171" i="14"/>
  <c r="AJ171" i="14"/>
  <c r="AI171" i="14"/>
  <c r="AH171" i="14"/>
  <c r="AF171" i="14"/>
  <c r="AE171" i="14"/>
  <c r="AD171" i="14"/>
  <c r="AC171" i="14"/>
  <c r="AG155" i="14" s="1"/>
  <c r="AA171" i="14"/>
  <c r="X171" i="14"/>
  <c r="W171" i="14"/>
  <c r="T171" i="14"/>
  <c r="R171" i="14"/>
  <c r="Q171" i="14"/>
  <c r="M155" i="14" s="1"/>
  <c r="P171" i="14"/>
  <c r="O171" i="14"/>
  <c r="N171" i="14"/>
  <c r="J171" i="14"/>
  <c r="I171" i="14"/>
  <c r="H171" i="14"/>
  <c r="G171" i="14"/>
  <c r="F171" i="14"/>
  <c r="G155" i="14" s="1"/>
  <c r="E171" i="14"/>
  <c r="A171" i="14"/>
  <c r="AM170" i="14"/>
  <c r="AL170" i="14"/>
  <c r="AK170" i="14"/>
  <c r="AJ170" i="14"/>
  <c r="AI170" i="14"/>
  <c r="AH170" i="14"/>
  <c r="AJ154" i="14" s="1"/>
  <c r="AF170" i="14"/>
  <c r="AE170" i="14"/>
  <c r="AD170" i="14"/>
  <c r="AC170" i="14"/>
  <c r="AB170" i="14"/>
  <c r="Z154" i="14" s="1"/>
  <c r="AA170" i="14"/>
  <c r="W170" i="14"/>
  <c r="X154" i="14" s="1"/>
  <c r="R170" i="14"/>
  <c r="Q170" i="14"/>
  <c r="P170" i="14"/>
  <c r="O170" i="14"/>
  <c r="N170" i="14"/>
  <c r="L170" i="14"/>
  <c r="K170" i="14"/>
  <c r="J170" i="14"/>
  <c r="K154" i="14" s="1"/>
  <c r="I170" i="14"/>
  <c r="H170" i="14"/>
  <c r="F170" i="14"/>
  <c r="E170" i="14"/>
  <c r="G154" i="14" s="1"/>
  <c r="A170" i="14"/>
  <c r="AN169" i="14"/>
  <c r="AM169" i="14"/>
  <c r="AL169" i="14"/>
  <c r="AK169" i="14"/>
  <c r="AN153" i="14" s="1"/>
  <c r="AJ169" i="14"/>
  <c r="AI169" i="14"/>
  <c r="AH169" i="14"/>
  <c r="AG169" i="14"/>
  <c r="AF169" i="14"/>
  <c r="AE169" i="14"/>
  <c r="AD169" i="14"/>
  <c r="AG153" i="14" s="1"/>
  <c r="AC169" i="14"/>
  <c r="AA169" i="14"/>
  <c r="X169" i="14"/>
  <c r="T153" i="14" s="1"/>
  <c r="W169" i="14"/>
  <c r="S169" i="14"/>
  <c r="R169" i="14"/>
  <c r="Q169" i="14"/>
  <c r="P169" i="14"/>
  <c r="O169" i="14"/>
  <c r="M153" i="14" s="1"/>
  <c r="N169" i="14"/>
  <c r="K169" i="14"/>
  <c r="J169" i="14"/>
  <c r="I169" i="14"/>
  <c r="H169" i="14"/>
  <c r="F169" i="14"/>
  <c r="E169" i="14"/>
  <c r="G153" i="14" s="1"/>
  <c r="A169" i="14"/>
  <c r="AM168" i="14"/>
  <c r="AL168" i="14"/>
  <c r="AK168" i="14"/>
  <c r="AN152" i="14" s="1"/>
  <c r="AI168" i="14"/>
  <c r="AJ152" i="14" s="1"/>
  <c r="AH168" i="14"/>
  <c r="AG168" i="14"/>
  <c r="AF168" i="14"/>
  <c r="AE168" i="14"/>
  <c r="AG152" i="14" s="1"/>
  <c r="AD168" i="14"/>
  <c r="AC168" i="14"/>
  <c r="AA168" i="14"/>
  <c r="X168" i="14"/>
  <c r="W168" i="14"/>
  <c r="X152" i="14" s="1"/>
  <c r="S168" i="14"/>
  <c r="R168" i="14"/>
  <c r="M152" i="14" s="1"/>
  <c r="Q168" i="14"/>
  <c r="P168" i="14"/>
  <c r="O168" i="14"/>
  <c r="N168" i="14"/>
  <c r="K168" i="14"/>
  <c r="J168" i="14"/>
  <c r="K152" i="14" s="1"/>
  <c r="I168" i="14"/>
  <c r="H168" i="14"/>
  <c r="L152" i="14" s="1"/>
  <c r="G168" i="14"/>
  <c r="F168" i="14"/>
  <c r="E168" i="14"/>
  <c r="G152" i="14" s="1"/>
  <c r="A168" i="14"/>
  <c r="AM167" i="14"/>
  <c r="AL167" i="14"/>
  <c r="AK167" i="14"/>
  <c r="AI167" i="14"/>
  <c r="AH167" i="14"/>
  <c r="AJ151" i="14" s="1"/>
  <c r="AF167" i="14"/>
  <c r="AE167" i="14"/>
  <c r="AD167" i="14"/>
  <c r="AC167" i="14"/>
  <c r="AG151" i="14" s="1"/>
  <c r="AA167" i="14"/>
  <c r="W167" i="14"/>
  <c r="X151" i="14" s="1"/>
  <c r="R167" i="14"/>
  <c r="Q167" i="14"/>
  <c r="P167" i="14"/>
  <c r="O167" i="14"/>
  <c r="N167" i="14"/>
  <c r="L167" i="14"/>
  <c r="K167" i="14"/>
  <c r="J167" i="14"/>
  <c r="I167" i="14"/>
  <c r="K151" i="14" s="1"/>
  <c r="H167" i="14"/>
  <c r="L151" i="14" s="1"/>
  <c r="F167" i="14"/>
  <c r="E167" i="14"/>
  <c r="A167" i="14"/>
  <c r="AN166" i="14"/>
  <c r="AM166" i="14"/>
  <c r="AL166" i="14"/>
  <c r="AK166" i="14"/>
  <c r="AN150" i="14" s="1"/>
  <c r="AI166" i="14"/>
  <c r="AH166" i="14"/>
  <c r="AF166" i="14"/>
  <c r="AE166" i="14"/>
  <c r="AG150" i="14" s="1"/>
  <c r="AD166" i="14"/>
  <c r="AC166" i="14"/>
  <c r="AA166" i="14"/>
  <c r="X166" i="14"/>
  <c r="T150" i="14" s="1"/>
  <c r="W166" i="14"/>
  <c r="T166" i="14"/>
  <c r="R166" i="14"/>
  <c r="Q166" i="14"/>
  <c r="P166" i="14"/>
  <c r="O166" i="14"/>
  <c r="N166" i="14"/>
  <c r="J166" i="14"/>
  <c r="I166" i="14"/>
  <c r="H166" i="14"/>
  <c r="F166" i="14"/>
  <c r="E166" i="14"/>
  <c r="A166" i="14"/>
  <c r="AN165" i="14"/>
  <c r="AM165" i="14"/>
  <c r="AN149" i="14" s="1"/>
  <c r="AL165" i="14"/>
  <c r="AK165" i="14"/>
  <c r="AI165" i="14"/>
  <c r="AH165" i="14"/>
  <c r="AF165" i="14"/>
  <c r="AE165" i="14"/>
  <c r="AD165" i="14"/>
  <c r="AC165" i="14"/>
  <c r="AA165" i="14"/>
  <c r="W165" i="14"/>
  <c r="X149" i="14" s="1"/>
  <c r="R165" i="14"/>
  <c r="Q165" i="14"/>
  <c r="P165" i="14"/>
  <c r="O165" i="14"/>
  <c r="N165" i="14"/>
  <c r="J165" i="14"/>
  <c r="I165" i="14"/>
  <c r="K149" i="14" s="1"/>
  <c r="H165" i="14"/>
  <c r="F165" i="14"/>
  <c r="E165" i="14"/>
  <c r="A165" i="14"/>
  <c r="AM164" i="14"/>
  <c r="AL164" i="14"/>
  <c r="AK164" i="14"/>
  <c r="AN148" i="14" s="1"/>
  <c r="AJ164" i="14"/>
  <c r="AI164" i="14"/>
  <c r="AJ148" i="14" s="1"/>
  <c r="AH164" i="14"/>
  <c r="AG164" i="14"/>
  <c r="AF164" i="14"/>
  <c r="AE164" i="14"/>
  <c r="AD164" i="14"/>
  <c r="AC164" i="14"/>
  <c r="AA164" i="14"/>
  <c r="W164" i="14"/>
  <c r="X148" i="14" s="1"/>
  <c r="R164" i="14"/>
  <c r="Q164" i="14"/>
  <c r="P164" i="14"/>
  <c r="O164" i="14"/>
  <c r="N164" i="14"/>
  <c r="J164" i="14"/>
  <c r="I164" i="14"/>
  <c r="H164" i="14"/>
  <c r="L148" i="14" s="1"/>
  <c r="F164" i="14"/>
  <c r="E164" i="14"/>
  <c r="A164" i="14"/>
  <c r="AN163" i="14"/>
  <c r="AM163" i="14"/>
  <c r="AL163" i="14"/>
  <c r="AK163" i="14"/>
  <c r="AN147" i="14" s="1"/>
  <c r="AI163" i="14"/>
  <c r="AH163" i="14"/>
  <c r="AF163" i="14"/>
  <c r="AE163" i="14"/>
  <c r="AD163" i="14"/>
  <c r="AC163" i="14"/>
  <c r="AA163" i="14"/>
  <c r="X163" i="14"/>
  <c r="T147" i="14" s="1"/>
  <c r="W163" i="14"/>
  <c r="X147" i="14" s="1"/>
  <c r="T163" i="14"/>
  <c r="R163" i="14"/>
  <c r="Q163" i="14"/>
  <c r="P163" i="14"/>
  <c r="O163" i="14"/>
  <c r="N163" i="14"/>
  <c r="M147" i="14" s="1"/>
  <c r="J163" i="14"/>
  <c r="I163" i="14"/>
  <c r="H163" i="14"/>
  <c r="F163" i="14"/>
  <c r="E163" i="14"/>
  <c r="A163" i="14"/>
  <c r="AM162" i="14"/>
  <c r="AL162" i="14"/>
  <c r="AK162" i="14"/>
  <c r="AI162" i="14"/>
  <c r="AJ146" i="14" s="1"/>
  <c r="AH162" i="14"/>
  <c r="AF162" i="14"/>
  <c r="AE162" i="14"/>
  <c r="AD162" i="14"/>
  <c r="AC162" i="14"/>
  <c r="AB162" i="14"/>
  <c r="AA162" i="14"/>
  <c r="X162" i="14"/>
  <c r="T146" i="14" s="1"/>
  <c r="W162" i="14"/>
  <c r="T162" i="14"/>
  <c r="R162" i="14"/>
  <c r="Q162" i="14"/>
  <c r="P162" i="14"/>
  <c r="O162" i="14"/>
  <c r="N162" i="14"/>
  <c r="K162" i="14"/>
  <c r="J162" i="14"/>
  <c r="I162" i="14"/>
  <c r="H162" i="14"/>
  <c r="L146" i="14" s="1"/>
  <c r="F162" i="14"/>
  <c r="G146" i="14" s="1"/>
  <c r="E162" i="14"/>
  <c r="A162" i="14"/>
  <c r="AM161" i="14"/>
  <c r="AL161" i="14"/>
  <c r="AN145" i="14" s="1"/>
  <c r="AK161" i="14"/>
  <c r="AI161" i="14"/>
  <c r="AH161" i="14"/>
  <c r="AJ145" i="14" s="1"/>
  <c r="AF161" i="14"/>
  <c r="AE161" i="14"/>
  <c r="AD161" i="14"/>
  <c r="AC161" i="14"/>
  <c r="AB161" i="14"/>
  <c r="Z145" i="14" s="1"/>
  <c r="AA161" i="14"/>
  <c r="X161" i="14"/>
  <c r="T145" i="14" s="1"/>
  <c r="W161" i="14"/>
  <c r="X145" i="14" s="1"/>
  <c r="R161" i="14"/>
  <c r="Q161" i="14"/>
  <c r="P161" i="14"/>
  <c r="O161" i="14"/>
  <c r="N161" i="14"/>
  <c r="J161" i="14"/>
  <c r="I161" i="14"/>
  <c r="K145" i="14" s="1"/>
  <c r="H161" i="14"/>
  <c r="L145" i="14" s="1"/>
  <c r="F161" i="14"/>
  <c r="E161" i="14"/>
  <c r="A161" i="14"/>
  <c r="AN160" i="14"/>
  <c r="AM160" i="14"/>
  <c r="AL160" i="14"/>
  <c r="AK160" i="14"/>
  <c r="AN144" i="14" s="1"/>
  <c r="AI160" i="14"/>
  <c r="AJ144" i="14" s="1"/>
  <c r="AH160" i="14"/>
  <c r="AF160" i="14"/>
  <c r="AE160" i="14"/>
  <c r="AD160" i="14"/>
  <c r="AC160" i="14"/>
  <c r="AA160" i="14"/>
  <c r="X160" i="14"/>
  <c r="T144" i="14" s="1"/>
  <c r="W160" i="14"/>
  <c r="X144" i="14" s="1"/>
  <c r="T160" i="14"/>
  <c r="S160" i="14"/>
  <c r="R160" i="14"/>
  <c r="Q160" i="14"/>
  <c r="P160" i="14"/>
  <c r="O160" i="14"/>
  <c r="N160" i="14"/>
  <c r="J160" i="14"/>
  <c r="I160" i="14"/>
  <c r="K144" i="14" s="1"/>
  <c r="H160" i="14"/>
  <c r="F160" i="14"/>
  <c r="E160" i="14"/>
  <c r="A160" i="14"/>
  <c r="AM159" i="14"/>
  <c r="AL159" i="14"/>
  <c r="AK159" i="14"/>
  <c r="AI159" i="14"/>
  <c r="AH159" i="14"/>
  <c r="AF159" i="14"/>
  <c r="AE159" i="14"/>
  <c r="AD159" i="14"/>
  <c r="AC159" i="14"/>
  <c r="AA159" i="14"/>
  <c r="W159" i="14"/>
  <c r="X143" i="14" s="1"/>
  <c r="T159" i="14"/>
  <c r="R159" i="14"/>
  <c r="Q159" i="14"/>
  <c r="P159" i="14"/>
  <c r="O159" i="14"/>
  <c r="N159" i="14"/>
  <c r="J159" i="14"/>
  <c r="I159" i="14"/>
  <c r="K143" i="14" s="1"/>
  <c r="H159" i="14"/>
  <c r="F159" i="14"/>
  <c r="G143" i="14" s="1"/>
  <c r="E159" i="14"/>
  <c r="B159" i="14"/>
  <c r="A159" i="14"/>
  <c r="AM158" i="14"/>
  <c r="AL158" i="14"/>
  <c r="AN142" i="14" s="1"/>
  <c r="AK158" i="14"/>
  <c r="AI158" i="14"/>
  <c r="AH158" i="14"/>
  <c r="AJ142" i="14" s="1"/>
  <c r="AF158" i="14"/>
  <c r="AE158" i="14"/>
  <c r="AD158" i="14"/>
  <c r="AC158" i="14"/>
  <c r="AG142" i="14" s="1"/>
  <c r="AA158" i="14"/>
  <c r="W158" i="14"/>
  <c r="X142" i="14" s="1"/>
  <c r="T158" i="14"/>
  <c r="R158" i="14"/>
  <c r="Q158" i="14"/>
  <c r="P158" i="14"/>
  <c r="O158" i="14"/>
  <c r="N158" i="14"/>
  <c r="J158" i="14"/>
  <c r="I158" i="14"/>
  <c r="H158" i="14"/>
  <c r="F158" i="14"/>
  <c r="E158" i="14"/>
  <c r="A158" i="14"/>
  <c r="AM157" i="14"/>
  <c r="AL157" i="14"/>
  <c r="AK157" i="14"/>
  <c r="AJ157" i="14"/>
  <c r="AI157" i="14"/>
  <c r="AH157" i="14"/>
  <c r="AF157" i="14"/>
  <c r="AE157" i="14"/>
  <c r="AD157" i="14"/>
  <c r="AC157" i="14"/>
  <c r="AA157" i="14"/>
  <c r="W157" i="14"/>
  <c r="T157" i="14"/>
  <c r="R157" i="14"/>
  <c r="Q157" i="14"/>
  <c r="P157" i="14"/>
  <c r="O157" i="14"/>
  <c r="N157" i="14"/>
  <c r="M157" i="14"/>
  <c r="J157" i="14"/>
  <c r="I157" i="14"/>
  <c r="H157" i="14"/>
  <c r="F157" i="14"/>
  <c r="E157" i="14"/>
  <c r="A157" i="14"/>
  <c r="AM156" i="14"/>
  <c r="AL156" i="14"/>
  <c r="AK156" i="14"/>
  <c r="AI156" i="14"/>
  <c r="AH156" i="14"/>
  <c r="AF156" i="14"/>
  <c r="AE156" i="14"/>
  <c r="AD156" i="14"/>
  <c r="AC156" i="14"/>
  <c r="AA156" i="14"/>
  <c r="X156" i="14"/>
  <c r="W156" i="14"/>
  <c r="R156" i="14"/>
  <c r="Q156" i="14"/>
  <c r="P156" i="14"/>
  <c r="O156" i="14"/>
  <c r="N156" i="14"/>
  <c r="J156" i="14"/>
  <c r="I156" i="14"/>
  <c r="H156" i="14"/>
  <c r="F156" i="14"/>
  <c r="E156" i="14"/>
  <c r="A156" i="14"/>
  <c r="AN155" i="14"/>
  <c r="AM155" i="14"/>
  <c r="AL155" i="14"/>
  <c r="AK155" i="14"/>
  <c r="AI155" i="14"/>
  <c r="AH155" i="14"/>
  <c r="AF155" i="14"/>
  <c r="AE155" i="14"/>
  <c r="AD155" i="14"/>
  <c r="AC155" i="14"/>
  <c r="AA155" i="14"/>
  <c r="X155" i="14"/>
  <c r="W155" i="14"/>
  <c r="T155" i="14"/>
  <c r="S155" i="14"/>
  <c r="R155" i="14"/>
  <c r="Q155" i="14"/>
  <c r="P155" i="14"/>
  <c r="O155" i="14"/>
  <c r="N155" i="14"/>
  <c r="L155" i="14"/>
  <c r="J155" i="14"/>
  <c r="I155" i="14"/>
  <c r="H155" i="14"/>
  <c r="F155" i="14"/>
  <c r="E155" i="14"/>
  <c r="A155" i="14"/>
  <c r="AM154" i="14"/>
  <c r="AL154" i="14"/>
  <c r="AK154" i="14"/>
  <c r="AI154" i="14"/>
  <c r="AH154" i="14"/>
  <c r="AF154" i="14"/>
  <c r="AE154" i="14"/>
  <c r="AD154" i="14"/>
  <c r="AC154" i="14"/>
  <c r="AA154" i="14"/>
  <c r="W154" i="14"/>
  <c r="T154" i="14"/>
  <c r="R154" i="14"/>
  <c r="Q154" i="14"/>
  <c r="P154" i="14"/>
  <c r="O154" i="14"/>
  <c r="N154" i="14"/>
  <c r="L154" i="14"/>
  <c r="J154" i="14"/>
  <c r="I154" i="14"/>
  <c r="H154" i="14"/>
  <c r="F154" i="14"/>
  <c r="E154" i="14"/>
  <c r="A154" i="14"/>
  <c r="AM153" i="14"/>
  <c r="AL153" i="14"/>
  <c r="AK153" i="14"/>
  <c r="AJ153" i="14"/>
  <c r="AI153" i="14"/>
  <c r="AH153" i="14"/>
  <c r="AF153" i="14"/>
  <c r="AE153" i="14"/>
  <c r="AD153" i="14"/>
  <c r="AC153" i="14"/>
  <c r="AB153" i="14"/>
  <c r="AA153" i="14"/>
  <c r="X153" i="14"/>
  <c r="W153" i="14"/>
  <c r="R153" i="14"/>
  <c r="Q153" i="14"/>
  <c r="P153" i="14"/>
  <c r="O153" i="14"/>
  <c r="N153" i="14"/>
  <c r="J153" i="14"/>
  <c r="I153" i="14"/>
  <c r="H153" i="14"/>
  <c r="F153" i="14"/>
  <c r="E153" i="14"/>
  <c r="A153" i="14"/>
  <c r="AM152" i="14"/>
  <c r="AL152" i="14"/>
  <c r="AK152" i="14"/>
  <c r="AI152" i="14"/>
  <c r="AH152" i="14"/>
  <c r="AF152" i="14"/>
  <c r="AE152" i="14"/>
  <c r="AD152" i="14"/>
  <c r="AC152" i="14"/>
  <c r="AA152" i="14"/>
  <c r="W152" i="14"/>
  <c r="T152" i="14"/>
  <c r="S152" i="14"/>
  <c r="R152" i="14"/>
  <c r="Q152" i="14"/>
  <c r="P152" i="14"/>
  <c r="O152" i="14"/>
  <c r="N152" i="14"/>
  <c r="J152" i="14"/>
  <c r="I152" i="14"/>
  <c r="H152" i="14"/>
  <c r="F152" i="14"/>
  <c r="E152" i="14"/>
  <c r="A152" i="14"/>
  <c r="AM151" i="14"/>
  <c r="AL151" i="14"/>
  <c r="AK151" i="14"/>
  <c r="AI151" i="14"/>
  <c r="AH151" i="14"/>
  <c r="AF151" i="14"/>
  <c r="AE151" i="14"/>
  <c r="AD151" i="14"/>
  <c r="AC151" i="14"/>
  <c r="AA151" i="14"/>
  <c r="W151" i="14"/>
  <c r="S151" i="14"/>
  <c r="R151" i="14"/>
  <c r="Q151" i="14"/>
  <c r="P151" i="14"/>
  <c r="O151" i="14"/>
  <c r="N151" i="14"/>
  <c r="J151" i="14"/>
  <c r="I151" i="14"/>
  <c r="H151" i="14"/>
  <c r="G151" i="14"/>
  <c r="F151" i="14"/>
  <c r="E151" i="14"/>
  <c r="A151" i="14"/>
  <c r="AM150" i="14"/>
  <c r="AL150" i="14"/>
  <c r="AK150" i="14"/>
  <c r="AI150" i="14"/>
  <c r="AH150" i="14"/>
  <c r="AF150" i="14"/>
  <c r="AE150" i="14"/>
  <c r="AD150" i="14"/>
  <c r="AC150" i="14"/>
  <c r="AA150" i="14"/>
  <c r="X150" i="14"/>
  <c r="W150" i="14"/>
  <c r="R150" i="14"/>
  <c r="Q150" i="14"/>
  <c r="P150" i="14"/>
  <c r="O150" i="14"/>
  <c r="N150" i="14"/>
  <c r="J150" i="14"/>
  <c r="I150" i="14"/>
  <c r="H150" i="14"/>
  <c r="F150" i="14"/>
  <c r="E150" i="14"/>
  <c r="A150" i="14"/>
  <c r="AM149" i="14"/>
  <c r="AL149" i="14"/>
  <c r="AK149" i="14"/>
  <c r="AJ149" i="14"/>
  <c r="AI149" i="14"/>
  <c r="AH149" i="14"/>
  <c r="AF149" i="14"/>
  <c r="AE149" i="14"/>
  <c r="AD149" i="14"/>
  <c r="AC149" i="14"/>
  <c r="AA149" i="14"/>
  <c r="W149" i="14"/>
  <c r="R149" i="14"/>
  <c r="Q149" i="14"/>
  <c r="P149" i="14"/>
  <c r="O149" i="14"/>
  <c r="N149" i="14"/>
  <c r="J149" i="14"/>
  <c r="I149" i="14"/>
  <c r="H149" i="14"/>
  <c r="F149" i="14"/>
  <c r="E149" i="14"/>
  <c r="A149" i="14"/>
  <c r="AM148" i="14"/>
  <c r="AL148" i="14"/>
  <c r="AK148" i="14"/>
  <c r="AI148" i="14"/>
  <c r="AH148" i="14"/>
  <c r="AF148" i="14"/>
  <c r="AE148" i="14"/>
  <c r="AD148" i="14"/>
  <c r="AC148" i="14"/>
  <c r="AA148" i="14"/>
  <c r="W148" i="14"/>
  <c r="R148" i="14"/>
  <c r="Q148" i="14"/>
  <c r="P148" i="14"/>
  <c r="O148" i="14"/>
  <c r="N148" i="14"/>
  <c r="J148" i="14"/>
  <c r="I148" i="14"/>
  <c r="H148" i="14"/>
  <c r="G148" i="14"/>
  <c r="F148" i="14"/>
  <c r="E148" i="14"/>
  <c r="A148" i="14"/>
  <c r="AM147" i="14"/>
  <c r="AL147" i="14"/>
  <c r="AK147" i="14"/>
  <c r="AI147" i="14"/>
  <c r="AH147" i="14"/>
  <c r="AG147" i="14"/>
  <c r="AF147" i="14"/>
  <c r="AE147" i="14"/>
  <c r="AD147" i="14"/>
  <c r="AC147" i="14"/>
  <c r="AA147" i="14"/>
  <c r="W147" i="14"/>
  <c r="R147" i="14"/>
  <c r="Q147" i="14"/>
  <c r="P147" i="14"/>
  <c r="O147" i="14"/>
  <c r="N147" i="14"/>
  <c r="K147" i="14"/>
  <c r="J147" i="14"/>
  <c r="I147" i="14"/>
  <c r="H147" i="14"/>
  <c r="G147" i="14"/>
  <c r="F147" i="14"/>
  <c r="E147" i="14"/>
  <c r="A147" i="14"/>
  <c r="AM146" i="14"/>
  <c r="AL146" i="14"/>
  <c r="AK146" i="14"/>
  <c r="AI146" i="14"/>
  <c r="AH146" i="14"/>
  <c r="AF146" i="14"/>
  <c r="AE146" i="14"/>
  <c r="AD146" i="14"/>
  <c r="AC146" i="14"/>
  <c r="AA146" i="14"/>
  <c r="X146" i="14"/>
  <c r="W146" i="14"/>
  <c r="R146" i="14"/>
  <c r="Q146" i="14"/>
  <c r="P146" i="14"/>
  <c r="O146" i="14"/>
  <c r="N146" i="14"/>
  <c r="K146" i="14"/>
  <c r="J146" i="14"/>
  <c r="I146" i="14"/>
  <c r="H146" i="14"/>
  <c r="F146" i="14"/>
  <c r="E146" i="14"/>
  <c r="A146" i="14"/>
  <c r="AM145" i="14"/>
  <c r="AL145" i="14"/>
  <c r="AK145" i="14"/>
  <c r="AI145" i="14"/>
  <c r="AH145" i="14"/>
  <c r="AF145" i="14"/>
  <c r="AE145" i="14"/>
  <c r="AD145" i="14"/>
  <c r="AC145" i="14"/>
  <c r="AA145" i="14"/>
  <c r="W145" i="14"/>
  <c r="R145" i="14"/>
  <c r="Q145" i="14"/>
  <c r="P145" i="14"/>
  <c r="O145" i="14"/>
  <c r="N145" i="14"/>
  <c r="J145" i="14"/>
  <c r="I145" i="14"/>
  <c r="H145" i="14"/>
  <c r="F145" i="14"/>
  <c r="E145" i="14"/>
  <c r="A145" i="14"/>
  <c r="AM144" i="14"/>
  <c r="AL144" i="14"/>
  <c r="AK144" i="14"/>
  <c r="AI144" i="14"/>
  <c r="AH144" i="14"/>
  <c r="AF144" i="14"/>
  <c r="AE144" i="14"/>
  <c r="AD144" i="14"/>
  <c r="AC144" i="14"/>
  <c r="AA144" i="14"/>
  <c r="W144" i="14"/>
  <c r="R144" i="14"/>
  <c r="Q144" i="14"/>
  <c r="P144" i="14"/>
  <c r="O144" i="14"/>
  <c r="N144" i="14"/>
  <c r="J144" i="14"/>
  <c r="I144" i="14"/>
  <c r="H144" i="14"/>
  <c r="F144" i="14"/>
  <c r="E144" i="14"/>
  <c r="A144" i="14"/>
  <c r="AN143" i="14"/>
  <c r="AM143" i="14"/>
  <c r="AL143" i="14"/>
  <c r="AK143" i="14"/>
  <c r="AI143" i="14"/>
  <c r="AH143" i="14"/>
  <c r="AF143" i="14"/>
  <c r="AE143" i="14"/>
  <c r="AD143" i="14"/>
  <c r="AC143" i="14"/>
  <c r="AA143" i="14"/>
  <c r="W143" i="14"/>
  <c r="R143" i="14"/>
  <c r="Q143" i="14"/>
  <c r="P143" i="14"/>
  <c r="O143" i="14"/>
  <c r="N143" i="14"/>
  <c r="J143" i="14"/>
  <c r="I143" i="14"/>
  <c r="H143" i="14"/>
  <c r="F143" i="14"/>
  <c r="E143" i="14"/>
  <c r="A143" i="14"/>
  <c r="AM142" i="14"/>
  <c r="AL142" i="14"/>
  <c r="AK142" i="14"/>
  <c r="AI142" i="14"/>
  <c r="AH142" i="14"/>
  <c r="AF142" i="14"/>
  <c r="AE142" i="14"/>
  <c r="AD142" i="14"/>
  <c r="AC142" i="14"/>
  <c r="AA142" i="14"/>
  <c r="W142" i="14"/>
  <c r="R142" i="14"/>
  <c r="Q142" i="14"/>
  <c r="P142" i="14"/>
  <c r="O142" i="14"/>
  <c r="N142" i="14"/>
  <c r="J142" i="14"/>
  <c r="I142" i="14"/>
  <c r="H142" i="14"/>
  <c r="F142" i="14"/>
  <c r="E142"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41" i="14"/>
  <c r="E141" i="10"/>
  <c r="D141" i="10"/>
  <c r="B141" i="10"/>
  <c r="A141" i="10"/>
  <c r="E140" i="10"/>
  <c r="D140" i="10"/>
  <c r="B140" i="10"/>
  <c r="A140" i="10"/>
  <c r="W139" i="14"/>
  <c r="X139" i="14" s="1"/>
  <c r="T139" i="14" s="1"/>
  <c r="J139" i="15"/>
  <c r="T139" i="10"/>
  <c r="N139" i="14"/>
  <c r="M139" i="10"/>
  <c r="F139" i="15"/>
  <c r="L139" i="10"/>
  <c r="K139" i="10"/>
  <c r="I139" i="14"/>
  <c r="C139" i="15"/>
  <c r="F139" i="14"/>
  <c r="E139" i="14"/>
  <c r="E139" i="10"/>
  <c r="D139" i="10"/>
  <c r="C139" i="10"/>
  <c r="B139" i="10"/>
  <c r="A139" i="10"/>
  <c r="AM138" i="14"/>
  <c r="AA138" i="10"/>
  <c r="AD138" i="14"/>
  <c r="T138" i="10"/>
  <c r="J138" i="14"/>
  <c r="L138" i="10"/>
  <c r="F138" i="14"/>
  <c r="E138" i="10"/>
  <c r="D138" i="10"/>
  <c r="C138" i="10"/>
  <c r="B138" i="10"/>
  <c r="A138" i="10"/>
  <c r="E137" i="10"/>
  <c r="D137" i="10"/>
  <c r="B137" i="10"/>
  <c r="A137" i="10"/>
  <c r="E136" i="10"/>
  <c r="E139" i="8" s="1"/>
  <c r="D136" i="10"/>
  <c r="B136" i="10"/>
  <c r="A136" i="10"/>
  <c r="E135" i="10"/>
  <c r="D135" i="10"/>
  <c r="B135" i="10"/>
  <c r="A135" i="10"/>
  <c r="T134" i="15"/>
  <c r="AL134" i="14"/>
  <c r="AC134" i="10"/>
  <c r="AB134" i="10"/>
  <c r="AF134" i="14"/>
  <c r="U134" i="10"/>
  <c r="R134" i="14"/>
  <c r="Q134" i="14"/>
  <c r="H134" i="15"/>
  <c r="O134" i="14"/>
  <c r="G134" i="15"/>
  <c r="N134" i="14"/>
  <c r="N134" i="10"/>
  <c r="M134" i="10"/>
  <c r="J134" i="14"/>
  <c r="E134" i="15"/>
  <c r="E134" i="14"/>
  <c r="F134" i="10"/>
  <c r="E134" i="10"/>
  <c r="D134" i="10"/>
  <c r="C134" i="10"/>
  <c r="B134" i="10"/>
  <c r="A134" i="10"/>
  <c r="AM133" i="14"/>
  <c r="U133" i="15"/>
  <c r="AI133" i="14"/>
  <c r="AD133" i="10"/>
  <c r="AC133" i="10"/>
  <c r="AF133" i="14"/>
  <c r="N133" i="15"/>
  <c r="AD133" i="14"/>
  <c r="M133" i="15"/>
  <c r="AA133" i="14"/>
  <c r="V133" i="10"/>
  <c r="W133" i="14"/>
  <c r="X133" i="14" s="1"/>
  <c r="T133" i="14" s="1"/>
  <c r="T133" i="10"/>
  <c r="I133" i="15"/>
  <c r="O133" i="10"/>
  <c r="J133" i="14"/>
  <c r="L133" i="10"/>
  <c r="G133" i="10"/>
  <c r="F133" i="14"/>
  <c r="E133" i="14"/>
  <c r="E133" i="10"/>
  <c r="D133" i="10"/>
  <c r="C133" i="10"/>
  <c r="B133" i="10"/>
  <c r="A133" i="10"/>
  <c r="Q132" i="15"/>
  <c r="E132" i="10"/>
  <c r="D132" i="10"/>
  <c r="B132" i="10"/>
  <c r="A132" i="10"/>
  <c r="AL131" i="14"/>
  <c r="AF131" i="10"/>
  <c r="P131" i="15"/>
  <c r="AF131" i="14"/>
  <c r="L131" i="15"/>
  <c r="AA131" i="14"/>
  <c r="V131" i="10"/>
  <c r="W131" i="14"/>
  <c r="X131" i="14" s="1"/>
  <c r="T131" i="14" s="1"/>
  <c r="K131" i="15"/>
  <c r="F131" i="15"/>
  <c r="J131" i="14"/>
  <c r="L131" i="10"/>
  <c r="J131" i="10"/>
  <c r="I131" i="14"/>
  <c r="I131" i="10"/>
  <c r="H131" i="14"/>
  <c r="C131" i="15"/>
  <c r="E131" i="10"/>
  <c r="D131" i="10"/>
  <c r="B131" i="10"/>
  <c r="B134" i="8" s="1"/>
  <c r="J134" i="8" s="1"/>
  <c r="A131" i="10"/>
  <c r="AG130" i="10"/>
  <c r="AI130" i="14"/>
  <c r="Q130" i="15"/>
  <c r="AA130" i="14"/>
  <c r="T130" i="10"/>
  <c r="O130" i="14"/>
  <c r="L130" i="10"/>
  <c r="F130" i="14"/>
  <c r="E130" i="10"/>
  <c r="D130" i="10"/>
  <c r="B130" i="10"/>
  <c r="A130" i="10"/>
  <c r="A133" i="7" s="1"/>
  <c r="AG129" i="10"/>
  <c r="M129" i="15"/>
  <c r="D129" i="15"/>
  <c r="E129" i="10"/>
  <c r="D129" i="10"/>
  <c r="B129" i="10"/>
  <c r="A129" i="10"/>
  <c r="AM128" i="14"/>
  <c r="AH128" i="14"/>
  <c r="AC128" i="10"/>
  <c r="AE128" i="14"/>
  <c r="N128" i="15"/>
  <c r="AD128" i="14"/>
  <c r="Z128" i="10"/>
  <c r="M128" i="15"/>
  <c r="AC128" i="14"/>
  <c r="L128" i="15"/>
  <c r="V128" i="10"/>
  <c r="AA128" i="14"/>
  <c r="W128" i="14"/>
  <c r="X128" i="14" s="1"/>
  <c r="T128" i="14" s="1"/>
  <c r="R128" i="14"/>
  <c r="J128" i="15"/>
  <c r="Q128" i="14"/>
  <c r="T128" i="10"/>
  <c r="I131" i="7" s="1"/>
  <c r="H128" i="15"/>
  <c r="O128" i="14"/>
  <c r="G128" i="15"/>
  <c r="O128" i="10"/>
  <c r="F128" i="15"/>
  <c r="J128" i="14"/>
  <c r="L128" i="10"/>
  <c r="K128" i="10"/>
  <c r="E128" i="15"/>
  <c r="C128" i="15"/>
  <c r="F128" i="14"/>
  <c r="E128" i="10"/>
  <c r="D128" i="10"/>
  <c r="C128" i="10"/>
  <c r="B128" i="10"/>
  <c r="A128" i="10"/>
  <c r="E127" i="10"/>
  <c r="D127" i="10"/>
  <c r="B127" i="10"/>
  <c r="B130" i="8" s="1"/>
  <c r="I130" i="8" s="1"/>
  <c r="A127" i="10"/>
  <c r="E126" i="10"/>
  <c r="D126" i="10"/>
  <c r="B126" i="10"/>
  <c r="A126" i="10"/>
  <c r="E125" i="10"/>
  <c r="D125" i="10"/>
  <c r="B125" i="10"/>
  <c r="B128" i="8" s="1"/>
  <c r="I128" i="8" s="1"/>
  <c r="A125" i="10"/>
  <c r="E124" i="14"/>
  <c r="E124" i="10"/>
  <c r="D124" i="10"/>
  <c r="B124" i="10"/>
  <c r="A124" i="10"/>
  <c r="E123" i="10"/>
  <c r="D123" i="10"/>
  <c r="D126" i="8" s="1"/>
  <c r="B123" i="10"/>
  <c r="A123" i="10"/>
  <c r="E122" i="10"/>
  <c r="D122" i="10"/>
  <c r="B122" i="10"/>
  <c r="A122" i="10"/>
  <c r="T121" i="15"/>
  <c r="R121" i="15"/>
  <c r="AI121" i="14"/>
  <c r="P121" i="15"/>
  <c r="AB121" i="10"/>
  <c r="AF121" i="14"/>
  <c r="AD121" i="14"/>
  <c r="AC121" i="14"/>
  <c r="X121" i="10"/>
  <c r="AA121" i="14"/>
  <c r="K121" i="15"/>
  <c r="U121" i="10"/>
  <c r="R121" i="14"/>
  <c r="G121" i="15"/>
  <c r="N121" i="14"/>
  <c r="Q121" i="10"/>
  <c r="M121" i="10"/>
  <c r="K121" i="10"/>
  <c r="C121" i="15"/>
  <c r="F121" i="14"/>
  <c r="E121" i="10"/>
  <c r="D121" i="10"/>
  <c r="C121" i="10"/>
  <c r="C124" i="8" s="1"/>
  <c r="B121" i="10"/>
  <c r="A121" i="10"/>
  <c r="U120" i="15"/>
  <c r="AG120" i="10"/>
  <c r="AM120" i="14"/>
  <c r="AK120" i="14"/>
  <c r="S120" i="15"/>
  <c r="AE120" i="14"/>
  <c r="H120" i="15"/>
  <c r="R120" i="10"/>
  <c r="O120" i="14"/>
  <c r="J120" i="14"/>
  <c r="J120" i="10"/>
  <c r="H120" i="14"/>
  <c r="D120" i="15"/>
  <c r="E120" i="10"/>
  <c r="E123" i="8" s="1"/>
  <c r="P123" i="8" s="1"/>
  <c r="D120" i="10"/>
  <c r="B120" i="10"/>
  <c r="A120" i="10"/>
  <c r="A123" i="8" s="1"/>
  <c r="U119" i="15"/>
  <c r="AL119" i="14"/>
  <c r="T119" i="15"/>
  <c r="R119" i="15"/>
  <c r="AD119" i="10"/>
  <c r="AG122" i="8" s="1"/>
  <c r="AI119" i="14"/>
  <c r="AC119" i="10"/>
  <c r="AH119" i="14"/>
  <c r="AB119" i="10"/>
  <c r="AE119" i="14"/>
  <c r="M119" i="15"/>
  <c r="AA119" i="14"/>
  <c r="W119" i="14"/>
  <c r="X119" i="14" s="1"/>
  <c r="T119" i="14" s="1"/>
  <c r="K119" i="15"/>
  <c r="U119" i="10"/>
  <c r="H119" i="15"/>
  <c r="Q119" i="10"/>
  <c r="G119" i="15"/>
  <c r="O119" i="10"/>
  <c r="F119" i="15"/>
  <c r="J119" i="14"/>
  <c r="K119" i="10"/>
  <c r="E119" i="15"/>
  <c r="I119" i="14"/>
  <c r="I119" i="10"/>
  <c r="E119" i="10"/>
  <c r="D119" i="10"/>
  <c r="C119" i="10"/>
  <c r="B119" i="10"/>
  <c r="B122" i="8" s="1"/>
  <c r="A119" i="10"/>
  <c r="AI118" i="14"/>
  <c r="AD118" i="10"/>
  <c r="AG121" i="8" s="1"/>
  <c r="Q118" i="15"/>
  <c r="AC118" i="10"/>
  <c r="O118" i="15"/>
  <c r="M118" i="15"/>
  <c r="AC118" i="14"/>
  <c r="Y118" i="10"/>
  <c r="K118" i="15"/>
  <c r="R118" i="14"/>
  <c r="J118" i="15"/>
  <c r="H118" i="15"/>
  <c r="F118" i="15"/>
  <c r="D118" i="15"/>
  <c r="H118" i="10"/>
  <c r="P121" i="6" s="1"/>
  <c r="Q121" i="6" s="1"/>
  <c r="F118" i="14"/>
  <c r="G118" i="10"/>
  <c r="E118" i="14"/>
  <c r="E118" i="10"/>
  <c r="D118" i="10"/>
  <c r="B118" i="10"/>
  <c r="A118" i="10"/>
  <c r="T117" i="15"/>
  <c r="AK117" i="14"/>
  <c r="AH117" i="14"/>
  <c r="Z117" i="10"/>
  <c r="AB120" i="8" s="1"/>
  <c r="J117" i="15"/>
  <c r="N117" i="14"/>
  <c r="K117" i="10"/>
  <c r="E117" i="10"/>
  <c r="D117" i="10"/>
  <c r="B117" i="10"/>
  <c r="A117" i="10"/>
  <c r="U116" i="15"/>
  <c r="AG116" i="10"/>
  <c r="P116" i="15"/>
  <c r="K116" i="15"/>
  <c r="O116" i="10"/>
  <c r="E116" i="10"/>
  <c r="D116" i="10"/>
  <c r="B116" i="10"/>
  <c r="A116" i="10"/>
  <c r="A119" i="8" s="1"/>
  <c r="E115" i="10"/>
  <c r="D115" i="10"/>
  <c r="B115" i="10"/>
  <c r="A115" i="10"/>
  <c r="I114" i="14"/>
  <c r="E114" i="10"/>
  <c r="D114" i="10"/>
  <c r="B114" i="10"/>
  <c r="A114" i="10"/>
  <c r="U113" i="15"/>
  <c r="AM113" i="14"/>
  <c r="AL113" i="14"/>
  <c r="AF113" i="10"/>
  <c r="AJ116" i="8" s="1"/>
  <c r="AI113" i="14"/>
  <c r="AD113" i="10"/>
  <c r="AF113" i="14"/>
  <c r="AE113" i="14"/>
  <c r="AA113" i="10"/>
  <c r="O113" i="15"/>
  <c r="AC113" i="14"/>
  <c r="X113" i="10"/>
  <c r="W113" i="14"/>
  <c r="X113" i="14" s="1"/>
  <c r="T113" i="14" s="1"/>
  <c r="K113" i="15"/>
  <c r="N113" i="14"/>
  <c r="N113" i="10"/>
  <c r="L113" i="10"/>
  <c r="I113" i="14"/>
  <c r="C113" i="15"/>
  <c r="F113" i="14"/>
  <c r="G113" i="14" s="1"/>
  <c r="G113" i="10"/>
  <c r="E113" i="14"/>
  <c r="F113" i="10"/>
  <c r="E113" i="10"/>
  <c r="D113" i="10"/>
  <c r="C113" i="10"/>
  <c r="B113" i="10"/>
  <c r="A113" i="10"/>
  <c r="A116" i="7" s="1"/>
  <c r="P112" i="15"/>
  <c r="I112" i="15"/>
  <c r="O112" i="14"/>
  <c r="D112" i="15"/>
  <c r="E112" i="14"/>
  <c r="E112" i="10"/>
  <c r="D112" i="10"/>
  <c r="AD112" i="10"/>
  <c r="AG115" i="8" s="1"/>
  <c r="B112" i="10"/>
  <c r="A112" i="10"/>
  <c r="G111" i="15"/>
  <c r="E111" i="10"/>
  <c r="D111" i="10"/>
  <c r="B111" i="10"/>
  <c r="A111" i="10"/>
  <c r="AA110" i="14"/>
  <c r="K110" i="15"/>
  <c r="E110" i="10"/>
  <c r="D110" i="10"/>
  <c r="B110" i="10"/>
  <c r="A110" i="10"/>
  <c r="AM109" i="14"/>
  <c r="AG109" i="10"/>
  <c r="T109" i="15"/>
  <c r="S109" i="15"/>
  <c r="AF109" i="14"/>
  <c r="AB109" i="10"/>
  <c r="W109" i="10"/>
  <c r="W109" i="14"/>
  <c r="X109" i="14" s="1"/>
  <c r="T109" i="14" s="1"/>
  <c r="R109" i="14"/>
  <c r="P109" i="14"/>
  <c r="S109" i="10"/>
  <c r="O109" i="14"/>
  <c r="R109" i="10"/>
  <c r="N109" i="14"/>
  <c r="M109" i="10"/>
  <c r="F109" i="15"/>
  <c r="L109" i="10"/>
  <c r="K109" i="10"/>
  <c r="J109" i="10"/>
  <c r="D109" i="15"/>
  <c r="H109" i="10"/>
  <c r="E109" i="10"/>
  <c r="E112" i="8" s="1"/>
  <c r="D109" i="10"/>
  <c r="B109" i="10"/>
  <c r="A109" i="10"/>
  <c r="E108" i="10"/>
  <c r="D108" i="10"/>
  <c r="D111" i="8" s="1"/>
  <c r="B108" i="10"/>
  <c r="A108" i="10"/>
  <c r="U107" i="15"/>
  <c r="AM107" i="14"/>
  <c r="AF107" i="10"/>
  <c r="AL107" i="14"/>
  <c r="AI107" i="14"/>
  <c r="AC107" i="10"/>
  <c r="AF110" i="8" s="1"/>
  <c r="AH107" i="14"/>
  <c r="AJ107" i="14" s="1"/>
  <c r="P107" i="15"/>
  <c r="AF107" i="14"/>
  <c r="O107" i="15"/>
  <c r="AA107" i="10"/>
  <c r="AE107" i="14"/>
  <c r="N107" i="15"/>
  <c r="AD107" i="14"/>
  <c r="Z107" i="10"/>
  <c r="AC107" i="14"/>
  <c r="L107" i="15"/>
  <c r="V107" i="10"/>
  <c r="AA107" i="14"/>
  <c r="W107" i="14"/>
  <c r="X107" i="14" s="1"/>
  <c r="T107" i="14" s="1"/>
  <c r="K107" i="15"/>
  <c r="R107" i="14"/>
  <c r="J107" i="15"/>
  <c r="T107" i="10"/>
  <c r="I107" i="15"/>
  <c r="P107" i="14"/>
  <c r="H107" i="15"/>
  <c r="O107" i="14"/>
  <c r="O107" i="10"/>
  <c r="F107" i="15"/>
  <c r="J107" i="14"/>
  <c r="L107" i="10"/>
  <c r="K107" i="10"/>
  <c r="F107" i="14"/>
  <c r="F107" i="10"/>
  <c r="E107" i="10"/>
  <c r="D107" i="10"/>
  <c r="C107" i="10"/>
  <c r="B107" i="10"/>
  <c r="A107" i="10"/>
  <c r="S106" i="15"/>
  <c r="AE106" i="10"/>
  <c r="AI106" i="14"/>
  <c r="Q106" i="15"/>
  <c r="AH106" i="14"/>
  <c r="AJ106" i="14" s="1"/>
  <c r="N106" i="15"/>
  <c r="V106" i="10"/>
  <c r="R106" i="14"/>
  <c r="O106" i="14"/>
  <c r="R106" i="10"/>
  <c r="O106" i="10"/>
  <c r="J106" i="10"/>
  <c r="H106" i="14"/>
  <c r="G106" i="10"/>
  <c r="J109" i="6" s="1"/>
  <c r="E106" i="10"/>
  <c r="D106" i="10"/>
  <c r="B106" i="10"/>
  <c r="B109" i="8" s="1"/>
  <c r="A106" i="10"/>
  <c r="AF105" i="10"/>
  <c r="AL105" i="14"/>
  <c r="AH105" i="14"/>
  <c r="AF105" i="14"/>
  <c r="Z105" i="10"/>
  <c r="W105" i="10"/>
  <c r="W105" i="14"/>
  <c r="X105" i="14" s="1"/>
  <c r="T105" i="14" s="1"/>
  <c r="R105" i="14"/>
  <c r="P105" i="10"/>
  <c r="N105" i="10"/>
  <c r="K105" i="10"/>
  <c r="F105" i="14"/>
  <c r="E105" i="10"/>
  <c r="D105" i="10"/>
  <c r="B105" i="10"/>
  <c r="A105" i="10"/>
  <c r="U104" i="15"/>
  <c r="AE104" i="14"/>
  <c r="AA104" i="10"/>
  <c r="T104" i="10"/>
  <c r="I107" i="7" s="1"/>
  <c r="Q104" i="10"/>
  <c r="N104" i="14"/>
  <c r="K104" i="10"/>
  <c r="E104" i="14"/>
  <c r="E104" i="10"/>
  <c r="D104" i="10"/>
  <c r="B104" i="10"/>
  <c r="A104" i="10"/>
  <c r="U103" i="15"/>
  <c r="AM103" i="14"/>
  <c r="T103" i="15"/>
  <c r="AL103" i="14"/>
  <c r="AF103" i="10"/>
  <c r="AI103" i="14"/>
  <c r="AD103" i="10"/>
  <c r="AH103" i="14"/>
  <c r="AJ103" i="14" s="1"/>
  <c r="AC103" i="10"/>
  <c r="AE103" i="14"/>
  <c r="N103" i="15"/>
  <c r="AD103" i="14"/>
  <c r="AC103" i="14"/>
  <c r="X103" i="10"/>
  <c r="AA103" i="14"/>
  <c r="V103" i="10"/>
  <c r="R103" i="14"/>
  <c r="J103" i="15"/>
  <c r="Q103" i="14"/>
  <c r="T103" i="10"/>
  <c r="O103" i="14"/>
  <c r="G103" i="15"/>
  <c r="Q103" i="10"/>
  <c r="N103" i="14"/>
  <c r="N103" i="10"/>
  <c r="M103" i="10"/>
  <c r="E103" i="15"/>
  <c r="I103" i="14"/>
  <c r="I103" i="10"/>
  <c r="F103" i="14"/>
  <c r="G103" i="10"/>
  <c r="E103" i="14"/>
  <c r="F103" i="10"/>
  <c r="E103" i="10"/>
  <c r="D103" i="10"/>
  <c r="D106" i="7" s="1"/>
  <c r="C103" i="10"/>
  <c r="B103" i="10"/>
  <c r="A103" i="10"/>
  <c r="E102" i="10"/>
  <c r="D102" i="10"/>
  <c r="D105" i="8" s="1"/>
  <c r="B102" i="10"/>
  <c r="A102" i="10"/>
  <c r="AL101" i="14"/>
  <c r="AF101" i="10"/>
  <c r="P101" i="15"/>
  <c r="AF101" i="14"/>
  <c r="AE101" i="14"/>
  <c r="L101" i="15"/>
  <c r="AA101" i="14"/>
  <c r="V101" i="10"/>
  <c r="N101" i="14"/>
  <c r="M101" i="14" s="1"/>
  <c r="Q101" i="10"/>
  <c r="O101" i="10"/>
  <c r="I101" i="14"/>
  <c r="I101" i="10"/>
  <c r="H101" i="14"/>
  <c r="E101" i="14"/>
  <c r="E101" i="10"/>
  <c r="D101" i="10"/>
  <c r="B101" i="10"/>
  <c r="A101" i="10"/>
  <c r="E100" i="10"/>
  <c r="D100" i="10"/>
  <c r="P100" i="15"/>
  <c r="B100" i="10"/>
  <c r="A100" i="10"/>
  <c r="E99" i="10"/>
  <c r="E102" i="8" s="1"/>
  <c r="D99" i="10"/>
  <c r="B99" i="10"/>
  <c r="A99" i="10"/>
  <c r="M98" i="15"/>
  <c r="Y98" i="10"/>
  <c r="AA101" i="8" s="1"/>
  <c r="H98" i="15"/>
  <c r="F98" i="14"/>
  <c r="G98" i="10"/>
  <c r="E98" i="10"/>
  <c r="D98" i="10"/>
  <c r="B98" i="10"/>
  <c r="A98" i="10"/>
  <c r="AK97" i="14"/>
  <c r="W97" i="10"/>
  <c r="R97" i="14"/>
  <c r="P97" i="10"/>
  <c r="H97" i="14"/>
  <c r="E97" i="10"/>
  <c r="D97" i="10"/>
  <c r="B97" i="10"/>
  <c r="A97" i="10"/>
  <c r="AL96" i="14"/>
  <c r="R96" i="15"/>
  <c r="AI96" i="14"/>
  <c r="AH96" i="14"/>
  <c r="AC96" i="14"/>
  <c r="L96" i="15"/>
  <c r="AA96" i="14"/>
  <c r="N96" i="14"/>
  <c r="I96" i="14"/>
  <c r="C96" i="15"/>
  <c r="F96" i="14"/>
  <c r="G96" i="14" s="1"/>
  <c r="E96" i="14"/>
  <c r="E96" i="10"/>
  <c r="D96" i="10"/>
  <c r="C96" i="10"/>
  <c r="B96" i="10"/>
  <c r="A96" i="10"/>
  <c r="E95" i="10"/>
  <c r="D95" i="10"/>
  <c r="D98" i="8" s="1"/>
  <c r="B95" i="10"/>
  <c r="A95" i="10"/>
  <c r="T94" i="15"/>
  <c r="AE94" i="14"/>
  <c r="Z94" i="10"/>
  <c r="AB97" i="8" s="1"/>
  <c r="AD94" i="14"/>
  <c r="G94" i="15"/>
  <c r="E94" i="15"/>
  <c r="E94" i="10"/>
  <c r="D94" i="10"/>
  <c r="B94" i="10"/>
  <c r="A94" i="10"/>
  <c r="U93" i="15"/>
  <c r="AM93" i="14"/>
  <c r="AF93" i="14"/>
  <c r="AA93" i="10"/>
  <c r="AC96" i="8" s="1"/>
  <c r="N93" i="15"/>
  <c r="Z93" i="10"/>
  <c r="AD93" i="14"/>
  <c r="M93" i="15"/>
  <c r="P93" i="14"/>
  <c r="O93" i="14"/>
  <c r="N93" i="14"/>
  <c r="K93" i="10"/>
  <c r="I93" i="14"/>
  <c r="E93" i="10"/>
  <c r="D93" i="10"/>
  <c r="C93" i="10"/>
  <c r="B93" i="10"/>
  <c r="B96" i="7" s="1"/>
  <c r="A93" i="10"/>
  <c r="U92" i="15"/>
  <c r="T92" i="15"/>
  <c r="AF92" i="14"/>
  <c r="AB92" i="10"/>
  <c r="AA92" i="10"/>
  <c r="AD92" i="14"/>
  <c r="AC92" i="14"/>
  <c r="R92" i="14"/>
  <c r="U92" i="10"/>
  <c r="O92" i="14"/>
  <c r="G92" i="15"/>
  <c r="N92" i="14"/>
  <c r="N92" i="10"/>
  <c r="M92" i="10"/>
  <c r="K92" i="10"/>
  <c r="E92" i="15"/>
  <c r="I92" i="14"/>
  <c r="E92" i="14"/>
  <c r="F92" i="10"/>
  <c r="E92" i="10"/>
  <c r="D92" i="10"/>
  <c r="C92" i="10"/>
  <c r="B92" i="10"/>
  <c r="B95" i="8" s="1"/>
  <c r="A92" i="10"/>
  <c r="AM91" i="14"/>
  <c r="T91" i="15"/>
  <c r="AF91" i="10"/>
  <c r="AL91" i="14"/>
  <c r="AD91" i="10"/>
  <c r="AH91" i="14"/>
  <c r="P91" i="15"/>
  <c r="O91" i="15"/>
  <c r="AE91" i="14"/>
  <c r="AA91" i="10"/>
  <c r="AC94" i="8" s="1"/>
  <c r="AD91" i="14"/>
  <c r="M91" i="15"/>
  <c r="X91" i="10"/>
  <c r="AA91" i="14"/>
  <c r="K91" i="15"/>
  <c r="R91" i="14"/>
  <c r="U91" i="10"/>
  <c r="O91" i="14"/>
  <c r="H91" i="15"/>
  <c r="G91" i="15"/>
  <c r="Q91" i="10"/>
  <c r="N91" i="14"/>
  <c r="E91" i="15"/>
  <c r="I91" i="10"/>
  <c r="I91" i="14"/>
  <c r="F91" i="14"/>
  <c r="G91" i="10"/>
  <c r="E91" i="14"/>
  <c r="E91" i="10"/>
  <c r="D91" i="10"/>
  <c r="C91" i="10"/>
  <c r="B91" i="10"/>
  <c r="A91" i="10"/>
  <c r="E90" i="10"/>
  <c r="E93" i="7" s="1"/>
  <c r="D90" i="10"/>
  <c r="B90" i="10"/>
  <c r="A90" i="10"/>
  <c r="AE89" i="14"/>
  <c r="L89" i="15"/>
  <c r="AA89" i="14"/>
  <c r="V89" i="10"/>
  <c r="O89" i="10"/>
  <c r="M89" i="10"/>
  <c r="E89" i="14"/>
  <c r="F89" i="10"/>
  <c r="E89" i="10"/>
  <c r="D89" i="10"/>
  <c r="D92" i="7" s="1"/>
  <c r="B89" i="10"/>
  <c r="A89" i="10"/>
  <c r="E88" i="10"/>
  <c r="E91" i="7" s="1"/>
  <c r="D88" i="10"/>
  <c r="B88" i="10"/>
  <c r="A88" i="10"/>
  <c r="E87" i="10"/>
  <c r="D87" i="10"/>
  <c r="B87" i="10"/>
  <c r="A87" i="10"/>
  <c r="E86" i="10"/>
  <c r="E89" i="8" s="1"/>
  <c r="D86" i="10"/>
  <c r="B86" i="10"/>
  <c r="A86" i="10"/>
  <c r="R85" i="15"/>
  <c r="Y85" i="10"/>
  <c r="AA88" i="8" s="1"/>
  <c r="E85" i="10"/>
  <c r="D85" i="10"/>
  <c r="AD85" i="14"/>
  <c r="B85" i="10"/>
  <c r="A85" i="10"/>
  <c r="E84" i="10"/>
  <c r="D84" i="10"/>
  <c r="B84" i="10"/>
  <c r="B87" i="8" s="1"/>
  <c r="A84" i="10"/>
  <c r="G83" i="15"/>
  <c r="E83" i="10"/>
  <c r="E86" i="8" s="1"/>
  <c r="D83" i="10"/>
  <c r="B83" i="10"/>
  <c r="A83" i="10"/>
  <c r="R82" i="15"/>
  <c r="AD82" i="10"/>
  <c r="AG85" i="8" s="1"/>
  <c r="AC82" i="14"/>
  <c r="L82" i="15"/>
  <c r="V82" i="10"/>
  <c r="W82" i="14"/>
  <c r="X82" i="14" s="1"/>
  <c r="T82" i="14" s="1"/>
  <c r="R82" i="14"/>
  <c r="O82" i="14"/>
  <c r="O82" i="10"/>
  <c r="I82" i="14"/>
  <c r="C82" i="15"/>
  <c r="G82" i="10"/>
  <c r="E82" i="14"/>
  <c r="E82" i="10"/>
  <c r="D82" i="10"/>
  <c r="C82" i="10"/>
  <c r="B82" i="10"/>
  <c r="A82" i="10"/>
  <c r="S81" i="15"/>
  <c r="AE81" i="10"/>
  <c r="Y81" i="10"/>
  <c r="H81" i="14"/>
  <c r="E81" i="10"/>
  <c r="D81" i="10"/>
  <c r="B81" i="10"/>
  <c r="A81" i="10"/>
  <c r="E80" i="10"/>
  <c r="D80" i="10"/>
  <c r="B80" i="10"/>
  <c r="B83" i="8" s="1"/>
  <c r="A80" i="10"/>
  <c r="AC79" i="14"/>
  <c r="H79" i="15"/>
  <c r="R79" i="10"/>
  <c r="J79" i="10"/>
  <c r="E79" i="10"/>
  <c r="D79" i="10"/>
  <c r="B79" i="10"/>
  <c r="B82" i="8" s="1"/>
  <c r="A79" i="10"/>
  <c r="U78" i="15"/>
  <c r="AL78" i="14"/>
  <c r="T78" i="15"/>
  <c r="R78" i="15"/>
  <c r="AD78" i="10"/>
  <c r="AI78" i="14"/>
  <c r="AF78" i="14"/>
  <c r="AB78" i="10"/>
  <c r="AE78" i="14"/>
  <c r="N78" i="15"/>
  <c r="Z78" i="10"/>
  <c r="AC78" i="14"/>
  <c r="M78" i="15"/>
  <c r="L78" i="15"/>
  <c r="V78" i="10"/>
  <c r="AA78" i="14"/>
  <c r="W78" i="14"/>
  <c r="X78" i="14" s="1"/>
  <c r="T78" i="14" s="1"/>
  <c r="R78" i="14"/>
  <c r="J78" i="15"/>
  <c r="T78" i="10"/>
  <c r="I81" i="7" s="1"/>
  <c r="G78" i="15"/>
  <c r="N78" i="14"/>
  <c r="O78" i="10"/>
  <c r="F78" i="15"/>
  <c r="J78" i="14"/>
  <c r="L78" i="10"/>
  <c r="K78" i="10"/>
  <c r="E78" i="15"/>
  <c r="I78" i="14"/>
  <c r="C78" i="15"/>
  <c r="G78" i="10"/>
  <c r="F78" i="14"/>
  <c r="E78" i="14"/>
  <c r="E78" i="10"/>
  <c r="D78" i="10"/>
  <c r="C78" i="10"/>
  <c r="C81" i="7" s="1"/>
  <c r="B78" i="10"/>
  <c r="A78" i="10"/>
  <c r="AC77" i="10"/>
  <c r="AF80" i="8" s="1"/>
  <c r="AE77" i="14"/>
  <c r="N77" i="15"/>
  <c r="AA77" i="14"/>
  <c r="T77" i="10"/>
  <c r="J77" i="15"/>
  <c r="O77" i="14"/>
  <c r="R77" i="10"/>
  <c r="M77" i="10"/>
  <c r="J77" i="10"/>
  <c r="F77" i="14"/>
  <c r="E77" i="10"/>
  <c r="D77" i="10"/>
  <c r="B77" i="10"/>
  <c r="A77" i="10"/>
  <c r="AF76" i="10"/>
  <c r="R76" i="15"/>
  <c r="AI76" i="14"/>
  <c r="AD76" i="10"/>
  <c r="AH76" i="14"/>
  <c r="AJ76" i="14" s="1"/>
  <c r="AC76" i="10"/>
  <c r="P76" i="15"/>
  <c r="AF76" i="14"/>
  <c r="AB76" i="10"/>
  <c r="AD76" i="14"/>
  <c r="Z76" i="10"/>
  <c r="L76" i="15"/>
  <c r="J76" i="15"/>
  <c r="Q76" i="14"/>
  <c r="G76" i="15"/>
  <c r="N76" i="14"/>
  <c r="Q76" i="10"/>
  <c r="M76" i="10"/>
  <c r="F76" i="15"/>
  <c r="K76" i="10"/>
  <c r="I76" i="14"/>
  <c r="I76" i="10"/>
  <c r="H76" i="14"/>
  <c r="C76" i="15"/>
  <c r="F76" i="14"/>
  <c r="G76" i="10"/>
  <c r="E76" i="10"/>
  <c r="D76" i="10"/>
  <c r="B76" i="10"/>
  <c r="A76" i="10"/>
  <c r="S75" i="15"/>
  <c r="AH75" i="14"/>
  <c r="AC75" i="10"/>
  <c r="P75" i="15"/>
  <c r="AF75" i="14"/>
  <c r="O75" i="15"/>
  <c r="AE75" i="14"/>
  <c r="AA75" i="10"/>
  <c r="AC75" i="14"/>
  <c r="Y75" i="10"/>
  <c r="M75" i="15"/>
  <c r="I75" i="10"/>
  <c r="C75" i="15"/>
  <c r="F75" i="14"/>
  <c r="G75" i="10"/>
  <c r="B75" i="15"/>
  <c r="E75" i="14"/>
  <c r="E75" i="10"/>
  <c r="D75" i="10"/>
  <c r="B75" i="10"/>
  <c r="B78" i="8" s="1"/>
  <c r="A75" i="10"/>
  <c r="G74" i="10"/>
  <c r="E74" i="10"/>
  <c r="D74" i="10"/>
  <c r="B74" i="10"/>
  <c r="A74" i="10"/>
  <c r="AM73" i="14"/>
  <c r="AG73" i="10"/>
  <c r="AK76" i="8" s="1"/>
  <c r="AL73" i="14"/>
  <c r="S73" i="15"/>
  <c r="AI73" i="14"/>
  <c r="AD73" i="10"/>
  <c r="R73" i="15"/>
  <c r="P73" i="15"/>
  <c r="AF73" i="14"/>
  <c r="AE73" i="14"/>
  <c r="AA73" i="10"/>
  <c r="AA73" i="14"/>
  <c r="V73" i="10"/>
  <c r="R73" i="14"/>
  <c r="O73" i="10"/>
  <c r="D73" i="15"/>
  <c r="H73" i="14"/>
  <c r="E73" i="10"/>
  <c r="E76" i="8" s="1"/>
  <c r="D73" i="10"/>
  <c r="B73" i="10"/>
  <c r="A73" i="10"/>
  <c r="S72" i="15"/>
  <c r="AK72" i="14"/>
  <c r="Q72" i="15"/>
  <c r="AH72" i="14"/>
  <c r="AF72" i="14"/>
  <c r="N72" i="15"/>
  <c r="AD72" i="14"/>
  <c r="W72" i="14"/>
  <c r="X72" i="14" s="1"/>
  <c r="T72" i="14" s="1"/>
  <c r="R72" i="14"/>
  <c r="U72" i="10"/>
  <c r="J75" i="7" s="1"/>
  <c r="I72" i="15"/>
  <c r="O72" i="14"/>
  <c r="R72" i="10"/>
  <c r="G75" i="7" s="1"/>
  <c r="N72" i="14"/>
  <c r="I72" i="14"/>
  <c r="D72" i="15"/>
  <c r="H72" i="14"/>
  <c r="H72" i="10"/>
  <c r="O75" i="6" s="1"/>
  <c r="E72" i="10"/>
  <c r="D72" i="10"/>
  <c r="B72" i="10"/>
  <c r="B75" i="8" s="1"/>
  <c r="A72" i="10"/>
  <c r="E71" i="14"/>
  <c r="E71" i="10"/>
  <c r="D71" i="10"/>
  <c r="B71" i="10"/>
  <c r="A71" i="10"/>
  <c r="AK70" i="14"/>
  <c r="E70" i="10"/>
  <c r="E73" i="8" s="1"/>
  <c r="D70" i="10"/>
  <c r="B70" i="10"/>
  <c r="A70" i="10"/>
  <c r="AF69" i="14"/>
  <c r="M69" i="10"/>
  <c r="B69" i="15"/>
  <c r="E69" i="10"/>
  <c r="D69" i="10"/>
  <c r="B69" i="10"/>
  <c r="A69" i="10"/>
  <c r="U68" i="15"/>
  <c r="AM68" i="14"/>
  <c r="T68" i="15"/>
  <c r="AL68" i="14"/>
  <c r="AF68" i="10"/>
  <c r="R68" i="15"/>
  <c r="AI68" i="14"/>
  <c r="AD68" i="10"/>
  <c r="AH68" i="14"/>
  <c r="AJ68" i="14" s="1"/>
  <c r="AC68" i="10"/>
  <c r="P68" i="15"/>
  <c r="AF68" i="14"/>
  <c r="AB68" i="10"/>
  <c r="AD68" i="14"/>
  <c r="M68" i="15"/>
  <c r="L68" i="15"/>
  <c r="V68" i="10"/>
  <c r="W68" i="14"/>
  <c r="X68" i="14" s="1"/>
  <c r="T68" i="14" s="1"/>
  <c r="R68" i="14"/>
  <c r="J68" i="15"/>
  <c r="Q68" i="14"/>
  <c r="T68" i="10"/>
  <c r="H68" i="15"/>
  <c r="O68" i="14"/>
  <c r="G68" i="15"/>
  <c r="Q68" i="10"/>
  <c r="N68" i="10"/>
  <c r="F68" i="15"/>
  <c r="J68" i="14"/>
  <c r="L68" i="10"/>
  <c r="K68" i="10"/>
  <c r="E68" i="15"/>
  <c r="C68" i="15"/>
  <c r="F68" i="14"/>
  <c r="G68" i="10"/>
  <c r="J71" i="6" s="1"/>
  <c r="F68" i="10"/>
  <c r="E68" i="10"/>
  <c r="D68" i="10"/>
  <c r="D71" i="8" s="1"/>
  <c r="C68" i="10"/>
  <c r="B68" i="10"/>
  <c r="A68" i="10"/>
  <c r="E67" i="10"/>
  <c r="D67" i="10"/>
  <c r="D70" i="6" s="1"/>
  <c r="B67" i="10"/>
  <c r="A67" i="10"/>
  <c r="AF66" i="14"/>
  <c r="P66" i="15"/>
  <c r="E66" i="10"/>
  <c r="D66" i="10"/>
  <c r="B66" i="10"/>
  <c r="A66" i="10"/>
  <c r="A69" i="8" s="1"/>
  <c r="S65" i="15"/>
  <c r="AE65" i="10"/>
  <c r="AK65" i="14"/>
  <c r="AF65" i="14"/>
  <c r="AC65" i="14"/>
  <c r="X65" i="10"/>
  <c r="V65" i="10"/>
  <c r="AA65" i="14"/>
  <c r="R65" i="14"/>
  <c r="P65" i="10"/>
  <c r="J65" i="10"/>
  <c r="F65" i="14"/>
  <c r="B65" i="15"/>
  <c r="F65" i="10"/>
  <c r="E65" i="10"/>
  <c r="D65" i="10"/>
  <c r="D68" i="8" s="1"/>
  <c r="B65" i="10"/>
  <c r="A65" i="10"/>
  <c r="E64" i="10"/>
  <c r="E67" i="8" s="1"/>
  <c r="D64" i="10"/>
  <c r="B64" i="10"/>
  <c r="A64" i="10"/>
  <c r="U63" i="15"/>
  <c r="AM63" i="14"/>
  <c r="AL63" i="14"/>
  <c r="AI63" i="14"/>
  <c r="AD63" i="10"/>
  <c r="AG66" i="8" s="1"/>
  <c r="R63" i="15"/>
  <c r="AC63" i="10"/>
  <c r="AH63" i="14"/>
  <c r="P63" i="15"/>
  <c r="AB63" i="10"/>
  <c r="AD66" i="8" s="1"/>
  <c r="O63" i="15"/>
  <c r="N63" i="15"/>
  <c r="Z63" i="10"/>
  <c r="AB66" i="8" s="1"/>
  <c r="M63" i="15"/>
  <c r="AC63" i="14"/>
  <c r="V63" i="10"/>
  <c r="W63" i="14"/>
  <c r="X63" i="14" s="1"/>
  <c r="T63" i="14" s="1"/>
  <c r="K63" i="15"/>
  <c r="U63" i="10"/>
  <c r="J63" i="15"/>
  <c r="Q63" i="14"/>
  <c r="H63" i="15"/>
  <c r="O63" i="14"/>
  <c r="N63" i="14"/>
  <c r="O63" i="10"/>
  <c r="F63" i="15"/>
  <c r="J63" i="14"/>
  <c r="K63" i="10"/>
  <c r="I63" i="14"/>
  <c r="I63" i="10"/>
  <c r="E63" i="15"/>
  <c r="E63" i="10"/>
  <c r="D63" i="10"/>
  <c r="C63" i="10"/>
  <c r="C66" i="8" s="1"/>
  <c r="B63" i="10"/>
  <c r="A63" i="10"/>
  <c r="E62" i="10"/>
  <c r="D62" i="10"/>
  <c r="B62" i="10"/>
  <c r="A62" i="10"/>
  <c r="E61" i="10"/>
  <c r="D61" i="10"/>
  <c r="D64" i="8" s="1"/>
  <c r="B61" i="10"/>
  <c r="A61" i="10"/>
  <c r="U60" i="15"/>
  <c r="AK60" i="14"/>
  <c r="AE60" i="10"/>
  <c r="R60" i="15"/>
  <c r="AI60" i="14"/>
  <c r="AD60" i="10"/>
  <c r="AG63" i="8" s="1"/>
  <c r="Q60" i="15"/>
  <c r="AH60" i="14"/>
  <c r="AJ60" i="14" s="1"/>
  <c r="AC60" i="10"/>
  <c r="AF63" i="8" s="1"/>
  <c r="P60" i="15"/>
  <c r="AF60" i="14"/>
  <c r="M60" i="15"/>
  <c r="AC60" i="14"/>
  <c r="Y60" i="10"/>
  <c r="R60" i="14"/>
  <c r="J60" i="15"/>
  <c r="Q60" i="14"/>
  <c r="T60" i="10"/>
  <c r="H60" i="15"/>
  <c r="O60" i="14"/>
  <c r="N60" i="14"/>
  <c r="Q60" i="10"/>
  <c r="F63" i="7" s="1"/>
  <c r="N60" i="10"/>
  <c r="F60" i="15"/>
  <c r="J60" i="14"/>
  <c r="L60" i="10"/>
  <c r="I60" i="14"/>
  <c r="I60" i="10"/>
  <c r="H60" i="14"/>
  <c r="H60" i="10"/>
  <c r="P63" i="6" s="1"/>
  <c r="Q63" i="6" s="1"/>
  <c r="C60" i="15"/>
  <c r="F60" i="14"/>
  <c r="G60" i="10"/>
  <c r="E60" i="10"/>
  <c r="D60" i="10"/>
  <c r="B60" i="10"/>
  <c r="A60" i="10"/>
  <c r="E59" i="10"/>
  <c r="E62" i="8" s="1"/>
  <c r="D59" i="10"/>
  <c r="B59" i="10"/>
  <c r="A59" i="10"/>
  <c r="AL58" i="14"/>
  <c r="AK58" i="14"/>
  <c r="AD58" i="14"/>
  <c r="W58" i="14"/>
  <c r="X58" i="14" s="1"/>
  <c r="T58" i="14" s="1"/>
  <c r="H58" i="14"/>
  <c r="E58" i="10"/>
  <c r="D58" i="10"/>
  <c r="B58" i="10"/>
  <c r="B61" i="8" s="1"/>
  <c r="A58" i="10"/>
  <c r="AM57" i="14"/>
  <c r="AL57" i="14"/>
  <c r="AF57" i="10"/>
  <c r="R57" i="15"/>
  <c r="AC57" i="10"/>
  <c r="AH57" i="14"/>
  <c r="AA57" i="10"/>
  <c r="AC60" i="8" s="1"/>
  <c r="AC57" i="14"/>
  <c r="X57" i="10"/>
  <c r="AA57" i="14"/>
  <c r="W57" i="14"/>
  <c r="X57" i="14" s="1"/>
  <c r="T57" i="14" s="1"/>
  <c r="T57" i="10"/>
  <c r="I60" i="7" s="1"/>
  <c r="O60" i="7" s="1"/>
  <c r="Q57" i="14"/>
  <c r="O57" i="14"/>
  <c r="N57" i="14"/>
  <c r="M57" i="14" s="1"/>
  <c r="Q57" i="10"/>
  <c r="N57" i="10"/>
  <c r="J57" i="14"/>
  <c r="C57" i="15"/>
  <c r="F57" i="14"/>
  <c r="F57" i="10"/>
  <c r="E57" i="14"/>
  <c r="E57" i="10"/>
  <c r="E60" i="8" s="1"/>
  <c r="D57" i="10"/>
  <c r="C57" i="10"/>
  <c r="B57" i="10"/>
  <c r="A57" i="10"/>
  <c r="E56" i="10"/>
  <c r="D56" i="10"/>
  <c r="B56" i="10"/>
  <c r="A56" i="10"/>
  <c r="A59" i="8" s="1"/>
  <c r="AE55" i="14"/>
  <c r="E55" i="10"/>
  <c r="D55" i="10"/>
  <c r="E55" i="14"/>
  <c r="B55" i="10"/>
  <c r="A55" i="10"/>
  <c r="U54" i="15"/>
  <c r="AM54" i="14"/>
  <c r="R54" i="15"/>
  <c r="AI54" i="14"/>
  <c r="AH54" i="14"/>
  <c r="AJ54" i="14" s="1"/>
  <c r="AC54" i="10"/>
  <c r="P54" i="15"/>
  <c r="AF54" i="14"/>
  <c r="N54" i="15"/>
  <c r="Z54" i="10"/>
  <c r="AD54" i="14"/>
  <c r="AC54" i="14"/>
  <c r="AA54" i="14"/>
  <c r="W54" i="14"/>
  <c r="X54" i="14" s="1"/>
  <c r="T54" i="14" s="1"/>
  <c r="R54" i="14"/>
  <c r="N54" i="14"/>
  <c r="N54" i="10"/>
  <c r="L54" i="10"/>
  <c r="K54" i="10"/>
  <c r="I54" i="14"/>
  <c r="C54" i="15"/>
  <c r="F54" i="14"/>
  <c r="G54" i="10"/>
  <c r="E54" i="14"/>
  <c r="F54" i="10"/>
  <c r="E54" i="10"/>
  <c r="E57" i="8" s="1"/>
  <c r="T57" i="8" s="1"/>
  <c r="D54" i="10"/>
  <c r="C54" i="10"/>
  <c r="B54" i="10"/>
  <c r="A54" i="10"/>
  <c r="E53" i="10"/>
  <c r="E56" i="6" s="1"/>
  <c r="D53" i="10"/>
  <c r="B53" i="10"/>
  <c r="A53" i="10"/>
  <c r="N52" i="14"/>
  <c r="I52" i="14"/>
  <c r="E52" i="10"/>
  <c r="D52" i="10"/>
  <c r="B52" i="10"/>
  <c r="A52" i="10"/>
  <c r="E51" i="10"/>
  <c r="D51" i="10"/>
  <c r="B51" i="10"/>
  <c r="A51" i="10"/>
  <c r="AM50" i="14"/>
  <c r="H50" i="10"/>
  <c r="E50" i="14"/>
  <c r="E50" i="10"/>
  <c r="D50" i="10"/>
  <c r="B50" i="10"/>
  <c r="B53" i="8" s="1"/>
  <c r="A50" i="10"/>
  <c r="U49" i="15"/>
  <c r="AM49" i="14"/>
  <c r="AL49" i="14"/>
  <c r="R49" i="15"/>
  <c r="AI49" i="14"/>
  <c r="AH49" i="14"/>
  <c r="AJ49" i="14" s="1"/>
  <c r="O49" i="15"/>
  <c r="AE49" i="14"/>
  <c r="AA49" i="10"/>
  <c r="AC49" i="14"/>
  <c r="L49" i="15"/>
  <c r="AA49" i="14"/>
  <c r="J49" i="15"/>
  <c r="H49" i="15"/>
  <c r="O49" i="14"/>
  <c r="G49" i="15"/>
  <c r="N49" i="10"/>
  <c r="F49" i="15"/>
  <c r="K49" i="10"/>
  <c r="E49" i="15"/>
  <c r="E49" i="14"/>
  <c r="E49" i="10"/>
  <c r="D49" i="10"/>
  <c r="C49" i="10"/>
  <c r="B49" i="10"/>
  <c r="A49" i="10"/>
  <c r="E48" i="10"/>
  <c r="D48" i="10"/>
  <c r="D51" i="8" s="1"/>
  <c r="B48" i="10"/>
  <c r="A48" i="10"/>
  <c r="E47" i="10"/>
  <c r="D47" i="10"/>
  <c r="B47" i="10"/>
  <c r="A47" i="10"/>
  <c r="U46" i="15"/>
  <c r="AC46" i="10"/>
  <c r="AF49" i="8" s="1"/>
  <c r="P46" i="15"/>
  <c r="AF46" i="14"/>
  <c r="AB46" i="10"/>
  <c r="AD49" i="8" s="1"/>
  <c r="O46" i="15"/>
  <c r="AE46" i="14"/>
  <c r="AA46" i="10"/>
  <c r="M46" i="15"/>
  <c r="X46" i="10"/>
  <c r="W46" i="14"/>
  <c r="X46" i="14" s="1"/>
  <c r="T46" i="14" s="1"/>
  <c r="K46" i="15"/>
  <c r="U46" i="10"/>
  <c r="R46" i="14"/>
  <c r="H46" i="15"/>
  <c r="O46" i="14"/>
  <c r="G46" i="15"/>
  <c r="O46" i="10"/>
  <c r="N46" i="10"/>
  <c r="M46" i="10"/>
  <c r="K46" i="10"/>
  <c r="E46" i="15"/>
  <c r="C46" i="15"/>
  <c r="F46" i="14"/>
  <c r="G46" i="10"/>
  <c r="F46" i="10"/>
  <c r="F49" i="6" s="1"/>
  <c r="E46" i="10"/>
  <c r="D46" i="10"/>
  <c r="C46" i="10"/>
  <c r="C49" i="8" s="1"/>
  <c r="B46" i="10"/>
  <c r="A46" i="10"/>
  <c r="AA45" i="14"/>
  <c r="E45" i="10"/>
  <c r="D45" i="10"/>
  <c r="B45" i="10"/>
  <c r="A45" i="10"/>
  <c r="E44" i="10"/>
  <c r="D44" i="10"/>
  <c r="B44" i="10"/>
  <c r="A44" i="10"/>
  <c r="AL43" i="14"/>
  <c r="AI43" i="14"/>
  <c r="E43" i="10"/>
  <c r="D43" i="10"/>
  <c r="B43" i="10"/>
  <c r="A43" i="10"/>
  <c r="AM42" i="14"/>
  <c r="T42" i="15"/>
  <c r="AF42" i="10"/>
  <c r="AL42" i="14"/>
  <c r="Q42" i="15"/>
  <c r="AH42" i="14"/>
  <c r="AF42" i="14"/>
  <c r="AB42" i="10"/>
  <c r="N42" i="15"/>
  <c r="Z42" i="10"/>
  <c r="AD42" i="14"/>
  <c r="AC42" i="14"/>
  <c r="Y42" i="10"/>
  <c r="W42" i="10"/>
  <c r="L42" i="15"/>
  <c r="W42" i="14"/>
  <c r="X42" i="14" s="1"/>
  <c r="T42" i="14" s="1"/>
  <c r="I42" i="15"/>
  <c r="S42" i="10"/>
  <c r="P42" i="14"/>
  <c r="N42" i="14"/>
  <c r="P42" i="10"/>
  <c r="K42" i="10"/>
  <c r="J42" i="10"/>
  <c r="I42" i="14"/>
  <c r="D42" i="15"/>
  <c r="H42" i="10"/>
  <c r="H42" i="14"/>
  <c r="F42" i="14"/>
  <c r="G42" i="10"/>
  <c r="E42" i="10"/>
  <c r="D42" i="10"/>
  <c r="B42" i="10"/>
  <c r="A42" i="10"/>
  <c r="AF41" i="10"/>
  <c r="AK41" i="14"/>
  <c r="R41" i="15"/>
  <c r="AI41" i="14"/>
  <c r="AH41" i="14"/>
  <c r="AJ41" i="14" s="1"/>
  <c r="AC41" i="10"/>
  <c r="O41" i="15"/>
  <c r="AA41" i="10"/>
  <c r="AE41" i="14"/>
  <c r="AD41" i="14"/>
  <c r="Z41" i="10"/>
  <c r="AB44" i="8" s="1"/>
  <c r="O41" i="14"/>
  <c r="G41" i="15"/>
  <c r="Q41" i="10"/>
  <c r="F44" i="7" s="1"/>
  <c r="N41" i="14"/>
  <c r="E41" i="15"/>
  <c r="I41" i="10"/>
  <c r="I41" i="14"/>
  <c r="H41" i="14"/>
  <c r="H41" i="10"/>
  <c r="E41" i="10"/>
  <c r="D41" i="10"/>
  <c r="D44" i="8" s="1"/>
  <c r="B41" i="10"/>
  <c r="A41" i="10"/>
  <c r="AG40" i="10"/>
  <c r="AE40" i="14"/>
  <c r="AA40" i="10"/>
  <c r="AC43" i="8" s="1"/>
  <c r="N40" i="14"/>
  <c r="Q40" i="10"/>
  <c r="I40" i="14"/>
  <c r="I40" i="10"/>
  <c r="E40" i="10"/>
  <c r="D40" i="10"/>
  <c r="B40" i="10"/>
  <c r="A40" i="10"/>
  <c r="A43" i="7" s="1"/>
  <c r="AE39" i="14"/>
  <c r="Q39" i="14"/>
  <c r="N39" i="14"/>
  <c r="J39" i="14"/>
  <c r="I39" i="14"/>
  <c r="B39" i="15"/>
  <c r="E39" i="10"/>
  <c r="D39" i="10"/>
  <c r="B39" i="10"/>
  <c r="A39" i="10"/>
  <c r="U38" i="15"/>
  <c r="AM38" i="14"/>
  <c r="T38" i="15"/>
  <c r="AL38" i="14"/>
  <c r="AF38" i="10"/>
  <c r="R38" i="15"/>
  <c r="AI38" i="14"/>
  <c r="AD38" i="10"/>
  <c r="AH38" i="14"/>
  <c r="AJ38" i="14" s="1"/>
  <c r="AC38" i="10"/>
  <c r="O38" i="15"/>
  <c r="AE38" i="14"/>
  <c r="AA38" i="10"/>
  <c r="Z38" i="10"/>
  <c r="AB41" i="8" s="1"/>
  <c r="AC38" i="14"/>
  <c r="AA38" i="14"/>
  <c r="L38" i="15"/>
  <c r="R38" i="14"/>
  <c r="J38" i="15"/>
  <c r="Q38" i="14"/>
  <c r="T38" i="10"/>
  <c r="P38" i="14"/>
  <c r="H38" i="15"/>
  <c r="G38" i="15"/>
  <c r="Q38" i="10"/>
  <c r="F41" i="7" s="1"/>
  <c r="F38" i="15"/>
  <c r="J38" i="14"/>
  <c r="L38" i="10"/>
  <c r="K38" i="10"/>
  <c r="E38" i="15"/>
  <c r="I38" i="10"/>
  <c r="F38" i="14"/>
  <c r="F38" i="10"/>
  <c r="E38" i="14"/>
  <c r="E38" i="10"/>
  <c r="D38" i="10"/>
  <c r="C38" i="10"/>
  <c r="B38" i="10"/>
  <c r="A38" i="10"/>
  <c r="S37" i="15"/>
  <c r="N37" i="15"/>
  <c r="R37" i="14"/>
  <c r="T37" i="10"/>
  <c r="E37" i="10"/>
  <c r="D37" i="10"/>
  <c r="B37" i="10"/>
  <c r="B40" i="7" s="1"/>
  <c r="A37" i="10"/>
  <c r="P36" i="15"/>
  <c r="AE36" i="14"/>
  <c r="Q36" i="14"/>
  <c r="N36" i="14"/>
  <c r="F36" i="14"/>
  <c r="E36" i="10"/>
  <c r="D36" i="10"/>
  <c r="D39" i="7" s="1"/>
  <c r="B36" i="10"/>
  <c r="A36" i="10"/>
  <c r="AF35" i="14"/>
  <c r="AC35" i="14"/>
  <c r="R35" i="14"/>
  <c r="T35" i="10"/>
  <c r="N35" i="14"/>
  <c r="J35" i="10"/>
  <c r="F35" i="14"/>
  <c r="E35" i="14"/>
  <c r="E35" i="10"/>
  <c r="D35" i="10"/>
  <c r="B35" i="10"/>
  <c r="A35" i="10"/>
  <c r="AH34" i="14"/>
  <c r="W34" i="14"/>
  <c r="X34" i="14" s="1"/>
  <c r="T34" i="14" s="1"/>
  <c r="U34" i="10"/>
  <c r="K34" i="10"/>
  <c r="F34" i="14"/>
  <c r="E34" i="10"/>
  <c r="D34" i="10"/>
  <c r="B34" i="10"/>
  <c r="A34" i="10"/>
  <c r="U33" i="15"/>
  <c r="AM33" i="14"/>
  <c r="AG33" i="10"/>
  <c r="AL33" i="14"/>
  <c r="S33" i="15"/>
  <c r="AE33" i="10"/>
  <c r="AK33" i="14"/>
  <c r="AI33" i="14"/>
  <c r="AH33" i="14"/>
  <c r="N33" i="15"/>
  <c r="AD33" i="14"/>
  <c r="Z33" i="10"/>
  <c r="AC33" i="14"/>
  <c r="L33" i="15"/>
  <c r="V33" i="10"/>
  <c r="AA33" i="14"/>
  <c r="W33" i="14"/>
  <c r="X33" i="14" s="1"/>
  <c r="T33" i="14" s="1"/>
  <c r="J33" i="15"/>
  <c r="Q33" i="14"/>
  <c r="T33" i="10"/>
  <c r="I36" i="7" s="1"/>
  <c r="P33" i="14"/>
  <c r="O33" i="14"/>
  <c r="G33" i="15"/>
  <c r="N33" i="14"/>
  <c r="O33" i="10"/>
  <c r="F33" i="15"/>
  <c r="J33" i="14"/>
  <c r="L33" i="10"/>
  <c r="I33" i="14"/>
  <c r="C33" i="15"/>
  <c r="G33" i="10"/>
  <c r="F33" i="14"/>
  <c r="E33" i="10"/>
  <c r="E36" i="8" s="1"/>
  <c r="D33" i="10"/>
  <c r="B33" i="10"/>
  <c r="A33" i="10"/>
  <c r="U32" i="15"/>
  <c r="AM32" i="14"/>
  <c r="AI32" i="14"/>
  <c r="AC32" i="10"/>
  <c r="AF32" i="14"/>
  <c r="AE32" i="14"/>
  <c r="N32" i="15"/>
  <c r="AD32" i="14"/>
  <c r="AC32" i="14"/>
  <c r="W32" i="14"/>
  <c r="X32" i="14" s="1"/>
  <c r="T32" i="14" s="1"/>
  <c r="R32" i="14"/>
  <c r="J32" i="15"/>
  <c r="T32" i="10"/>
  <c r="I35" i="7" s="1"/>
  <c r="N32" i="10"/>
  <c r="F32" i="14"/>
  <c r="G32" i="10"/>
  <c r="E32" i="14"/>
  <c r="E32" i="10"/>
  <c r="D32" i="10"/>
  <c r="C32" i="10"/>
  <c r="B32" i="10"/>
  <c r="B35" i="8" s="1"/>
  <c r="A32" i="10"/>
  <c r="F31" i="14"/>
  <c r="E31" i="10"/>
  <c r="D31" i="10"/>
  <c r="B31" i="10"/>
  <c r="A31" i="10"/>
  <c r="AF30" i="14"/>
  <c r="O30" i="15"/>
  <c r="N30" i="14"/>
  <c r="I30" i="14"/>
  <c r="H30" i="10"/>
  <c r="E30" i="14"/>
  <c r="E30" i="10"/>
  <c r="D30" i="10"/>
  <c r="B30" i="10"/>
  <c r="A30" i="10"/>
  <c r="A33" i="8" s="1"/>
  <c r="S29" i="15"/>
  <c r="E29" i="10"/>
  <c r="D29" i="10"/>
  <c r="B29" i="10"/>
  <c r="A29" i="10"/>
  <c r="T28" i="15"/>
  <c r="Y28" i="10"/>
  <c r="AA28" i="14"/>
  <c r="N28" i="14"/>
  <c r="M28" i="14" s="1"/>
  <c r="J28" i="14"/>
  <c r="E28" i="10"/>
  <c r="E31" i="7" s="1"/>
  <c r="D28" i="10"/>
  <c r="B28" i="10"/>
  <c r="A28" i="10"/>
  <c r="U27" i="15"/>
  <c r="AM27" i="14"/>
  <c r="AK27" i="14"/>
  <c r="Z27" i="10"/>
  <c r="AC27" i="14"/>
  <c r="L27" i="15"/>
  <c r="AA27" i="14"/>
  <c r="Q27" i="14"/>
  <c r="O27" i="14"/>
  <c r="M27" i="10"/>
  <c r="J27" i="14"/>
  <c r="E27" i="10"/>
  <c r="D27" i="10"/>
  <c r="B27" i="10"/>
  <c r="A27" i="10"/>
  <c r="U26" i="15"/>
  <c r="AM26" i="14"/>
  <c r="AG26" i="10"/>
  <c r="AK29" i="8" s="1"/>
  <c r="S26" i="15"/>
  <c r="AK26" i="14"/>
  <c r="AH26" i="14"/>
  <c r="AC26" i="10"/>
  <c r="AF26" i="14"/>
  <c r="M26" i="15"/>
  <c r="AC26" i="14"/>
  <c r="J26" i="15"/>
  <c r="Q26" i="14"/>
  <c r="T26" i="10"/>
  <c r="H26" i="15"/>
  <c r="O26" i="14"/>
  <c r="F26" i="15"/>
  <c r="J26" i="14"/>
  <c r="L26" i="10"/>
  <c r="E26" i="10"/>
  <c r="E29" i="8" s="1"/>
  <c r="T29" i="8" s="1"/>
  <c r="D26" i="10"/>
  <c r="B26" i="10"/>
  <c r="A26" i="10"/>
  <c r="A29" i="8" s="1"/>
  <c r="AH25" i="14"/>
  <c r="P25" i="15"/>
  <c r="AF25" i="14"/>
  <c r="AB25" i="10"/>
  <c r="AE25" i="14"/>
  <c r="N25" i="15"/>
  <c r="AD25" i="14"/>
  <c r="M25" i="15"/>
  <c r="AC25" i="14"/>
  <c r="L25" i="15"/>
  <c r="AA25" i="14"/>
  <c r="V25" i="10"/>
  <c r="K25" i="15"/>
  <c r="R25" i="14"/>
  <c r="U25" i="10"/>
  <c r="H25" i="15"/>
  <c r="O25" i="14"/>
  <c r="N25" i="14"/>
  <c r="Q25" i="10"/>
  <c r="O25" i="10"/>
  <c r="M25" i="10"/>
  <c r="C25" i="15"/>
  <c r="F25" i="14"/>
  <c r="G25" i="10"/>
  <c r="E25" i="14"/>
  <c r="E25" i="10"/>
  <c r="D25" i="10"/>
  <c r="C25" i="10"/>
  <c r="B25" i="10"/>
  <c r="B28" i="8" s="1"/>
  <c r="A25" i="10"/>
  <c r="E24" i="10"/>
  <c r="D24" i="10"/>
  <c r="B24" i="10"/>
  <c r="A24" i="10"/>
  <c r="AK23" i="14"/>
  <c r="AE23" i="10"/>
  <c r="AF23" i="14"/>
  <c r="AB23" i="10"/>
  <c r="P23" i="10"/>
  <c r="M23" i="10"/>
  <c r="I23" i="14"/>
  <c r="E23" i="14"/>
  <c r="E23" i="10"/>
  <c r="D23" i="10"/>
  <c r="B23" i="10"/>
  <c r="B26" i="8" s="1"/>
  <c r="A23" i="10"/>
  <c r="E22" i="10"/>
  <c r="D22" i="10"/>
  <c r="B22" i="10"/>
  <c r="A22" i="10"/>
  <c r="AM21" i="14"/>
  <c r="AL21" i="14"/>
  <c r="AH21" i="14"/>
  <c r="AC21" i="10"/>
  <c r="AF21" i="14"/>
  <c r="N21" i="15"/>
  <c r="AD21" i="14"/>
  <c r="Z21" i="10"/>
  <c r="AC21" i="14"/>
  <c r="W21" i="14"/>
  <c r="X21" i="14" s="1"/>
  <c r="T21" i="14" s="1"/>
  <c r="R21" i="14"/>
  <c r="J21" i="15"/>
  <c r="Q21" i="14"/>
  <c r="T21" i="10"/>
  <c r="I24" i="7" s="1"/>
  <c r="P21" i="14"/>
  <c r="G21" i="15"/>
  <c r="N21" i="14"/>
  <c r="F21" i="15"/>
  <c r="J21" i="14"/>
  <c r="L21" i="10"/>
  <c r="E21" i="15"/>
  <c r="I21" i="14"/>
  <c r="E21" i="14"/>
  <c r="E21" i="10"/>
  <c r="D21" i="10"/>
  <c r="C21" i="10"/>
  <c r="B21" i="10"/>
  <c r="B24" i="8" s="1"/>
  <c r="A21" i="10"/>
  <c r="U20" i="15"/>
  <c r="T20" i="15"/>
  <c r="AL20" i="14"/>
  <c r="AF20" i="10"/>
  <c r="AI20" i="14"/>
  <c r="P20" i="15"/>
  <c r="AF20" i="14"/>
  <c r="AB20" i="10"/>
  <c r="AE20" i="14"/>
  <c r="N20" i="15"/>
  <c r="AC20" i="14"/>
  <c r="X20" i="10"/>
  <c r="W20" i="14"/>
  <c r="X20" i="14" s="1"/>
  <c r="T20" i="14" s="1"/>
  <c r="R20" i="14"/>
  <c r="J20" i="15"/>
  <c r="T20" i="10"/>
  <c r="P20" i="14"/>
  <c r="H20" i="15"/>
  <c r="G20" i="15"/>
  <c r="N20" i="14"/>
  <c r="Q20" i="10"/>
  <c r="O20" i="10"/>
  <c r="F20" i="15"/>
  <c r="J20" i="14"/>
  <c r="L20" i="10"/>
  <c r="E20" i="15"/>
  <c r="I20" i="14"/>
  <c r="I20" i="10"/>
  <c r="F20" i="14"/>
  <c r="E20" i="10"/>
  <c r="D20" i="10"/>
  <c r="D23" i="8" s="1"/>
  <c r="C20" i="10"/>
  <c r="B20" i="10"/>
  <c r="A20" i="10"/>
  <c r="AI19" i="14"/>
  <c r="Q19" i="15"/>
  <c r="AC19" i="10"/>
  <c r="AF19" i="14"/>
  <c r="O19" i="15"/>
  <c r="N19" i="15"/>
  <c r="AD19" i="14"/>
  <c r="R19" i="14"/>
  <c r="J19" i="15"/>
  <c r="F19" i="15"/>
  <c r="H19" i="14"/>
  <c r="H19" i="10"/>
  <c r="F19" i="14"/>
  <c r="G19" i="10"/>
  <c r="E19" i="10"/>
  <c r="D19" i="10"/>
  <c r="B19" i="10"/>
  <c r="A19" i="10"/>
  <c r="P18" i="15"/>
  <c r="E18" i="10"/>
  <c r="D18" i="10"/>
  <c r="D21" i="6" s="1"/>
  <c r="B18" i="10"/>
  <c r="A18" i="10"/>
  <c r="AM17" i="14"/>
  <c r="R17" i="15"/>
  <c r="AI17" i="14"/>
  <c r="AD17" i="10"/>
  <c r="V17" i="10"/>
  <c r="L17" i="15"/>
  <c r="K17" i="15"/>
  <c r="R17" i="14"/>
  <c r="N17" i="14"/>
  <c r="O17" i="10"/>
  <c r="I17" i="14"/>
  <c r="E17" i="14"/>
  <c r="E17" i="10"/>
  <c r="D17" i="10"/>
  <c r="D20" i="8" s="1"/>
  <c r="B17" i="10"/>
  <c r="A17" i="10"/>
  <c r="B16" i="15"/>
  <c r="E16" i="10"/>
  <c r="D16" i="10"/>
  <c r="B16" i="10"/>
  <c r="A16" i="10"/>
  <c r="AM15" i="14"/>
  <c r="T15" i="15"/>
  <c r="S15" i="15"/>
  <c r="AK15" i="14"/>
  <c r="AI15" i="14"/>
  <c r="AC15" i="14"/>
  <c r="L15" i="15"/>
  <c r="AA15" i="14"/>
  <c r="Q15" i="14"/>
  <c r="T15" i="10"/>
  <c r="I18" i="7" s="1"/>
  <c r="J15" i="14"/>
  <c r="L15" i="10"/>
  <c r="H15" i="14"/>
  <c r="C15" i="15"/>
  <c r="E15" i="10"/>
  <c r="D15" i="10"/>
  <c r="B15" i="10"/>
  <c r="B18" i="7" s="1"/>
  <c r="A15" i="10"/>
  <c r="A18" i="7" s="1"/>
  <c r="U14" i="15"/>
  <c r="N14" i="15"/>
  <c r="G14" i="15"/>
  <c r="E14" i="10"/>
  <c r="D14" i="10"/>
  <c r="B14" i="10"/>
  <c r="A14" i="10"/>
  <c r="A17" i="7" s="1"/>
  <c r="AM13" i="14"/>
  <c r="T13" i="15"/>
  <c r="AH13" i="14"/>
  <c r="AC13" i="10"/>
  <c r="O13" i="15"/>
  <c r="AD13" i="14"/>
  <c r="M13" i="15"/>
  <c r="AC13" i="14"/>
  <c r="W13" i="14"/>
  <c r="X13" i="14" s="1"/>
  <c r="T13" i="14" s="1"/>
  <c r="U13" i="10"/>
  <c r="J13" i="15"/>
  <c r="Q13" i="14"/>
  <c r="T13" i="10"/>
  <c r="H13" i="15"/>
  <c r="N13" i="14"/>
  <c r="M13" i="10"/>
  <c r="F13" i="15"/>
  <c r="J13" i="14"/>
  <c r="L13" i="10"/>
  <c r="I13" i="14"/>
  <c r="E13" i="14"/>
  <c r="E13" i="10"/>
  <c r="D13" i="10"/>
  <c r="C13" i="10"/>
  <c r="C16" i="7" s="1"/>
  <c r="B13" i="10"/>
  <c r="A13" i="10"/>
  <c r="U12" i="15"/>
  <c r="AM12" i="14"/>
  <c r="T12" i="15"/>
  <c r="AF12" i="10"/>
  <c r="AL12" i="14"/>
  <c r="AF12" i="14"/>
  <c r="O12" i="15"/>
  <c r="AE12" i="14"/>
  <c r="AA12" i="10"/>
  <c r="N12" i="15"/>
  <c r="AD12" i="14"/>
  <c r="AC12" i="14"/>
  <c r="X12" i="10"/>
  <c r="W12" i="14"/>
  <c r="X12" i="14" s="1"/>
  <c r="T12" i="14" s="1"/>
  <c r="K12" i="15"/>
  <c r="R12" i="14"/>
  <c r="U12" i="10"/>
  <c r="J15" i="7" s="1"/>
  <c r="J12" i="15"/>
  <c r="Q12" i="14"/>
  <c r="T12" i="10"/>
  <c r="H12" i="15"/>
  <c r="G12" i="15"/>
  <c r="N12" i="14"/>
  <c r="Q12" i="10"/>
  <c r="O12" i="10"/>
  <c r="J12" i="14"/>
  <c r="E12" i="15"/>
  <c r="I12" i="14"/>
  <c r="I12" i="10"/>
  <c r="F12" i="10"/>
  <c r="F15" i="6" s="1"/>
  <c r="E12" i="10"/>
  <c r="E15" i="7" s="1"/>
  <c r="D12" i="10"/>
  <c r="C12" i="10"/>
  <c r="C15" i="7" s="1"/>
  <c r="B12" i="10"/>
  <c r="A12" i="10"/>
  <c r="AK11" i="14"/>
  <c r="AI11" i="14"/>
  <c r="AD11" i="10"/>
  <c r="AG14" i="8" s="1"/>
  <c r="AF11" i="14"/>
  <c r="AD11" i="14"/>
  <c r="AA11" i="14"/>
  <c r="W11" i="14"/>
  <c r="X11" i="14" s="1"/>
  <c r="T11" i="14" s="1"/>
  <c r="U11" i="10"/>
  <c r="P11" i="14"/>
  <c r="O11" i="14"/>
  <c r="R11" i="10"/>
  <c r="G14" i="7" s="1"/>
  <c r="J11" i="10"/>
  <c r="E11" i="10"/>
  <c r="E14" i="6" s="1"/>
  <c r="D11" i="10"/>
  <c r="D14" i="8" s="1"/>
  <c r="B11" i="10"/>
  <c r="A11" i="10"/>
  <c r="A14" i="7" s="1"/>
  <c r="Z10" i="10"/>
  <c r="E10" i="14"/>
  <c r="E10" i="10"/>
  <c r="E13" i="7" s="1"/>
  <c r="D10" i="10"/>
  <c r="B10" i="10"/>
  <c r="A10" i="10"/>
  <c r="AM9" i="14"/>
  <c r="AI9" i="14"/>
  <c r="AD9" i="10"/>
  <c r="AG12" i="8" s="1"/>
  <c r="AH9" i="14"/>
  <c r="AA9" i="10"/>
  <c r="AC12" i="8" s="1"/>
  <c r="W9" i="14"/>
  <c r="X9" i="14" s="1"/>
  <c r="T9" i="14" s="1"/>
  <c r="N9" i="14"/>
  <c r="J9" i="14"/>
  <c r="I9" i="10"/>
  <c r="S12" i="6" s="1"/>
  <c r="E9" i="14"/>
  <c r="E9" i="10"/>
  <c r="D9" i="10"/>
  <c r="D12" i="7" s="1"/>
  <c r="B9" i="10"/>
  <c r="B12" i="7" s="1"/>
  <c r="A9" i="10"/>
  <c r="AM8" i="14"/>
  <c r="T8" i="15"/>
  <c r="AF8" i="10"/>
  <c r="AL8" i="14"/>
  <c r="AK8" i="14"/>
  <c r="AE8" i="10"/>
  <c r="AI11" i="8" s="1"/>
  <c r="AI8" i="14"/>
  <c r="N8" i="15"/>
  <c r="AC8" i="14"/>
  <c r="W8" i="10"/>
  <c r="AA8" i="14"/>
  <c r="W8" i="14"/>
  <c r="X8" i="14" s="1"/>
  <c r="T8" i="14" s="1"/>
  <c r="I8" i="15"/>
  <c r="P8" i="14"/>
  <c r="O8" i="14"/>
  <c r="G8" i="15"/>
  <c r="K8" i="10"/>
  <c r="I8" i="14"/>
  <c r="G8" i="10"/>
  <c r="E8" i="10"/>
  <c r="D8" i="10"/>
  <c r="B8" i="10"/>
  <c r="B11" i="8" s="1"/>
  <c r="A8" i="10"/>
  <c r="A11" i="7" s="1"/>
  <c r="E7" i="14"/>
  <c r="E7" i="10"/>
  <c r="D7" i="10"/>
  <c r="B7" i="10"/>
  <c r="A7" i="10"/>
  <c r="AM6" i="14"/>
  <c r="AL6" i="14"/>
  <c r="S6" i="15"/>
  <c r="AC6" i="14"/>
  <c r="H6" i="15"/>
  <c r="R6" i="10"/>
  <c r="G9" i="7" s="1"/>
  <c r="N6" i="14"/>
  <c r="M6" i="14" s="1"/>
  <c r="J6" i="14"/>
  <c r="L6" i="10"/>
  <c r="F6" i="14"/>
  <c r="E6" i="10"/>
  <c r="E9" i="8" s="1"/>
  <c r="T9" i="8" s="1"/>
  <c r="D6" i="10"/>
  <c r="B6" i="10"/>
  <c r="A6" i="10"/>
  <c r="AB5" i="10"/>
  <c r="D5" i="15"/>
  <c r="E5" i="10"/>
  <c r="D5" i="10"/>
  <c r="D8" i="7" s="1"/>
  <c r="B5" i="10"/>
  <c r="B8" i="8" s="1"/>
  <c r="F8" i="8" s="1"/>
  <c r="A5" i="10"/>
  <c r="A8" i="8" s="1"/>
  <c r="AF4" i="14"/>
  <c r="O4" i="15"/>
  <c r="E4" i="10"/>
  <c r="D4" i="10"/>
  <c r="B4" i="10"/>
  <c r="B7" i="8" s="1"/>
  <c r="A4" i="10"/>
  <c r="AK3" i="14"/>
  <c r="AE3" i="10"/>
  <c r="AI6" i="8" s="1"/>
  <c r="R3" i="15"/>
  <c r="AI3" i="14"/>
  <c r="Q3" i="15"/>
  <c r="AF3" i="14"/>
  <c r="O3" i="15"/>
  <c r="AE3" i="14"/>
  <c r="AA3" i="10"/>
  <c r="AC6" i="8" s="1"/>
  <c r="M3" i="15"/>
  <c r="AC3" i="14"/>
  <c r="X3" i="10"/>
  <c r="R3" i="14"/>
  <c r="J3" i="15"/>
  <c r="Q3" i="14"/>
  <c r="O3" i="14"/>
  <c r="R3" i="10"/>
  <c r="G6" i="7" s="1"/>
  <c r="N3" i="14"/>
  <c r="Q3" i="10"/>
  <c r="P3" i="10"/>
  <c r="M3" i="10"/>
  <c r="E3" i="15"/>
  <c r="I3" i="14"/>
  <c r="I3" i="10"/>
  <c r="S6" i="6" s="1"/>
  <c r="C3" i="15"/>
  <c r="D3" i="10"/>
  <c r="D6" i="6" s="1"/>
  <c r="B3" i="10"/>
  <c r="A3" i="10"/>
  <c r="A2" i="10"/>
  <c r="A1" i="10"/>
  <c r="G144" i="8"/>
  <c r="F144" i="8"/>
  <c r="E144" i="8"/>
  <c r="D144" i="8"/>
  <c r="B144" i="8"/>
  <c r="P144" i="8" s="1"/>
  <c r="A144" i="8"/>
  <c r="E143" i="8"/>
  <c r="D143" i="8"/>
  <c r="B143" i="8"/>
  <c r="J143" i="8" s="1"/>
  <c r="A143" i="8"/>
  <c r="F142" i="8"/>
  <c r="E142" i="8"/>
  <c r="P142" i="8" s="1"/>
  <c r="D142" i="8"/>
  <c r="C142" i="8"/>
  <c r="B142" i="8"/>
  <c r="I142" i="8" s="1"/>
  <c r="A142" i="8"/>
  <c r="AC141" i="8"/>
  <c r="E141" i="8"/>
  <c r="D141" i="8"/>
  <c r="C141" i="8"/>
  <c r="B141" i="8"/>
  <c r="J141" i="8" s="1"/>
  <c r="A141" i="8"/>
  <c r="E140" i="8"/>
  <c r="D140" i="8"/>
  <c r="B140" i="8"/>
  <c r="A140" i="8"/>
  <c r="D139" i="8"/>
  <c r="B139" i="8"/>
  <c r="A139" i="8"/>
  <c r="E138" i="8"/>
  <c r="D138" i="8"/>
  <c r="B138" i="8"/>
  <c r="A138" i="8"/>
  <c r="AF137" i="8"/>
  <c r="AD137" i="8"/>
  <c r="S137" i="8"/>
  <c r="E137" i="8"/>
  <c r="D137" i="8"/>
  <c r="C137" i="8"/>
  <c r="B137" i="8"/>
  <c r="A137" i="8"/>
  <c r="AG136" i="8"/>
  <c r="AF136" i="8"/>
  <c r="AH136" i="8" s="1"/>
  <c r="Y136" i="8"/>
  <c r="Z136" i="8" s="1"/>
  <c r="E136" i="8"/>
  <c r="D136" i="8"/>
  <c r="B136" i="8"/>
  <c r="A136" i="8"/>
  <c r="S135" i="8"/>
  <c r="E135" i="8"/>
  <c r="D135" i="8"/>
  <c r="B135" i="8"/>
  <c r="J135" i="8" s="1"/>
  <c r="A135" i="8"/>
  <c r="AJ134" i="8"/>
  <c r="Z134" i="8"/>
  <c r="Y134" i="8"/>
  <c r="S134" i="8"/>
  <c r="G134" i="8"/>
  <c r="F134" i="8"/>
  <c r="E134" i="8"/>
  <c r="D134" i="8"/>
  <c r="A134" i="8"/>
  <c r="AK133" i="8"/>
  <c r="S133" i="8"/>
  <c r="F133" i="8"/>
  <c r="E133" i="8"/>
  <c r="D133" i="8"/>
  <c r="B133" i="8"/>
  <c r="M133" i="8" s="1"/>
  <c r="A133" i="8"/>
  <c r="AK132" i="8"/>
  <c r="E132" i="8"/>
  <c r="D132" i="8"/>
  <c r="B132" i="8"/>
  <c r="J132" i="8" s="1"/>
  <c r="A132" i="8"/>
  <c r="AF131" i="8"/>
  <c r="AB131" i="8"/>
  <c r="Y131" i="8"/>
  <c r="Z131" i="8" s="1"/>
  <c r="P131" i="8"/>
  <c r="E131" i="8"/>
  <c r="M131" i="8" s="1"/>
  <c r="D131" i="8"/>
  <c r="C131" i="8"/>
  <c r="B131" i="8"/>
  <c r="U130" i="8"/>
  <c r="P130" i="8"/>
  <c r="G130" i="8"/>
  <c r="E130" i="8"/>
  <c r="D130" i="8"/>
  <c r="A130" i="8"/>
  <c r="E129" i="8"/>
  <c r="D129" i="8"/>
  <c r="B129" i="8"/>
  <c r="P128" i="8"/>
  <c r="G128" i="8"/>
  <c r="E128" i="8"/>
  <c r="D128" i="8"/>
  <c r="A128" i="8"/>
  <c r="E127" i="8"/>
  <c r="D127" i="8"/>
  <c r="A127" i="8"/>
  <c r="U126" i="8"/>
  <c r="P126" i="8"/>
  <c r="G126" i="8"/>
  <c r="E126" i="8"/>
  <c r="B126" i="8"/>
  <c r="I126" i="8" s="1"/>
  <c r="A126" i="8"/>
  <c r="E125" i="8"/>
  <c r="D125" i="8"/>
  <c r="A125" i="8"/>
  <c r="AD124" i="8"/>
  <c r="E124" i="8"/>
  <c r="D124" i="8"/>
  <c r="B124" i="8"/>
  <c r="U124" i="8" s="1"/>
  <c r="A124" i="8"/>
  <c r="AK123" i="8"/>
  <c r="D123" i="8"/>
  <c r="B123" i="8"/>
  <c r="U123" i="8" s="1"/>
  <c r="AF122" i="8"/>
  <c r="AD122" i="8"/>
  <c r="E122" i="8"/>
  <c r="D122" i="8"/>
  <c r="C122" i="8"/>
  <c r="A122" i="8"/>
  <c r="AH121" i="8"/>
  <c r="AF121" i="8"/>
  <c r="AA121" i="8"/>
  <c r="E121" i="8"/>
  <c r="D121" i="8"/>
  <c r="B121" i="8"/>
  <c r="A121" i="8"/>
  <c r="V120" i="8"/>
  <c r="M120" i="8"/>
  <c r="I120" i="8"/>
  <c r="E120" i="8"/>
  <c r="B120" i="8"/>
  <c r="J120" i="8" s="1"/>
  <c r="A120" i="8"/>
  <c r="AK119" i="8"/>
  <c r="D119" i="8"/>
  <c r="B119" i="8"/>
  <c r="I118" i="8"/>
  <c r="E118" i="8"/>
  <c r="V118" i="8" s="1"/>
  <c r="D118" i="8"/>
  <c r="B118" i="8"/>
  <c r="A118" i="8"/>
  <c r="E117" i="8"/>
  <c r="D117" i="8"/>
  <c r="B117" i="8"/>
  <c r="A117" i="8"/>
  <c r="AG116" i="8"/>
  <c r="AC116" i="8"/>
  <c r="E116" i="8"/>
  <c r="D116" i="8"/>
  <c r="C116" i="8"/>
  <c r="B116" i="8"/>
  <c r="I116" i="8" s="1"/>
  <c r="E115" i="8"/>
  <c r="D115" i="8"/>
  <c r="B115" i="8"/>
  <c r="A115" i="8"/>
  <c r="J114" i="8"/>
  <c r="E114" i="8"/>
  <c r="D114" i="8"/>
  <c r="B114" i="8"/>
  <c r="A114" i="8"/>
  <c r="E113" i="8"/>
  <c r="D113" i="8"/>
  <c r="B113" i="8"/>
  <c r="A113" i="8"/>
  <c r="AK112" i="8"/>
  <c r="AD112" i="8"/>
  <c r="D112" i="8"/>
  <c r="B112" i="8"/>
  <c r="J112" i="8" s="1"/>
  <c r="A112" i="8"/>
  <c r="E111" i="8"/>
  <c r="B111" i="8"/>
  <c r="A111" i="8"/>
  <c r="AJ110" i="8"/>
  <c r="AC110" i="8"/>
  <c r="AB110" i="8"/>
  <c r="Y110" i="8"/>
  <c r="Z110" i="8" s="1"/>
  <c r="U110" i="8"/>
  <c r="P110" i="8"/>
  <c r="M110" i="8"/>
  <c r="E110" i="8"/>
  <c r="D110" i="8"/>
  <c r="C110" i="8"/>
  <c r="B110" i="8"/>
  <c r="V110" i="8" s="1"/>
  <c r="A110" i="8"/>
  <c r="AI109" i="8"/>
  <c r="Z109" i="8"/>
  <c r="Y109" i="8"/>
  <c r="E109" i="8"/>
  <c r="D109" i="8"/>
  <c r="A109" i="8"/>
  <c r="AJ108" i="8"/>
  <c r="AB108" i="8"/>
  <c r="E108" i="8"/>
  <c r="D108" i="8"/>
  <c r="B108" i="8"/>
  <c r="A108" i="8"/>
  <c r="AC107" i="8"/>
  <c r="E107" i="8"/>
  <c r="D107" i="8"/>
  <c r="B107" i="8"/>
  <c r="AJ106" i="8"/>
  <c r="AG106" i="8"/>
  <c r="AH106" i="8" s="1"/>
  <c r="AF106" i="8"/>
  <c r="Z106" i="8"/>
  <c r="Y106" i="8"/>
  <c r="J106" i="8"/>
  <c r="H106" i="8"/>
  <c r="F106" i="8"/>
  <c r="E106" i="8"/>
  <c r="D106" i="8"/>
  <c r="C106" i="8"/>
  <c r="B106" i="8"/>
  <c r="G106" i="8" s="1"/>
  <c r="A106" i="8"/>
  <c r="E105" i="8"/>
  <c r="B105" i="8"/>
  <c r="A105" i="8"/>
  <c r="AJ104" i="8"/>
  <c r="Z104" i="8"/>
  <c r="Y104" i="8"/>
  <c r="E104" i="8"/>
  <c r="D104" i="8"/>
  <c r="B104" i="8"/>
  <c r="A104" i="8"/>
  <c r="E103" i="8"/>
  <c r="D103" i="8"/>
  <c r="B103" i="8"/>
  <c r="A103" i="8"/>
  <c r="D102" i="8"/>
  <c r="B102" i="8"/>
  <c r="A102" i="8"/>
  <c r="E101" i="8"/>
  <c r="D101" i="8"/>
  <c r="B101" i="8"/>
  <c r="A101" i="8"/>
  <c r="E100" i="8"/>
  <c r="D100" i="8"/>
  <c r="B100" i="8"/>
  <c r="E99" i="8"/>
  <c r="D99" i="8"/>
  <c r="C99" i="8"/>
  <c r="A99" i="8"/>
  <c r="E98" i="8"/>
  <c r="B98" i="8"/>
  <c r="A98" i="8"/>
  <c r="E97" i="8"/>
  <c r="D97" i="8"/>
  <c r="B97" i="8"/>
  <c r="A97" i="8"/>
  <c r="AB96" i="8"/>
  <c r="E96" i="8"/>
  <c r="D96" i="8"/>
  <c r="C96" i="8"/>
  <c r="A96" i="8"/>
  <c r="AD95" i="8"/>
  <c r="AC95" i="8"/>
  <c r="E95" i="8"/>
  <c r="D95" i="8"/>
  <c r="C95" i="8"/>
  <c r="A95" i="8"/>
  <c r="AJ94" i="8"/>
  <c r="AG94" i="8"/>
  <c r="E94" i="8"/>
  <c r="D94" i="8"/>
  <c r="B94" i="8"/>
  <c r="A94" i="8"/>
  <c r="D93" i="8"/>
  <c r="B93" i="8"/>
  <c r="A93" i="8"/>
  <c r="Y92" i="8"/>
  <c r="Z92" i="8" s="1"/>
  <c r="S92" i="8"/>
  <c r="M92" i="8"/>
  <c r="E92" i="8"/>
  <c r="F92" i="8" s="1"/>
  <c r="D92" i="8"/>
  <c r="B92" i="8"/>
  <c r="J92" i="8" s="1"/>
  <c r="A92" i="8"/>
  <c r="E91" i="8"/>
  <c r="D91" i="8"/>
  <c r="B91" i="8"/>
  <c r="A91" i="8"/>
  <c r="U90" i="8"/>
  <c r="F90" i="8"/>
  <c r="E90" i="8"/>
  <c r="B90" i="8"/>
  <c r="V90" i="8" s="1"/>
  <c r="A90" i="8"/>
  <c r="S89" i="8"/>
  <c r="D89" i="8"/>
  <c r="B89" i="8"/>
  <c r="A89" i="8"/>
  <c r="E88" i="8"/>
  <c r="D88" i="8"/>
  <c r="B88" i="8"/>
  <c r="A88" i="8"/>
  <c r="E87" i="8"/>
  <c r="D87" i="8"/>
  <c r="A87" i="8"/>
  <c r="D86" i="8"/>
  <c r="B86" i="8"/>
  <c r="A86" i="8"/>
  <c r="Z85" i="8"/>
  <c r="Y85" i="8"/>
  <c r="E85" i="8"/>
  <c r="G85" i="8" s="1"/>
  <c r="D85" i="8"/>
  <c r="C85" i="8"/>
  <c r="B85" i="8"/>
  <c r="AI84" i="8"/>
  <c r="AA84" i="8"/>
  <c r="M84" i="8"/>
  <c r="E84" i="8"/>
  <c r="D84" i="8"/>
  <c r="B84" i="8"/>
  <c r="E83" i="8"/>
  <c r="D83" i="8"/>
  <c r="A83" i="8"/>
  <c r="V82" i="8"/>
  <c r="U82" i="8"/>
  <c r="E82" i="8"/>
  <c r="D82" i="8"/>
  <c r="A82" i="8"/>
  <c r="AG81" i="8"/>
  <c r="AD81" i="8"/>
  <c r="AB81" i="8"/>
  <c r="Y81" i="8"/>
  <c r="Z81" i="8" s="1"/>
  <c r="E81" i="8"/>
  <c r="D81" i="8"/>
  <c r="B81" i="8"/>
  <c r="A81" i="8"/>
  <c r="E80" i="8"/>
  <c r="D80" i="8"/>
  <c r="A80" i="8"/>
  <c r="AJ79" i="8"/>
  <c r="AG79" i="8"/>
  <c r="AF79" i="8"/>
  <c r="AD79" i="8"/>
  <c r="AB79" i="8"/>
  <c r="M79" i="8"/>
  <c r="L79" i="8"/>
  <c r="N79" i="8" s="1"/>
  <c r="E79" i="8"/>
  <c r="D79" i="8"/>
  <c r="B79" i="8"/>
  <c r="A79" i="8"/>
  <c r="AF78" i="8"/>
  <c r="AC78" i="8"/>
  <c r="AA78" i="8"/>
  <c r="E78" i="8"/>
  <c r="V78" i="8" s="1"/>
  <c r="D78" i="8"/>
  <c r="A78" i="8"/>
  <c r="E77" i="8"/>
  <c r="D77" i="8"/>
  <c r="A77" i="8"/>
  <c r="AG76" i="8"/>
  <c r="AC76" i="8"/>
  <c r="Y76" i="8"/>
  <c r="Z76" i="8" s="1"/>
  <c r="L76" i="8"/>
  <c r="D76" i="8"/>
  <c r="B76" i="8"/>
  <c r="A76" i="8"/>
  <c r="E75" i="8"/>
  <c r="T75" i="8" s="1"/>
  <c r="D75" i="8"/>
  <c r="A75" i="8"/>
  <c r="E74" i="8"/>
  <c r="D74" i="8"/>
  <c r="A74" i="8"/>
  <c r="V73" i="8"/>
  <c r="M73" i="8"/>
  <c r="L73" i="8"/>
  <c r="N73" i="8" s="1"/>
  <c r="D73" i="8"/>
  <c r="B73" i="8"/>
  <c r="A73" i="8"/>
  <c r="L72" i="8"/>
  <c r="E72" i="8"/>
  <c r="T72" i="8" s="1"/>
  <c r="D72" i="8"/>
  <c r="B72" i="8"/>
  <c r="A72" i="8"/>
  <c r="AJ71" i="8"/>
  <c r="AG71" i="8"/>
  <c r="AF71" i="8"/>
  <c r="AD71" i="8"/>
  <c r="Y71" i="8"/>
  <c r="Z71" i="8" s="1"/>
  <c r="L71" i="8"/>
  <c r="E71" i="8"/>
  <c r="C71" i="8"/>
  <c r="B71" i="8"/>
  <c r="A71" i="8"/>
  <c r="E70" i="8"/>
  <c r="B70" i="8"/>
  <c r="A70" i="8"/>
  <c r="E69" i="8"/>
  <c r="D69" i="8"/>
  <c r="B69" i="8"/>
  <c r="AI68" i="8"/>
  <c r="Y68" i="8"/>
  <c r="Z68" i="8" s="1"/>
  <c r="E68" i="8"/>
  <c r="B68" i="8"/>
  <c r="A68" i="8"/>
  <c r="L67" i="8"/>
  <c r="D67" i="8"/>
  <c r="B67" i="8"/>
  <c r="M67" i="8" s="1"/>
  <c r="A67" i="8"/>
  <c r="AF66" i="8"/>
  <c r="Y66" i="8"/>
  <c r="Z66" i="8" s="1"/>
  <c r="T66" i="8"/>
  <c r="E66" i="8"/>
  <c r="P66" i="8" s="1"/>
  <c r="D66" i="8"/>
  <c r="B66" i="8"/>
  <c r="A66" i="8"/>
  <c r="V65" i="8"/>
  <c r="F65" i="8"/>
  <c r="E65" i="8"/>
  <c r="D65" i="8"/>
  <c r="B65" i="8"/>
  <c r="A65" i="8"/>
  <c r="E64" i="8"/>
  <c r="T64" i="8" s="1"/>
  <c r="B64" i="8"/>
  <c r="A64" i="8"/>
  <c r="AI63" i="8"/>
  <c r="AA63" i="8"/>
  <c r="E63" i="8"/>
  <c r="D63" i="8"/>
  <c r="B63" i="8"/>
  <c r="M63" i="8" s="1"/>
  <c r="A63" i="8"/>
  <c r="D62" i="8"/>
  <c r="B62" i="8"/>
  <c r="A62" i="8"/>
  <c r="E61" i="8"/>
  <c r="D61" i="8"/>
  <c r="A61" i="8"/>
  <c r="AJ60" i="8"/>
  <c r="AF60" i="8"/>
  <c r="P60" i="8"/>
  <c r="D60" i="8"/>
  <c r="C60" i="8"/>
  <c r="B60" i="8"/>
  <c r="A60" i="8"/>
  <c r="D59" i="8"/>
  <c r="B59" i="8"/>
  <c r="E58" i="8"/>
  <c r="D58" i="8"/>
  <c r="A58" i="8"/>
  <c r="AF57" i="8"/>
  <c r="AB57" i="8"/>
  <c r="F57" i="8"/>
  <c r="D57" i="8"/>
  <c r="C57" i="8"/>
  <c r="B57" i="8"/>
  <c r="A57" i="8"/>
  <c r="D56" i="8"/>
  <c r="B56" i="8"/>
  <c r="E55" i="8"/>
  <c r="D55" i="8"/>
  <c r="A55" i="8"/>
  <c r="V54" i="8"/>
  <c r="E54" i="8"/>
  <c r="D54" i="8"/>
  <c r="B54" i="8"/>
  <c r="A54" i="8"/>
  <c r="V53" i="8"/>
  <c r="E53" i="8"/>
  <c r="M53" i="8" s="1"/>
  <c r="D53" i="8"/>
  <c r="A53" i="8"/>
  <c r="AC52" i="8"/>
  <c r="E52" i="8"/>
  <c r="C52" i="8"/>
  <c r="B52" i="8"/>
  <c r="A52" i="8"/>
  <c r="M51" i="8"/>
  <c r="L51" i="8"/>
  <c r="E51" i="8"/>
  <c r="B51" i="8"/>
  <c r="A51" i="8"/>
  <c r="L50" i="8"/>
  <c r="E50" i="8"/>
  <c r="P50" i="8" s="1"/>
  <c r="D50" i="8"/>
  <c r="B50" i="8"/>
  <c r="A50" i="8"/>
  <c r="AC49" i="8"/>
  <c r="L49" i="8"/>
  <c r="E49" i="8"/>
  <c r="T49" i="8" s="1"/>
  <c r="D49" i="8"/>
  <c r="B49" i="8"/>
  <c r="A49" i="8"/>
  <c r="E48" i="8"/>
  <c r="B48" i="8"/>
  <c r="A48" i="8"/>
  <c r="D47" i="8"/>
  <c r="B47" i="8"/>
  <c r="A47" i="8"/>
  <c r="E46" i="8"/>
  <c r="D46" i="8"/>
  <c r="B46" i="8"/>
  <c r="A46" i="8"/>
  <c r="AJ45" i="8"/>
  <c r="AD45" i="8"/>
  <c r="AB45" i="8"/>
  <c r="AA45" i="8"/>
  <c r="V45" i="8"/>
  <c r="T45" i="8"/>
  <c r="P45" i="8"/>
  <c r="F45" i="8"/>
  <c r="E45" i="8"/>
  <c r="D45" i="8"/>
  <c r="B45" i="8"/>
  <c r="L45" i="8" s="1"/>
  <c r="A45" i="8"/>
  <c r="AJ44" i="8"/>
  <c r="AF44" i="8"/>
  <c r="AC44" i="8"/>
  <c r="E44" i="8"/>
  <c r="T44" i="8" s="1"/>
  <c r="B44" i="8"/>
  <c r="L44" i="8" s="1"/>
  <c r="A44" i="8"/>
  <c r="AK43" i="8"/>
  <c r="E43" i="8"/>
  <c r="T43" i="8" s="1"/>
  <c r="D43" i="8"/>
  <c r="B43" i="8"/>
  <c r="A43" i="8"/>
  <c r="E42" i="8"/>
  <c r="B42" i="8"/>
  <c r="A42" i="8"/>
  <c r="AJ41" i="8"/>
  <c r="AG41" i="8"/>
  <c r="AF41" i="8"/>
  <c r="AH41" i="8" s="1"/>
  <c r="AC41" i="8"/>
  <c r="E41" i="8"/>
  <c r="D41" i="8"/>
  <c r="C41" i="8"/>
  <c r="A41" i="8"/>
  <c r="E40" i="8"/>
  <c r="D40" i="8"/>
  <c r="B40" i="8"/>
  <c r="A40" i="8"/>
  <c r="E39" i="8"/>
  <c r="B39" i="8"/>
  <c r="A39" i="8"/>
  <c r="D38" i="8"/>
  <c r="B38" i="8"/>
  <c r="A38" i="8"/>
  <c r="E37" i="8"/>
  <c r="D37" i="8"/>
  <c r="B37" i="8"/>
  <c r="A37" i="8"/>
  <c r="AK36" i="8"/>
  <c r="AI36" i="8"/>
  <c r="AB36" i="8"/>
  <c r="Y36" i="8"/>
  <c r="Z36" i="8" s="1"/>
  <c r="M36" i="8"/>
  <c r="D36" i="8"/>
  <c r="B36" i="8"/>
  <c r="L36" i="8" s="1"/>
  <c r="N36" i="8" s="1"/>
  <c r="A36" i="8"/>
  <c r="AF35" i="8"/>
  <c r="E35" i="8"/>
  <c r="D35" i="8"/>
  <c r="C35" i="8"/>
  <c r="A35" i="8"/>
  <c r="D34" i="8"/>
  <c r="B34" i="8"/>
  <c r="A34" i="8"/>
  <c r="V33" i="8"/>
  <c r="T33" i="8"/>
  <c r="P33" i="8"/>
  <c r="E33" i="8"/>
  <c r="D33" i="8"/>
  <c r="B33" i="8"/>
  <c r="E32" i="8"/>
  <c r="D32" i="8"/>
  <c r="B32" i="8"/>
  <c r="A32" i="8"/>
  <c r="AA31" i="8"/>
  <c r="P31" i="8"/>
  <c r="E31" i="8"/>
  <c r="M31" i="8" s="1"/>
  <c r="D31" i="8"/>
  <c r="B31" i="8"/>
  <c r="A31" i="8"/>
  <c r="AB30" i="8"/>
  <c r="P30" i="8"/>
  <c r="M30" i="8"/>
  <c r="E30" i="8"/>
  <c r="F30" i="8" s="1"/>
  <c r="D30" i="8"/>
  <c r="B30" i="8"/>
  <c r="L30" i="8" s="1"/>
  <c r="N30" i="8" s="1"/>
  <c r="A30" i="8"/>
  <c r="AF29" i="8"/>
  <c r="D29" i="8"/>
  <c r="B29" i="8"/>
  <c r="AD28" i="8"/>
  <c r="Y28" i="8"/>
  <c r="Z28" i="8" s="1"/>
  <c r="E28" i="8"/>
  <c r="D28" i="8"/>
  <c r="C28" i="8"/>
  <c r="A28" i="8"/>
  <c r="E27" i="8"/>
  <c r="D27" i="8"/>
  <c r="B27" i="8"/>
  <c r="V27" i="8" s="1"/>
  <c r="A27" i="8"/>
  <c r="AI26" i="8"/>
  <c r="AD26" i="8"/>
  <c r="E26" i="8"/>
  <c r="D26" i="8"/>
  <c r="A26" i="8"/>
  <c r="P25" i="8"/>
  <c r="M25" i="8"/>
  <c r="E25" i="8"/>
  <c r="D25" i="8"/>
  <c r="B25" i="8"/>
  <c r="A25" i="8"/>
  <c r="AF24" i="8"/>
  <c r="AB24" i="8"/>
  <c r="E24" i="8"/>
  <c r="D24" i="8"/>
  <c r="C24" i="8"/>
  <c r="A24" i="8"/>
  <c r="AJ23" i="8"/>
  <c r="AD23" i="8"/>
  <c r="L23" i="8"/>
  <c r="E23" i="8"/>
  <c r="T23" i="8" s="1"/>
  <c r="C23" i="8"/>
  <c r="B23" i="8"/>
  <c r="A23" i="8"/>
  <c r="AF22" i="8"/>
  <c r="T22" i="8"/>
  <c r="E22" i="8"/>
  <c r="M22" i="8" s="1"/>
  <c r="D22" i="8"/>
  <c r="B22" i="8"/>
  <c r="P22" i="8" s="1"/>
  <c r="A22" i="8"/>
  <c r="E21" i="8"/>
  <c r="B21" i="8"/>
  <c r="A21" i="8"/>
  <c r="AG20" i="8"/>
  <c r="Y20" i="8"/>
  <c r="Z20" i="8" s="1"/>
  <c r="E20" i="8"/>
  <c r="B20" i="8"/>
  <c r="A20" i="8"/>
  <c r="T19" i="8"/>
  <c r="L19" i="8"/>
  <c r="E19" i="8"/>
  <c r="D19" i="8"/>
  <c r="B19" i="8"/>
  <c r="M19" i="8" s="1"/>
  <c r="N19" i="8" s="1"/>
  <c r="A19" i="8"/>
  <c r="E18" i="8"/>
  <c r="D18" i="8"/>
  <c r="A18" i="8"/>
  <c r="T17" i="8"/>
  <c r="P17" i="8"/>
  <c r="F17" i="8"/>
  <c r="E17" i="8"/>
  <c r="D17" i="8"/>
  <c r="B17" i="8"/>
  <c r="AF16" i="8"/>
  <c r="E16" i="8"/>
  <c r="D16" i="8"/>
  <c r="C16" i="8"/>
  <c r="B16" i="8"/>
  <c r="A16" i="8"/>
  <c r="AJ15" i="8"/>
  <c r="AC15" i="8"/>
  <c r="M15" i="8"/>
  <c r="L15" i="8"/>
  <c r="N15" i="8" s="1"/>
  <c r="E15" i="8"/>
  <c r="D15" i="8"/>
  <c r="C15" i="8"/>
  <c r="B15" i="8"/>
  <c r="P15" i="8" s="1"/>
  <c r="A15" i="8"/>
  <c r="E14" i="8"/>
  <c r="L14" i="8" s="1"/>
  <c r="B14" i="8"/>
  <c r="A14" i="8"/>
  <c r="AB13" i="8"/>
  <c r="D13" i="8"/>
  <c r="B13" i="8"/>
  <c r="A13" i="8"/>
  <c r="E12" i="8"/>
  <c r="D12" i="8"/>
  <c r="B12" i="8"/>
  <c r="A12" i="8"/>
  <c r="AJ11" i="8"/>
  <c r="E11" i="8"/>
  <c r="T11" i="8" s="1"/>
  <c r="D11" i="8"/>
  <c r="E10" i="8"/>
  <c r="T10" i="8" s="1"/>
  <c r="B10" i="8"/>
  <c r="F10" i="8" s="1"/>
  <c r="A10" i="8"/>
  <c r="D9" i="8"/>
  <c r="B9" i="8"/>
  <c r="L9" i="8" s="1"/>
  <c r="A9" i="8"/>
  <c r="AD8" i="8"/>
  <c r="V8" i="8"/>
  <c r="E8" i="8"/>
  <c r="D8" i="8"/>
  <c r="P7" i="8"/>
  <c r="L7" i="8"/>
  <c r="E7" i="8"/>
  <c r="D7" i="8"/>
  <c r="A7" i="8"/>
  <c r="D6" i="8"/>
  <c r="B6" i="8"/>
  <c r="E144" i="7"/>
  <c r="D144" i="7"/>
  <c r="B144" i="7"/>
  <c r="A144" i="7"/>
  <c r="E143" i="7"/>
  <c r="D143" i="7"/>
  <c r="B143" i="7"/>
  <c r="A143" i="7"/>
  <c r="I142" i="7"/>
  <c r="E142" i="7"/>
  <c r="D142" i="7"/>
  <c r="C142" i="7"/>
  <c r="B142" i="7"/>
  <c r="A142" i="7"/>
  <c r="I141" i="7"/>
  <c r="E141" i="7"/>
  <c r="D141" i="7"/>
  <c r="C141" i="7"/>
  <c r="B141" i="7"/>
  <c r="A141" i="7"/>
  <c r="E140" i="7"/>
  <c r="D140" i="7"/>
  <c r="B140" i="7"/>
  <c r="A140" i="7"/>
  <c r="E139" i="7"/>
  <c r="D139" i="7"/>
  <c r="B139" i="7"/>
  <c r="A139" i="7"/>
  <c r="E138" i="7"/>
  <c r="D138" i="7"/>
  <c r="B138" i="7"/>
  <c r="A138" i="7"/>
  <c r="J137" i="7"/>
  <c r="E137" i="7"/>
  <c r="D137" i="7"/>
  <c r="C137" i="7"/>
  <c r="B137" i="7"/>
  <c r="A137" i="7"/>
  <c r="I136" i="7"/>
  <c r="O136" i="7" s="1"/>
  <c r="E136" i="7"/>
  <c r="D136" i="7"/>
  <c r="B136" i="7"/>
  <c r="A136" i="7"/>
  <c r="E135" i="7"/>
  <c r="D135" i="7"/>
  <c r="B135" i="7"/>
  <c r="A135" i="7"/>
  <c r="E134" i="7"/>
  <c r="D134" i="7"/>
  <c r="B134" i="7"/>
  <c r="A134" i="7"/>
  <c r="I133" i="7"/>
  <c r="E133" i="7"/>
  <c r="D133" i="7"/>
  <c r="B133" i="7"/>
  <c r="E132" i="7"/>
  <c r="D132" i="7"/>
  <c r="B132" i="7"/>
  <c r="A132" i="7"/>
  <c r="E131" i="7"/>
  <c r="D131" i="7"/>
  <c r="C131" i="7"/>
  <c r="B131" i="7"/>
  <c r="E130" i="7"/>
  <c r="D130" i="7"/>
  <c r="B130" i="7"/>
  <c r="A130" i="7"/>
  <c r="E129" i="7"/>
  <c r="D129" i="7"/>
  <c r="B129" i="7"/>
  <c r="E128" i="7"/>
  <c r="D128" i="7"/>
  <c r="B128" i="7"/>
  <c r="A128" i="7"/>
  <c r="E127" i="7"/>
  <c r="D127" i="7"/>
  <c r="A127" i="7"/>
  <c r="E126" i="7"/>
  <c r="D126" i="7"/>
  <c r="B126" i="7"/>
  <c r="A126" i="7"/>
  <c r="E125" i="7"/>
  <c r="D125" i="7"/>
  <c r="A125" i="7"/>
  <c r="J124" i="7"/>
  <c r="F124" i="7"/>
  <c r="E124" i="7"/>
  <c r="D124" i="7"/>
  <c r="C124" i="7"/>
  <c r="B124" i="7"/>
  <c r="A124" i="7"/>
  <c r="G123" i="7"/>
  <c r="D123" i="7"/>
  <c r="B123" i="7"/>
  <c r="A123" i="7"/>
  <c r="J122" i="7"/>
  <c r="F122" i="7"/>
  <c r="E122" i="7"/>
  <c r="D122" i="7"/>
  <c r="C122" i="7"/>
  <c r="A122" i="7"/>
  <c r="E121" i="7"/>
  <c r="D121" i="7"/>
  <c r="B121" i="7"/>
  <c r="A121" i="7"/>
  <c r="E120" i="7"/>
  <c r="B120" i="7"/>
  <c r="A120" i="7"/>
  <c r="D119" i="7"/>
  <c r="B119" i="7"/>
  <c r="A119" i="7"/>
  <c r="E118" i="7"/>
  <c r="D118" i="7"/>
  <c r="B118" i="7"/>
  <c r="A118" i="7"/>
  <c r="E117" i="7"/>
  <c r="D117" i="7"/>
  <c r="B117" i="7"/>
  <c r="A117" i="7"/>
  <c r="E116" i="7"/>
  <c r="D116" i="7"/>
  <c r="C116" i="7"/>
  <c r="B116" i="7"/>
  <c r="E115" i="7"/>
  <c r="D115" i="7"/>
  <c r="B115" i="7"/>
  <c r="A115" i="7"/>
  <c r="E114" i="7"/>
  <c r="D114" i="7"/>
  <c r="B114" i="7"/>
  <c r="A114" i="7"/>
  <c r="E113" i="7"/>
  <c r="D113" i="7"/>
  <c r="B113" i="7"/>
  <c r="A113" i="7"/>
  <c r="H112" i="7"/>
  <c r="G112" i="7"/>
  <c r="E112" i="7"/>
  <c r="D112" i="7"/>
  <c r="B112" i="7"/>
  <c r="A112" i="7"/>
  <c r="E111" i="7"/>
  <c r="B111" i="7"/>
  <c r="A111" i="7"/>
  <c r="I110" i="7"/>
  <c r="E110" i="7"/>
  <c r="D110" i="7"/>
  <c r="C110" i="7"/>
  <c r="B110" i="7"/>
  <c r="A110" i="7"/>
  <c r="G109" i="7"/>
  <c r="E109" i="7"/>
  <c r="D109" i="7"/>
  <c r="B109" i="7"/>
  <c r="A109" i="7"/>
  <c r="E108" i="7"/>
  <c r="D108" i="7"/>
  <c r="B108" i="7"/>
  <c r="A108" i="7"/>
  <c r="F107" i="7"/>
  <c r="E107" i="7"/>
  <c r="D107" i="7"/>
  <c r="B107" i="7"/>
  <c r="I106" i="7"/>
  <c r="F106" i="7"/>
  <c r="E106" i="7"/>
  <c r="C106" i="7"/>
  <c r="B106" i="7"/>
  <c r="A106" i="7"/>
  <c r="E105" i="7"/>
  <c r="D105" i="7"/>
  <c r="B105" i="7"/>
  <c r="A105" i="7"/>
  <c r="F104" i="7"/>
  <c r="L104" i="7" s="1"/>
  <c r="E104" i="7"/>
  <c r="D104" i="7"/>
  <c r="B104" i="7"/>
  <c r="A104" i="7"/>
  <c r="E103" i="7"/>
  <c r="D103" i="7"/>
  <c r="B103" i="7"/>
  <c r="A103" i="7"/>
  <c r="E102" i="7"/>
  <c r="D102" i="7"/>
  <c r="B102" i="7"/>
  <c r="A102" i="7"/>
  <c r="E101" i="7"/>
  <c r="D101" i="7"/>
  <c r="B101" i="7"/>
  <c r="A101" i="7"/>
  <c r="E100" i="7"/>
  <c r="D100" i="7"/>
  <c r="B100" i="7"/>
  <c r="E99" i="7"/>
  <c r="D99" i="7"/>
  <c r="C99" i="7"/>
  <c r="A99" i="7"/>
  <c r="E98" i="7"/>
  <c r="D98" i="7"/>
  <c r="B98" i="7"/>
  <c r="A98" i="7"/>
  <c r="E97" i="7"/>
  <c r="D97" i="7"/>
  <c r="B97" i="7"/>
  <c r="A97" i="7"/>
  <c r="E96" i="7"/>
  <c r="D96" i="7"/>
  <c r="C96" i="7"/>
  <c r="A96" i="7"/>
  <c r="J95" i="7"/>
  <c r="E95" i="7"/>
  <c r="D95" i="7"/>
  <c r="C95" i="7"/>
  <c r="A95" i="7"/>
  <c r="J94" i="7"/>
  <c r="F94" i="7"/>
  <c r="E94" i="7"/>
  <c r="D94" i="7"/>
  <c r="B94" i="7"/>
  <c r="A94" i="7"/>
  <c r="D93" i="7"/>
  <c r="B93" i="7"/>
  <c r="A93" i="7"/>
  <c r="E92" i="7"/>
  <c r="B92" i="7"/>
  <c r="A92" i="7"/>
  <c r="D91" i="7"/>
  <c r="B91" i="7"/>
  <c r="A91" i="7"/>
  <c r="E90" i="7"/>
  <c r="B90" i="7"/>
  <c r="A90" i="7"/>
  <c r="D89" i="7"/>
  <c r="B89" i="7"/>
  <c r="A89" i="7"/>
  <c r="E88" i="7"/>
  <c r="D88" i="7"/>
  <c r="B88" i="7"/>
  <c r="A88" i="7"/>
  <c r="E87" i="7"/>
  <c r="D87" i="7"/>
  <c r="B87" i="7"/>
  <c r="A87" i="7"/>
  <c r="D86" i="7"/>
  <c r="B86" i="7"/>
  <c r="A86" i="7"/>
  <c r="E85" i="7"/>
  <c r="D85" i="7"/>
  <c r="C85" i="7"/>
  <c r="B85" i="7"/>
  <c r="E84" i="7"/>
  <c r="D84" i="7"/>
  <c r="B84" i="7"/>
  <c r="E83" i="7"/>
  <c r="D83" i="7"/>
  <c r="B83" i="7"/>
  <c r="A83" i="7"/>
  <c r="G82" i="7"/>
  <c r="E82" i="7"/>
  <c r="D82" i="7"/>
  <c r="A82" i="7"/>
  <c r="E81" i="7"/>
  <c r="D81" i="7"/>
  <c r="B81" i="7"/>
  <c r="A81" i="7"/>
  <c r="I80" i="7"/>
  <c r="G80" i="7"/>
  <c r="E80" i="7"/>
  <c r="D80" i="7"/>
  <c r="A80" i="7"/>
  <c r="F79" i="7"/>
  <c r="E79" i="7"/>
  <c r="D79" i="7"/>
  <c r="B79" i="7"/>
  <c r="A79" i="7"/>
  <c r="E78" i="7"/>
  <c r="D78" i="7"/>
  <c r="A78" i="7"/>
  <c r="E77" i="7"/>
  <c r="D77" i="7"/>
  <c r="B77" i="7"/>
  <c r="A77" i="7"/>
  <c r="E76" i="7"/>
  <c r="D76" i="7"/>
  <c r="B76" i="7"/>
  <c r="A76" i="7"/>
  <c r="E75" i="7"/>
  <c r="D75" i="7"/>
  <c r="B75" i="7"/>
  <c r="A75" i="7"/>
  <c r="E74" i="7"/>
  <c r="D74" i="7"/>
  <c r="A74" i="7"/>
  <c r="E73" i="7"/>
  <c r="D73" i="7"/>
  <c r="B73" i="7"/>
  <c r="A73" i="7"/>
  <c r="E72" i="7"/>
  <c r="D72" i="7"/>
  <c r="B72" i="7"/>
  <c r="A72" i="7"/>
  <c r="I71" i="7"/>
  <c r="F71" i="7"/>
  <c r="E71" i="7"/>
  <c r="C71" i="7"/>
  <c r="B71" i="7"/>
  <c r="A71" i="7"/>
  <c r="E70" i="7"/>
  <c r="B70" i="7"/>
  <c r="A70" i="7"/>
  <c r="E69" i="7"/>
  <c r="D69" i="7"/>
  <c r="B69" i="7"/>
  <c r="E68" i="7"/>
  <c r="B68" i="7"/>
  <c r="A68" i="7"/>
  <c r="D67" i="7"/>
  <c r="B67" i="7"/>
  <c r="A67" i="7"/>
  <c r="J66" i="7"/>
  <c r="P66" i="7" s="1"/>
  <c r="E66" i="7"/>
  <c r="D66" i="7"/>
  <c r="C66" i="7"/>
  <c r="B66" i="7"/>
  <c r="A66" i="7"/>
  <c r="E65" i="7"/>
  <c r="D65" i="7"/>
  <c r="B65" i="7"/>
  <c r="A65" i="7"/>
  <c r="E64" i="7"/>
  <c r="D64" i="7"/>
  <c r="B64" i="7"/>
  <c r="A64" i="7"/>
  <c r="I63" i="7"/>
  <c r="E63" i="7"/>
  <c r="D63" i="7"/>
  <c r="B63" i="7"/>
  <c r="A63" i="7"/>
  <c r="D62" i="7"/>
  <c r="B62" i="7"/>
  <c r="A62" i="7"/>
  <c r="E61" i="7"/>
  <c r="D61" i="7"/>
  <c r="B61" i="7"/>
  <c r="A61" i="7"/>
  <c r="F60" i="7"/>
  <c r="L60" i="7" s="1"/>
  <c r="E60" i="7"/>
  <c r="D60" i="7"/>
  <c r="C60" i="7"/>
  <c r="B60" i="7"/>
  <c r="A60" i="7"/>
  <c r="D59" i="7"/>
  <c r="B59" i="7"/>
  <c r="A59" i="7"/>
  <c r="E58" i="7"/>
  <c r="D58" i="7"/>
  <c r="B58" i="7"/>
  <c r="A58" i="7"/>
  <c r="D57" i="7"/>
  <c r="C57" i="7"/>
  <c r="B57" i="7"/>
  <c r="A57" i="7"/>
  <c r="E56" i="7"/>
  <c r="D56" i="7"/>
  <c r="B56" i="7"/>
  <c r="E55" i="7"/>
  <c r="D55" i="7"/>
  <c r="A55" i="7"/>
  <c r="E54" i="7"/>
  <c r="D54" i="7"/>
  <c r="B54" i="7"/>
  <c r="A54" i="7"/>
  <c r="E53" i="7"/>
  <c r="D53" i="7"/>
  <c r="B53" i="7"/>
  <c r="A53" i="7"/>
  <c r="E52" i="7"/>
  <c r="D52" i="7"/>
  <c r="C52" i="7"/>
  <c r="B52" i="7"/>
  <c r="A52" i="7"/>
  <c r="E51" i="7"/>
  <c r="B51" i="7"/>
  <c r="A51" i="7"/>
  <c r="E50" i="7"/>
  <c r="D50" i="7"/>
  <c r="B50" i="7"/>
  <c r="A50" i="7"/>
  <c r="J49" i="7"/>
  <c r="E49" i="7"/>
  <c r="D49" i="7"/>
  <c r="C49" i="7"/>
  <c r="B49" i="7"/>
  <c r="A49" i="7"/>
  <c r="E48" i="7"/>
  <c r="B48" i="7"/>
  <c r="A48" i="7"/>
  <c r="D47" i="7"/>
  <c r="B47" i="7"/>
  <c r="A47" i="7"/>
  <c r="E46" i="7"/>
  <c r="D46" i="7"/>
  <c r="B46" i="7"/>
  <c r="A46" i="7"/>
  <c r="H45" i="7"/>
  <c r="K45" i="7" s="1"/>
  <c r="E45" i="7"/>
  <c r="D45" i="7"/>
  <c r="B45" i="7"/>
  <c r="A45" i="7"/>
  <c r="E44" i="7"/>
  <c r="D44" i="7"/>
  <c r="B44" i="7"/>
  <c r="A44" i="7"/>
  <c r="F43" i="7"/>
  <c r="E43" i="7"/>
  <c r="D43" i="7"/>
  <c r="B43" i="7"/>
  <c r="E42" i="7"/>
  <c r="B42" i="7"/>
  <c r="A42" i="7"/>
  <c r="I41" i="7"/>
  <c r="E41" i="7"/>
  <c r="D41" i="7"/>
  <c r="C41" i="7"/>
  <c r="A41" i="7"/>
  <c r="I40" i="7"/>
  <c r="E40" i="7"/>
  <c r="D40" i="7"/>
  <c r="A40" i="7"/>
  <c r="E39" i="7"/>
  <c r="B39" i="7"/>
  <c r="A39" i="7"/>
  <c r="I38" i="7"/>
  <c r="D38" i="7"/>
  <c r="B38" i="7"/>
  <c r="A38" i="7"/>
  <c r="J37" i="7"/>
  <c r="E37" i="7"/>
  <c r="D37" i="7"/>
  <c r="B37" i="7"/>
  <c r="A37" i="7"/>
  <c r="E36" i="7"/>
  <c r="D36" i="7"/>
  <c r="B36" i="7"/>
  <c r="A36" i="7"/>
  <c r="E35" i="7"/>
  <c r="D35" i="7"/>
  <c r="C35" i="7"/>
  <c r="B35" i="7"/>
  <c r="A35" i="7"/>
  <c r="D34" i="7"/>
  <c r="B34" i="7"/>
  <c r="A34" i="7"/>
  <c r="E33" i="7"/>
  <c r="D33" i="7"/>
  <c r="B33" i="7"/>
  <c r="A33" i="7"/>
  <c r="E32" i="7"/>
  <c r="D32" i="7"/>
  <c r="B32" i="7"/>
  <c r="A32" i="7"/>
  <c r="D31" i="7"/>
  <c r="B31" i="7"/>
  <c r="A31" i="7"/>
  <c r="E30" i="7"/>
  <c r="D30" i="7"/>
  <c r="B30" i="7"/>
  <c r="A30" i="7"/>
  <c r="I29" i="7"/>
  <c r="O29" i="7" s="1"/>
  <c r="E29" i="7"/>
  <c r="D29" i="7"/>
  <c r="B29" i="7"/>
  <c r="A29" i="7"/>
  <c r="J28" i="7"/>
  <c r="F28" i="7"/>
  <c r="E28" i="7"/>
  <c r="D28" i="7"/>
  <c r="C28" i="7"/>
  <c r="B28" i="7"/>
  <c r="A28" i="7"/>
  <c r="E27" i="7"/>
  <c r="D27" i="7"/>
  <c r="B27" i="7"/>
  <c r="A27" i="7"/>
  <c r="E26" i="7"/>
  <c r="D26" i="7"/>
  <c r="B26" i="7"/>
  <c r="A26" i="7"/>
  <c r="E25" i="7"/>
  <c r="D25" i="7"/>
  <c r="B25" i="7"/>
  <c r="A25" i="7"/>
  <c r="E24" i="7"/>
  <c r="D24" i="7"/>
  <c r="C24" i="7"/>
  <c r="A24" i="7"/>
  <c r="I23" i="7"/>
  <c r="F23" i="7"/>
  <c r="E23" i="7"/>
  <c r="C23" i="7"/>
  <c r="B23" i="7"/>
  <c r="A23" i="7"/>
  <c r="E22" i="7"/>
  <c r="D22" i="7"/>
  <c r="B22" i="7"/>
  <c r="A22" i="7"/>
  <c r="E21" i="7"/>
  <c r="D21" i="7"/>
  <c r="B21" i="7"/>
  <c r="A21" i="7"/>
  <c r="E20" i="7"/>
  <c r="B20" i="7"/>
  <c r="A20" i="7"/>
  <c r="E19" i="7"/>
  <c r="D19" i="7"/>
  <c r="B19" i="7"/>
  <c r="A19" i="7"/>
  <c r="E18" i="7"/>
  <c r="D18" i="7"/>
  <c r="E17" i="7"/>
  <c r="D17" i="7"/>
  <c r="B17" i="7"/>
  <c r="J16" i="7"/>
  <c r="I16" i="7"/>
  <c r="E16" i="7"/>
  <c r="D16" i="7"/>
  <c r="B16" i="7"/>
  <c r="A16" i="7"/>
  <c r="I15" i="7"/>
  <c r="F15" i="7"/>
  <c r="D15" i="7"/>
  <c r="B15" i="7"/>
  <c r="A15" i="7"/>
  <c r="J14" i="7"/>
  <c r="E14" i="7"/>
  <c r="D14" i="7"/>
  <c r="B14" i="7"/>
  <c r="D13" i="7"/>
  <c r="B13" i="7"/>
  <c r="A13" i="7"/>
  <c r="A12" i="7"/>
  <c r="E11" i="7"/>
  <c r="D11" i="7"/>
  <c r="B11" i="7"/>
  <c r="D10" i="7"/>
  <c r="B10" i="7"/>
  <c r="A10" i="7"/>
  <c r="M9" i="7"/>
  <c r="D9" i="7"/>
  <c r="B9" i="7"/>
  <c r="A8" i="7"/>
  <c r="E7" i="7"/>
  <c r="D7" i="7"/>
  <c r="B7" i="7"/>
  <c r="A7" i="7"/>
  <c r="F6" i="7"/>
  <c r="D6" i="7"/>
  <c r="B6" i="7"/>
  <c r="E144" i="6"/>
  <c r="D144" i="6"/>
  <c r="B144" i="6"/>
  <c r="A144" i="6"/>
  <c r="E143" i="6"/>
  <c r="D143" i="6"/>
  <c r="B143" i="6"/>
  <c r="A143" i="6"/>
  <c r="W142" i="6"/>
  <c r="E142" i="6"/>
  <c r="D142" i="6"/>
  <c r="C142" i="6"/>
  <c r="B142" i="6"/>
  <c r="A142" i="6"/>
  <c r="W141" i="6"/>
  <c r="E141" i="6"/>
  <c r="D141" i="6"/>
  <c r="C141" i="6"/>
  <c r="B141" i="6"/>
  <c r="A141" i="6"/>
  <c r="E140" i="6"/>
  <c r="D140" i="6"/>
  <c r="B140" i="6"/>
  <c r="A140" i="6"/>
  <c r="E139" i="6"/>
  <c r="D139" i="6"/>
  <c r="B139" i="6"/>
  <c r="A139" i="6"/>
  <c r="E138" i="6"/>
  <c r="D138" i="6"/>
  <c r="B138" i="6"/>
  <c r="A138" i="6"/>
  <c r="F137" i="6"/>
  <c r="E137" i="6"/>
  <c r="D137" i="6"/>
  <c r="C137" i="6"/>
  <c r="B137" i="6"/>
  <c r="A137" i="6"/>
  <c r="W136" i="6"/>
  <c r="J136" i="6"/>
  <c r="E136" i="6"/>
  <c r="D136" i="6"/>
  <c r="C136" i="6"/>
  <c r="B136" i="6"/>
  <c r="A136" i="6"/>
  <c r="E135" i="6"/>
  <c r="D135" i="6"/>
  <c r="B135" i="6"/>
  <c r="A135" i="6"/>
  <c r="W134" i="6"/>
  <c r="S134" i="6"/>
  <c r="E134" i="6"/>
  <c r="D134" i="6"/>
  <c r="B134" i="6"/>
  <c r="A134" i="6"/>
  <c r="W133" i="6"/>
  <c r="E133" i="6"/>
  <c r="D133" i="6"/>
  <c r="B133" i="6"/>
  <c r="A133" i="6"/>
  <c r="E132" i="6"/>
  <c r="D132" i="6"/>
  <c r="B132" i="6"/>
  <c r="A132" i="6"/>
  <c r="W131" i="6"/>
  <c r="E131" i="6"/>
  <c r="D131" i="6"/>
  <c r="C131" i="6"/>
  <c r="B131" i="6"/>
  <c r="E130" i="6"/>
  <c r="D130" i="6"/>
  <c r="B130" i="6"/>
  <c r="A130" i="6"/>
  <c r="E129" i="6"/>
  <c r="D129" i="6"/>
  <c r="B129" i="6"/>
  <c r="E128" i="6"/>
  <c r="D128" i="6"/>
  <c r="B128" i="6"/>
  <c r="A128" i="6"/>
  <c r="E127" i="6"/>
  <c r="D127" i="6"/>
  <c r="B127" i="6"/>
  <c r="A127" i="6"/>
  <c r="E126" i="6"/>
  <c r="D126" i="6"/>
  <c r="B126" i="6"/>
  <c r="A126" i="6"/>
  <c r="E125" i="6"/>
  <c r="D125" i="6"/>
  <c r="B125" i="6"/>
  <c r="A125" i="6"/>
  <c r="E124" i="6"/>
  <c r="D124" i="6"/>
  <c r="B124" i="6"/>
  <c r="A124" i="6"/>
  <c r="D123" i="6"/>
  <c r="B123" i="6"/>
  <c r="A123" i="6"/>
  <c r="S122" i="6"/>
  <c r="E122" i="6"/>
  <c r="D122" i="6"/>
  <c r="C122" i="6"/>
  <c r="A122" i="6"/>
  <c r="O121" i="6"/>
  <c r="J121" i="6"/>
  <c r="E121" i="6"/>
  <c r="D121" i="6"/>
  <c r="B121" i="6"/>
  <c r="A121" i="6"/>
  <c r="E120" i="6"/>
  <c r="B120" i="6"/>
  <c r="A120" i="6"/>
  <c r="D119" i="6"/>
  <c r="B119" i="6"/>
  <c r="A119" i="6"/>
  <c r="E118" i="6"/>
  <c r="D118" i="6"/>
  <c r="B118" i="6"/>
  <c r="A118" i="6"/>
  <c r="E117" i="6"/>
  <c r="D117" i="6"/>
  <c r="B117" i="6"/>
  <c r="A117" i="6"/>
  <c r="W116" i="6"/>
  <c r="J116" i="6"/>
  <c r="F116" i="6"/>
  <c r="E116" i="6"/>
  <c r="D116" i="6"/>
  <c r="C116" i="6"/>
  <c r="B116" i="6"/>
  <c r="E115" i="6"/>
  <c r="D115" i="6"/>
  <c r="B115" i="6"/>
  <c r="A115" i="6"/>
  <c r="E114" i="6"/>
  <c r="D114" i="6"/>
  <c r="B114" i="6"/>
  <c r="A114" i="6"/>
  <c r="E113" i="6"/>
  <c r="D113" i="6"/>
  <c r="B113" i="6"/>
  <c r="A113" i="6"/>
  <c r="Y112" i="6"/>
  <c r="Z112" i="6" s="1"/>
  <c r="X112" i="6"/>
  <c r="W112" i="6"/>
  <c r="O112" i="6"/>
  <c r="E112" i="6"/>
  <c r="D112" i="6"/>
  <c r="B112" i="6"/>
  <c r="A112" i="6"/>
  <c r="E111" i="6"/>
  <c r="B111" i="6"/>
  <c r="A111" i="6"/>
  <c r="W110" i="6"/>
  <c r="F110" i="6"/>
  <c r="E110" i="6"/>
  <c r="D110" i="6"/>
  <c r="C110" i="6"/>
  <c r="B110" i="6"/>
  <c r="A110" i="6"/>
  <c r="E109" i="6"/>
  <c r="D109" i="6"/>
  <c r="B109" i="6"/>
  <c r="A109" i="6"/>
  <c r="E108" i="6"/>
  <c r="D108" i="6"/>
  <c r="B108" i="6"/>
  <c r="A108" i="6"/>
  <c r="E107" i="6"/>
  <c r="D107" i="6"/>
  <c r="B107" i="6"/>
  <c r="S106" i="6"/>
  <c r="J106" i="6"/>
  <c r="F106" i="6"/>
  <c r="E106" i="6"/>
  <c r="D106" i="6"/>
  <c r="C106" i="6"/>
  <c r="B106" i="6"/>
  <c r="G106" i="6" s="1"/>
  <c r="H106" i="6" s="1"/>
  <c r="A106" i="6"/>
  <c r="E105" i="6"/>
  <c r="D105" i="6"/>
  <c r="B105" i="6"/>
  <c r="A105" i="6"/>
  <c r="S104" i="6"/>
  <c r="E104" i="6"/>
  <c r="D104" i="6"/>
  <c r="B104" i="6"/>
  <c r="A104" i="6"/>
  <c r="E103" i="6"/>
  <c r="D103" i="6"/>
  <c r="B103" i="6"/>
  <c r="A103" i="6"/>
  <c r="E102" i="6"/>
  <c r="D102" i="6"/>
  <c r="B102" i="6"/>
  <c r="A102" i="6"/>
  <c r="J101" i="6"/>
  <c r="E101" i="6"/>
  <c r="D101" i="6"/>
  <c r="B101" i="6"/>
  <c r="A101" i="6"/>
  <c r="E100" i="6"/>
  <c r="D100" i="6"/>
  <c r="B100" i="6"/>
  <c r="A100" i="6"/>
  <c r="E99" i="6"/>
  <c r="D99" i="6"/>
  <c r="C99" i="6"/>
  <c r="A99" i="6"/>
  <c r="E98" i="6"/>
  <c r="D98" i="6"/>
  <c r="B98" i="6"/>
  <c r="A98" i="6"/>
  <c r="E97" i="6"/>
  <c r="D97" i="6"/>
  <c r="B97" i="6"/>
  <c r="A97" i="6"/>
  <c r="E96" i="6"/>
  <c r="D96" i="6"/>
  <c r="C96" i="6"/>
  <c r="B96" i="6"/>
  <c r="A96" i="6"/>
  <c r="F95" i="6"/>
  <c r="E95" i="6"/>
  <c r="D95" i="6"/>
  <c r="C95" i="6"/>
  <c r="A95" i="6"/>
  <c r="S94" i="6"/>
  <c r="J94" i="6"/>
  <c r="E94" i="6"/>
  <c r="D94" i="6"/>
  <c r="B94" i="6"/>
  <c r="A94" i="6"/>
  <c r="E93" i="6"/>
  <c r="D93" i="6"/>
  <c r="B93" i="6"/>
  <c r="A93" i="6"/>
  <c r="F92" i="6"/>
  <c r="E92" i="6"/>
  <c r="B92" i="6"/>
  <c r="G92" i="6" s="1"/>
  <c r="H92" i="6" s="1"/>
  <c r="I92" i="6" s="1"/>
  <c r="A92" i="6"/>
  <c r="E91" i="6"/>
  <c r="D91" i="6"/>
  <c r="B91" i="6"/>
  <c r="A91" i="6"/>
  <c r="E90" i="6"/>
  <c r="B90" i="6"/>
  <c r="A90" i="6"/>
  <c r="E89" i="6"/>
  <c r="D89" i="6"/>
  <c r="B89" i="6"/>
  <c r="A89" i="6"/>
  <c r="E88" i="6"/>
  <c r="D88" i="6"/>
  <c r="B88" i="6"/>
  <c r="A88" i="6"/>
  <c r="E87" i="6"/>
  <c r="D87" i="6"/>
  <c r="A87" i="6"/>
  <c r="E86" i="6"/>
  <c r="D86" i="6"/>
  <c r="B86" i="6"/>
  <c r="A86" i="6"/>
  <c r="J85" i="6"/>
  <c r="E85" i="6"/>
  <c r="D85" i="6"/>
  <c r="C85" i="6"/>
  <c r="B85" i="6"/>
  <c r="E84" i="6"/>
  <c r="D84" i="6"/>
  <c r="B84" i="6"/>
  <c r="E83" i="6"/>
  <c r="D83" i="6"/>
  <c r="B83" i="6"/>
  <c r="A83" i="6"/>
  <c r="E82" i="6"/>
  <c r="D82" i="6"/>
  <c r="B82" i="6"/>
  <c r="A82" i="6"/>
  <c r="W81" i="6"/>
  <c r="J81" i="6"/>
  <c r="E81" i="6"/>
  <c r="D81" i="6"/>
  <c r="B81" i="6"/>
  <c r="A81" i="6"/>
  <c r="E80" i="6"/>
  <c r="D80" i="6"/>
  <c r="A80" i="6"/>
  <c r="S79" i="6"/>
  <c r="J79" i="6"/>
  <c r="E79" i="6"/>
  <c r="D79" i="6"/>
  <c r="B79" i="6"/>
  <c r="A79" i="6"/>
  <c r="S78" i="6"/>
  <c r="J78" i="6"/>
  <c r="E78" i="6"/>
  <c r="D78" i="6"/>
  <c r="B78" i="6"/>
  <c r="A78" i="6"/>
  <c r="J77" i="6"/>
  <c r="E77" i="6"/>
  <c r="D77" i="6"/>
  <c r="A77" i="6"/>
  <c r="E76" i="6"/>
  <c r="D76" i="6"/>
  <c r="B76" i="6"/>
  <c r="A76" i="6"/>
  <c r="E75" i="6"/>
  <c r="D75" i="6"/>
  <c r="B75" i="6"/>
  <c r="A75" i="6"/>
  <c r="E74" i="6"/>
  <c r="D74" i="6"/>
  <c r="A74" i="6"/>
  <c r="E73" i="6"/>
  <c r="D73" i="6"/>
  <c r="B73" i="6"/>
  <c r="A73" i="6"/>
  <c r="E72" i="6"/>
  <c r="D72" i="6"/>
  <c r="B72" i="6"/>
  <c r="A72" i="6"/>
  <c r="W71" i="6"/>
  <c r="F71" i="6"/>
  <c r="E71" i="6"/>
  <c r="D71" i="6"/>
  <c r="C71" i="6"/>
  <c r="B71" i="6"/>
  <c r="A71" i="6"/>
  <c r="E70" i="6"/>
  <c r="B70" i="6"/>
  <c r="A70" i="6"/>
  <c r="E69" i="6"/>
  <c r="D69" i="6"/>
  <c r="B69" i="6"/>
  <c r="F68" i="6"/>
  <c r="E68" i="6"/>
  <c r="B68" i="6"/>
  <c r="G68" i="6" s="1"/>
  <c r="H68" i="6" s="1"/>
  <c r="I68" i="6" s="1"/>
  <c r="A68" i="6"/>
  <c r="E67" i="6"/>
  <c r="D67" i="6"/>
  <c r="B67" i="6"/>
  <c r="A67" i="6"/>
  <c r="S66" i="6"/>
  <c r="E66" i="6"/>
  <c r="D66" i="6"/>
  <c r="B66" i="6"/>
  <c r="A66" i="6"/>
  <c r="E65" i="6"/>
  <c r="D65" i="6"/>
  <c r="B65" i="6"/>
  <c r="A65" i="6"/>
  <c r="E64" i="6"/>
  <c r="B64" i="6"/>
  <c r="A64" i="6"/>
  <c r="W63" i="6"/>
  <c r="S63" i="6"/>
  <c r="J63" i="6"/>
  <c r="E63" i="6"/>
  <c r="D63" i="6"/>
  <c r="B63" i="6"/>
  <c r="A63" i="6"/>
  <c r="D62" i="6"/>
  <c r="B62" i="6"/>
  <c r="A62" i="6"/>
  <c r="E61" i="6"/>
  <c r="D61" i="6"/>
  <c r="B61" i="6"/>
  <c r="A61" i="6"/>
  <c r="F60" i="6"/>
  <c r="E60" i="6"/>
  <c r="D60" i="6"/>
  <c r="C60" i="6"/>
  <c r="B60" i="6"/>
  <c r="A60" i="6"/>
  <c r="E59" i="6"/>
  <c r="D59" i="6"/>
  <c r="B59" i="6"/>
  <c r="A59" i="6"/>
  <c r="E58" i="6"/>
  <c r="D58" i="6"/>
  <c r="A58" i="6"/>
  <c r="W57" i="6"/>
  <c r="J57" i="6"/>
  <c r="F57" i="6"/>
  <c r="E57" i="6"/>
  <c r="D57" i="6"/>
  <c r="C57" i="6"/>
  <c r="B57" i="6"/>
  <c r="A57" i="6"/>
  <c r="D56" i="6"/>
  <c r="B56" i="6"/>
  <c r="A56" i="6"/>
  <c r="E55" i="6"/>
  <c r="D55" i="6"/>
  <c r="A55" i="6"/>
  <c r="E54" i="6"/>
  <c r="D54" i="6"/>
  <c r="B54" i="6"/>
  <c r="A54" i="6"/>
  <c r="O53" i="6"/>
  <c r="E53" i="6"/>
  <c r="D53" i="6"/>
  <c r="B53" i="6"/>
  <c r="A53" i="6"/>
  <c r="E52" i="6"/>
  <c r="C52" i="6"/>
  <c r="B52" i="6"/>
  <c r="A52" i="6"/>
  <c r="E51" i="6"/>
  <c r="B51" i="6"/>
  <c r="A51" i="6"/>
  <c r="E50" i="6"/>
  <c r="D50" i="6"/>
  <c r="B50" i="6"/>
  <c r="A50" i="6"/>
  <c r="J49" i="6"/>
  <c r="E49" i="6"/>
  <c r="D49" i="6"/>
  <c r="C49" i="6"/>
  <c r="B49" i="6"/>
  <c r="A49" i="6"/>
  <c r="E48" i="6"/>
  <c r="D48" i="6"/>
  <c r="B48" i="6"/>
  <c r="A48" i="6"/>
  <c r="E47" i="6"/>
  <c r="D47" i="6"/>
  <c r="B47" i="6"/>
  <c r="A47" i="6"/>
  <c r="E46" i="6"/>
  <c r="D46" i="6"/>
  <c r="B46" i="6"/>
  <c r="A46" i="6"/>
  <c r="T45" i="6"/>
  <c r="U45" i="6" s="1"/>
  <c r="P45" i="6"/>
  <c r="Q45" i="6" s="1"/>
  <c r="R45" i="6" s="1"/>
  <c r="O45" i="6"/>
  <c r="J45" i="6"/>
  <c r="E45" i="6"/>
  <c r="D45" i="6"/>
  <c r="B45" i="6"/>
  <c r="A45" i="6"/>
  <c r="T44" i="6"/>
  <c r="U44" i="6" s="1"/>
  <c r="S44" i="6"/>
  <c r="O44" i="6"/>
  <c r="E44" i="6"/>
  <c r="D44" i="6"/>
  <c r="B44" i="6"/>
  <c r="A44" i="6"/>
  <c r="S43" i="6"/>
  <c r="E43" i="6"/>
  <c r="D43" i="6"/>
  <c r="B43" i="6"/>
  <c r="E42" i="6"/>
  <c r="B42" i="6"/>
  <c r="A42" i="6"/>
  <c r="W41" i="6"/>
  <c r="S41" i="6"/>
  <c r="F41" i="6"/>
  <c r="E41" i="6"/>
  <c r="D41" i="6"/>
  <c r="C41" i="6"/>
  <c r="A41" i="6"/>
  <c r="E40" i="6"/>
  <c r="D40" i="6"/>
  <c r="B40" i="6"/>
  <c r="A40" i="6"/>
  <c r="E39" i="6"/>
  <c r="B39" i="6"/>
  <c r="A39" i="6"/>
  <c r="E38" i="6"/>
  <c r="D38" i="6"/>
  <c r="B38" i="6"/>
  <c r="A38" i="6"/>
  <c r="E37" i="6"/>
  <c r="D37" i="6"/>
  <c r="B37" i="6"/>
  <c r="A37" i="6"/>
  <c r="W36" i="6"/>
  <c r="J36" i="6"/>
  <c r="E36" i="6"/>
  <c r="D36" i="6"/>
  <c r="B36" i="6"/>
  <c r="A36" i="6"/>
  <c r="J35" i="6"/>
  <c r="E35" i="6"/>
  <c r="D35" i="6"/>
  <c r="C35" i="6"/>
  <c r="B35" i="6"/>
  <c r="A35" i="6"/>
  <c r="E34" i="6"/>
  <c r="D34" i="6"/>
  <c r="B34" i="6"/>
  <c r="A34" i="6"/>
  <c r="O33" i="6"/>
  <c r="E33" i="6"/>
  <c r="D33" i="6"/>
  <c r="B33" i="6"/>
  <c r="A33" i="6"/>
  <c r="E32" i="6"/>
  <c r="D32" i="6"/>
  <c r="B32" i="6"/>
  <c r="A32" i="6"/>
  <c r="E31" i="6"/>
  <c r="D31" i="6"/>
  <c r="B31" i="6"/>
  <c r="A31" i="6"/>
  <c r="E30" i="6"/>
  <c r="D30" i="6"/>
  <c r="B30" i="6"/>
  <c r="A30" i="6"/>
  <c r="W29" i="6"/>
  <c r="E29" i="6"/>
  <c r="D29" i="6"/>
  <c r="B29" i="6"/>
  <c r="A29" i="6"/>
  <c r="J28" i="6"/>
  <c r="E28" i="6"/>
  <c r="D28" i="6"/>
  <c r="C28" i="6"/>
  <c r="B28" i="6"/>
  <c r="A28" i="6"/>
  <c r="E27" i="6"/>
  <c r="D27" i="6"/>
  <c r="B27" i="6"/>
  <c r="A27" i="6"/>
  <c r="E26" i="6"/>
  <c r="D26" i="6"/>
  <c r="B26" i="6"/>
  <c r="A26" i="6"/>
  <c r="E25" i="6"/>
  <c r="D25" i="6"/>
  <c r="B25" i="6"/>
  <c r="A25" i="6"/>
  <c r="W24" i="6"/>
  <c r="E24" i="6"/>
  <c r="D24" i="6"/>
  <c r="C24" i="6"/>
  <c r="B24" i="6"/>
  <c r="A24" i="6"/>
  <c r="W23" i="6"/>
  <c r="S23" i="6"/>
  <c r="E23" i="6"/>
  <c r="D23" i="6"/>
  <c r="C23" i="6"/>
  <c r="B23" i="6"/>
  <c r="A23" i="6"/>
  <c r="P22" i="6"/>
  <c r="Q22" i="6" s="1"/>
  <c r="O22" i="6"/>
  <c r="J22" i="6"/>
  <c r="E22" i="6"/>
  <c r="D22" i="6"/>
  <c r="B22" i="6"/>
  <c r="A22" i="6"/>
  <c r="E21" i="6"/>
  <c r="B21" i="6"/>
  <c r="A21" i="6"/>
  <c r="E20" i="6"/>
  <c r="D20" i="6"/>
  <c r="B20" i="6"/>
  <c r="A20" i="6"/>
  <c r="E19" i="6"/>
  <c r="D19" i="6"/>
  <c r="B19" i="6"/>
  <c r="A19" i="6"/>
  <c r="W18" i="6"/>
  <c r="E18" i="6"/>
  <c r="D18" i="6"/>
  <c r="A18" i="6"/>
  <c r="E17" i="6"/>
  <c r="D17" i="6"/>
  <c r="B17" i="6"/>
  <c r="W16" i="6"/>
  <c r="E16" i="6"/>
  <c r="D16" i="6"/>
  <c r="C16" i="6"/>
  <c r="B16" i="6"/>
  <c r="A16" i="6"/>
  <c r="S15" i="6"/>
  <c r="E15" i="6"/>
  <c r="D15" i="6"/>
  <c r="C15" i="6"/>
  <c r="B15" i="6"/>
  <c r="A15" i="6"/>
  <c r="D14" i="6"/>
  <c r="B14" i="6"/>
  <c r="A14" i="6"/>
  <c r="E13" i="6"/>
  <c r="D13" i="6"/>
  <c r="B13" i="6"/>
  <c r="A13" i="6"/>
  <c r="A12" i="6"/>
  <c r="E11" i="6"/>
  <c r="D11" i="6"/>
  <c r="B11" i="6"/>
  <c r="A11" i="6"/>
  <c r="B10" i="6"/>
  <c r="A10" i="6"/>
  <c r="D9" i="6"/>
  <c r="B9" i="6"/>
  <c r="A8" i="6"/>
  <c r="E7" i="6"/>
  <c r="D7" i="6"/>
  <c r="B7" i="6"/>
  <c r="A7" i="6"/>
  <c r="B6" i="6"/>
  <c r="A6" i="6"/>
  <c r="A78" i="5" a="1"/>
  <c r="A78" i="5" s="1"/>
  <c r="A77" i="5" a="1"/>
  <c r="A77" i="5" s="1"/>
  <c r="A76" i="5" a="1"/>
  <c r="A76" i="5" s="1"/>
  <c r="A75" i="5" a="1"/>
  <c r="A75" i="5" s="1"/>
  <c r="A74" i="5" a="1"/>
  <c r="A74" i="5" s="1"/>
  <c r="A73" i="5" a="1"/>
  <c r="A73" i="5" s="1"/>
  <c r="E73" i="5" s="1"/>
  <c r="A72" i="5" a="1"/>
  <c r="A72" i="5"/>
  <c r="B72" i="5" s="1"/>
  <c r="A71" i="5" a="1"/>
  <c r="A71" i="5" s="1"/>
  <c r="E71" i="5" s="1"/>
  <c r="A70" i="5" a="1"/>
  <c r="A70" i="5" s="1"/>
  <c r="B69" i="5"/>
  <c r="A69" i="5" a="1"/>
  <c r="A69" i="5" s="1"/>
  <c r="E69" i="5" s="1"/>
  <c r="A68" i="5" a="1"/>
  <c r="A68" i="5" s="1"/>
  <c r="A67" i="5" a="1"/>
  <c r="A67" i="5" s="1"/>
  <c r="A66" i="5" a="1"/>
  <c r="A66" i="5"/>
  <c r="A65" i="5" a="1"/>
  <c r="A65" i="5" s="1"/>
  <c r="E65" i="5" s="1"/>
  <c r="A64" i="5" a="1"/>
  <c r="A64" i="5" s="1"/>
  <c r="A63" i="5" a="1"/>
  <c r="A63" i="5" s="1"/>
  <c r="A62" i="5" a="1"/>
  <c r="A62" i="5" s="1"/>
  <c r="A61" i="5" a="1"/>
  <c r="A61" i="5" s="1"/>
  <c r="B61" i="5" s="1"/>
  <c r="A60" i="5" a="1"/>
  <c r="A60" i="5" s="1"/>
  <c r="A59" i="5" a="1"/>
  <c r="A59" i="5" s="1"/>
  <c r="E59" i="5" s="1"/>
  <c r="A58" i="5" a="1"/>
  <c r="A58" i="5" s="1"/>
  <c r="A57" i="5" a="1"/>
  <c r="A57" i="5" s="1"/>
  <c r="A56" i="5" a="1"/>
  <c r="A56" i="5" s="1"/>
  <c r="A55" i="5" a="1"/>
  <c r="A55" i="5" s="1"/>
  <c r="A54" i="5" a="1"/>
  <c r="A54" i="5"/>
  <c r="D53" i="5"/>
  <c r="A53" i="5" a="1"/>
  <c r="A53" i="5" s="1"/>
  <c r="B53" i="5" s="1"/>
  <c r="T53" i="5" s="1"/>
  <c r="A52" i="5" a="1"/>
  <c r="A52" i="5" s="1"/>
  <c r="B52" i="5" s="1"/>
  <c r="A51" i="5" a="1"/>
  <c r="A51" i="5" s="1"/>
  <c r="A50" i="5" a="1"/>
  <c r="A50" i="5" s="1"/>
  <c r="A49" i="5" a="1"/>
  <c r="A49" i="5" s="1"/>
  <c r="B49" i="5" s="1"/>
  <c r="A48" i="5" a="1"/>
  <c r="A48" i="5" s="1"/>
  <c r="A47" i="5" a="1"/>
  <c r="A47" i="5" s="1"/>
  <c r="A46" i="5" a="1"/>
  <c r="A46" i="5" s="1"/>
  <c r="A45" i="5" a="1"/>
  <c r="A45" i="5" s="1"/>
  <c r="B45" i="5" s="1"/>
  <c r="A44" i="5" a="1"/>
  <c r="A44" i="5" s="1"/>
  <c r="A43" i="5" a="1"/>
  <c r="A43" i="5" s="1"/>
  <c r="A42" i="5" a="1"/>
  <c r="A42" i="5" s="1"/>
  <c r="A41" i="5" a="1"/>
  <c r="A41" i="5" s="1"/>
  <c r="E41" i="5" s="1"/>
  <c r="A40" i="5" a="1"/>
  <c r="A40" i="5" s="1"/>
  <c r="B40" i="5" s="1"/>
  <c r="A39" i="5" a="1"/>
  <c r="A39" i="5"/>
  <c r="E39" i="5" s="1"/>
  <c r="A38" i="5" a="1"/>
  <c r="A38" i="5" s="1"/>
  <c r="A37" i="5" a="1"/>
  <c r="A37" i="5" s="1"/>
  <c r="A36" i="5" a="1"/>
  <c r="A36" i="5"/>
  <c r="A35" i="5" a="1"/>
  <c r="A35" i="5" s="1"/>
  <c r="A34" i="5" a="1"/>
  <c r="A34" i="5" s="1"/>
  <c r="A33" i="5" a="1"/>
  <c r="A33" i="5" s="1"/>
  <c r="E33" i="5" s="1"/>
  <c r="A32" i="5" a="1"/>
  <c r="A32" i="5" s="1"/>
  <c r="A31" i="5" a="1"/>
  <c r="A31" i="5" s="1"/>
  <c r="A30" i="5" a="1"/>
  <c r="A30" i="5"/>
  <c r="A29" i="5" a="1"/>
  <c r="A29" i="5" s="1"/>
  <c r="A28" i="5" a="1"/>
  <c r="A28" i="5" s="1"/>
  <c r="A27" i="5" a="1"/>
  <c r="A27" i="5" s="1"/>
  <c r="E27" i="5" s="1"/>
  <c r="A26" i="5" a="1"/>
  <c r="A26" i="5" s="1"/>
  <c r="D25" i="5"/>
  <c r="A25" i="5" a="1"/>
  <c r="A25" i="5" s="1"/>
  <c r="B25" i="5" s="1"/>
  <c r="A24" i="5" a="1"/>
  <c r="A24" i="5" s="1"/>
  <c r="A23" i="5" a="1"/>
  <c r="A23" i="5" s="1"/>
  <c r="A22" i="5" a="1"/>
  <c r="A22" i="5" s="1"/>
  <c r="E21" i="5"/>
  <c r="A21" i="5" a="1"/>
  <c r="A21" i="5" s="1"/>
  <c r="B21" i="5" s="1"/>
  <c r="T21" i="5" s="1"/>
  <c r="A20" i="5" a="1"/>
  <c r="A20" i="5" s="1"/>
  <c r="B20" i="5" s="1"/>
  <c r="A19" i="5" a="1"/>
  <c r="A19" i="5" s="1"/>
  <c r="A18" i="5" a="1"/>
  <c r="A18" i="5" s="1"/>
  <c r="D17" i="5"/>
  <c r="A17" i="5" a="1"/>
  <c r="A17" i="5" s="1"/>
  <c r="B17" i="5" s="1"/>
  <c r="A16" i="5" a="1"/>
  <c r="A16" i="5" s="1"/>
  <c r="A15" i="5" a="1"/>
  <c r="A15" i="5" s="1"/>
  <c r="A14" i="5" a="1"/>
  <c r="A14" i="5" s="1"/>
  <c r="A13" i="5" a="1"/>
  <c r="A13" i="5" s="1"/>
  <c r="A12" i="5" a="1"/>
  <c r="A12" i="5" s="1"/>
  <c r="A11" i="5" a="1"/>
  <c r="A11" i="5" s="1"/>
  <c r="A10" i="5" a="1"/>
  <c r="A10" i="5" s="1"/>
  <c r="A9" i="5" a="1"/>
  <c r="A9" i="5" s="1"/>
  <c r="E9" i="5" s="1"/>
  <c r="B8" i="5"/>
  <c r="A8" i="5" a="1"/>
  <c r="A8" i="5"/>
  <c r="E7" i="5"/>
  <c r="A7" i="5" a="1"/>
  <c r="A7" i="5"/>
  <c r="E6" i="5"/>
  <c r="D6" i="5"/>
  <c r="A6" i="5" a="1"/>
  <c r="A6" i="5"/>
  <c r="B6" i="5" s="1"/>
  <c r="T6" i="5" s="1"/>
  <c r="B5" i="5"/>
  <c r="A5" i="5" a="1"/>
  <c r="A5" i="5" s="1"/>
  <c r="E5" i="5" s="1"/>
  <c r="A1" i="5"/>
  <c r="A126" i="4" a="1"/>
  <c r="A126" i="4" s="1"/>
  <c r="A125" i="4" a="1"/>
  <c r="A125" i="4"/>
  <c r="B125" i="4" s="1"/>
  <c r="A124" i="4" a="1"/>
  <c r="A124" i="4" s="1"/>
  <c r="D123" i="4"/>
  <c r="A123" i="4" a="1"/>
  <c r="A123" i="4" s="1"/>
  <c r="A122" i="4" a="1"/>
  <c r="A122" i="4" s="1"/>
  <c r="A121" i="4" a="1"/>
  <c r="A121" i="4" s="1"/>
  <c r="A120" i="4" a="1"/>
  <c r="A120" i="4" s="1"/>
  <c r="A119" i="4" a="1"/>
  <c r="A119" i="4" s="1"/>
  <c r="A118" i="4" a="1"/>
  <c r="A118" i="4" s="1"/>
  <c r="A117" i="4" a="1"/>
  <c r="A117" i="4" s="1"/>
  <c r="A116" i="4" a="1"/>
  <c r="A116" i="4" s="1"/>
  <c r="B116" i="4" s="1"/>
  <c r="A115" i="4" a="1"/>
  <c r="A115" i="4"/>
  <c r="E115" i="4" s="1"/>
  <c r="A114" i="4" a="1"/>
  <c r="A114" i="4"/>
  <c r="A113" i="4" a="1"/>
  <c r="A113" i="4" s="1"/>
  <c r="A112" i="4" a="1"/>
  <c r="A112" i="4" s="1"/>
  <c r="A111" i="4" a="1"/>
  <c r="A111" i="4" s="1"/>
  <c r="A110" i="4" a="1"/>
  <c r="A110" i="4" s="1"/>
  <c r="A109" i="4" a="1"/>
  <c r="A109" i="4"/>
  <c r="B109" i="4" s="1"/>
  <c r="A108" i="4" a="1"/>
  <c r="A108" i="4"/>
  <c r="E107" i="4"/>
  <c r="A107" i="4" a="1"/>
  <c r="A107" i="4" s="1"/>
  <c r="A106" i="4" a="1"/>
  <c r="A106" i="4" s="1"/>
  <c r="A105" i="4" a="1"/>
  <c r="A105" i="4" s="1"/>
  <c r="A104" i="4" a="1"/>
  <c r="A104" i="4"/>
  <c r="A103" i="4" a="1"/>
  <c r="A103" i="4" s="1"/>
  <c r="A102" i="4" a="1"/>
  <c r="A102" i="4" s="1"/>
  <c r="A101" i="4" a="1"/>
  <c r="A101" i="4" s="1"/>
  <c r="A100" i="4" a="1"/>
  <c r="A100" i="4" s="1"/>
  <c r="B100" i="4" s="1"/>
  <c r="A99" i="4" a="1"/>
  <c r="A99" i="4" s="1"/>
  <c r="D99" i="4" s="1"/>
  <c r="D98" i="4"/>
  <c r="A98" i="4" a="1"/>
  <c r="A98" i="4" s="1"/>
  <c r="E98" i="4" s="1"/>
  <c r="A97" i="4" a="1"/>
  <c r="A97" i="4" s="1"/>
  <c r="A96" i="4" a="1"/>
  <c r="A96" i="4" s="1"/>
  <c r="A95" i="4" a="1"/>
  <c r="A95" i="4"/>
  <c r="E95" i="4" s="1"/>
  <c r="A94" i="4" a="1"/>
  <c r="A94" i="4" s="1"/>
  <c r="A93" i="4" a="1"/>
  <c r="A93" i="4" s="1"/>
  <c r="B93" i="4" s="1"/>
  <c r="A92" i="4" a="1"/>
  <c r="A92" i="4" s="1"/>
  <c r="A91" i="4" a="1"/>
  <c r="A91" i="4" s="1"/>
  <c r="A90" i="4" a="1"/>
  <c r="A90" i="4" s="1"/>
  <c r="A89" i="4" a="1"/>
  <c r="A89" i="4" s="1"/>
  <c r="A88" i="4" a="1"/>
  <c r="A88" i="4" s="1"/>
  <c r="B88" i="4" s="1"/>
  <c r="T88" i="4" s="1"/>
  <c r="A87" i="4" a="1"/>
  <c r="A87" i="4" s="1"/>
  <c r="A86" i="4" a="1"/>
  <c r="A86" i="4" s="1"/>
  <c r="A85" i="4" a="1"/>
  <c r="A85" i="4" s="1"/>
  <c r="A84" i="4" a="1"/>
  <c r="A84" i="4" s="1"/>
  <c r="B84" i="4" s="1"/>
  <c r="A83" i="4" a="1"/>
  <c r="A83" i="4" s="1"/>
  <c r="E83" i="4" s="1"/>
  <c r="A82" i="4" a="1"/>
  <c r="A82" i="4" s="1"/>
  <c r="A81" i="4" a="1"/>
  <c r="A81" i="4" s="1"/>
  <c r="A80" i="4" a="1"/>
  <c r="A80" i="4" s="1"/>
  <c r="A79" i="4" a="1"/>
  <c r="A79" i="4" s="1"/>
  <c r="A78" i="4" a="1"/>
  <c r="A78" i="4" s="1"/>
  <c r="A77" i="4" a="1"/>
  <c r="A77" i="4" s="1"/>
  <c r="B77" i="4" s="1"/>
  <c r="A76" i="4" a="1"/>
  <c r="A76" i="4"/>
  <c r="B76" i="4" s="1"/>
  <c r="T76" i="4" s="1"/>
  <c r="A75" i="4" a="1"/>
  <c r="A75" i="4" s="1"/>
  <c r="A74" i="4" a="1"/>
  <c r="A74" i="4"/>
  <c r="E74" i="4" s="1"/>
  <c r="A73" i="4" a="1"/>
  <c r="A73" i="4" s="1"/>
  <c r="A72" i="4" a="1"/>
  <c r="A72" i="4" s="1"/>
  <c r="A71" i="4" a="1"/>
  <c r="A71" i="4" s="1"/>
  <c r="A70" i="4" a="1"/>
  <c r="A70" i="4" s="1"/>
  <c r="A69" i="4" a="1"/>
  <c r="A69" i="4" s="1"/>
  <c r="A68" i="4" a="1"/>
  <c r="A68" i="4" s="1"/>
  <c r="B68" i="4" s="1"/>
  <c r="A67" i="4" a="1"/>
  <c r="A67" i="4" s="1"/>
  <c r="E67" i="4" s="1"/>
  <c r="A66" i="4" a="1"/>
  <c r="A66" i="4" s="1"/>
  <c r="A65" i="4" a="1"/>
  <c r="A65" i="4" s="1"/>
  <c r="A64" i="4" a="1"/>
  <c r="A64" i="4"/>
  <c r="A63" i="4" a="1"/>
  <c r="A63" i="4" s="1"/>
  <c r="A62" i="4" a="1"/>
  <c r="A62" i="4" s="1"/>
  <c r="A61" i="4" a="1"/>
  <c r="A61" i="4" s="1"/>
  <c r="B61" i="4" s="1"/>
  <c r="A60" i="4" a="1"/>
  <c r="A60" i="4" s="1"/>
  <c r="A59" i="4" a="1"/>
  <c r="A59" i="4"/>
  <c r="E59" i="4" s="1"/>
  <c r="A58" i="4" a="1"/>
  <c r="A58" i="4" s="1"/>
  <c r="E58" i="4" s="1"/>
  <c r="A57" i="4" a="1"/>
  <c r="A57" i="4" s="1"/>
  <c r="A56" i="4" a="1"/>
  <c r="A56" i="4" s="1"/>
  <c r="A55" i="4" a="1"/>
  <c r="A55" i="4" s="1"/>
  <c r="A54" i="4" a="1"/>
  <c r="A54" i="4" s="1"/>
  <c r="A53" i="4" a="1"/>
  <c r="A53" i="4" s="1"/>
  <c r="A52" i="4" a="1"/>
  <c r="A52" i="4" s="1"/>
  <c r="B52" i="4" s="1"/>
  <c r="A51" i="4" a="1"/>
  <c r="A51" i="4" s="1"/>
  <c r="A50" i="4" a="1"/>
  <c r="A50" i="4" s="1"/>
  <c r="A49" i="4" a="1"/>
  <c r="A49" i="4" s="1"/>
  <c r="A48" i="4" a="1"/>
  <c r="A48" i="4" s="1"/>
  <c r="A47" i="4" a="1"/>
  <c r="A47" i="4" s="1"/>
  <c r="B47" i="4" s="1"/>
  <c r="A46" i="4" a="1"/>
  <c r="A46" i="4" s="1"/>
  <c r="A45" i="4" a="1"/>
  <c r="A45" i="4" s="1"/>
  <c r="B45" i="4" s="1"/>
  <c r="A44" i="4" a="1"/>
  <c r="A44" i="4" s="1"/>
  <c r="A43" i="4" a="1"/>
  <c r="A43" i="4" s="1"/>
  <c r="A42" i="4" a="1"/>
  <c r="A42" i="4"/>
  <c r="A41" i="4" a="1"/>
  <c r="A41" i="4"/>
  <c r="A40" i="4" a="1"/>
  <c r="A40" i="4" s="1"/>
  <c r="A39" i="4" a="1"/>
  <c r="A39" i="4" s="1"/>
  <c r="A38" i="4" a="1"/>
  <c r="A38" i="4" s="1"/>
  <c r="A37" i="4" a="1"/>
  <c r="A37" i="4" s="1"/>
  <c r="A36" i="4" a="1"/>
  <c r="A36" i="4" s="1"/>
  <c r="B36" i="4" s="1"/>
  <c r="B35" i="4"/>
  <c r="T35" i="4" s="1"/>
  <c r="A35" i="4" a="1"/>
  <c r="A35" i="4"/>
  <c r="E35" i="4" s="1"/>
  <c r="A34" i="4" a="1"/>
  <c r="A34" i="4" s="1"/>
  <c r="E34" i="4" s="1"/>
  <c r="A33" i="4" a="1"/>
  <c r="A33" i="4" s="1"/>
  <c r="D32" i="4"/>
  <c r="A32" i="4" a="1"/>
  <c r="A32" i="4" s="1"/>
  <c r="B32" i="4" s="1"/>
  <c r="A31" i="4" a="1"/>
  <c r="A31" i="4"/>
  <c r="A30" i="4" a="1"/>
  <c r="A30" i="4" s="1"/>
  <c r="A29" i="4" a="1"/>
  <c r="A29" i="4"/>
  <c r="B29" i="4" s="1"/>
  <c r="A28" i="4" a="1"/>
  <c r="A28" i="4" s="1"/>
  <c r="A27" i="4" a="1"/>
  <c r="A27" i="4" s="1"/>
  <c r="A26" i="4" a="1"/>
  <c r="A26" i="4"/>
  <c r="A25" i="4" a="1"/>
  <c r="A25" i="4"/>
  <c r="A24" i="4" a="1"/>
  <c r="A24" i="4" s="1"/>
  <c r="A23" i="4" a="1"/>
  <c r="A23" i="4" s="1"/>
  <c r="A22" i="4" a="1"/>
  <c r="A22" i="4" s="1"/>
  <c r="A21" i="4" a="1"/>
  <c r="A21" i="4" s="1"/>
  <c r="A20" i="4" a="1"/>
  <c r="A20" i="4"/>
  <c r="B20" i="4" s="1"/>
  <c r="A19" i="4" a="1"/>
  <c r="A19" i="4" s="1"/>
  <c r="A18" i="4" a="1"/>
  <c r="A18" i="4"/>
  <c r="E18" i="4" s="1"/>
  <c r="A17" i="4" a="1"/>
  <c r="A17" i="4" s="1"/>
  <c r="A16" i="4" a="1"/>
  <c r="A16" i="4" s="1"/>
  <c r="A15" i="4" a="1"/>
  <c r="A15" i="4" s="1"/>
  <c r="E15" i="4" s="1"/>
  <c r="A14" i="4" a="1"/>
  <c r="A14" i="4" s="1"/>
  <c r="A13" i="4" a="1"/>
  <c r="A13" i="4" s="1"/>
  <c r="B13" i="4" s="1"/>
  <c r="A12" i="4" a="1"/>
  <c r="A12" i="4" s="1"/>
  <c r="B12" i="4" s="1"/>
  <c r="T12" i="4" s="1"/>
  <c r="A11" i="4" a="1"/>
  <c r="A11" i="4" s="1"/>
  <c r="D11" i="4" s="1"/>
  <c r="A10" i="4" a="1"/>
  <c r="A10" i="4" s="1"/>
  <c r="E10" i="4" s="1"/>
  <c r="A9" i="4" a="1"/>
  <c r="A9" i="4"/>
  <c r="T8" i="4"/>
  <c r="E8" i="4"/>
  <c r="D8" i="4"/>
  <c r="A8" i="4" a="1"/>
  <c r="A8" i="4"/>
  <c r="B8" i="4" s="1"/>
  <c r="T7" i="4"/>
  <c r="E7" i="4"/>
  <c r="D7" i="4"/>
  <c r="B7" i="4"/>
  <c r="A7" i="4" a="1"/>
  <c r="A7" i="4"/>
  <c r="A6" i="4" a="1"/>
  <c r="A6" i="4" s="1"/>
  <c r="A5" i="4" a="1"/>
  <c r="A5" i="4" s="1"/>
  <c r="A1" i="4"/>
  <c r="F143" i="3"/>
  <c r="E143" i="3"/>
  <c r="D143" i="3"/>
  <c r="B143" i="3"/>
  <c r="A143" i="3"/>
  <c r="F142" i="3"/>
  <c r="E142" i="3"/>
  <c r="D142" i="3"/>
  <c r="B142" i="3"/>
  <c r="A142" i="3"/>
  <c r="F141" i="3"/>
  <c r="E141" i="3"/>
  <c r="D141" i="3"/>
  <c r="C141" i="3"/>
  <c r="U141" i="3" s="1"/>
  <c r="B141" i="3"/>
  <c r="A141" i="3"/>
  <c r="F140" i="3"/>
  <c r="E140" i="3"/>
  <c r="D140" i="3"/>
  <c r="C140" i="3"/>
  <c r="U140" i="3" s="1"/>
  <c r="B140" i="3"/>
  <c r="A140" i="3"/>
  <c r="F139" i="3"/>
  <c r="E139" i="3"/>
  <c r="D139" i="3"/>
  <c r="B139" i="3"/>
  <c r="A139" i="3"/>
  <c r="F138" i="3"/>
  <c r="E138" i="3"/>
  <c r="D138" i="3"/>
  <c r="B138" i="3"/>
  <c r="A138" i="3"/>
  <c r="F137" i="3"/>
  <c r="E137" i="3"/>
  <c r="D137" i="3"/>
  <c r="B137" i="3"/>
  <c r="A137" i="3"/>
  <c r="F136" i="3"/>
  <c r="E136" i="3"/>
  <c r="D136" i="3"/>
  <c r="C136" i="3"/>
  <c r="B136" i="3"/>
  <c r="A136" i="3"/>
  <c r="F135" i="3"/>
  <c r="E135" i="3"/>
  <c r="D135" i="3"/>
  <c r="C135" i="3"/>
  <c r="U135" i="3" s="1"/>
  <c r="B135" i="3"/>
  <c r="A135" i="3"/>
  <c r="F134" i="3"/>
  <c r="E134" i="3"/>
  <c r="D134" i="3"/>
  <c r="B134" i="3"/>
  <c r="A134" i="3"/>
  <c r="F133" i="3"/>
  <c r="E133" i="3"/>
  <c r="D133" i="3"/>
  <c r="B133" i="3"/>
  <c r="A133" i="3"/>
  <c r="F132" i="3"/>
  <c r="E132" i="3"/>
  <c r="D132" i="3"/>
  <c r="B132" i="3"/>
  <c r="A132" i="3"/>
  <c r="F131" i="3"/>
  <c r="E131" i="3"/>
  <c r="D131" i="3"/>
  <c r="B131" i="3"/>
  <c r="A131" i="3"/>
  <c r="F130" i="3"/>
  <c r="E130" i="3"/>
  <c r="D130" i="3"/>
  <c r="C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U123" i="3"/>
  <c r="F123" i="3"/>
  <c r="E123" i="3"/>
  <c r="D123" i="3"/>
  <c r="C123" i="3"/>
  <c r="B123" i="3"/>
  <c r="A123" i="3"/>
  <c r="F122" i="3"/>
  <c r="E122" i="3"/>
  <c r="D122" i="3"/>
  <c r="B122" i="3"/>
  <c r="A122" i="3"/>
  <c r="F121" i="3"/>
  <c r="E121" i="3"/>
  <c r="D121" i="3"/>
  <c r="C121" i="3"/>
  <c r="U121" i="3" s="1"/>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C115" i="3"/>
  <c r="U115" i="3" s="1"/>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C109" i="3"/>
  <c r="U109" i="3" s="1"/>
  <c r="B109" i="3"/>
  <c r="A109" i="3"/>
  <c r="F108" i="3"/>
  <c r="E108" i="3"/>
  <c r="D108" i="3"/>
  <c r="B108" i="3"/>
  <c r="A108" i="3"/>
  <c r="F107" i="3"/>
  <c r="E107" i="3"/>
  <c r="D107" i="3"/>
  <c r="B107" i="3"/>
  <c r="A107" i="3"/>
  <c r="F106" i="3"/>
  <c r="E106" i="3"/>
  <c r="D106" i="3"/>
  <c r="B106" i="3"/>
  <c r="A106" i="3"/>
  <c r="F105" i="3"/>
  <c r="E105" i="3"/>
  <c r="D105" i="3"/>
  <c r="C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C98" i="3"/>
  <c r="U98" i="3" s="1"/>
  <c r="B98" i="3"/>
  <c r="A98" i="3"/>
  <c r="F97" i="3"/>
  <c r="E97" i="3"/>
  <c r="D97" i="3"/>
  <c r="B97" i="3"/>
  <c r="A97" i="3"/>
  <c r="F96" i="3"/>
  <c r="E96" i="3"/>
  <c r="D96" i="3"/>
  <c r="B96" i="3"/>
  <c r="A96" i="3"/>
  <c r="F95" i="3"/>
  <c r="E95" i="3"/>
  <c r="D95" i="3"/>
  <c r="C95" i="3"/>
  <c r="B95" i="3"/>
  <c r="A95" i="3"/>
  <c r="F94" i="3"/>
  <c r="E94" i="3"/>
  <c r="D94" i="3"/>
  <c r="C94" i="3"/>
  <c r="U94" i="3" s="1"/>
  <c r="B94" i="3"/>
  <c r="A94" i="3"/>
  <c r="F93" i="3"/>
  <c r="E93" i="3"/>
  <c r="D93" i="3"/>
  <c r="C93" i="3"/>
  <c r="U93" i="3" s="1"/>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C84" i="3"/>
  <c r="U84" i="3" s="1"/>
  <c r="B84" i="3"/>
  <c r="A84" i="3"/>
  <c r="F83" i="3"/>
  <c r="E83" i="3"/>
  <c r="D83" i="3"/>
  <c r="B83" i="3"/>
  <c r="A83" i="3"/>
  <c r="F82" i="3"/>
  <c r="E82" i="3"/>
  <c r="D82" i="3"/>
  <c r="B82" i="3"/>
  <c r="A82" i="3"/>
  <c r="F81" i="3"/>
  <c r="E81" i="3"/>
  <c r="D81" i="3"/>
  <c r="B81" i="3"/>
  <c r="A81" i="3"/>
  <c r="F80" i="3"/>
  <c r="E80" i="3"/>
  <c r="D80" i="3"/>
  <c r="C80" i="3"/>
  <c r="U80" i="3" s="1"/>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C70" i="3"/>
  <c r="B70" i="3"/>
  <c r="A70" i="3"/>
  <c r="F69" i="3"/>
  <c r="E69" i="3"/>
  <c r="D69" i="3"/>
  <c r="B69" i="3"/>
  <c r="A69" i="3"/>
  <c r="F68" i="3"/>
  <c r="E68" i="3"/>
  <c r="D68" i="3"/>
  <c r="B68" i="3"/>
  <c r="A68" i="3"/>
  <c r="F67" i="3"/>
  <c r="E67" i="3"/>
  <c r="D67" i="3"/>
  <c r="B67" i="3"/>
  <c r="A67" i="3"/>
  <c r="F66" i="3"/>
  <c r="E66" i="3"/>
  <c r="D66" i="3"/>
  <c r="B66" i="3"/>
  <c r="A66" i="3"/>
  <c r="F65" i="3"/>
  <c r="E65" i="3"/>
  <c r="D65" i="3"/>
  <c r="C65" i="3"/>
  <c r="U65" i="3" s="1"/>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C59" i="3"/>
  <c r="B59" i="3"/>
  <c r="A59" i="3"/>
  <c r="F58" i="3"/>
  <c r="E58" i="3"/>
  <c r="D58" i="3"/>
  <c r="B58" i="3"/>
  <c r="A58" i="3"/>
  <c r="F57" i="3"/>
  <c r="E57" i="3"/>
  <c r="D57" i="3"/>
  <c r="B57" i="3"/>
  <c r="A57" i="3"/>
  <c r="F56" i="3"/>
  <c r="E56" i="3"/>
  <c r="D56" i="3"/>
  <c r="C56" i="3"/>
  <c r="B56" i="3"/>
  <c r="A56" i="3"/>
  <c r="F55" i="3"/>
  <c r="E55" i="3"/>
  <c r="D55" i="3"/>
  <c r="B55" i="3"/>
  <c r="A55" i="3"/>
  <c r="F54" i="3"/>
  <c r="E54" i="3"/>
  <c r="D54" i="3"/>
  <c r="B54" i="3"/>
  <c r="A54" i="3"/>
  <c r="F53" i="3"/>
  <c r="E53" i="3"/>
  <c r="D53" i="3"/>
  <c r="B53" i="3"/>
  <c r="A53" i="3"/>
  <c r="F52" i="3"/>
  <c r="E52" i="3"/>
  <c r="D52" i="3"/>
  <c r="B52" i="3"/>
  <c r="A52" i="3"/>
  <c r="F51" i="3"/>
  <c r="E51" i="3"/>
  <c r="D51" i="3"/>
  <c r="C51" i="3"/>
  <c r="B51" i="3"/>
  <c r="A51" i="3"/>
  <c r="F50" i="3"/>
  <c r="E50" i="3"/>
  <c r="D50" i="3"/>
  <c r="B50" i="3"/>
  <c r="A50" i="3"/>
  <c r="F49" i="3"/>
  <c r="E49" i="3"/>
  <c r="D49" i="3"/>
  <c r="B49" i="3"/>
  <c r="A49" i="3"/>
  <c r="F48" i="3"/>
  <c r="E48" i="3"/>
  <c r="D48" i="3"/>
  <c r="C48" i="3"/>
  <c r="B48" i="3"/>
  <c r="A48" i="3"/>
  <c r="F47" i="3"/>
  <c r="E47" i="3"/>
  <c r="D47" i="3"/>
  <c r="B47" i="3"/>
  <c r="A47" i="3"/>
  <c r="F46" i="3"/>
  <c r="E46" i="3"/>
  <c r="D46" i="3"/>
  <c r="B46" i="3"/>
  <c r="A46" i="3"/>
  <c r="F45" i="3"/>
  <c r="E45" i="3"/>
  <c r="D45" i="3"/>
  <c r="B45" i="3"/>
  <c r="A45" i="3"/>
  <c r="P44" i="3"/>
  <c r="F44" i="3"/>
  <c r="E44" i="3"/>
  <c r="D44" i="3"/>
  <c r="B44" i="3"/>
  <c r="A44" i="3"/>
  <c r="F43" i="3"/>
  <c r="E43" i="3"/>
  <c r="D43" i="3"/>
  <c r="B43" i="3"/>
  <c r="A43" i="3"/>
  <c r="F42" i="3"/>
  <c r="E42" i="3"/>
  <c r="D42" i="3"/>
  <c r="B42" i="3"/>
  <c r="A42" i="3"/>
  <c r="F41" i="3"/>
  <c r="E41" i="3"/>
  <c r="D41" i="3"/>
  <c r="B41" i="3"/>
  <c r="A41" i="3"/>
  <c r="F40" i="3"/>
  <c r="E40" i="3"/>
  <c r="D40" i="3"/>
  <c r="C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C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C27" i="3"/>
  <c r="B27" i="3"/>
  <c r="A27" i="3"/>
  <c r="F26" i="3"/>
  <c r="E26" i="3"/>
  <c r="D26" i="3"/>
  <c r="B26" i="3"/>
  <c r="A26" i="3"/>
  <c r="F25" i="3"/>
  <c r="E25" i="3"/>
  <c r="D25" i="3"/>
  <c r="B25" i="3"/>
  <c r="A25" i="3"/>
  <c r="F24" i="3"/>
  <c r="E24" i="3"/>
  <c r="D24" i="3"/>
  <c r="B24" i="3"/>
  <c r="A24" i="3"/>
  <c r="F23" i="3"/>
  <c r="E23" i="3"/>
  <c r="D23" i="3"/>
  <c r="C23" i="3"/>
  <c r="U23" i="3" s="1"/>
  <c r="B23" i="3"/>
  <c r="A23" i="3"/>
  <c r="F22" i="3"/>
  <c r="E22" i="3"/>
  <c r="D22" i="3"/>
  <c r="C22" i="3"/>
  <c r="U22" i="3" s="1"/>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U15" i="3"/>
  <c r="F15" i="3"/>
  <c r="E15" i="3"/>
  <c r="D15" i="3"/>
  <c r="C15" i="3"/>
  <c r="B15" i="3"/>
  <c r="A15" i="3"/>
  <c r="U14" i="3"/>
  <c r="F14" i="3"/>
  <c r="E14" i="3"/>
  <c r="D14" i="3"/>
  <c r="C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92" i="4" l="1"/>
  <c r="T92" i="4" s="1"/>
  <c r="E92" i="4"/>
  <c r="E71" i="4"/>
  <c r="D71" i="4"/>
  <c r="B71" i="4"/>
  <c r="T71" i="4" s="1"/>
  <c r="B112" i="4"/>
  <c r="D112" i="4"/>
  <c r="E50" i="4"/>
  <c r="D50" i="4"/>
  <c r="E79" i="4"/>
  <c r="B79" i="4"/>
  <c r="D79" i="4"/>
  <c r="B27" i="4"/>
  <c r="E27" i="4"/>
  <c r="B120" i="4"/>
  <c r="T120" i="4" s="1"/>
  <c r="E120" i="4"/>
  <c r="B96" i="4"/>
  <c r="D96" i="4"/>
  <c r="B23" i="4"/>
  <c r="T23" i="4" s="1"/>
  <c r="D23" i="4"/>
  <c r="E23" i="4"/>
  <c r="B40" i="4"/>
  <c r="T40" i="4" s="1"/>
  <c r="E40" i="4"/>
  <c r="D40" i="4"/>
  <c r="D75" i="4"/>
  <c r="B75" i="4"/>
  <c r="E75" i="4"/>
  <c r="E90" i="4"/>
  <c r="B90" i="4"/>
  <c r="B24" i="4"/>
  <c r="T24" i="4" s="1"/>
  <c r="E24" i="4"/>
  <c r="D24" i="4"/>
  <c r="E55" i="4"/>
  <c r="B55" i="4"/>
  <c r="T55" i="4" s="1"/>
  <c r="D55" i="4"/>
  <c r="B59" i="4"/>
  <c r="E12" i="4"/>
  <c r="B95" i="4"/>
  <c r="D59" i="4"/>
  <c r="B74" i="4"/>
  <c r="T74" i="4" s="1"/>
  <c r="E76" i="4"/>
  <c r="D95" i="4"/>
  <c r="D21" i="5"/>
  <c r="E25" i="5"/>
  <c r="E49" i="5"/>
  <c r="E53" i="5"/>
  <c r="D35" i="4"/>
  <c r="B33" i="5"/>
  <c r="T33" i="5" s="1"/>
  <c r="D45" i="5"/>
  <c r="D61" i="5"/>
  <c r="D115" i="4"/>
  <c r="B91" i="4"/>
  <c r="D91" i="4"/>
  <c r="E91" i="4"/>
  <c r="D39" i="4"/>
  <c r="E39" i="4"/>
  <c r="B39" i="4"/>
  <c r="T39" i="4" s="1"/>
  <c r="B56" i="4"/>
  <c r="T56" i="4" s="1"/>
  <c r="D56" i="4"/>
  <c r="E56" i="4"/>
  <c r="B80" i="4"/>
  <c r="D80" i="4"/>
  <c r="B87" i="4"/>
  <c r="T87" i="4" s="1"/>
  <c r="D87" i="4"/>
  <c r="E87" i="4"/>
  <c r="D43" i="4"/>
  <c r="E43" i="4"/>
  <c r="B43" i="4"/>
  <c r="B60" i="4"/>
  <c r="T60" i="4" s="1"/>
  <c r="E60" i="4"/>
  <c r="E106" i="4"/>
  <c r="B106" i="4"/>
  <c r="T106" i="4" s="1"/>
  <c r="B111" i="4"/>
  <c r="E111" i="4"/>
  <c r="D111" i="4"/>
  <c r="E66" i="4"/>
  <c r="D66" i="4"/>
  <c r="E57" i="5"/>
  <c r="B57" i="5"/>
  <c r="T57" i="5" s="1"/>
  <c r="D57" i="5"/>
  <c r="B83" i="4"/>
  <c r="T83" i="4" s="1"/>
  <c r="B10" i="5"/>
  <c r="E10" i="5"/>
  <c r="D10" i="5"/>
  <c r="B42" i="5"/>
  <c r="E42" i="5"/>
  <c r="D42" i="5"/>
  <c r="B58" i="5"/>
  <c r="T58" i="5" s="1"/>
  <c r="E58" i="5"/>
  <c r="D58" i="5"/>
  <c r="B70" i="5"/>
  <c r="T70" i="5" s="1"/>
  <c r="D70" i="5"/>
  <c r="E70" i="5"/>
  <c r="B77" i="5"/>
  <c r="D77" i="5"/>
  <c r="E77" i="5"/>
  <c r="B30" i="5"/>
  <c r="E30" i="5"/>
  <c r="D30" i="5"/>
  <c r="E37" i="5"/>
  <c r="B37" i="5"/>
  <c r="T28" i="8"/>
  <c r="P28" i="8"/>
  <c r="V28" i="8"/>
  <c r="F28" i="8"/>
  <c r="M62" i="8"/>
  <c r="P62" i="8"/>
  <c r="F62" i="8"/>
  <c r="V62" i="8"/>
  <c r="D83" i="4"/>
  <c r="B10" i="4"/>
  <c r="T10" i="4" s="1"/>
  <c r="D27" i="4"/>
  <c r="D34" i="4"/>
  <c r="B64" i="4"/>
  <c r="D64" i="4"/>
  <c r="D88" i="4"/>
  <c r="E114" i="4"/>
  <c r="D114" i="4"/>
  <c r="E122" i="4"/>
  <c r="B122" i="4"/>
  <c r="T122" i="4" s="1"/>
  <c r="B26" i="5"/>
  <c r="T26" i="5" s="1"/>
  <c r="D26" i="5"/>
  <c r="B38" i="5"/>
  <c r="T38" i="5" s="1"/>
  <c r="E38" i="5"/>
  <c r="D38" i="5"/>
  <c r="B66" i="5"/>
  <c r="E66" i="5"/>
  <c r="D66" i="5"/>
  <c r="B104" i="4"/>
  <c r="T104" i="4" s="1"/>
  <c r="D104" i="4"/>
  <c r="E11" i="4"/>
  <c r="B11" i="4"/>
  <c r="D18" i="4"/>
  <c r="E31" i="4"/>
  <c r="B31" i="4"/>
  <c r="T31" i="4" s="1"/>
  <c r="B44" i="4"/>
  <c r="T44" i="4" s="1"/>
  <c r="E44" i="4"/>
  <c r="D47" i="4"/>
  <c r="B51" i="4"/>
  <c r="T51" i="4" s="1"/>
  <c r="D51" i="4"/>
  <c r="B72" i="4"/>
  <c r="T72" i="4" s="1"/>
  <c r="E72" i="4"/>
  <c r="D72" i="4"/>
  <c r="E88" i="4"/>
  <c r="E119" i="4"/>
  <c r="B119" i="4"/>
  <c r="T119" i="4" s="1"/>
  <c r="E123" i="4"/>
  <c r="B123" i="4"/>
  <c r="B18" i="5"/>
  <c r="T18" i="5" s="1"/>
  <c r="E18" i="5"/>
  <c r="D18" i="5"/>
  <c r="B22" i="5"/>
  <c r="T22" i="5" s="1"/>
  <c r="E22" i="5"/>
  <c r="D22" i="5"/>
  <c r="E26" i="5"/>
  <c r="B50" i="5"/>
  <c r="T50" i="5" s="1"/>
  <c r="D50" i="5"/>
  <c r="E50" i="5"/>
  <c r="B54" i="5"/>
  <c r="T54" i="5" s="1"/>
  <c r="E54" i="5"/>
  <c r="D54" i="5"/>
  <c r="B16" i="4"/>
  <c r="D16" i="4"/>
  <c r="D63" i="4"/>
  <c r="E63" i="4"/>
  <c r="B63" i="4"/>
  <c r="E104" i="4"/>
  <c r="E19" i="4"/>
  <c r="D19" i="4"/>
  <c r="B28" i="4"/>
  <c r="T28" i="4" s="1"/>
  <c r="E28" i="4"/>
  <c r="E47" i="4"/>
  <c r="D103" i="4"/>
  <c r="B103" i="4"/>
  <c r="T103" i="4" s="1"/>
  <c r="D119" i="4"/>
  <c r="B13" i="5"/>
  <c r="T13" i="5" s="1"/>
  <c r="D13" i="5"/>
  <c r="D67" i="4"/>
  <c r="B67" i="4"/>
  <c r="T67" i="4" s="1"/>
  <c r="N14" i="8"/>
  <c r="M24" i="8"/>
  <c r="L24" i="8"/>
  <c r="N24" i="8" s="1"/>
  <c r="V24" i="8"/>
  <c r="F24" i="8"/>
  <c r="S35" i="8"/>
  <c r="V35" i="8"/>
  <c r="T35" i="8"/>
  <c r="P35" i="8"/>
  <c r="M35" i="8"/>
  <c r="L35" i="8"/>
  <c r="N35" i="8" s="1"/>
  <c r="F35" i="8"/>
  <c r="B15" i="4"/>
  <c r="T15" i="4" s="1"/>
  <c r="B19" i="4"/>
  <c r="T19" i="4" s="1"/>
  <c r="D31" i="4"/>
  <c r="B48" i="4"/>
  <c r="D48" i="4"/>
  <c r="E51" i="4"/>
  <c r="B58" i="4"/>
  <c r="E99" i="4"/>
  <c r="B99" i="4"/>
  <c r="T99" i="4" s="1"/>
  <c r="E103" i="4"/>
  <c r="D107" i="4"/>
  <c r="B107" i="4"/>
  <c r="B124" i="4"/>
  <c r="T124" i="4" s="1"/>
  <c r="E124" i="4"/>
  <c r="E13" i="5"/>
  <c r="B34" i="5"/>
  <c r="T34" i="5" s="1"/>
  <c r="E34" i="5"/>
  <c r="D34" i="5"/>
  <c r="B46" i="5"/>
  <c r="E46" i="5"/>
  <c r="D46" i="5"/>
  <c r="B74" i="5"/>
  <c r="E74" i="5"/>
  <c r="D74" i="5"/>
  <c r="F38" i="8"/>
  <c r="B108" i="4"/>
  <c r="T108" i="4" s="1"/>
  <c r="E108" i="4"/>
  <c r="B78" i="5"/>
  <c r="E78" i="5"/>
  <c r="D78" i="5"/>
  <c r="D15" i="4"/>
  <c r="E26" i="4"/>
  <c r="B26" i="4"/>
  <c r="E42" i="4"/>
  <c r="B42" i="4"/>
  <c r="E82" i="4"/>
  <c r="D82" i="4"/>
  <c r="B14" i="5"/>
  <c r="E14" i="5"/>
  <c r="D14" i="5"/>
  <c r="B29" i="5"/>
  <c r="T29" i="5" s="1"/>
  <c r="D29" i="5"/>
  <c r="B62" i="5"/>
  <c r="D62" i="5"/>
  <c r="E62" i="5"/>
  <c r="M14" i="8"/>
  <c r="S37" i="8"/>
  <c r="T37" i="8"/>
  <c r="S40" i="8"/>
  <c r="F40" i="8"/>
  <c r="P40" i="8"/>
  <c r="N67" i="8"/>
  <c r="T77" i="8"/>
  <c r="I136" i="8"/>
  <c r="P136" i="8"/>
  <c r="B18" i="6"/>
  <c r="A43" i="6"/>
  <c r="T63" i="6"/>
  <c r="U63" i="6" s="1"/>
  <c r="V63" i="6" s="1"/>
  <c r="D68" i="6"/>
  <c r="G110" i="6"/>
  <c r="H110" i="6" s="1"/>
  <c r="I110" i="6" s="1"/>
  <c r="D111" i="6"/>
  <c r="E9" i="7"/>
  <c r="B24" i="7"/>
  <c r="D111" i="7"/>
  <c r="M28" i="8"/>
  <c r="V30" i="8"/>
  <c r="T31" i="8"/>
  <c r="V43" i="8"/>
  <c r="F50" i="8"/>
  <c r="T53" i="8"/>
  <c r="E56" i="8"/>
  <c r="L65" i="8"/>
  <c r="N65" i="8" s="1"/>
  <c r="M65" i="8"/>
  <c r="B96" i="8"/>
  <c r="I96" i="8" s="1"/>
  <c r="A116" i="8"/>
  <c r="M117" i="8"/>
  <c r="V117" i="8"/>
  <c r="J139" i="8"/>
  <c r="S139" i="8"/>
  <c r="U139" i="8"/>
  <c r="S12" i="8"/>
  <c r="V12" i="8"/>
  <c r="T12" i="8"/>
  <c r="S46" i="8"/>
  <c r="L46" i="8"/>
  <c r="N46" i="8" s="1"/>
  <c r="T46" i="8"/>
  <c r="P46" i="8"/>
  <c r="M46" i="8"/>
  <c r="S48" i="8"/>
  <c r="V48" i="8"/>
  <c r="F48" i="8"/>
  <c r="M86" i="8"/>
  <c r="S86" i="8"/>
  <c r="B41" i="8"/>
  <c r="B41" i="7"/>
  <c r="D42" i="8"/>
  <c r="D42" i="7"/>
  <c r="D48" i="8"/>
  <c r="D48" i="7"/>
  <c r="B55" i="8"/>
  <c r="B55" i="6"/>
  <c r="B58" i="6"/>
  <c r="B58" i="8"/>
  <c r="L58" i="8" s="1"/>
  <c r="E59" i="7"/>
  <c r="E59" i="8"/>
  <c r="P59" i="8" s="1"/>
  <c r="E62" i="7"/>
  <c r="E62" i="6"/>
  <c r="B74" i="8"/>
  <c r="B74" i="6"/>
  <c r="B77" i="8"/>
  <c r="L77" i="8" s="1"/>
  <c r="B77" i="6"/>
  <c r="B80" i="8"/>
  <c r="B80" i="7"/>
  <c r="A84" i="7"/>
  <c r="A84" i="6"/>
  <c r="A85" i="8"/>
  <c r="A85" i="7"/>
  <c r="J87" i="8"/>
  <c r="G87" i="8"/>
  <c r="F87" i="8"/>
  <c r="D90" i="8"/>
  <c r="D90" i="7"/>
  <c r="C94" i="8"/>
  <c r="C94" i="7"/>
  <c r="F95" i="8"/>
  <c r="G95" i="8"/>
  <c r="B99" i="8"/>
  <c r="B99" i="7"/>
  <c r="A100" i="7"/>
  <c r="A100" i="8"/>
  <c r="A107" i="7"/>
  <c r="A107" i="6"/>
  <c r="A107" i="8"/>
  <c r="E119" i="6"/>
  <c r="E119" i="8"/>
  <c r="E119" i="7"/>
  <c r="D120" i="8"/>
  <c r="D120" i="6"/>
  <c r="R121" i="6"/>
  <c r="U122" i="8"/>
  <c r="I122" i="8"/>
  <c r="G122" i="8"/>
  <c r="B125" i="8"/>
  <c r="B125" i="7"/>
  <c r="B127" i="8"/>
  <c r="B127" i="7"/>
  <c r="A129" i="8"/>
  <c r="A129" i="6"/>
  <c r="A131" i="8"/>
  <c r="A131" i="6"/>
  <c r="C136" i="8"/>
  <c r="C136" i="7"/>
  <c r="B115" i="4"/>
  <c r="T115" i="4" s="1"/>
  <c r="D120" i="4"/>
  <c r="E45" i="5"/>
  <c r="D49" i="5"/>
  <c r="B65" i="5"/>
  <c r="T65" i="5" s="1"/>
  <c r="P10" i="8"/>
  <c r="E13" i="8"/>
  <c r="D21" i="8"/>
  <c r="L37" i="8"/>
  <c r="N37" i="8" s="1"/>
  <c r="L40" i="8"/>
  <c r="S60" i="8"/>
  <c r="T60" i="8"/>
  <c r="S70" i="8"/>
  <c r="F70" i="8"/>
  <c r="P70" i="8"/>
  <c r="U81" i="8"/>
  <c r="P81" i="8"/>
  <c r="G81" i="8"/>
  <c r="M94" i="8"/>
  <c r="V94" i="8"/>
  <c r="M121" i="8"/>
  <c r="V121" i="8"/>
  <c r="U121" i="8"/>
  <c r="P121" i="8"/>
  <c r="B8" i="6"/>
  <c r="A17" i="6"/>
  <c r="V44" i="6"/>
  <c r="X63" i="6"/>
  <c r="Y63" i="6" s="1"/>
  <c r="Z63" i="6" s="1"/>
  <c r="A69" i="6"/>
  <c r="C81" i="6"/>
  <c r="A85" i="6"/>
  <c r="D90" i="6"/>
  <c r="D92" i="6"/>
  <c r="B95" i="6"/>
  <c r="B122" i="6"/>
  <c r="E123" i="6"/>
  <c r="D23" i="7"/>
  <c r="D68" i="7"/>
  <c r="D70" i="7"/>
  <c r="P14" i="8"/>
  <c r="T27" i="8"/>
  <c r="F27" i="8"/>
  <c r="M37" i="8"/>
  <c r="M40" i="8"/>
  <c r="S42" i="8"/>
  <c r="P42" i="8"/>
  <c r="M42" i="8"/>
  <c r="F43" i="8"/>
  <c r="P48" i="8"/>
  <c r="D70" i="8"/>
  <c r="C81" i="8"/>
  <c r="A84" i="8"/>
  <c r="P98" i="8"/>
  <c r="I98" i="8"/>
  <c r="G98" i="8"/>
  <c r="V129" i="8"/>
  <c r="U129" i="8"/>
  <c r="M129" i="8"/>
  <c r="I140" i="8"/>
  <c r="F140" i="8"/>
  <c r="D51" i="7"/>
  <c r="B55" i="7"/>
  <c r="B74" i="7"/>
  <c r="B122" i="7"/>
  <c r="A129" i="7"/>
  <c r="A131" i="7"/>
  <c r="A11" i="8"/>
  <c r="F12" i="8"/>
  <c r="T14" i="8"/>
  <c r="S19" i="8"/>
  <c r="P19" i="8"/>
  <c r="S25" i="8"/>
  <c r="T25" i="8"/>
  <c r="L25" i="8"/>
  <c r="N25" i="8" s="1"/>
  <c r="P37" i="8"/>
  <c r="D39" i="8"/>
  <c r="T40" i="8"/>
  <c r="T48" i="8"/>
  <c r="V59" i="8"/>
  <c r="L64" i="8"/>
  <c r="P78" i="8"/>
  <c r="P95" i="8"/>
  <c r="P111" i="8"/>
  <c r="I111" i="8"/>
  <c r="G111" i="8"/>
  <c r="P122" i="8"/>
  <c r="B41" i="6"/>
  <c r="O63" i="6"/>
  <c r="R63" i="6" s="1"/>
  <c r="C94" i="6"/>
  <c r="I106" i="6"/>
  <c r="B8" i="7"/>
  <c r="A69" i="7"/>
  <c r="D120" i="7"/>
  <c r="E123" i="7"/>
  <c r="T8" i="8"/>
  <c r="P12" i="8"/>
  <c r="A17" i="8"/>
  <c r="B18" i="8"/>
  <c r="S22" i="8"/>
  <c r="F22" i="8"/>
  <c r="V22" i="8"/>
  <c r="L29" i="8"/>
  <c r="T39" i="8"/>
  <c r="L39" i="8"/>
  <c r="V40" i="8"/>
  <c r="L42" i="8"/>
  <c r="N42" i="8" s="1"/>
  <c r="T54" i="8"/>
  <c r="M54" i="8"/>
  <c r="L60" i="8"/>
  <c r="N60" i="8" s="1"/>
  <c r="T63" i="8"/>
  <c r="V63" i="8"/>
  <c r="L63" i="8"/>
  <c r="N63" i="8" s="1"/>
  <c r="S67" i="8"/>
  <c r="P67" i="8"/>
  <c r="T67" i="8"/>
  <c r="T70" i="8"/>
  <c r="U94" i="8"/>
  <c r="U98" i="8"/>
  <c r="E17" i="5"/>
  <c r="E9" i="6"/>
  <c r="B12" i="6"/>
  <c r="R22" i="6"/>
  <c r="D39" i="6"/>
  <c r="D42" i="6"/>
  <c r="D51" i="6"/>
  <c r="D64" i="6"/>
  <c r="C66" i="6"/>
  <c r="B80" i="6"/>
  <c r="B87" i="6"/>
  <c r="B99" i="6"/>
  <c r="A116" i="6"/>
  <c r="C124" i="6"/>
  <c r="D20" i="7"/>
  <c r="B95" i="7"/>
  <c r="S10" i="8"/>
  <c r="V10" i="8"/>
  <c r="M10" i="8"/>
  <c r="L10" i="8"/>
  <c r="N10" i="8" s="1"/>
  <c r="S15" i="8"/>
  <c r="T15" i="8"/>
  <c r="S17" i="8"/>
  <c r="V17" i="8"/>
  <c r="T24" i="8"/>
  <c r="L31" i="8"/>
  <c r="N31" i="8" s="1"/>
  <c r="S33" i="8"/>
  <c r="F33" i="8"/>
  <c r="S36" i="8"/>
  <c r="T36" i="8"/>
  <c r="P36" i="8"/>
  <c r="T42" i="8"/>
  <c r="N51" i="8"/>
  <c r="F54" i="8"/>
  <c r="M60" i="8"/>
  <c r="F63" i="8"/>
  <c r="V70" i="8"/>
  <c r="I81" i="8"/>
  <c r="U84" i="8"/>
  <c r="S84" i="8"/>
  <c r="W84" i="8" s="1"/>
  <c r="A6" i="7"/>
  <c r="A6" i="8"/>
  <c r="A9" i="6"/>
  <c r="A9" i="7"/>
  <c r="D10" i="6"/>
  <c r="D10" i="8"/>
  <c r="E34" i="7"/>
  <c r="E34" i="8"/>
  <c r="E38" i="8"/>
  <c r="E38" i="7"/>
  <c r="E47" i="8"/>
  <c r="E47" i="7"/>
  <c r="D52" i="8"/>
  <c r="D52" i="6"/>
  <c r="S53" i="8"/>
  <c r="P53" i="8"/>
  <c r="F53" i="8"/>
  <c r="A56" i="8"/>
  <c r="A56" i="7"/>
  <c r="F75" i="8"/>
  <c r="M78" i="8"/>
  <c r="J82" i="8"/>
  <c r="G109" i="8"/>
  <c r="U109" i="8"/>
  <c r="P109" i="8"/>
  <c r="I109" i="8"/>
  <c r="G71" i="6"/>
  <c r="H71" i="6" s="1"/>
  <c r="I71" i="6" s="1"/>
  <c r="B78" i="7"/>
  <c r="M33" i="8"/>
  <c r="S51" i="8"/>
  <c r="T51" i="8"/>
  <c r="P51" i="8"/>
  <c r="S73" i="8"/>
  <c r="P73" i="8"/>
  <c r="F73" i="8"/>
  <c r="S79" i="8"/>
  <c r="P79" i="8"/>
  <c r="F82" i="8"/>
  <c r="V84" i="8"/>
  <c r="F85" i="8"/>
  <c r="H85" i="8" s="1"/>
  <c r="G89" i="8"/>
  <c r="J89" i="8"/>
  <c r="E93" i="8"/>
  <c r="F93" i="8" s="1"/>
  <c r="H93" i="8" s="1"/>
  <c r="I112" i="8"/>
  <c r="K112" i="8" s="1"/>
  <c r="M118" i="8"/>
  <c r="J118" i="8"/>
  <c r="G123" i="8"/>
  <c r="G124" i="8"/>
  <c r="U128" i="8"/>
  <c r="E57" i="7"/>
  <c r="E67" i="7"/>
  <c r="D71" i="7"/>
  <c r="E86" i="7"/>
  <c r="M17" i="8"/>
  <c r="T18" i="8"/>
  <c r="S31" i="8"/>
  <c r="L54" i="8"/>
  <c r="N54" i="8" s="1"/>
  <c r="P65" i="8"/>
  <c r="S66" i="8"/>
  <c r="M66" i="8"/>
  <c r="L66" i="8"/>
  <c r="P129" i="8"/>
  <c r="G136" i="8"/>
  <c r="F136" i="8"/>
  <c r="M90" i="8"/>
  <c r="J90" i="8"/>
  <c r="AH122" i="8"/>
  <c r="P124" i="8"/>
  <c r="I124" i="8"/>
  <c r="P138" i="8"/>
  <c r="G138" i="8"/>
  <c r="G60" i="6"/>
  <c r="H60" i="6" s="1"/>
  <c r="I60" i="6" s="1"/>
  <c r="B82" i="7"/>
  <c r="E89" i="7"/>
  <c r="M12" i="8"/>
  <c r="S14" i="8"/>
  <c r="S30" i="8"/>
  <c r="T30" i="8"/>
  <c r="S45" i="8"/>
  <c r="M45" i="8"/>
  <c r="N45" i="8" s="1"/>
  <c r="V57" i="8"/>
  <c r="T73" i="8"/>
  <c r="T79" i="8"/>
  <c r="P113" i="8"/>
  <c r="G131" i="8"/>
  <c r="H134" i="8"/>
  <c r="I138" i="8"/>
  <c r="P140" i="8"/>
  <c r="J93" i="8"/>
  <c r="G93" i="8"/>
  <c r="J96" i="8"/>
  <c r="K96" i="8" s="1"/>
  <c r="U112" i="8"/>
  <c r="S112" i="8"/>
  <c r="V123" i="8"/>
  <c r="AH63" i="8"/>
  <c r="V75" i="8"/>
  <c r="T76" i="8"/>
  <c r="S78" i="8"/>
  <c r="T78" i="8"/>
  <c r="L78" i="8"/>
  <c r="N78" i="8" s="1"/>
  <c r="F78" i="8"/>
  <c r="M82" i="8"/>
  <c r="J83" i="8"/>
  <c r="S50" i="8"/>
  <c r="T50" i="8"/>
  <c r="S62" i="8"/>
  <c r="AH66" i="8"/>
  <c r="M70" i="8"/>
  <c r="F84" i="8"/>
  <c r="J85" i="8"/>
  <c r="U92" i="8"/>
  <c r="I95" i="8"/>
  <c r="S106" i="8"/>
  <c r="I113" i="8"/>
  <c r="J116" i="8"/>
  <c r="K116" i="8" s="1"/>
  <c r="U131" i="8"/>
  <c r="V133" i="8"/>
  <c r="J137" i="8"/>
  <c r="I144" i="8"/>
  <c r="AJ9" i="14"/>
  <c r="AN146" i="14"/>
  <c r="M151" i="14"/>
  <c r="K156" i="14"/>
  <c r="AJ158" i="14"/>
  <c r="D143" i="14"/>
  <c r="AG162" i="14"/>
  <c r="G165" i="14"/>
  <c r="M165" i="14"/>
  <c r="Z165" i="14"/>
  <c r="S149" i="14" s="1"/>
  <c r="Z166" i="14"/>
  <c r="S150" i="14" s="1"/>
  <c r="Z162" i="14"/>
  <c r="S146" i="14" s="1"/>
  <c r="Z163" i="14"/>
  <c r="S147" i="14" s="1"/>
  <c r="M48" i="8"/>
  <c r="V50" i="8"/>
  <c r="T58" i="8"/>
  <c r="S65" i="8"/>
  <c r="T65" i="8"/>
  <c r="T71" i="8"/>
  <c r="J84" i="8"/>
  <c r="S85" i="8"/>
  <c r="V92" i="8"/>
  <c r="G110" i="8"/>
  <c r="V131" i="8"/>
  <c r="U143" i="8"/>
  <c r="AG12" i="14"/>
  <c r="AG143" i="14"/>
  <c r="AG145" i="14"/>
  <c r="AJ147" i="14"/>
  <c r="AG149" i="14"/>
  <c r="K150" i="14"/>
  <c r="AJ150" i="14"/>
  <c r="L156" i="14"/>
  <c r="K158" i="14"/>
  <c r="L142" i="14" s="1"/>
  <c r="AN158" i="14"/>
  <c r="M160" i="14"/>
  <c r="Z157" i="14"/>
  <c r="G75" i="14"/>
  <c r="M143" i="14"/>
  <c r="M144" i="14"/>
  <c r="M164" i="14"/>
  <c r="G166" i="14"/>
  <c r="AG32" i="14"/>
  <c r="G133" i="14"/>
  <c r="K142" i="14"/>
  <c r="AG144" i="14"/>
  <c r="K148" i="14"/>
  <c r="M149" i="14"/>
  <c r="AN164" i="14"/>
  <c r="AB148" i="14" s="1"/>
  <c r="AJ166" i="14"/>
  <c r="AB150" i="14" s="1"/>
  <c r="L165" i="14"/>
  <c r="M50" i="8"/>
  <c r="N50" i="8" s="1"/>
  <c r="T62" i="8"/>
  <c r="AH71" i="8"/>
  <c r="AH79" i="8"/>
  <c r="J91" i="8"/>
  <c r="I114" i="8"/>
  <c r="K114" i="8" s="1"/>
  <c r="U141" i="8"/>
  <c r="M142" i="14"/>
  <c r="M159" i="14"/>
  <c r="K163" i="14"/>
  <c r="L147" i="14" s="1"/>
  <c r="K166" i="14"/>
  <c r="Z142" i="14"/>
  <c r="G35" i="14"/>
  <c r="M148" i="14"/>
  <c r="M146" i="14"/>
  <c r="AG148" i="14"/>
  <c r="L150" i="14"/>
  <c r="K153" i="14"/>
  <c r="AG154" i="14"/>
  <c r="AN162" i="14"/>
  <c r="AB146" i="14" s="1"/>
  <c r="E21" i="4"/>
  <c r="D21" i="4"/>
  <c r="B21" i="4"/>
  <c r="E81" i="4"/>
  <c r="D81" i="4"/>
  <c r="B81" i="4"/>
  <c r="E102" i="4"/>
  <c r="D102" i="4"/>
  <c r="B102" i="4"/>
  <c r="E126" i="4"/>
  <c r="D126" i="4"/>
  <c r="B126" i="4"/>
  <c r="D43" i="5"/>
  <c r="B43" i="5"/>
  <c r="E43" i="5"/>
  <c r="D63" i="5"/>
  <c r="B63" i="5"/>
  <c r="E63" i="5"/>
  <c r="U48" i="3"/>
  <c r="E22" i="4"/>
  <c r="D22" i="4"/>
  <c r="B22" i="4"/>
  <c r="E46" i="4"/>
  <c r="D46" i="4"/>
  <c r="B46" i="4"/>
  <c r="E69" i="4"/>
  <c r="D69" i="4"/>
  <c r="B69" i="4"/>
  <c r="E44" i="5"/>
  <c r="D44" i="5"/>
  <c r="B44" i="5"/>
  <c r="D47" i="5"/>
  <c r="B47" i="5"/>
  <c r="E47" i="5"/>
  <c r="E60" i="5"/>
  <c r="D60" i="5"/>
  <c r="B60" i="5"/>
  <c r="D67" i="5"/>
  <c r="B67" i="5"/>
  <c r="E67" i="5"/>
  <c r="J11" i="6"/>
  <c r="E49" i="4"/>
  <c r="D49" i="4"/>
  <c r="B49" i="4"/>
  <c r="E70" i="4"/>
  <c r="D70" i="4"/>
  <c r="B70" i="4"/>
  <c r="E94" i="4"/>
  <c r="D94" i="4"/>
  <c r="B94" i="4"/>
  <c r="E117" i="4"/>
  <c r="D117" i="4"/>
  <c r="B117" i="4"/>
  <c r="T45" i="5"/>
  <c r="E48" i="5"/>
  <c r="D48" i="5"/>
  <c r="B48" i="5"/>
  <c r="T61" i="5"/>
  <c r="U70" i="3"/>
  <c r="E14" i="4"/>
  <c r="D14" i="4"/>
  <c r="B14" i="4"/>
  <c r="E37" i="4"/>
  <c r="D37" i="4"/>
  <c r="B37" i="4"/>
  <c r="E97" i="4"/>
  <c r="D97" i="4"/>
  <c r="B97" i="4"/>
  <c r="E118" i="4"/>
  <c r="D118" i="4"/>
  <c r="B118" i="4"/>
  <c r="D11" i="5"/>
  <c r="B11" i="5"/>
  <c r="E11" i="5"/>
  <c r="D31" i="5"/>
  <c r="B31" i="5"/>
  <c r="E31" i="5"/>
  <c r="T49" i="5"/>
  <c r="U40" i="3"/>
  <c r="U51" i="3"/>
  <c r="E17" i="4"/>
  <c r="D17" i="4"/>
  <c r="B17" i="4"/>
  <c r="E38" i="4"/>
  <c r="D38" i="4"/>
  <c r="B38" i="4"/>
  <c r="E62" i="4"/>
  <c r="D62" i="4"/>
  <c r="B62" i="4"/>
  <c r="E85" i="4"/>
  <c r="D85" i="4"/>
  <c r="B85" i="4"/>
  <c r="E12" i="5"/>
  <c r="D12" i="5"/>
  <c r="B12" i="5"/>
  <c r="D15" i="5"/>
  <c r="B15" i="5"/>
  <c r="E15" i="5"/>
  <c r="E28" i="5"/>
  <c r="D28" i="5"/>
  <c r="B28" i="5"/>
  <c r="D35" i="5"/>
  <c r="B35" i="5"/>
  <c r="E35" i="5"/>
  <c r="E56" i="5"/>
  <c r="D56" i="5"/>
  <c r="B56" i="5"/>
  <c r="U27" i="3"/>
  <c r="U34" i="3"/>
  <c r="U59" i="3"/>
  <c r="E5" i="4"/>
  <c r="D5" i="4"/>
  <c r="B5" i="4"/>
  <c r="E65" i="4"/>
  <c r="D65" i="4"/>
  <c r="B65" i="4"/>
  <c r="E86" i="4"/>
  <c r="D86" i="4"/>
  <c r="B86" i="4"/>
  <c r="E110" i="4"/>
  <c r="D110" i="4"/>
  <c r="B110" i="4"/>
  <c r="E16" i="5"/>
  <c r="D16" i="5"/>
  <c r="B16" i="5"/>
  <c r="D75" i="5"/>
  <c r="B75" i="5"/>
  <c r="E75" i="5"/>
  <c r="E6" i="4"/>
  <c r="D6" i="4"/>
  <c r="B6" i="4"/>
  <c r="E30" i="4"/>
  <c r="D30" i="4"/>
  <c r="B30" i="4"/>
  <c r="E53" i="4"/>
  <c r="D53" i="4"/>
  <c r="B53" i="4"/>
  <c r="E113" i="4"/>
  <c r="D113" i="4"/>
  <c r="B113" i="4"/>
  <c r="T17" i="5"/>
  <c r="E76" i="5"/>
  <c r="D76" i="5"/>
  <c r="B76" i="5"/>
  <c r="N9" i="8"/>
  <c r="AG5" i="10"/>
  <c r="AK8" i="8" s="1"/>
  <c r="U5" i="15"/>
  <c r="AM5" i="14"/>
  <c r="E33" i="4"/>
  <c r="D33" i="4"/>
  <c r="B33" i="4"/>
  <c r="E54" i="4"/>
  <c r="D54" i="4"/>
  <c r="B54" i="4"/>
  <c r="E78" i="4"/>
  <c r="D78" i="4"/>
  <c r="B78" i="4"/>
  <c r="E101" i="4"/>
  <c r="D101" i="4"/>
  <c r="B101" i="4"/>
  <c r="E24" i="5"/>
  <c r="D24" i="5"/>
  <c r="B24" i="5"/>
  <c r="T77" i="5"/>
  <c r="U105" i="3"/>
  <c r="E9" i="4"/>
  <c r="D9" i="4"/>
  <c r="E25" i="4"/>
  <c r="D25" i="4"/>
  <c r="E41" i="4"/>
  <c r="D41" i="4"/>
  <c r="E57" i="4"/>
  <c r="D57" i="4"/>
  <c r="E73" i="4"/>
  <c r="D73" i="4"/>
  <c r="E89" i="4"/>
  <c r="D89" i="4"/>
  <c r="E105" i="4"/>
  <c r="D105" i="4"/>
  <c r="E121" i="4"/>
  <c r="D121" i="4"/>
  <c r="D19" i="5"/>
  <c r="B19" i="5"/>
  <c r="E32" i="5"/>
  <c r="D32" i="5"/>
  <c r="D51" i="5"/>
  <c r="B51" i="5"/>
  <c r="E64" i="5"/>
  <c r="D64" i="5"/>
  <c r="U11" i="8"/>
  <c r="I16" i="8"/>
  <c r="G16" i="8"/>
  <c r="U16" i="8"/>
  <c r="I20" i="8"/>
  <c r="G20" i="8"/>
  <c r="U20" i="8"/>
  <c r="I21" i="8"/>
  <c r="G21" i="8"/>
  <c r="U21" i="8"/>
  <c r="I26" i="8"/>
  <c r="G26" i="8"/>
  <c r="U26" i="8"/>
  <c r="I32" i="8"/>
  <c r="G32" i="8"/>
  <c r="U32" i="8"/>
  <c r="I47" i="8"/>
  <c r="G47" i="8"/>
  <c r="U47" i="8"/>
  <c r="I52" i="8"/>
  <c r="G52" i="8"/>
  <c r="U52" i="8"/>
  <c r="I56" i="8"/>
  <c r="G56" i="8"/>
  <c r="U56" i="8"/>
  <c r="I61" i="8"/>
  <c r="G61" i="8"/>
  <c r="U61" i="8"/>
  <c r="I68" i="8"/>
  <c r="G68" i="8"/>
  <c r="U68" i="8"/>
  <c r="I69" i="8"/>
  <c r="G69" i="8"/>
  <c r="U69" i="8"/>
  <c r="T88" i="8"/>
  <c r="L88" i="8"/>
  <c r="I88" i="8"/>
  <c r="P88" i="8"/>
  <c r="G88" i="8"/>
  <c r="I97" i="8"/>
  <c r="P97" i="8"/>
  <c r="G97" i="8"/>
  <c r="I119" i="8"/>
  <c r="P119" i="8"/>
  <c r="G119" i="8"/>
  <c r="I125" i="8"/>
  <c r="F125" i="8"/>
  <c r="D3" i="15"/>
  <c r="H3" i="10"/>
  <c r="AA3" i="14"/>
  <c r="AG3" i="10"/>
  <c r="AK6" i="8" s="1"/>
  <c r="AM3" i="14"/>
  <c r="S7" i="8"/>
  <c r="J7" i="8"/>
  <c r="I7" i="8"/>
  <c r="G7" i="8"/>
  <c r="R4" i="14"/>
  <c r="E8" i="7"/>
  <c r="E8" i="6"/>
  <c r="AE7" i="10"/>
  <c r="AI10" i="8" s="1"/>
  <c r="AK7" i="14"/>
  <c r="S11" i="8"/>
  <c r="J11" i="8"/>
  <c r="I11" i="8"/>
  <c r="G11" i="8"/>
  <c r="E12" i="7"/>
  <c r="E12" i="6"/>
  <c r="M10" i="10"/>
  <c r="P15" i="14"/>
  <c r="D10" i="4"/>
  <c r="E16" i="4"/>
  <c r="D26" i="4"/>
  <c r="E32" i="4"/>
  <c r="D42" i="4"/>
  <c r="E48" i="4"/>
  <c r="D58" i="4"/>
  <c r="E64" i="4"/>
  <c r="D74" i="4"/>
  <c r="E80" i="4"/>
  <c r="D90" i="4"/>
  <c r="E96" i="4"/>
  <c r="D106" i="4"/>
  <c r="E112" i="4"/>
  <c r="D122" i="4"/>
  <c r="B9" i="5"/>
  <c r="D23" i="5"/>
  <c r="B23" i="5"/>
  <c r="T25" i="5"/>
  <c r="E29" i="5"/>
  <c r="T30" i="5"/>
  <c r="D33" i="5"/>
  <c r="E36" i="5"/>
  <c r="D36" i="5"/>
  <c r="B41" i="5"/>
  <c r="D55" i="5"/>
  <c r="B55" i="5"/>
  <c r="E61" i="5"/>
  <c r="T62" i="5"/>
  <c r="D65" i="5"/>
  <c r="E68" i="5"/>
  <c r="D68" i="5"/>
  <c r="B73" i="5"/>
  <c r="G137" i="6"/>
  <c r="H137" i="6" s="1"/>
  <c r="I137" i="6" s="1"/>
  <c r="T7" i="8"/>
  <c r="M9" i="8"/>
  <c r="F11" i="8"/>
  <c r="V11" i="8"/>
  <c r="L12" i="8"/>
  <c r="N12" i="8" s="1"/>
  <c r="I15" i="8"/>
  <c r="G15" i="8"/>
  <c r="U15" i="8"/>
  <c r="F16" i="8"/>
  <c r="V16" i="8"/>
  <c r="L17" i="8"/>
  <c r="N17" i="8" s="1"/>
  <c r="F20" i="8"/>
  <c r="H20" i="8" s="1"/>
  <c r="V20" i="8"/>
  <c r="F21" i="8"/>
  <c r="H21" i="8" s="1"/>
  <c r="V21" i="8"/>
  <c r="L22" i="8"/>
  <c r="N22" i="8" s="1"/>
  <c r="M23" i="8"/>
  <c r="N23" i="8" s="1"/>
  <c r="S24" i="8"/>
  <c r="F26" i="8"/>
  <c r="V26" i="8"/>
  <c r="L28" i="8"/>
  <c r="N28" i="8" s="1"/>
  <c r="M29" i="8"/>
  <c r="N29" i="8" s="1"/>
  <c r="I31" i="8"/>
  <c r="G31" i="8"/>
  <c r="U31" i="8"/>
  <c r="F32" i="8"/>
  <c r="H32" i="8" s="1"/>
  <c r="V32" i="8"/>
  <c r="L33" i="8"/>
  <c r="N33" i="8" s="1"/>
  <c r="I36" i="8"/>
  <c r="G36" i="8"/>
  <c r="U36" i="8"/>
  <c r="W36" i="8" s="1"/>
  <c r="I37" i="8"/>
  <c r="G37" i="8"/>
  <c r="U37" i="8"/>
  <c r="M39" i="8"/>
  <c r="N39" i="8" s="1"/>
  <c r="I42" i="8"/>
  <c r="G42" i="8"/>
  <c r="U42" i="8"/>
  <c r="M44" i="8"/>
  <c r="N44" i="8" s="1"/>
  <c r="F47" i="8"/>
  <c r="H47" i="8" s="1"/>
  <c r="V47" i="8"/>
  <c r="L48" i="8"/>
  <c r="N48" i="8" s="1"/>
  <c r="M49" i="8"/>
  <c r="N49" i="8" s="1"/>
  <c r="I51" i="8"/>
  <c r="G51" i="8"/>
  <c r="U51" i="8"/>
  <c r="F52" i="8"/>
  <c r="V52" i="8"/>
  <c r="L53" i="8"/>
  <c r="N53" i="8" s="1"/>
  <c r="F56" i="8"/>
  <c r="V56" i="8"/>
  <c r="M58" i="8"/>
  <c r="N58" i="8" s="1"/>
  <c r="F61" i="8"/>
  <c r="V61" i="8"/>
  <c r="L62" i="8"/>
  <c r="M64" i="8"/>
  <c r="F68" i="8"/>
  <c r="H68" i="8" s="1"/>
  <c r="V68" i="8"/>
  <c r="F69" i="8"/>
  <c r="H69" i="8" s="1"/>
  <c r="V69" i="8"/>
  <c r="L70" i="8"/>
  <c r="M71" i="8"/>
  <c r="N71" i="8" s="1"/>
  <c r="M72" i="8"/>
  <c r="N72" i="8" s="1"/>
  <c r="I74" i="8"/>
  <c r="G74" i="8"/>
  <c r="U74" i="8"/>
  <c r="M76" i="8"/>
  <c r="N76" i="8" s="1"/>
  <c r="M77" i="8"/>
  <c r="N77" i="8" s="1"/>
  <c r="I80" i="8"/>
  <c r="G80" i="8"/>
  <c r="V80" i="8"/>
  <c r="S83" i="8"/>
  <c r="U86" i="8"/>
  <c r="S88" i="8"/>
  <c r="F89" i="8"/>
  <c r="H89" i="8" s="1"/>
  <c r="S91" i="8"/>
  <c r="T93" i="8"/>
  <c r="L93" i="8"/>
  <c r="V93" i="8"/>
  <c r="M93" i="8"/>
  <c r="U93" i="8"/>
  <c r="I93" i="8"/>
  <c r="K93" i="8" s="1"/>
  <c r="P93" i="8"/>
  <c r="F94" i="8"/>
  <c r="T96" i="8"/>
  <c r="L96" i="8"/>
  <c r="P96" i="8"/>
  <c r="G96" i="8"/>
  <c r="F96" i="8"/>
  <c r="H96" i="8" s="1"/>
  <c r="V96" i="8"/>
  <c r="M96" i="8"/>
  <c r="F97" i="8"/>
  <c r="H97" i="8" s="1"/>
  <c r="I99" i="8"/>
  <c r="F99" i="8"/>
  <c r="U99" i="8"/>
  <c r="T106" i="8"/>
  <c r="L106" i="8"/>
  <c r="N106" i="8" s="1"/>
  <c r="V106" i="8"/>
  <c r="W106" i="8" s="1"/>
  <c r="M106" i="8"/>
  <c r="U106" i="8"/>
  <c r="I106" i="8"/>
  <c r="K106" i="8" s="1"/>
  <c r="O106" i="8" s="1"/>
  <c r="F115" i="8"/>
  <c r="H115" i="8" s="1"/>
  <c r="T116" i="8"/>
  <c r="L116" i="8"/>
  <c r="P116" i="8"/>
  <c r="G116" i="8"/>
  <c r="F116" i="8"/>
  <c r="V116" i="8"/>
  <c r="M116" i="8"/>
  <c r="I117" i="8"/>
  <c r="P117" i="8"/>
  <c r="G117" i="8"/>
  <c r="F119" i="8"/>
  <c r="H119" i="8" s="1"/>
  <c r="I121" i="8"/>
  <c r="F121" i="8"/>
  <c r="M123" i="8"/>
  <c r="G125" i="8"/>
  <c r="I127" i="8"/>
  <c r="F127" i="8"/>
  <c r="S132" i="8"/>
  <c r="J133" i="8"/>
  <c r="U135" i="8"/>
  <c r="U137" i="8"/>
  <c r="I141" i="8"/>
  <c r="K141" i="8" s="1"/>
  <c r="I143" i="8"/>
  <c r="K143" i="8" s="1"/>
  <c r="K3" i="10"/>
  <c r="C4" i="10"/>
  <c r="AD5" i="14"/>
  <c r="J6" i="10"/>
  <c r="AF6" i="14"/>
  <c r="P6" i="15"/>
  <c r="AB6" i="10"/>
  <c r="AD9" i="8" s="1"/>
  <c r="E10" i="6"/>
  <c r="E10" i="7"/>
  <c r="P8" i="10"/>
  <c r="J9" i="15"/>
  <c r="Q9" i="14"/>
  <c r="T9" i="10"/>
  <c r="I12" i="7" s="1"/>
  <c r="AI10" i="14"/>
  <c r="R10" i="15"/>
  <c r="AD10" i="10"/>
  <c r="AG13" i="8" s="1"/>
  <c r="G15" i="6"/>
  <c r="H15" i="6" s="1"/>
  <c r="I15" i="6" s="1"/>
  <c r="U95" i="3"/>
  <c r="B9" i="4"/>
  <c r="T11" i="4"/>
  <c r="E13" i="4"/>
  <c r="D13" i="4"/>
  <c r="T16" i="4"/>
  <c r="D20" i="4"/>
  <c r="B25" i="4"/>
  <c r="T27" i="4"/>
  <c r="E29" i="4"/>
  <c r="D29" i="4"/>
  <c r="T32" i="4"/>
  <c r="D36" i="4"/>
  <c r="B41" i="4"/>
  <c r="T43" i="4"/>
  <c r="E45" i="4"/>
  <c r="D45" i="4"/>
  <c r="T48" i="4"/>
  <c r="D52" i="4"/>
  <c r="B57" i="4"/>
  <c r="T59" i="4"/>
  <c r="E61" i="4"/>
  <c r="D61" i="4"/>
  <c r="T64" i="4"/>
  <c r="D68" i="4"/>
  <c r="B73" i="4"/>
  <c r="T75" i="4"/>
  <c r="E77" i="4"/>
  <c r="D77" i="4"/>
  <c r="T80" i="4"/>
  <c r="D84" i="4"/>
  <c r="B89" i="4"/>
  <c r="T91" i="4"/>
  <c r="E93" i="4"/>
  <c r="D93" i="4"/>
  <c r="T96" i="4"/>
  <c r="D100" i="4"/>
  <c r="B105" i="4"/>
  <c r="T107" i="4"/>
  <c r="E109" i="4"/>
  <c r="D109" i="4"/>
  <c r="T112" i="4"/>
  <c r="D116" i="4"/>
  <c r="B121" i="4"/>
  <c r="T123" i="4"/>
  <c r="E125" i="4"/>
  <c r="D125" i="4"/>
  <c r="D5" i="5"/>
  <c r="E8" i="5"/>
  <c r="D8" i="5"/>
  <c r="E19" i="5"/>
  <c r="D27" i="5"/>
  <c r="B27" i="5"/>
  <c r="B32" i="5"/>
  <c r="D37" i="5"/>
  <c r="E40" i="5"/>
  <c r="D40" i="5"/>
  <c r="E51" i="5"/>
  <c r="D59" i="5"/>
  <c r="B59" i="5"/>
  <c r="B64" i="5"/>
  <c r="T66" i="5"/>
  <c r="D69" i="5"/>
  <c r="E72" i="5"/>
  <c r="D72" i="5"/>
  <c r="G49" i="6"/>
  <c r="H49" i="6" s="1"/>
  <c r="I49" i="6" s="1"/>
  <c r="U7" i="8"/>
  <c r="L8" i="8"/>
  <c r="S13" i="8"/>
  <c r="P13" i="8"/>
  <c r="I14" i="8"/>
  <c r="G14" i="8"/>
  <c r="U14" i="8"/>
  <c r="F15" i="8"/>
  <c r="H15" i="8" s="1"/>
  <c r="V15" i="8"/>
  <c r="W15" i="8" s="1"/>
  <c r="S18" i="8"/>
  <c r="P18" i="8"/>
  <c r="I19" i="8"/>
  <c r="G19" i="8"/>
  <c r="U19" i="8"/>
  <c r="S23" i="8"/>
  <c r="P24" i="8"/>
  <c r="I25" i="8"/>
  <c r="G25" i="8"/>
  <c r="U25" i="8"/>
  <c r="L27" i="8"/>
  <c r="F31" i="8"/>
  <c r="H31" i="8" s="1"/>
  <c r="V31" i="8"/>
  <c r="F36" i="8"/>
  <c r="V36" i="8"/>
  <c r="F37" i="8"/>
  <c r="V37" i="8"/>
  <c r="L38" i="8"/>
  <c r="N38" i="8" s="1"/>
  <c r="I41" i="8"/>
  <c r="G41" i="8"/>
  <c r="U41" i="8"/>
  <c r="F42" i="8"/>
  <c r="H42" i="8" s="1"/>
  <c r="V42" i="8"/>
  <c r="L43" i="8"/>
  <c r="I46" i="8"/>
  <c r="G46" i="8"/>
  <c r="U46" i="8"/>
  <c r="S49" i="8"/>
  <c r="F51" i="8"/>
  <c r="V51" i="8"/>
  <c r="S54" i="8"/>
  <c r="P54" i="8"/>
  <c r="I55" i="8"/>
  <c r="G55" i="8"/>
  <c r="U55" i="8"/>
  <c r="L57" i="8"/>
  <c r="I60" i="8"/>
  <c r="G60" i="8"/>
  <c r="U60" i="8"/>
  <c r="S63" i="8"/>
  <c r="P63" i="8"/>
  <c r="I66" i="8"/>
  <c r="G66" i="8"/>
  <c r="U66" i="8"/>
  <c r="I67" i="8"/>
  <c r="G67" i="8"/>
  <c r="U67" i="8"/>
  <c r="S71" i="8"/>
  <c r="F74" i="8"/>
  <c r="H74" i="8" s="1"/>
  <c r="V74" i="8"/>
  <c r="L75" i="8"/>
  <c r="I79" i="8"/>
  <c r="G79" i="8"/>
  <c r="U79" i="8"/>
  <c r="F80" i="8"/>
  <c r="T82" i="8"/>
  <c r="L82" i="8"/>
  <c r="N82" i="8" s="1"/>
  <c r="I82" i="8"/>
  <c r="K82" i="8" s="1"/>
  <c r="P82" i="8"/>
  <c r="G82" i="8"/>
  <c r="F83" i="8"/>
  <c r="T85" i="8"/>
  <c r="L85" i="8"/>
  <c r="V85" i="8"/>
  <c r="M85" i="8"/>
  <c r="U85" i="8"/>
  <c r="I85" i="8"/>
  <c r="K85" i="8" s="1"/>
  <c r="V86" i="8"/>
  <c r="U88" i="8"/>
  <c r="T90" i="8"/>
  <c r="L90" i="8"/>
  <c r="N90" i="8" s="1"/>
  <c r="I90" i="8"/>
  <c r="K90" i="8" s="1"/>
  <c r="P90" i="8"/>
  <c r="G90" i="8"/>
  <c r="H90" i="8" s="1"/>
  <c r="O90" i="8" s="1"/>
  <c r="F91" i="8"/>
  <c r="J94" i="8"/>
  <c r="S96" i="8"/>
  <c r="V99" i="8"/>
  <c r="P106" i="8"/>
  <c r="F113" i="8"/>
  <c r="T114" i="8"/>
  <c r="L114" i="8"/>
  <c r="N114" i="8" s="1"/>
  <c r="P114" i="8"/>
  <c r="G114" i="8"/>
  <c r="F114" i="8"/>
  <c r="V114" i="8"/>
  <c r="M114" i="8"/>
  <c r="G115" i="8"/>
  <c r="S116" i="8"/>
  <c r="F117" i="8"/>
  <c r="T118" i="8"/>
  <c r="L118" i="8"/>
  <c r="N118" i="8" s="1"/>
  <c r="P118" i="8"/>
  <c r="G118" i="8"/>
  <c r="F118" i="8"/>
  <c r="U118" i="8"/>
  <c r="T120" i="8"/>
  <c r="L120" i="8"/>
  <c r="N120" i="8" s="1"/>
  <c r="P120" i="8"/>
  <c r="G120" i="8"/>
  <c r="F120" i="8"/>
  <c r="U120" i="8"/>
  <c r="G121" i="8"/>
  <c r="G127" i="8"/>
  <c r="I129" i="8"/>
  <c r="F129" i="8"/>
  <c r="F132" i="8"/>
  <c r="T134" i="8"/>
  <c r="L134" i="8"/>
  <c r="N134" i="8" s="1"/>
  <c r="V134" i="8"/>
  <c r="M134" i="8"/>
  <c r="U134" i="8"/>
  <c r="I134" i="8"/>
  <c r="K134" i="8" s="1"/>
  <c r="O134" i="8" s="1"/>
  <c r="P134" i="8"/>
  <c r="I139" i="8"/>
  <c r="G3" i="10"/>
  <c r="F3" i="14"/>
  <c r="M4" i="10"/>
  <c r="U4" i="10"/>
  <c r="J7" i="7" s="1"/>
  <c r="S7" i="15"/>
  <c r="X18" i="10"/>
  <c r="U136" i="3"/>
  <c r="B18" i="4"/>
  <c r="E20" i="4"/>
  <c r="T26" i="4"/>
  <c r="B34" i="4"/>
  <c r="E36" i="4"/>
  <c r="T42" i="4"/>
  <c r="B50" i="4"/>
  <c r="E52" i="4"/>
  <c r="T58" i="4"/>
  <c r="B66" i="4"/>
  <c r="E68" i="4"/>
  <c r="B82" i="4"/>
  <c r="E84" i="4"/>
  <c r="T90" i="4"/>
  <c r="B98" i="4"/>
  <c r="E100" i="4"/>
  <c r="B114" i="4"/>
  <c r="E116" i="4"/>
  <c r="D9" i="5"/>
  <c r="E23" i="5"/>
  <c r="B36" i="5"/>
  <c r="D41" i="5"/>
  <c r="E55" i="5"/>
  <c r="B68" i="5"/>
  <c r="D73" i="5"/>
  <c r="N45" i="7"/>
  <c r="Q45" i="7" s="1"/>
  <c r="F7" i="8"/>
  <c r="V7" i="8"/>
  <c r="M8" i="8"/>
  <c r="S9" i="8"/>
  <c r="P9" i="8"/>
  <c r="I10" i="8"/>
  <c r="G10" i="8"/>
  <c r="H10" i="8" s="1"/>
  <c r="U10" i="8"/>
  <c r="W10" i="8" s="1"/>
  <c r="L11" i="8"/>
  <c r="F14" i="8"/>
  <c r="H14" i="8" s="1"/>
  <c r="V14" i="8"/>
  <c r="W14" i="8" s="1"/>
  <c r="L16" i="8"/>
  <c r="F19" i="8"/>
  <c r="V19" i="8"/>
  <c r="W19" i="8" s="1"/>
  <c r="L20" i="8"/>
  <c r="L21" i="8"/>
  <c r="P23" i="8"/>
  <c r="F25" i="8"/>
  <c r="H25" i="8" s="1"/>
  <c r="V25" i="8"/>
  <c r="W25" i="8" s="1"/>
  <c r="L26" i="8"/>
  <c r="M27" i="8"/>
  <c r="S28" i="8"/>
  <c r="S29" i="8"/>
  <c r="P29" i="8"/>
  <c r="I30" i="8"/>
  <c r="G30" i="8"/>
  <c r="H30" i="8" s="1"/>
  <c r="U30" i="8"/>
  <c r="W30" i="8" s="1"/>
  <c r="L32" i="8"/>
  <c r="I35" i="8"/>
  <c r="G35" i="8"/>
  <c r="H35" i="8" s="1"/>
  <c r="U35" i="8"/>
  <c r="W35" i="8" s="1"/>
  <c r="M38" i="8"/>
  <c r="S39" i="8"/>
  <c r="P39" i="8"/>
  <c r="I40" i="8"/>
  <c r="G40" i="8"/>
  <c r="H40" i="8" s="1"/>
  <c r="U40" i="8"/>
  <c r="F41" i="8"/>
  <c r="H41" i="8" s="1"/>
  <c r="V41" i="8"/>
  <c r="M43" i="8"/>
  <c r="S44" i="8"/>
  <c r="P44" i="8"/>
  <c r="I45" i="8"/>
  <c r="G45" i="8"/>
  <c r="H45" i="8" s="1"/>
  <c r="U45" i="8"/>
  <c r="W45" i="8" s="1"/>
  <c r="F46" i="8"/>
  <c r="H46" i="8" s="1"/>
  <c r="V46" i="8"/>
  <c r="W46" i="8" s="1"/>
  <c r="L47" i="8"/>
  <c r="P49" i="8"/>
  <c r="I50" i="8"/>
  <c r="K50" i="8" s="1"/>
  <c r="G50" i="8"/>
  <c r="H50" i="8" s="1"/>
  <c r="U50" i="8"/>
  <c r="L52" i="8"/>
  <c r="F55" i="8"/>
  <c r="H55" i="8" s="1"/>
  <c r="V55" i="8"/>
  <c r="L56" i="8"/>
  <c r="M57" i="8"/>
  <c r="S58" i="8"/>
  <c r="W58" i="8" s="1"/>
  <c r="P58" i="8"/>
  <c r="I59" i="8"/>
  <c r="G59" i="8"/>
  <c r="U59" i="8"/>
  <c r="F60" i="8"/>
  <c r="V60" i="8"/>
  <c r="L61" i="8"/>
  <c r="S64" i="8"/>
  <c r="P64" i="8"/>
  <c r="I65" i="8"/>
  <c r="G65" i="8"/>
  <c r="H65" i="8" s="1"/>
  <c r="U65" i="8"/>
  <c r="F66" i="8"/>
  <c r="H66" i="8" s="1"/>
  <c r="V66" i="8"/>
  <c r="W66" i="8" s="1"/>
  <c r="F67" i="8"/>
  <c r="V67" i="8"/>
  <c r="W67" i="8" s="1"/>
  <c r="L68" i="8"/>
  <c r="L69" i="8"/>
  <c r="P71" i="8"/>
  <c r="S72" i="8"/>
  <c r="P72" i="8"/>
  <c r="I73" i="8"/>
  <c r="G73" i="8"/>
  <c r="H73" i="8" s="1"/>
  <c r="U73" i="8"/>
  <c r="W73" i="8" s="1"/>
  <c r="M75" i="8"/>
  <c r="S76" i="8"/>
  <c r="P76" i="8"/>
  <c r="S77" i="8"/>
  <c r="P77" i="8"/>
  <c r="I78" i="8"/>
  <c r="G78" i="8"/>
  <c r="H78" i="8" s="1"/>
  <c r="U78" i="8"/>
  <c r="W78" i="8" s="1"/>
  <c r="F79" i="8"/>
  <c r="H79" i="8" s="1"/>
  <c r="V79" i="8"/>
  <c r="S82" i="8"/>
  <c r="W82" i="8" s="1"/>
  <c r="G83" i="8"/>
  <c r="T84" i="8"/>
  <c r="L84" i="8"/>
  <c r="N84" i="8" s="1"/>
  <c r="I84" i="8"/>
  <c r="K84" i="8" s="1"/>
  <c r="P84" i="8"/>
  <c r="G84" i="8"/>
  <c r="P85" i="8"/>
  <c r="F86" i="8"/>
  <c r="V88" i="8"/>
  <c r="S90" i="8"/>
  <c r="G91" i="8"/>
  <c r="T92" i="8"/>
  <c r="W92" i="8" s="1"/>
  <c r="L92" i="8"/>
  <c r="N92" i="8" s="1"/>
  <c r="I92" i="8"/>
  <c r="K92" i="8" s="1"/>
  <c r="P92" i="8"/>
  <c r="G92" i="8"/>
  <c r="H92" i="8" s="1"/>
  <c r="S93" i="8"/>
  <c r="W93" i="8" s="1"/>
  <c r="U96" i="8"/>
  <c r="M97" i="8"/>
  <c r="I110" i="8"/>
  <c r="F110" i="8"/>
  <c r="H110" i="8" s="1"/>
  <c r="F111" i="8"/>
  <c r="H111" i="8" s="1"/>
  <c r="T112" i="8"/>
  <c r="L112" i="8"/>
  <c r="P112" i="8"/>
  <c r="G112" i="8"/>
  <c r="F112" i="8"/>
  <c r="V112" i="8"/>
  <c r="W112" i="8" s="1"/>
  <c r="M112" i="8"/>
  <c r="G113" i="8"/>
  <c r="S114" i="8"/>
  <c r="I115" i="8"/>
  <c r="U116" i="8"/>
  <c r="S118" i="8"/>
  <c r="W118" i="8" s="1"/>
  <c r="M119" i="8"/>
  <c r="S120" i="8"/>
  <c r="M125" i="8"/>
  <c r="G129" i="8"/>
  <c r="I131" i="8"/>
  <c r="F131" i="8"/>
  <c r="H131" i="8" s="1"/>
  <c r="G132" i="8"/>
  <c r="I135" i="8"/>
  <c r="K135" i="8" s="1"/>
  <c r="I137" i="8"/>
  <c r="K137" i="8" s="1"/>
  <c r="H3" i="14"/>
  <c r="U3" i="10"/>
  <c r="J6" i="7" s="1"/>
  <c r="K3" i="15"/>
  <c r="S3" i="15"/>
  <c r="W9" i="6"/>
  <c r="I7" i="14"/>
  <c r="E7" i="15"/>
  <c r="I7" i="10"/>
  <c r="S10" i="6" s="1"/>
  <c r="K8" i="15"/>
  <c r="R8" i="14"/>
  <c r="U8" i="10"/>
  <c r="J11" i="7" s="1"/>
  <c r="O9" i="15"/>
  <c r="AE9" i="14"/>
  <c r="T13" i="4"/>
  <c r="T20" i="4"/>
  <c r="T29" i="4"/>
  <c r="T36" i="4"/>
  <c r="T45" i="4"/>
  <c r="T47" i="4"/>
  <c r="T52" i="4"/>
  <c r="T61" i="4"/>
  <c r="T63" i="4"/>
  <c r="T68" i="4"/>
  <c r="T77" i="4"/>
  <c r="T79" i="4"/>
  <c r="T84" i="4"/>
  <c r="T93" i="4"/>
  <c r="T95" i="4"/>
  <c r="T100" i="4"/>
  <c r="T109" i="4"/>
  <c r="T111" i="4"/>
  <c r="T116" i="4"/>
  <c r="T125" i="4"/>
  <c r="T5" i="5"/>
  <c r="T8" i="5"/>
  <c r="T10" i="5"/>
  <c r="T37" i="5"/>
  <c r="T40" i="5"/>
  <c r="T42" i="5"/>
  <c r="T69" i="5"/>
  <c r="T72" i="5"/>
  <c r="T74" i="5"/>
  <c r="G57" i="6"/>
  <c r="H57" i="6" s="1"/>
  <c r="I57" i="6" s="1"/>
  <c r="G95" i="6"/>
  <c r="H95" i="6" s="1"/>
  <c r="I95" i="6" s="1"/>
  <c r="M11" i="8"/>
  <c r="I13" i="8"/>
  <c r="G13" i="8"/>
  <c r="U13" i="8"/>
  <c r="M16" i="8"/>
  <c r="I18" i="8"/>
  <c r="G18" i="8"/>
  <c r="U18" i="8"/>
  <c r="M20" i="8"/>
  <c r="M21" i="8"/>
  <c r="I24" i="8"/>
  <c r="G24" i="8"/>
  <c r="U24" i="8"/>
  <c r="M26" i="8"/>
  <c r="M32" i="8"/>
  <c r="U34" i="8"/>
  <c r="M47" i="8"/>
  <c r="M52" i="8"/>
  <c r="I54" i="8"/>
  <c r="G54" i="8"/>
  <c r="H54" i="8" s="1"/>
  <c r="U54" i="8"/>
  <c r="M56" i="8"/>
  <c r="S57" i="8"/>
  <c r="M61" i="8"/>
  <c r="I63" i="8"/>
  <c r="G63" i="8"/>
  <c r="H63" i="8" s="1"/>
  <c r="U63" i="8"/>
  <c r="M68" i="8"/>
  <c r="M69" i="8"/>
  <c r="W70" i="8"/>
  <c r="J86" i="8"/>
  <c r="T87" i="8"/>
  <c r="L87" i="8"/>
  <c r="N87" i="8" s="1"/>
  <c r="V87" i="8"/>
  <c r="M87" i="8"/>
  <c r="U87" i="8"/>
  <c r="I87" i="8"/>
  <c r="K87" i="8" s="1"/>
  <c r="P87" i="8"/>
  <c r="F88" i="8"/>
  <c r="U114" i="8"/>
  <c r="T133" i="8"/>
  <c r="L133" i="8"/>
  <c r="N133" i="8" s="1"/>
  <c r="I133" i="8"/>
  <c r="K133" i="8" s="1"/>
  <c r="P133" i="8"/>
  <c r="G133" i="8"/>
  <c r="H133" i="8" s="1"/>
  <c r="H144" i="8"/>
  <c r="O190" i="12"/>
  <c r="O186" i="12"/>
  <c r="O174" i="12"/>
  <c r="O170" i="12"/>
  <c r="O166" i="12"/>
  <c r="O162" i="12"/>
  <c r="O158" i="12"/>
  <c r="O150" i="12"/>
  <c r="O142" i="12"/>
  <c r="O134" i="12"/>
  <c r="O130" i="12"/>
  <c r="O114" i="12"/>
  <c r="O110" i="12"/>
  <c r="O106" i="12"/>
  <c r="O102" i="12"/>
  <c r="O98" i="12"/>
  <c r="O94" i="12"/>
  <c r="O90" i="12"/>
  <c r="O78" i="12"/>
  <c r="O74" i="12"/>
  <c r="O70" i="12"/>
  <c r="O66" i="12"/>
  <c r="O62" i="12"/>
  <c r="O58" i="12"/>
  <c r="K36" i="6" s="1"/>
  <c r="L36" i="6" s="1"/>
  <c r="M36" i="6" s="1"/>
  <c r="O50" i="12"/>
  <c r="O46" i="12"/>
  <c r="O42" i="12"/>
  <c r="O34" i="12"/>
  <c r="O30" i="12"/>
  <c r="O22" i="12"/>
  <c r="O10" i="12"/>
  <c r="O6" i="12"/>
  <c r="J190" i="12"/>
  <c r="J186" i="12"/>
  <c r="J174" i="12"/>
  <c r="J170" i="12"/>
  <c r="Q125" i="8" s="1"/>
  <c r="J166" i="12"/>
  <c r="J162" i="12"/>
  <c r="J150" i="12"/>
  <c r="J142" i="12"/>
  <c r="J134" i="12"/>
  <c r="J130" i="12"/>
  <c r="J114" i="12"/>
  <c r="J110" i="12"/>
  <c r="J106" i="12"/>
  <c r="J102" i="12"/>
  <c r="J98" i="12"/>
  <c r="J94" i="12"/>
  <c r="J90" i="12"/>
  <c r="J78" i="12"/>
  <c r="J74" i="12"/>
  <c r="J70" i="12"/>
  <c r="J66" i="12"/>
  <c r="J62" i="12"/>
  <c r="J50" i="12"/>
  <c r="J46" i="12"/>
  <c r="J42" i="12"/>
  <c r="J34" i="12"/>
  <c r="J30" i="12"/>
  <c r="J22" i="12"/>
  <c r="J10" i="12"/>
  <c r="J6" i="12"/>
  <c r="O193" i="12"/>
  <c r="O189" i="12"/>
  <c r="O185" i="12"/>
  <c r="O181" i="12"/>
  <c r="O177" i="12"/>
  <c r="O173" i="12"/>
  <c r="J193" i="12"/>
  <c r="J189" i="12"/>
  <c r="J185" i="12"/>
  <c r="J181" i="12"/>
  <c r="Q137" i="8" s="1"/>
  <c r="J173" i="12"/>
  <c r="J165" i="12"/>
  <c r="J157" i="12"/>
  <c r="J153" i="12"/>
  <c r="Q112" i="8" s="1"/>
  <c r="J149" i="12"/>
  <c r="J145" i="12"/>
  <c r="J141" i="12"/>
  <c r="O184" i="12"/>
  <c r="O180" i="12"/>
  <c r="O168" i="12"/>
  <c r="O164" i="12"/>
  <c r="O160" i="12"/>
  <c r="O156" i="12"/>
  <c r="O152" i="12"/>
  <c r="J184" i="12"/>
  <c r="J180" i="12"/>
  <c r="O191" i="12"/>
  <c r="O187" i="12"/>
  <c r="O175" i="12"/>
  <c r="O171" i="12"/>
  <c r="O163" i="12"/>
  <c r="O155" i="12"/>
  <c r="O147" i="12"/>
  <c r="O139" i="12"/>
  <c r="K94" i="6" s="1"/>
  <c r="L94" i="6" s="1"/>
  <c r="M94" i="6" s="1"/>
  <c r="O135" i="12"/>
  <c r="O131" i="12"/>
  <c r="O127" i="12"/>
  <c r="K81" i="6" s="1"/>
  <c r="L81" i="6" s="1"/>
  <c r="M81" i="6" s="1"/>
  <c r="O123" i="12"/>
  <c r="O119" i="12"/>
  <c r="O115" i="12"/>
  <c r="O107" i="12"/>
  <c r="O103" i="12"/>
  <c r="O95" i="12"/>
  <c r="O87" i="12"/>
  <c r="O67" i="12"/>
  <c r="O63" i="12"/>
  <c r="O59" i="12"/>
  <c r="O51" i="12"/>
  <c r="O47" i="12"/>
  <c r="O35" i="12"/>
  <c r="O31" i="12"/>
  <c r="O27" i="12"/>
  <c r="O23" i="12"/>
  <c r="O19" i="12"/>
  <c r="O15" i="12"/>
  <c r="O11" i="12"/>
  <c r="O7" i="12"/>
  <c r="O165" i="12"/>
  <c r="J155" i="12"/>
  <c r="O145" i="12"/>
  <c r="O137" i="12"/>
  <c r="J132" i="12"/>
  <c r="J119" i="12"/>
  <c r="O112" i="12"/>
  <c r="J100" i="12"/>
  <c r="J93" i="12"/>
  <c r="J87" i="12"/>
  <c r="O80" i="12"/>
  <c r="K45" i="6" s="1"/>
  <c r="L45" i="6" s="1"/>
  <c r="M45" i="6" s="1"/>
  <c r="J68" i="12"/>
  <c r="J61" i="12"/>
  <c r="O41" i="12"/>
  <c r="J36" i="12"/>
  <c r="J29" i="12"/>
  <c r="J23" i="12"/>
  <c r="O16" i="12"/>
  <c r="J164" i="12"/>
  <c r="O144" i="12"/>
  <c r="J137" i="12"/>
  <c r="J131" i="12"/>
  <c r="O117" i="12"/>
  <c r="J112" i="12"/>
  <c r="O92" i="12"/>
  <c r="O85" i="12"/>
  <c r="J73" i="12"/>
  <c r="Q40" i="8" s="1"/>
  <c r="R40" i="8" s="1"/>
  <c r="J67" i="12"/>
  <c r="O60" i="12"/>
  <c r="J41" i="12"/>
  <c r="J35" i="12"/>
  <c r="O28" i="12"/>
  <c r="O21" i="12"/>
  <c r="J16" i="12"/>
  <c r="J175" i="12"/>
  <c r="J163" i="12"/>
  <c r="J152" i="12"/>
  <c r="J144" i="12"/>
  <c r="J117" i="12"/>
  <c r="O104" i="12"/>
  <c r="O97" i="12"/>
  <c r="J92" i="12"/>
  <c r="J85" i="12"/>
  <c r="O72" i="12"/>
  <c r="O65" i="12"/>
  <c r="J60" i="12"/>
  <c r="J47" i="12"/>
  <c r="O40" i="12"/>
  <c r="O33" i="12"/>
  <c r="J28" i="12"/>
  <c r="J21" i="12"/>
  <c r="J15" i="12"/>
  <c r="O8" i="12"/>
  <c r="J123" i="12"/>
  <c r="J104" i="12"/>
  <c r="J97" i="12"/>
  <c r="O84" i="12"/>
  <c r="J72" i="12"/>
  <c r="J65" i="12"/>
  <c r="J59" i="12"/>
  <c r="O45" i="12"/>
  <c r="J40" i="12"/>
  <c r="Q23" i="8" s="1"/>
  <c r="J33" i="12"/>
  <c r="J27" i="12"/>
  <c r="O20" i="12"/>
  <c r="J8" i="12"/>
  <c r="J171" i="12"/>
  <c r="J160" i="12"/>
  <c r="O149" i="12"/>
  <c r="O141" i="12"/>
  <c r="J135" i="12"/>
  <c r="J109" i="12"/>
  <c r="Q60" i="8" s="1"/>
  <c r="R60" i="8" s="1"/>
  <c r="J103" i="12"/>
  <c r="O96" i="12"/>
  <c r="O89" i="12"/>
  <c r="J84" i="12"/>
  <c r="O64" i="12"/>
  <c r="O57" i="12"/>
  <c r="J52" i="12"/>
  <c r="Q31" i="8" s="1"/>
  <c r="R31" i="8" s="1"/>
  <c r="J45" i="12"/>
  <c r="O32" i="12"/>
  <c r="O25" i="12"/>
  <c r="J20" i="12"/>
  <c r="J7" i="12"/>
  <c r="J159" i="12"/>
  <c r="O148" i="12"/>
  <c r="O140" i="12"/>
  <c r="O133" i="12"/>
  <c r="J115" i="12"/>
  <c r="O108" i="12"/>
  <c r="J96" i="12"/>
  <c r="J89" i="12"/>
  <c r="O76" i="12"/>
  <c r="O69" i="12"/>
  <c r="J64" i="12"/>
  <c r="J57" i="12"/>
  <c r="J51" i="12"/>
  <c r="O44" i="12"/>
  <c r="O37" i="12"/>
  <c r="J32" i="12"/>
  <c r="J25" i="12"/>
  <c r="J19" i="12"/>
  <c r="O12" i="12"/>
  <c r="J191" i="12"/>
  <c r="J168" i="12"/>
  <c r="O157" i="12"/>
  <c r="J148" i="12"/>
  <c r="J140" i="12"/>
  <c r="J133" i="12"/>
  <c r="J127" i="12"/>
  <c r="O120" i="12"/>
  <c r="J108" i="12"/>
  <c r="J101" i="12"/>
  <c r="Q58" i="8" s="1"/>
  <c r="J95" i="12"/>
  <c r="O81" i="12"/>
  <c r="J76" i="12"/>
  <c r="J69" i="12"/>
  <c r="J63" i="12"/>
  <c r="O49" i="12"/>
  <c r="J44" i="12"/>
  <c r="J31" i="12"/>
  <c r="Q16" i="8" s="1"/>
  <c r="O24" i="12"/>
  <c r="J12" i="12"/>
  <c r="O36" i="12"/>
  <c r="O132" i="12"/>
  <c r="J81" i="12"/>
  <c r="O29" i="12"/>
  <c r="J120" i="12"/>
  <c r="O68" i="12"/>
  <c r="J187" i="12"/>
  <c r="O61" i="12"/>
  <c r="J11" i="12"/>
  <c r="J156" i="12"/>
  <c r="O100" i="12"/>
  <c r="J49" i="12"/>
  <c r="J147" i="12"/>
  <c r="O93" i="12"/>
  <c r="J24" i="12"/>
  <c r="O4" i="12"/>
  <c r="J107" i="12"/>
  <c r="J75" i="12"/>
  <c r="Q41" i="8" s="1"/>
  <c r="J56" i="12"/>
  <c r="Q35" i="8" s="1"/>
  <c r="R35" i="8" s="1"/>
  <c r="E3" i="10"/>
  <c r="N3" i="10"/>
  <c r="AH3" i="14"/>
  <c r="AJ3" i="14" s="1"/>
  <c r="Q5" i="14"/>
  <c r="J5" i="15"/>
  <c r="T5" i="10"/>
  <c r="I8" i="7" s="1"/>
  <c r="E6" i="15"/>
  <c r="I6" i="14"/>
  <c r="K6" i="14" s="1"/>
  <c r="I6" i="10"/>
  <c r="S9" i="6" s="1"/>
  <c r="H8" i="14"/>
  <c r="D8" i="15"/>
  <c r="H8" i="10"/>
  <c r="AN8" i="14"/>
  <c r="AD10" i="14"/>
  <c r="I14" i="10"/>
  <c r="S17" i="6" s="1"/>
  <c r="I14" i="14"/>
  <c r="E14" i="15"/>
  <c r="U56" i="3"/>
  <c r="U130" i="3"/>
  <c r="D7" i="5"/>
  <c r="B7" i="5"/>
  <c r="T14" i="5"/>
  <c r="E20" i="5"/>
  <c r="D20" i="5"/>
  <c r="D39" i="5"/>
  <c r="B39" i="5"/>
  <c r="T46" i="5"/>
  <c r="E52" i="5"/>
  <c r="D52" i="5"/>
  <c r="D71" i="5"/>
  <c r="B71" i="5"/>
  <c r="T78" i="5"/>
  <c r="G41" i="6"/>
  <c r="H41" i="6" s="1"/>
  <c r="I41" i="6" s="1"/>
  <c r="G116" i="6"/>
  <c r="H116" i="6" s="1"/>
  <c r="I116" i="6" s="1"/>
  <c r="S8" i="8"/>
  <c r="W8" i="8" s="1"/>
  <c r="P8" i="8"/>
  <c r="I9" i="8"/>
  <c r="G9" i="8"/>
  <c r="U9" i="8"/>
  <c r="S16" i="8"/>
  <c r="I23" i="8"/>
  <c r="G23" i="8"/>
  <c r="U23" i="8"/>
  <c r="S27" i="8"/>
  <c r="P27" i="8"/>
  <c r="Q29" i="8"/>
  <c r="I29" i="8"/>
  <c r="G29" i="8"/>
  <c r="U29" i="8"/>
  <c r="S38" i="8"/>
  <c r="P38" i="8"/>
  <c r="I39" i="8"/>
  <c r="G39" i="8"/>
  <c r="U39" i="8"/>
  <c r="S43" i="8"/>
  <c r="P43" i="8"/>
  <c r="I44" i="8"/>
  <c r="G44" i="8"/>
  <c r="U44" i="8"/>
  <c r="I49" i="8"/>
  <c r="G49" i="8"/>
  <c r="U49" i="8"/>
  <c r="S52" i="8"/>
  <c r="P57" i="8"/>
  <c r="I58" i="8"/>
  <c r="G58" i="8"/>
  <c r="U58" i="8"/>
  <c r="I64" i="8"/>
  <c r="G64" i="8"/>
  <c r="U64" i="8"/>
  <c r="I71" i="8"/>
  <c r="G71" i="8"/>
  <c r="U71" i="8"/>
  <c r="I72" i="8"/>
  <c r="G72" i="8"/>
  <c r="U72" i="8"/>
  <c r="S75" i="8"/>
  <c r="P75" i="8"/>
  <c r="I76" i="8"/>
  <c r="K76" i="8" s="1"/>
  <c r="G76" i="8"/>
  <c r="U76" i="8"/>
  <c r="I77" i="8"/>
  <c r="G77" i="8"/>
  <c r="U77" i="8"/>
  <c r="J88" i="8"/>
  <c r="T94" i="8"/>
  <c r="L94" i="8"/>
  <c r="N94" i="8" s="1"/>
  <c r="I94" i="8"/>
  <c r="P94" i="8"/>
  <c r="G94" i="8"/>
  <c r="P125" i="8"/>
  <c r="T141" i="8"/>
  <c r="L141" i="8"/>
  <c r="P141" i="8"/>
  <c r="G141" i="8"/>
  <c r="F141" i="8"/>
  <c r="H141" i="8" s="1"/>
  <c r="V141" i="8"/>
  <c r="M141" i="8"/>
  <c r="T143" i="8"/>
  <c r="L143" i="8"/>
  <c r="P143" i="8"/>
  <c r="G143" i="8"/>
  <c r="F143" i="8"/>
  <c r="V143" i="8"/>
  <c r="M143" i="8"/>
  <c r="L3" i="15"/>
  <c r="P4" i="15"/>
  <c r="AB4" i="10"/>
  <c r="AD7" i="8" s="1"/>
  <c r="B5" i="15"/>
  <c r="AE7" i="14"/>
  <c r="O7" i="15"/>
  <c r="AA7" i="10"/>
  <c r="AC10" i="8" s="1"/>
  <c r="I10" i="14"/>
  <c r="E10" i="15"/>
  <c r="I10" i="10"/>
  <c r="S13" i="6" s="1"/>
  <c r="J11" i="15"/>
  <c r="T11" i="10"/>
  <c r="I14" i="7" s="1"/>
  <c r="Q11" i="14"/>
  <c r="D12" i="4"/>
  <c r="D28" i="4"/>
  <c r="D44" i="4"/>
  <c r="D60" i="4"/>
  <c r="D76" i="4"/>
  <c r="D92" i="4"/>
  <c r="D108" i="4"/>
  <c r="D124" i="4"/>
  <c r="M7" i="8"/>
  <c r="N7" i="8" s="1"/>
  <c r="F9" i="8"/>
  <c r="V9" i="8"/>
  <c r="P11" i="8"/>
  <c r="I12" i="8"/>
  <c r="G12" i="8"/>
  <c r="H12" i="8" s="1"/>
  <c r="U12" i="8"/>
  <c r="W12" i="8" s="1"/>
  <c r="P16" i="8"/>
  <c r="I17" i="8"/>
  <c r="G17" i="8"/>
  <c r="H17" i="8" s="1"/>
  <c r="U17" i="8"/>
  <c r="W17" i="8" s="1"/>
  <c r="S20" i="8"/>
  <c r="P20" i="8"/>
  <c r="S21" i="8"/>
  <c r="P21" i="8"/>
  <c r="I22" i="8"/>
  <c r="K22" i="8" s="1"/>
  <c r="G22" i="8"/>
  <c r="H22" i="8" s="1"/>
  <c r="U22" i="8"/>
  <c r="W22" i="8" s="1"/>
  <c r="F23" i="8"/>
  <c r="V23" i="8"/>
  <c r="S26" i="8"/>
  <c r="P26" i="8"/>
  <c r="I28" i="8"/>
  <c r="G28" i="8"/>
  <c r="H28" i="8" s="1"/>
  <c r="U28" i="8"/>
  <c r="F29" i="8"/>
  <c r="H29" i="8" s="1"/>
  <c r="V29" i="8"/>
  <c r="S32" i="8"/>
  <c r="P32" i="8"/>
  <c r="I33" i="8"/>
  <c r="G33" i="8"/>
  <c r="H33" i="8" s="1"/>
  <c r="U33" i="8"/>
  <c r="W33" i="8" s="1"/>
  <c r="F39" i="8"/>
  <c r="V39" i="8"/>
  <c r="F44" i="8"/>
  <c r="V44" i="8"/>
  <c r="S47" i="8"/>
  <c r="P47" i="8"/>
  <c r="I48" i="8"/>
  <c r="G48" i="8"/>
  <c r="H48" i="8" s="1"/>
  <c r="U48" i="8"/>
  <c r="W48" i="8" s="1"/>
  <c r="F49" i="8"/>
  <c r="V49" i="8"/>
  <c r="P52" i="8"/>
  <c r="I53" i="8"/>
  <c r="G53" i="8"/>
  <c r="H53" i="8" s="1"/>
  <c r="U53" i="8"/>
  <c r="W53" i="8" s="1"/>
  <c r="S56" i="8"/>
  <c r="P56" i="8"/>
  <c r="F58" i="8"/>
  <c r="V58" i="8"/>
  <c r="S61" i="8"/>
  <c r="P61" i="8"/>
  <c r="I62" i="8"/>
  <c r="G62" i="8"/>
  <c r="H62" i="8" s="1"/>
  <c r="U62" i="8"/>
  <c r="W62" i="8" s="1"/>
  <c r="F64" i="8"/>
  <c r="H64" i="8" s="1"/>
  <c r="V64" i="8"/>
  <c r="S68" i="8"/>
  <c r="P68" i="8"/>
  <c r="S69" i="8"/>
  <c r="W69" i="8" s="1"/>
  <c r="P69" i="8"/>
  <c r="I70" i="8"/>
  <c r="G70" i="8"/>
  <c r="H70" i="8" s="1"/>
  <c r="U70" i="8"/>
  <c r="F71" i="8"/>
  <c r="H71" i="8" s="1"/>
  <c r="V71" i="8"/>
  <c r="F72" i="8"/>
  <c r="V72" i="8"/>
  <c r="F76" i="8"/>
  <c r="H76" i="8" s="1"/>
  <c r="V76" i="8"/>
  <c r="F77" i="8"/>
  <c r="V77" i="8"/>
  <c r="H82" i="8"/>
  <c r="O82" i="8" s="1"/>
  <c r="S87" i="8"/>
  <c r="T89" i="8"/>
  <c r="L89" i="8"/>
  <c r="N89" i="8" s="1"/>
  <c r="V89" i="8"/>
  <c r="M89" i="8"/>
  <c r="U89" i="8"/>
  <c r="I89" i="8"/>
  <c r="K89" i="8" s="1"/>
  <c r="P89" i="8"/>
  <c r="S94" i="8"/>
  <c r="W94" i="8" s="1"/>
  <c r="P115" i="8"/>
  <c r="K118" i="8"/>
  <c r="K120" i="8"/>
  <c r="I123" i="8"/>
  <c r="F123" i="8"/>
  <c r="H123" i="8" s="1"/>
  <c r="U125" i="8"/>
  <c r="U133" i="8"/>
  <c r="W133" i="8" s="1"/>
  <c r="F138" i="8"/>
  <c r="H138" i="8" s="1"/>
  <c r="T139" i="8"/>
  <c r="L139" i="8"/>
  <c r="P139" i="8"/>
  <c r="G139" i="8"/>
  <c r="F139" i="8"/>
  <c r="V139" i="8"/>
  <c r="W139" i="8" s="1"/>
  <c r="M139" i="8"/>
  <c r="G140" i="8"/>
  <c r="H140" i="8" s="1"/>
  <c r="S141" i="8"/>
  <c r="G142" i="8"/>
  <c r="H142" i="8" s="1"/>
  <c r="S143" i="8"/>
  <c r="H3" i="15"/>
  <c r="W3" i="10"/>
  <c r="AC3" i="10"/>
  <c r="AF6" i="8" s="1"/>
  <c r="U3" i="15"/>
  <c r="C5" i="10"/>
  <c r="F5" i="10"/>
  <c r="O6" i="15"/>
  <c r="AE6" i="14"/>
  <c r="AA6" i="10"/>
  <c r="AC9" i="8" s="1"/>
  <c r="O8" i="10"/>
  <c r="Q8" i="10"/>
  <c r="F11" i="7" s="1"/>
  <c r="N8" i="14"/>
  <c r="P8" i="15"/>
  <c r="AF8" i="14"/>
  <c r="AB8" i="10"/>
  <c r="AD11" i="8" s="1"/>
  <c r="N9" i="10"/>
  <c r="AB9" i="10"/>
  <c r="AD12" i="8" s="1"/>
  <c r="AF9" i="14"/>
  <c r="P9" i="15"/>
  <c r="N10" i="15"/>
  <c r="D11" i="15"/>
  <c r="H11" i="14"/>
  <c r="H11" i="10"/>
  <c r="T20" i="5"/>
  <c r="T52" i="5"/>
  <c r="I8" i="8"/>
  <c r="G8" i="8"/>
  <c r="H8" i="8" s="1"/>
  <c r="U8" i="8"/>
  <c r="T16" i="8"/>
  <c r="T20" i="8"/>
  <c r="T21" i="8"/>
  <c r="T26" i="8"/>
  <c r="I27" i="8"/>
  <c r="G27" i="8"/>
  <c r="H27" i="8" s="1"/>
  <c r="U27" i="8"/>
  <c r="T32" i="8"/>
  <c r="W37" i="8"/>
  <c r="I38" i="8"/>
  <c r="G38" i="8"/>
  <c r="H38" i="8" s="1"/>
  <c r="U38" i="8"/>
  <c r="I43" i="8"/>
  <c r="G43" i="8"/>
  <c r="H43" i="8" s="1"/>
  <c r="U43" i="8"/>
  <c r="T47" i="8"/>
  <c r="T52" i="8"/>
  <c r="T56" i="8"/>
  <c r="I57" i="8"/>
  <c r="G57" i="8"/>
  <c r="H57" i="8" s="1"/>
  <c r="U57" i="8"/>
  <c r="T61" i="8"/>
  <c r="T68" i="8"/>
  <c r="T69" i="8"/>
  <c r="I75" i="8"/>
  <c r="G75" i="8"/>
  <c r="H75" i="8" s="1"/>
  <c r="U75" i="8"/>
  <c r="T83" i="8"/>
  <c r="L83" i="8"/>
  <c r="V83" i="8"/>
  <c r="M83" i="8"/>
  <c r="U83" i="8"/>
  <c r="I83" i="8"/>
  <c r="K83" i="8" s="1"/>
  <c r="P83" i="8"/>
  <c r="H84" i="8"/>
  <c r="O84" i="8" s="1"/>
  <c r="T86" i="8"/>
  <c r="W86" i="8" s="1"/>
  <c r="L86" i="8"/>
  <c r="N86" i="8" s="1"/>
  <c r="I86" i="8"/>
  <c r="K86" i="8" s="1"/>
  <c r="P86" i="8"/>
  <c r="G86" i="8"/>
  <c r="M88" i="8"/>
  <c r="T91" i="8"/>
  <c r="L91" i="8"/>
  <c r="N91" i="8" s="1"/>
  <c r="V91" i="8"/>
  <c r="M91" i="8"/>
  <c r="U91" i="8"/>
  <c r="I91" i="8"/>
  <c r="K91" i="8" s="1"/>
  <c r="P91" i="8"/>
  <c r="H95" i="8"/>
  <c r="V97" i="8"/>
  <c r="V119" i="8"/>
  <c r="V125" i="8"/>
  <c r="T132" i="8"/>
  <c r="L132" i="8"/>
  <c r="V132" i="8"/>
  <c r="M132" i="8"/>
  <c r="U132" i="8"/>
  <c r="I132" i="8"/>
  <c r="K132" i="8" s="1"/>
  <c r="P132" i="8"/>
  <c r="T135" i="8"/>
  <c r="L135" i="8"/>
  <c r="P135" i="8"/>
  <c r="G135" i="8"/>
  <c r="F135" i="8"/>
  <c r="V135" i="8"/>
  <c r="M135" i="8"/>
  <c r="H136" i="8"/>
  <c r="T137" i="8"/>
  <c r="L137" i="8"/>
  <c r="P137" i="8"/>
  <c r="G137" i="8"/>
  <c r="F137" i="8"/>
  <c r="V137" i="8"/>
  <c r="M137" i="8"/>
  <c r="K4" i="15"/>
  <c r="AA4" i="10"/>
  <c r="AC7" i="8" s="1"/>
  <c r="AE4" i="14"/>
  <c r="E5" i="14"/>
  <c r="H5" i="10"/>
  <c r="H5" i="14"/>
  <c r="Z5" i="10"/>
  <c r="AB8" i="8" s="1"/>
  <c r="N5" i="15"/>
  <c r="P5" i="15"/>
  <c r="AF5" i="14"/>
  <c r="J6" i="15"/>
  <c r="Q6" i="14"/>
  <c r="T6" i="10"/>
  <c r="I9" i="7" s="1"/>
  <c r="O9" i="7" s="1"/>
  <c r="V6" i="10"/>
  <c r="Y9" i="8"/>
  <c r="Z9" i="8" s="1"/>
  <c r="AD7" i="10"/>
  <c r="AG10" i="8" s="1"/>
  <c r="AI7" i="14"/>
  <c r="R7" i="15"/>
  <c r="T9" i="15"/>
  <c r="AF9" i="10"/>
  <c r="AJ12" i="8" s="1"/>
  <c r="AL9" i="14"/>
  <c r="AA10" i="10"/>
  <c r="AC13" i="8" s="1"/>
  <c r="AE10" i="14"/>
  <c r="O10" i="15"/>
  <c r="S10" i="15"/>
  <c r="AE10" i="10"/>
  <c r="AI13" i="8" s="1"/>
  <c r="AK10" i="14"/>
  <c r="T81" i="8"/>
  <c r="L81" i="8"/>
  <c r="J81" i="8"/>
  <c r="K81" i="8" s="1"/>
  <c r="S81" i="8"/>
  <c r="T98" i="8"/>
  <c r="L98" i="8"/>
  <c r="J98" i="8"/>
  <c r="K98" i="8" s="1"/>
  <c r="S98" i="8"/>
  <c r="T109" i="8"/>
  <c r="L109" i="8"/>
  <c r="J109" i="8"/>
  <c r="K109" i="8" s="1"/>
  <c r="S109" i="8"/>
  <c r="T122" i="8"/>
  <c r="L122" i="8"/>
  <c r="J122" i="8"/>
  <c r="K122" i="8" s="1"/>
  <c r="S122" i="8"/>
  <c r="T124" i="8"/>
  <c r="L124" i="8"/>
  <c r="J124" i="8"/>
  <c r="K124" i="8" s="1"/>
  <c r="S124" i="8"/>
  <c r="T126" i="8"/>
  <c r="L126" i="8"/>
  <c r="J126" i="8"/>
  <c r="K126" i="8" s="1"/>
  <c r="S126" i="8"/>
  <c r="T128" i="8"/>
  <c r="L128" i="8"/>
  <c r="J128" i="8"/>
  <c r="K128" i="8" s="1"/>
  <c r="S128" i="8"/>
  <c r="T130" i="8"/>
  <c r="L130" i="8"/>
  <c r="J130" i="8"/>
  <c r="K130" i="8" s="1"/>
  <c r="S130" i="8"/>
  <c r="AB3" i="10"/>
  <c r="AD6" i="8" s="1"/>
  <c r="AF6" i="10"/>
  <c r="AJ9" i="8" s="1"/>
  <c r="T6" i="15"/>
  <c r="H8" i="15"/>
  <c r="AC8" i="10"/>
  <c r="AF11" i="8" s="1"/>
  <c r="AH8" i="14"/>
  <c r="AJ8" i="14" s="1"/>
  <c r="B9" i="15"/>
  <c r="U9" i="15"/>
  <c r="P11" i="10"/>
  <c r="H11" i="15"/>
  <c r="Z11" i="10"/>
  <c r="AB14" i="8" s="1"/>
  <c r="N11" i="15"/>
  <c r="F12" i="14"/>
  <c r="K12" i="10"/>
  <c r="M12" i="10"/>
  <c r="AE13" i="14"/>
  <c r="P13" i="15"/>
  <c r="AB13" i="10"/>
  <c r="AD16" i="8" s="1"/>
  <c r="Q14" i="10"/>
  <c r="F17" i="7" s="1"/>
  <c r="Z14" i="10"/>
  <c r="AB17" i="8" s="1"/>
  <c r="C16" i="10"/>
  <c r="AF17" i="10"/>
  <c r="AJ20" i="8" s="1"/>
  <c r="O38" i="12"/>
  <c r="O18" i="10"/>
  <c r="L18" i="15"/>
  <c r="T18" i="15"/>
  <c r="AF18" i="10"/>
  <c r="AJ21" i="8" s="1"/>
  <c r="P19" i="10"/>
  <c r="W19" i="10"/>
  <c r="P22" i="15"/>
  <c r="AF22" i="14"/>
  <c r="AB22" i="10"/>
  <c r="AD25" i="8" s="1"/>
  <c r="S26" i="10"/>
  <c r="H29" i="7" s="1"/>
  <c r="S31" i="15"/>
  <c r="AK31" i="14"/>
  <c r="AE31" i="10"/>
  <c r="AI34" i="8" s="1"/>
  <c r="X6" i="10"/>
  <c r="U6" i="15"/>
  <c r="J7" i="10"/>
  <c r="I8" i="10"/>
  <c r="S11" i="6" s="1"/>
  <c r="E8" i="15"/>
  <c r="M8" i="15"/>
  <c r="U8" i="15"/>
  <c r="AG8" i="10"/>
  <c r="AK11" i="8" s="1"/>
  <c r="AL11" i="8" s="1"/>
  <c r="F9" i="14"/>
  <c r="G9" i="14" s="1"/>
  <c r="G9" i="15"/>
  <c r="AC9" i="14"/>
  <c r="L11" i="15"/>
  <c r="Q12" i="15"/>
  <c r="AH12" i="14"/>
  <c r="R12" i="15"/>
  <c r="AD12" i="10"/>
  <c r="AG15" i="8" s="1"/>
  <c r="F14" i="15"/>
  <c r="L14" i="10"/>
  <c r="W14" i="10"/>
  <c r="X14" i="10"/>
  <c r="AD14" i="14"/>
  <c r="AG14" i="10"/>
  <c r="AK17" i="8" s="1"/>
  <c r="J15" i="10"/>
  <c r="P16" i="10"/>
  <c r="O16" i="14"/>
  <c r="W16" i="10"/>
  <c r="AG16" i="10"/>
  <c r="AK19" i="8" s="1"/>
  <c r="AB17" i="10"/>
  <c r="AD20" i="8" s="1"/>
  <c r="P17" i="15"/>
  <c r="AB18" i="10"/>
  <c r="AD21" i="8" s="1"/>
  <c r="AF18" i="14"/>
  <c r="O39" i="12"/>
  <c r="K22" i="6" s="1"/>
  <c r="L22" i="6" s="1"/>
  <c r="M22" i="6" s="1"/>
  <c r="G19" i="14"/>
  <c r="K20" i="14"/>
  <c r="M21" i="10"/>
  <c r="P25" i="14"/>
  <c r="I31" i="15"/>
  <c r="M81" i="8"/>
  <c r="V81" i="8"/>
  <c r="T95" i="8"/>
  <c r="L95" i="8"/>
  <c r="N95" i="8" s="1"/>
  <c r="J95" i="8"/>
  <c r="K95" i="8" s="1"/>
  <c r="S95" i="8"/>
  <c r="M98" i="8"/>
  <c r="V98" i="8"/>
  <c r="M109" i="8"/>
  <c r="V109" i="8"/>
  <c r="T111" i="8"/>
  <c r="L111" i="8"/>
  <c r="J111" i="8"/>
  <c r="K111" i="8" s="1"/>
  <c r="S111" i="8"/>
  <c r="T113" i="8"/>
  <c r="L113" i="8"/>
  <c r="J113" i="8"/>
  <c r="K113" i="8" s="1"/>
  <c r="S113" i="8"/>
  <c r="T115" i="8"/>
  <c r="L115" i="8"/>
  <c r="J115" i="8"/>
  <c r="S115" i="8"/>
  <c r="M122" i="8"/>
  <c r="V122" i="8"/>
  <c r="M124" i="8"/>
  <c r="V124" i="8"/>
  <c r="M126" i="8"/>
  <c r="V126" i="8"/>
  <c r="M128" i="8"/>
  <c r="V128" i="8"/>
  <c r="M130" i="8"/>
  <c r="V130" i="8"/>
  <c r="T136" i="8"/>
  <c r="L136" i="8"/>
  <c r="J136" i="8"/>
  <c r="K136" i="8" s="1"/>
  <c r="S136" i="8"/>
  <c r="T138" i="8"/>
  <c r="L138" i="8"/>
  <c r="J138" i="8"/>
  <c r="K138" i="8" s="1"/>
  <c r="S138" i="8"/>
  <c r="T140" i="8"/>
  <c r="L140" i="8"/>
  <c r="J140" i="8"/>
  <c r="K140" i="8" s="1"/>
  <c r="S140" i="8"/>
  <c r="T142" i="8"/>
  <c r="L142" i="8"/>
  <c r="J142" i="8"/>
  <c r="K142" i="8" s="1"/>
  <c r="S142" i="8"/>
  <c r="T144" i="8"/>
  <c r="L144" i="8"/>
  <c r="J144" i="8"/>
  <c r="K144" i="8" s="1"/>
  <c r="S144" i="8"/>
  <c r="J3" i="10"/>
  <c r="Y3" i="10"/>
  <c r="AA6" i="8" s="1"/>
  <c r="K6" i="10"/>
  <c r="O6" i="10"/>
  <c r="G6" i="15"/>
  <c r="AA6" i="14"/>
  <c r="F7" i="10"/>
  <c r="O17" i="12"/>
  <c r="K11" i="6" s="1"/>
  <c r="L11" i="6" s="1"/>
  <c r="M11" i="6" s="1"/>
  <c r="F8" i="14"/>
  <c r="M8" i="10"/>
  <c r="R8" i="10"/>
  <c r="G11" i="7" s="1"/>
  <c r="AD8" i="14"/>
  <c r="Q8" i="15"/>
  <c r="F9" i="10"/>
  <c r="I9" i="14"/>
  <c r="K9" i="14" s="1"/>
  <c r="O9" i="10"/>
  <c r="X9" i="10"/>
  <c r="AC9" i="10"/>
  <c r="AF12" i="8" s="1"/>
  <c r="AH12" i="8" s="1"/>
  <c r="Q9" i="15"/>
  <c r="AG9" i="10"/>
  <c r="AK12" i="8" s="1"/>
  <c r="R11" i="14"/>
  <c r="L12" i="15"/>
  <c r="AA12" i="14"/>
  <c r="B13" i="15"/>
  <c r="K13" i="14"/>
  <c r="Y13" i="10"/>
  <c r="AA16" i="8" s="1"/>
  <c r="AA13" i="10"/>
  <c r="AC16" i="8" s="1"/>
  <c r="G15" i="10"/>
  <c r="F15" i="14"/>
  <c r="H15" i="10"/>
  <c r="D15" i="15"/>
  <c r="X15" i="10"/>
  <c r="O15" i="15"/>
  <c r="AE15" i="14"/>
  <c r="AA15" i="10"/>
  <c r="AC18" i="8" s="1"/>
  <c r="M17" i="10"/>
  <c r="E19" i="14"/>
  <c r="P19" i="14"/>
  <c r="D8" i="6"/>
  <c r="D12" i="6"/>
  <c r="J8" i="8"/>
  <c r="J9" i="8"/>
  <c r="J10"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T80" i="8"/>
  <c r="J80" i="8"/>
  <c r="U95" i="8"/>
  <c r="T97" i="8"/>
  <c r="L97" i="8"/>
  <c r="J97" i="8"/>
  <c r="S97" i="8"/>
  <c r="U111" i="8"/>
  <c r="U113" i="8"/>
  <c r="U115" i="8"/>
  <c r="T117" i="8"/>
  <c r="L117" i="8"/>
  <c r="N117" i="8" s="1"/>
  <c r="J117" i="8"/>
  <c r="S117" i="8"/>
  <c r="T119" i="8"/>
  <c r="L119" i="8"/>
  <c r="N119" i="8" s="1"/>
  <c r="J119" i="8"/>
  <c r="S119" i="8"/>
  <c r="U136" i="8"/>
  <c r="U138" i="8"/>
  <c r="U140" i="8"/>
  <c r="U142" i="8"/>
  <c r="U144" i="8"/>
  <c r="T3" i="10"/>
  <c r="I6" i="7" s="1"/>
  <c r="G6" i="10"/>
  <c r="F6" i="15"/>
  <c r="O6" i="14"/>
  <c r="AG6" i="10"/>
  <c r="AK9" i="8" s="1"/>
  <c r="B7" i="15"/>
  <c r="X7" i="10"/>
  <c r="S8" i="10"/>
  <c r="H11" i="7" s="1"/>
  <c r="Y8" i="10"/>
  <c r="AA11" i="8" s="1"/>
  <c r="AD8" i="10"/>
  <c r="AG11" i="8" s="1"/>
  <c r="R8" i="15"/>
  <c r="G9" i="10"/>
  <c r="C9" i="15"/>
  <c r="F9" i="15"/>
  <c r="Q9" i="10"/>
  <c r="F12" i="7" s="1"/>
  <c r="J18" i="12"/>
  <c r="Q12" i="8" s="1"/>
  <c r="R12" i="8" s="1"/>
  <c r="Y9" i="10"/>
  <c r="AA12" i="8" s="1"/>
  <c r="R9" i="15"/>
  <c r="F10" i="10"/>
  <c r="B10" i="15"/>
  <c r="X10" i="10"/>
  <c r="F11" i="14"/>
  <c r="M11" i="10"/>
  <c r="K12" i="14"/>
  <c r="AC12" i="10"/>
  <c r="AF15" i="8" s="1"/>
  <c r="AH15" i="8" s="1"/>
  <c r="AF13" i="14"/>
  <c r="K14" i="10"/>
  <c r="N14" i="14"/>
  <c r="AF15" i="10"/>
  <c r="AJ18" i="8" s="1"/>
  <c r="E17" i="15"/>
  <c r="I17" i="10"/>
  <c r="S20" i="6" s="1"/>
  <c r="U17" i="10"/>
  <c r="J20" i="7" s="1"/>
  <c r="AA18" i="14"/>
  <c r="AL18" i="14"/>
  <c r="O19" i="10"/>
  <c r="L19" i="15"/>
  <c r="AA19" i="14"/>
  <c r="S80" i="8"/>
  <c r="F81" i="8"/>
  <c r="H81" i="8" s="1"/>
  <c r="M95" i="8"/>
  <c r="V95" i="8"/>
  <c r="U97" i="8"/>
  <c r="F98" i="8"/>
  <c r="H98" i="8" s="1"/>
  <c r="T99" i="8"/>
  <c r="L99" i="8"/>
  <c r="J99" i="8"/>
  <c r="S99" i="8"/>
  <c r="W99" i="8" s="1"/>
  <c r="F109" i="8"/>
  <c r="H109" i="8" s="1"/>
  <c r="T110" i="8"/>
  <c r="L110" i="8"/>
  <c r="N110" i="8" s="1"/>
  <c r="J110" i="8"/>
  <c r="S110" i="8"/>
  <c r="M111" i="8"/>
  <c r="V111" i="8"/>
  <c r="M113" i="8"/>
  <c r="V113" i="8"/>
  <c r="M115" i="8"/>
  <c r="V115" i="8"/>
  <c r="U117" i="8"/>
  <c r="U119" i="8"/>
  <c r="T121" i="8"/>
  <c r="L121" i="8"/>
  <c r="N121" i="8" s="1"/>
  <c r="J121" i="8"/>
  <c r="S121" i="8"/>
  <c r="F122" i="8"/>
  <c r="H122" i="8" s="1"/>
  <c r="T123" i="8"/>
  <c r="L123" i="8"/>
  <c r="J123" i="8"/>
  <c r="S123" i="8"/>
  <c r="F124" i="8"/>
  <c r="H124" i="8" s="1"/>
  <c r="T125" i="8"/>
  <c r="L125" i="8"/>
  <c r="J125" i="8"/>
  <c r="S125" i="8"/>
  <c r="W125" i="8" s="1"/>
  <c r="F126" i="8"/>
  <c r="H126" i="8" s="1"/>
  <c r="T127" i="8"/>
  <c r="L127" i="8"/>
  <c r="J127" i="8"/>
  <c r="S127" i="8"/>
  <c r="F128" i="8"/>
  <c r="H128" i="8" s="1"/>
  <c r="T129" i="8"/>
  <c r="L129" i="8"/>
  <c r="N129" i="8" s="1"/>
  <c r="J129" i="8"/>
  <c r="S129" i="8"/>
  <c r="F130" i="8"/>
  <c r="H130" i="8" s="1"/>
  <c r="T131" i="8"/>
  <c r="L131" i="8"/>
  <c r="N131" i="8" s="1"/>
  <c r="J131" i="8"/>
  <c r="S131" i="8"/>
  <c r="M136" i="8"/>
  <c r="V136" i="8"/>
  <c r="M138" i="8"/>
  <c r="V138" i="8"/>
  <c r="M140" i="8"/>
  <c r="V140" i="8"/>
  <c r="M142" i="8"/>
  <c r="V142" i="8"/>
  <c r="M144" i="8"/>
  <c r="V144" i="8"/>
  <c r="F11" i="13"/>
  <c r="N12" i="13"/>
  <c r="F12" i="13"/>
  <c r="C3" i="10"/>
  <c r="O3" i="10"/>
  <c r="P3" i="15"/>
  <c r="AD3" i="10"/>
  <c r="AG6" i="8" s="1"/>
  <c r="C6" i="10"/>
  <c r="C6" i="15"/>
  <c r="Q6" i="10"/>
  <c r="F9" i="7" s="1"/>
  <c r="L9" i="7" s="1"/>
  <c r="Y6" i="10"/>
  <c r="AA9" i="8" s="1"/>
  <c r="M6" i="15"/>
  <c r="J8" i="10"/>
  <c r="L8" i="15"/>
  <c r="Z8" i="10"/>
  <c r="AB11" i="8" s="1"/>
  <c r="S8" i="15"/>
  <c r="C9" i="10"/>
  <c r="L9" i="10"/>
  <c r="M9" i="15"/>
  <c r="N11" i="10"/>
  <c r="W11" i="10"/>
  <c r="AC11" i="14"/>
  <c r="P11" i="15"/>
  <c r="AB11" i="10"/>
  <c r="AD14" i="8" s="1"/>
  <c r="R11" i="15"/>
  <c r="Y12" i="10"/>
  <c r="AA15" i="8" s="1"/>
  <c r="M12" i="15"/>
  <c r="AI12" i="14"/>
  <c r="F13" i="10"/>
  <c r="K13" i="15"/>
  <c r="R13" i="14"/>
  <c r="J14" i="14"/>
  <c r="K14" i="14" s="1"/>
  <c r="O15" i="14"/>
  <c r="H15" i="15"/>
  <c r="R15" i="10"/>
  <c r="G18" i="7" s="1"/>
  <c r="AD15" i="10"/>
  <c r="AG18" i="8" s="1"/>
  <c r="R15" i="15"/>
  <c r="AL15" i="14"/>
  <c r="G17" i="15"/>
  <c r="Q17" i="10"/>
  <c r="F20" i="7" s="1"/>
  <c r="AF17" i="14"/>
  <c r="AA19" i="10"/>
  <c r="AC22" i="8" s="1"/>
  <c r="AE19" i="14"/>
  <c r="R20" i="10"/>
  <c r="G23" i="7" s="1"/>
  <c r="O20" i="14"/>
  <c r="L6" i="15"/>
  <c r="AE6" i="10"/>
  <c r="AI9" i="8" s="1"/>
  <c r="AK6" i="14"/>
  <c r="AN6" i="14" s="1"/>
  <c r="C7" i="10"/>
  <c r="C8" i="15"/>
  <c r="E9" i="15"/>
  <c r="C10" i="10"/>
  <c r="K11" i="10"/>
  <c r="O11" i="10"/>
  <c r="K11" i="15"/>
  <c r="S11" i="15"/>
  <c r="AE11" i="10"/>
  <c r="AI14" i="8" s="1"/>
  <c r="B12" i="15"/>
  <c r="E12" i="14"/>
  <c r="C12" i="15"/>
  <c r="G12" i="10"/>
  <c r="R12" i="10"/>
  <c r="G15" i="7" s="1"/>
  <c r="O12" i="14"/>
  <c r="N13" i="10"/>
  <c r="AF13" i="10"/>
  <c r="AJ16" i="8" s="1"/>
  <c r="AL13" i="14"/>
  <c r="AG13" i="10"/>
  <c r="AK16" i="8" s="1"/>
  <c r="U13" i="15"/>
  <c r="C14" i="10"/>
  <c r="O15" i="10"/>
  <c r="H17" i="14"/>
  <c r="D17" i="15"/>
  <c r="H17" i="10"/>
  <c r="AA17" i="14"/>
  <c r="C18" i="10"/>
  <c r="D19" i="15"/>
  <c r="L19" i="10"/>
  <c r="J19" i="14"/>
  <c r="C20" i="15"/>
  <c r="G20" i="10"/>
  <c r="W23" i="10"/>
  <c r="C11" i="15"/>
  <c r="G11" i="10"/>
  <c r="N12" i="10"/>
  <c r="R13" i="10"/>
  <c r="G16" i="7" s="1"/>
  <c r="O13" i="14"/>
  <c r="AN15" i="14"/>
  <c r="J16" i="10"/>
  <c r="H16" i="15"/>
  <c r="R16" i="10"/>
  <c r="G19" i="7" s="1"/>
  <c r="T17" i="15"/>
  <c r="AL17" i="14"/>
  <c r="Y11" i="10"/>
  <c r="AA14" i="8" s="1"/>
  <c r="M11" i="15"/>
  <c r="J13" i="10"/>
  <c r="K13" i="10"/>
  <c r="AM14" i="14"/>
  <c r="K15" i="10"/>
  <c r="F16" i="10"/>
  <c r="E16" i="14"/>
  <c r="U16" i="15"/>
  <c r="AM16" i="14"/>
  <c r="M17" i="15"/>
  <c r="AC17" i="14"/>
  <c r="Y17" i="10"/>
  <c r="AA20" i="8" s="1"/>
  <c r="B19" i="15"/>
  <c r="F19" i="10"/>
  <c r="N20" i="10"/>
  <c r="T19" i="10"/>
  <c r="I22" i="7" s="1"/>
  <c r="J20" i="10"/>
  <c r="Z20" i="10"/>
  <c r="AB23" i="8" s="1"/>
  <c r="AG20" i="10"/>
  <c r="AK23" i="8" s="1"/>
  <c r="X21" i="10"/>
  <c r="I23" i="10"/>
  <c r="S26" i="6" s="1"/>
  <c r="P23" i="15"/>
  <c r="S23" i="15"/>
  <c r="N24" i="10"/>
  <c r="J24" i="15"/>
  <c r="T24" i="10"/>
  <c r="I27" i="7" s="1"/>
  <c r="R24" i="15"/>
  <c r="AD24" i="10"/>
  <c r="AG27" i="8" s="1"/>
  <c r="D26" i="15"/>
  <c r="C27" i="15"/>
  <c r="G27" i="10"/>
  <c r="AE27" i="10"/>
  <c r="AI30" i="8" s="1"/>
  <c r="S27" i="15"/>
  <c r="L28" i="15"/>
  <c r="C31" i="15"/>
  <c r="G31" i="10"/>
  <c r="K31" i="10"/>
  <c r="J32" i="10"/>
  <c r="Q32" i="15"/>
  <c r="AH32" i="14"/>
  <c r="AJ32" i="14" s="1"/>
  <c r="K33" i="15"/>
  <c r="R33" i="14"/>
  <c r="M33" i="14" s="1"/>
  <c r="U33" i="10"/>
  <c r="J36" i="7" s="1"/>
  <c r="O33" i="15"/>
  <c r="AE33" i="14"/>
  <c r="AA33" i="10"/>
  <c r="AC36" i="8" s="1"/>
  <c r="J71" i="12"/>
  <c r="Q39" i="8" s="1"/>
  <c r="W36" i="14"/>
  <c r="X36" i="14" s="1"/>
  <c r="T36" i="14" s="1"/>
  <c r="I38" i="15"/>
  <c r="B20" i="15"/>
  <c r="L20" i="15"/>
  <c r="Q20" i="15"/>
  <c r="J21" i="10"/>
  <c r="R21" i="10"/>
  <c r="G24" i="7" s="1"/>
  <c r="L23" i="10"/>
  <c r="O23" i="10"/>
  <c r="AD23" i="10"/>
  <c r="AG26" i="8" s="1"/>
  <c r="H26" i="10"/>
  <c r="P26" i="10"/>
  <c r="K26" i="15"/>
  <c r="U26" i="10"/>
  <c r="J29" i="7" s="1"/>
  <c r="P29" i="7" s="1"/>
  <c r="K27" i="15"/>
  <c r="P27" i="15"/>
  <c r="AB27" i="10"/>
  <c r="AD30" i="8" s="1"/>
  <c r="E28" i="15"/>
  <c r="I28" i="10"/>
  <c r="S31" i="6" s="1"/>
  <c r="K28" i="14"/>
  <c r="J28" i="15"/>
  <c r="T28" i="10"/>
  <c r="I31" i="7" s="1"/>
  <c r="O31" i="7" s="1"/>
  <c r="F29" i="14"/>
  <c r="C29" i="15"/>
  <c r="G29" i="10"/>
  <c r="W31" i="14"/>
  <c r="X31" i="14" s="1"/>
  <c r="T31" i="14" s="1"/>
  <c r="J55" i="12"/>
  <c r="Q34" i="8" s="1"/>
  <c r="J32" i="14"/>
  <c r="P32" i="14"/>
  <c r="K21" i="15"/>
  <c r="AF21" i="10"/>
  <c r="AJ24" i="8" s="1"/>
  <c r="C22" i="10"/>
  <c r="O24" i="14"/>
  <c r="H24" i="15"/>
  <c r="AF24" i="14"/>
  <c r="P24" i="15"/>
  <c r="J25" i="14"/>
  <c r="F25" i="15"/>
  <c r="N25" i="10"/>
  <c r="T25" i="15"/>
  <c r="AF25" i="10"/>
  <c r="AJ28" i="8" s="1"/>
  <c r="X26" i="10"/>
  <c r="N26" i="15"/>
  <c r="Z26" i="10"/>
  <c r="AB29" i="8" s="1"/>
  <c r="H29" i="15"/>
  <c r="R29" i="10"/>
  <c r="G32" i="7" s="1"/>
  <c r="J53" i="12"/>
  <c r="Q32" i="8" s="1"/>
  <c r="W29" i="14"/>
  <c r="X29" i="14" s="1"/>
  <c r="T29" i="14" s="1"/>
  <c r="M30" i="10"/>
  <c r="AI30" i="14"/>
  <c r="R30" i="15"/>
  <c r="AD30" i="10"/>
  <c r="AG33" i="8" s="1"/>
  <c r="O32" i="10"/>
  <c r="R32" i="10"/>
  <c r="G35" i="7" s="1"/>
  <c r="H32" i="15"/>
  <c r="F17" i="10"/>
  <c r="U17" i="15"/>
  <c r="R19" i="15"/>
  <c r="F20" i="10"/>
  <c r="K20" i="10"/>
  <c r="M20" i="10"/>
  <c r="AC20" i="10"/>
  <c r="AF23" i="8" s="1"/>
  <c r="AH23" i="8" s="1"/>
  <c r="B21" i="15"/>
  <c r="H21" i="15"/>
  <c r="Y21" i="10"/>
  <c r="AA24" i="8" s="1"/>
  <c r="AA21" i="10"/>
  <c r="AC24" i="8" s="1"/>
  <c r="O21" i="15"/>
  <c r="C24" i="10"/>
  <c r="R24" i="10"/>
  <c r="G27" i="7" s="1"/>
  <c r="Q24" i="14"/>
  <c r="AI24" i="14"/>
  <c r="AI25" i="14"/>
  <c r="AJ25" i="14" s="1"/>
  <c r="R25" i="15"/>
  <c r="H26" i="14"/>
  <c r="AF26" i="10"/>
  <c r="AJ29" i="8" s="1"/>
  <c r="T26" i="15"/>
  <c r="F27" i="14"/>
  <c r="J27" i="10"/>
  <c r="U27" i="10"/>
  <c r="J30" i="7" s="1"/>
  <c r="AF27" i="14"/>
  <c r="I28" i="14"/>
  <c r="G28" i="15"/>
  <c r="Q28" i="10"/>
  <c r="F31" i="7" s="1"/>
  <c r="L31" i="7" s="1"/>
  <c r="Q28" i="14"/>
  <c r="O29" i="14"/>
  <c r="D30" i="15"/>
  <c r="H30" i="14"/>
  <c r="L32" i="10"/>
  <c r="O32" i="14"/>
  <c r="Q32" i="14"/>
  <c r="AN33" i="14"/>
  <c r="R20" i="15"/>
  <c r="K21" i="14"/>
  <c r="U21" i="10"/>
  <c r="J24" i="7" s="1"/>
  <c r="P21" i="15"/>
  <c r="T21" i="15"/>
  <c r="AB24" i="10"/>
  <c r="AD27" i="8" s="1"/>
  <c r="U24" i="15"/>
  <c r="E25" i="15"/>
  <c r="L25" i="10"/>
  <c r="Q25" i="14"/>
  <c r="J25" i="15"/>
  <c r="O52" i="12"/>
  <c r="N26" i="10"/>
  <c r="R26" i="14"/>
  <c r="P27" i="10"/>
  <c r="R27" i="14"/>
  <c r="AL28" i="14"/>
  <c r="AK29" i="14"/>
  <c r="B30" i="15"/>
  <c r="F30" i="10"/>
  <c r="W30" i="10"/>
  <c r="AA30" i="10"/>
  <c r="AC33" i="8" s="1"/>
  <c r="AE30" i="14"/>
  <c r="L32" i="15"/>
  <c r="AA32" i="14"/>
  <c r="I13" i="10"/>
  <c r="S16" i="6" s="1"/>
  <c r="Q13" i="10"/>
  <c r="F16" i="7" s="1"/>
  <c r="P15" i="10"/>
  <c r="W15" i="10"/>
  <c r="Y15" i="10"/>
  <c r="AA18" i="8" s="1"/>
  <c r="M15" i="15"/>
  <c r="C17" i="10"/>
  <c r="B17" i="15"/>
  <c r="P17" i="10"/>
  <c r="W17" i="10"/>
  <c r="AG17" i="10"/>
  <c r="AK20" i="8" s="1"/>
  <c r="K19" i="10"/>
  <c r="M19" i="10"/>
  <c r="U19" i="10"/>
  <c r="J22" i="7" s="1"/>
  <c r="K19" i="15"/>
  <c r="AD19" i="10"/>
  <c r="AG22" i="8" s="1"/>
  <c r="AH22" i="8" s="1"/>
  <c r="U20" i="10"/>
  <c r="J23" i="7" s="1"/>
  <c r="K20" i="15"/>
  <c r="Y20" i="10"/>
  <c r="AA23" i="8" s="1"/>
  <c r="AA20" i="10"/>
  <c r="AC23" i="8" s="1"/>
  <c r="O20" i="15"/>
  <c r="F21" i="10"/>
  <c r="M21" i="15"/>
  <c r="AG21" i="10"/>
  <c r="AK24" i="8" s="1"/>
  <c r="F23" i="10"/>
  <c r="B23" i="15"/>
  <c r="J23" i="14"/>
  <c r="K23" i="14" s="1"/>
  <c r="AI23" i="14"/>
  <c r="AG24" i="10"/>
  <c r="AK27" i="8" s="1"/>
  <c r="B25" i="15"/>
  <c r="I25" i="10"/>
  <c r="S28" i="6" s="1"/>
  <c r="K25" i="10"/>
  <c r="O25" i="15"/>
  <c r="AD25" i="10"/>
  <c r="AG28" i="8" s="1"/>
  <c r="AL25" i="14"/>
  <c r="M26" i="10"/>
  <c r="W26" i="10"/>
  <c r="AD26" i="14"/>
  <c r="H27" i="10"/>
  <c r="H27" i="14"/>
  <c r="D27" i="15"/>
  <c r="H27" i="15"/>
  <c r="R27" i="10"/>
  <c r="G30" i="7" s="1"/>
  <c r="AD28" i="10"/>
  <c r="AG31" i="8" s="1"/>
  <c r="R28" i="15"/>
  <c r="AC29" i="10"/>
  <c r="AF32" i="8" s="1"/>
  <c r="Q29" i="15"/>
  <c r="C31" i="10"/>
  <c r="C8" i="10"/>
  <c r="Q13" i="15"/>
  <c r="C15" i="10"/>
  <c r="C19" i="10"/>
  <c r="Q19" i="14"/>
  <c r="AH19" i="14"/>
  <c r="AJ19" i="14" s="1"/>
  <c r="Q20" i="14"/>
  <c r="AD20" i="14"/>
  <c r="AG20" i="14" s="1"/>
  <c r="AD20" i="10"/>
  <c r="AG23" i="8" s="1"/>
  <c r="AM20" i="14"/>
  <c r="I21" i="10"/>
  <c r="S24" i="6" s="1"/>
  <c r="K21" i="10"/>
  <c r="Q21" i="10"/>
  <c r="F24" i="7" s="1"/>
  <c r="AB21" i="10"/>
  <c r="AD24" i="8" s="1"/>
  <c r="G25" i="15"/>
  <c r="T25" i="10"/>
  <c r="I28" i="7" s="1"/>
  <c r="X25" i="10"/>
  <c r="Q25" i="15"/>
  <c r="AC25" i="10"/>
  <c r="AF28" i="8" s="1"/>
  <c r="K26" i="10"/>
  <c r="W26" i="14"/>
  <c r="X26" i="14" s="1"/>
  <c r="T26" i="14" s="1"/>
  <c r="Q26" i="15"/>
  <c r="AL26" i="14"/>
  <c r="AN26" i="14" s="1"/>
  <c r="W27" i="10"/>
  <c r="AD27" i="14"/>
  <c r="N27" i="15"/>
  <c r="G28" i="10"/>
  <c r="F28" i="14"/>
  <c r="C28" i="15"/>
  <c r="O28" i="10"/>
  <c r="M28" i="15"/>
  <c r="AC28" i="14"/>
  <c r="AI28" i="14"/>
  <c r="AF28" i="10"/>
  <c r="AJ31" i="8" s="1"/>
  <c r="J29" i="10"/>
  <c r="N29" i="10"/>
  <c r="AH29" i="14"/>
  <c r="AE29" i="10"/>
  <c r="AI32" i="8" s="1"/>
  <c r="O56" i="12"/>
  <c r="K35" i="6" s="1"/>
  <c r="L35" i="6" s="1"/>
  <c r="M35" i="6" s="1"/>
  <c r="F32" i="15"/>
  <c r="B33" i="15"/>
  <c r="E33" i="14"/>
  <c r="G33" i="14" s="1"/>
  <c r="F33" i="10"/>
  <c r="N8" i="10"/>
  <c r="J17" i="12"/>
  <c r="Q11" i="8" s="1"/>
  <c r="C11" i="10"/>
  <c r="J12" i="10"/>
  <c r="L12" i="10"/>
  <c r="F12" i="15"/>
  <c r="Z12" i="10"/>
  <c r="AB15" i="8" s="1"/>
  <c r="AB12" i="10"/>
  <c r="AD15" i="8" s="1"/>
  <c r="P12" i="15"/>
  <c r="AG12" i="10"/>
  <c r="AK15" i="8" s="1"/>
  <c r="E13" i="15"/>
  <c r="G13" i="15"/>
  <c r="X13" i="10"/>
  <c r="Z13" i="10"/>
  <c r="AB16" i="8" s="1"/>
  <c r="N13" i="15"/>
  <c r="F15" i="15"/>
  <c r="J15" i="15"/>
  <c r="AE15" i="10"/>
  <c r="AI18" i="8" s="1"/>
  <c r="AG15" i="10"/>
  <c r="AK18" i="8" s="1"/>
  <c r="U15" i="15"/>
  <c r="C19" i="15"/>
  <c r="Z19" i="10"/>
  <c r="AB22" i="8" s="1"/>
  <c r="AB19" i="10"/>
  <c r="AD22" i="8" s="1"/>
  <c r="P19" i="15"/>
  <c r="E20" i="14"/>
  <c r="AA20" i="14"/>
  <c r="M20" i="15"/>
  <c r="AH20" i="14"/>
  <c r="AJ20" i="14" s="1"/>
  <c r="N21" i="10"/>
  <c r="O21" i="14"/>
  <c r="M21" i="14" s="1"/>
  <c r="AE21" i="14"/>
  <c r="AG21" i="14" s="1"/>
  <c r="Q21" i="15"/>
  <c r="U21" i="15"/>
  <c r="C23" i="10"/>
  <c r="E23" i="15"/>
  <c r="F23" i="15"/>
  <c r="R23" i="15"/>
  <c r="AM24" i="14"/>
  <c r="F25" i="10"/>
  <c r="I25" i="14"/>
  <c r="W25" i="14"/>
  <c r="X25" i="14" s="1"/>
  <c r="T25" i="14" s="1"/>
  <c r="AA25" i="10"/>
  <c r="AC28" i="8" s="1"/>
  <c r="AG25" i="10"/>
  <c r="AK28" i="8" s="1"/>
  <c r="AM25" i="14"/>
  <c r="U25" i="15"/>
  <c r="F28" i="15"/>
  <c r="L28" i="10"/>
  <c r="C29" i="10"/>
  <c r="P30" i="10"/>
  <c r="U30" i="10"/>
  <c r="J33" i="7" s="1"/>
  <c r="R30" i="14"/>
  <c r="K30" i="15"/>
  <c r="O32" i="15"/>
  <c r="AA32" i="10"/>
  <c r="AC35" i="8" s="1"/>
  <c r="C28" i="10"/>
  <c r="E30" i="15"/>
  <c r="G30" i="15"/>
  <c r="AB30" i="10"/>
  <c r="AD33" i="8" s="1"/>
  <c r="R32" i="15"/>
  <c r="K33" i="14"/>
  <c r="M33" i="10"/>
  <c r="H33" i="15"/>
  <c r="AJ33" i="14"/>
  <c r="C34" i="10"/>
  <c r="C35" i="15"/>
  <c r="G35" i="15"/>
  <c r="Q35" i="10"/>
  <c r="F38" i="7" s="1"/>
  <c r="M35" i="15"/>
  <c r="U35" i="15"/>
  <c r="G36" i="15"/>
  <c r="AB36" i="10"/>
  <c r="AD39" i="8" s="1"/>
  <c r="AC36" i="10"/>
  <c r="AF39" i="8" s="1"/>
  <c r="AH39" i="8" s="1"/>
  <c r="Q36" i="15"/>
  <c r="AF36" i="10"/>
  <c r="AJ39" i="8" s="1"/>
  <c r="T36" i="15"/>
  <c r="H37" i="10"/>
  <c r="L37" i="10"/>
  <c r="M37" i="10"/>
  <c r="P37" i="10"/>
  <c r="AD37" i="10"/>
  <c r="AG40" i="8" s="1"/>
  <c r="AE37" i="10"/>
  <c r="AI40" i="8" s="1"/>
  <c r="AM37" i="14"/>
  <c r="AG37" i="10"/>
  <c r="AK40" i="8" s="1"/>
  <c r="U37" i="15"/>
  <c r="O75" i="12"/>
  <c r="N38" i="10"/>
  <c r="O38" i="10"/>
  <c r="S38" i="10"/>
  <c r="H41" i="7" s="1"/>
  <c r="F40" i="15"/>
  <c r="J40" i="14"/>
  <c r="K40" i="14" s="1"/>
  <c r="J40" i="15"/>
  <c r="Q40" i="14"/>
  <c r="H42" i="15"/>
  <c r="O42" i="14"/>
  <c r="AA43" i="14"/>
  <c r="AC43" i="10"/>
  <c r="AF46" i="8" s="1"/>
  <c r="AH43" i="14"/>
  <c r="AJ43" i="14" s="1"/>
  <c r="Q43" i="15"/>
  <c r="AF53" i="14"/>
  <c r="P53" i="15"/>
  <c r="AB53" i="10"/>
  <c r="AD56" i="8" s="1"/>
  <c r="P26" i="15"/>
  <c r="F27" i="15"/>
  <c r="J27" i="15"/>
  <c r="C30" i="10"/>
  <c r="B32" i="15"/>
  <c r="Y32" i="10"/>
  <c r="AA35" i="8" s="1"/>
  <c r="Y33" i="10"/>
  <c r="AA36" i="8" s="1"/>
  <c r="P34" i="10"/>
  <c r="C35" i="10"/>
  <c r="O35" i="10"/>
  <c r="K35" i="15"/>
  <c r="AG35" i="10"/>
  <c r="AK38" i="8" s="1"/>
  <c r="F36" i="10"/>
  <c r="K36" i="10"/>
  <c r="O36" i="10"/>
  <c r="X36" i="10"/>
  <c r="AD36" i="10"/>
  <c r="AG39" i="8" s="1"/>
  <c r="N37" i="10"/>
  <c r="AC37" i="10"/>
  <c r="AF40" i="8" s="1"/>
  <c r="AH40" i="8" s="1"/>
  <c r="G38" i="10"/>
  <c r="C38" i="15"/>
  <c r="M38" i="10"/>
  <c r="AF38" i="14"/>
  <c r="E39" i="14"/>
  <c r="J39" i="10"/>
  <c r="R39" i="10"/>
  <c r="G42" i="7" s="1"/>
  <c r="AB39" i="10"/>
  <c r="AD42" i="8" s="1"/>
  <c r="U39" i="15"/>
  <c r="AG39" i="10"/>
  <c r="AK42" i="8" s="1"/>
  <c r="C40" i="10"/>
  <c r="K41" i="10"/>
  <c r="P41" i="10"/>
  <c r="R42" i="10"/>
  <c r="G45" i="7" s="1"/>
  <c r="M45" i="7" s="1"/>
  <c r="AD42" i="10"/>
  <c r="AG45" i="8" s="1"/>
  <c r="AI42" i="14"/>
  <c r="R42" i="15"/>
  <c r="F43" i="15"/>
  <c r="L43" i="10"/>
  <c r="J43" i="14"/>
  <c r="G25" i="14"/>
  <c r="AG25" i="14"/>
  <c r="AE26" i="10"/>
  <c r="AI29" i="8" s="1"/>
  <c r="C27" i="10"/>
  <c r="O27" i="10"/>
  <c r="Y27" i="10"/>
  <c r="AA30" i="8" s="1"/>
  <c r="I30" i="10"/>
  <c r="Q30" i="10"/>
  <c r="F33" i="7" s="1"/>
  <c r="P30" i="15"/>
  <c r="G32" i="14"/>
  <c r="K32" i="10"/>
  <c r="M32" i="10"/>
  <c r="U32" i="10"/>
  <c r="J35" i="7" s="1"/>
  <c r="K32" i="15"/>
  <c r="AD32" i="10"/>
  <c r="AG35" i="8" s="1"/>
  <c r="AH35" i="8" s="1"/>
  <c r="I33" i="10"/>
  <c r="S36" i="6" s="1"/>
  <c r="K33" i="10"/>
  <c r="AF33" i="10"/>
  <c r="AJ36" i="8" s="1"/>
  <c r="AL36" i="8" s="1"/>
  <c r="T33" i="15"/>
  <c r="AF34" i="14"/>
  <c r="G35" i="10"/>
  <c r="P35" i="10"/>
  <c r="Y35" i="10"/>
  <c r="AA38" i="8" s="1"/>
  <c r="AE35" i="14"/>
  <c r="G36" i="10"/>
  <c r="C36" i="15"/>
  <c r="Q36" i="10"/>
  <c r="F39" i="7" s="1"/>
  <c r="H37" i="14"/>
  <c r="K38" i="15"/>
  <c r="W38" i="14"/>
  <c r="X38" i="14" s="1"/>
  <c r="T38" i="14" s="1"/>
  <c r="I39" i="10"/>
  <c r="S42" i="6" s="1"/>
  <c r="E39" i="15"/>
  <c r="Q39" i="10"/>
  <c r="F42" i="7" s="1"/>
  <c r="G39" i="15"/>
  <c r="AA39" i="10"/>
  <c r="AC42" i="8" s="1"/>
  <c r="O39" i="15"/>
  <c r="L40" i="10"/>
  <c r="T40" i="10"/>
  <c r="I43" i="7" s="1"/>
  <c r="J79" i="12"/>
  <c r="Q44" i="8" s="1"/>
  <c r="W41" i="14"/>
  <c r="X41" i="14" s="1"/>
  <c r="T41" i="14" s="1"/>
  <c r="AE41" i="10"/>
  <c r="AI44" i="8" s="1"/>
  <c r="S41" i="15"/>
  <c r="AB45" i="10"/>
  <c r="AD48" i="8" s="1"/>
  <c r="AF45" i="14"/>
  <c r="P45" i="15"/>
  <c r="J25" i="10"/>
  <c r="R25" i="10"/>
  <c r="G28" i="7" s="1"/>
  <c r="Z25" i="10"/>
  <c r="AB28" i="8" s="1"/>
  <c r="J26" i="10"/>
  <c r="R26" i="10"/>
  <c r="G29" i="7" s="1"/>
  <c r="M29" i="7" s="1"/>
  <c r="AB26" i="10"/>
  <c r="AD29" i="8" s="1"/>
  <c r="L27" i="10"/>
  <c r="T27" i="10"/>
  <c r="I30" i="7" s="1"/>
  <c r="AG27" i="10"/>
  <c r="AK30" i="8" s="1"/>
  <c r="F32" i="10"/>
  <c r="M32" i="15"/>
  <c r="AG32" i="10"/>
  <c r="AK35" i="8" s="1"/>
  <c r="N33" i="10"/>
  <c r="Q33" i="10"/>
  <c r="F36" i="7" s="1"/>
  <c r="M33" i="15"/>
  <c r="R34" i="14"/>
  <c r="Q35" i="14"/>
  <c r="C36" i="10"/>
  <c r="AD37" i="14"/>
  <c r="AH37" i="14"/>
  <c r="O38" i="14"/>
  <c r="X38" i="10"/>
  <c r="N38" i="15"/>
  <c r="AD38" i="14"/>
  <c r="S39" i="15"/>
  <c r="AK39" i="14"/>
  <c r="AJ42" i="14"/>
  <c r="R48" i="14"/>
  <c r="K48" i="15"/>
  <c r="U48" i="10"/>
  <c r="J51" i="7" s="1"/>
  <c r="Y25" i="10"/>
  <c r="AA28" i="8" s="1"/>
  <c r="C26" i="10"/>
  <c r="Y26" i="10"/>
  <c r="AA29" i="8" s="1"/>
  <c r="M27" i="15"/>
  <c r="C32" i="15"/>
  <c r="Z32" i="10"/>
  <c r="AB35" i="8" s="1"/>
  <c r="AB32" i="10"/>
  <c r="AD35" i="8" s="1"/>
  <c r="P32" i="15"/>
  <c r="E33" i="15"/>
  <c r="J58" i="12"/>
  <c r="AC33" i="10"/>
  <c r="AF36" i="8" s="1"/>
  <c r="AH36" i="8" s="1"/>
  <c r="Q33" i="15"/>
  <c r="AC34" i="14"/>
  <c r="AM35" i="14"/>
  <c r="E36" i="14"/>
  <c r="AH36" i="14"/>
  <c r="AL36" i="14"/>
  <c r="AK37" i="14"/>
  <c r="J38" i="10"/>
  <c r="U38" i="10"/>
  <c r="J41" i="7" s="1"/>
  <c r="Y38" i="10"/>
  <c r="AA41" i="8" s="1"/>
  <c r="M38" i="15"/>
  <c r="C39" i="10"/>
  <c r="AE39" i="10"/>
  <c r="AI42" i="8" s="1"/>
  <c r="AM39" i="14"/>
  <c r="J41" i="10"/>
  <c r="W41" i="10"/>
  <c r="O42" i="10"/>
  <c r="Q42" i="10"/>
  <c r="F45" i="7" s="1"/>
  <c r="G42" i="15"/>
  <c r="K42" i="15"/>
  <c r="U42" i="10"/>
  <c r="J45" i="7" s="1"/>
  <c r="P45" i="7" s="1"/>
  <c r="R42" i="14"/>
  <c r="S42" i="15"/>
  <c r="AE42" i="10"/>
  <c r="AI45" i="8" s="1"/>
  <c r="AK42" i="14"/>
  <c r="AN42" i="14" s="1"/>
  <c r="H43" i="10"/>
  <c r="H43" i="14"/>
  <c r="D43" i="15"/>
  <c r="G43" i="15"/>
  <c r="Q43" i="10"/>
  <c r="F46" i="7" s="1"/>
  <c r="N43" i="14"/>
  <c r="L43" i="15"/>
  <c r="S46" i="10"/>
  <c r="H49" i="7" s="1"/>
  <c r="J33" i="10"/>
  <c r="AD33" i="10"/>
  <c r="AG36" i="8" s="1"/>
  <c r="R33" i="15"/>
  <c r="AB34" i="10"/>
  <c r="AD37" i="8" s="1"/>
  <c r="P34" i="15"/>
  <c r="AA35" i="10"/>
  <c r="AC38" i="8" s="1"/>
  <c r="O35" i="15"/>
  <c r="AA36" i="10"/>
  <c r="AC39" i="8" s="1"/>
  <c r="O36" i="15"/>
  <c r="Q37" i="14"/>
  <c r="J37" i="15"/>
  <c r="W37" i="14"/>
  <c r="X37" i="14" s="1"/>
  <c r="T37" i="14" s="1"/>
  <c r="G38" i="14"/>
  <c r="F39" i="15"/>
  <c r="L39" i="10"/>
  <c r="J39" i="15"/>
  <c r="T39" i="10"/>
  <c r="I42" i="7" s="1"/>
  <c r="E40" i="15"/>
  <c r="G40" i="15"/>
  <c r="O40" i="15"/>
  <c r="P44" i="15"/>
  <c r="AB44" i="10"/>
  <c r="AD47" i="8" s="1"/>
  <c r="AF44" i="14"/>
  <c r="R33" i="10"/>
  <c r="G36" i="7" s="1"/>
  <c r="X33" i="10"/>
  <c r="K34" i="15"/>
  <c r="AC34" i="10"/>
  <c r="AF37" i="8" s="1"/>
  <c r="Q34" i="15"/>
  <c r="J35" i="15"/>
  <c r="AB35" i="10"/>
  <c r="AD38" i="8" s="1"/>
  <c r="P35" i="15"/>
  <c r="N36" i="10"/>
  <c r="T36" i="10"/>
  <c r="I39" i="7" s="1"/>
  <c r="J36" i="15"/>
  <c r="AF36" i="14"/>
  <c r="O73" i="12"/>
  <c r="D37" i="15"/>
  <c r="U37" i="10"/>
  <c r="J40" i="7" s="1"/>
  <c r="K37" i="15"/>
  <c r="W37" i="10"/>
  <c r="P38" i="15"/>
  <c r="AB38" i="10"/>
  <c r="AD41" i="8" s="1"/>
  <c r="F39" i="10"/>
  <c r="U40" i="15"/>
  <c r="AM40" i="14"/>
  <c r="T41" i="15"/>
  <c r="AL41" i="14"/>
  <c r="I42" i="10"/>
  <c r="S45" i="6" s="1"/>
  <c r="V45" i="6" s="1"/>
  <c r="E42" i="15"/>
  <c r="M42" i="10"/>
  <c r="J43" i="15"/>
  <c r="T43" i="10"/>
  <c r="I46" i="7" s="1"/>
  <c r="Q43" i="14"/>
  <c r="G34" i="10"/>
  <c r="C34" i="15"/>
  <c r="M34" i="15"/>
  <c r="Y34" i="10"/>
  <c r="AA37" i="8" s="1"/>
  <c r="F35" i="10"/>
  <c r="B35" i="15"/>
  <c r="U35" i="10"/>
  <c r="J38" i="7" s="1"/>
  <c r="X35" i="10"/>
  <c r="B36" i="15"/>
  <c r="R36" i="15"/>
  <c r="AI36" i="14"/>
  <c r="K37" i="10"/>
  <c r="J37" i="14"/>
  <c r="F37" i="15"/>
  <c r="Z37" i="10"/>
  <c r="AB40" i="8" s="1"/>
  <c r="Q37" i="15"/>
  <c r="R37" i="15"/>
  <c r="AI37" i="14"/>
  <c r="R38" i="10"/>
  <c r="G41" i="7" s="1"/>
  <c r="K39" i="14"/>
  <c r="H39" i="15"/>
  <c r="O39" i="14"/>
  <c r="P39" i="15"/>
  <c r="AF39" i="14"/>
  <c r="N41" i="10"/>
  <c r="R41" i="10"/>
  <c r="G44" i="7" s="1"/>
  <c r="H41" i="15"/>
  <c r="E43" i="15"/>
  <c r="I43" i="10"/>
  <c r="S46" i="6" s="1"/>
  <c r="I43" i="14"/>
  <c r="C37" i="10"/>
  <c r="Q38" i="15"/>
  <c r="C41" i="10"/>
  <c r="Q46" i="15"/>
  <c r="AH46" i="14"/>
  <c r="Q49" i="10"/>
  <c r="F52" i="7" s="1"/>
  <c r="O101" i="12"/>
  <c r="K57" i="6" s="1"/>
  <c r="L57" i="6" s="1"/>
  <c r="M57" i="6" s="1"/>
  <c r="N57" i="6" s="1"/>
  <c r="M56" i="3" s="1"/>
  <c r="P54" i="14"/>
  <c r="P57" i="14"/>
  <c r="C45" i="10"/>
  <c r="L46" i="10"/>
  <c r="T46" i="10"/>
  <c r="I49" i="7" s="1"/>
  <c r="AD46" i="10"/>
  <c r="AG49" i="8" s="1"/>
  <c r="AH49" i="8" s="1"/>
  <c r="R46" i="15"/>
  <c r="AL46" i="14"/>
  <c r="T46" i="15"/>
  <c r="N47" i="10"/>
  <c r="S47" i="15"/>
  <c r="K48" i="10"/>
  <c r="R48" i="15"/>
  <c r="AI48" i="14"/>
  <c r="G49" i="10"/>
  <c r="F49" i="14"/>
  <c r="G49" i="14" s="1"/>
  <c r="S49" i="10"/>
  <c r="H52" i="7" s="1"/>
  <c r="W49" i="14"/>
  <c r="X49" i="14" s="1"/>
  <c r="T49" i="14" s="1"/>
  <c r="Z49" i="10"/>
  <c r="AB52" i="8" s="1"/>
  <c r="M50" i="10"/>
  <c r="K50" i="15"/>
  <c r="R50" i="14"/>
  <c r="U50" i="10"/>
  <c r="J53" i="7" s="1"/>
  <c r="D52" i="15"/>
  <c r="H52" i="14"/>
  <c r="H52" i="10"/>
  <c r="I54" i="15"/>
  <c r="N41" i="15"/>
  <c r="AA42" i="14"/>
  <c r="M42" i="15"/>
  <c r="C43" i="10"/>
  <c r="W43" i="14"/>
  <c r="X43" i="14" s="1"/>
  <c r="T43" i="14" s="1"/>
  <c r="O45" i="14"/>
  <c r="B46" i="15"/>
  <c r="I46" i="10"/>
  <c r="S49" i="6" s="1"/>
  <c r="F46" i="15"/>
  <c r="Q46" i="10"/>
  <c r="F49" i="7" s="1"/>
  <c r="J46" i="15"/>
  <c r="Y46" i="10"/>
  <c r="AA49" i="8" s="1"/>
  <c r="AC46" i="14"/>
  <c r="Z46" i="10"/>
  <c r="AB49" i="8" s="1"/>
  <c r="N46" i="15"/>
  <c r="AF46" i="10"/>
  <c r="AJ49" i="8" s="1"/>
  <c r="AG46" i="10"/>
  <c r="AK49" i="8" s="1"/>
  <c r="P47" i="10"/>
  <c r="AE47" i="10"/>
  <c r="AI50" i="8" s="1"/>
  <c r="AD48" i="10"/>
  <c r="AG51" i="8" s="1"/>
  <c r="J91" i="12"/>
  <c r="Q49" i="15"/>
  <c r="AC49" i="10"/>
  <c r="AF52" i="8" s="1"/>
  <c r="AF50" i="10"/>
  <c r="AJ53" i="8" s="1"/>
  <c r="AL50" i="14"/>
  <c r="T50" i="15"/>
  <c r="C51" i="10"/>
  <c r="AL52" i="14"/>
  <c r="T52" i="15"/>
  <c r="AF52" i="10"/>
  <c r="AJ55" i="8" s="1"/>
  <c r="C53" i="10"/>
  <c r="Q54" i="14"/>
  <c r="J54" i="15"/>
  <c r="T54" i="10"/>
  <c r="I57" i="7" s="1"/>
  <c r="B55" i="15"/>
  <c r="F55" i="10"/>
  <c r="U42" i="15"/>
  <c r="AD43" i="10"/>
  <c r="AG46" i="8" s="1"/>
  <c r="AF43" i="10"/>
  <c r="AJ46" i="8" s="1"/>
  <c r="T43" i="15"/>
  <c r="C48" i="10"/>
  <c r="J49" i="14"/>
  <c r="L49" i="10"/>
  <c r="K50" i="10"/>
  <c r="X54" i="10"/>
  <c r="AN58" i="14"/>
  <c r="Z61" i="10"/>
  <c r="AB64" i="8" s="1"/>
  <c r="AD61" i="14"/>
  <c r="N61" i="15"/>
  <c r="P63" i="14"/>
  <c r="X64" i="10"/>
  <c r="C44" i="10"/>
  <c r="O45" i="10"/>
  <c r="L45" i="15"/>
  <c r="C47" i="10"/>
  <c r="P48" i="10"/>
  <c r="J48" i="15"/>
  <c r="T48" i="10"/>
  <c r="I51" i="7" s="1"/>
  <c r="Q48" i="14"/>
  <c r="I49" i="14"/>
  <c r="P49" i="14"/>
  <c r="AA52" i="10"/>
  <c r="AC55" i="8" s="1"/>
  <c r="AE52" i="14"/>
  <c r="O52" i="15"/>
  <c r="P56" i="14"/>
  <c r="C33" i="10"/>
  <c r="I38" i="14"/>
  <c r="K38" i="14" s="1"/>
  <c r="N38" i="14"/>
  <c r="AG38" i="10"/>
  <c r="AK41" i="8" s="1"/>
  <c r="C42" i="10"/>
  <c r="AG42" i="10"/>
  <c r="AK45" i="8" s="1"/>
  <c r="N43" i="10"/>
  <c r="J82" i="12"/>
  <c r="Q46" i="8" s="1"/>
  <c r="R46" i="8" s="1"/>
  <c r="R43" i="15"/>
  <c r="J45" i="10"/>
  <c r="R45" i="10"/>
  <c r="G48" i="7" s="1"/>
  <c r="AI46" i="14"/>
  <c r="AK47" i="14"/>
  <c r="I49" i="10"/>
  <c r="S52" i="6" s="1"/>
  <c r="W52" i="10"/>
  <c r="O52" i="10"/>
  <c r="R54" i="10"/>
  <c r="G57" i="7" s="1"/>
  <c r="O54" i="14"/>
  <c r="M54" i="14" s="1"/>
  <c r="H54" i="15"/>
  <c r="B38" i="15"/>
  <c r="D41" i="15"/>
  <c r="Q41" i="15"/>
  <c r="C42" i="15"/>
  <c r="N42" i="10"/>
  <c r="J80" i="12"/>
  <c r="Q45" i="8" s="1"/>
  <c r="R45" i="8" s="1"/>
  <c r="P42" i="15"/>
  <c r="H45" i="15"/>
  <c r="J46" i="14"/>
  <c r="Q46" i="14"/>
  <c r="AD46" i="14"/>
  <c r="AM46" i="14"/>
  <c r="Q49" i="14"/>
  <c r="T49" i="10"/>
  <c r="I52" i="7" s="1"/>
  <c r="U50" i="15"/>
  <c r="AG50" i="10"/>
  <c r="AK53" i="8" s="1"/>
  <c r="F50" i="10"/>
  <c r="B50" i="15"/>
  <c r="H50" i="14"/>
  <c r="D50" i="15"/>
  <c r="AA52" i="14"/>
  <c r="L52" i="15"/>
  <c r="J54" i="14"/>
  <c r="K54" i="14" s="1"/>
  <c r="F54" i="15"/>
  <c r="U58" i="15"/>
  <c r="AG58" i="10"/>
  <c r="AK61" i="8" s="1"/>
  <c r="AM58" i="14"/>
  <c r="AD41" i="10"/>
  <c r="AG44" i="8" s="1"/>
  <c r="AH44" i="8" s="1"/>
  <c r="AC42" i="10"/>
  <c r="AF45" i="8" s="1"/>
  <c r="AH45" i="8" s="1"/>
  <c r="E46" i="14"/>
  <c r="G46" i="14" s="1"/>
  <c r="I46" i="14"/>
  <c r="N46" i="14"/>
  <c r="AA46" i="14"/>
  <c r="L46" i="15"/>
  <c r="C49" i="15"/>
  <c r="N49" i="14"/>
  <c r="X49" i="10"/>
  <c r="N49" i="15"/>
  <c r="AD49" i="14"/>
  <c r="M50" i="15"/>
  <c r="AC50" i="14"/>
  <c r="Y50" i="10"/>
  <c r="AA53" i="8" s="1"/>
  <c r="J54" i="10"/>
  <c r="O54" i="10"/>
  <c r="P55" i="14"/>
  <c r="Z56" i="10"/>
  <c r="AB59" i="8" s="1"/>
  <c r="AD56" i="14"/>
  <c r="N56" i="15"/>
  <c r="I55" i="10"/>
  <c r="S58" i="6" s="1"/>
  <c r="Q55" i="10"/>
  <c r="F58" i="7" s="1"/>
  <c r="P55" i="15"/>
  <c r="F56" i="15"/>
  <c r="J56" i="15"/>
  <c r="N57" i="15"/>
  <c r="AC58" i="10"/>
  <c r="AF61" i="8" s="1"/>
  <c r="C59" i="10"/>
  <c r="W60" i="10"/>
  <c r="L61" i="15"/>
  <c r="C62" i="15"/>
  <c r="F62" i="14"/>
  <c r="O118" i="12"/>
  <c r="K71" i="6" s="1"/>
  <c r="L71" i="6" s="1"/>
  <c r="M71" i="6" s="1"/>
  <c r="N71" i="6" s="1"/>
  <c r="M70" i="3" s="1"/>
  <c r="AE54" i="14"/>
  <c r="AG54" i="14" s="1"/>
  <c r="Q54" i="15"/>
  <c r="AL54" i="14"/>
  <c r="E55" i="15"/>
  <c r="G55" i="15"/>
  <c r="E57" i="15"/>
  <c r="O57" i="15"/>
  <c r="J58" i="10"/>
  <c r="P58" i="10"/>
  <c r="R58" i="10"/>
  <c r="G61" i="7" s="1"/>
  <c r="W58" i="10"/>
  <c r="X58" i="10"/>
  <c r="Q58" i="15"/>
  <c r="O61" i="10"/>
  <c r="C62" i="10"/>
  <c r="G62" i="10"/>
  <c r="M63" i="10"/>
  <c r="U65" i="15"/>
  <c r="AG65" i="10"/>
  <c r="AK68" i="8" s="1"/>
  <c r="S69" i="10"/>
  <c r="H72" i="7" s="1"/>
  <c r="J46" i="10"/>
  <c r="R46" i="10"/>
  <c r="G49" i="7" s="1"/>
  <c r="J49" i="10"/>
  <c r="O49" i="10"/>
  <c r="R49" i="10"/>
  <c r="G52" i="7" s="1"/>
  <c r="B54" i="15"/>
  <c r="M54" i="10"/>
  <c r="AB55" i="10"/>
  <c r="AD58" i="8" s="1"/>
  <c r="L56" i="10"/>
  <c r="T56" i="10"/>
  <c r="I59" i="7" s="1"/>
  <c r="I57" i="10"/>
  <c r="S60" i="6" s="1"/>
  <c r="J57" i="10"/>
  <c r="O57" i="10"/>
  <c r="G57" i="15"/>
  <c r="Z57" i="10"/>
  <c r="AB60" i="8" s="1"/>
  <c r="T57" i="15"/>
  <c r="K58" i="10"/>
  <c r="D60" i="15"/>
  <c r="K60" i="14"/>
  <c r="L60" i="15"/>
  <c r="AA60" i="14"/>
  <c r="AG60" i="10"/>
  <c r="AK63" i="8" s="1"/>
  <c r="AM60" i="14"/>
  <c r="O65" i="10"/>
  <c r="AM65" i="14"/>
  <c r="I69" i="15"/>
  <c r="Y70" i="10"/>
  <c r="AA73" i="8" s="1"/>
  <c r="M70" i="15"/>
  <c r="AC70" i="14"/>
  <c r="C50" i="10"/>
  <c r="G54" i="14"/>
  <c r="U54" i="10"/>
  <c r="J57" i="7" s="1"/>
  <c r="Y54" i="10"/>
  <c r="AA57" i="8" s="1"/>
  <c r="T54" i="15"/>
  <c r="X55" i="10"/>
  <c r="C56" i="10"/>
  <c r="G57" i="14"/>
  <c r="R57" i="10"/>
  <c r="G60" i="7" s="1"/>
  <c r="M60" i="7" s="1"/>
  <c r="H57" i="15"/>
  <c r="AG57" i="10"/>
  <c r="AK60" i="8" s="1"/>
  <c r="U57" i="15"/>
  <c r="N58" i="15"/>
  <c r="S58" i="15"/>
  <c r="W60" i="14"/>
  <c r="X60" i="14" s="1"/>
  <c r="T60" i="14" s="1"/>
  <c r="T60" i="15"/>
  <c r="AL60" i="14"/>
  <c r="AN60" i="14" s="1"/>
  <c r="C61" i="10"/>
  <c r="AA61" i="14"/>
  <c r="K62" i="10"/>
  <c r="Q62" i="15"/>
  <c r="AC62" i="10"/>
  <c r="AF65" i="8" s="1"/>
  <c r="AH62" i="14"/>
  <c r="C63" i="15"/>
  <c r="G63" i="10"/>
  <c r="C64" i="10"/>
  <c r="AE65" i="14"/>
  <c r="AA65" i="10"/>
  <c r="AC68" i="8" s="1"/>
  <c r="O65" i="15"/>
  <c r="R67" i="15"/>
  <c r="AI67" i="14"/>
  <c r="AD67" i="10"/>
  <c r="AG70" i="8" s="1"/>
  <c r="Q69" i="15"/>
  <c r="AH69" i="14"/>
  <c r="AC69" i="10"/>
  <c r="AF72" i="8" s="1"/>
  <c r="Y49" i="10"/>
  <c r="AA52" i="8" s="1"/>
  <c r="AD49" i="10"/>
  <c r="AG52" i="8" s="1"/>
  <c r="AF49" i="10"/>
  <c r="AJ52" i="8" s="1"/>
  <c r="C52" i="10"/>
  <c r="E54" i="15"/>
  <c r="L54" i="15"/>
  <c r="AA54" i="10"/>
  <c r="AC57" i="8" s="1"/>
  <c r="AF54" i="10"/>
  <c r="AJ57" i="8" s="1"/>
  <c r="C55" i="10"/>
  <c r="K55" i="10"/>
  <c r="F57" i="15"/>
  <c r="L57" i="15"/>
  <c r="AI57" i="14"/>
  <c r="AJ57" i="14" s="1"/>
  <c r="O58" i="14"/>
  <c r="AE58" i="10"/>
  <c r="AI61" i="8" s="1"/>
  <c r="AF58" i="10"/>
  <c r="AJ61" i="8" s="1"/>
  <c r="T58" i="15"/>
  <c r="AF60" i="10"/>
  <c r="AJ63" i="8" s="1"/>
  <c r="AH65" i="14"/>
  <c r="Q65" i="15"/>
  <c r="AC65" i="10"/>
  <c r="AF68" i="8" s="1"/>
  <c r="B49" i="15"/>
  <c r="T49" i="15"/>
  <c r="I52" i="10"/>
  <c r="S55" i="6" s="1"/>
  <c r="Q52" i="10"/>
  <c r="F55" i="7" s="1"/>
  <c r="I54" i="10"/>
  <c r="S57" i="6" s="1"/>
  <c r="G54" i="15"/>
  <c r="S54" i="10"/>
  <c r="H57" i="7" s="1"/>
  <c r="K54" i="15"/>
  <c r="O54" i="15"/>
  <c r="I55" i="14"/>
  <c r="N55" i="14"/>
  <c r="AF55" i="14"/>
  <c r="J56" i="14"/>
  <c r="Q56" i="14"/>
  <c r="K57" i="10"/>
  <c r="J57" i="15"/>
  <c r="AD57" i="14"/>
  <c r="D58" i="15"/>
  <c r="N58" i="10"/>
  <c r="J111" i="12"/>
  <c r="Z58" i="10"/>
  <c r="AB61" i="8" s="1"/>
  <c r="AH58" i="14"/>
  <c r="J60" i="10"/>
  <c r="R60" i="10"/>
  <c r="G63" i="7" s="1"/>
  <c r="U60" i="10"/>
  <c r="J63" i="7" s="1"/>
  <c r="K60" i="15"/>
  <c r="S60" i="15"/>
  <c r="F63" i="14"/>
  <c r="R63" i="14"/>
  <c r="M66" i="10"/>
  <c r="F49" i="10"/>
  <c r="M49" i="15"/>
  <c r="AG49" i="10"/>
  <c r="AK52" i="8" s="1"/>
  <c r="E52" i="15"/>
  <c r="G52" i="15"/>
  <c r="Q54" i="10"/>
  <c r="F57" i="7" s="1"/>
  <c r="M54" i="15"/>
  <c r="AB54" i="10"/>
  <c r="AD57" i="8" s="1"/>
  <c r="AD54" i="10"/>
  <c r="AG57" i="8" s="1"/>
  <c r="AH57" i="8" s="1"/>
  <c r="AG54" i="10"/>
  <c r="AK57" i="8" s="1"/>
  <c r="G57" i="10"/>
  <c r="I57" i="14"/>
  <c r="K57" i="14" s="1"/>
  <c r="L57" i="10"/>
  <c r="AE57" i="14"/>
  <c r="C58" i="10"/>
  <c r="H58" i="10"/>
  <c r="L60" i="14"/>
  <c r="M60" i="10"/>
  <c r="O60" i="10"/>
  <c r="P60" i="10"/>
  <c r="B63" i="15"/>
  <c r="E63" i="14"/>
  <c r="F63" i="10"/>
  <c r="K63" i="14"/>
  <c r="N63" i="10"/>
  <c r="AJ63" i="14"/>
  <c r="U65" i="10"/>
  <c r="J68" i="7" s="1"/>
  <c r="K65" i="15"/>
  <c r="W65" i="10"/>
  <c r="AH66" i="14"/>
  <c r="Q66" i="15"/>
  <c r="AC66" i="10"/>
  <c r="AF69" i="8" s="1"/>
  <c r="F71" i="15"/>
  <c r="J71" i="14"/>
  <c r="K71" i="14" s="1"/>
  <c r="L71" i="10"/>
  <c r="AA55" i="10"/>
  <c r="AC58" i="8" s="1"/>
  <c r="O55" i="15"/>
  <c r="K56" i="10"/>
  <c r="Y57" i="10"/>
  <c r="AA60" i="8" s="1"/>
  <c r="M57" i="15"/>
  <c r="AD57" i="10"/>
  <c r="AG60" i="8" s="1"/>
  <c r="AH60" i="8" s="1"/>
  <c r="H58" i="15"/>
  <c r="G63" i="15"/>
  <c r="Q63" i="10"/>
  <c r="F66" i="7" s="1"/>
  <c r="P68" i="14"/>
  <c r="AA63" i="10"/>
  <c r="AC66" i="8" s="1"/>
  <c r="I66" i="10"/>
  <c r="S69" i="6" s="1"/>
  <c r="L66" i="15"/>
  <c r="E69" i="14"/>
  <c r="J69" i="10"/>
  <c r="W69" i="10"/>
  <c r="P69" i="15"/>
  <c r="AB69" i="10"/>
  <c r="AD72" i="8" s="1"/>
  <c r="E70" i="15"/>
  <c r="N71" i="15"/>
  <c r="AD71" i="14"/>
  <c r="AA71" i="10"/>
  <c r="AC74" i="8" s="1"/>
  <c r="O71" i="15"/>
  <c r="G72" i="10"/>
  <c r="W72" i="10"/>
  <c r="F73" i="15"/>
  <c r="J73" i="14"/>
  <c r="R73" i="10"/>
  <c r="G76" i="7" s="1"/>
  <c r="M73" i="15"/>
  <c r="M74" i="15"/>
  <c r="AC74" i="14"/>
  <c r="B57" i="15"/>
  <c r="Q57" i="15"/>
  <c r="AB60" i="10"/>
  <c r="AD63" i="8" s="1"/>
  <c r="L63" i="15"/>
  <c r="AF63" i="14"/>
  <c r="AF63" i="10"/>
  <c r="AJ66" i="8" s="1"/>
  <c r="E65" i="14"/>
  <c r="G65" i="14" s="1"/>
  <c r="AB65" i="10"/>
  <c r="AD68" i="8" s="1"/>
  <c r="P65" i="15"/>
  <c r="E66" i="15"/>
  <c r="AE66" i="10"/>
  <c r="AI69" i="8" s="1"/>
  <c r="O68" i="10"/>
  <c r="N68" i="14"/>
  <c r="AA68" i="10"/>
  <c r="AC71" i="8" s="1"/>
  <c r="O68" i="15"/>
  <c r="F69" i="10"/>
  <c r="T69" i="15"/>
  <c r="I70" i="10"/>
  <c r="S73" i="6" s="1"/>
  <c r="I71" i="10"/>
  <c r="S74" i="6" s="1"/>
  <c r="X71" i="10"/>
  <c r="Z71" i="10"/>
  <c r="AB74" i="8" s="1"/>
  <c r="P72" i="10"/>
  <c r="K72" i="15"/>
  <c r="Y72" i="10"/>
  <c r="AA75" i="8" s="1"/>
  <c r="L73" i="10"/>
  <c r="X73" i="10"/>
  <c r="Y73" i="10"/>
  <c r="AA76" i="8" s="1"/>
  <c r="AK73" i="14"/>
  <c r="AN73" i="14" s="1"/>
  <c r="C74" i="15"/>
  <c r="F74" i="14"/>
  <c r="Y74" i="10"/>
  <c r="AA77" i="8" s="1"/>
  <c r="N75" i="10"/>
  <c r="T66" i="10"/>
  <c r="I69" i="7" s="1"/>
  <c r="J66" i="15"/>
  <c r="Q69" i="10"/>
  <c r="F72" i="7" s="1"/>
  <c r="N69" i="14"/>
  <c r="K70" i="15"/>
  <c r="R70" i="14"/>
  <c r="O73" i="14"/>
  <c r="W73" i="10"/>
  <c r="G75" i="15"/>
  <c r="N75" i="14"/>
  <c r="Q75" i="10"/>
  <c r="F78" i="7" s="1"/>
  <c r="J75" i="15"/>
  <c r="Q75" i="14"/>
  <c r="T75" i="10"/>
  <c r="I78" i="7" s="1"/>
  <c r="E60" i="15"/>
  <c r="G60" i="15"/>
  <c r="AD63" i="14"/>
  <c r="T63" i="15"/>
  <c r="G65" i="10"/>
  <c r="C65" i="15"/>
  <c r="Y65" i="10"/>
  <c r="AA68" i="8" s="1"/>
  <c r="I68" i="14"/>
  <c r="K68" i="14" s="1"/>
  <c r="K68" i="15"/>
  <c r="X68" i="10"/>
  <c r="C69" i="10"/>
  <c r="G69" i="15"/>
  <c r="F71" i="10"/>
  <c r="B71" i="15"/>
  <c r="K71" i="10"/>
  <c r="M72" i="10"/>
  <c r="AC72" i="14"/>
  <c r="U72" i="15"/>
  <c r="J73" i="10"/>
  <c r="E74" i="15"/>
  <c r="I74" i="14"/>
  <c r="I74" i="10"/>
  <c r="S77" i="6" s="1"/>
  <c r="P74" i="15"/>
  <c r="AB74" i="10"/>
  <c r="AD77" i="8" s="1"/>
  <c r="AF74" i="14"/>
  <c r="R74" i="15"/>
  <c r="AI74" i="14"/>
  <c r="AD74" i="10"/>
  <c r="AG77" i="8" s="1"/>
  <c r="T75" i="15"/>
  <c r="AF75" i="10"/>
  <c r="AJ78" i="8" s="1"/>
  <c r="AL75" i="14"/>
  <c r="C60" i="10"/>
  <c r="L63" i="10"/>
  <c r="AA63" i="14"/>
  <c r="C65" i="10"/>
  <c r="M65" i="15"/>
  <c r="AA66" i="14"/>
  <c r="AB66" i="10"/>
  <c r="AD69" i="8" s="1"/>
  <c r="B68" i="15"/>
  <c r="E68" i="14"/>
  <c r="I68" i="10"/>
  <c r="S71" i="6" s="1"/>
  <c r="U68" i="10"/>
  <c r="J71" i="7" s="1"/>
  <c r="Y68" i="10"/>
  <c r="AA71" i="8" s="1"/>
  <c r="AC68" i="14"/>
  <c r="AG68" i="14" s="1"/>
  <c r="Q68" i="15"/>
  <c r="U70" i="10"/>
  <c r="J73" i="7" s="1"/>
  <c r="AA70" i="14"/>
  <c r="I71" i="14"/>
  <c r="AE71" i="14"/>
  <c r="K72" i="10"/>
  <c r="H72" i="15"/>
  <c r="AG72" i="10"/>
  <c r="AK75" i="8" s="1"/>
  <c r="H73" i="10"/>
  <c r="U73" i="10"/>
  <c r="J76" i="7" s="1"/>
  <c r="K73" i="15"/>
  <c r="AC73" i="14"/>
  <c r="U73" i="15"/>
  <c r="C74" i="10"/>
  <c r="T63" i="10"/>
  <c r="I66" i="7" s="1"/>
  <c r="O66" i="7" s="1"/>
  <c r="I66" i="14"/>
  <c r="G68" i="14"/>
  <c r="C70" i="10"/>
  <c r="I70" i="14"/>
  <c r="AE72" i="10"/>
  <c r="AI75" i="8" s="1"/>
  <c r="C73" i="15"/>
  <c r="F73" i="14"/>
  <c r="P73" i="10"/>
  <c r="J73" i="15"/>
  <c r="Q73" i="14"/>
  <c r="AE73" i="10"/>
  <c r="AI76" i="8" s="1"/>
  <c r="J75" i="10"/>
  <c r="U75" i="10"/>
  <c r="J78" i="7" s="1"/>
  <c r="R75" i="14"/>
  <c r="K75" i="15"/>
  <c r="X63" i="10"/>
  <c r="AE63" i="14"/>
  <c r="Q63" i="15"/>
  <c r="M65" i="10"/>
  <c r="L65" i="15"/>
  <c r="C66" i="10"/>
  <c r="M68" i="10"/>
  <c r="AA68" i="14"/>
  <c r="Z68" i="10"/>
  <c r="AB71" i="8" s="1"/>
  <c r="N68" i="15"/>
  <c r="C71" i="10"/>
  <c r="J72" i="10"/>
  <c r="P72" i="15"/>
  <c r="AB72" i="10"/>
  <c r="AD75" i="8" s="1"/>
  <c r="AM72" i="14"/>
  <c r="G73" i="10"/>
  <c r="T73" i="10"/>
  <c r="I76" i="7" s="1"/>
  <c r="AB73" i="10"/>
  <c r="AD76" i="8" s="1"/>
  <c r="H74" i="14"/>
  <c r="D74" i="15"/>
  <c r="H74" i="10"/>
  <c r="P78" i="14"/>
  <c r="Q66" i="14"/>
  <c r="S66" i="15"/>
  <c r="AK66" i="14"/>
  <c r="C67" i="10"/>
  <c r="S68" i="10"/>
  <c r="H71" i="7" s="1"/>
  <c r="I68" i="15"/>
  <c r="AE68" i="14"/>
  <c r="AF69" i="10"/>
  <c r="AJ72" i="8" s="1"/>
  <c r="AL69" i="14"/>
  <c r="L70" i="15"/>
  <c r="AE70" i="10"/>
  <c r="AI73" i="8" s="1"/>
  <c r="S70" i="15"/>
  <c r="E71" i="15"/>
  <c r="AA71" i="14"/>
  <c r="L71" i="15"/>
  <c r="O122" i="12"/>
  <c r="F72" i="14"/>
  <c r="C72" i="15"/>
  <c r="M72" i="15"/>
  <c r="M73" i="10"/>
  <c r="H73" i="15"/>
  <c r="G74" i="15"/>
  <c r="Q74" i="10"/>
  <c r="F77" i="7" s="1"/>
  <c r="N74" i="14"/>
  <c r="AC74" i="10"/>
  <c r="AF77" i="8" s="1"/>
  <c r="AH77" i="8" s="1"/>
  <c r="Q74" i="15"/>
  <c r="AH74" i="14"/>
  <c r="AJ74" i="14" s="1"/>
  <c r="F75" i="15"/>
  <c r="J75" i="14"/>
  <c r="O75" i="14"/>
  <c r="R75" i="10"/>
  <c r="G78" i="7" s="1"/>
  <c r="R75" i="15"/>
  <c r="AI75" i="14"/>
  <c r="AJ75" i="14" s="1"/>
  <c r="L76" i="14"/>
  <c r="J76" i="14"/>
  <c r="K76" i="14" s="1"/>
  <c r="O77" i="10"/>
  <c r="O77" i="15"/>
  <c r="AA77" i="10"/>
  <c r="AC80" i="8" s="1"/>
  <c r="J78" i="10"/>
  <c r="N81" i="15"/>
  <c r="Z81" i="10"/>
  <c r="AB84" i="8" s="1"/>
  <c r="AD81" i="14"/>
  <c r="H88" i="15"/>
  <c r="O88" i="14"/>
  <c r="R88" i="10"/>
  <c r="G91" i="7" s="1"/>
  <c r="J63" i="10"/>
  <c r="R63" i="10"/>
  <c r="G66" i="7" s="1"/>
  <c r="Y63" i="10"/>
  <c r="AA66" i="8" s="1"/>
  <c r="AG63" i="10"/>
  <c r="AK66" i="8" s="1"/>
  <c r="AG68" i="10"/>
  <c r="AK71" i="8" s="1"/>
  <c r="C72" i="10"/>
  <c r="C73" i="10"/>
  <c r="C75" i="10"/>
  <c r="L75" i="10"/>
  <c r="T76" i="15"/>
  <c r="AL76" i="14"/>
  <c r="Z77" i="10"/>
  <c r="AB80" i="8" s="1"/>
  <c r="AD77" i="14"/>
  <c r="I78" i="15"/>
  <c r="AC78" i="10"/>
  <c r="AF81" i="8" s="1"/>
  <c r="AH81" i="8" s="1"/>
  <c r="E75" i="15"/>
  <c r="I75" i="14"/>
  <c r="M75" i="10"/>
  <c r="H75" i="15"/>
  <c r="AD75" i="10"/>
  <c r="AG78" i="8" s="1"/>
  <c r="AH78" i="8" s="1"/>
  <c r="AK75" i="14"/>
  <c r="AE75" i="10"/>
  <c r="AI78" i="8" s="1"/>
  <c r="R76" i="14"/>
  <c r="Q76" i="15"/>
  <c r="R77" i="15"/>
  <c r="AD77" i="10"/>
  <c r="AG80" i="8" s="1"/>
  <c r="AH80" i="8" s="1"/>
  <c r="Q77" i="14"/>
  <c r="Q77" i="15"/>
  <c r="AH77" i="14"/>
  <c r="L83" i="15"/>
  <c r="AA83" i="14"/>
  <c r="D76" i="15"/>
  <c r="L76" i="10"/>
  <c r="C77" i="15"/>
  <c r="G77" i="10"/>
  <c r="L77" i="15"/>
  <c r="AI77" i="14"/>
  <c r="K78" i="14"/>
  <c r="K78" i="15"/>
  <c r="U78" i="10"/>
  <c r="J81" i="7" s="1"/>
  <c r="S76" i="15"/>
  <c r="AE76" i="10"/>
  <c r="AI79" i="8" s="1"/>
  <c r="B78" i="15"/>
  <c r="F78" i="10"/>
  <c r="R78" i="10"/>
  <c r="G81" i="7" s="1"/>
  <c r="H78" i="15"/>
  <c r="O78" i="14"/>
  <c r="J79" i="15"/>
  <c r="T79" i="10"/>
  <c r="I82" i="7" s="1"/>
  <c r="Q79" i="14"/>
  <c r="I72" i="10"/>
  <c r="N72" i="10"/>
  <c r="Q72" i="10"/>
  <c r="F75" i="7" s="1"/>
  <c r="J122" i="12"/>
  <c r="O73" i="15"/>
  <c r="T73" i="15"/>
  <c r="W75" i="14"/>
  <c r="X75" i="14" s="1"/>
  <c r="T75" i="14" s="1"/>
  <c r="AB75" i="10"/>
  <c r="AD78" i="8" s="1"/>
  <c r="O125" i="12"/>
  <c r="K79" i="6" s="1"/>
  <c r="L79" i="6" s="1"/>
  <c r="M79" i="6" s="1"/>
  <c r="H76" i="10"/>
  <c r="W76" i="14"/>
  <c r="X76" i="14" s="1"/>
  <c r="T76" i="14" s="1"/>
  <c r="M78" i="10"/>
  <c r="O78" i="15"/>
  <c r="AA78" i="10"/>
  <c r="AC81" i="8" s="1"/>
  <c r="AE79" i="10"/>
  <c r="AI82" i="8" s="1"/>
  <c r="S79" i="15"/>
  <c r="AK79" i="14"/>
  <c r="F79" i="15"/>
  <c r="L79" i="10"/>
  <c r="J79" i="14"/>
  <c r="I80" i="10"/>
  <c r="S83" i="6" s="1"/>
  <c r="E80" i="15"/>
  <c r="I80" i="14"/>
  <c r="W86" i="10"/>
  <c r="O76" i="10"/>
  <c r="P76" i="10"/>
  <c r="K76" i="15"/>
  <c r="AA76" i="14"/>
  <c r="W76" i="10"/>
  <c r="X78" i="10"/>
  <c r="C80" i="10"/>
  <c r="G81" i="10"/>
  <c r="C81" i="15"/>
  <c r="F81" i="14"/>
  <c r="J68" i="10"/>
  <c r="R68" i="10"/>
  <c r="G71" i="7" s="1"/>
  <c r="E72" i="15"/>
  <c r="G72" i="15"/>
  <c r="X72" i="10"/>
  <c r="Z72" i="10"/>
  <c r="AB75" i="8" s="1"/>
  <c r="AC72" i="10"/>
  <c r="AF75" i="8" s="1"/>
  <c r="L73" i="15"/>
  <c r="AF73" i="10"/>
  <c r="AJ76" i="8" s="1"/>
  <c r="F75" i="10"/>
  <c r="X75" i="10"/>
  <c r="Q75" i="15"/>
  <c r="E76" i="15"/>
  <c r="N76" i="10"/>
  <c r="U76" i="10"/>
  <c r="J79" i="7" s="1"/>
  <c r="J125" i="12"/>
  <c r="Q79" i="8" s="1"/>
  <c r="R79" i="8" s="1"/>
  <c r="N76" i="15"/>
  <c r="AK76" i="14"/>
  <c r="O126" i="12"/>
  <c r="P77" i="10"/>
  <c r="H77" i="15"/>
  <c r="Q78" i="15"/>
  <c r="AH78" i="14"/>
  <c r="AJ78" i="14" s="1"/>
  <c r="X79" i="10"/>
  <c r="U81" i="15"/>
  <c r="AG81" i="10"/>
  <c r="AK84" i="8" s="1"/>
  <c r="AM81" i="14"/>
  <c r="C76" i="10"/>
  <c r="N78" i="10"/>
  <c r="Q78" i="10"/>
  <c r="F81" i="7" s="1"/>
  <c r="F82" i="10"/>
  <c r="B82" i="15"/>
  <c r="E82" i="15"/>
  <c r="I82" i="10"/>
  <c r="S85" i="6" s="1"/>
  <c r="H82" i="15"/>
  <c r="R82" i="10"/>
  <c r="G85" i="7" s="1"/>
  <c r="AF82" i="14"/>
  <c r="M85" i="10"/>
  <c r="R85" i="10"/>
  <c r="G88" i="7" s="1"/>
  <c r="O85" i="14"/>
  <c r="H85" i="15"/>
  <c r="AI85" i="14"/>
  <c r="AD85" i="10"/>
  <c r="AG88" i="8" s="1"/>
  <c r="T85" i="15"/>
  <c r="AF85" i="10"/>
  <c r="AJ88" i="8" s="1"/>
  <c r="AL85" i="14"/>
  <c r="AG78" i="10"/>
  <c r="AK81" i="8" s="1"/>
  <c r="AD81" i="10"/>
  <c r="AG84" i="8" s="1"/>
  <c r="R81" i="15"/>
  <c r="O128" i="12"/>
  <c r="K85" i="6" s="1"/>
  <c r="L85" i="6" s="1"/>
  <c r="M85" i="6" s="1"/>
  <c r="G82" i="15"/>
  <c r="Q82" i="10"/>
  <c r="F85" i="7" s="1"/>
  <c r="C84" i="10"/>
  <c r="I89" i="10"/>
  <c r="S92" i="6" s="1"/>
  <c r="I89" i="14"/>
  <c r="E89" i="15"/>
  <c r="P79" i="10"/>
  <c r="W79" i="10"/>
  <c r="F81" i="10"/>
  <c r="B81" i="15"/>
  <c r="M81" i="15"/>
  <c r="U82" i="15"/>
  <c r="AG82" i="10"/>
  <c r="AK85" i="8" s="1"/>
  <c r="N85" i="15"/>
  <c r="Z85" i="10"/>
  <c r="AB88" i="8" s="1"/>
  <c r="W85" i="10"/>
  <c r="M85" i="15"/>
  <c r="AC85" i="14"/>
  <c r="Q89" i="10"/>
  <c r="F92" i="7" s="1"/>
  <c r="L92" i="7" s="1"/>
  <c r="G89" i="15"/>
  <c r="N89" i="14"/>
  <c r="M89" i="14" s="1"/>
  <c r="U95" i="15"/>
  <c r="AM95" i="14"/>
  <c r="AG95" i="10"/>
  <c r="AK98" i="8" s="1"/>
  <c r="AC82" i="10"/>
  <c r="AF85" i="8" s="1"/>
  <c r="AH85" i="8" s="1"/>
  <c r="Q82" i="15"/>
  <c r="T82" i="15"/>
  <c r="AF82" i="10"/>
  <c r="AJ85" i="8" s="1"/>
  <c r="M83" i="10"/>
  <c r="Q83" i="10"/>
  <c r="F86" i="7" s="1"/>
  <c r="N83" i="14"/>
  <c r="Y83" i="10"/>
  <c r="AA86" i="8" s="1"/>
  <c r="M83" i="15"/>
  <c r="AC83" i="14"/>
  <c r="N85" i="14"/>
  <c r="G85" i="15"/>
  <c r="Q85" i="10"/>
  <c r="F88" i="7" s="1"/>
  <c r="C86" i="10"/>
  <c r="J88" i="10"/>
  <c r="I91" i="15"/>
  <c r="AB82" i="10"/>
  <c r="AD85" i="8" s="1"/>
  <c r="P82" i="15"/>
  <c r="C83" i="10"/>
  <c r="X84" i="10"/>
  <c r="C87" i="10"/>
  <c r="C88" i="10"/>
  <c r="C89" i="15"/>
  <c r="F89" i="14"/>
  <c r="G89" i="14" s="1"/>
  <c r="G89" i="10"/>
  <c r="W90" i="10"/>
  <c r="M79" i="15"/>
  <c r="D81" i="15"/>
  <c r="N82" i="10"/>
  <c r="N82" i="14"/>
  <c r="M82" i="15"/>
  <c r="Y82" i="10"/>
  <c r="AA85" i="8" s="1"/>
  <c r="C77" i="10"/>
  <c r="Y78" i="10"/>
  <c r="AA81" i="8" s="1"/>
  <c r="AF78" i="10"/>
  <c r="AJ81" i="8" s="1"/>
  <c r="C79" i="10"/>
  <c r="O79" i="14"/>
  <c r="Y79" i="10"/>
  <c r="AA82" i="8" s="1"/>
  <c r="C81" i="10"/>
  <c r="H81" i="10"/>
  <c r="AI81" i="14"/>
  <c r="M82" i="10"/>
  <c r="J128" i="12"/>
  <c r="X82" i="10"/>
  <c r="AM82" i="14"/>
  <c r="G85" i="10"/>
  <c r="C85" i="15"/>
  <c r="F85" i="14"/>
  <c r="X85" i="10"/>
  <c r="H88" i="14"/>
  <c r="D88" i="15"/>
  <c r="H88" i="10"/>
  <c r="K89" i="10"/>
  <c r="T76" i="10"/>
  <c r="I79" i="7" s="1"/>
  <c r="G78" i="14"/>
  <c r="I78" i="10"/>
  <c r="S81" i="6" s="1"/>
  <c r="Q78" i="14"/>
  <c r="AD78" i="14"/>
  <c r="AG78" i="14" s="1"/>
  <c r="P78" i="15"/>
  <c r="AM78" i="14"/>
  <c r="E81" i="14"/>
  <c r="AC81" i="14"/>
  <c r="AK81" i="14"/>
  <c r="J82" i="10"/>
  <c r="U82" i="10"/>
  <c r="J85" i="7" s="1"/>
  <c r="K82" i="15"/>
  <c r="AH82" i="14"/>
  <c r="AL82" i="14"/>
  <c r="K87" i="10"/>
  <c r="C89" i="10"/>
  <c r="L91" i="10"/>
  <c r="N91" i="10"/>
  <c r="J139" i="12"/>
  <c r="AF91" i="14"/>
  <c r="AG91" i="10"/>
  <c r="AK94" i="8" s="1"/>
  <c r="U91" i="15"/>
  <c r="Q92" i="10"/>
  <c r="F95" i="7" s="1"/>
  <c r="S94" i="15"/>
  <c r="AE94" i="10"/>
  <c r="AI97" i="8" s="1"/>
  <c r="AK94" i="14"/>
  <c r="F82" i="14"/>
  <c r="G82" i="14" s="1"/>
  <c r="AA82" i="14"/>
  <c r="AI82" i="14"/>
  <c r="O91" i="10"/>
  <c r="R91" i="15"/>
  <c r="AI91" i="14"/>
  <c r="AJ91" i="14" s="1"/>
  <c r="I92" i="15"/>
  <c r="AE92" i="14"/>
  <c r="AG92" i="14" s="1"/>
  <c r="K93" i="15"/>
  <c r="R93" i="14"/>
  <c r="U93" i="10"/>
  <c r="J96" i="7" s="1"/>
  <c r="X97" i="10"/>
  <c r="AK89" i="14"/>
  <c r="C90" i="10"/>
  <c r="H90" i="14"/>
  <c r="G91" i="14"/>
  <c r="R91" i="10"/>
  <c r="G94" i="7" s="1"/>
  <c r="J92" i="15"/>
  <c r="T92" i="10"/>
  <c r="I95" i="7" s="1"/>
  <c r="Q92" i="14"/>
  <c r="X92" i="10"/>
  <c r="Q92" i="15"/>
  <c r="AH92" i="14"/>
  <c r="AC92" i="10"/>
  <c r="AF95" i="8" s="1"/>
  <c r="AA89" i="10"/>
  <c r="AC92" i="8" s="1"/>
  <c r="O89" i="15"/>
  <c r="AL89" i="14"/>
  <c r="J91" i="10"/>
  <c r="J91" i="14"/>
  <c r="K91" i="14" s="1"/>
  <c r="J91" i="15"/>
  <c r="W91" i="14"/>
  <c r="X91" i="14" s="1"/>
  <c r="T91" i="14" s="1"/>
  <c r="J93" i="10"/>
  <c r="S93" i="10"/>
  <c r="H96" i="7" s="1"/>
  <c r="I92" i="10"/>
  <c r="S95" i="6" s="1"/>
  <c r="O92" i="15"/>
  <c r="B89" i="15"/>
  <c r="B91" i="15"/>
  <c r="F91" i="10"/>
  <c r="C91" i="15"/>
  <c r="T91" i="10"/>
  <c r="I94" i="7" s="1"/>
  <c r="S92" i="10"/>
  <c r="H95" i="7" s="1"/>
  <c r="AG92" i="10"/>
  <c r="AK95" i="8" s="1"/>
  <c r="AM92" i="14"/>
  <c r="X93" i="10"/>
  <c r="D94" i="15"/>
  <c r="H94" i="10"/>
  <c r="H94" i="14"/>
  <c r="J95" i="10"/>
  <c r="H95" i="15"/>
  <c r="O95" i="14"/>
  <c r="R95" i="10"/>
  <c r="G98" i="7" s="1"/>
  <c r="J96" i="10"/>
  <c r="R96" i="10"/>
  <c r="G99" i="7" s="1"/>
  <c r="H96" i="15"/>
  <c r="O96" i="14"/>
  <c r="S89" i="15"/>
  <c r="AE89" i="10"/>
  <c r="AI92" i="8" s="1"/>
  <c r="T89" i="15"/>
  <c r="D90" i="15"/>
  <c r="F91" i="15"/>
  <c r="F92" i="15"/>
  <c r="L92" i="10"/>
  <c r="J92" i="14"/>
  <c r="K92" i="14" s="1"/>
  <c r="M93" i="10"/>
  <c r="C95" i="10"/>
  <c r="AJ96" i="14"/>
  <c r="R102" i="15"/>
  <c r="AD102" i="10"/>
  <c r="AG105" i="8" s="1"/>
  <c r="AI102" i="14"/>
  <c r="C85" i="10"/>
  <c r="AF89" i="10"/>
  <c r="AJ92" i="8" s="1"/>
  <c r="H90" i="10"/>
  <c r="M91" i="10"/>
  <c r="Q91" i="14"/>
  <c r="L91" i="15"/>
  <c r="Z91" i="10"/>
  <c r="AB94" i="8" s="1"/>
  <c r="N91" i="15"/>
  <c r="AB91" i="10"/>
  <c r="AD94" i="8" s="1"/>
  <c r="S99" i="15"/>
  <c r="AE99" i="10"/>
  <c r="AI102" i="8" s="1"/>
  <c r="AK99" i="14"/>
  <c r="Y91" i="10"/>
  <c r="AA94" i="8" s="1"/>
  <c r="P92" i="15"/>
  <c r="AB93" i="10"/>
  <c r="AD96" i="8" s="1"/>
  <c r="P93" i="15"/>
  <c r="C94" i="10"/>
  <c r="O96" i="10"/>
  <c r="X96" i="10"/>
  <c r="C98" i="15"/>
  <c r="P100" i="10"/>
  <c r="X100" i="10"/>
  <c r="U101" i="10"/>
  <c r="J104" i="7" s="1"/>
  <c r="P104" i="7" s="1"/>
  <c r="R101" i="14"/>
  <c r="K101" i="15"/>
  <c r="AI101" i="14"/>
  <c r="R101" i="15"/>
  <c r="AD101" i="10"/>
  <c r="AG104" i="8" s="1"/>
  <c r="F93" i="15"/>
  <c r="J93" i="15"/>
  <c r="Y93" i="10"/>
  <c r="AA96" i="8" s="1"/>
  <c r="O93" i="15"/>
  <c r="I94" i="10"/>
  <c r="S97" i="6" s="1"/>
  <c r="Q94" i="10"/>
  <c r="F97" i="7" s="1"/>
  <c r="AF94" i="10"/>
  <c r="AJ97" i="8" s="1"/>
  <c r="N96" i="10"/>
  <c r="N3" i="13"/>
  <c r="Q99" i="8" s="1"/>
  <c r="F5" i="13"/>
  <c r="N98" i="14"/>
  <c r="M98" i="14" s="1"/>
  <c r="G98" i="15"/>
  <c r="Q98" i="10"/>
  <c r="F101" i="7" s="1"/>
  <c r="L101" i="7" s="1"/>
  <c r="U98" i="15"/>
  <c r="AG98" i="10"/>
  <c r="AK101" i="8" s="1"/>
  <c r="C99" i="10"/>
  <c r="R100" i="15"/>
  <c r="AD100" i="10"/>
  <c r="AG103" i="8" s="1"/>
  <c r="AI100" i="14"/>
  <c r="F10" i="13"/>
  <c r="K106" i="6" s="1"/>
  <c r="L106" i="6" s="1"/>
  <c r="M106" i="6" s="1"/>
  <c r="N106" i="6" s="1"/>
  <c r="M105" i="3" s="1"/>
  <c r="AG96" i="10"/>
  <c r="AK99" i="8" s="1"/>
  <c r="U96" i="15"/>
  <c r="N97" i="10"/>
  <c r="N4" i="13"/>
  <c r="N98" i="15"/>
  <c r="AD98" i="14"/>
  <c r="Z98" i="10"/>
  <c r="AB101" i="8" s="1"/>
  <c r="N99" i="10"/>
  <c r="F100" i="14"/>
  <c r="C100" i="15"/>
  <c r="G100" i="10"/>
  <c r="C101" i="15"/>
  <c r="G101" i="10"/>
  <c r="F101" i="14"/>
  <c r="G101" i="14" s="1"/>
  <c r="L93" i="10"/>
  <c r="T93" i="10"/>
  <c r="I96" i="7" s="1"/>
  <c r="AL93" i="14"/>
  <c r="J94" i="14"/>
  <c r="Q94" i="14"/>
  <c r="AA94" i="10"/>
  <c r="AC97" i="8" s="1"/>
  <c r="O94" i="15"/>
  <c r="E96" i="15"/>
  <c r="G96" i="15"/>
  <c r="T96" i="15"/>
  <c r="M97" i="10"/>
  <c r="K97" i="15"/>
  <c r="U97" i="10"/>
  <c r="J100" i="7" s="1"/>
  <c r="AF97" i="14"/>
  <c r="H98" i="14"/>
  <c r="T98" i="15"/>
  <c r="AF98" i="10"/>
  <c r="AJ101" i="8" s="1"/>
  <c r="AL98" i="14"/>
  <c r="M100" i="10"/>
  <c r="AF100" i="14"/>
  <c r="L101" i="10"/>
  <c r="F101" i="15"/>
  <c r="J101" i="14"/>
  <c r="K101" i="14" s="1"/>
  <c r="L101" i="14" s="1"/>
  <c r="D101" i="14" s="1"/>
  <c r="B101" i="14" s="1"/>
  <c r="F101" i="11" s="1"/>
  <c r="C101" i="11" s="1"/>
  <c r="X101" i="10"/>
  <c r="C102" i="10"/>
  <c r="J103" i="14"/>
  <c r="K103" i="14" s="1"/>
  <c r="F103" i="15"/>
  <c r="L103" i="10"/>
  <c r="Q91" i="15"/>
  <c r="J92" i="10"/>
  <c r="R92" i="10"/>
  <c r="G95" i="7" s="1"/>
  <c r="N94" i="15"/>
  <c r="G96" i="10"/>
  <c r="I96" i="10"/>
  <c r="S99" i="6" s="1"/>
  <c r="Q96" i="10"/>
  <c r="F99" i="7" s="1"/>
  <c r="AD96" i="10"/>
  <c r="AG99" i="8" s="1"/>
  <c r="AF96" i="10"/>
  <c r="AJ99" i="8" s="1"/>
  <c r="C97" i="10"/>
  <c r="AC98" i="14"/>
  <c r="AM98" i="14"/>
  <c r="W100" i="10"/>
  <c r="T101" i="10"/>
  <c r="I104" i="7" s="1"/>
  <c r="O104" i="7" s="1"/>
  <c r="J101" i="15"/>
  <c r="Q101" i="14"/>
  <c r="Q101" i="15"/>
  <c r="AC101" i="10"/>
  <c r="AF104" i="8" s="1"/>
  <c r="AH101" i="14"/>
  <c r="AJ101" i="14" s="1"/>
  <c r="P103" i="14"/>
  <c r="M103" i="14" s="1"/>
  <c r="I104" i="10"/>
  <c r="S107" i="6" s="1"/>
  <c r="I104" i="14"/>
  <c r="E104" i="15"/>
  <c r="Q108" i="10"/>
  <c r="F111" i="7" s="1"/>
  <c r="G108" i="15"/>
  <c r="N108" i="14"/>
  <c r="K92" i="15"/>
  <c r="Y92" i="10"/>
  <c r="AA95" i="8" s="1"/>
  <c r="M92" i="15"/>
  <c r="AC93" i="14"/>
  <c r="AE93" i="14"/>
  <c r="I94" i="14"/>
  <c r="N94" i="14"/>
  <c r="X94" i="10"/>
  <c r="AL94" i="14"/>
  <c r="B96" i="15"/>
  <c r="F96" i="10"/>
  <c r="W96" i="14"/>
  <c r="X96" i="14" s="1"/>
  <c r="T96" i="14" s="1"/>
  <c r="Q96" i="15"/>
  <c r="AC96" i="10"/>
  <c r="AF99" i="8" s="1"/>
  <c r="D97" i="15"/>
  <c r="S97" i="15"/>
  <c r="K91" i="10"/>
  <c r="AC91" i="14"/>
  <c r="AG91" i="14" s="1"/>
  <c r="AC91" i="10"/>
  <c r="AF94" i="8" s="1"/>
  <c r="AH94" i="8" s="1"/>
  <c r="B92" i="15"/>
  <c r="H92" i="15"/>
  <c r="W92" i="14"/>
  <c r="X92" i="14" s="1"/>
  <c r="T92" i="14" s="1"/>
  <c r="Z92" i="10"/>
  <c r="AB95" i="8" s="1"/>
  <c r="N92" i="15"/>
  <c r="I93" i="10"/>
  <c r="S96" i="6" s="1"/>
  <c r="E93" i="15"/>
  <c r="J93" i="14"/>
  <c r="K93" i="14" s="1"/>
  <c r="Q93" i="10"/>
  <c r="F96" i="7" s="1"/>
  <c r="G93" i="15"/>
  <c r="Q93" i="14"/>
  <c r="M93" i="14" s="1"/>
  <c r="AG93" i="10"/>
  <c r="AK96" i="8" s="1"/>
  <c r="Y96" i="10"/>
  <c r="AA99" i="8" s="1"/>
  <c r="M96" i="15"/>
  <c r="AM96" i="14"/>
  <c r="H97" i="10"/>
  <c r="W97" i="14"/>
  <c r="X97" i="14" s="1"/>
  <c r="T97" i="14" s="1"/>
  <c r="AE97" i="10"/>
  <c r="AI100" i="8" s="1"/>
  <c r="C98" i="10"/>
  <c r="F100" i="10"/>
  <c r="B100" i="15"/>
  <c r="E100" i="14"/>
  <c r="U100" i="15"/>
  <c r="AG100" i="10"/>
  <c r="AK103" i="8" s="1"/>
  <c r="AM100" i="14"/>
  <c r="W103" i="14"/>
  <c r="X103" i="14" s="1"/>
  <c r="T103" i="14" s="1"/>
  <c r="N10" i="13"/>
  <c r="Q106" i="8" s="1"/>
  <c r="AF103" i="14"/>
  <c r="AG103" i="14" s="1"/>
  <c r="P103" i="15"/>
  <c r="AB103" i="10"/>
  <c r="AD106" i="8" s="1"/>
  <c r="R93" i="10"/>
  <c r="G96" i="7" s="1"/>
  <c r="H93" i="15"/>
  <c r="T93" i="15"/>
  <c r="AF93" i="10"/>
  <c r="AJ96" i="8" s="1"/>
  <c r="L94" i="10"/>
  <c r="F94" i="15"/>
  <c r="T94" i="10"/>
  <c r="I97" i="7" s="1"/>
  <c r="J94" i="15"/>
  <c r="F4" i="13"/>
  <c r="P97" i="15"/>
  <c r="AB97" i="10"/>
  <c r="AD100" i="8" s="1"/>
  <c r="H98" i="10"/>
  <c r="D98" i="15"/>
  <c r="R98" i="10"/>
  <c r="G101" i="7" s="1"/>
  <c r="M101" i="7" s="1"/>
  <c r="O98" i="14"/>
  <c r="AB100" i="10"/>
  <c r="AD103" i="8" s="1"/>
  <c r="U100" i="10"/>
  <c r="J103" i="7" s="1"/>
  <c r="K100" i="15"/>
  <c r="R100" i="14"/>
  <c r="M101" i="10"/>
  <c r="AL92" i="14"/>
  <c r="H101" i="10"/>
  <c r="O101" i="15"/>
  <c r="M103" i="15"/>
  <c r="L104" i="10"/>
  <c r="Q104" i="14"/>
  <c r="AA104" i="14"/>
  <c r="AL104" i="14"/>
  <c r="F105" i="10"/>
  <c r="B105" i="15"/>
  <c r="U105" i="10"/>
  <c r="J108" i="7" s="1"/>
  <c r="P108" i="7" s="1"/>
  <c r="K105" i="15"/>
  <c r="X105" i="10"/>
  <c r="AD105" i="14"/>
  <c r="Q105" i="15"/>
  <c r="AK106" i="14"/>
  <c r="G107" i="15"/>
  <c r="Q107" i="10"/>
  <c r="F110" i="7" s="1"/>
  <c r="E101" i="15"/>
  <c r="G101" i="15"/>
  <c r="AB101" i="10"/>
  <c r="AD104" i="8" s="1"/>
  <c r="J103" i="10"/>
  <c r="Z103" i="10"/>
  <c r="AB106" i="8" s="1"/>
  <c r="AG103" i="10"/>
  <c r="AK106" i="8" s="1"/>
  <c r="F104" i="15"/>
  <c r="N11" i="13"/>
  <c r="AD104" i="10"/>
  <c r="AG107" i="8" s="1"/>
  <c r="R104" i="15"/>
  <c r="G105" i="10"/>
  <c r="C105" i="15"/>
  <c r="AK105" i="14"/>
  <c r="O151" i="12"/>
  <c r="K109" i="6" s="1"/>
  <c r="L109" i="6" s="1"/>
  <c r="M109" i="6" s="1"/>
  <c r="C106" i="15"/>
  <c r="F106" i="14"/>
  <c r="L106" i="15"/>
  <c r="AA106" i="14"/>
  <c r="C107" i="15"/>
  <c r="G107" i="10"/>
  <c r="N107" i="10"/>
  <c r="AF92" i="10"/>
  <c r="AJ95" i="8" s="1"/>
  <c r="C101" i="10"/>
  <c r="F101" i="10"/>
  <c r="B101" i="15"/>
  <c r="P101" i="10"/>
  <c r="W101" i="10"/>
  <c r="B103" i="15"/>
  <c r="O103" i="10"/>
  <c r="L103" i="15"/>
  <c r="Q103" i="15"/>
  <c r="J104" i="10"/>
  <c r="L104" i="15"/>
  <c r="O104" i="15"/>
  <c r="C105" i="10"/>
  <c r="AC105" i="10"/>
  <c r="AF108" i="8" s="1"/>
  <c r="D106" i="15"/>
  <c r="H106" i="10"/>
  <c r="J151" i="12"/>
  <c r="Q109" i="8" s="1"/>
  <c r="R109" i="8" s="1"/>
  <c r="W106" i="14"/>
  <c r="X106" i="14" s="1"/>
  <c r="T106" i="14" s="1"/>
  <c r="AC106" i="14"/>
  <c r="AC106" i="10"/>
  <c r="AF109" i="8" s="1"/>
  <c r="R106" i="15"/>
  <c r="AD106" i="10"/>
  <c r="AG109" i="8" s="1"/>
  <c r="B107" i="15"/>
  <c r="E107" i="14"/>
  <c r="M107" i="10"/>
  <c r="N107" i="14"/>
  <c r="M107" i="14" s="1"/>
  <c r="AG107" i="14"/>
  <c r="Q111" i="15"/>
  <c r="AH111" i="14"/>
  <c r="AC111" i="10"/>
  <c r="AF114" i="8" s="1"/>
  <c r="G103" i="14"/>
  <c r="R103" i="10"/>
  <c r="G106" i="7" s="1"/>
  <c r="W104" i="10"/>
  <c r="AH104" i="14"/>
  <c r="T104" i="15"/>
  <c r="N105" i="15"/>
  <c r="H106" i="15"/>
  <c r="K103" i="10"/>
  <c r="B104" i="15"/>
  <c r="J104" i="14"/>
  <c r="W104" i="14"/>
  <c r="X104" i="14" s="1"/>
  <c r="T104" i="14" s="1"/>
  <c r="AI104" i="14"/>
  <c r="AM104" i="14"/>
  <c r="M105" i="10"/>
  <c r="AA105" i="10"/>
  <c r="AC108" i="8" s="1"/>
  <c r="AE105" i="14"/>
  <c r="S105" i="15"/>
  <c r="AE105" i="10"/>
  <c r="AI108" i="8" s="1"/>
  <c r="N106" i="10"/>
  <c r="K106" i="15"/>
  <c r="U106" i="10"/>
  <c r="J109" i="7" s="1"/>
  <c r="E107" i="15"/>
  <c r="F8" i="13"/>
  <c r="T101" i="15"/>
  <c r="C103" i="15"/>
  <c r="H103" i="15"/>
  <c r="R103" i="15"/>
  <c r="N104" i="10"/>
  <c r="G104" i="15"/>
  <c r="J104" i="15"/>
  <c r="AF104" i="10"/>
  <c r="AJ107" i="8" s="1"/>
  <c r="T105" i="15"/>
  <c r="M106" i="10"/>
  <c r="Z106" i="10"/>
  <c r="AB109" i="8" s="1"/>
  <c r="AD106" i="14"/>
  <c r="I107" i="10"/>
  <c r="S110" i="6" s="1"/>
  <c r="R107" i="15"/>
  <c r="AD107" i="10"/>
  <c r="AG110" i="8" s="1"/>
  <c r="AH110" i="8" s="1"/>
  <c r="C100" i="10"/>
  <c r="D101" i="15"/>
  <c r="AA101" i="10"/>
  <c r="AC104" i="8" s="1"/>
  <c r="U103" i="10"/>
  <c r="J106" i="7" s="1"/>
  <c r="K103" i="15"/>
  <c r="Y103" i="10"/>
  <c r="AA106" i="8" s="1"/>
  <c r="AA103" i="10"/>
  <c r="AC106" i="8" s="1"/>
  <c r="O103" i="15"/>
  <c r="F104" i="10"/>
  <c r="O104" i="10"/>
  <c r="X104" i="10"/>
  <c r="AC104" i="10"/>
  <c r="AF107" i="8" s="1"/>
  <c r="AH107" i="8" s="1"/>
  <c r="Q104" i="15"/>
  <c r="AG104" i="10"/>
  <c r="AK107" i="8" s="1"/>
  <c r="E105" i="14"/>
  <c r="O105" i="15"/>
  <c r="I107" i="14"/>
  <c r="K107" i="14" s="1"/>
  <c r="S107" i="10"/>
  <c r="H110" i="7" s="1"/>
  <c r="D114" i="15"/>
  <c r="H114" i="14"/>
  <c r="H114" i="10"/>
  <c r="P104" i="10"/>
  <c r="AB105" i="10"/>
  <c r="AD108" i="8" s="1"/>
  <c r="P105" i="15"/>
  <c r="M106" i="15"/>
  <c r="Y106" i="10"/>
  <c r="AA109" i="8" s="1"/>
  <c r="C108" i="10"/>
  <c r="C110" i="10"/>
  <c r="I110" i="10"/>
  <c r="S113" i="6" s="1"/>
  <c r="S111" i="15"/>
  <c r="AK111" i="14"/>
  <c r="AF111" i="10"/>
  <c r="AJ114" i="8" s="1"/>
  <c r="C112" i="15"/>
  <c r="H112" i="10"/>
  <c r="O112" i="10"/>
  <c r="L112" i="15"/>
  <c r="AI112" i="14"/>
  <c r="C104" i="10"/>
  <c r="C106" i="10"/>
  <c r="Q107" i="14"/>
  <c r="M107" i="15"/>
  <c r="AB107" i="10"/>
  <c r="AD110" i="8" s="1"/>
  <c r="AG107" i="10"/>
  <c r="AK110" i="8" s="1"/>
  <c r="H109" i="14"/>
  <c r="J109" i="14"/>
  <c r="N109" i="10"/>
  <c r="Q109" i="10"/>
  <c r="F112" i="7" s="1"/>
  <c r="G109" i="15"/>
  <c r="H109" i="15"/>
  <c r="AE111" i="10"/>
  <c r="AI114" i="8" s="1"/>
  <c r="F112" i="10"/>
  <c r="B112" i="15"/>
  <c r="G112" i="10"/>
  <c r="K112" i="10"/>
  <c r="O159" i="12"/>
  <c r="K116" i="6" s="1"/>
  <c r="L116" i="6" s="1"/>
  <c r="M116" i="6" s="1"/>
  <c r="N116" i="6" s="1"/>
  <c r="M115" i="3" s="1"/>
  <c r="J113" i="15"/>
  <c r="Q113" i="14"/>
  <c r="C115" i="10"/>
  <c r="P116" i="10"/>
  <c r="O117" i="10"/>
  <c r="O153" i="12"/>
  <c r="J107" i="10"/>
  <c r="AC109" i="14"/>
  <c r="N111" i="14"/>
  <c r="AB112" i="10"/>
  <c r="AD115" i="8" s="1"/>
  <c r="AF112" i="14"/>
  <c r="O113" i="10"/>
  <c r="T113" i="10"/>
  <c r="I116" i="7" s="1"/>
  <c r="R113" i="14"/>
  <c r="R113" i="15"/>
  <c r="W114" i="14"/>
  <c r="X114" i="14" s="1"/>
  <c r="T114" i="14" s="1"/>
  <c r="AB116" i="10"/>
  <c r="AD119" i="8" s="1"/>
  <c r="AF116" i="14"/>
  <c r="AM116" i="14"/>
  <c r="T117" i="10"/>
  <c r="I120" i="7" s="1"/>
  <c r="Q117" i="14"/>
  <c r="R107" i="10"/>
  <c r="G110" i="7" s="1"/>
  <c r="K109" i="15"/>
  <c r="AD109" i="14"/>
  <c r="AA112" i="14"/>
  <c r="AA113" i="14"/>
  <c r="L113" i="15"/>
  <c r="C114" i="10"/>
  <c r="N115" i="15"/>
  <c r="Z115" i="10"/>
  <c r="AB118" i="8" s="1"/>
  <c r="AD115" i="14"/>
  <c r="G116" i="10"/>
  <c r="C116" i="15"/>
  <c r="F116" i="14"/>
  <c r="X107" i="10"/>
  <c r="Q107" i="15"/>
  <c r="P109" i="10"/>
  <c r="U109" i="10"/>
  <c r="J112" i="7" s="1"/>
  <c r="C111" i="10"/>
  <c r="F112" i="14"/>
  <c r="G112" i="14" s="1"/>
  <c r="J112" i="10"/>
  <c r="H112" i="15"/>
  <c r="R112" i="10"/>
  <c r="G115" i="7" s="1"/>
  <c r="J113" i="10"/>
  <c r="Y113" i="10"/>
  <c r="AA116" i="8" s="1"/>
  <c r="M113" i="15"/>
  <c r="Q113" i="15"/>
  <c r="AC113" i="10"/>
  <c r="AF116" i="8" s="1"/>
  <c r="AH116" i="8" s="1"/>
  <c r="AH113" i="14"/>
  <c r="AJ113" i="14" s="1"/>
  <c r="L110" i="15"/>
  <c r="O111" i="10"/>
  <c r="N111" i="15"/>
  <c r="Z111" i="10"/>
  <c r="AB114" i="8" s="1"/>
  <c r="AD111" i="14"/>
  <c r="P112" i="10"/>
  <c r="W112" i="10"/>
  <c r="M113" i="10"/>
  <c r="M116" i="15"/>
  <c r="Y116" i="10"/>
  <c r="AA119" i="8" s="1"/>
  <c r="AC116" i="14"/>
  <c r="P119" i="14"/>
  <c r="U107" i="10"/>
  <c r="J110" i="7" s="1"/>
  <c r="Y107" i="10"/>
  <c r="AA110" i="8" s="1"/>
  <c r="T107" i="15"/>
  <c r="M109" i="15"/>
  <c r="Y109" i="10"/>
  <c r="AA112" i="8" s="1"/>
  <c r="Z109" i="10"/>
  <c r="AB112" i="8" s="1"/>
  <c r="N109" i="15"/>
  <c r="AF109" i="10"/>
  <c r="AJ112" i="8" s="1"/>
  <c r="AL109" i="14"/>
  <c r="N111" i="10"/>
  <c r="Q111" i="10"/>
  <c r="F114" i="7" s="1"/>
  <c r="U112" i="15"/>
  <c r="AG112" i="10"/>
  <c r="AK115" i="8" s="1"/>
  <c r="AM112" i="14"/>
  <c r="R113" i="10"/>
  <c r="G116" i="7" s="1"/>
  <c r="O113" i="14"/>
  <c r="H113" i="15"/>
  <c r="B117" i="15"/>
  <c r="F117" i="10"/>
  <c r="E117" i="14"/>
  <c r="AE109" i="10"/>
  <c r="AI112" i="8" s="1"/>
  <c r="AK109" i="14"/>
  <c r="AN109" i="14" s="1"/>
  <c r="E110" i="15"/>
  <c r="I110" i="14"/>
  <c r="U110" i="10"/>
  <c r="J113" i="7" s="1"/>
  <c r="R110" i="14"/>
  <c r="AL111" i="14"/>
  <c r="T111" i="15"/>
  <c r="R112" i="15"/>
  <c r="H112" i="14"/>
  <c r="F113" i="15"/>
  <c r="J113" i="14"/>
  <c r="K113" i="14" s="1"/>
  <c r="U113" i="10"/>
  <c r="J116" i="7" s="1"/>
  <c r="AB113" i="10"/>
  <c r="AD116" i="8" s="1"/>
  <c r="P113" i="15"/>
  <c r="I114" i="10"/>
  <c r="S117" i="6" s="1"/>
  <c r="E114" i="15"/>
  <c r="M114" i="10"/>
  <c r="U116" i="10"/>
  <c r="J119" i="7" s="1"/>
  <c r="R116" i="14"/>
  <c r="AF117" i="14"/>
  <c r="P117" i="15"/>
  <c r="AB117" i="10"/>
  <c r="AD120" i="8" s="1"/>
  <c r="P109" i="15"/>
  <c r="U109" i="15"/>
  <c r="B113" i="15"/>
  <c r="C117" i="10"/>
  <c r="G117" i="10"/>
  <c r="P117" i="10"/>
  <c r="AD117" i="10"/>
  <c r="AG120" i="8" s="1"/>
  <c r="AE117" i="10"/>
  <c r="AI120" i="8" s="1"/>
  <c r="W118" i="10"/>
  <c r="F119" i="14"/>
  <c r="K119" i="14"/>
  <c r="F120" i="15"/>
  <c r="L120" i="10"/>
  <c r="AG113" i="10"/>
  <c r="AK116" i="8" s="1"/>
  <c r="O161" i="12"/>
  <c r="AE116" i="14"/>
  <c r="B118" i="15"/>
  <c r="F118" i="10"/>
  <c r="L118" i="15"/>
  <c r="AA118" i="14"/>
  <c r="AE118" i="14"/>
  <c r="AG118" i="10"/>
  <c r="AK121" i="8" s="1"/>
  <c r="AM118" i="14"/>
  <c r="AE122" i="10"/>
  <c r="AI125" i="8" s="1"/>
  <c r="S122" i="15"/>
  <c r="AK122" i="14"/>
  <c r="E113" i="15"/>
  <c r="G113" i="15"/>
  <c r="AA116" i="10"/>
  <c r="AC119" i="8" s="1"/>
  <c r="O116" i="15"/>
  <c r="L117" i="15"/>
  <c r="N117" i="15"/>
  <c r="O169" i="12"/>
  <c r="K121" i="6" s="1"/>
  <c r="L121" i="6" s="1"/>
  <c r="M121" i="6" s="1"/>
  <c r="P118" i="10"/>
  <c r="Q118" i="14"/>
  <c r="S119" i="10"/>
  <c r="H122" i="7" s="1"/>
  <c r="J120" i="15"/>
  <c r="T120" i="10"/>
  <c r="I123" i="7" s="1"/>
  <c r="Q120" i="14"/>
  <c r="C109" i="10"/>
  <c r="I113" i="10"/>
  <c r="S116" i="6" s="1"/>
  <c r="Q113" i="10"/>
  <c r="F116" i="7" s="1"/>
  <c r="W116" i="10"/>
  <c r="AI117" i="14"/>
  <c r="AJ117" i="14" s="1"/>
  <c r="H118" i="14"/>
  <c r="O118" i="10"/>
  <c r="T118" i="10"/>
  <c r="I121" i="7" s="1"/>
  <c r="AH118" i="14"/>
  <c r="AJ118" i="14" s="1"/>
  <c r="M119" i="10"/>
  <c r="X119" i="10"/>
  <c r="AC120" i="14"/>
  <c r="Y120" i="10"/>
  <c r="AA123" i="8" s="1"/>
  <c r="M120" i="15"/>
  <c r="G118" i="14"/>
  <c r="J118" i="14"/>
  <c r="O118" i="14"/>
  <c r="C119" i="15"/>
  <c r="G119" i="10"/>
  <c r="L118" i="10"/>
  <c r="R118" i="10"/>
  <c r="G121" i="7" s="1"/>
  <c r="AB118" i="10"/>
  <c r="AD121" i="8" s="1"/>
  <c r="P118" i="15"/>
  <c r="AF118" i="14"/>
  <c r="B119" i="15"/>
  <c r="E119" i="14"/>
  <c r="F119" i="10"/>
  <c r="J119" i="15"/>
  <c r="T119" i="10"/>
  <c r="I122" i="7" s="1"/>
  <c r="Q119" i="14"/>
  <c r="N119" i="15"/>
  <c r="Z119" i="10"/>
  <c r="AB122" i="8" s="1"/>
  <c r="C112" i="10"/>
  <c r="T113" i="15"/>
  <c r="C116" i="10"/>
  <c r="F117" i="14"/>
  <c r="G117" i="14" s="1"/>
  <c r="C117" i="15"/>
  <c r="G117" i="15"/>
  <c r="Q117" i="10"/>
  <c r="F120" i="7" s="1"/>
  <c r="AA117" i="14"/>
  <c r="X117" i="10"/>
  <c r="AD117" i="14"/>
  <c r="AC117" i="10"/>
  <c r="AF120" i="8" s="1"/>
  <c r="Q117" i="15"/>
  <c r="R117" i="15"/>
  <c r="AA118" i="10"/>
  <c r="AC121" i="8" s="1"/>
  <c r="AD119" i="14"/>
  <c r="L123" i="15"/>
  <c r="AA123" i="14"/>
  <c r="S117" i="15"/>
  <c r="AF117" i="10"/>
  <c r="AJ120" i="8" s="1"/>
  <c r="AL117" i="14"/>
  <c r="J118" i="10"/>
  <c r="U118" i="15"/>
  <c r="O120" i="15"/>
  <c r="J121" i="10"/>
  <c r="AL121" i="14"/>
  <c r="D123" i="15"/>
  <c r="H123" i="10"/>
  <c r="S128" i="10"/>
  <c r="H131" i="7" s="1"/>
  <c r="N119" i="14"/>
  <c r="N120" i="15"/>
  <c r="Z120" i="10"/>
  <c r="AB123" i="8" s="1"/>
  <c r="H121" i="15"/>
  <c r="R121" i="10"/>
  <c r="G124" i="7" s="1"/>
  <c r="H127" i="10"/>
  <c r="H127" i="14"/>
  <c r="D127" i="15"/>
  <c r="M118" i="10"/>
  <c r="U118" i="10"/>
  <c r="J121" i="7" s="1"/>
  <c r="R118" i="15"/>
  <c r="R119" i="14"/>
  <c r="L119" i="15"/>
  <c r="AF119" i="14"/>
  <c r="AA120" i="10"/>
  <c r="AC123" i="8" s="1"/>
  <c r="G121" i="10"/>
  <c r="I121" i="10"/>
  <c r="S124" i="6" s="1"/>
  <c r="P120" i="10"/>
  <c r="W120" i="10"/>
  <c r="U121" i="15"/>
  <c r="AG121" i="10"/>
  <c r="AK124" i="8" s="1"/>
  <c r="G123" i="10"/>
  <c r="H123" i="14"/>
  <c r="AF124" i="14"/>
  <c r="P124" i="15"/>
  <c r="AB124" i="10"/>
  <c r="AD127" i="8" s="1"/>
  <c r="P121" i="14"/>
  <c r="C122" i="10"/>
  <c r="O123" i="10"/>
  <c r="AF126" i="10"/>
  <c r="AJ129" i="8" s="1"/>
  <c r="T126" i="15"/>
  <c r="AL126" i="14"/>
  <c r="C118" i="10"/>
  <c r="L119" i="10"/>
  <c r="N119" i="10"/>
  <c r="C120" i="10"/>
  <c r="AD120" i="14"/>
  <c r="I121" i="14"/>
  <c r="O121" i="14"/>
  <c r="N121" i="15"/>
  <c r="AD121" i="10"/>
  <c r="AG124" i="8" s="1"/>
  <c r="AF121" i="10"/>
  <c r="AJ124" i="8" s="1"/>
  <c r="C123" i="10"/>
  <c r="AE129" i="10"/>
  <c r="AI132" i="8" s="1"/>
  <c r="S129" i="15"/>
  <c r="AK129" i="14"/>
  <c r="C118" i="15"/>
  <c r="P119" i="15"/>
  <c r="AJ119" i="14"/>
  <c r="M121" i="15"/>
  <c r="Y121" i="10"/>
  <c r="AA124" i="8" s="1"/>
  <c r="F123" i="14"/>
  <c r="O119" i="15"/>
  <c r="AA119" i="10"/>
  <c r="AC122" i="8" s="1"/>
  <c r="AF119" i="10"/>
  <c r="AJ122" i="8" s="1"/>
  <c r="H120" i="10"/>
  <c r="AE120" i="10"/>
  <c r="AI123" i="8" s="1"/>
  <c r="E121" i="15"/>
  <c r="O121" i="10"/>
  <c r="L121" i="15"/>
  <c r="Z121" i="10"/>
  <c r="AB124" i="8" s="1"/>
  <c r="AM121" i="14"/>
  <c r="C123" i="15"/>
  <c r="B124" i="15"/>
  <c r="F124" i="10"/>
  <c r="Q125" i="14"/>
  <c r="J125" i="15"/>
  <c r="T125" i="10"/>
  <c r="I128" i="7" s="1"/>
  <c r="O128" i="7" s="1"/>
  <c r="B128" i="15"/>
  <c r="E128" i="14"/>
  <c r="U132" i="10"/>
  <c r="J135" i="7" s="1"/>
  <c r="K132" i="15"/>
  <c r="R132" i="14"/>
  <c r="C127" i="15"/>
  <c r="G127" i="10"/>
  <c r="L127" i="10"/>
  <c r="O119" i="14"/>
  <c r="AC119" i="14"/>
  <c r="AM119" i="14"/>
  <c r="F128" i="10"/>
  <c r="AF128" i="10"/>
  <c r="AJ131" i="8" s="1"/>
  <c r="J129" i="15"/>
  <c r="T129" i="10"/>
  <c r="I132" i="7" s="1"/>
  <c r="O132" i="7" s="1"/>
  <c r="AM129" i="14"/>
  <c r="N124" i="10"/>
  <c r="C127" i="10"/>
  <c r="N128" i="10"/>
  <c r="Q128" i="10"/>
  <c r="F131" i="7" s="1"/>
  <c r="N128" i="14"/>
  <c r="W129" i="10"/>
  <c r="AC129" i="14"/>
  <c r="J119" i="10"/>
  <c r="R119" i="10"/>
  <c r="G122" i="7" s="1"/>
  <c r="Y119" i="10"/>
  <c r="AA122" i="8" s="1"/>
  <c r="Q119" i="15"/>
  <c r="AG119" i="10"/>
  <c r="AK122" i="8" s="1"/>
  <c r="J127" i="14"/>
  <c r="G128" i="14"/>
  <c r="P128" i="15"/>
  <c r="AB128" i="10"/>
  <c r="AD131" i="8" s="1"/>
  <c r="AL128" i="14"/>
  <c r="Q129" i="14"/>
  <c r="Y129" i="10"/>
  <c r="AA132" i="8" s="1"/>
  <c r="K131" i="14"/>
  <c r="L131" i="14" s="1"/>
  <c r="I128" i="14"/>
  <c r="M128" i="10"/>
  <c r="X128" i="10"/>
  <c r="H129" i="10"/>
  <c r="H129" i="14"/>
  <c r="U129" i="15"/>
  <c r="F127" i="14"/>
  <c r="I128" i="10"/>
  <c r="S131" i="6" s="1"/>
  <c r="J177" i="12"/>
  <c r="Q131" i="8" s="1"/>
  <c r="R131" i="8" s="1"/>
  <c r="AF128" i="14"/>
  <c r="AG128" i="14" s="1"/>
  <c r="T128" i="15"/>
  <c r="C129" i="10"/>
  <c r="C124" i="10"/>
  <c r="C125" i="10"/>
  <c r="C126" i="10"/>
  <c r="F127" i="15"/>
  <c r="P129" i="10"/>
  <c r="G128" i="10"/>
  <c r="Q128" i="15"/>
  <c r="U128" i="15"/>
  <c r="C130" i="10"/>
  <c r="J130" i="10"/>
  <c r="R130" i="10"/>
  <c r="G133" i="7" s="1"/>
  <c r="U131" i="10"/>
  <c r="J134" i="7" s="1"/>
  <c r="R131" i="14"/>
  <c r="X131" i="10"/>
  <c r="AE131" i="10"/>
  <c r="AI134" i="8" s="1"/>
  <c r="AF135" i="14"/>
  <c r="P135" i="15"/>
  <c r="AB135" i="10"/>
  <c r="AD138" i="8" s="1"/>
  <c r="F130" i="15"/>
  <c r="J130" i="15"/>
  <c r="AC130" i="10"/>
  <c r="AF133" i="8" s="1"/>
  <c r="AH130" i="14"/>
  <c r="AJ130" i="14" s="1"/>
  <c r="AD130" i="10"/>
  <c r="AG133" i="8" s="1"/>
  <c r="R130" i="15"/>
  <c r="U130" i="15"/>
  <c r="AM130" i="14"/>
  <c r="G131" i="15"/>
  <c r="C132" i="10"/>
  <c r="K128" i="15"/>
  <c r="G130" i="10"/>
  <c r="C130" i="15"/>
  <c r="O131" i="10"/>
  <c r="Q131" i="10"/>
  <c r="F134" i="7" s="1"/>
  <c r="N132" i="10"/>
  <c r="T131" i="10"/>
  <c r="I134" i="7" s="1"/>
  <c r="J131" i="15"/>
  <c r="Q131" i="14"/>
  <c r="R131" i="15"/>
  <c r="AD131" i="10"/>
  <c r="AG134" i="8" s="1"/>
  <c r="AI131" i="14"/>
  <c r="R132" i="15"/>
  <c r="AI132" i="14"/>
  <c r="AD132" i="10"/>
  <c r="AG135" i="8" s="1"/>
  <c r="P134" i="14"/>
  <c r="M134" i="14" s="1"/>
  <c r="Z137" i="10"/>
  <c r="AB140" i="8" s="1"/>
  <c r="N137" i="15"/>
  <c r="AD137" i="14"/>
  <c r="U128" i="10"/>
  <c r="J131" i="7" s="1"/>
  <c r="Y128" i="10"/>
  <c r="AA131" i="8" s="1"/>
  <c r="AA128" i="10"/>
  <c r="AC131" i="8" s="1"/>
  <c r="O128" i="15"/>
  <c r="S131" i="15"/>
  <c r="AK131" i="14"/>
  <c r="N131" i="10"/>
  <c r="N131" i="14"/>
  <c r="Z132" i="10"/>
  <c r="AB135" i="8" s="1"/>
  <c r="N132" i="15"/>
  <c r="R133" i="10"/>
  <c r="G136" i="7" s="1"/>
  <c r="M136" i="7" s="1"/>
  <c r="H133" i="15"/>
  <c r="O133" i="14"/>
  <c r="J128" i="10"/>
  <c r="K128" i="14"/>
  <c r="R128" i="10"/>
  <c r="G131" i="7" s="1"/>
  <c r="AG128" i="10"/>
  <c r="AK131" i="8" s="1"/>
  <c r="J130" i="14"/>
  <c r="O130" i="10"/>
  <c r="Q130" i="14"/>
  <c r="L130" i="15"/>
  <c r="M132" i="10"/>
  <c r="P130" i="10"/>
  <c r="H130" i="15"/>
  <c r="W130" i="10"/>
  <c r="G131" i="10"/>
  <c r="F131" i="14"/>
  <c r="H131" i="10"/>
  <c r="D131" i="15"/>
  <c r="Q131" i="15"/>
  <c r="AC131" i="10"/>
  <c r="AF134" i="8" s="1"/>
  <c r="AH131" i="14"/>
  <c r="AJ131" i="14" s="1"/>
  <c r="AD132" i="14"/>
  <c r="AC132" i="10"/>
  <c r="AF135" i="8" s="1"/>
  <c r="AH132" i="14"/>
  <c r="AJ132" i="14" s="1"/>
  <c r="P133" i="14"/>
  <c r="M131" i="10"/>
  <c r="P131" i="10"/>
  <c r="W131" i="10"/>
  <c r="F133" i="10"/>
  <c r="F133" i="15"/>
  <c r="R133" i="15"/>
  <c r="L137" i="10"/>
  <c r="F137" i="15"/>
  <c r="J137" i="14"/>
  <c r="M133" i="10"/>
  <c r="J133" i="15"/>
  <c r="Y133" i="10"/>
  <c r="AA136" i="8" s="1"/>
  <c r="AG133" i="10"/>
  <c r="AK136" i="8" s="1"/>
  <c r="I134" i="14"/>
  <c r="N134" i="15"/>
  <c r="M135" i="15"/>
  <c r="AC135" i="14"/>
  <c r="Y135" i="10"/>
  <c r="AA138" i="8" s="1"/>
  <c r="U133" i="10"/>
  <c r="J136" i="7" s="1"/>
  <c r="P136" i="7" s="1"/>
  <c r="K133" i="15"/>
  <c r="AE133" i="14"/>
  <c r="L134" i="10"/>
  <c r="F134" i="15"/>
  <c r="X134" i="10"/>
  <c r="Z134" i="10"/>
  <c r="AB137" i="8" s="1"/>
  <c r="C136" i="10"/>
  <c r="E131" i="15"/>
  <c r="T131" i="15"/>
  <c r="AD134" i="14"/>
  <c r="C131" i="10"/>
  <c r="J133" i="10"/>
  <c r="N133" i="10"/>
  <c r="L133" i="15"/>
  <c r="AH133" i="14"/>
  <c r="AJ133" i="14" s="1"/>
  <c r="Q134" i="10"/>
  <c r="F137" i="7" s="1"/>
  <c r="O133" i="15"/>
  <c r="I134" i="10"/>
  <c r="S137" i="6" s="1"/>
  <c r="K134" i="14"/>
  <c r="B133" i="15"/>
  <c r="Q133" i="14"/>
  <c r="AC133" i="14"/>
  <c r="AA133" i="10"/>
  <c r="AC136" i="8" s="1"/>
  <c r="AB133" i="10"/>
  <c r="AD136" i="8" s="1"/>
  <c r="P133" i="15"/>
  <c r="B134" i="15"/>
  <c r="K134" i="10"/>
  <c r="AF134" i="10"/>
  <c r="AJ137" i="8" s="1"/>
  <c r="AB131" i="10"/>
  <c r="AD134" i="8" s="1"/>
  <c r="C133" i="15"/>
  <c r="R133" i="14"/>
  <c r="Q133" i="15"/>
  <c r="T134" i="10"/>
  <c r="I137" i="7" s="1"/>
  <c r="J134" i="15"/>
  <c r="C135" i="10"/>
  <c r="C137" i="10"/>
  <c r="J138" i="10"/>
  <c r="K133" i="10"/>
  <c r="Z133" i="10"/>
  <c r="AB136" i="8" s="1"/>
  <c r="J134" i="10"/>
  <c r="R134" i="10"/>
  <c r="G137" i="7" s="1"/>
  <c r="Q134" i="15"/>
  <c r="G139" i="14"/>
  <c r="S139" i="10"/>
  <c r="H142" i="7" s="1"/>
  <c r="K134" i="15"/>
  <c r="P134" i="15"/>
  <c r="F138" i="15"/>
  <c r="W134" i="14"/>
  <c r="X134" i="14" s="1"/>
  <c r="T134" i="14" s="1"/>
  <c r="O134" i="15"/>
  <c r="AH134" i="14"/>
  <c r="AG138" i="10"/>
  <c r="AK141" i="8" s="1"/>
  <c r="U138" i="15"/>
  <c r="I139" i="10"/>
  <c r="S142" i="6" s="1"/>
  <c r="E139" i="15"/>
  <c r="Q139" i="10"/>
  <c r="F142" i="7" s="1"/>
  <c r="G139" i="15"/>
  <c r="J141" i="10"/>
  <c r="Y138" i="10"/>
  <c r="AA141" i="8" s="1"/>
  <c r="M138" i="15"/>
  <c r="AE134" i="14"/>
  <c r="K138" i="10"/>
  <c r="R138" i="10"/>
  <c r="G141" i="7" s="1"/>
  <c r="H138" i="15"/>
  <c r="AC138" i="14"/>
  <c r="J139" i="10"/>
  <c r="Q140" i="15"/>
  <c r="AC140" i="10"/>
  <c r="AF143" i="8" s="1"/>
  <c r="AH140" i="14"/>
  <c r="AA134" i="10"/>
  <c r="AC137" i="8" s="1"/>
  <c r="O138" i="14"/>
  <c r="Z138" i="10"/>
  <c r="AB141" i="8" s="1"/>
  <c r="N138" i="15"/>
  <c r="J138" i="15"/>
  <c r="O138" i="15"/>
  <c r="G139" i="10"/>
  <c r="O139" i="10"/>
  <c r="G138" i="10"/>
  <c r="O138" i="10"/>
  <c r="F139" i="10"/>
  <c r="J139" i="14"/>
  <c r="K139" i="14" s="1"/>
  <c r="N139" i="10"/>
  <c r="H139" i="15"/>
  <c r="Q139" i="14"/>
  <c r="Q138" i="14"/>
  <c r="AE138" i="14"/>
  <c r="T139" i="15"/>
  <c r="O139" i="14"/>
  <c r="AL139" i="14"/>
  <c r="C140" i="10"/>
  <c r="C138" i="15"/>
  <c r="B139" i="15"/>
  <c r="R139" i="10"/>
  <c r="G142" i="7" s="1"/>
  <c r="X139" i="10"/>
  <c r="AF139" i="10"/>
  <c r="AJ142" i="8" s="1"/>
  <c r="C141" i="10"/>
  <c r="F141" i="10"/>
  <c r="B141" i="15"/>
  <c r="AB164" i="14"/>
  <c r="C148" i="14" s="1"/>
  <c r="C181" i="14"/>
  <c r="G181" i="14"/>
  <c r="D165" i="14" s="1"/>
  <c r="B149" i="14" s="1"/>
  <c r="C165" i="14"/>
  <c r="B165" i="14"/>
  <c r="AB169" i="14"/>
  <c r="Z153" i="14" s="1"/>
  <c r="B150" i="14"/>
  <c r="B148" i="14"/>
  <c r="B144" i="14"/>
  <c r="C161" i="14"/>
  <c r="C173" i="14"/>
  <c r="G173" i="14"/>
  <c r="D157" i="14" s="1"/>
  <c r="L177" i="14"/>
  <c r="Z148" i="14"/>
  <c r="L163" i="14"/>
  <c r="D147" i="14" s="1"/>
  <c r="C163" i="14"/>
  <c r="C164" i="14"/>
  <c r="G164" i="14"/>
  <c r="D148" i="14" s="1"/>
  <c r="D144" i="14"/>
  <c r="K155" i="14"/>
  <c r="K157" i="14"/>
  <c r="B170" i="14"/>
  <c r="G161" i="14"/>
  <c r="B168" i="14"/>
  <c r="AB168" i="14"/>
  <c r="Z152" i="14" s="1"/>
  <c r="C187" i="14"/>
  <c r="L187" i="14"/>
  <c r="D171" i="14" s="1"/>
  <c r="AB171" i="14"/>
  <c r="Z155" i="14" s="1"/>
  <c r="B176" i="14"/>
  <c r="AB176" i="14"/>
  <c r="C160" i="14" s="1"/>
  <c r="K193" i="14"/>
  <c r="C193" i="14"/>
  <c r="AB177" i="14"/>
  <c r="Z161" i="14" s="1"/>
  <c r="S145" i="14" s="1"/>
  <c r="G194" i="14"/>
  <c r="C194" i="14"/>
  <c r="L195" i="14"/>
  <c r="D179" i="14" s="1"/>
  <c r="C195" i="14"/>
  <c r="AJ143" i="14"/>
  <c r="G145" i="14"/>
  <c r="Z146" i="14"/>
  <c r="G149" i="14"/>
  <c r="L171" i="14"/>
  <c r="D155" i="14" s="1"/>
  <c r="AB172" i="14"/>
  <c r="Z156" i="14" s="1"/>
  <c r="G189" i="14"/>
  <c r="D173" i="14" s="1"/>
  <c r="G179" i="14"/>
  <c r="D163" i="14" s="1"/>
  <c r="B147" i="14" s="1"/>
  <c r="C179" i="14"/>
  <c r="B180" i="14"/>
  <c r="AB165" i="14"/>
  <c r="Z149" i="14" s="1"/>
  <c r="M150" i="14"/>
  <c r="AN154" i="14"/>
  <c r="AB152" i="14"/>
  <c r="G169" i="14"/>
  <c r="C175" i="14"/>
  <c r="G175" i="14"/>
  <c r="AG176" i="14"/>
  <c r="AB160" i="14" s="1"/>
  <c r="Z144" i="14" s="1"/>
  <c r="D149" i="14"/>
  <c r="C142" i="14"/>
  <c r="G142" i="14"/>
  <c r="G150" i="14"/>
  <c r="M145" i="14"/>
  <c r="AN151" i="14"/>
  <c r="G160" i="14"/>
  <c r="M161" i="14"/>
  <c r="M173" i="14"/>
  <c r="K182" i="14"/>
  <c r="L166" i="14" s="1"/>
  <c r="D150" i="14" s="1"/>
  <c r="D168" i="14"/>
  <c r="G186" i="14"/>
  <c r="D170" i="14" s="1"/>
  <c r="B154" i="14" s="1"/>
  <c r="K190" i="14"/>
  <c r="L174" i="14" s="1"/>
  <c r="B191" i="14"/>
  <c r="G144" i="14"/>
  <c r="AG146" i="14"/>
  <c r="AJ155" i="14"/>
  <c r="AN159" i="14"/>
  <c r="AB143" i="14" s="1"/>
  <c r="M162" i="14"/>
  <c r="AB147" i="14"/>
  <c r="AB166" i="14"/>
  <c r="C150" i="14" s="1"/>
  <c r="M167" i="14"/>
  <c r="L169" i="14"/>
  <c r="D153" i="14" s="1"/>
  <c r="D159" i="14"/>
  <c r="B143" i="14" s="1"/>
  <c r="AG179" i="14"/>
  <c r="AB163" i="14" s="1"/>
  <c r="C180" i="14"/>
  <c r="C185" i="14"/>
  <c r="S173" i="14"/>
  <c r="D178" i="14"/>
  <c r="B162" i="14" s="1"/>
  <c r="L153" i="14"/>
  <c r="AB144" i="14"/>
  <c r="L161" i="14"/>
  <c r="C166" i="14"/>
  <c r="G183" i="14"/>
  <c r="D167" i="14" s="1"/>
  <c r="B158" i="14"/>
  <c r="C178" i="14"/>
  <c r="K178" i="14"/>
  <c r="L162" i="14" s="1"/>
  <c r="S180" i="14"/>
  <c r="C182" i="14"/>
  <c r="M185" i="14"/>
  <c r="B169" i="14" s="1"/>
  <c r="AB186" i="14"/>
  <c r="S188" i="14"/>
  <c r="C146" i="14"/>
  <c r="L143" i="14"/>
  <c r="AB155" i="14"/>
  <c r="M156" i="14"/>
  <c r="G174" i="14"/>
  <c r="AG159" i="14"/>
  <c r="G162" i="14"/>
  <c r="C156" i="14"/>
  <c r="S156" i="14"/>
  <c r="AG157" i="14"/>
  <c r="C158" i="14"/>
  <c r="Z160" i="14"/>
  <c r="S144" i="14" s="1"/>
  <c r="G182" i="14"/>
  <c r="D166" i="14" s="1"/>
  <c r="M168" i="14"/>
  <c r="AG175" i="14"/>
  <c r="C177" i="14"/>
  <c r="C184" i="14"/>
  <c r="D189" i="14"/>
  <c r="B173" i="14" s="1"/>
  <c r="M190" i="14"/>
  <c r="C174" i="14" s="1"/>
  <c r="M154" i="14"/>
  <c r="AB142" i="14"/>
  <c r="C168" i="14"/>
  <c r="AN171" i="14"/>
  <c r="D176" i="14"/>
  <c r="B160" i="14" s="1"/>
  <c r="L168" i="14"/>
  <c r="D152" i="14" s="1"/>
  <c r="AN172" i="14"/>
  <c r="AB156" i="14" s="1"/>
  <c r="B178" i="14"/>
  <c r="AN179" i="14"/>
  <c r="M180" i="14"/>
  <c r="S183" i="14"/>
  <c r="B167" i="14" s="1"/>
  <c r="AJ183" i="14"/>
  <c r="AG184" i="14"/>
  <c r="AB185" i="14"/>
  <c r="Z169" i="14" s="1"/>
  <c r="Z186" i="14"/>
  <c r="S170" i="14" s="1"/>
  <c r="AN187" i="14"/>
  <c r="M188" i="14"/>
  <c r="S191" i="14"/>
  <c r="B175" i="14" s="1"/>
  <c r="AJ191" i="14"/>
  <c r="AB175" i="14" s="1"/>
  <c r="C190" i="14"/>
  <c r="Z170" i="14"/>
  <c r="M171" i="14"/>
  <c r="B155" i="14" s="1"/>
  <c r="K173" i="14"/>
  <c r="L157" i="14" s="1"/>
  <c r="K174" i="14"/>
  <c r="L158" i="14" s="1"/>
  <c r="D142" i="14" s="1"/>
  <c r="AJ175" i="14"/>
  <c r="AB159" i="14" s="1"/>
  <c r="Z143" i="14" s="1"/>
  <c r="C192" i="14"/>
  <c r="Z178" i="14"/>
  <c r="S162" i="14" s="1"/>
  <c r="M172" i="14"/>
  <c r="B156" i="14" s="1"/>
  <c r="S182" i="14"/>
  <c r="B166" i="14" s="1"/>
  <c r="AG183" i="14"/>
  <c r="L185" i="14"/>
  <c r="D169" i="14" s="1"/>
  <c r="B153" i="14" s="1"/>
  <c r="M187" i="14"/>
  <c r="B171" i="14" s="1"/>
  <c r="S190" i="14"/>
  <c r="AG191" i="14"/>
  <c r="D177" i="14"/>
  <c r="B161" i="14" s="1"/>
  <c r="AJ167" i="14"/>
  <c r="AB151" i="14" s="1"/>
  <c r="G170" i="14"/>
  <c r="D154" i="14" s="1"/>
  <c r="G177" i="14"/>
  <c r="L178" i="14"/>
  <c r="D162" i="14" s="1"/>
  <c r="M179" i="14"/>
  <c r="BE12" i="21"/>
  <c r="BD12" i="21"/>
  <c r="BA12" i="21"/>
  <c r="BB12" i="21" s="1"/>
  <c r="BC12" i="21"/>
  <c r="BE4" i="21"/>
  <c r="BD4" i="21"/>
  <c r="BA4" i="21"/>
  <c r="BB4" i="21" s="1"/>
  <c r="BC4" i="21"/>
  <c r="BA133" i="21"/>
  <c r="BB133" i="21" s="1"/>
  <c r="BE133" i="21"/>
  <c r="BD133" i="21"/>
  <c r="BC133" i="21"/>
  <c r="BD154" i="21"/>
  <c r="BC154" i="21"/>
  <c r="BC157" i="21"/>
  <c r="BA157" i="21"/>
  <c r="BB157" i="21" s="1"/>
  <c r="BE157" i="21"/>
  <c r="BD157" i="21"/>
  <c r="BE16" i="21"/>
  <c r="BD16" i="21"/>
  <c r="BA16" i="21"/>
  <c r="BB16" i="21" s="1"/>
  <c r="BC16" i="21"/>
  <c r="BE24" i="21"/>
  <c r="BD24" i="21"/>
  <c r="BA24" i="21"/>
  <c r="BB24" i="21" s="1"/>
  <c r="BC24" i="21"/>
  <c r="BE32" i="21"/>
  <c r="BD32" i="21"/>
  <c r="BA32" i="21"/>
  <c r="BB32" i="21" s="1"/>
  <c r="BC32" i="21"/>
  <c r="BE40" i="21"/>
  <c r="BD40" i="21"/>
  <c r="BA40" i="21"/>
  <c r="BB40" i="21" s="1"/>
  <c r="BC40" i="21"/>
  <c r="BE48" i="21"/>
  <c r="BD48" i="21"/>
  <c r="BA48" i="21"/>
  <c r="BB48" i="21" s="1"/>
  <c r="BC48" i="21"/>
  <c r="BE14" i="21"/>
  <c r="BD14" i="21"/>
  <c r="BA14" i="21"/>
  <c r="BB14" i="21" s="1"/>
  <c r="BC14" i="21"/>
  <c r="BE22" i="21"/>
  <c r="BD22" i="21"/>
  <c r="BA22" i="21"/>
  <c r="BB22" i="21" s="1"/>
  <c r="BC22" i="21"/>
  <c r="BE30" i="21"/>
  <c r="BD30" i="21"/>
  <c r="BA30" i="21"/>
  <c r="BB30" i="21" s="1"/>
  <c r="BC30" i="21"/>
  <c r="BE38" i="21"/>
  <c r="BD38" i="21"/>
  <c r="BA38" i="21"/>
  <c r="BB38" i="21" s="1"/>
  <c r="BC38" i="21"/>
  <c r="BE46" i="21"/>
  <c r="BD46" i="21"/>
  <c r="BA46" i="21"/>
  <c r="BB46" i="21" s="1"/>
  <c r="BC46" i="21"/>
  <c r="BE10" i="21"/>
  <c r="BD10" i="21"/>
  <c r="BA10" i="21"/>
  <c r="BB10" i="21" s="1"/>
  <c r="BC10" i="21"/>
  <c r="BE20" i="21"/>
  <c r="BD20" i="21"/>
  <c r="BA20" i="21"/>
  <c r="BB20" i="21" s="1"/>
  <c r="BC20" i="21"/>
  <c r="BE28" i="21"/>
  <c r="BD28" i="21"/>
  <c r="BA28" i="21"/>
  <c r="BB28" i="21" s="1"/>
  <c r="BC28" i="21"/>
  <c r="BE36" i="21"/>
  <c r="BD36" i="21"/>
  <c r="BA36" i="21"/>
  <c r="BB36" i="21" s="1"/>
  <c r="BC36" i="21"/>
  <c r="BE44" i="21"/>
  <c r="BD44" i="21"/>
  <c r="BA44" i="21"/>
  <c r="BB44" i="21" s="1"/>
  <c r="BC44" i="21"/>
  <c r="BE8" i="21"/>
  <c r="BD8" i="21"/>
  <c r="BA8" i="21"/>
  <c r="BB8" i="21" s="1"/>
  <c r="BC8" i="21"/>
  <c r="BE6" i="21"/>
  <c r="BD6" i="21"/>
  <c r="BA6" i="21"/>
  <c r="BB6" i="21" s="1"/>
  <c r="BC6" i="21"/>
  <c r="BE18" i="21"/>
  <c r="BD18" i="21"/>
  <c r="BA18" i="21"/>
  <c r="BB18" i="21" s="1"/>
  <c r="BC18" i="21"/>
  <c r="BE26" i="21"/>
  <c r="BD26" i="21"/>
  <c r="BA26" i="21"/>
  <c r="BB26" i="21" s="1"/>
  <c r="BC26" i="21"/>
  <c r="BE34" i="21"/>
  <c r="BD34" i="21"/>
  <c r="BA34" i="21"/>
  <c r="BB34" i="21" s="1"/>
  <c r="BC34" i="21"/>
  <c r="BE42" i="21"/>
  <c r="BD42" i="21"/>
  <c r="BA42" i="21"/>
  <c r="BB42" i="21" s="1"/>
  <c r="BC42" i="21"/>
  <c r="BC119" i="21"/>
  <c r="BE119" i="21"/>
  <c r="BD119" i="21"/>
  <c r="BE56" i="21"/>
  <c r="BC151" i="21"/>
  <c r="BE151" i="21"/>
  <c r="BD151" i="21"/>
  <c r="BE93" i="21"/>
  <c r="BC93" i="21"/>
  <c r="BE3" i="21"/>
  <c r="BD3" i="21"/>
  <c r="BA3" i="21"/>
  <c r="BB3" i="21" s="1"/>
  <c r="BE5" i="21"/>
  <c r="BD5" i="21"/>
  <c r="BA5" i="21"/>
  <c r="BB5" i="21" s="1"/>
  <c r="BE7" i="21"/>
  <c r="BD7" i="21"/>
  <c r="BA7" i="21"/>
  <c r="BB7" i="21" s="1"/>
  <c r="BE9" i="21"/>
  <c r="BD9" i="21"/>
  <c r="BA9" i="21"/>
  <c r="BB9" i="21" s="1"/>
  <c r="BE11" i="21"/>
  <c r="BD11" i="21"/>
  <c r="BA11" i="21"/>
  <c r="BB11" i="21" s="1"/>
  <c r="BE13" i="21"/>
  <c r="BD13" i="21"/>
  <c r="BA13" i="21"/>
  <c r="BB13" i="21" s="1"/>
  <c r="BE15" i="21"/>
  <c r="BD15" i="21"/>
  <c r="BA15" i="21"/>
  <c r="BB15" i="21" s="1"/>
  <c r="BE17" i="21"/>
  <c r="BD17" i="21"/>
  <c r="BA17" i="21"/>
  <c r="BB17" i="21" s="1"/>
  <c r="BE19" i="21"/>
  <c r="BD19" i="21"/>
  <c r="BA19" i="21"/>
  <c r="BB19" i="21" s="1"/>
  <c r="BE21" i="21"/>
  <c r="BD21" i="21"/>
  <c r="BA21" i="21"/>
  <c r="BB21" i="21" s="1"/>
  <c r="BE23" i="21"/>
  <c r="BD23" i="21"/>
  <c r="BA23" i="21"/>
  <c r="BB23" i="21" s="1"/>
  <c r="BE25" i="21"/>
  <c r="BD25" i="21"/>
  <c r="BA25" i="21"/>
  <c r="BB25" i="21" s="1"/>
  <c r="BE27" i="21"/>
  <c r="BD27" i="21"/>
  <c r="BA27" i="21"/>
  <c r="BB27" i="21" s="1"/>
  <c r="BE29" i="21"/>
  <c r="BD29" i="21"/>
  <c r="BA29" i="21"/>
  <c r="BB29" i="21" s="1"/>
  <c r="BE31" i="21"/>
  <c r="BD31" i="21"/>
  <c r="BA31" i="21"/>
  <c r="BB31" i="21" s="1"/>
  <c r="BE33" i="21"/>
  <c r="BD33" i="21"/>
  <c r="BA33" i="21"/>
  <c r="BB33" i="21" s="1"/>
  <c r="BE35" i="21"/>
  <c r="BD35" i="21"/>
  <c r="BA35" i="21"/>
  <c r="BB35" i="21" s="1"/>
  <c r="BE37" i="21"/>
  <c r="BD37" i="21"/>
  <c r="BA37" i="21"/>
  <c r="BB37" i="21" s="1"/>
  <c r="BE39" i="21"/>
  <c r="BD39" i="21"/>
  <c r="BA39" i="21"/>
  <c r="BB39" i="21" s="1"/>
  <c r="BE41" i="21"/>
  <c r="BD41" i="21"/>
  <c r="BA41" i="21"/>
  <c r="BB41" i="21" s="1"/>
  <c r="BE43" i="21"/>
  <c r="BD43" i="21"/>
  <c r="BA43" i="21"/>
  <c r="BB43" i="21" s="1"/>
  <c r="BE45" i="21"/>
  <c r="BD45" i="21"/>
  <c r="BA45" i="21"/>
  <c r="BB45" i="21" s="1"/>
  <c r="BE47" i="21"/>
  <c r="BD47" i="21"/>
  <c r="BA47" i="21"/>
  <c r="BB47" i="21" s="1"/>
  <c r="BE49" i="21"/>
  <c r="BD49" i="21"/>
  <c r="BA49" i="21"/>
  <c r="BB49" i="21" s="1"/>
  <c r="BE70" i="21"/>
  <c r="BD70" i="21"/>
  <c r="BC70" i="21"/>
  <c r="BA70" i="21"/>
  <c r="BB70" i="21" s="1"/>
  <c r="BE78" i="21"/>
  <c r="BD78" i="21"/>
  <c r="BC78" i="21"/>
  <c r="BA78" i="21"/>
  <c r="BB78" i="21" s="1"/>
  <c r="BE86" i="21"/>
  <c r="BD86" i="21"/>
  <c r="BC86" i="21"/>
  <c r="BA86" i="21"/>
  <c r="BB86" i="21" s="1"/>
  <c r="BA101" i="21"/>
  <c r="BB101" i="21" s="1"/>
  <c r="BE101" i="21"/>
  <c r="BD101" i="21"/>
  <c r="BC101" i="21"/>
  <c r="BD122" i="21"/>
  <c r="BC122" i="21"/>
  <c r="BE60" i="21"/>
  <c r="BD54" i="21"/>
  <c r="BA54" i="21"/>
  <c r="BB54" i="21" s="1"/>
  <c r="BD58" i="21"/>
  <c r="BA58" i="21"/>
  <c r="BB58" i="21" s="1"/>
  <c r="BE71" i="21"/>
  <c r="BD71" i="21"/>
  <c r="BC71" i="21"/>
  <c r="BA71" i="21"/>
  <c r="BB71" i="21" s="1"/>
  <c r="BE79" i="21"/>
  <c r="BD79" i="21"/>
  <c r="BC79" i="21"/>
  <c r="BA79" i="21"/>
  <c r="BB79" i="21" s="1"/>
  <c r="BE87" i="21"/>
  <c r="BD87" i="21"/>
  <c r="BC87" i="21"/>
  <c r="BA87" i="21"/>
  <c r="BB87" i="21" s="1"/>
  <c r="BE94" i="21"/>
  <c r="BA121" i="21"/>
  <c r="BB121" i="21" s="1"/>
  <c r="BE121" i="21"/>
  <c r="BD121" i="21"/>
  <c r="BC121" i="21"/>
  <c r="BA153" i="21"/>
  <c r="BB153" i="21" s="1"/>
  <c r="BE153" i="21"/>
  <c r="BD153" i="21"/>
  <c r="BC153" i="21"/>
  <c r="BD162" i="21"/>
  <c r="BD176" i="21"/>
  <c r="BA176" i="21"/>
  <c r="BB176" i="21" s="1"/>
  <c r="BE74" i="21"/>
  <c r="BD74" i="21"/>
  <c r="BC74" i="21"/>
  <c r="BA74" i="21"/>
  <c r="BB74" i="21" s="1"/>
  <c r="BE82" i="21"/>
  <c r="BD82" i="21"/>
  <c r="BC82" i="21"/>
  <c r="BA82" i="21"/>
  <c r="BB82" i="21" s="1"/>
  <c r="BE90" i="21"/>
  <c r="BD90" i="21"/>
  <c r="BC90" i="21"/>
  <c r="BA90" i="21"/>
  <c r="BB90" i="21" s="1"/>
  <c r="BE98" i="21"/>
  <c r="BC110" i="21"/>
  <c r="BA117" i="21"/>
  <c r="BB117" i="21" s="1"/>
  <c r="BE117" i="21"/>
  <c r="BD117" i="21"/>
  <c r="BC117" i="21"/>
  <c r="BD127" i="21"/>
  <c r="BE130" i="21"/>
  <c r="BC142" i="21"/>
  <c r="BA149" i="21"/>
  <c r="BB149" i="21" s="1"/>
  <c r="BE149" i="21"/>
  <c r="BD149" i="21"/>
  <c r="BC149" i="21"/>
  <c r="BD160" i="21"/>
  <c r="BA160" i="21"/>
  <c r="BB160" i="21" s="1"/>
  <c r="BC162" i="21"/>
  <c r="BC187" i="21"/>
  <c r="BE187" i="21"/>
  <c r="BC55" i="21"/>
  <c r="BD57" i="21"/>
  <c r="BA57" i="21"/>
  <c r="BB57" i="21" s="1"/>
  <c r="BC59" i="21"/>
  <c r="BD61" i="21"/>
  <c r="BA61" i="21"/>
  <c r="BB61" i="21" s="1"/>
  <c r="BE69" i="21"/>
  <c r="BD69" i="21"/>
  <c r="BC69" i="21"/>
  <c r="BA69" i="21"/>
  <c r="BB69" i="21" s="1"/>
  <c r="BE77" i="21"/>
  <c r="BD77" i="21"/>
  <c r="BC77" i="21"/>
  <c r="BA77" i="21"/>
  <c r="BB77" i="21" s="1"/>
  <c r="BE85" i="21"/>
  <c r="BD85" i="21"/>
  <c r="BC85" i="21"/>
  <c r="BA85" i="21"/>
  <c r="BB85" i="21" s="1"/>
  <c r="BC106" i="21"/>
  <c r="BA113" i="21"/>
  <c r="BB113" i="21" s="1"/>
  <c r="BE113" i="21"/>
  <c r="BD113" i="21"/>
  <c r="BC113" i="21"/>
  <c r="BD123" i="21"/>
  <c r="BE126" i="21"/>
  <c r="BE127" i="21"/>
  <c r="BC138" i="21"/>
  <c r="BA145" i="21"/>
  <c r="BB145" i="21" s="1"/>
  <c r="BE145" i="21"/>
  <c r="BD145" i="21"/>
  <c r="BC145" i="21"/>
  <c r="BC171" i="21"/>
  <c r="BE171" i="21"/>
  <c r="BA174" i="21"/>
  <c r="BB174" i="21" s="1"/>
  <c r="BE191" i="21"/>
  <c r="BA191" i="21"/>
  <c r="BB191" i="21" s="1"/>
  <c r="BA50" i="21"/>
  <c r="BB50" i="21" s="1"/>
  <c r="BA51" i="21"/>
  <c r="BB51" i="21" s="1"/>
  <c r="BA52" i="21"/>
  <c r="BB52" i="21" s="1"/>
  <c r="BA53" i="21"/>
  <c r="BB53" i="21" s="1"/>
  <c r="BD63" i="21"/>
  <c r="BC63" i="21"/>
  <c r="BA63" i="21"/>
  <c r="BB63" i="21" s="1"/>
  <c r="BD65" i="21"/>
  <c r="BC65" i="21"/>
  <c r="BA65" i="21"/>
  <c r="BB65" i="21" s="1"/>
  <c r="BD67" i="21"/>
  <c r="BC67" i="21"/>
  <c r="BA67" i="21"/>
  <c r="BB67" i="21" s="1"/>
  <c r="BE72" i="21"/>
  <c r="BD72" i="21"/>
  <c r="BC72" i="21"/>
  <c r="BA72" i="21"/>
  <c r="BB72" i="21" s="1"/>
  <c r="BE80" i="21"/>
  <c r="BD80" i="21"/>
  <c r="BC80" i="21"/>
  <c r="BA80" i="21"/>
  <c r="BB80" i="21" s="1"/>
  <c r="BE88" i="21"/>
  <c r="BD88" i="21"/>
  <c r="BC88" i="21"/>
  <c r="BA88" i="21"/>
  <c r="BB88" i="21" s="1"/>
  <c r="BD93" i="21"/>
  <c r="BA96" i="21"/>
  <c r="BB96" i="21" s="1"/>
  <c r="BE96" i="21"/>
  <c r="BD96" i="21"/>
  <c r="BC96" i="21"/>
  <c r="BA109" i="21"/>
  <c r="BB109" i="21" s="1"/>
  <c r="BE109" i="21"/>
  <c r="BD109" i="21"/>
  <c r="BC109" i="21"/>
  <c r="BE122" i="21"/>
  <c r="BA141" i="21"/>
  <c r="BB141" i="21" s="1"/>
  <c r="BE141" i="21"/>
  <c r="BD141" i="21"/>
  <c r="BC141" i="21"/>
  <c r="BE154" i="21"/>
  <c r="BA158" i="21"/>
  <c r="BB158" i="21" s="1"/>
  <c r="BD186" i="21"/>
  <c r="BC186" i="21"/>
  <c r="BA186" i="21"/>
  <c r="BB186" i="21" s="1"/>
  <c r="BC54" i="21"/>
  <c r="BD56" i="21"/>
  <c r="BA56" i="21"/>
  <c r="BB56" i="21" s="1"/>
  <c r="BC58" i="21"/>
  <c r="BD60" i="21"/>
  <c r="BA60" i="21"/>
  <c r="BB60" i="21" s="1"/>
  <c r="BE75" i="21"/>
  <c r="BD75" i="21"/>
  <c r="BC75" i="21"/>
  <c r="BA75" i="21"/>
  <c r="BB75" i="21" s="1"/>
  <c r="BE83" i="21"/>
  <c r="BD83" i="21"/>
  <c r="BC83" i="21"/>
  <c r="BA83" i="21"/>
  <c r="BB83" i="21" s="1"/>
  <c r="BA91" i="21"/>
  <c r="BB91" i="21" s="1"/>
  <c r="BE91" i="21"/>
  <c r="BD91" i="21"/>
  <c r="BC91" i="21"/>
  <c r="BC98" i="21"/>
  <c r="BA105" i="21"/>
  <c r="BB105" i="21" s="1"/>
  <c r="BE105" i="21"/>
  <c r="BD105" i="21"/>
  <c r="BC105" i="21"/>
  <c r="BA137" i="21"/>
  <c r="BB137" i="21" s="1"/>
  <c r="BE137" i="21"/>
  <c r="BD137" i="21"/>
  <c r="BC137" i="21"/>
  <c r="BD170" i="21"/>
  <c r="BC170" i="21"/>
  <c r="BA170" i="21"/>
  <c r="BB170" i="21" s="1"/>
  <c r="BC173" i="21"/>
  <c r="BA173" i="21"/>
  <c r="BB173" i="21" s="1"/>
  <c r="BE173" i="21"/>
  <c r="BD173" i="21"/>
  <c r="BA187" i="21"/>
  <c r="BB187" i="21" s="1"/>
  <c r="BD50" i="21"/>
  <c r="BD51" i="21"/>
  <c r="BD52" i="21"/>
  <c r="BD53" i="21"/>
  <c r="BD55" i="21"/>
  <c r="BA55" i="21"/>
  <c r="BB55" i="21" s="1"/>
  <c r="BC57" i="21"/>
  <c r="BD59" i="21"/>
  <c r="BA59" i="21"/>
  <c r="BB59" i="21" s="1"/>
  <c r="BE61" i="21"/>
  <c r="BE63" i="21"/>
  <c r="BE65" i="21"/>
  <c r="BE67" i="21"/>
  <c r="BE73" i="21"/>
  <c r="BD73" i="21"/>
  <c r="BC73" i="21"/>
  <c r="BA73" i="21"/>
  <c r="BB73" i="21" s="1"/>
  <c r="BE81" i="21"/>
  <c r="BD81" i="21"/>
  <c r="BC81" i="21"/>
  <c r="BA81" i="21"/>
  <c r="BB81" i="21" s="1"/>
  <c r="BE89" i="21"/>
  <c r="BD89" i="21"/>
  <c r="BC89" i="21"/>
  <c r="BA89" i="21"/>
  <c r="BB89" i="21" s="1"/>
  <c r="BA97" i="21"/>
  <c r="BB97" i="21" s="1"/>
  <c r="BE97" i="21"/>
  <c r="BD97" i="21"/>
  <c r="BC97" i="21"/>
  <c r="BD107" i="21"/>
  <c r="BE110" i="21"/>
  <c r="BE111" i="21"/>
  <c r="BA129" i="21"/>
  <c r="BB129" i="21" s="1"/>
  <c r="BE129" i="21"/>
  <c r="BD129" i="21"/>
  <c r="BC129" i="21"/>
  <c r="BD139" i="21"/>
  <c r="BE142" i="21"/>
  <c r="BE143" i="21"/>
  <c r="BE172" i="21"/>
  <c r="BE185" i="21"/>
  <c r="BC185" i="21"/>
  <c r="BA185" i="21"/>
  <c r="BB185" i="21" s="1"/>
  <c r="BE57" i="21"/>
  <c r="BD62" i="21"/>
  <c r="BC62" i="21"/>
  <c r="BA62" i="21"/>
  <c r="BB62" i="21" s="1"/>
  <c r="BD64" i="21"/>
  <c r="BC64" i="21"/>
  <c r="BA64" i="21"/>
  <c r="BB64" i="21" s="1"/>
  <c r="BD66" i="21"/>
  <c r="BC66" i="21"/>
  <c r="BA66" i="21"/>
  <c r="BB66" i="21" s="1"/>
  <c r="BE68" i="21"/>
  <c r="BD68" i="21"/>
  <c r="BC68" i="21"/>
  <c r="BA68" i="21"/>
  <c r="BB68" i="21" s="1"/>
  <c r="BE76" i="21"/>
  <c r="BD76" i="21"/>
  <c r="BC76" i="21"/>
  <c r="BA76" i="21"/>
  <c r="BB76" i="21" s="1"/>
  <c r="BE84" i="21"/>
  <c r="BD84" i="21"/>
  <c r="BC84" i="21"/>
  <c r="BA84" i="21"/>
  <c r="BB84" i="21" s="1"/>
  <c r="BE92" i="21"/>
  <c r="BD103" i="21"/>
  <c r="BE106" i="21"/>
  <c r="BE107" i="21"/>
  <c r="BA125" i="21"/>
  <c r="BB125" i="21" s="1"/>
  <c r="BE125" i="21"/>
  <c r="BD125" i="21"/>
  <c r="BC125" i="21"/>
  <c r="BD135" i="21"/>
  <c r="BE138" i="21"/>
  <c r="BE139" i="21"/>
  <c r="BE169" i="21"/>
  <c r="BC169" i="21"/>
  <c r="BA169" i="21"/>
  <c r="BB169" i="21" s="1"/>
  <c r="BD178" i="21"/>
  <c r="BD187" i="21"/>
  <c r="BE155" i="21"/>
  <c r="BE162" i="21"/>
  <c r="BD166" i="21"/>
  <c r="BC166" i="21"/>
  <c r="BE178" i="21"/>
  <c r="BD182" i="21"/>
  <c r="BC182" i="21"/>
  <c r="BA100" i="21"/>
  <c r="BB100" i="21" s="1"/>
  <c r="BA104" i="21"/>
  <c r="BB104" i="21" s="1"/>
  <c r="BA108" i="21"/>
  <c r="BB108" i="21" s="1"/>
  <c r="BA112" i="21"/>
  <c r="BB112" i="21" s="1"/>
  <c r="BA116" i="21"/>
  <c r="BB116" i="21" s="1"/>
  <c r="BA120" i="21"/>
  <c r="BB120" i="21" s="1"/>
  <c r="BA124" i="21"/>
  <c r="BB124" i="21" s="1"/>
  <c r="BA128" i="21"/>
  <c r="BB128" i="21" s="1"/>
  <c r="BA132" i="21"/>
  <c r="BB132" i="21" s="1"/>
  <c r="BA136" i="21"/>
  <c r="BB136" i="21" s="1"/>
  <c r="BA140" i="21"/>
  <c r="BB140" i="21" s="1"/>
  <c r="BA144" i="21"/>
  <c r="BB144" i="21" s="1"/>
  <c r="BA148" i="21"/>
  <c r="BB148" i="21" s="1"/>
  <c r="BA152" i="21"/>
  <c r="BB152" i="21" s="1"/>
  <c r="BA156" i="21"/>
  <c r="BB156" i="21" s="1"/>
  <c r="BE159" i="21"/>
  <c r="BD159" i="21"/>
  <c r="BA159" i="21"/>
  <c r="BB159" i="21" s="1"/>
  <c r="BE168" i="21"/>
  <c r="BC168" i="21"/>
  <c r="BA172" i="21"/>
  <c r="BB172" i="21" s="1"/>
  <c r="BE175" i="21"/>
  <c r="BD175" i="21"/>
  <c r="BA175" i="21"/>
  <c r="BB175" i="21" s="1"/>
  <c r="BE184" i="21"/>
  <c r="BC184" i="21"/>
  <c r="BC92" i="21"/>
  <c r="BD161" i="21"/>
  <c r="BC163" i="21"/>
  <c r="BD177" i="21"/>
  <c r="BC179" i="21"/>
  <c r="BE180" i="21"/>
  <c r="BC188" i="21"/>
  <c r="BA188" i="21"/>
  <c r="BB188" i="21" s="1"/>
  <c r="BD190" i="21"/>
  <c r="BE190" i="21"/>
  <c r="BC190" i="21"/>
  <c r="BA95" i="21"/>
  <c r="BB95" i="21" s="1"/>
  <c r="BA99" i="21"/>
  <c r="BB99" i="21" s="1"/>
  <c r="BA103" i="21"/>
  <c r="BB103" i="21" s="1"/>
  <c r="BA107" i="21"/>
  <c r="BB107" i="21" s="1"/>
  <c r="BA111" i="21"/>
  <c r="BB111" i="21" s="1"/>
  <c r="BA115" i="21"/>
  <c r="BB115" i="21" s="1"/>
  <c r="BA119" i="21"/>
  <c r="BB119" i="21" s="1"/>
  <c r="BA123" i="21"/>
  <c r="BB123" i="21" s="1"/>
  <c r="BA127" i="21"/>
  <c r="BB127" i="21" s="1"/>
  <c r="BA131" i="21"/>
  <c r="BB131" i="21" s="1"/>
  <c r="BA135" i="21"/>
  <c r="BB135" i="21" s="1"/>
  <c r="BA139" i="21"/>
  <c r="BB139" i="21" s="1"/>
  <c r="BA143" i="21"/>
  <c r="BB143" i="21" s="1"/>
  <c r="BA147" i="21"/>
  <c r="BB147" i="21" s="1"/>
  <c r="BA151" i="21"/>
  <c r="BB151" i="21" s="1"/>
  <c r="BA155" i="21"/>
  <c r="BB155" i="21" s="1"/>
  <c r="BA162" i="21"/>
  <c r="BB162" i="21" s="1"/>
  <c r="BD163" i="21"/>
  <c r="BC165" i="21"/>
  <c r="BA165" i="21"/>
  <c r="BB165" i="21" s="1"/>
  <c r="BA166" i="21"/>
  <c r="BB166" i="21" s="1"/>
  <c r="BD179" i="21"/>
  <c r="BC181" i="21"/>
  <c r="BA181" i="21"/>
  <c r="BB181" i="21" s="1"/>
  <c r="BA182" i="21"/>
  <c r="BB182" i="21" s="1"/>
  <c r="BA94" i="21"/>
  <c r="BB94" i="21" s="1"/>
  <c r="BC100" i="21"/>
  <c r="BC104" i="21"/>
  <c r="BC108" i="21"/>
  <c r="BC112" i="21"/>
  <c r="BC116" i="21"/>
  <c r="BC120" i="21"/>
  <c r="BC124" i="21"/>
  <c r="BC128" i="21"/>
  <c r="BC132" i="21"/>
  <c r="BC136" i="21"/>
  <c r="BC140" i="21"/>
  <c r="BC144" i="21"/>
  <c r="BC148" i="21"/>
  <c r="BC152" i="21"/>
  <c r="BC156" i="21"/>
  <c r="BD158" i="21"/>
  <c r="BC158" i="21"/>
  <c r="BC159" i="21"/>
  <c r="BE166" i="21"/>
  <c r="BA168" i="21"/>
  <c r="BB168" i="21" s="1"/>
  <c r="BE170" i="21"/>
  <c r="BC172" i="21"/>
  <c r="BD174" i="21"/>
  <c r="BC174" i="21"/>
  <c r="BC175" i="21"/>
  <c r="BC178" i="21"/>
  <c r="BE182" i="21"/>
  <c r="BA184" i="21"/>
  <c r="BB184" i="21" s="1"/>
  <c r="BE186" i="21"/>
  <c r="BD188" i="21"/>
  <c r="BA93" i="21"/>
  <c r="BB93" i="21" s="1"/>
  <c r="BA98" i="21"/>
  <c r="BB98" i="21" s="1"/>
  <c r="BD100" i="21"/>
  <c r="BA102" i="21"/>
  <c r="BB102" i="21" s="1"/>
  <c r="BD104" i="21"/>
  <c r="BA106" i="21"/>
  <c r="BB106" i="21" s="1"/>
  <c r="BD108" i="21"/>
  <c r="BA110" i="21"/>
  <c r="BB110" i="21" s="1"/>
  <c r="BD112" i="21"/>
  <c r="BA114" i="21"/>
  <c r="BB114" i="21" s="1"/>
  <c r="BD116" i="21"/>
  <c r="BA118" i="21"/>
  <c r="BB118" i="21" s="1"/>
  <c r="BD120" i="21"/>
  <c r="BA122" i="21"/>
  <c r="BB122" i="21" s="1"/>
  <c r="BD124" i="21"/>
  <c r="BA126" i="21"/>
  <c r="BB126" i="21" s="1"/>
  <c r="BD128" i="21"/>
  <c r="BA130" i="21"/>
  <c r="BB130" i="21" s="1"/>
  <c r="BD132" i="21"/>
  <c r="BA134" i="21"/>
  <c r="BB134" i="21" s="1"/>
  <c r="BD136" i="21"/>
  <c r="BA138" i="21"/>
  <c r="BB138" i="21" s="1"/>
  <c r="BD140" i="21"/>
  <c r="BA142" i="21"/>
  <c r="BB142" i="21" s="1"/>
  <c r="BD144" i="21"/>
  <c r="BA146" i="21"/>
  <c r="BB146" i="21" s="1"/>
  <c r="BD148" i="21"/>
  <c r="BA150" i="21"/>
  <c r="BB150" i="21" s="1"/>
  <c r="BD152" i="21"/>
  <c r="BA154" i="21"/>
  <c r="BB154" i="21" s="1"/>
  <c r="BD156" i="21"/>
  <c r="BE160" i="21"/>
  <c r="BC160" i="21"/>
  <c r="BA164" i="21"/>
  <c r="BB164" i="21" s="1"/>
  <c r="BE167" i="21"/>
  <c r="BD167" i="21"/>
  <c r="BA167" i="21"/>
  <c r="BB167" i="21" s="1"/>
  <c r="BD168" i="21"/>
  <c r="BE176" i="21"/>
  <c r="BC176" i="21"/>
  <c r="BE183" i="21"/>
  <c r="BD183" i="21"/>
  <c r="BA183" i="21"/>
  <c r="BB183" i="21" s="1"/>
  <c r="BD184" i="21"/>
  <c r="BA190" i="21"/>
  <c r="BB190" i="21" s="1"/>
  <c r="BE192" i="21"/>
  <c r="BC192" i="21"/>
  <c r="BA192" i="21"/>
  <c r="BB192" i="21" s="1"/>
  <c r="BA92" i="21"/>
  <c r="BB92" i="21" s="1"/>
  <c r="BC95" i="21"/>
  <c r="BC99" i="21"/>
  <c r="BE100" i="21"/>
  <c r="BE104" i="21"/>
  <c r="BE108" i="21"/>
  <c r="BE112" i="21"/>
  <c r="BE116" i="21"/>
  <c r="BE120" i="21"/>
  <c r="BE124" i="21"/>
  <c r="BE128" i="21"/>
  <c r="BE132" i="21"/>
  <c r="BE136" i="21"/>
  <c r="BE140" i="21"/>
  <c r="BE144" i="21"/>
  <c r="BE148" i="21"/>
  <c r="BE152" i="21"/>
  <c r="BE156" i="21"/>
  <c r="BD169" i="21"/>
  <c r="BD185" i="21"/>
  <c r="BD189" i="21"/>
  <c r="BC189" i="21"/>
  <c r="BA189" i="21"/>
  <c r="BB189" i="21" s="1"/>
  <c r="BC191" i="21"/>
  <c r="BE193" i="21"/>
  <c r="BD193" i="21"/>
  <c r="BC193" i="21"/>
  <c r="BD192" i="21"/>
  <c r="BD191" i="21"/>
  <c r="L57" i="7" l="1"/>
  <c r="AJ12" i="14"/>
  <c r="W57" i="8"/>
  <c r="Q24" i="8"/>
  <c r="O110" i="8"/>
  <c r="T34" i="8"/>
  <c r="V34" i="8"/>
  <c r="L34" i="8"/>
  <c r="L116" i="7"/>
  <c r="G63" i="14"/>
  <c r="AH134" i="8"/>
  <c r="K75" i="14"/>
  <c r="W80" i="8"/>
  <c r="R137" i="8"/>
  <c r="H72" i="8"/>
  <c r="G34" i="8"/>
  <c r="W120" i="8"/>
  <c r="K110" i="8"/>
  <c r="N61" i="8"/>
  <c r="P34" i="8"/>
  <c r="R34" i="8" s="1"/>
  <c r="H56" i="8"/>
  <c r="F34" i="8"/>
  <c r="F59" i="8"/>
  <c r="S74" i="8"/>
  <c r="W74" i="8" s="1"/>
  <c r="M74" i="8"/>
  <c r="T74" i="8"/>
  <c r="P74" i="8"/>
  <c r="L74" i="8"/>
  <c r="N74" i="8" s="1"/>
  <c r="O74" i="8" s="1"/>
  <c r="S55" i="8"/>
  <c r="M55" i="8"/>
  <c r="T55" i="8"/>
  <c r="P55" i="8"/>
  <c r="L55" i="8"/>
  <c r="N55" i="8" s="1"/>
  <c r="AJ77" i="14"/>
  <c r="M78" i="14"/>
  <c r="M25" i="14"/>
  <c r="AG13" i="14"/>
  <c r="W68" i="8"/>
  <c r="W75" i="8"/>
  <c r="I34" i="8"/>
  <c r="K34" i="8" s="1"/>
  <c r="N56" i="8"/>
  <c r="N47" i="8"/>
  <c r="W134" i="8"/>
  <c r="N57" i="8"/>
  <c r="S34" i="8"/>
  <c r="W23" i="8"/>
  <c r="K74" i="8"/>
  <c r="N64" i="8"/>
  <c r="L59" i="8"/>
  <c r="N59" i="8" s="1"/>
  <c r="AJ82" i="14"/>
  <c r="L122" i="7"/>
  <c r="W52" i="8"/>
  <c r="D146" i="14"/>
  <c r="M71" i="7"/>
  <c r="AG63" i="14"/>
  <c r="AL61" i="8"/>
  <c r="K46" i="14"/>
  <c r="N83" i="8"/>
  <c r="H58" i="8"/>
  <c r="K64" i="8"/>
  <c r="K9" i="8"/>
  <c r="W90" i="8"/>
  <c r="Q30" i="8"/>
  <c r="R30" i="8" s="1"/>
  <c r="K139" i="8"/>
  <c r="H132" i="8"/>
  <c r="N62" i="8"/>
  <c r="W31" i="8"/>
  <c r="N66" i="8"/>
  <c r="M59" i="8"/>
  <c r="N40" i="8"/>
  <c r="K17" i="8"/>
  <c r="K54" i="8"/>
  <c r="O54" i="8" s="1"/>
  <c r="W65" i="8"/>
  <c r="R29" i="8"/>
  <c r="W85" i="8"/>
  <c r="P127" i="8"/>
  <c r="U127" i="8"/>
  <c r="M127" i="8"/>
  <c r="N127" i="8" s="1"/>
  <c r="V127" i="8"/>
  <c r="K18" i="8"/>
  <c r="O92" i="8"/>
  <c r="H59" i="8"/>
  <c r="W40" i="8"/>
  <c r="N70" i="8"/>
  <c r="H61" i="8"/>
  <c r="W51" i="8"/>
  <c r="W42" i="8"/>
  <c r="S59" i="8"/>
  <c r="H87" i="8"/>
  <c r="O87" i="8" s="1"/>
  <c r="M80" i="8"/>
  <c r="U80" i="8"/>
  <c r="P80" i="8"/>
  <c r="L80" i="8"/>
  <c r="N80" i="8" s="1"/>
  <c r="M34" i="8"/>
  <c r="AG119" i="14"/>
  <c r="M63" i="14"/>
  <c r="K49" i="14"/>
  <c r="AL45" i="8"/>
  <c r="W137" i="8"/>
  <c r="K57" i="8"/>
  <c r="K48" i="8"/>
  <c r="O48" i="8" s="1"/>
  <c r="K28" i="8"/>
  <c r="K58" i="8"/>
  <c r="O133" i="8"/>
  <c r="H24" i="8"/>
  <c r="W79" i="8"/>
  <c r="N69" i="8"/>
  <c r="W50" i="8"/>
  <c r="W63" i="8"/>
  <c r="W11" i="8"/>
  <c r="V18" i="8"/>
  <c r="W18" i="8" s="1"/>
  <c r="M18" i="8"/>
  <c r="L18" i="8"/>
  <c r="N18" i="8" s="1"/>
  <c r="F18" i="8"/>
  <c r="H18" i="8" s="1"/>
  <c r="O18" i="8" s="1"/>
  <c r="T13" i="8"/>
  <c r="V13" i="8"/>
  <c r="W13" i="8" s="1"/>
  <c r="F13" i="8"/>
  <c r="H13" i="8" s="1"/>
  <c r="M99" i="8"/>
  <c r="N99" i="8" s="1"/>
  <c r="G99" i="8"/>
  <c r="H99" i="8" s="1"/>
  <c r="P99" i="8"/>
  <c r="R99" i="8" s="1"/>
  <c r="L13" i="8"/>
  <c r="N13" i="8" s="1"/>
  <c r="AA63" i="6"/>
  <c r="AB63" i="6" s="1"/>
  <c r="N62" i="3" s="1"/>
  <c r="T59" i="8"/>
  <c r="O57" i="8"/>
  <c r="K72" i="8"/>
  <c r="M68" i="14"/>
  <c r="AG38" i="14"/>
  <c r="M20" i="14"/>
  <c r="N125" i="8"/>
  <c r="W121" i="8"/>
  <c r="H137" i="8"/>
  <c r="W135" i="8"/>
  <c r="W89" i="8"/>
  <c r="K33" i="8"/>
  <c r="H19" i="8"/>
  <c r="H80" i="8"/>
  <c r="W60" i="8"/>
  <c r="H121" i="8"/>
  <c r="H116" i="8"/>
  <c r="O89" i="8"/>
  <c r="K42" i="8"/>
  <c r="K88" i="8"/>
  <c r="K68" i="8"/>
  <c r="T38" i="8"/>
  <c r="V38" i="8"/>
  <c r="W38" i="8" s="1"/>
  <c r="S41" i="8"/>
  <c r="W41" i="8" s="1"/>
  <c r="T41" i="8"/>
  <c r="L41" i="8"/>
  <c r="N41" i="8" s="1"/>
  <c r="P41" i="8"/>
  <c r="R41" i="8" s="1"/>
  <c r="M41" i="8"/>
  <c r="M13" i="8"/>
  <c r="Z147" i="14"/>
  <c r="C147" i="14"/>
  <c r="Q54" i="8"/>
  <c r="Q52" i="8"/>
  <c r="R52" i="8" s="1"/>
  <c r="Q53" i="8"/>
  <c r="R53" i="8" s="1"/>
  <c r="Q36" i="8"/>
  <c r="R36" i="8" s="1"/>
  <c r="Q38" i="8"/>
  <c r="Q37" i="8"/>
  <c r="R37" i="8" s="1"/>
  <c r="S153" i="14"/>
  <c r="C153" i="14"/>
  <c r="Q96" i="8"/>
  <c r="Q94" i="8"/>
  <c r="R94" i="8" s="1"/>
  <c r="Q95" i="8"/>
  <c r="R95" i="8" s="1"/>
  <c r="Q89" i="8"/>
  <c r="Q87" i="8"/>
  <c r="Q85" i="8"/>
  <c r="Q86" i="8"/>
  <c r="Q88" i="8"/>
  <c r="Q76" i="8"/>
  <c r="Q75" i="8"/>
  <c r="Q63" i="8"/>
  <c r="Q62" i="8"/>
  <c r="R62" i="8" s="1"/>
  <c r="Q61" i="8"/>
  <c r="Q129" i="10"/>
  <c r="F132" i="7" s="1"/>
  <c r="L132" i="7" s="1"/>
  <c r="G129" i="15"/>
  <c r="N129" i="14"/>
  <c r="F129" i="14"/>
  <c r="G129" i="10"/>
  <c r="C129" i="15"/>
  <c r="C132" i="8"/>
  <c r="C132" i="7"/>
  <c r="C132" i="6"/>
  <c r="C131" i="3"/>
  <c r="S125" i="15"/>
  <c r="AE125" i="10"/>
  <c r="AI128" i="8" s="1"/>
  <c r="AK125" i="14"/>
  <c r="N121" i="10"/>
  <c r="C130" i="6"/>
  <c r="C130" i="7"/>
  <c r="C130" i="8"/>
  <c r="C129" i="3"/>
  <c r="T124" i="15"/>
  <c r="AF124" i="10"/>
  <c r="AJ127" i="8" s="1"/>
  <c r="AL124" i="14"/>
  <c r="N118" i="14"/>
  <c r="G118" i="15"/>
  <c r="Q118" i="10"/>
  <c r="F121" i="7" s="1"/>
  <c r="AA122" i="14"/>
  <c r="L122" i="15"/>
  <c r="AB122" i="10"/>
  <c r="AD125" i="8" s="1"/>
  <c r="AF122" i="14"/>
  <c r="P122" i="15"/>
  <c r="N131" i="7"/>
  <c r="K131" i="7"/>
  <c r="P130" i="3" s="1"/>
  <c r="T122" i="15"/>
  <c r="AF122" i="10"/>
  <c r="AJ125" i="8" s="1"/>
  <c r="AL122" i="14"/>
  <c r="J116" i="15"/>
  <c r="T116" i="10"/>
  <c r="I119" i="7" s="1"/>
  <c r="Q116" i="14"/>
  <c r="N112" i="10"/>
  <c r="AL112" i="14"/>
  <c r="AF112" i="10"/>
  <c r="AJ115" i="8" s="1"/>
  <c r="T112" i="15"/>
  <c r="V117" i="10"/>
  <c r="Y120" i="8"/>
  <c r="Z120" i="8" s="1"/>
  <c r="M112" i="15"/>
  <c r="AC112" i="14"/>
  <c r="Y112" i="10"/>
  <c r="AA115" i="8" s="1"/>
  <c r="I109" i="10"/>
  <c r="E109" i="15"/>
  <c r="I109" i="14"/>
  <c r="C112" i="7"/>
  <c r="C112" i="6"/>
  <c r="C112" i="8"/>
  <c r="C111" i="3"/>
  <c r="J167" i="12"/>
  <c r="Q120" i="8" s="1"/>
  <c r="W117" i="14"/>
  <c r="X117" i="14" s="1"/>
  <c r="T117" i="14" s="1"/>
  <c r="AE116" i="10"/>
  <c r="AI119" i="8" s="1"/>
  <c r="S116" i="15"/>
  <c r="AK116" i="14"/>
  <c r="AB110" i="10"/>
  <c r="AD113" i="8" s="1"/>
  <c r="P110" i="15"/>
  <c r="AF110" i="14"/>
  <c r="P110" i="7"/>
  <c r="L111" i="10"/>
  <c r="F111" i="15"/>
  <c r="J111" i="14"/>
  <c r="AF111" i="14"/>
  <c r="P111" i="15"/>
  <c r="AB111" i="10"/>
  <c r="AD114" i="8" s="1"/>
  <c r="L114" i="10"/>
  <c r="F114" i="15"/>
  <c r="J114" i="14"/>
  <c r="K114" i="14" s="1"/>
  <c r="K114" i="10"/>
  <c r="AM114" i="14"/>
  <c r="U114" i="15"/>
  <c r="AG114" i="10"/>
  <c r="AK117" i="8" s="1"/>
  <c r="G110" i="15"/>
  <c r="N110" i="14"/>
  <c r="Q110" i="10"/>
  <c r="F113" i="7" s="1"/>
  <c r="P103" i="10"/>
  <c r="J115" i="10"/>
  <c r="AF115" i="14"/>
  <c r="P115" i="15"/>
  <c r="AB115" i="10"/>
  <c r="AD118" i="8" s="1"/>
  <c r="C115" i="15"/>
  <c r="F115" i="14"/>
  <c r="G115" i="10"/>
  <c r="E115" i="14"/>
  <c r="B115" i="15"/>
  <c r="F115" i="10"/>
  <c r="W106" i="10"/>
  <c r="I106" i="14"/>
  <c r="I106" i="10"/>
  <c r="S109" i="6" s="1"/>
  <c r="E106" i="15"/>
  <c r="O104" i="14"/>
  <c r="H104" i="15"/>
  <c r="R104" i="10"/>
  <c r="G107" i="7" s="1"/>
  <c r="AD110" i="10"/>
  <c r="AG113" i="8" s="1"/>
  <c r="R110" i="15"/>
  <c r="AI110" i="14"/>
  <c r="AD110" i="14"/>
  <c r="N110" i="15"/>
  <c r="Z110" i="10"/>
  <c r="AB113" i="8" s="1"/>
  <c r="T108" i="10"/>
  <c r="I111" i="7" s="1"/>
  <c r="J108" i="15"/>
  <c r="Q108" i="14"/>
  <c r="P108" i="10"/>
  <c r="O108" i="10"/>
  <c r="L114" i="14"/>
  <c r="AE106" i="8"/>
  <c r="N7" i="13"/>
  <c r="W100" i="14"/>
  <c r="X100" i="14" s="1"/>
  <c r="T100" i="14" s="1"/>
  <c r="C103" i="7"/>
  <c r="C103" i="6"/>
  <c r="C103" i="8"/>
  <c r="C102" i="3"/>
  <c r="W96" i="10"/>
  <c r="I108" i="10"/>
  <c r="S111" i="6" s="1"/>
  <c r="E108" i="15"/>
  <c r="I108" i="14"/>
  <c r="AH109" i="8"/>
  <c r="O105" i="10"/>
  <c r="O105" i="14"/>
  <c r="R105" i="10"/>
  <c r="G108" i="7" s="1"/>
  <c r="M108" i="7" s="1"/>
  <c r="H105" i="15"/>
  <c r="V104" i="10"/>
  <c r="Y107" i="8"/>
  <c r="Z107" i="8" s="1"/>
  <c r="W101" i="14"/>
  <c r="X101" i="14" s="1"/>
  <c r="T101" i="14" s="1"/>
  <c r="N8" i="13"/>
  <c r="AD101" i="14"/>
  <c r="N101" i="15"/>
  <c r="Z101" i="10"/>
  <c r="AB104" i="8" s="1"/>
  <c r="AD96" i="14"/>
  <c r="N96" i="15"/>
  <c r="Z96" i="10"/>
  <c r="AB99" i="8" s="1"/>
  <c r="AI92" i="14"/>
  <c r="R92" i="15"/>
  <c r="AD92" i="10"/>
  <c r="AG95" i="8" s="1"/>
  <c r="P105" i="14"/>
  <c r="J108" i="6"/>
  <c r="Q96" i="14"/>
  <c r="J96" i="15"/>
  <c r="T96" i="10"/>
  <c r="I99" i="7" s="1"/>
  <c r="O99" i="7" s="1"/>
  <c r="AK92" i="14"/>
  <c r="AN92" i="14" s="1"/>
  <c r="S92" i="15"/>
  <c r="AE92" i="10"/>
  <c r="AI95" i="8" s="1"/>
  <c r="AL95" i="8" s="1"/>
  <c r="AB96" i="10"/>
  <c r="AD99" i="8" s="1"/>
  <c r="AF96" i="14"/>
  <c r="P96" i="15"/>
  <c r="AE98" i="10"/>
  <c r="AI101" i="8" s="1"/>
  <c r="AL101" i="8" s="1"/>
  <c r="S98" i="15"/>
  <c r="AK98" i="14"/>
  <c r="AN98" i="14" s="1"/>
  <c r="O98" i="10"/>
  <c r="C101" i="7"/>
  <c r="C100" i="3"/>
  <c r="C101" i="8"/>
  <c r="C101" i="6"/>
  <c r="K101" i="6" s="1"/>
  <c r="L101" i="6" s="1"/>
  <c r="M101" i="6" s="1"/>
  <c r="F97" i="10"/>
  <c r="B97" i="15"/>
  <c r="E97" i="14"/>
  <c r="M102" i="10"/>
  <c r="J97" i="10"/>
  <c r="C100" i="7"/>
  <c r="C100" i="6"/>
  <c r="C100" i="8"/>
  <c r="C99" i="3"/>
  <c r="W106" i="6"/>
  <c r="Z102" i="10"/>
  <c r="AB105" i="8" s="1"/>
  <c r="AD102" i="14"/>
  <c r="N102" i="15"/>
  <c r="AA102" i="10"/>
  <c r="AC105" i="8" s="1"/>
  <c r="O102" i="15"/>
  <c r="AE102" i="14"/>
  <c r="O102" i="14"/>
  <c r="H102" i="15"/>
  <c r="R102" i="10"/>
  <c r="G105" i="7" s="1"/>
  <c r="M105" i="7" s="1"/>
  <c r="C105" i="7"/>
  <c r="C105" i="8"/>
  <c r="C105" i="6"/>
  <c r="C104" i="3"/>
  <c r="F99" i="10"/>
  <c r="B99" i="15"/>
  <c r="E99" i="14"/>
  <c r="H99" i="15"/>
  <c r="O99" i="14"/>
  <c r="R99" i="10"/>
  <c r="G102" i="7" s="1"/>
  <c r="AF99" i="14"/>
  <c r="AB99" i="10"/>
  <c r="AD102" i="8" s="1"/>
  <c r="P99" i="15"/>
  <c r="G94" i="10"/>
  <c r="O97" i="7" s="1"/>
  <c r="F94" i="14"/>
  <c r="C94" i="15"/>
  <c r="O143" i="12"/>
  <c r="C97" i="8"/>
  <c r="C97" i="7"/>
  <c r="C96" i="3"/>
  <c r="C97" i="6"/>
  <c r="AE85" i="10"/>
  <c r="AI88" i="8" s="1"/>
  <c r="AK85" i="14"/>
  <c r="S85" i="15"/>
  <c r="N85" i="10"/>
  <c r="W95" i="10"/>
  <c r="AF95" i="14"/>
  <c r="AB95" i="10"/>
  <c r="AD98" i="8" s="1"/>
  <c r="P95" i="15"/>
  <c r="AL95" i="14"/>
  <c r="AF95" i="10"/>
  <c r="AJ98" i="8" s="1"/>
  <c r="T95" i="15"/>
  <c r="R89" i="14"/>
  <c r="K89" i="15"/>
  <c r="U89" i="10"/>
  <c r="J92" i="7" s="1"/>
  <c r="P92" i="7" s="1"/>
  <c r="J85" i="10"/>
  <c r="M94" i="7"/>
  <c r="M90" i="10"/>
  <c r="L90" i="15"/>
  <c r="AA90" i="14"/>
  <c r="T90" i="10"/>
  <c r="I93" i="7" s="1"/>
  <c r="Q90" i="14"/>
  <c r="J90" i="15"/>
  <c r="O89" i="14"/>
  <c r="H89" i="15"/>
  <c r="R89" i="10"/>
  <c r="G92" i="7" s="1"/>
  <c r="M92" i="7" s="1"/>
  <c r="W82" i="10"/>
  <c r="J81" i="10"/>
  <c r="L86" i="15"/>
  <c r="AA86" i="14"/>
  <c r="U83" i="10"/>
  <c r="J86" i="7" s="1"/>
  <c r="K83" i="15"/>
  <c r="R83" i="14"/>
  <c r="N81" i="14"/>
  <c r="Q81" i="10"/>
  <c r="F84" i="7" s="1"/>
  <c r="G81" i="15"/>
  <c r="Q81" i="14"/>
  <c r="T81" i="10"/>
  <c r="I84" i="7" s="1"/>
  <c r="J81" i="15"/>
  <c r="W79" i="14"/>
  <c r="X79" i="14" s="1"/>
  <c r="T79" i="14" s="1"/>
  <c r="E77" i="14"/>
  <c r="F77" i="10"/>
  <c r="B77" i="15"/>
  <c r="C80" i="8"/>
  <c r="C80" i="7"/>
  <c r="C80" i="6"/>
  <c r="C79" i="3"/>
  <c r="K79" i="15"/>
  <c r="U79" i="10"/>
  <c r="J82" i="7" s="1"/>
  <c r="R79" i="14"/>
  <c r="O136" i="12"/>
  <c r="AH88" i="14"/>
  <c r="AC88" i="10"/>
  <c r="AF91" i="8" s="1"/>
  <c r="Q88" i="15"/>
  <c r="T88" i="15"/>
  <c r="AL88" i="14"/>
  <c r="AF88" i="10"/>
  <c r="AJ91" i="8" s="1"/>
  <c r="AD88" i="14"/>
  <c r="N88" i="15"/>
  <c r="Z88" i="10"/>
  <c r="AB91" i="8" s="1"/>
  <c r="AF87" i="14"/>
  <c r="AB87" i="10"/>
  <c r="AD90" i="8" s="1"/>
  <c r="P87" i="15"/>
  <c r="Z87" i="10"/>
  <c r="AB90" i="8" s="1"/>
  <c r="AD87" i="14"/>
  <c r="N87" i="15"/>
  <c r="K87" i="15"/>
  <c r="U87" i="10"/>
  <c r="J90" i="7" s="1"/>
  <c r="R87" i="14"/>
  <c r="Q86" i="10"/>
  <c r="F89" i="7" s="1"/>
  <c r="N86" i="14"/>
  <c r="G86" i="15"/>
  <c r="Q83" i="15"/>
  <c r="AC83" i="10"/>
  <c r="AF86" i="8" s="1"/>
  <c r="AH83" i="14"/>
  <c r="J83" i="10"/>
  <c r="I86" i="10"/>
  <c r="S89" i="6" s="1"/>
  <c r="E86" i="15"/>
  <c r="I86" i="14"/>
  <c r="N86" i="10"/>
  <c r="C89" i="7"/>
  <c r="C89" i="8"/>
  <c r="C89" i="6"/>
  <c r="C88" i="3"/>
  <c r="T84" i="10"/>
  <c r="I87" i="7" s="1"/>
  <c r="J84" i="15"/>
  <c r="Q84" i="14"/>
  <c r="N84" i="10"/>
  <c r="P84" i="15"/>
  <c r="AB84" i="10"/>
  <c r="AD87" i="8" s="1"/>
  <c r="AF84" i="14"/>
  <c r="P83" i="10"/>
  <c r="M85" i="7"/>
  <c r="P79" i="15"/>
  <c r="AB79" i="10"/>
  <c r="AD82" i="8" s="1"/>
  <c r="AF79" i="14"/>
  <c r="L81" i="7"/>
  <c r="W68" i="10"/>
  <c r="AL80" i="14"/>
  <c r="T80" i="15"/>
  <c r="AF80" i="10"/>
  <c r="AJ83" i="8" s="1"/>
  <c r="AC80" i="14"/>
  <c r="Y80" i="10"/>
  <c r="AA83" i="8" s="1"/>
  <c r="M80" i="15"/>
  <c r="R80" i="14"/>
  <c r="K80" i="15"/>
  <c r="U80" i="10"/>
  <c r="J83" i="7" s="1"/>
  <c r="V76" i="10"/>
  <c r="Y79" i="8"/>
  <c r="Z79" i="8" s="1"/>
  <c r="M81" i="7"/>
  <c r="K80" i="6"/>
  <c r="L80" i="6" s="1"/>
  <c r="M80" i="6" s="1"/>
  <c r="J80" i="6"/>
  <c r="S87" i="10"/>
  <c r="H90" i="7" s="1"/>
  <c r="V83" i="10"/>
  <c r="Y86" i="8"/>
  <c r="Z86" i="8" s="1"/>
  <c r="U75" i="15"/>
  <c r="AG75" i="10"/>
  <c r="AK78" i="8" s="1"/>
  <c r="AM75" i="14"/>
  <c r="G73" i="15"/>
  <c r="N73" i="14"/>
  <c r="Q73" i="10"/>
  <c r="F76" i="7" s="1"/>
  <c r="AH73" i="14"/>
  <c r="AJ73" i="14" s="1"/>
  <c r="AC73" i="10"/>
  <c r="AF76" i="8" s="1"/>
  <c r="AH76" i="8" s="1"/>
  <c r="Q73" i="15"/>
  <c r="AA72" i="14"/>
  <c r="L72" i="15"/>
  <c r="M66" i="7"/>
  <c r="V71" i="10"/>
  <c r="Y74" i="8"/>
  <c r="Z74" i="8" s="1"/>
  <c r="C67" i="15"/>
  <c r="G67" i="10"/>
  <c r="F67" i="14"/>
  <c r="I67" i="14"/>
  <c r="E67" i="15"/>
  <c r="I67" i="10"/>
  <c r="S70" i="6" s="1"/>
  <c r="AF71" i="14"/>
  <c r="P71" i="15"/>
  <c r="AB71" i="10"/>
  <c r="AD74" i="8" s="1"/>
  <c r="I69" i="10"/>
  <c r="S72" i="6" s="1"/>
  <c r="I69" i="14"/>
  <c r="E69" i="15"/>
  <c r="O66" i="14"/>
  <c r="H66" i="15"/>
  <c r="R66" i="10"/>
  <c r="G69" i="7" s="1"/>
  <c r="AH70" i="14"/>
  <c r="Q70" i="15"/>
  <c r="AC70" i="10"/>
  <c r="AF73" i="8" s="1"/>
  <c r="AD74" i="14"/>
  <c r="N74" i="15"/>
  <c r="Z74" i="10"/>
  <c r="AB77" i="8" s="1"/>
  <c r="AL74" i="14"/>
  <c r="AF74" i="10"/>
  <c r="AJ77" i="8" s="1"/>
  <c r="T74" i="15"/>
  <c r="W74" i="10"/>
  <c r="E65" i="15"/>
  <c r="I65" i="10"/>
  <c r="S68" i="6" s="1"/>
  <c r="I65" i="14"/>
  <c r="C68" i="8"/>
  <c r="C68" i="7"/>
  <c r="C68" i="6"/>
  <c r="C67" i="3"/>
  <c r="M57" i="10"/>
  <c r="M49" i="10"/>
  <c r="S72" i="10"/>
  <c r="H75" i="7" s="1"/>
  <c r="O70" i="10"/>
  <c r="N69" i="10"/>
  <c r="O69" i="10"/>
  <c r="O67" i="10"/>
  <c r="J67" i="15"/>
  <c r="Q67" i="14"/>
  <c r="T67" i="10"/>
  <c r="I70" i="7" s="1"/>
  <c r="AD71" i="10"/>
  <c r="AG74" i="8" s="1"/>
  <c r="R71" i="15"/>
  <c r="AI71" i="14"/>
  <c r="AL70" i="14"/>
  <c r="T70" i="15"/>
  <c r="AF70" i="10"/>
  <c r="AJ73" i="8" s="1"/>
  <c r="K69" i="10"/>
  <c r="V66" i="10"/>
  <c r="Y69" i="8"/>
  <c r="Z69" i="8" s="1"/>
  <c r="W57" i="10"/>
  <c r="S70" i="10"/>
  <c r="H73" i="7" s="1"/>
  <c r="O62" i="15"/>
  <c r="AA62" i="10"/>
  <c r="AC65" i="8" s="1"/>
  <c r="AE62" i="14"/>
  <c r="O61" i="6"/>
  <c r="AF58" i="14"/>
  <c r="P58" i="15"/>
  <c r="AB58" i="10"/>
  <c r="AD61" i="8" s="1"/>
  <c r="W55" i="14"/>
  <c r="X55" i="14" s="1"/>
  <c r="T55" i="14" s="1"/>
  <c r="J50" i="10"/>
  <c r="F52" i="6"/>
  <c r="G52" i="6"/>
  <c r="H52" i="6" s="1"/>
  <c r="I52" i="6" s="1"/>
  <c r="T52" i="10"/>
  <c r="I55" i="7" s="1"/>
  <c r="Q52" i="14"/>
  <c r="J52" i="15"/>
  <c r="S63" i="10"/>
  <c r="H66" i="7" s="1"/>
  <c r="R62" i="10"/>
  <c r="G65" i="7" s="1"/>
  <c r="O62" i="14"/>
  <c r="H62" i="15"/>
  <c r="AG56" i="10"/>
  <c r="AK59" i="8" s="1"/>
  <c r="U56" i="15"/>
  <c r="AM56" i="14"/>
  <c r="AK55" i="14"/>
  <c r="S55" i="15"/>
  <c r="AE55" i="10"/>
  <c r="AI58" i="8" s="1"/>
  <c r="R52" i="14"/>
  <c r="K52" i="15"/>
  <c r="U52" i="10"/>
  <c r="J55" i="7" s="1"/>
  <c r="M64" i="15"/>
  <c r="AC64" i="14"/>
  <c r="Y64" i="10"/>
  <c r="AA67" i="8" s="1"/>
  <c r="W64" i="10"/>
  <c r="H64" i="15"/>
  <c r="R64" i="10"/>
  <c r="G67" i="7" s="1"/>
  <c r="O64" i="14"/>
  <c r="P62" i="14"/>
  <c r="T61" i="10"/>
  <c r="I64" i="7" s="1"/>
  <c r="O64" i="7" s="1"/>
  <c r="J61" i="15"/>
  <c r="Q61" i="14"/>
  <c r="AC61" i="10"/>
  <c r="AF64" i="8" s="1"/>
  <c r="AH61" i="14"/>
  <c r="Q61" i="15"/>
  <c r="C64" i="8"/>
  <c r="C64" i="7"/>
  <c r="C64" i="6"/>
  <c r="C63" i="3"/>
  <c r="X56" i="10"/>
  <c r="W56" i="14"/>
  <c r="X56" i="14" s="1"/>
  <c r="T56" i="14" s="1"/>
  <c r="J105" i="12"/>
  <c r="Q59" i="8" s="1"/>
  <c r="R59" i="8" s="1"/>
  <c r="AE57" i="8"/>
  <c r="I50" i="10"/>
  <c r="E50" i="15"/>
  <c r="I50" i="14"/>
  <c r="C53" i="8"/>
  <c r="C53" i="7"/>
  <c r="C52" i="3"/>
  <c r="C53" i="6"/>
  <c r="W50" i="10"/>
  <c r="AI64" i="14"/>
  <c r="R64" i="15"/>
  <c r="AD64" i="10"/>
  <c r="AG67" i="8" s="1"/>
  <c r="J65" i="6"/>
  <c r="M62" i="10"/>
  <c r="N62" i="14"/>
  <c r="G62" i="15"/>
  <c r="Q62" i="10"/>
  <c r="F65" i="7" s="1"/>
  <c r="AA59" i="14"/>
  <c r="L59" i="15"/>
  <c r="AC56" i="14"/>
  <c r="Y56" i="10"/>
  <c r="AA59" i="8" s="1"/>
  <c r="M56" i="15"/>
  <c r="AD52" i="10"/>
  <c r="AG55" i="8" s="1"/>
  <c r="R52" i="15"/>
  <c r="AI52" i="14"/>
  <c r="G59" i="15"/>
  <c r="N59" i="14"/>
  <c r="Q59" i="10"/>
  <c r="F62" i="7" s="1"/>
  <c r="AE59" i="14"/>
  <c r="O59" i="15"/>
  <c r="AA59" i="10"/>
  <c r="AC62" i="8" s="1"/>
  <c r="E51" i="15"/>
  <c r="I51" i="14"/>
  <c r="I51" i="10"/>
  <c r="S54" i="6" s="1"/>
  <c r="F43" i="14"/>
  <c r="C43" i="15"/>
  <c r="G43" i="10"/>
  <c r="Q47" i="10"/>
  <c r="F50" i="7" s="1"/>
  <c r="N47" i="14"/>
  <c r="G47" i="15"/>
  <c r="G44" i="10"/>
  <c r="F44" i="14"/>
  <c r="C44" i="15"/>
  <c r="AA41" i="14"/>
  <c r="L41" i="15"/>
  <c r="Z48" i="10"/>
  <c r="AB51" i="8" s="1"/>
  <c r="N48" i="15"/>
  <c r="AD48" i="14"/>
  <c r="N44" i="15"/>
  <c r="Z44" i="10"/>
  <c r="AB47" i="8" s="1"/>
  <c r="AD44" i="14"/>
  <c r="O82" i="12"/>
  <c r="V42" i="10"/>
  <c r="Y45" i="8"/>
  <c r="Z45" i="8" s="1"/>
  <c r="C45" i="8"/>
  <c r="C45" i="7"/>
  <c r="C44" i="3"/>
  <c r="C45" i="6"/>
  <c r="R37" i="10"/>
  <c r="G40" i="7" s="1"/>
  <c r="H37" i="15"/>
  <c r="O37" i="14"/>
  <c r="AL32" i="14"/>
  <c r="T32" i="15"/>
  <c r="AF32" i="10"/>
  <c r="AJ35" i="8" s="1"/>
  <c r="H25" i="14"/>
  <c r="H25" i="10"/>
  <c r="D25" i="15"/>
  <c r="U47" i="15"/>
  <c r="AM47" i="14"/>
  <c r="AG47" i="10"/>
  <c r="AK50" i="8" s="1"/>
  <c r="F47" i="14"/>
  <c r="C47" i="15"/>
  <c r="G47" i="10"/>
  <c r="O44" i="14"/>
  <c r="H44" i="15"/>
  <c r="R44" i="10"/>
  <c r="G47" i="7" s="1"/>
  <c r="W52" i="6"/>
  <c r="I48" i="14"/>
  <c r="E48" i="15"/>
  <c r="I48" i="10"/>
  <c r="S51" i="6" s="1"/>
  <c r="AH48" i="14"/>
  <c r="AJ48" i="14" s="1"/>
  <c r="AC48" i="10"/>
  <c r="AF51" i="8" s="1"/>
  <c r="AH51" i="8" s="1"/>
  <c r="Q48" i="15"/>
  <c r="O57" i="7"/>
  <c r="AK53" i="14"/>
  <c r="S53" i="15"/>
  <c r="AE53" i="10"/>
  <c r="AI56" i="8" s="1"/>
  <c r="H53" i="10"/>
  <c r="H53" i="14"/>
  <c r="D53" i="15"/>
  <c r="X53" i="10"/>
  <c r="J51" i="10"/>
  <c r="U51" i="10"/>
  <c r="J54" i="7" s="1"/>
  <c r="R51" i="14"/>
  <c r="K51" i="15"/>
  <c r="N51" i="10"/>
  <c r="L49" i="7"/>
  <c r="AH45" i="14"/>
  <c r="Q45" i="15"/>
  <c r="AC45" i="10"/>
  <c r="AF48" i="8" s="1"/>
  <c r="O43" i="15"/>
  <c r="AA43" i="10"/>
  <c r="AC46" i="8" s="1"/>
  <c r="AE43" i="14"/>
  <c r="AD43" i="14"/>
  <c r="Z43" i="10"/>
  <c r="AB46" i="8" s="1"/>
  <c r="N43" i="15"/>
  <c r="R44" i="14"/>
  <c r="K44" i="15"/>
  <c r="U44" i="10"/>
  <c r="J47" i="7" s="1"/>
  <c r="M47" i="15"/>
  <c r="AC47" i="14"/>
  <c r="Y47" i="10"/>
  <c r="AA50" i="8" s="1"/>
  <c r="AA44" i="14"/>
  <c r="L44" i="15"/>
  <c r="X37" i="10"/>
  <c r="AL42" i="8"/>
  <c r="W39" i="10"/>
  <c r="AF39" i="10"/>
  <c r="AJ42" i="8" s="1"/>
  <c r="AL39" i="14"/>
  <c r="T39" i="15"/>
  <c r="C42" i="8"/>
  <c r="C42" i="6"/>
  <c r="C42" i="7"/>
  <c r="C41" i="3"/>
  <c r="E36" i="15"/>
  <c r="I36" i="10"/>
  <c r="S39" i="6" s="1"/>
  <c r="I36" i="14"/>
  <c r="AA30" i="14"/>
  <c r="L30" i="15"/>
  <c r="AL27" i="14"/>
  <c r="AN27" i="14" s="1"/>
  <c r="T27" i="15"/>
  <c r="AF27" i="10"/>
  <c r="AJ30" i="8" s="1"/>
  <c r="AL30" i="8" s="1"/>
  <c r="C29" i="8"/>
  <c r="C29" i="7"/>
  <c r="C28" i="3"/>
  <c r="C29" i="6"/>
  <c r="W20" i="10"/>
  <c r="W12" i="10"/>
  <c r="V38" i="10"/>
  <c r="Y41" i="8"/>
  <c r="Z41" i="8" s="1"/>
  <c r="R36" i="14"/>
  <c r="K36" i="15"/>
  <c r="U36" i="10"/>
  <c r="J39" i="7" s="1"/>
  <c r="S35" i="15"/>
  <c r="AE35" i="10"/>
  <c r="AI38" i="8" s="1"/>
  <c r="AK35" i="14"/>
  <c r="N34" i="10"/>
  <c r="L30" i="10"/>
  <c r="J30" i="14"/>
  <c r="K30" i="14" s="1"/>
  <c r="F30" i="15"/>
  <c r="W13" i="10"/>
  <c r="AD35" i="10"/>
  <c r="AG38" i="8" s="1"/>
  <c r="AI35" i="14"/>
  <c r="R35" i="15"/>
  <c r="J35" i="14"/>
  <c r="L35" i="10"/>
  <c r="F35" i="15"/>
  <c r="M34" i="10"/>
  <c r="AD27" i="10"/>
  <c r="AG30" i="8" s="1"/>
  <c r="AI27" i="14"/>
  <c r="R27" i="15"/>
  <c r="I27" i="10"/>
  <c r="S30" i="6" s="1"/>
  <c r="I27" i="14"/>
  <c r="K27" i="14" s="1"/>
  <c r="E27" i="15"/>
  <c r="W46" i="6"/>
  <c r="X46" i="6"/>
  <c r="Y46" i="6" s="1"/>
  <c r="R40" i="15"/>
  <c r="AI40" i="14"/>
  <c r="AD40" i="10"/>
  <c r="AG43" i="8" s="1"/>
  <c r="J40" i="10"/>
  <c r="C43" i="8"/>
  <c r="C43" i="7"/>
  <c r="O43" i="7" s="1"/>
  <c r="C43" i="6"/>
  <c r="C42" i="3"/>
  <c r="H35" i="14"/>
  <c r="D35" i="15"/>
  <c r="H35" i="10"/>
  <c r="AE35" i="8"/>
  <c r="K30" i="10"/>
  <c r="N28" i="15"/>
  <c r="Z28" i="10"/>
  <c r="AB31" i="8" s="1"/>
  <c r="AD28" i="14"/>
  <c r="V43" i="10"/>
  <c r="Y46" i="8"/>
  <c r="Z46" i="8" s="1"/>
  <c r="D34" i="15"/>
  <c r="H34" i="14"/>
  <c r="H34" i="10"/>
  <c r="J34" i="14"/>
  <c r="F34" i="15"/>
  <c r="L34" i="10"/>
  <c r="M28" i="10"/>
  <c r="X29" i="10"/>
  <c r="M29" i="15"/>
  <c r="Y29" i="10"/>
  <c r="AA32" i="8" s="1"/>
  <c r="AC29" i="14"/>
  <c r="E29" i="15"/>
  <c r="I29" i="14"/>
  <c r="I29" i="10"/>
  <c r="S32" i="6" s="1"/>
  <c r="AD29" i="14"/>
  <c r="N29" i="15"/>
  <c r="Z29" i="10"/>
  <c r="AB32" i="8" s="1"/>
  <c r="F28" i="6"/>
  <c r="G28" i="6"/>
  <c r="H28" i="6" s="1"/>
  <c r="I28" i="6" s="1"/>
  <c r="AD23" i="14"/>
  <c r="N23" i="15"/>
  <c r="Z23" i="10"/>
  <c r="AB26" i="8" s="1"/>
  <c r="X23" i="10"/>
  <c r="K22" i="15"/>
  <c r="R22" i="14"/>
  <c r="U22" i="10"/>
  <c r="J25" i="7" s="1"/>
  <c r="J17" i="10"/>
  <c r="N11" i="14"/>
  <c r="M11" i="14" s="1"/>
  <c r="G11" i="15"/>
  <c r="Q11" i="10"/>
  <c r="F14" i="7" s="1"/>
  <c r="J19" i="10"/>
  <c r="AL19" i="14"/>
  <c r="T19" i="15"/>
  <c r="AF19" i="10"/>
  <c r="AJ22" i="8" s="1"/>
  <c r="E15" i="14"/>
  <c r="B15" i="15"/>
  <c r="F15" i="10"/>
  <c r="C18" i="8"/>
  <c r="C18" i="6"/>
  <c r="C18" i="7"/>
  <c r="O18" i="7" s="1"/>
  <c r="C17" i="3"/>
  <c r="F8" i="10"/>
  <c r="B8" i="15"/>
  <c r="E8" i="14"/>
  <c r="O55" i="12"/>
  <c r="E31" i="14"/>
  <c r="B31" i="15"/>
  <c r="F31" i="10"/>
  <c r="C24" i="15"/>
  <c r="F24" i="14"/>
  <c r="G24" i="10"/>
  <c r="Q17" i="14"/>
  <c r="T17" i="10"/>
  <c r="I20" i="7" s="1"/>
  <c r="J17" i="15"/>
  <c r="V32" i="10"/>
  <c r="Y35" i="8"/>
  <c r="Z35" i="8" s="1"/>
  <c r="W24" i="10"/>
  <c r="X24" i="10"/>
  <c r="N22" i="15"/>
  <c r="Z22" i="10"/>
  <c r="AB25" i="8" s="1"/>
  <c r="AD22" i="14"/>
  <c r="P22" i="10"/>
  <c r="AH22" i="14"/>
  <c r="AC22" i="10"/>
  <c r="AF25" i="8" s="1"/>
  <c r="Q22" i="15"/>
  <c r="J14" i="6"/>
  <c r="AA18" i="10"/>
  <c r="AC21" i="8" s="1"/>
  <c r="O18" i="15"/>
  <c r="AE18" i="14"/>
  <c r="O14" i="15"/>
  <c r="AA14" i="10"/>
  <c r="AC17" i="8" s="1"/>
  <c r="AE14" i="14"/>
  <c r="AA14" i="14"/>
  <c r="L14" i="15"/>
  <c r="C10" i="15"/>
  <c r="G10" i="10"/>
  <c r="F10" i="14"/>
  <c r="C13" i="8"/>
  <c r="C13" i="7"/>
  <c r="C12" i="3"/>
  <c r="C13" i="6"/>
  <c r="M7" i="15"/>
  <c r="Y7" i="10"/>
  <c r="AA10" i="8" s="1"/>
  <c r="AC7" i="14"/>
  <c r="R7" i="14"/>
  <c r="U7" i="10"/>
  <c r="J10" i="7" s="1"/>
  <c r="K7" i="15"/>
  <c r="M18" i="7"/>
  <c r="W12" i="6"/>
  <c r="U9" i="10"/>
  <c r="J12" i="7" s="1"/>
  <c r="R9" i="14"/>
  <c r="K9" i="15"/>
  <c r="W6" i="10"/>
  <c r="Q7" i="15"/>
  <c r="AC7" i="10"/>
  <c r="AF10" i="8" s="1"/>
  <c r="AH10" i="8" s="1"/>
  <c r="AH7" i="14"/>
  <c r="AJ7" i="14" s="1"/>
  <c r="V18" i="10"/>
  <c r="Y21" i="8"/>
  <c r="Z21" i="8" s="1"/>
  <c r="G16" i="10"/>
  <c r="C16" i="15"/>
  <c r="F16" i="14"/>
  <c r="G16" i="14" s="1"/>
  <c r="K16" i="10"/>
  <c r="Q16" i="14"/>
  <c r="J16" i="15"/>
  <c r="T16" i="10"/>
  <c r="I19" i="7" s="1"/>
  <c r="P12" i="14"/>
  <c r="M12" i="14" s="1"/>
  <c r="T10" i="10"/>
  <c r="I13" i="7" s="1"/>
  <c r="Q10" i="14"/>
  <c r="J10" i="15"/>
  <c r="W7" i="10"/>
  <c r="J9" i="12"/>
  <c r="Q8" i="8" s="1"/>
  <c r="W5" i="14"/>
  <c r="X5" i="14" s="1"/>
  <c r="T5" i="14" s="1"/>
  <c r="R5" i="10"/>
  <c r="G8" i="7" s="1"/>
  <c r="O5" i="14"/>
  <c r="H5" i="15"/>
  <c r="N5" i="14"/>
  <c r="G5" i="15"/>
  <c r="Q5" i="10"/>
  <c r="F8" i="7" s="1"/>
  <c r="O4" i="10"/>
  <c r="Q123" i="8"/>
  <c r="R123" i="8" s="1"/>
  <c r="O76" i="8"/>
  <c r="W56" i="8"/>
  <c r="N141" i="8"/>
  <c r="R75" i="8"/>
  <c r="K71" i="8"/>
  <c r="O15" i="7"/>
  <c r="Q81" i="8"/>
  <c r="R81" i="8" s="1"/>
  <c r="Q83" i="8"/>
  <c r="K78" i="8"/>
  <c r="W39" i="8"/>
  <c r="N26" i="8"/>
  <c r="N16" i="8"/>
  <c r="R45" i="7"/>
  <c r="O44" i="3" s="1"/>
  <c r="Q44" i="3"/>
  <c r="T36" i="5"/>
  <c r="Q111" i="8"/>
  <c r="R111" i="8" s="1"/>
  <c r="K79" i="8"/>
  <c r="K55" i="8"/>
  <c r="K41" i="8"/>
  <c r="W34" i="8"/>
  <c r="T32" i="5"/>
  <c r="R4" i="15"/>
  <c r="AD4" i="10"/>
  <c r="AG7" i="8" s="1"/>
  <c r="AI4" i="14"/>
  <c r="O5" i="12"/>
  <c r="AM4" i="14"/>
  <c r="U4" i="15"/>
  <c r="AG4" i="10"/>
  <c r="AK7" i="8" s="1"/>
  <c r="K117" i="8"/>
  <c r="K80" i="8"/>
  <c r="H52" i="8"/>
  <c r="K15" i="8"/>
  <c r="P10" i="14"/>
  <c r="S5" i="10"/>
  <c r="H8" i="7" s="1"/>
  <c r="T6" i="6"/>
  <c r="U6" i="6" s="1"/>
  <c r="V6" i="6" s="1"/>
  <c r="O6" i="6"/>
  <c r="P6" i="6"/>
  <c r="Q6" i="6" s="1"/>
  <c r="R88" i="8"/>
  <c r="T86" i="4"/>
  <c r="T12" i="5"/>
  <c r="T117" i="4"/>
  <c r="T44" i="5"/>
  <c r="H139" i="10"/>
  <c r="H139" i="14"/>
  <c r="D139" i="15"/>
  <c r="D136" i="15"/>
  <c r="H136" i="10"/>
  <c r="H136" i="14"/>
  <c r="J183" i="12"/>
  <c r="Q139" i="8" s="1"/>
  <c r="W136" i="14"/>
  <c r="X136" i="14" s="1"/>
  <c r="T136" i="14" s="1"/>
  <c r="O136" i="14"/>
  <c r="R136" i="10"/>
  <c r="G139" i="7" s="1"/>
  <c r="H136" i="15"/>
  <c r="J127" i="10"/>
  <c r="O172" i="12"/>
  <c r="W126" i="14"/>
  <c r="X126" i="14" s="1"/>
  <c r="T126" i="14" s="1"/>
  <c r="AA126" i="14"/>
  <c r="L126" i="15"/>
  <c r="F125" i="14"/>
  <c r="G125" i="10"/>
  <c r="C125" i="15"/>
  <c r="M129" i="10"/>
  <c r="N129" i="15"/>
  <c r="Z129" i="10"/>
  <c r="AB132" i="8" s="1"/>
  <c r="AD129" i="14"/>
  <c r="O129" i="10"/>
  <c r="N127" i="10"/>
  <c r="X126" i="10"/>
  <c r="Q124" i="15"/>
  <c r="AC124" i="10"/>
  <c r="AF127" i="8" s="1"/>
  <c r="AH124" i="14"/>
  <c r="U125" i="15"/>
  <c r="AG125" i="10"/>
  <c r="AK128" i="8" s="1"/>
  <c r="AM125" i="14"/>
  <c r="AE121" i="10"/>
  <c r="AI124" i="8" s="1"/>
  <c r="AL124" i="8" s="1"/>
  <c r="AK121" i="14"/>
  <c r="AN121" i="14" s="1"/>
  <c r="S121" i="15"/>
  <c r="N123" i="10"/>
  <c r="T123" i="10"/>
  <c r="I126" i="7" s="1"/>
  <c r="Q123" i="14"/>
  <c r="J123" i="15"/>
  <c r="AM123" i="14"/>
  <c r="U123" i="15"/>
  <c r="AG123" i="10"/>
  <c r="AK126" i="8" s="1"/>
  <c r="AF120" i="10"/>
  <c r="AJ123" i="8" s="1"/>
  <c r="AL120" i="14"/>
  <c r="AN120" i="14" s="1"/>
  <c r="T120" i="15"/>
  <c r="AH120" i="14"/>
  <c r="Q120" i="15"/>
  <c r="AC120" i="10"/>
  <c r="AF123" i="8" s="1"/>
  <c r="W118" i="14"/>
  <c r="X118" i="14" s="1"/>
  <c r="T118" i="14" s="1"/>
  <c r="J169" i="12"/>
  <c r="Q121" i="8" s="1"/>
  <c r="R121" i="8" s="1"/>
  <c r="X118" i="10"/>
  <c r="AD122" i="10"/>
  <c r="AG125" i="8" s="1"/>
  <c r="AI122" i="14"/>
  <c r="R122" i="15"/>
  <c r="J122" i="14"/>
  <c r="F122" i="15"/>
  <c r="L122" i="10"/>
  <c r="X122" i="10"/>
  <c r="AD113" i="14"/>
  <c r="AG113" i="14" s="1"/>
  <c r="N113" i="15"/>
  <c r="Z113" i="10"/>
  <c r="AB116" i="8" s="1"/>
  <c r="P130" i="6"/>
  <c r="Q130" i="6" s="1"/>
  <c r="R130" i="6" s="1"/>
  <c r="O130" i="6"/>
  <c r="M122" i="15"/>
  <c r="AC122" i="14"/>
  <c r="Y122" i="10"/>
  <c r="AA125" i="8" s="1"/>
  <c r="R116" i="15"/>
  <c r="AD116" i="10"/>
  <c r="AG119" i="8" s="1"/>
  <c r="AI116" i="14"/>
  <c r="J112" i="14"/>
  <c r="F112" i="15"/>
  <c r="L112" i="10"/>
  <c r="C115" i="8"/>
  <c r="C115" i="7"/>
  <c r="M115" i="7" s="1"/>
  <c r="C115" i="6"/>
  <c r="C114" i="3"/>
  <c r="G122" i="6"/>
  <c r="H122" i="6" s="1"/>
  <c r="F122" i="6"/>
  <c r="O167" i="12"/>
  <c r="U112" i="10"/>
  <c r="J115" i="7" s="1"/>
  <c r="K112" i="15"/>
  <c r="R112" i="14"/>
  <c r="B109" i="15"/>
  <c r="F109" i="10"/>
  <c r="E109" i="14"/>
  <c r="AK107" i="14"/>
  <c r="AN107" i="14" s="1"/>
  <c r="AB107" i="14" s="1"/>
  <c r="Z107" i="14" s="1"/>
  <c r="S107" i="14" s="1"/>
  <c r="AE107" i="10"/>
  <c r="AI110" i="8" s="1"/>
  <c r="AL110" i="8" s="1"/>
  <c r="S107" i="15"/>
  <c r="E117" i="15"/>
  <c r="I117" i="10"/>
  <c r="S120" i="6" s="1"/>
  <c r="I117" i="14"/>
  <c r="X123" i="6"/>
  <c r="Y123" i="6" s="1"/>
  <c r="W123" i="6"/>
  <c r="M117" i="10"/>
  <c r="L116" i="15"/>
  <c r="AA116" i="14"/>
  <c r="N114" i="10"/>
  <c r="AE116" i="8"/>
  <c r="AA111" i="10"/>
  <c r="AC114" i="8" s="1"/>
  <c r="AE111" i="14"/>
  <c r="O111" i="15"/>
  <c r="J111" i="10"/>
  <c r="P114" i="10"/>
  <c r="F114" i="14"/>
  <c r="C114" i="15"/>
  <c r="G114" i="10"/>
  <c r="P117" i="6" s="1"/>
  <c r="Q117" i="6" s="1"/>
  <c r="M110" i="10"/>
  <c r="J154" i="12"/>
  <c r="Q114" i="8" s="1"/>
  <c r="W111" i="14"/>
  <c r="X111" i="14" s="1"/>
  <c r="T111" i="14" s="1"/>
  <c r="U106" i="15"/>
  <c r="AG106" i="10"/>
  <c r="AK109" i="8" s="1"/>
  <c r="AM106" i="14"/>
  <c r="H103" i="14"/>
  <c r="D103" i="15"/>
  <c r="H103" i="10"/>
  <c r="X106" i="6" s="1"/>
  <c r="Y106" i="6" s="1"/>
  <c r="Z106" i="6" s="1"/>
  <c r="O115" i="10"/>
  <c r="Y115" i="10"/>
  <c r="AA118" i="8" s="1"/>
  <c r="AC115" i="14"/>
  <c r="M115" i="15"/>
  <c r="F115" i="15"/>
  <c r="L115" i="10"/>
  <c r="J115" i="14"/>
  <c r="N115" i="10"/>
  <c r="M104" i="10"/>
  <c r="J110" i="15"/>
  <c r="T110" i="10"/>
  <c r="I113" i="7" s="1"/>
  <c r="Q110" i="14"/>
  <c r="AE110" i="10"/>
  <c r="AI113" i="8" s="1"/>
  <c r="S110" i="15"/>
  <c r="AK110" i="14"/>
  <c r="C113" i="7"/>
  <c r="C113" i="8"/>
  <c r="C112" i="3"/>
  <c r="C113" i="6"/>
  <c r="AI108" i="14"/>
  <c r="R108" i="15"/>
  <c r="AD108" i="10"/>
  <c r="AG111" i="8" s="1"/>
  <c r="L108" i="15"/>
  <c r="AA108" i="14"/>
  <c r="N100" i="10"/>
  <c r="E108" i="14"/>
  <c r="F108" i="10"/>
  <c r="B108" i="15"/>
  <c r="P96" i="10"/>
  <c r="L105" i="15"/>
  <c r="AA105" i="14"/>
  <c r="AC105" i="14"/>
  <c r="AG105" i="14" s="1"/>
  <c r="Y105" i="10"/>
  <c r="AA108" i="8" s="1"/>
  <c r="M105" i="15"/>
  <c r="J101" i="10"/>
  <c r="AA92" i="14"/>
  <c r="L92" i="15"/>
  <c r="J96" i="14"/>
  <c r="K96" i="14" s="1"/>
  <c r="F96" i="15"/>
  <c r="L96" i="10"/>
  <c r="W92" i="10"/>
  <c r="F108" i="6"/>
  <c r="T104" i="6"/>
  <c r="U104" i="6" s="1"/>
  <c r="V104" i="6" s="1"/>
  <c r="P104" i="6"/>
  <c r="Q104" i="6" s="1"/>
  <c r="R104" i="6" s="1"/>
  <c r="O104" i="6"/>
  <c r="U96" i="10"/>
  <c r="J99" i="7" s="1"/>
  <c r="P99" i="7" s="1"/>
  <c r="R96" i="14"/>
  <c r="K96" i="15"/>
  <c r="X98" i="10"/>
  <c r="J98" i="10"/>
  <c r="J98" i="15"/>
  <c r="T98" i="10"/>
  <c r="I101" i="7" s="1"/>
  <c r="O101" i="7" s="1"/>
  <c r="Q98" i="14"/>
  <c r="G99" i="6"/>
  <c r="H99" i="6" s="1"/>
  <c r="F99" i="6"/>
  <c r="I97" i="10"/>
  <c r="S100" i="6" s="1"/>
  <c r="E97" i="15"/>
  <c r="I97" i="14"/>
  <c r="O97" i="14"/>
  <c r="H97" i="15"/>
  <c r="R97" i="10"/>
  <c r="G100" i="7" s="1"/>
  <c r="J99" i="6"/>
  <c r="L102" i="10"/>
  <c r="F102" i="15"/>
  <c r="J102" i="14"/>
  <c r="E102" i="14"/>
  <c r="B102" i="15"/>
  <c r="F102" i="10"/>
  <c r="AC102" i="14"/>
  <c r="Y102" i="10"/>
  <c r="AA105" i="8" s="1"/>
  <c r="M102" i="15"/>
  <c r="K104" i="6"/>
  <c r="L104" i="6" s="1"/>
  <c r="M104" i="6" s="1"/>
  <c r="J104" i="6"/>
  <c r="P99" i="10"/>
  <c r="AC99" i="10"/>
  <c r="AF102" i="8" s="1"/>
  <c r="Q99" i="15"/>
  <c r="AH99" i="14"/>
  <c r="J99" i="14"/>
  <c r="L99" i="10"/>
  <c r="F99" i="15"/>
  <c r="O94" i="10"/>
  <c r="M94" i="10"/>
  <c r="K85" i="10"/>
  <c r="W85" i="14"/>
  <c r="X85" i="14" s="1"/>
  <c r="T85" i="14" s="1"/>
  <c r="H95" i="10"/>
  <c r="H95" i="14"/>
  <c r="D95" i="15"/>
  <c r="F95" i="10"/>
  <c r="E95" i="14"/>
  <c r="B95" i="15"/>
  <c r="J95" i="14"/>
  <c r="F95" i="15"/>
  <c r="L95" i="10"/>
  <c r="C98" i="6"/>
  <c r="C98" i="7"/>
  <c r="C98" i="8"/>
  <c r="C97" i="3"/>
  <c r="M99" i="7"/>
  <c r="AD82" i="14"/>
  <c r="AG82" i="14" s="1"/>
  <c r="Z82" i="10"/>
  <c r="AB85" i="8" s="1"/>
  <c r="N82" i="15"/>
  <c r="AB89" i="10"/>
  <c r="AD92" i="8" s="1"/>
  <c r="P89" i="15"/>
  <c r="AF89" i="14"/>
  <c r="AE82" i="14"/>
  <c r="AA82" i="10"/>
  <c r="AC85" i="8" s="1"/>
  <c r="O82" i="15"/>
  <c r="I89" i="15"/>
  <c r="K90" i="15"/>
  <c r="U90" i="10"/>
  <c r="J93" i="7" s="1"/>
  <c r="R90" i="14"/>
  <c r="N90" i="14"/>
  <c r="G90" i="15"/>
  <c r="Q90" i="10"/>
  <c r="F93" i="7" s="1"/>
  <c r="P90" i="10"/>
  <c r="N90" i="10"/>
  <c r="P89" i="10"/>
  <c r="AC89" i="14"/>
  <c r="M89" i="15"/>
  <c r="Y89" i="10"/>
  <c r="AA92" i="8" s="1"/>
  <c r="P82" i="10"/>
  <c r="O91" i="6"/>
  <c r="X81" i="10"/>
  <c r="AE81" i="14"/>
  <c r="O81" i="15"/>
  <c r="AA81" i="10"/>
  <c r="AC84" i="8" s="1"/>
  <c r="AD79" i="14"/>
  <c r="Z79" i="10"/>
  <c r="AB82" i="8" s="1"/>
  <c r="N79" i="15"/>
  <c r="AH79" i="14"/>
  <c r="Q79" i="15"/>
  <c r="AC79" i="10"/>
  <c r="AF82" i="8" s="1"/>
  <c r="I77" i="14"/>
  <c r="I77" i="10"/>
  <c r="S80" i="6" s="1"/>
  <c r="E77" i="15"/>
  <c r="W88" i="10"/>
  <c r="U88" i="15"/>
  <c r="AG88" i="10"/>
  <c r="AK91" i="8" s="1"/>
  <c r="AM88" i="14"/>
  <c r="E88" i="15"/>
  <c r="I88" i="10"/>
  <c r="S91" i="6" s="1"/>
  <c r="I88" i="14"/>
  <c r="C91" i="8"/>
  <c r="C91" i="7"/>
  <c r="C91" i="6"/>
  <c r="C90" i="3"/>
  <c r="M87" i="15"/>
  <c r="AC87" i="14"/>
  <c r="Y87" i="10"/>
  <c r="AA90" i="8" s="1"/>
  <c r="F87" i="14"/>
  <c r="G87" i="10"/>
  <c r="C87" i="15"/>
  <c r="AE87" i="10"/>
  <c r="AI90" i="8" s="1"/>
  <c r="S87" i="15"/>
  <c r="AK87" i="14"/>
  <c r="J86" i="14"/>
  <c r="K86" i="14" s="1"/>
  <c r="F86" i="15"/>
  <c r="L86" i="10"/>
  <c r="E83" i="14"/>
  <c r="B83" i="15"/>
  <c r="F83" i="10"/>
  <c r="Q83" i="14"/>
  <c r="J83" i="15"/>
  <c r="T83" i="10"/>
  <c r="I86" i="7" s="1"/>
  <c r="H86" i="14"/>
  <c r="D86" i="15"/>
  <c r="H86" i="10"/>
  <c r="P86" i="10"/>
  <c r="F86" i="10"/>
  <c r="B86" i="15"/>
  <c r="E86" i="14"/>
  <c r="B84" i="15"/>
  <c r="E84" i="14"/>
  <c r="F84" i="10"/>
  <c r="P84" i="10"/>
  <c r="S84" i="15"/>
  <c r="AK84" i="14"/>
  <c r="AE84" i="10"/>
  <c r="AI87" i="8" s="1"/>
  <c r="AG77" i="10"/>
  <c r="AK80" i="8" s="1"/>
  <c r="AM77" i="14"/>
  <c r="U77" i="15"/>
  <c r="B76" i="15"/>
  <c r="F76" i="10"/>
  <c r="E76" i="14"/>
  <c r="P68" i="10"/>
  <c r="H80" i="10"/>
  <c r="D80" i="15"/>
  <c r="H80" i="14"/>
  <c r="AM80" i="14"/>
  <c r="AG80" i="10"/>
  <c r="AK83" i="8" s="1"/>
  <c r="U80" i="15"/>
  <c r="AF80" i="14"/>
  <c r="P80" i="15"/>
  <c r="AB80" i="10"/>
  <c r="AD83" i="8" s="1"/>
  <c r="S76" i="10"/>
  <c r="H79" i="7" s="1"/>
  <c r="AL78" i="8"/>
  <c r="E73" i="15"/>
  <c r="I73" i="14"/>
  <c r="K73" i="14" s="1"/>
  <c r="L73" i="14" s="1"/>
  <c r="I73" i="10"/>
  <c r="S76" i="6" s="1"/>
  <c r="C76" i="8"/>
  <c r="C76" i="7"/>
  <c r="O76" i="7" s="1"/>
  <c r="C76" i="6"/>
  <c r="C75" i="3"/>
  <c r="AI72" i="14"/>
  <c r="AJ72" i="14" s="1"/>
  <c r="R72" i="15"/>
  <c r="AD72" i="10"/>
  <c r="AG75" i="8" s="1"/>
  <c r="AH75" i="8" s="1"/>
  <c r="P63" i="10"/>
  <c r="J67" i="10"/>
  <c r="W71" i="14"/>
  <c r="X71" i="14" s="1"/>
  <c r="T71" i="14" s="1"/>
  <c r="C74" i="8"/>
  <c r="C74" i="6"/>
  <c r="C73" i="3"/>
  <c r="C74" i="7"/>
  <c r="O121" i="12"/>
  <c r="W67" i="14"/>
  <c r="X67" i="14" s="1"/>
  <c r="T67" i="14" s="1"/>
  <c r="P66" i="10"/>
  <c r="AC66" i="14"/>
  <c r="M66" i="15"/>
  <c r="Y66" i="10"/>
  <c r="AA69" i="8" s="1"/>
  <c r="H70" i="10"/>
  <c r="D70" i="15"/>
  <c r="H70" i="14"/>
  <c r="C73" i="8"/>
  <c r="C73" i="7"/>
  <c r="C73" i="6"/>
  <c r="C72" i="3"/>
  <c r="B74" i="15"/>
  <c r="F74" i="10"/>
  <c r="E74" i="14"/>
  <c r="K74" i="10"/>
  <c r="O124" i="12"/>
  <c r="D69" i="15"/>
  <c r="H69" i="10"/>
  <c r="H69" i="14"/>
  <c r="AE71" i="8"/>
  <c r="H65" i="15"/>
  <c r="R65" i="10"/>
  <c r="G68" i="7" s="1"/>
  <c r="M68" i="7" s="1"/>
  <c r="O65" i="14"/>
  <c r="F65" i="15"/>
  <c r="L65" i="10"/>
  <c r="J65" i="14"/>
  <c r="K65" i="14" s="1"/>
  <c r="E60" i="14"/>
  <c r="F60" i="10"/>
  <c r="B60" i="15"/>
  <c r="O109" i="12"/>
  <c r="O91" i="12"/>
  <c r="K70" i="10"/>
  <c r="AA69" i="14"/>
  <c r="L69" i="15"/>
  <c r="F67" i="10"/>
  <c r="B67" i="15"/>
  <c r="E67" i="14"/>
  <c r="N67" i="10"/>
  <c r="G74" i="14"/>
  <c r="AC71" i="10"/>
  <c r="AF74" i="8" s="1"/>
  <c r="AH74" i="8" s="1"/>
  <c r="AH71" i="14"/>
  <c r="AJ71" i="14" s="1"/>
  <c r="Q71" i="15"/>
  <c r="AF70" i="14"/>
  <c r="P70" i="15"/>
  <c r="AB70" i="10"/>
  <c r="AD73" i="8" s="1"/>
  <c r="G72" i="6"/>
  <c r="H72" i="6" s="1"/>
  <c r="F72" i="6"/>
  <c r="I66" i="15"/>
  <c r="AK49" i="14"/>
  <c r="AN49" i="14" s="1"/>
  <c r="S49" i="15"/>
  <c r="AE49" i="10"/>
  <c r="AI52" i="8" s="1"/>
  <c r="AL52" i="8" s="1"/>
  <c r="H62" i="10"/>
  <c r="H62" i="14"/>
  <c r="D62" i="15"/>
  <c r="W74" i="6"/>
  <c r="H64" i="14"/>
  <c r="H64" i="10"/>
  <c r="D64" i="15"/>
  <c r="G58" i="10"/>
  <c r="F58" i="14"/>
  <c r="C58" i="15"/>
  <c r="J58" i="14"/>
  <c r="F58" i="15"/>
  <c r="L58" i="10"/>
  <c r="W56" i="10"/>
  <c r="P56" i="15"/>
  <c r="AB56" i="10"/>
  <c r="AD59" i="8" s="1"/>
  <c r="AF56" i="14"/>
  <c r="J55" i="10"/>
  <c r="F55" i="14"/>
  <c r="C55" i="15"/>
  <c r="G55" i="10"/>
  <c r="AF52" i="14"/>
  <c r="P52" i="15"/>
  <c r="AB52" i="10"/>
  <c r="AD55" i="8" s="1"/>
  <c r="AC64" i="10"/>
  <c r="AF67" i="8" s="1"/>
  <c r="Q64" i="15"/>
  <c r="AH64" i="14"/>
  <c r="AJ64" i="14" s="1"/>
  <c r="AL64" i="14"/>
  <c r="AF64" i="10"/>
  <c r="AJ67" i="8" s="1"/>
  <c r="T64" i="15"/>
  <c r="R64" i="14"/>
  <c r="K64" i="15"/>
  <c r="U64" i="10"/>
  <c r="J67" i="7" s="1"/>
  <c r="AD61" i="10"/>
  <c r="AG64" i="8" s="1"/>
  <c r="R61" i="15"/>
  <c r="AI61" i="14"/>
  <c r="M61" i="10"/>
  <c r="O56" i="15"/>
  <c r="AA56" i="10"/>
  <c r="AC59" i="8" s="1"/>
  <c r="AE56" i="14"/>
  <c r="AF56" i="10"/>
  <c r="AJ59" i="8" s="1"/>
  <c r="AL56" i="14"/>
  <c r="T56" i="15"/>
  <c r="AH56" i="14"/>
  <c r="Q56" i="15"/>
  <c r="AC56" i="10"/>
  <c r="AF59" i="8" s="1"/>
  <c r="F50" i="14"/>
  <c r="G50" i="10"/>
  <c r="C50" i="15"/>
  <c r="U59" i="15"/>
  <c r="AM59" i="14"/>
  <c r="AG59" i="10"/>
  <c r="AK62" i="8" s="1"/>
  <c r="P50" i="10"/>
  <c r="N62" i="10"/>
  <c r="U62" i="10"/>
  <c r="J65" i="7" s="1"/>
  <c r="P65" i="7" s="1"/>
  <c r="R62" i="14"/>
  <c r="K62" i="15"/>
  <c r="X62" i="10"/>
  <c r="H59" i="15"/>
  <c r="O59" i="14"/>
  <c r="R59" i="10"/>
  <c r="G62" i="7" s="1"/>
  <c r="K56" i="15"/>
  <c r="R56" i="14"/>
  <c r="U56" i="10"/>
  <c r="J59" i="7" s="1"/>
  <c r="E59" i="15"/>
  <c r="I59" i="14"/>
  <c r="I59" i="10"/>
  <c r="S62" i="6" s="1"/>
  <c r="AK59" i="14"/>
  <c r="AE59" i="10"/>
  <c r="AI62" i="8" s="1"/>
  <c r="S59" i="15"/>
  <c r="P45" i="10"/>
  <c r="V52" i="10"/>
  <c r="Y55" i="8"/>
  <c r="Z55" i="8" s="1"/>
  <c r="AC48" i="14"/>
  <c r="M48" i="15"/>
  <c r="Y48" i="10"/>
  <c r="AA51" i="8" s="1"/>
  <c r="AE45" i="14"/>
  <c r="O45" i="15"/>
  <c r="AA45" i="10"/>
  <c r="AC48" i="8" s="1"/>
  <c r="AM43" i="14"/>
  <c r="U43" i="15"/>
  <c r="AG43" i="10"/>
  <c r="AK46" i="8" s="1"/>
  <c r="M43" i="10"/>
  <c r="Q41" i="14"/>
  <c r="T41" i="10"/>
  <c r="I44" i="7" s="1"/>
  <c r="J41" i="15"/>
  <c r="AC37" i="14"/>
  <c r="Y37" i="10"/>
  <c r="AA40" i="8" s="1"/>
  <c r="M37" i="15"/>
  <c r="J37" i="10"/>
  <c r="X32" i="10"/>
  <c r="K47" i="10"/>
  <c r="O47" i="10"/>
  <c r="AC44" i="14"/>
  <c r="M44" i="15"/>
  <c r="Y44" i="10"/>
  <c r="AA47" i="8" s="1"/>
  <c r="H48" i="10"/>
  <c r="H48" i="14"/>
  <c r="D48" i="15"/>
  <c r="C51" i="8"/>
  <c r="C51" i="7"/>
  <c r="C51" i="6"/>
  <c r="C50" i="3"/>
  <c r="P44" i="10"/>
  <c r="C53" i="15"/>
  <c r="G53" i="10"/>
  <c r="F53" i="14"/>
  <c r="M53" i="10"/>
  <c r="W53" i="10"/>
  <c r="AL53" i="14"/>
  <c r="T53" i="15"/>
  <c r="AF53" i="10"/>
  <c r="AJ56" i="8" s="1"/>
  <c r="AE51" i="10"/>
  <c r="AI54" i="8" s="1"/>
  <c r="AK51" i="14"/>
  <c r="S51" i="15"/>
  <c r="H51" i="15"/>
  <c r="R51" i="10"/>
  <c r="G54" i="7" s="1"/>
  <c r="O51" i="14"/>
  <c r="Y51" i="10"/>
  <c r="AA54" i="8" s="1"/>
  <c r="AC51" i="14"/>
  <c r="M51" i="15"/>
  <c r="W51" i="14"/>
  <c r="X51" i="14" s="1"/>
  <c r="T51" i="14" s="1"/>
  <c r="AG46" i="14"/>
  <c r="J45" i="15"/>
  <c r="T45" i="10"/>
  <c r="I48" i="7" s="1"/>
  <c r="Q45" i="14"/>
  <c r="X43" i="10"/>
  <c r="C46" i="8"/>
  <c r="C46" i="6"/>
  <c r="C46" i="7"/>
  <c r="C45" i="3"/>
  <c r="K52" i="6"/>
  <c r="L52" i="6" s="1"/>
  <c r="J52" i="6"/>
  <c r="W45" i="14"/>
  <c r="X45" i="14" s="1"/>
  <c r="T45" i="14" s="1"/>
  <c r="M45" i="10"/>
  <c r="M44" i="10"/>
  <c r="X47" i="10"/>
  <c r="I46" i="15"/>
  <c r="O44" i="10"/>
  <c r="AL37" i="14"/>
  <c r="AN37" i="14" s="1"/>
  <c r="T37" i="15"/>
  <c r="AF37" i="10"/>
  <c r="AJ40" i="8" s="1"/>
  <c r="AL40" i="8" s="1"/>
  <c r="I37" i="15"/>
  <c r="I36" i="15"/>
  <c r="N39" i="10"/>
  <c r="O77" i="12"/>
  <c r="E35" i="15"/>
  <c r="I35" i="10"/>
  <c r="S38" i="6" s="1"/>
  <c r="I35" i="14"/>
  <c r="Q26" i="10"/>
  <c r="F29" i="7" s="1"/>
  <c r="L29" i="7" s="1"/>
  <c r="N26" i="14"/>
  <c r="M26" i="14" s="1"/>
  <c r="G26" i="15"/>
  <c r="AE28" i="8"/>
  <c r="P20" i="10"/>
  <c r="P12" i="10"/>
  <c r="I41" i="15"/>
  <c r="S36" i="15"/>
  <c r="AK36" i="14"/>
  <c r="AE36" i="10"/>
  <c r="AI39" i="8" s="1"/>
  <c r="L35" i="15"/>
  <c r="AA35" i="14"/>
  <c r="W28" i="10"/>
  <c r="X30" i="6"/>
  <c r="Y30" i="6" s="1"/>
  <c r="W30" i="6"/>
  <c r="P13" i="10"/>
  <c r="P36" i="14"/>
  <c r="O27" i="15"/>
  <c r="AA27" i="10"/>
  <c r="AC30" i="8" s="1"/>
  <c r="AE27" i="14"/>
  <c r="AG27" i="14" s="1"/>
  <c r="E27" i="14"/>
  <c r="F27" i="10"/>
  <c r="B27" i="15"/>
  <c r="O40" i="14"/>
  <c r="R40" i="10"/>
  <c r="G43" i="7" s="1"/>
  <c r="H40" i="15"/>
  <c r="H35" i="15"/>
  <c r="O35" i="14"/>
  <c r="R35" i="10"/>
  <c r="G38" i="7" s="1"/>
  <c r="AH35" i="14"/>
  <c r="AJ35" i="14" s="1"/>
  <c r="Q35" i="15"/>
  <c r="AC35" i="10"/>
  <c r="AF38" i="8" s="1"/>
  <c r="AH38" i="8" s="1"/>
  <c r="W28" i="14"/>
  <c r="X28" i="14" s="1"/>
  <c r="T28" i="14" s="1"/>
  <c r="Q34" i="14"/>
  <c r="J34" i="15"/>
  <c r="T34" i="10"/>
  <c r="I37" i="7" s="1"/>
  <c r="R28" i="14"/>
  <c r="K28" i="15"/>
  <c r="U28" i="10"/>
  <c r="J31" i="7" s="1"/>
  <c r="P31" i="7" s="1"/>
  <c r="M29" i="10"/>
  <c r="G29" i="15"/>
  <c r="N29" i="14"/>
  <c r="Q29" i="10"/>
  <c r="F32" i="7" s="1"/>
  <c r="L32" i="7" s="1"/>
  <c r="C32" i="8"/>
  <c r="C32" i="7"/>
  <c r="C32" i="6"/>
  <c r="C31" i="3"/>
  <c r="S25" i="10"/>
  <c r="H28" i="7" s="1"/>
  <c r="L23" i="15"/>
  <c r="AA23" i="14"/>
  <c r="AA23" i="10"/>
  <c r="AC26" i="8" s="1"/>
  <c r="O23" i="15"/>
  <c r="AE23" i="14"/>
  <c r="AH23" i="14"/>
  <c r="AJ23" i="14" s="1"/>
  <c r="AC23" i="10"/>
  <c r="AF26" i="8" s="1"/>
  <c r="AH26" i="8" s="1"/>
  <c r="Q23" i="15"/>
  <c r="M22" i="10"/>
  <c r="X11" i="10"/>
  <c r="G36" i="6"/>
  <c r="H36" i="6" s="1"/>
  <c r="F36" i="6"/>
  <c r="O19" i="14"/>
  <c r="H19" i="15"/>
  <c r="R19" i="10"/>
  <c r="G22" i="7" s="1"/>
  <c r="C22" i="8"/>
  <c r="C22" i="6"/>
  <c r="C22" i="7"/>
  <c r="C21" i="3"/>
  <c r="N15" i="10"/>
  <c r="J8" i="14"/>
  <c r="K8" i="14" s="1"/>
  <c r="L8" i="10"/>
  <c r="F8" i="15"/>
  <c r="V8" i="15" s="1"/>
  <c r="G8" i="11" s="1"/>
  <c r="D8" i="11" s="1"/>
  <c r="O31" i="10"/>
  <c r="P31" i="10"/>
  <c r="N31" i="14"/>
  <c r="G31" i="15"/>
  <c r="Q31" i="10"/>
  <c r="F34" i="7" s="1"/>
  <c r="X22" i="10"/>
  <c r="AE23" i="8"/>
  <c r="W17" i="14"/>
  <c r="X17" i="14" s="1"/>
  <c r="T17" i="14" s="1"/>
  <c r="AE17" i="14"/>
  <c r="O17" i="15"/>
  <c r="AA17" i="10"/>
  <c r="AC20" i="8" s="1"/>
  <c r="P31" i="14"/>
  <c r="W24" i="14"/>
  <c r="X24" i="14" s="1"/>
  <c r="T24" i="14" s="1"/>
  <c r="Z24" i="10"/>
  <c r="AB27" i="8" s="1"/>
  <c r="AD24" i="14"/>
  <c r="N24" i="15"/>
  <c r="AL24" i="14"/>
  <c r="AF24" i="10"/>
  <c r="AJ27" i="8" s="1"/>
  <c r="T24" i="15"/>
  <c r="Q22" i="10"/>
  <c r="F25" i="7" s="1"/>
  <c r="L25" i="7" s="1"/>
  <c r="G22" i="15"/>
  <c r="N22" i="14"/>
  <c r="F22" i="14"/>
  <c r="C22" i="15"/>
  <c r="G22" i="10"/>
  <c r="C25" i="8"/>
  <c r="C25" i="7"/>
  <c r="C25" i="6"/>
  <c r="C24" i="3"/>
  <c r="M18" i="10"/>
  <c r="AD18" i="14"/>
  <c r="Z18" i="10"/>
  <c r="AB21" i="8" s="1"/>
  <c r="N18" i="15"/>
  <c r="AK16" i="14"/>
  <c r="AE16" i="10"/>
  <c r="AI19" i="8" s="1"/>
  <c r="S16" i="15"/>
  <c r="M14" i="10"/>
  <c r="AI14" i="14"/>
  <c r="AD14" i="10"/>
  <c r="AG17" i="8" s="1"/>
  <c r="R14" i="15"/>
  <c r="P10" i="15"/>
  <c r="AB10" i="10"/>
  <c r="AD13" i="8" s="1"/>
  <c r="AF10" i="14"/>
  <c r="J7" i="14"/>
  <c r="K7" i="14" s="1"/>
  <c r="L7" i="10"/>
  <c r="F7" i="15"/>
  <c r="AF7" i="14"/>
  <c r="AB7" i="10"/>
  <c r="AD10" i="8" s="1"/>
  <c r="P7" i="15"/>
  <c r="AE15" i="8"/>
  <c r="W10" i="14"/>
  <c r="X10" i="14" s="1"/>
  <c r="T10" i="14" s="1"/>
  <c r="J26" i="12"/>
  <c r="H9" i="10"/>
  <c r="D9" i="15"/>
  <c r="H9" i="14"/>
  <c r="L9" i="14" s="1"/>
  <c r="D9" i="14" s="1"/>
  <c r="AK9" i="14"/>
  <c r="AN9" i="14" s="1"/>
  <c r="S9" i="15"/>
  <c r="AE9" i="10"/>
  <c r="AI12" i="8" s="1"/>
  <c r="AL12" i="8" s="1"/>
  <c r="R6" i="15"/>
  <c r="AD6" i="10"/>
  <c r="AG9" i="8" s="1"/>
  <c r="AI6" i="14"/>
  <c r="E6" i="14"/>
  <c r="F6" i="10"/>
  <c r="B6" i="15"/>
  <c r="AD3" i="14"/>
  <c r="AG3" i="14" s="1"/>
  <c r="N3" i="15"/>
  <c r="Z3" i="10"/>
  <c r="AB6" i="8" s="1"/>
  <c r="W131" i="8"/>
  <c r="P14" i="15"/>
  <c r="AF14" i="14"/>
  <c r="AB14" i="10"/>
  <c r="AD17" i="8" s="1"/>
  <c r="G13" i="6"/>
  <c r="H13" i="6" s="1"/>
  <c r="F13" i="6"/>
  <c r="J12" i="6"/>
  <c r="W117" i="8"/>
  <c r="W97" i="8"/>
  <c r="S15" i="10"/>
  <c r="H18" i="7" s="1"/>
  <c r="N10" i="14"/>
  <c r="G10" i="15"/>
  <c r="Q10" i="10"/>
  <c r="F13" i="7" s="1"/>
  <c r="L13" i="7" s="1"/>
  <c r="N7" i="14"/>
  <c r="G7" i="15"/>
  <c r="Q7" i="10"/>
  <c r="F10" i="7" s="1"/>
  <c r="N144" i="8"/>
  <c r="N140" i="8"/>
  <c r="N136" i="8"/>
  <c r="W113" i="8"/>
  <c r="W17" i="6"/>
  <c r="P13" i="14"/>
  <c r="M13" i="14" s="1"/>
  <c r="AE16" i="14"/>
  <c r="AA16" i="10"/>
  <c r="AC19" i="8" s="1"/>
  <c r="O16" i="15"/>
  <c r="N10" i="10"/>
  <c r="AH11" i="8"/>
  <c r="N7" i="10"/>
  <c r="W128" i="8"/>
  <c r="W124" i="8"/>
  <c r="W109" i="8"/>
  <c r="W98" i="8"/>
  <c r="O8" i="6"/>
  <c r="Q57" i="8"/>
  <c r="K38" i="8"/>
  <c r="O38" i="8" s="1"/>
  <c r="O14" i="6"/>
  <c r="P14" i="6"/>
  <c r="Q14" i="6" s="1"/>
  <c r="R14" i="6" s="1"/>
  <c r="I7" i="15"/>
  <c r="I6" i="15"/>
  <c r="O9" i="12"/>
  <c r="AE5" i="14"/>
  <c r="O5" i="15"/>
  <c r="AA5" i="10"/>
  <c r="AC8" i="8" s="1"/>
  <c r="X5" i="10"/>
  <c r="K123" i="8"/>
  <c r="K62" i="8"/>
  <c r="O62" i="8" s="1"/>
  <c r="X62" i="8" s="1"/>
  <c r="S61" i="3" s="1"/>
  <c r="H39" i="8"/>
  <c r="H23" i="8"/>
  <c r="W20" i="8"/>
  <c r="K39" i="8"/>
  <c r="K73" i="8"/>
  <c r="O73" i="8" s="1"/>
  <c r="H67" i="8"/>
  <c r="W64" i="8"/>
  <c r="R58" i="8"/>
  <c r="O50" i="8"/>
  <c r="K30" i="8"/>
  <c r="O30" i="8" s="1"/>
  <c r="X30" i="8" s="1"/>
  <c r="S29" i="3" s="1"/>
  <c r="W9" i="8"/>
  <c r="T114" i="4"/>
  <c r="T50" i="4"/>
  <c r="H120" i="8"/>
  <c r="O120" i="8" s="1"/>
  <c r="H114" i="8"/>
  <c r="O114" i="8" s="1"/>
  <c r="Q82" i="8"/>
  <c r="R82" i="8" s="1"/>
  <c r="X82" i="8" s="1"/>
  <c r="S81" i="3" s="1"/>
  <c r="K67" i="8"/>
  <c r="K46" i="8"/>
  <c r="O46" i="8" s="1"/>
  <c r="X46" i="8" s="1"/>
  <c r="S45" i="3" s="1"/>
  <c r="R24" i="8"/>
  <c r="N8" i="8"/>
  <c r="T64" i="5"/>
  <c r="T27" i="5"/>
  <c r="N4" i="10"/>
  <c r="P4" i="10"/>
  <c r="C7" i="8"/>
  <c r="C7" i="7"/>
  <c r="C6" i="3"/>
  <c r="C7" i="6"/>
  <c r="H94" i="8"/>
  <c r="W91" i="8"/>
  <c r="O142" i="7"/>
  <c r="T41" i="5"/>
  <c r="H125" i="8"/>
  <c r="K21" i="8"/>
  <c r="T28" i="5"/>
  <c r="T17" i="4"/>
  <c r="T31" i="5"/>
  <c r="T60" i="5"/>
  <c r="T46" i="4"/>
  <c r="T102" i="4"/>
  <c r="O132" i="10"/>
  <c r="W132" i="14"/>
  <c r="X132" i="14" s="1"/>
  <c r="T132" i="14" s="1"/>
  <c r="X120" i="10"/>
  <c r="B157" i="14"/>
  <c r="C162" i="14"/>
  <c r="AH139" i="14"/>
  <c r="Q139" i="15"/>
  <c r="AC139" i="10"/>
  <c r="AF142" i="8" s="1"/>
  <c r="O141" i="10"/>
  <c r="Z139" i="10"/>
  <c r="AB142" i="8" s="1"/>
  <c r="AD139" i="14"/>
  <c r="N139" i="15"/>
  <c r="O195" i="12"/>
  <c r="J140" i="15"/>
  <c r="T140" i="10"/>
  <c r="I143" i="7" s="1"/>
  <c r="Q140" i="14"/>
  <c r="G134" i="10"/>
  <c r="O137" i="7" s="1"/>
  <c r="F134" i="14"/>
  <c r="C134" i="15"/>
  <c r="N142" i="7"/>
  <c r="W134" i="10"/>
  <c r="S133" i="10"/>
  <c r="H136" i="7" s="1"/>
  <c r="E136" i="14"/>
  <c r="B136" i="15"/>
  <c r="F136" i="10"/>
  <c r="C133" i="3"/>
  <c r="C134" i="8"/>
  <c r="C134" i="6"/>
  <c r="C134" i="7"/>
  <c r="P134" i="7" s="1"/>
  <c r="O183" i="12"/>
  <c r="O136" i="10"/>
  <c r="AB136" i="10"/>
  <c r="AD139" i="8" s="1"/>
  <c r="P136" i="15"/>
  <c r="AF136" i="14"/>
  <c r="AD136" i="14"/>
  <c r="N136" i="15"/>
  <c r="Z136" i="10"/>
  <c r="AB139" i="8" s="1"/>
  <c r="W132" i="10"/>
  <c r="L132" i="10"/>
  <c r="F132" i="15"/>
  <c r="J132" i="14"/>
  <c r="N132" i="14"/>
  <c r="Q132" i="10"/>
  <c r="F135" i="7" s="1"/>
  <c r="G132" i="15"/>
  <c r="Z130" i="10"/>
  <c r="AB133" i="8" s="1"/>
  <c r="AD130" i="14"/>
  <c r="N130" i="15"/>
  <c r="M130" i="10"/>
  <c r="R125" i="10"/>
  <c r="G128" i="7" s="1"/>
  <c r="M128" i="7" s="1"/>
  <c r="O125" i="14"/>
  <c r="H125" i="15"/>
  <c r="F121" i="10"/>
  <c r="E121" i="14"/>
  <c r="B121" i="15"/>
  <c r="G127" i="6"/>
  <c r="H127" i="6" s="1"/>
  <c r="F127" i="6"/>
  <c r="S154" i="14"/>
  <c r="C154" i="14"/>
  <c r="C149" i="14"/>
  <c r="Z150" i="14"/>
  <c r="E131" i="14"/>
  <c r="B131" i="15"/>
  <c r="F131" i="10"/>
  <c r="AI128" i="14"/>
  <c r="AJ128" i="14" s="1"/>
  <c r="R128" i="15"/>
  <c r="AD128" i="10"/>
  <c r="AG131" i="8" s="1"/>
  <c r="AH131" i="8" s="1"/>
  <c r="X130" i="10"/>
  <c r="N130" i="14"/>
  <c r="Q130" i="10"/>
  <c r="F133" i="7" s="1"/>
  <c r="G130" i="15"/>
  <c r="R130" i="14"/>
  <c r="K130" i="15"/>
  <c r="U130" i="10"/>
  <c r="J133" i="7" s="1"/>
  <c r="K126" i="15"/>
  <c r="U126" i="10"/>
  <c r="J129" i="7" s="1"/>
  <c r="R126" i="14"/>
  <c r="J124" i="10"/>
  <c r="AC127" i="14"/>
  <c r="Y127" i="10"/>
  <c r="AA130" i="8" s="1"/>
  <c r="M127" i="15"/>
  <c r="O176" i="12"/>
  <c r="U127" i="10"/>
  <c r="J130" i="7" s="1"/>
  <c r="P130" i="7" s="1"/>
  <c r="K127" i="15"/>
  <c r="R127" i="14"/>
  <c r="T124" i="10"/>
  <c r="I127" i="7" s="1"/>
  <c r="Q124" i="14"/>
  <c r="J124" i="15"/>
  <c r="AB125" i="10"/>
  <c r="AD128" i="8" s="1"/>
  <c r="P125" i="15"/>
  <c r="AF125" i="14"/>
  <c r="W121" i="10"/>
  <c r="W125" i="14"/>
  <c r="X125" i="14" s="1"/>
  <c r="T125" i="14" s="1"/>
  <c r="W123" i="14"/>
  <c r="X123" i="14" s="1"/>
  <c r="T123" i="14" s="1"/>
  <c r="AA123" i="10"/>
  <c r="AC126" i="8" s="1"/>
  <c r="AE123" i="14"/>
  <c r="O123" i="15"/>
  <c r="G120" i="10"/>
  <c r="F120" i="14"/>
  <c r="C120" i="15"/>
  <c r="H122" i="15"/>
  <c r="O122" i="14"/>
  <c r="R122" i="10"/>
  <c r="G125" i="7" s="1"/>
  <c r="P126" i="6"/>
  <c r="Q126" i="6" s="1"/>
  <c r="O126" i="6"/>
  <c r="Q112" i="14"/>
  <c r="J112" i="15"/>
  <c r="T112" i="10"/>
  <c r="I115" i="7" s="1"/>
  <c r="T116" i="15"/>
  <c r="AL116" i="14"/>
  <c r="AF116" i="10"/>
  <c r="AJ119" i="8" s="1"/>
  <c r="K117" i="15"/>
  <c r="U117" i="10"/>
  <c r="J120" i="7" s="1"/>
  <c r="R117" i="14"/>
  <c r="M116" i="10"/>
  <c r="T114" i="10"/>
  <c r="I117" i="7" s="1"/>
  <c r="J114" i="15"/>
  <c r="Q114" i="14"/>
  <c r="O114" i="10"/>
  <c r="I109" i="15"/>
  <c r="O115" i="14"/>
  <c r="H115" i="15"/>
  <c r="R115" i="10"/>
  <c r="G118" i="7" s="1"/>
  <c r="U115" i="15"/>
  <c r="AM115" i="14"/>
  <c r="AG115" i="10"/>
  <c r="AK118" i="8" s="1"/>
  <c r="J115" i="15"/>
  <c r="T115" i="10"/>
  <c r="I118" i="7" s="1"/>
  <c r="Q115" i="14"/>
  <c r="W115" i="14"/>
  <c r="X115" i="14" s="1"/>
  <c r="T115" i="14" s="1"/>
  <c r="AD111" i="10"/>
  <c r="AG114" i="8" s="1"/>
  <c r="AH114" i="8" s="1"/>
  <c r="R111" i="15"/>
  <c r="AI111" i="14"/>
  <c r="AJ111" i="14" s="1"/>
  <c r="P110" i="10"/>
  <c r="E110" i="14"/>
  <c r="B110" i="15"/>
  <c r="F110" i="10"/>
  <c r="AF108" i="14"/>
  <c r="AB108" i="10"/>
  <c r="AD111" i="8" s="1"/>
  <c r="P108" i="15"/>
  <c r="Y108" i="10"/>
  <c r="AA111" i="8" s="1"/>
  <c r="AC108" i="14"/>
  <c r="M108" i="15"/>
  <c r="J100" i="14"/>
  <c r="F100" i="15"/>
  <c r="L100" i="10"/>
  <c r="O101" i="14"/>
  <c r="R101" i="10"/>
  <c r="G104" i="7" s="1"/>
  <c r="M104" i="7" s="1"/>
  <c r="H101" i="15"/>
  <c r="K96" i="10"/>
  <c r="O92" i="10"/>
  <c r="M96" i="10"/>
  <c r="I98" i="14"/>
  <c r="E98" i="15"/>
  <c r="I98" i="10"/>
  <c r="S101" i="6" s="1"/>
  <c r="L98" i="15"/>
  <c r="AA98" i="14"/>
  <c r="AC97" i="10"/>
  <c r="AF100" i="8" s="1"/>
  <c r="Q97" i="15"/>
  <c r="AH97" i="14"/>
  <c r="P91" i="14"/>
  <c r="M91" i="14" s="1"/>
  <c r="H99" i="14"/>
  <c r="D99" i="15"/>
  <c r="H99" i="10"/>
  <c r="L97" i="10"/>
  <c r="J97" i="14"/>
  <c r="K97" i="14" s="1"/>
  <c r="L97" i="14" s="1"/>
  <c r="F97" i="15"/>
  <c r="AC97" i="14"/>
  <c r="M97" i="15"/>
  <c r="Y97" i="10"/>
  <c r="AA100" i="8" s="1"/>
  <c r="T102" i="10"/>
  <c r="I105" i="7" s="1"/>
  <c r="O105" i="7" s="1"/>
  <c r="J102" i="15"/>
  <c r="Q102" i="14"/>
  <c r="P102" i="10"/>
  <c r="AM102" i="14"/>
  <c r="U102" i="15"/>
  <c r="AG102" i="10"/>
  <c r="AK105" i="8" s="1"/>
  <c r="W99" i="10"/>
  <c r="O99" i="10"/>
  <c r="Q99" i="14"/>
  <c r="T99" i="10"/>
  <c r="I102" i="7" s="1"/>
  <c r="J99" i="15"/>
  <c r="AA94" i="14"/>
  <c r="L94" i="15"/>
  <c r="R94" i="14"/>
  <c r="K94" i="15"/>
  <c r="U94" i="10"/>
  <c r="J97" i="7" s="1"/>
  <c r="S91" i="10"/>
  <c r="H94" i="7" s="1"/>
  <c r="F85" i="15"/>
  <c r="L85" i="10"/>
  <c r="J85" i="14"/>
  <c r="AH85" i="14"/>
  <c r="AJ85" i="14" s="1"/>
  <c r="Q85" i="15"/>
  <c r="AC85" i="10"/>
  <c r="AF88" i="8" s="1"/>
  <c r="AH88" i="8" s="1"/>
  <c r="AE95" i="10"/>
  <c r="AI98" i="8" s="1"/>
  <c r="AL98" i="8" s="1"/>
  <c r="AK95" i="14"/>
  <c r="S95" i="15"/>
  <c r="N95" i="10"/>
  <c r="Q95" i="14"/>
  <c r="J95" i="15"/>
  <c r="T95" i="10"/>
  <c r="I98" i="7" s="1"/>
  <c r="O94" i="7"/>
  <c r="Q82" i="14"/>
  <c r="J82" i="15"/>
  <c r="T82" i="10"/>
  <c r="I85" i="7" s="1"/>
  <c r="O85" i="7" s="1"/>
  <c r="K96" i="7"/>
  <c r="P95" i="3" s="1"/>
  <c r="R90" i="15"/>
  <c r="AD90" i="10"/>
  <c r="AG93" i="8" s="1"/>
  <c r="AI90" i="14"/>
  <c r="X90" i="10"/>
  <c r="O90" i="10"/>
  <c r="P85" i="10"/>
  <c r="L90" i="10"/>
  <c r="J90" i="14"/>
  <c r="F90" i="15"/>
  <c r="W89" i="10"/>
  <c r="AM89" i="14"/>
  <c r="U89" i="15"/>
  <c r="AG89" i="10"/>
  <c r="AK92" i="8" s="1"/>
  <c r="AL92" i="8" s="1"/>
  <c r="H82" i="14"/>
  <c r="D82" i="15"/>
  <c r="H82" i="10"/>
  <c r="AM79" i="14"/>
  <c r="AG79" i="10"/>
  <c r="AK82" i="8" s="1"/>
  <c r="U79" i="15"/>
  <c r="D83" i="15"/>
  <c r="H83" i="10"/>
  <c r="H83" i="14"/>
  <c r="AL81" i="14"/>
  <c r="AN81" i="14" s="1"/>
  <c r="AF81" i="10"/>
  <c r="AJ84" i="8" s="1"/>
  <c r="AL84" i="8" s="1"/>
  <c r="T81" i="15"/>
  <c r="C84" i="7"/>
  <c r="C84" i="6"/>
  <c r="C83" i="3"/>
  <c r="C84" i="8"/>
  <c r="F79" i="14"/>
  <c r="C79" i="15"/>
  <c r="G79" i="10"/>
  <c r="C82" i="6"/>
  <c r="C81" i="3"/>
  <c r="C82" i="8"/>
  <c r="C82" i="7"/>
  <c r="W81" i="14"/>
  <c r="X81" i="14" s="1"/>
  <c r="T81" i="14" s="1"/>
  <c r="AE88" i="14"/>
  <c r="AA88" i="10"/>
  <c r="AC91" i="8" s="1"/>
  <c r="O88" i="15"/>
  <c r="G88" i="10"/>
  <c r="C88" i="15"/>
  <c r="F88" i="14"/>
  <c r="F88" i="15"/>
  <c r="L88" i="10"/>
  <c r="J88" i="14"/>
  <c r="H87" i="10"/>
  <c r="D87" i="15"/>
  <c r="H87" i="14"/>
  <c r="AC87" i="10"/>
  <c r="AF90" i="8" s="1"/>
  <c r="Q87" i="15"/>
  <c r="AH87" i="14"/>
  <c r="O87" i="10"/>
  <c r="J87" i="14"/>
  <c r="L87" i="10"/>
  <c r="F87" i="15"/>
  <c r="N83" i="10"/>
  <c r="AD83" i="14"/>
  <c r="N83" i="15"/>
  <c r="Z83" i="10"/>
  <c r="AB86" i="8" s="1"/>
  <c r="AA86" i="10"/>
  <c r="AC89" i="8" s="1"/>
  <c r="O86" i="15"/>
  <c r="AE86" i="14"/>
  <c r="W86" i="14"/>
  <c r="X86" i="14" s="1"/>
  <c r="T86" i="14" s="1"/>
  <c r="G84" i="6"/>
  <c r="H84" i="6" s="1"/>
  <c r="F84" i="6"/>
  <c r="H84" i="10"/>
  <c r="D84" i="15"/>
  <c r="H84" i="14"/>
  <c r="F84" i="14"/>
  <c r="C84" i="15"/>
  <c r="G84" i="10"/>
  <c r="L85" i="7"/>
  <c r="G85" i="6"/>
  <c r="H85" i="6" s="1"/>
  <c r="F85" i="6"/>
  <c r="Q79" i="10"/>
  <c r="F82" i="7" s="1"/>
  <c r="G79" i="15"/>
  <c r="N79" i="14"/>
  <c r="W77" i="14"/>
  <c r="X77" i="14" s="1"/>
  <c r="T77" i="14" s="1"/>
  <c r="J126" i="12"/>
  <c r="Q80" i="8" s="1"/>
  <c r="R80" i="8" s="1"/>
  <c r="J76" i="10"/>
  <c r="H68" i="14"/>
  <c r="L68" i="14" s="1"/>
  <c r="D68" i="14" s="1"/>
  <c r="D68" i="15"/>
  <c r="V68" i="15" s="1"/>
  <c r="G68" i="11" s="1"/>
  <c r="D68" i="11" s="1"/>
  <c r="H68" i="10"/>
  <c r="Q80" i="10"/>
  <c r="F83" i="7" s="1"/>
  <c r="G80" i="15"/>
  <c r="N80" i="14"/>
  <c r="O80" i="15"/>
  <c r="AA80" i="10"/>
  <c r="AC83" i="8" s="1"/>
  <c r="AE80" i="14"/>
  <c r="X80" i="10"/>
  <c r="E80" i="14"/>
  <c r="B80" i="15"/>
  <c r="F80" i="10"/>
  <c r="C83" i="8"/>
  <c r="C83" i="7"/>
  <c r="C83" i="6"/>
  <c r="C82" i="3"/>
  <c r="G81" i="6"/>
  <c r="H81" i="6" s="1"/>
  <c r="F81" i="6"/>
  <c r="V77" i="10"/>
  <c r="Y80" i="8"/>
  <c r="Z80" i="8" s="1"/>
  <c r="P87" i="14"/>
  <c r="AN75" i="14"/>
  <c r="AB75" i="14" s="1"/>
  <c r="P75" i="10"/>
  <c r="K73" i="10"/>
  <c r="AF72" i="10"/>
  <c r="AJ75" i="8" s="1"/>
  <c r="AL72" i="14"/>
  <c r="AN72" i="14" s="1"/>
  <c r="T72" i="15"/>
  <c r="C75" i="8"/>
  <c r="C75" i="7"/>
  <c r="C75" i="6"/>
  <c r="C74" i="3"/>
  <c r="R67" i="10"/>
  <c r="G70" i="7" s="1"/>
  <c r="O67" i="14"/>
  <c r="H67" i="15"/>
  <c r="N67" i="14"/>
  <c r="G67" i="15"/>
  <c r="Q67" i="10"/>
  <c r="F70" i="7" s="1"/>
  <c r="J71" i="15"/>
  <c r="Q71" i="14"/>
  <c r="T71" i="10"/>
  <c r="I74" i="7" s="1"/>
  <c r="AF71" i="10"/>
  <c r="AJ74" i="8" s="1"/>
  <c r="T71" i="15"/>
  <c r="AL71" i="14"/>
  <c r="AD70" i="10"/>
  <c r="AG73" i="8" s="1"/>
  <c r="R70" i="15"/>
  <c r="AI70" i="14"/>
  <c r="F67" i="15"/>
  <c r="J67" i="14"/>
  <c r="K67" i="14" s="1"/>
  <c r="L67" i="10"/>
  <c r="W66" i="10"/>
  <c r="AM66" i="14"/>
  <c r="U66" i="15"/>
  <c r="AG66" i="10"/>
  <c r="AK69" i="8" s="1"/>
  <c r="N70" i="15"/>
  <c r="Z70" i="10"/>
  <c r="AB73" i="8" s="1"/>
  <c r="AD70" i="14"/>
  <c r="P69" i="14"/>
  <c r="AC67" i="10"/>
  <c r="AF70" i="8" s="1"/>
  <c r="AH70" i="8" s="1"/>
  <c r="Q67" i="15"/>
  <c r="AH67" i="14"/>
  <c r="AJ67" i="14" s="1"/>
  <c r="M74" i="10"/>
  <c r="O74" i="10"/>
  <c r="Q70" i="10"/>
  <c r="F73" i="7" s="1"/>
  <c r="G70" i="15"/>
  <c r="N70" i="14"/>
  <c r="Q66" i="10"/>
  <c r="F69" i="7" s="1"/>
  <c r="G66" i="15"/>
  <c r="N66" i="14"/>
  <c r="G65" i="15"/>
  <c r="Q65" i="10"/>
  <c r="F68" i="7" s="1"/>
  <c r="L68" i="7" s="1"/>
  <c r="N65" i="14"/>
  <c r="K60" i="10"/>
  <c r="AK54" i="14"/>
  <c r="AN54" i="14" s="1"/>
  <c r="AB54" i="14" s="1"/>
  <c r="Z54" i="14" s="1"/>
  <c r="S54" i="14" s="1"/>
  <c r="S54" i="15"/>
  <c r="AE54" i="10"/>
  <c r="AI57" i="8" s="1"/>
  <c r="AL57" i="8" s="1"/>
  <c r="AM57" i="8" s="1"/>
  <c r="AK46" i="14"/>
  <c r="AN46" i="14" s="1"/>
  <c r="S46" i="15"/>
  <c r="AE46" i="10"/>
  <c r="AI49" i="8" s="1"/>
  <c r="AL49" i="8" s="1"/>
  <c r="AM49" i="8" s="1"/>
  <c r="J121" i="12"/>
  <c r="W69" i="14"/>
  <c r="X69" i="14" s="1"/>
  <c r="T69" i="14" s="1"/>
  <c r="AI69" i="14"/>
  <c r="AD69" i="10"/>
  <c r="AG72" i="8" s="1"/>
  <c r="AH72" i="8" s="1"/>
  <c r="R69" i="15"/>
  <c r="W49" i="10"/>
  <c r="AK67" i="14"/>
  <c r="S67" i="15"/>
  <c r="AE67" i="10"/>
  <c r="AI70" i="8" s="1"/>
  <c r="AF61" i="14"/>
  <c r="P61" i="15"/>
  <c r="AB61" i="10"/>
  <c r="AD64" i="8" s="1"/>
  <c r="G66" i="6"/>
  <c r="H66" i="6" s="1"/>
  <c r="I66" i="6" s="1"/>
  <c r="F66" i="6"/>
  <c r="W61" i="10"/>
  <c r="O58" i="10"/>
  <c r="Q58" i="14"/>
  <c r="J58" i="15"/>
  <c r="T58" i="10"/>
  <c r="I61" i="7" s="1"/>
  <c r="S57" i="10"/>
  <c r="H60" i="7" s="1"/>
  <c r="R56" i="10"/>
  <c r="G59" i="7" s="1"/>
  <c r="H56" i="15"/>
  <c r="O56" i="14"/>
  <c r="N55" i="10"/>
  <c r="P58" i="14"/>
  <c r="I63" i="15"/>
  <c r="J62" i="10"/>
  <c r="I57" i="15"/>
  <c r="R55" i="10"/>
  <c r="G58" i="7" s="1"/>
  <c r="O55" i="14"/>
  <c r="H55" i="15"/>
  <c r="O55" i="10"/>
  <c r="S52" i="15"/>
  <c r="AE52" i="10"/>
  <c r="AI55" i="8" s="1"/>
  <c r="AK52" i="14"/>
  <c r="J52" i="10"/>
  <c r="C64" i="15"/>
  <c r="F64" i="14"/>
  <c r="G64" i="10"/>
  <c r="AE64" i="10"/>
  <c r="AI67" i="8" s="1"/>
  <c r="S64" i="15"/>
  <c r="AK64" i="14"/>
  <c r="I62" i="15"/>
  <c r="N61" i="10"/>
  <c r="R61" i="14"/>
  <c r="U61" i="10"/>
  <c r="J64" i="7" s="1"/>
  <c r="P64" i="7" s="1"/>
  <c r="K61" i="15"/>
  <c r="T59" i="15"/>
  <c r="AL59" i="14"/>
  <c r="AF59" i="10"/>
  <c r="AJ62" i="8" s="1"/>
  <c r="F56" i="14"/>
  <c r="C56" i="15"/>
  <c r="G56" i="10"/>
  <c r="C59" i="8"/>
  <c r="C59" i="7"/>
  <c r="C59" i="6"/>
  <c r="C58" i="3"/>
  <c r="V54" i="10"/>
  <c r="Y57" i="8"/>
  <c r="Z57" i="8" s="1"/>
  <c r="O50" i="10"/>
  <c r="AI59" i="14"/>
  <c r="AD59" i="10"/>
  <c r="AG62" i="8" s="1"/>
  <c r="R59" i="15"/>
  <c r="AK38" i="14"/>
  <c r="AN38" i="14" s="1"/>
  <c r="AB38" i="14" s="1"/>
  <c r="Z38" i="14" s="1"/>
  <c r="S38" i="14" s="1"/>
  <c r="S38" i="15"/>
  <c r="AE38" i="10"/>
  <c r="AI41" i="8" s="1"/>
  <c r="AL41" i="8" s="1"/>
  <c r="W62" i="14"/>
  <c r="X62" i="14" s="1"/>
  <c r="T62" i="14" s="1"/>
  <c r="AE62" i="10"/>
  <c r="AI65" i="8" s="1"/>
  <c r="S62" i="15"/>
  <c r="AK62" i="14"/>
  <c r="T62" i="15"/>
  <c r="AL62" i="14"/>
  <c r="AF62" i="10"/>
  <c r="AJ65" i="8" s="1"/>
  <c r="O59" i="10"/>
  <c r="M56" i="10"/>
  <c r="F59" i="10"/>
  <c r="E59" i="14"/>
  <c r="B59" i="15"/>
  <c r="K59" i="10"/>
  <c r="V46" i="10"/>
  <c r="Y49" i="8"/>
  <c r="Z49" i="8" s="1"/>
  <c r="J43" i="10"/>
  <c r="O41" i="10"/>
  <c r="L37" i="15"/>
  <c r="AA37" i="14"/>
  <c r="W43" i="10"/>
  <c r="C37" i="15"/>
  <c r="G37" i="10"/>
  <c r="P40" i="7" s="1"/>
  <c r="F37" i="14"/>
  <c r="N32" i="14"/>
  <c r="M32" i="14" s="1"/>
  <c r="Q32" i="10"/>
  <c r="F35" i="7" s="1"/>
  <c r="L35" i="7" s="1"/>
  <c r="G32" i="15"/>
  <c r="AA47" i="14"/>
  <c r="L47" i="15"/>
  <c r="AM44" i="14"/>
  <c r="U44" i="15"/>
  <c r="AG44" i="10"/>
  <c r="AK47" i="8" s="1"/>
  <c r="AG48" i="10"/>
  <c r="AK51" i="8" s="1"/>
  <c r="U48" i="15"/>
  <c r="AM48" i="14"/>
  <c r="N48" i="14"/>
  <c r="G48" i="15"/>
  <c r="Q48" i="10"/>
  <c r="F51" i="7" s="1"/>
  <c r="K44" i="10"/>
  <c r="AC53" i="10"/>
  <c r="AF56" i="8" s="1"/>
  <c r="Q53" i="15"/>
  <c r="AH53" i="14"/>
  <c r="U53" i="10"/>
  <c r="J56" i="7" s="1"/>
  <c r="R53" i="14"/>
  <c r="K53" i="15"/>
  <c r="J53" i="14"/>
  <c r="F53" i="15"/>
  <c r="L53" i="10"/>
  <c r="C56" i="8"/>
  <c r="C56" i="7"/>
  <c r="C56" i="6"/>
  <c r="C55" i="3"/>
  <c r="C51" i="15"/>
  <c r="G51" i="10"/>
  <c r="F51" i="14"/>
  <c r="O51" i="10"/>
  <c r="AD51" i="10"/>
  <c r="AG54" i="8" s="1"/>
  <c r="AI51" i="14"/>
  <c r="R51" i="15"/>
  <c r="AH51" i="14"/>
  <c r="Q51" i="15"/>
  <c r="AC51" i="10"/>
  <c r="AF54" i="8" s="1"/>
  <c r="N45" i="10"/>
  <c r="R45" i="14"/>
  <c r="U45" i="10"/>
  <c r="J48" i="7" s="1"/>
  <c r="K45" i="15"/>
  <c r="H44" i="10"/>
  <c r="D44" i="15"/>
  <c r="H44" i="14"/>
  <c r="L52" i="7"/>
  <c r="M47" i="10"/>
  <c r="E41" i="14"/>
  <c r="F41" i="10"/>
  <c r="B41" i="15"/>
  <c r="C40" i="8"/>
  <c r="C40" i="7"/>
  <c r="C40" i="6"/>
  <c r="C39" i="3"/>
  <c r="M41" i="7"/>
  <c r="G42" i="6"/>
  <c r="H42" i="6" s="1"/>
  <c r="F42" i="6"/>
  <c r="W42" i="6"/>
  <c r="S37" i="10"/>
  <c r="H40" i="7" s="1"/>
  <c r="S36" i="10"/>
  <c r="H39" i="7" s="1"/>
  <c r="K49" i="7"/>
  <c r="P48" i="3" s="1"/>
  <c r="N49" i="7"/>
  <c r="M39" i="15"/>
  <c r="AC39" i="14"/>
  <c r="Y39" i="10"/>
  <c r="AA42" i="8" s="1"/>
  <c r="H39" i="14"/>
  <c r="L39" i="14" s="1"/>
  <c r="H39" i="10"/>
  <c r="D39" i="15"/>
  <c r="O30" i="10"/>
  <c r="I26" i="10"/>
  <c r="S29" i="6" s="1"/>
  <c r="I26" i="14"/>
  <c r="K26" i="14" s="1"/>
  <c r="L26" i="14" s="1"/>
  <c r="D26" i="14" s="1"/>
  <c r="E26" i="15"/>
  <c r="H20" i="14"/>
  <c r="L20" i="14" s="1"/>
  <c r="D20" i="15"/>
  <c r="H20" i="10"/>
  <c r="H12" i="14"/>
  <c r="L12" i="14" s="1"/>
  <c r="H12" i="10"/>
  <c r="D12" i="15"/>
  <c r="D36" i="15"/>
  <c r="H36" i="10"/>
  <c r="H36" i="14"/>
  <c r="J36" i="10"/>
  <c r="P28" i="10"/>
  <c r="H13" i="14"/>
  <c r="L13" i="14" s="1"/>
  <c r="H13" i="10"/>
  <c r="D13" i="15"/>
  <c r="W43" i="6"/>
  <c r="AM38" i="8"/>
  <c r="K38" i="6"/>
  <c r="L38" i="6" s="1"/>
  <c r="J38" i="6"/>
  <c r="P35" i="7"/>
  <c r="AE30" i="8"/>
  <c r="N27" i="10"/>
  <c r="H40" i="10"/>
  <c r="D40" i="15"/>
  <c r="H40" i="14"/>
  <c r="L40" i="14" s="1"/>
  <c r="AF40" i="14"/>
  <c r="AB40" i="10"/>
  <c r="AD43" i="8" s="1"/>
  <c r="P40" i="15"/>
  <c r="G39" i="6"/>
  <c r="H39" i="6" s="1"/>
  <c r="F39" i="6"/>
  <c r="K35" i="10"/>
  <c r="AD30" i="14"/>
  <c r="N30" i="15"/>
  <c r="Z30" i="10"/>
  <c r="AB33" i="8" s="1"/>
  <c r="O34" i="10"/>
  <c r="AE34" i="14"/>
  <c r="O34" i="15"/>
  <c r="AA34" i="10"/>
  <c r="AC37" i="8" s="1"/>
  <c r="AF28" i="14"/>
  <c r="P28" i="15"/>
  <c r="AB28" i="10"/>
  <c r="AD31" i="8" s="1"/>
  <c r="U29" i="10"/>
  <c r="J32" i="7" s="1"/>
  <c r="P32" i="7" s="1"/>
  <c r="K29" i="15"/>
  <c r="R29" i="14"/>
  <c r="AB29" i="10"/>
  <c r="AD32" i="8" s="1"/>
  <c r="AF29" i="14"/>
  <c r="P29" i="15"/>
  <c r="T23" i="10"/>
  <c r="I26" i="7" s="1"/>
  <c r="J23" i="15"/>
  <c r="Q23" i="14"/>
  <c r="N23" i="10"/>
  <c r="J23" i="10"/>
  <c r="AC11" i="10"/>
  <c r="AF14" i="8" s="1"/>
  <c r="AH14" i="8" s="1"/>
  <c r="Q11" i="15"/>
  <c r="AH11" i="14"/>
  <c r="AJ11" i="14" s="1"/>
  <c r="AL11" i="14"/>
  <c r="AF11" i="10"/>
  <c r="AJ14" i="8" s="1"/>
  <c r="T11" i="15"/>
  <c r="J24" i="10"/>
  <c r="C23" i="15"/>
  <c r="F23" i="14"/>
  <c r="G23" i="10"/>
  <c r="AC19" i="14"/>
  <c r="AG19" i="14" s="1"/>
  <c r="M19" i="15"/>
  <c r="Y19" i="10"/>
  <c r="AA22" i="8" s="1"/>
  <c r="X17" i="10"/>
  <c r="W15" i="14"/>
  <c r="X15" i="14" s="1"/>
  <c r="T15" i="14" s="1"/>
  <c r="Q8" i="14"/>
  <c r="J8" i="15"/>
  <c r="L31" i="15"/>
  <c r="AA31" i="14"/>
  <c r="W31" i="10"/>
  <c r="X31" i="10"/>
  <c r="K17" i="10"/>
  <c r="S31" i="10"/>
  <c r="H34" i="7" s="1"/>
  <c r="X28" i="6"/>
  <c r="Y28" i="6" s="1"/>
  <c r="W28" i="6"/>
  <c r="H24" i="10"/>
  <c r="D24" i="15"/>
  <c r="H24" i="14"/>
  <c r="M24" i="10"/>
  <c r="C27" i="8"/>
  <c r="C27" i="7"/>
  <c r="M27" i="7" s="1"/>
  <c r="C27" i="6"/>
  <c r="C26" i="3"/>
  <c r="I22" i="10"/>
  <c r="S25" i="6" s="1"/>
  <c r="E22" i="15"/>
  <c r="I22" i="14"/>
  <c r="O22" i="10"/>
  <c r="X29" i="6"/>
  <c r="Y29" i="6" s="1"/>
  <c r="Z29" i="6" s="1"/>
  <c r="P29" i="6"/>
  <c r="Q29" i="6" s="1"/>
  <c r="R29" i="6" s="1"/>
  <c r="O29" i="6"/>
  <c r="T29" i="6"/>
  <c r="U29" i="6" s="1"/>
  <c r="K22" i="10"/>
  <c r="G18" i="15"/>
  <c r="N18" i="14"/>
  <c r="Q18" i="10"/>
  <c r="F21" i="7" s="1"/>
  <c r="U18" i="10"/>
  <c r="J21" i="7" s="1"/>
  <c r="K18" i="15"/>
  <c r="R18" i="14"/>
  <c r="J18" i="10"/>
  <c r="W16" i="14"/>
  <c r="X16" i="14" s="1"/>
  <c r="T16" i="14" s="1"/>
  <c r="K14" i="15"/>
  <c r="U14" i="10"/>
  <c r="J17" i="7" s="1"/>
  <c r="R14" i="14"/>
  <c r="E14" i="14"/>
  <c r="F14" i="10"/>
  <c r="B14" i="15"/>
  <c r="M15" i="7"/>
  <c r="O10" i="10"/>
  <c r="O7" i="10"/>
  <c r="C10" i="8"/>
  <c r="C10" i="6"/>
  <c r="C10" i="7"/>
  <c r="C9" i="3"/>
  <c r="P10" i="10"/>
  <c r="O18" i="12"/>
  <c r="K12" i="6" s="1"/>
  <c r="L12" i="6" s="1"/>
  <c r="M12" i="6" s="1"/>
  <c r="K9" i="10"/>
  <c r="O13" i="12"/>
  <c r="N6" i="10"/>
  <c r="W3" i="14"/>
  <c r="X3" i="14" s="1"/>
  <c r="T3" i="14" s="1"/>
  <c r="J4" i="12"/>
  <c r="C6" i="8"/>
  <c r="C6" i="6"/>
  <c r="O141" i="7"/>
  <c r="O81" i="7"/>
  <c r="O41" i="7"/>
  <c r="P28" i="7"/>
  <c r="L15" i="7"/>
  <c r="L106" i="7"/>
  <c r="L41" i="7"/>
  <c r="C6" i="7"/>
  <c r="P49" i="7"/>
  <c r="L23" i="7"/>
  <c r="P137" i="7"/>
  <c r="L71" i="7"/>
  <c r="P15" i="7"/>
  <c r="C5" i="3"/>
  <c r="S18" i="15"/>
  <c r="AK18" i="14"/>
  <c r="AE18" i="10"/>
  <c r="AI21" i="8" s="1"/>
  <c r="P18" i="6"/>
  <c r="Q18" i="6" s="1"/>
  <c r="O18" i="6"/>
  <c r="X18" i="6"/>
  <c r="Y18" i="6" s="1"/>
  <c r="Z18" i="6" s="1"/>
  <c r="K7" i="10"/>
  <c r="X16" i="10"/>
  <c r="AD16" i="10"/>
  <c r="AG19" i="8" s="1"/>
  <c r="AI16" i="14"/>
  <c r="R16" i="15"/>
  <c r="C19" i="8"/>
  <c r="C19" i="7"/>
  <c r="M19" i="7" s="1"/>
  <c r="C19" i="6"/>
  <c r="C18" i="3"/>
  <c r="O26" i="12"/>
  <c r="K14" i="6" s="1"/>
  <c r="L14" i="6" s="1"/>
  <c r="M14" i="6" s="1"/>
  <c r="N137" i="8"/>
  <c r="O95" i="8"/>
  <c r="K43" i="8"/>
  <c r="P5" i="10"/>
  <c r="O5" i="10"/>
  <c r="AH5" i="14"/>
  <c r="Q5" i="15"/>
  <c r="AC5" i="10"/>
  <c r="AF8" i="8" s="1"/>
  <c r="O72" i="8"/>
  <c r="O106" i="7"/>
  <c r="O140" i="8"/>
  <c r="K77" i="8"/>
  <c r="W27" i="8"/>
  <c r="P11" i="6"/>
  <c r="Q11" i="6" s="1"/>
  <c r="O11" i="6"/>
  <c r="T11" i="6"/>
  <c r="U11" i="6" s="1"/>
  <c r="V11" i="6" s="1"/>
  <c r="E6" i="6"/>
  <c r="E6" i="7"/>
  <c r="E6" i="8"/>
  <c r="E5" i="3"/>
  <c r="H86" i="8"/>
  <c r="O86" i="8" s="1"/>
  <c r="O41" i="8"/>
  <c r="R106" i="8"/>
  <c r="X106" i="8" s="1"/>
  <c r="S105" i="3" s="1"/>
  <c r="R54" i="8"/>
  <c r="O15" i="8"/>
  <c r="T59" i="5"/>
  <c r="T121" i="4"/>
  <c r="T89" i="4"/>
  <c r="T57" i="4"/>
  <c r="T25" i="4"/>
  <c r="J5" i="12"/>
  <c r="Q7" i="8" s="1"/>
  <c r="R7" i="8" s="1"/>
  <c r="W4" i="14"/>
  <c r="X4" i="14" s="1"/>
  <c r="T4" i="14" s="1"/>
  <c r="W4" i="10"/>
  <c r="Q113" i="8"/>
  <c r="R113" i="8" s="1"/>
  <c r="L28" i="7"/>
  <c r="O23" i="7"/>
  <c r="T24" i="5"/>
  <c r="T78" i="4"/>
  <c r="T56" i="5"/>
  <c r="T37" i="4"/>
  <c r="T43" i="5"/>
  <c r="K138" i="15"/>
  <c r="R138" i="14"/>
  <c r="U138" i="10"/>
  <c r="J141" i="7" s="1"/>
  <c r="P141" i="7" s="1"/>
  <c r="AF140" i="14"/>
  <c r="P140" i="15"/>
  <c r="AB140" i="10"/>
  <c r="AD143" i="8" s="1"/>
  <c r="K139" i="15"/>
  <c r="R139" i="14"/>
  <c r="I130" i="14"/>
  <c r="I130" i="10"/>
  <c r="S133" i="6" s="1"/>
  <c r="E130" i="15"/>
  <c r="F122" i="10"/>
  <c r="B122" i="15"/>
  <c r="E122" i="14"/>
  <c r="F123" i="10"/>
  <c r="E123" i="14"/>
  <c r="B123" i="15"/>
  <c r="L123" i="10"/>
  <c r="J123" i="14"/>
  <c r="F123" i="15"/>
  <c r="AC123" i="14"/>
  <c r="M123" i="15"/>
  <c r="Y123" i="10"/>
  <c r="AA126" i="8" s="1"/>
  <c r="H122" i="10"/>
  <c r="D122" i="15"/>
  <c r="H122" i="14"/>
  <c r="W120" i="14"/>
  <c r="X120" i="14" s="1"/>
  <c r="T120" i="14" s="1"/>
  <c r="C170" i="14"/>
  <c r="K141" i="15"/>
  <c r="U141" i="10"/>
  <c r="J144" i="7" s="1"/>
  <c r="R141" i="14"/>
  <c r="W140" i="14"/>
  <c r="X140" i="14" s="1"/>
  <c r="T140" i="14" s="1"/>
  <c r="J194" i="12"/>
  <c r="Q143" i="8" s="1"/>
  <c r="AF140" i="10"/>
  <c r="AJ143" i="8" s="1"/>
  <c r="AL140" i="14"/>
  <c r="T140" i="15"/>
  <c r="I138" i="10"/>
  <c r="S141" i="6" s="1"/>
  <c r="I138" i="14"/>
  <c r="K138" i="14" s="1"/>
  <c r="E138" i="15"/>
  <c r="H140" i="10"/>
  <c r="H140" i="14"/>
  <c r="D140" i="15"/>
  <c r="X140" i="10"/>
  <c r="I139" i="15"/>
  <c r="Q138" i="15"/>
  <c r="AC138" i="10"/>
  <c r="AF141" i="8" s="1"/>
  <c r="AH138" i="14"/>
  <c r="M141" i="7"/>
  <c r="S138" i="10"/>
  <c r="H141" i="7" s="1"/>
  <c r="T137" i="10"/>
  <c r="I140" i="7" s="1"/>
  <c r="J137" i="15"/>
  <c r="Q137" i="14"/>
  <c r="P137" i="10"/>
  <c r="W137" i="14"/>
  <c r="X137" i="14" s="1"/>
  <c r="T137" i="14" s="1"/>
  <c r="J188" i="12"/>
  <c r="Q140" i="8" s="1"/>
  <c r="R140" i="8" s="1"/>
  <c r="N137" i="14"/>
  <c r="Q137" i="10"/>
  <c r="F140" i="7" s="1"/>
  <c r="G137" i="15"/>
  <c r="L135" i="15"/>
  <c r="AA135" i="14"/>
  <c r="K135" i="10"/>
  <c r="P135" i="10"/>
  <c r="Q135" i="14"/>
  <c r="J135" i="15"/>
  <c r="T135" i="10"/>
  <c r="I138" i="7" s="1"/>
  <c r="N124" i="14"/>
  <c r="G124" i="15"/>
  <c r="Q124" i="10"/>
  <c r="F127" i="7" s="1"/>
  <c r="S126" i="15"/>
  <c r="AE126" i="10"/>
  <c r="AI129" i="8" s="1"/>
  <c r="AK126" i="14"/>
  <c r="K130" i="6"/>
  <c r="L130" i="6" s="1"/>
  <c r="J130" i="6"/>
  <c r="AC125" i="14"/>
  <c r="M125" i="15"/>
  <c r="Y125" i="10"/>
  <c r="AA128" i="8" s="1"/>
  <c r="C124" i="15"/>
  <c r="G124" i="10"/>
  <c r="F124" i="14"/>
  <c r="P123" i="6"/>
  <c r="Q123" i="6" s="1"/>
  <c r="O123" i="6"/>
  <c r="P141" i="15"/>
  <c r="AB141" i="10"/>
  <c r="AD144" i="8" s="1"/>
  <c r="AF141" i="14"/>
  <c r="Q141" i="10"/>
  <c r="F144" i="7" s="1"/>
  <c r="N141" i="14"/>
  <c r="G141" i="15"/>
  <c r="AA141" i="14"/>
  <c r="L141" i="15"/>
  <c r="N140" i="10"/>
  <c r="AK138" i="14"/>
  <c r="AE138" i="10"/>
  <c r="AI141" i="8" s="1"/>
  <c r="S138" i="15"/>
  <c r="AA140" i="14"/>
  <c r="L140" i="15"/>
  <c r="AG140" i="10"/>
  <c r="AK143" i="8" s="1"/>
  <c r="AM140" i="14"/>
  <c r="U140" i="15"/>
  <c r="Q140" i="10"/>
  <c r="F143" i="7" s="1"/>
  <c r="N140" i="14"/>
  <c r="G140" i="15"/>
  <c r="Y141" i="10"/>
  <c r="AA144" i="8" s="1"/>
  <c r="M141" i="15"/>
  <c r="AC141" i="14"/>
  <c r="F140" i="15"/>
  <c r="L140" i="10"/>
  <c r="J140" i="14"/>
  <c r="G133" i="15"/>
  <c r="N133" i="14"/>
  <c r="M133" i="14" s="1"/>
  <c r="Q133" i="10"/>
  <c r="F136" i="7" s="1"/>
  <c r="L136" i="7" s="1"/>
  <c r="K137" i="10"/>
  <c r="M137" i="10"/>
  <c r="Q137" i="15"/>
  <c r="AH137" i="14"/>
  <c r="AC137" i="10"/>
  <c r="AF140" i="8" s="1"/>
  <c r="X137" i="10"/>
  <c r="U135" i="15"/>
  <c r="AG135" i="10"/>
  <c r="AK138" i="8" s="1"/>
  <c r="AM135" i="14"/>
  <c r="N135" i="10"/>
  <c r="W135" i="10"/>
  <c r="AE135" i="14"/>
  <c r="O135" i="15"/>
  <c r="AA135" i="10"/>
  <c r="AC138" i="8" s="1"/>
  <c r="AK128" i="14"/>
  <c r="AN128" i="14" s="1"/>
  <c r="S128" i="15"/>
  <c r="AE128" i="10"/>
  <c r="AI131" i="8" s="1"/>
  <c r="AL131" i="8" s="1"/>
  <c r="T136" i="10"/>
  <c r="I139" i="7" s="1"/>
  <c r="J136" i="15"/>
  <c r="Q136" i="14"/>
  <c r="Q136" i="15"/>
  <c r="AH136" i="14"/>
  <c r="AC136" i="10"/>
  <c r="AF139" i="8" s="1"/>
  <c r="AC136" i="14"/>
  <c r="Y136" i="10"/>
  <c r="AA139" i="8" s="1"/>
  <c r="M136" i="15"/>
  <c r="J134" i="6"/>
  <c r="P132" i="15"/>
  <c r="AF132" i="14"/>
  <c r="AB132" i="10"/>
  <c r="AD135" i="8" s="1"/>
  <c r="L132" i="15"/>
  <c r="AA132" i="14"/>
  <c r="X132" i="10"/>
  <c r="AH126" i="14"/>
  <c r="Q126" i="15"/>
  <c r="AC126" i="10"/>
  <c r="AF129" i="8" s="1"/>
  <c r="AI126" i="14"/>
  <c r="R126" i="15"/>
  <c r="AD126" i="10"/>
  <c r="AG129" i="8" s="1"/>
  <c r="O125" i="10"/>
  <c r="H124" i="14"/>
  <c r="D124" i="15"/>
  <c r="H124" i="10"/>
  <c r="K129" i="15"/>
  <c r="R129" i="14"/>
  <c r="U129" i="10"/>
  <c r="J132" i="7" s="1"/>
  <c r="P132" i="7" s="1"/>
  <c r="O178" i="12"/>
  <c r="AA129" i="14"/>
  <c r="L129" i="15"/>
  <c r="J125" i="10"/>
  <c r="M122" i="7"/>
  <c r="W122" i="6"/>
  <c r="N118" i="10"/>
  <c r="AL118" i="14"/>
  <c r="T118" i="15"/>
  <c r="AF118" i="10"/>
  <c r="AJ121" i="8" s="1"/>
  <c r="N122" i="10"/>
  <c r="Q122" i="14"/>
  <c r="J122" i="15"/>
  <c r="T122" i="10"/>
  <c r="I125" i="7" s="1"/>
  <c r="V123" i="10"/>
  <c r="Y126" i="8"/>
  <c r="Z126" i="8" s="1"/>
  <c r="D116" i="15"/>
  <c r="H116" i="10"/>
  <c r="H116" i="14"/>
  <c r="M112" i="10"/>
  <c r="F109" i="14"/>
  <c r="G109" i="14" s="1"/>
  <c r="C109" i="15"/>
  <c r="G109" i="10"/>
  <c r="P112" i="7" s="1"/>
  <c r="W107" i="10"/>
  <c r="M116" i="7"/>
  <c r="E111" i="14"/>
  <c r="F111" i="10"/>
  <c r="B111" i="15"/>
  <c r="T111" i="10"/>
  <c r="I114" i="7" s="1"/>
  <c r="J111" i="15"/>
  <c r="Q111" i="14"/>
  <c r="O111" i="14"/>
  <c r="R111" i="10"/>
  <c r="G114" i="7" s="1"/>
  <c r="H111" i="15"/>
  <c r="J119" i="6"/>
  <c r="K119" i="6"/>
  <c r="L119" i="6" s="1"/>
  <c r="P106" i="15"/>
  <c r="AB106" i="10"/>
  <c r="AD109" i="8" s="1"/>
  <c r="AF106" i="14"/>
  <c r="P106" i="10"/>
  <c r="N106" i="14"/>
  <c r="Q106" i="10"/>
  <c r="F109" i="7" s="1"/>
  <c r="G106" i="15"/>
  <c r="H104" i="14"/>
  <c r="D104" i="15"/>
  <c r="H104" i="10"/>
  <c r="X107" i="6" s="1"/>
  <c r="Y107" i="6" s="1"/>
  <c r="Z107" i="6" s="1"/>
  <c r="H96" i="14"/>
  <c r="H96" i="10"/>
  <c r="D96" i="15"/>
  <c r="I105" i="14"/>
  <c r="E105" i="15"/>
  <c r="I105" i="10"/>
  <c r="S108" i="6" s="1"/>
  <c r="AM105" i="14"/>
  <c r="AN105" i="14" s="1"/>
  <c r="U105" i="15"/>
  <c r="AG105" i="10"/>
  <c r="AK108" i="8" s="1"/>
  <c r="AL108" i="8" s="1"/>
  <c r="AI93" i="14"/>
  <c r="R93" i="15"/>
  <c r="AD93" i="10"/>
  <c r="AG96" i="8" s="1"/>
  <c r="P92" i="10"/>
  <c r="I103" i="15"/>
  <c r="AB167" i="14"/>
  <c r="Z151" i="14" s="1"/>
  <c r="B151" i="14"/>
  <c r="C157" i="14"/>
  <c r="C169" i="14"/>
  <c r="AI138" i="14"/>
  <c r="R138" i="15"/>
  <c r="AD138" i="10"/>
  <c r="AG141" i="8" s="1"/>
  <c r="J141" i="15"/>
  <c r="Q141" i="14"/>
  <c r="T141" i="10"/>
  <c r="I144" i="7" s="1"/>
  <c r="X141" i="10"/>
  <c r="AI141" i="14"/>
  <c r="R141" i="15"/>
  <c r="AD141" i="10"/>
  <c r="AG144" i="8" s="1"/>
  <c r="E140" i="14"/>
  <c r="B140" i="15"/>
  <c r="F140" i="10"/>
  <c r="O140" i="10"/>
  <c r="M142" i="7"/>
  <c r="AF138" i="10"/>
  <c r="AJ141" i="8" s="1"/>
  <c r="AL138" i="14"/>
  <c r="T138" i="15"/>
  <c r="AK140" i="14"/>
  <c r="S140" i="15"/>
  <c r="AE140" i="10"/>
  <c r="AI143" i="8" s="1"/>
  <c r="AL143" i="8" s="1"/>
  <c r="F141" i="15"/>
  <c r="J141" i="14"/>
  <c r="L141" i="10"/>
  <c r="K140" i="10"/>
  <c r="M138" i="10"/>
  <c r="AC134" i="14"/>
  <c r="AG134" i="14" s="1"/>
  <c r="M134" i="15"/>
  <c r="Y134" i="10"/>
  <c r="AA137" i="8" s="1"/>
  <c r="P138" i="14"/>
  <c r="AA134" i="14"/>
  <c r="L134" i="15"/>
  <c r="D134" i="15"/>
  <c r="H134" i="14"/>
  <c r="L134" i="14" s="1"/>
  <c r="H134" i="10"/>
  <c r="D137" i="15"/>
  <c r="H137" i="10"/>
  <c r="X140" i="6" s="1"/>
  <c r="Y140" i="6" s="1"/>
  <c r="Z140" i="6" s="1"/>
  <c r="H137" i="14"/>
  <c r="C137" i="15"/>
  <c r="F137" i="14"/>
  <c r="G137" i="10"/>
  <c r="J137" i="10"/>
  <c r="AL137" i="14"/>
  <c r="AF137" i="10"/>
  <c r="AJ140" i="8" s="1"/>
  <c r="T137" i="15"/>
  <c r="F135" i="10"/>
  <c r="E135" i="14"/>
  <c r="B135" i="15"/>
  <c r="I135" i="14"/>
  <c r="E135" i="15"/>
  <c r="I135" i="10"/>
  <c r="S138" i="6" s="1"/>
  <c r="C138" i="8"/>
  <c r="C138" i="6"/>
  <c r="C138" i="7"/>
  <c r="C137" i="3"/>
  <c r="AG133" i="14"/>
  <c r="K131" i="10"/>
  <c r="W128" i="10"/>
  <c r="J136" i="10"/>
  <c r="L136" i="15"/>
  <c r="AA136" i="14"/>
  <c r="P136" i="10"/>
  <c r="AM136" i="14"/>
  <c r="AG136" i="10"/>
  <c r="AK139" i="8" s="1"/>
  <c r="U136" i="15"/>
  <c r="X137" i="6"/>
  <c r="Y137" i="6" s="1"/>
  <c r="Z137" i="6" s="1"/>
  <c r="W137" i="6"/>
  <c r="G136" i="6"/>
  <c r="H136" i="6" s="1"/>
  <c r="F136" i="6"/>
  <c r="AH135" i="8"/>
  <c r="B132" i="15"/>
  <c r="E132" i="14"/>
  <c r="F132" i="10"/>
  <c r="J132" i="10"/>
  <c r="AL132" i="14"/>
  <c r="T132" i="15"/>
  <c r="AF132" i="10"/>
  <c r="AJ135" i="8" s="1"/>
  <c r="T130" i="15"/>
  <c r="AL130" i="14"/>
  <c r="AF130" i="10"/>
  <c r="AJ133" i="8" s="1"/>
  <c r="M130" i="15"/>
  <c r="AC130" i="14"/>
  <c r="Y130" i="10"/>
  <c r="AA133" i="8" s="1"/>
  <c r="J126" i="10"/>
  <c r="C129" i="7"/>
  <c r="C129" i="6"/>
  <c r="C128" i="3"/>
  <c r="C129" i="8"/>
  <c r="AA125" i="14"/>
  <c r="L125" i="15"/>
  <c r="AK124" i="14"/>
  <c r="AE124" i="10"/>
  <c r="AI127" i="8" s="1"/>
  <c r="S124" i="15"/>
  <c r="AF129" i="10"/>
  <c r="AJ132" i="8" s="1"/>
  <c r="AL129" i="14"/>
  <c r="T129" i="15"/>
  <c r="AI129" i="14"/>
  <c r="R129" i="15"/>
  <c r="AD129" i="10"/>
  <c r="AG132" i="8" s="1"/>
  <c r="I124" i="14"/>
  <c r="E124" i="15"/>
  <c r="I124" i="10"/>
  <c r="S127" i="6" s="1"/>
  <c r="R127" i="15"/>
  <c r="AD127" i="10"/>
  <c r="AG130" i="8" s="1"/>
  <c r="AI127" i="14"/>
  <c r="M126" i="10"/>
  <c r="W127" i="10"/>
  <c r="Z124" i="10"/>
  <c r="AB127" i="8" s="1"/>
  <c r="AD124" i="14"/>
  <c r="N124" i="15"/>
  <c r="AE119" i="10"/>
  <c r="AI122" i="8" s="1"/>
  <c r="AL122" i="8" s="1"/>
  <c r="AK119" i="14"/>
  <c r="AN119" i="14" s="1"/>
  <c r="S119" i="15"/>
  <c r="P119" i="10"/>
  <c r="M127" i="10"/>
  <c r="AK127" i="14"/>
  <c r="S127" i="15"/>
  <c r="AE127" i="10"/>
  <c r="AI130" i="8" s="1"/>
  <c r="W125" i="10"/>
  <c r="P121" i="10"/>
  <c r="AL132" i="8"/>
  <c r="AC123" i="10"/>
  <c r="AF126" i="8" s="1"/>
  <c r="AH126" i="8" s="1"/>
  <c r="AH123" i="14"/>
  <c r="Q123" i="15"/>
  <c r="K123" i="10"/>
  <c r="N123" i="14"/>
  <c r="G123" i="15"/>
  <c r="Q123" i="10"/>
  <c r="F126" i="7" s="1"/>
  <c r="O120" i="10"/>
  <c r="M120" i="10"/>
  <c r="K118" i="10"/>
  <c r="C121" i="7"/>
  <c r="P121" i="7" s="1"/>
  <c r="C121" i="8"/>
  <c r="C121" i="6"/>
  <c r="C120" i="3"/>
  <c r="W122" i="14"/>
  <c r="X122" i="14" s="1"/>
  <c r="T122" i="14" s="1"/>
  <c r="AE122" i="14"/>
  <c r="O122" i="15"/>
  <c r="AA122" i="10"/>
  <c r="AC125" i="8" s="1"/>
  <c r="S121" i="10"/>
  <c r="H124" i="7" s="1"/>
  <c r="K113" i="10"/>
  <c r="R123" i="15"/>
  <c r="AD123" i="10"/>
  <c r="AG126" i="8" s="1"/>
  <c r="AI123" i="14"/>
  <c r="V121" i="10"/>
  <c r="Y124" i="8"/>
  <c r="Z124" i="8" s="1"/>
  <c r="AH120" i="8"/>
  <c r="J161" i="12"/>
  <c r="Q119" i="8" s="1"/>
  <c r="R119" i="8" s="1"/>
  <c r="W116" i="14"/>
  <c r="X116" i="14" s="1"/>
  <c r="T116" i="14" s="1"/>
  <c r="Q116" i="15"/>
  <c r="AC116" i="10"/>
  <c r="AF119" i="8" s="1"/>
  <c r="AH119" i="8" s="1"/>
  <c r="AH116" i="14"/>
  <c r="AJ116" i="14" s="1"/>
  <c r="AE112" i="14"/>
  <c r="AA112" i="10"/>
  <c r="AC115" i="8" s="1"/>
  <c r="O112" i="15"/>
  <c r="O122" i="7"/>
  <c r="O121" i="7"/>
  <c r="X116" i="10"/>
  <c r="O109" i="10"/>
  <c r="P107" i="10"/>
  <c r="L117" i="10"/>
  <c r="F117" i="15"/>
  <c r="J117" i="14"/>
  <c r="K117" i="14" s="1"/>
  <c r="J117" i="10"/>
  <c r="P116" i="7"/>
  <c r="AL112" i="8"/>
  <c r="G120" i="6"/>
  <c r="H120" i="6" s="1"/>
  <c r="F120" i="6"/>
  <c r="V113" i="10"/>
  <c r="Y116" i="8"/>
  <c r="Z116" i="8" s="1"/>
  <c r="K111" i="10"/>
  <c r="X111" i="10"/>
  <c r="AC111" i="14"/>
  <c r="AG111" i="14" s="1"/>
  <c r="Y111" i="10"/>
  <c r="AA114" i="8" s="1"/>
  <c r="M111" i="15"/>
  <c r="X114" i="10"/>
  <c r="W114" i="10"/>
  <c r="AA114" i="14"/>
  <c r="L114" i="15"/>
  <c r="O116" i="7"/>
  <c r="AB104" i="10"/>
  <c r="AD107" i="8" s="1"/>
  <c r="AF104" i="14"/>
  <c r="P104" i="15"/>
  <c r="L115" i="15"/>
  <c r="AA115" i="14"/>
  <c r="K115" i="10"/>
  <c r="I115" i="14"/>
  <c r="I115" i="10"/>
  <c r="S118" i="6" s="1"/>
  <c r="E115" i="15"/>
  <c r="R115" i="15"/>
  <c r="AD115" i="10"/>
  <c r="AG118" i="8" s="1"/>
  <c r="AI115" i="14"/>
  <c r="AA111" i="14"/>
  <c r="L111" i="15"/>
  <c r="K106" i="10"/>
  <c r="X106" i="10"/>
  <c r="N110" i="10"/>
  <c r="D108" i="15"/>
  <c r="H108" i="14"/>
  <c r="H108" i="10"/>
  <c r="T108" i="15"/>
  <c r="AF108" i="10"/>
  <c r="AJ111" i="8" s="1"/>
  <c r="AL108" i="14"/>
  <c r="W108" i="10"/>
  <c r="P106" i="7"/>
  <c r="Q100" i="14"/>
  <c r="J100" i="15"/>
  <c r="T100" i="10"/>
  <c r="I103" i="7" s="1"/>
  <c r="O103" i="7" s="1"/>
  <c r="S105" i="10"/>
  <c r="H108" i="7" s="1"/>
  <c r="W108" i="14"/>
  <c r="X108" i="14" s="1"/>
  <c r="T108" i="14" s="1"/>
  <c r="L105" i="10"/>
  <c r="J105" i="14"/>
  <c r="K105" i="14" s="1"/>
  <c r="F105" i="15"/>
  <c r="C108" i="8"/>
  <c r="C108" i="7"/>
  <c r="C108" i="6"/>
  <c r="K108" i="6" s="1"/>
  <c r="L108" i="6" s="1"/>
  <c r="M108" i="6" s="1"/>
  <c r="C107" i="3"/>
  <c r="N101" i="10"/>
  <c r="AC101" i="14"/>
  <c r="AG101" i="14" s="1"/>
  <c r="M101" i="15"/>
  <c r="Y101" i="10"/>
  <c r="AA104" i="8" s="1"/>
  <c r="AH93" i="14"/>
  <c r="AJ93" i="14" s="1"/>
  <c r="Q93" i="15"/>
  <c r="AC93" i="10"/>
  <c r="AF96" i="8" s="1"/>
  <c r="F92" i="14"/>
  <c r="C92" i="15"/>
  <c r="G92" i="10"/>
  <c r="T100" i="15"/>
  <c r="AL100" i="14"/>
  <c r="AF100" i="10"/>
  <c r="AJ103" i="8" s="1"/>
  <c r="H92" i="14"/>
  <c r="L92" i="14" s="1"/>
  <c r="H92" i="10"/>
  <c r="D92" i="15"/>
  <c r="V92" i="15" s="1"/>
  <c r="G92" i="11" s="1"/>
  <c r="D92" i="11" s="1"/>
  <c r="W107" i="6"/>
  <c r="F3" i="13"/>
  <c r="K99" i="6" s="1"/>
  <c r="L99" i="6" s="1"/>
  <c r="M99" i="6" s="1"/>
  <c r="W102" i="14"/>
  <c r="X102" i="14" s="1"/>
  <c r="T102" i="14" s="1"/>
  <c r="N9" i="13"/>
  <c r="M99" i="15"/>
  <c r="AC99" i="14"/>
  <c r="Y99" i="10"/>
  <c r="AA102" i="8" s="1"/>
  <c r="P101" i="6"/>
  <c r="Q101" i="6" s="1"/>
  <c r="O101" i="6"/>
  <c r="T101" i="6"/>
  <c r="U101" i="6" s="1"/>
  <c r="V101" i="6" s="1"/>
  <c r="P98" i="10"/>
  <c r="AD98" i="10"/>
  <c r="AG101" i="8" s="1"/>
  <c r="R98" i="15"/>
  <c r="AI98" i="14"/>
  <c r="W94" i="10"/>
  <c r="AH99" i="8"/>
  <c r="AH104" i="8"/>
  <c r="T97" i="10"/>
  <c r="I100" i="7" s="1"/>
  <c r="Q97" i="14"/>
  <c r="J97" i="15"/>
  <c r="AM97" i="14"/>
  <c r="U97" i="15"/>
  <c r="AG97" i="10"/>
  <c r="AK100" i="8" s="1"/>
  <c r="Q102" i="15"/>
  <c r="AC102" i="10"/>
  <c r="AF105" i="8" s="1"/>
  <c r="AH105" i="8" s="1"/>
  <c r="AH102" i="14"/>
  <c r="AJ102" i="14" s="1"/>
  <c r="W102" i="10"/>
  <c r="I102" i="14"/>
  <c r="E102" i="15"/>
  <c r="I102" i="10"/>
  <c r="S105" i="6" s="1"/>
  <c r="W104" i="6"/>
  <c r="X104" i="6"/>
  <c r="Y104" i="6" s="1"/>
  <c r="K94" i="14"/>
  <c r="L94" i="14" s="1"/>
  <c r="U99" i="15"/>
  <c r="AM99" i="14"/>
  <c r="AG99" i="10"/>
  <c r="AK102" i="8" s="1"/>
  <c r="L99" i="15"/>
  <c r="AA99" i="14"/>
  <c r="AE99" i="14"/>
  <c r="O99" i="15"/>
  <c r="AA99" i="10"/>
  <c r="AC102" i="8" s="1"/>
  <c r="AE96" i="8"/>
  <c r="AD94" i="10"/>
  <c r="AG97" i="8" s="1"/>
  <c r="AI94" i="14"/>
  <c r="R94" i="15"/>
  <c r="AF94" i="14"/>
  <c r="P94" i="15"/>
  <c r="AB94" i="10"/>
  <c r="AD97" i="8" s="1"/>
  <c r="O85" i="10"/>
  <c r="C88" i="7"/>
  <c r="L88" i="7" s="1"/>
  <c r="C88" i="6"/>
  <c r="C87" i="3"/>
  <c r="C88" i="8"/>
  <c r="C95" i="15"/>
  <c r="G95" i="10"/>
  <c r="F95" i="14"/>
  <c r="G95" i="14" s="1"/>
  <c r="J146" i="12"/>
  <c r="Q98" i="8" s="1"/>
  <c r="R98" i="8" s="1"/>
  <c r="W95" i="14"/>
  <c r="X95" i="14" s="1"/>
  <c r="T95" i="14" s="1"/>
  <c r="AE95" i="14"/>
  <c r="O95" i="15"/>
  <c r="AA95" i="10"/>
  <c r="AC98" i="8" s="1"/>
  <c r="O97" i="6"/>
  <c r="T97" i="6"/>
  <c r="U97" i="6" s="1"/>
  <c r="V97" i="6" s="1"/>
  <c r="C90" i="15"/>
  <c r="F90" i="14"/>
  <c r="G90" i="10"/>
  <c r="T89" i="10"/>
  <c r="I92" i="7" s="1"/>
  <c r="O92" i="7" s="1"/>
  <c r="J89" i="15"/>
  <c r="Q89" i="14"/>
  <c r="J82" i="14"/>
  <c r="K82" i="14" s="1"/>
  <c r="L82" i="10"/>
  <c r="F82" i="15"/>
  <c r="Z90" i="10"/>
  <c r="AB93" i="8" s="1"/>
  <c r="AD90" i="14"/>
  <c r="N90" i="15"/>
  <c r="AH95" i="8"/>
  <c r="J90" i="10"/>
  <c r="AL90" i="14"/>
  <c r="AF90" i="10"/>
  <c r="AJ93" i="8" s="1"/>
  <c r="T90" i="15"/>
  <c r="N89" i="15"/>
  <c r="Z89" i="10"/>
  <c r="AB92" i="8" s="1"/>
  <c r="AD89" i="14"/>
  <c r="C92" i="7"/>
  <c r="C92" i="6"/>
  <c r="C91" i="3"/>
  <c r="C92" i="8"/>
  <c r="P85" i="7"/>
  <c r="O79" i="15"/>
  <c r="AE79" i="14"/>
  <c r="AA79" i="10"/>
  <c r="AC82" i="8" s="1"/>
  <c r="K88" i="6"/>
  <c r="L88" i="6" s="1"/>
  <c r="J88" i="6"/>
  <c r="L81" i="15"/>
  <c r="AA81" i="14"/>
  <c r="AF79" i="10"/>
  <c r="AJ82" i="8" s="1"/>
  <c r="T79" i="15"/>
  <c r="AL79" i="14"/>
  <c r="AN79" i="14" s="1"/>
  <c r="O79" i="10"/>
  <c r="N77" i="14"/>
  <c r="Q77" i="10"/>
  <c r="F80" i="7" s="1"/>
  <c r="L80" i="7" s="1"/>
  <c r="G77" i="15"/>
  <c r="N87" i="14"/>
  <c r="M87" i="14" s="1"/>
  <c r="G87" i="15"/>
  <c r="Q87" i="10"/>
  <c r="F90" i="7" s="1"/>
  <c r="L90" i="7" s="1"/>
  <c r="N81" i="10"/>
  <c r="M79" i="10"/>
  <c r="E88" i="14"/>
  <c r="B88" i="15"/>
  <c r="F88" i="10"/>
  <c r="P88" i="10"/>
  <c r="G88" i="15"/>
  <c r="Q88" i="10"/>
  <c r="F91" i="7" s="1"/>
  <c r="L91" i="7" s="1"/>
  <c r="N88" i="14"/>
  <c r="N87" i="10"/>
  <c r="F87" i="10"/>
  <c r="B87" i="15"/>
  <c r="E87" i="14"/>
  <c r="L87" i="15"/>
  <c r="AA87" i="14"/>
  <c r="Q87" i="14"/>
  <c r="T87" i="10"/>
  <c r="I90" i="7" s="1"/>
  <c r="J87" i="15"/>
  <c r="O83" i="15"/>
  <c r="AE83" i="14"/>
  <c r="AA83" i="10"/>
  <c r="AC86" i="8" s="1"/>
  <c r="W83" i="10"/>
  <c r="J86" i="15"/>
  <c r="Q86" i="14"/>
  <c r="T86" i="10"/>
  <c r="I89" i="7" s="1"/>
  <c r="G86" i="10"/>
  <c r="C86" i="15"/>
  <c r="F86" i="14"/>
  <c r="G86" i="14" s="1"/>
  <c r="AF86" i="10"/>
  <c r="AJ89" i="8" s="1"/>
  <c r="AL86" i="14"/>
  <c r="T86" i="15"/>
  <c r="Z84" i="10"/>
  <c r="AB87" i="8" s="1"/>
  <c r="AD84" i="14"/>
  <c r="N84" i="15"/>
  <c r="AC84" i="14"/>
  <c r="Y84" i="10"/>
  <c r="AA87" i="8" s="1"/>
  <c r="M84" i="15"/>
  <c r="O84" i="10"/>
  <c r="M88" i="7"/>
  <c r="I79" i="10"/>
  <c r="S82" i="6" s="1"/>
  <c r="E79" i="15"/>
  <c r="I79" i="14"/>
  <c r="K79" i="14" s="1"/>
  <c r="K77" i="10"/>
  <c r="O76" i="14"/>
  <c r="R76" i="10"/>
  <c r="G79" i="7" s="1"/>
  <c r="H76" i="15"/>
  <c r="V76" i="15" s="1"/>
  <c r="G76" i="11" s="1"/>
  <c r="D76" i="11" s="1"/>
  <c r="K84" i="6"/>
  <c r="L84" i="6" s="1"/>
  <c r="J84" i="6"/>
  <c r="O80" i="10"/>
  <c r="F80" i="15"/>
  <c r="L80" i="10"/>
  <c r="J80" i="14"/>
  <c r="K80" i="14" s="1"/>
  <c r="N80" i="10"/>
  <c r="P81" i="7"/>
  <c r="W78" i="6"/>
  <c r="W75" i="10"/>
  <c r="F72" i="10"/>
  <c r="B72" i="15"/>
  <c r="E72" i="14"/>
  <c r="G72" i="14" s="1"/>
  <c r="S63" i="15"/>
  <c r="AK63" i="14"/>
  <c r="AN63" i="14" s="1"/>
  <c r="AB63" i="14" s="1"/>
  <c r="Z63" i="14" s="1"/>
  <c r="S63" i="14" s="1"/>
  <c r="AE63" i="10"/>
  <c r="AI66" i="8" s="1"/>
  <c r="AL66" i="8" s="1"/>
  <c r="P67" i="15"/>
  <c r="AB67" i="10"/>
  <c r="AD70" i="8" s="1"/>
  <c r="AF67" i="14"/>
  <c r="X67" i="10"/>
  <c r="K76" i="6"/>
  <c r="L76" i="6" s="1"/>
  <c r="J76" i="6"/>
  <c r="O71" i="14"/>
  <c r="R71" i="10"/>
  <c r="G74" i="7" s="1"/>
  <c r="H71" i="15"/>
  <c r="P71" i="10"/>
  <c r="AD66" i="10"/>
  <c r="AG69" i="8" s="1"/>
  <c r="R66" i="15"/>
  <c r="AI66" i="14"/>
  <c r="AJ66" i="14" s="1"/>
  <c r="Z66" i="10"/>
  <c r="AB69" i="8" s="1"/>
  <c r="AD66" i="14"/>
  <c r="N66" i="15"/>
  <c r="C69" i="8"/>
  <c r="C69" i="7"/>
  <c r="C68" i="3"/>
  <c r="C69" i="6"/>
  <c r="AC67" i="14"/>
  <c r="M67" i="15"/>
  <c r="Y67" i="10"/>
  <c r="AA70" i="8" s="1"/>
  <c r="K74" i="15"/>
  <c r="R74" i="14"/>
  <c r="U74" i="10"/>
  <c r="J77" i="7" s="1"/>
  <c r="X74" i="10"/>
  <c r="P70" i="10"/>
  <c r="K66" i="10"/>
  <c r="Q65" i="14"/>
  <c r="J65" i="15"/>
  <c r="T65" i="10"/>
  <c r="I68" i="7" s="1"/>
  <c r="O68" i="7" s="1"/>
  <c r="W54" i="10"/>
  <c r="W46" i="10"/>
  <c r="Y69" i="10"/>
  <c r="AA72" i="8" s="1"/>
  <c r="M69" i="15"/>
  <c r="AC69" i="14"/>
  <c r="X69" i="10"/>
  <c r="C72" i="8"/>
  <c r="C72" i="7"/>
  <c r="C72" i="6"/>
  <c r="C71" i="3"/>
  <c r="X66" i="10"/>
  <c r="J70" i="15"/>
  <c r="T70" i="10"/>
  <c r="I73" i="7" s="1"/>
  <c r="Q70" i="14"/>
  <c r="AE67" i="14"/>
  <c r="AA67" i="10"/>
  <c r="AC70" i="8" s="1"/>
  <c r="O67" i="15"/>
  <c r="P57" i="10"/>
  <c r="P49" i="10"/>
  <c r="M67" i="10"/>
  <c r="H59" i="10"/>
  <c r="D59" i="15"/>
  <c r="H59" i="14"/>
  <c r="P61" i="10"/>
  <c r="AA58" i="14"/>
  <c r="L58" i="15"/>
  <c r="AE58" i="14"/>
  <c r="O58" i="15"/>
  <c r="AA58" i="10"/>
  <c r="AC61" i="8" s="1"/>
  <c r="P56" i="10"/>
  <c r="L52" i="10"/>
  <c r="J52" i="14"/>
  <c r="K52" i="14" s="1"/>
  <c r="L52" i="14" s="1"/>
  <c r="F52" i="15"/>
  <c r="AL63" i="8"/>
  <c r="T55" i="10"/>
  <c r="I58" i="7" s="1"/>
  <c r="J55" i="15"/>
  <c r="Q55" i="14"/>
  <c r="Y55" i="10"/>
  <c r="AA58" i="8" s="1"/>
  <c r="AC55" i="14"/>
  <c r="M55" i="15"/>
  <c r="AA55" i="14"/>
  <c r="L55" i="15"/>
  <c r="N52" i="15"/>
  <c r="Z52" i="10"/>
  <c r="AB55" i="8" s="1"/>
  <c r="AD52" i="14"/>
  <c r="O52" i="14"/>
  <c r="H52" i="15"/>
  <c r="R52" i="10"/>
  <c r="G55" i="7" s="1"/>
  <c r="AJ69" i="14"/>
  <c r="J116" i="12"/>
  <c r="Q67" i="8" s="1"/>
  <c r="R67" i="8" s="1"/>
  <c r="W64" i="14"/>
  <c r="X64" i="14" s="1"/>
  <c r="T64" i="14" s="1"/>
  <c r="Z64" i="10"/>
  <c r="AB67" i="8" s="1"/>
  <c r="N64" i="15"/>
  <c r="AD64" i="14"/>
  <c r="O64" i="10"/>
  <c r="J64" i="14"/>
  <c r="F64" i="15"/>
  <c r="L64" i="10"/>
  <c r="S62" i="10"/>
  <c r="H65" i="7" s="1"/>
  <c r="W61" i="14"/>
  <c r="X61" i="14" s="1"/>
  <c r="T61" i="14" s="1"/>
  <c r="J113" i="12"/>
  <c r="S61" i="15"/>
  <c r="AK61" i="14"/>
  <c r="AE61" i="10"/>
  <c r="AI64" i="8" s="1"/>
  <c r="X59" i="10"/>
  <c r="O56" i="10"/>
  <c r="P57" i="7"/>
  <c r="AA50" i="14"/>
  <c r="L50" i="15"/>
  <c r="W59" i="10"/>
  <c r="F58" i="10"/>
  <c r="E58" i="14"/>
  <c r="B58" i="15"/>
  <c r="W38" i="10"/>
  <c r="O62" i="10"/>
  <c r="C65" i="8"/>
  <c r="C65" i="7"/>
  <c r="C64" i="3"/>
  <c r="C65" i="6"/>
  <c r="J59" i="10"/>
  <c r="Q55" i="15"/>
  <c r="AH55" i="14"/>
  <c r="AC55" i="10"/>
  <c r="AF58" i="8" s="1"/>
  <c r="N59" i="10"/>
  <c r="W47" i="10"/>
  <c r="K45" i="10"/>
  <c r="W53" i="14"/>
  <c r="X53" i="14" s="1"/>
  <c r="T53" i="14" s="1"/>
  <c r="M48" i="10"/>
  <c r="AK43" i="14"/>
  <c r="AN43" i="14" s="1"/>
  <c r="S43" i="15"/>
  <c r="AE43" i="10"/>
  <c r="AI46" i="8" s="1"/>
  <c r="AL46" i="8" s="1"/>
  <c r="J41" i="14"/>
  <c r="K41" i="14" s="1"/>
  <c r="L41" i="14" s="1"/>
  <c r="L41" i="10"/>
  <c r="F41" i="15"/>
  <c r="O37" i="10"/>
  <c r="C48" i="15"/>
  <c r="G48" i="10"/>
  <c r="F48" i="14"/>
  <c r="M38" i="14"/>
  <c r="W33" i="10"/>
  <c r="Q47" i="15"/>
  <c r="AH47" i="14"/>
  <c r="AJ47" i="14" s="1"/>
  <c r="AC47" i="10"/>
  <c r="AF50" i="8" s="1"/>
  <c r="AI47" i="14"/>
  <c r="AD47" i="10"/>
  <c r="AG50" i="8" s="1"/>
  <c r="R47" i="15"/>
  <c r="E44" i="14"/>
  <c r="B44" i="15"/>
  <c r="F44" i="10"/>
  <c r="J48" i="10"/>
  <c r="X48" i="10"/>
  <c r="G58" i="6"/>
  <c r="H58" i="6" s="1"/>
  <c r="I58" i="6" s="1"/>
  <c r="F58" i="6"/>
  <c r="M53" i="15"/>
  <c r="Y53" i="10"/>
  <c r="AA56" i="8" s="1"/>
  <c r="AC53" i="14"/>
  <c r="Q53" i="14"/>
  <c r="J53" i="15"/>
  <c r="T53" i="10"/>
  <c r="I56" i="7" s="1"/>
  <c r="O56" i="7" s="1"/>
  <c r="F51" i="15"/>
  <c r="L51" i="10"/>
  <c r="J51" i="14"/>
  <c r="K51" i="14" s="1"/>
  <c r="L51" i="15"/>
  <c r="AA51" i="14"/>
  <c r="P51" i="10"/>
  <c r="K51" i="10"/>
  <c r="F45" i="15"/>
  <c r="L45" i="10"/>
  <c r="J45" i="14"/>
  <c r="P53" i="7"/>
  <c r="O49" i="7"/>
  <c r="I45" i="14"/>
  <c r="E45" i="15"/>
  <c r="I45" i="10"/>
  <c r="S48" i="6" s="1"/>
  <c r="R45" i="15"/>
  <c r="AD45" i="10"/>
  <c r="AG48" i="8" s="1"/>
  <c r="AI45" i="14"/>
  <c r="AE48" i="10"/>
  <c r="AI51" i="8" s="1"/>
  <c r="S48" i="15"/>
  <c r="AK48" i="14"/>
  <c r="J47" i="10"/>
  <c r="O43" i="10"/>
  <c r="O79" i="12"/>
  <c r="O37" i="15"/>
  <c r="AE37" i="14"/>
  <c r="AA37" i="10"/>
  <c r="AC40" i="8" s="1"/>
  <c r="K37" i="6"/>
  <c r="L37" i="6" s="1"/>
  <c r="J37" i="6"/>
  <c r="J77" i="12"/>
  <c r="W39" i="14"/>
  <c r="X39" i="14" s="1"/>
  <c r="T39" i="14" s="1"/>
  <c r="AD39" i="14"/>
  <c r="Z39" i="10"/>
  <c r="AB42" i="8" s="1"/>
  <c r="N39" i="15"/>
  <c r="AE41" i="8"/>
  <c r="AM41" i="8" s="1"/>
  <c r="AJ36" i="14"/>
  <c r="E26" i="14"/>
  <c r="B26" i="15"/>
  <c r="F26" i="10"/>
  <c r="AI21" i="14"/>
  <c r="AJ21" i="14" s="1"/>
  <c r="AB21" i="14" s="1"/>
  <c r="R21" i="15"/>
  <c r="AD21" i="10"/>
  <c r="AG24" i="8" s="1"/>
  <c r="AH24" i="8" s="1"/>
  <c r="AI13" i="14"/>
  <c r="AJ13" i="14" s="1"/>
  <c r="R13" i="15"/>
  <c r="AD13" i="10"/>
  <c r="AG16" i="8" s="1"/>
  <c r="AH16" i="8" s="1"/>
  <c r="P51" i="7"/>
  <c r="O71" i="12"/>
  <c r="K39" i="6" s="1"/>
  <c r="L39" i="6" s="1"/>
  <c r="O36" i="14"/>
  <c r="M36" i="14" s="1"/>
  <c r="H36" i="15"/>
  <c r="R36" i="10"/>
  <c r="G39" i="7" s="1"/>
  <c r="AK21" i="14"/>
  <c r="AN21" i="14" s="1"/>
  <c r="AE21" i="10"/>
  <c r="AI24" i="8" s="1"/>
  <c r="AL24" i="8" s="1"/>
  <c r="S21" i="15"/>
  <c r="L36" i="10"/>
  <c r="F36" i="15"/>
  <c r="J36" i="14"/>
  <c r="K36" i="14" s="1"/>
  <c r="T33" i="6"/>
  <c r="U33" i="6" s="1"/>
  <c r="S33" i="6"/>
  <c r="V27" i="10"/>
  <c r="Y30" i="8"/>
  <c r="Z30" i="8" s="1"/>
  <c r="W27" i="14"/>
  <c r="X27" i="14" s="1"/>
  <c r="T27" i="14" s="1"/>
  <c r="Z40" i="10"/>
  <c r="AB43" i="8" s="1"/>
  <c r="N40" i="15"/>
  <c r="AD40" i="14"/>
  <c r="AE40" i="10"/>
  <c r="AI43" i="8" s="1"/>
  <c r="AK40" i="14"/>
  <c r="S40" i="15"/>
  <c r="P37" i="14"/>
  <c r="J30" i="10"/>
  <c r="N28" i="10"/>
  <c r="AA34" i="14"/>
  <c r="L34" i="15"/>
  <c r="C37" i="8"/>
  <c r="C37" i="7"/>
  <c r="P37" i="7" s="1"/>
  <c r="C36" i="3"/>
  <c r="C37" i="6"/>
  <c r="U28" i="15"/>
  <c r="AG28" i="10"/>
  <c r="AK31" i="8" s="1"/>
  <c r="AM28" i="14"/>
  <c r="AE28" i="14"/>
  <c r="AG28" i="14" s="1"/>
  <c r="O28" i="15"/>
  <c r="AA28" i="10"/>
  <c r="AC31" i="8" s="1"/>
  <c r="O53" i="12"/>
  <c r="R29" i="15"/>
  <c r="AD29" i="10"/>
  <c r="AG32" i="8" s="1"/>
  <c r="AI29" i="14"/>
  <c r="J29" i="14"/>
  <c r="K29" i="14" s="1"/>
  <c r="F29" i="15"/>
  <c r="L29" i="10"/>
  <c r="W31" i="6"/>
  <c r="M24" i="15"/>
  <c r="AC24" i="14"/>
  <c r="Y24" i="10"/>
  <c r="AA27" i="8" s="1"/>
  <c r="W23" i="14"/>
  <c r="X23" i="14" s="1"/>
  <c r="T23" i="14" s="1"/>
  <c r="J48" i="12"/>
  <c r="O23" i="14"/>
  <c r="H23" i="15"/>
  <c r="R23" i="10"/>
  <c r="G26" i="7" s="1"/>
  <c r="I19" i="15"/>
  <c r="AE11" i="14"/>
  <c r="O11" i="15"/>
  <c r="AA11" i="10"/>
  <c r="AC14" i="8" s="1"/>
  <c r="AE14" i="8" s="1"/>
  <c r="C14" i="8"/>
  <c r="C14" i="6"/>
  <c r="C14" i="7"/>
  <c r="O14" i="7" s="1"/>
  <c r="C13" i="3"/>
  <c r="O28" i="7"/>
  <c r="B24" i="15"/>
  <c r="F24" i="10"/>
  <c r="E24" i="14"/>
  <c r="O22" i="15"/>
  <c r="AE22" i="14"/>
  <c r="AA22" i="10"/>
  <c r="AC25" i="8" s="1"/>
  <c r="S19" i="15"/>
  <c r="AE19" i="10"/>
  <c r="AI22" i="8" s="1"/>
  <c r="AK19" i="14"/>
  <c r="AM19" i="14"/>
  <c r="AG19" i="10"/>
  <c r="AK22" i="8" s="1"/>
  <c r="U19" i="15"/>
  <c r="AH15" i="14"/>
  <c r="AJ15" i="14" s="1"/>
  <c r="Q15" i="15"/>
  <c r="AC15" i="10"/>
  <c r="AF18" i="8" s="1"/>
  <c r="AH18" i="8" s="1"/>
  <c r="AE8" i="14"/>
  <c r="AG8" i="14" s="1"/>
  <c r="AB8" i="14" s="1"/>
  <c r="Z8" i="14" s="1"/>
  <c r="S8" i="14" s="1"/>
  <c r="AA8" i="10"/>
  <c r="AC11" i="8" s="1"/>
  <c r="AE11" i="8" s="1"/>
  <c r="AM11" i="8" s="1"/>
  <c r="O8" i="15"/>
  <c r="N31" i="10"/>
  <c r="D31" i="15"/>
  <c r="H31" i="10"/>
  <c r="H31" i="14"/>
  <c r="J31" i="10"/>
  <c r="AL31" i="14"/>
  <c r="AF31" i="10"/>
  <c r="AJ34" i="8" s="1"/>
  <c r="T31" i="15"/>
  <c r="O43" i="12"/>
  <c r="P22" i="7"/>
  <c r="K24" i="10"/>
  <c r="R24" i="14"/>
  <c r="U24" i="10"/>
  <c r="J27" i="7" s="1"/>
  <c r="P27" i="7" s="1"/>
  <c r="K24" i="15"/>
  <c r="G20" i="6"/>
  <c r="H20" i="6" s="1"/>
  <c r="I20" i="6" s="1"/>
  <c r="F20" i="6"/>
  <c r="K25" i="14"/>
  <c r="AA22" i="14"/>
  <c r="L22" i="15"/>
  <c r="O27" i="7"/>
  <c r="AC22" i="14"/>
  <c r="AG22" i="14" s="1"/>
  <c r="M22" i="15"/>
  <c r="Y22" i="10"/>
  <c r="AA25" i="8" s="1"/>
  <c r="X22" i="6"/>
  <c r="Y22" i="6" s="1"/>
  <c r="W22" i="6"/>
  <c r="E18" i="15"/>
  <c r="I18" i="14"/>
  <c r="I18" i="10"/>
  <c r="S21" i="6" s="1"/>
  <c r="AD18" i="10"/>
  <c r="AG21" i="8" s="1"/>
  <c r="R18" i="15"/>
  <c r="AI18" i="14"/>
  <c r="O18" i="14"/>
  <c r="H18" i="15"/>
  <c r="R18" i="10"/>
  <c r="G21" i="7" s="1"/>
  <c r="T20" i="6"/>
  <c r="U20" i="6" s="1"/>
  <c r="V20" i="6" s="1"/>
  <c r="O20" i="6"/>
  <c r="N16" i="10"/>
  <c r="P14" i="10"/>
  <c r="AF14" i="10"/>
  <c r="AJ17" i="8" s="1"/>
  <c r="T14" i="15"/>
  <c r="AL14" i="14"/>
  <c r="N14" i="10"/>
  <c r="AA10" i="14"/>
  <c r="L10" i="15"/>
  <c r="N7" i="15"/>
  <c r="AD7" i="14"/>
  <c r="Z7" i="10"/>
  <c r="AB10" i="8" s="1"/>
  <c r="Q7" i="14"/>
  <c r="J7" i="15"/>
  <c r="T7" i="10"/>
  <c r="I10" i="7" s="1"/>
  <c r="V12" i="10"/>
  <c r="Y15" i="8"/>
  <c r="Z15" i="8" s="1"/>
  <c r="L10" i="10"/>
  <c r="J10" i="14"/>
  <c r="K10" i="14" s="1"/>
  <c r="F10" i="15"/>
  <c r="P9" i="10"/>
  <c r="H6" i="10"/>
  <c r="D6" i="15"/>
  <c r="H6" i="14"/>
  <c r="L6" i="14" s="1"/>
  <c r="W6" i="14"/>
  <c r="X6" i="14" s="1"/>
  <c r="T6" i="14" s="1"/>
  <c r="J13" i="12"/>
  <c r="Q9" i="8" s="1"/>
  <c r="R9" i="8" s="1"/>
  <c r="W127" i="8"/>
  <c r="V19" i="10"/>
  <c r="Y22" i="8"/>
  <c r="Z22" i="8" s="1"/>
  <c r="N97" i="8"/>
  <c r="W18" i="14"/>
  <c r="X18" i="14" s="1"/>
  <c r="T18" i="14" s="1"/>
  <c r="J38" i="12"/>
  <c r="Q21" i="8" s="1"/>
  <c r="AC16" i="10"/>
  <c r="AF19" i="8" s="1"/>
  <c r="AH19" i="8" s="1"/>
  <c r="Q16" i="15"/>
  <c r="AH16" i="14"/>
  <c r="AJ16" i="14" s="1"/>
  <c r="G10" i="6"/>
  <c r="H10" i="6" s="1"/>
  <c r="F10" i="6"/>
  <c r="AE6" i="8"/>
  <c r="AM6" i="8" s="1"/>
  <c r="W142" i="8"/>
  <c r="W138" i="8"/>
  <c r="N113" i="8"/>
  <c r="S11" i="10"/>
  <c r="H14" i="7" s="1"/>
  <c r="O16" i="10"/>
  <c r="N128" i="8"/>
  <c r="O128" i="8" s="1"/>
  <c r="N124" i="8"/>
  <c r="N109" i="8"/>
  <c r="O109" i="8" s="1"/>
  <c r="X109" i="8" s="1"/>
  <c r="S108" i="3" s="1"/>
  <c r="N98" i="8"/>
  <c r="O98" i="8" s="1"/>
  <c r="X98" i="8" s="1"/>
  <c r="S97" i="3" s="1"/>
  <c r="N135" i="8"/>
  <c r="N132" i="8"/>
  <c r="O132" i="8" s="1"/>
  <c r="R83" i="8"/>
  <c r="M8" i="14"/>
  <c r="W5" i="10"/>
  <c r="L5" i="15"/>
  <c r="AA5" i="14"/>
  <c r="AF5" i="10"/>
  <c r="AJ8" i="8" s="1"/>
  <c r="AL5" i="14"/>
  <c r="T5" i="15"/>
  <c r="AH6" i="8"/>
  <c r="H139" i="8"/>
  <c r="W87" i="8"/>
  <c r="R61" i="8"/>
  <c r="K53" i="8"/>
  <c r="O53" i="8" s="1"/>
  <c r="X53" i="8" s="1"/>
  <c r="S52" i="3" s="1"/>
  <c r="O33" i="8"/>
  <c r="O28" i="8"/>
  <c r="O22" i="8"/>
  <c r="O17" i="8"/>
  <c r="K12" i="8"/>
  <c r="O12" i="8" s="1"/>
  <c r="X12" i="8" s="1"/>
  <c r="S11" i="3" s="1"/>
  <c r="O71" i="7"/>
  <c r="H143" i="8"/>
  <c r="K94" i="8"/>
  <c r="R57" i="8"/>
  <c r="K44" i="8"/>
  <c r="R38" i="8"/>
  <c r="P6" i="14"/>
  <c r="O144" i="8"/>
  <c r="H88" i="8"/>
  <c r="K63" i="8"/>
  <c r="O63" i="8" s="1"/>
  <c r="X63" i="8" s="1"/>
  <c r="S62" i="3" s="1"/>
  <c r="H112" i="8"/>
  <c r="Q110" i="8"/>
  <c r="R110" i="8" s="1"/>
  <c r="R85" i="8"/>
  <c r="W77" i="8"/>
  <c r="K45" i="8"/>
  <c r="O45" i="8" s="1"/>
  <c r="X45" i="8" s="1"/>
  <c r="S44" i="3" s="1"/>
  <c r="R23" i="8"/>
  <c r="N11" i="8"/>
  <c r="T98" i="4"/>
  <c r="T34" i="4"/>
  <c r="H129" i="8"/>
  <c r="R120" i="8"/>
  <c r="R114" i="8"/>
  <c r="N75" i="8"/>
  <c r="K60" i="8"/>
  <c r="W54" i="8"/>
  <c r="N43" i="8"/>
  <c r="N27" i="8"/>
  <c r="C4" i="15"/>
  <c r="G4" i="10"/>
  <c r="F4" i="14"/>
  <c r="AF4" i="10"/>
  <c r="AJ7" i="8" s="1"/>
  <c r="T4" i="15"/>
  <c r="AL4" i="14"/>
  <c r="AD4" i="14"/>
  <c r="N4" i="15"/>
  <c r="Z4" i="10"/>
  <c r="AB7" i="8" s="1"/>
  <c r="W132" i="8"/>
  <c r="W88" i="8"/>
  <c r="K51" i="8"/>
  <c r="K36" i="8"/>
  <c r="H26" i="8"/>
  <c r="O26" i="8" s="1"/>
  <c r="T9" i="5"/>
  <c r="I10" i="15"/>
  <c r="K7" i="8"/>
  <c r="K125" i="8"/>
  <c r="N88" i="8"/>
  <c r="K52" i="8"/>
  <c r="K26" i="8"/>
  <c r="K16" i="8"/>
  <c r="C6" i="4"/>
  <c r="T6" i="4"/>
  <c r="T5" i="4"/>
  <c r="C5" i="4"/>
  <c r="T38" i="4"/>
  <c r="T94" i="4"/>
  <c r="O194" i="12"/>
  <c r="M141" i="10"/>
  <c r="I141" i="10"/>
  <c r="S144" i="6" s="1"/>
  <c r="I141" i="14"/>
  <c r="E141" i="15"/>
  <c r="F141" i="14"/>
  <c r="C141" i="15"/>
  <c r="G141" i="10"/>
  <c r="AI140" i="14"/>
  <c r="R140" i="15"/>
  <c r="AD140" i="10"/>
  <c r="AG143" i="8" s="1"/>
  <c r="AH143" i="8" s="1"/>
  <c r="AD134" i="10"/>
  <c r="AG137" i="8" s="1"/>
  <c r="AH137" i="8" s="1"/>
  <c r="AI134" i="14"/>
  <c r="R134" i="15"/>
  <c r="AA137" i="10"/>
  <c r="AC140" i="8" s="1"/>
  <c r="O137" i="15"/>
  <c r="AE137" i="14"/>
  <c r="N137" i="10"/>
  <c r="O135" i="10"/>
  <c r="X135" i="10"/>
  <c r="J135" i="10"/>
  <c r="J135" i="14"/>
  <c r="K135" i="14" s="1"/>
  <c r="F135" i="15"/>
  <c r="L135" i="10"/>
  <c r="AM131" i="14"/>
  <c r="AG131" i="10"/>
  <c r="AK134" i="8" s="1"/>
  <c r="U131" i="15"/>
  <c r="E127" i="14"/>
  <c r="B127" i="15"/>
  <c r="F127" i="10"/>
  <c r="W138" i="10"/>
  <c r="G140" i="10"/>
  <c r="F140" i="14"/>
  <c r="G140" i="14" s="1"/>
  <c r="C140" i="15"/>
  <c r="P139" i="10"/>
  <c r="X138" i="10"/>
  <c r="K141" i="10"/>
  <c r="C142" i="3"/>
  <c r="C143" i="7"/>
  <c r="C143" i="8"/>
  <c r="C143" i="6"/>
  <c r="I140" i="10"/>
  <c r="S143" i="6" s="1"/>
  <c r="I140" i="14"/>
  <c r="E140" i="15"/>
  <c r="Y140" i="10"/>
  <c r="AA143" i="8" s="1"/>
  <c r="M140" i="15"/>
  <c r="AC140" i="14"/>
  <c r="P128" i="10"/>
  <c r="M136" i="10"/>
  <c r="AA136" i="10"/>
  <c r="AC139" i="8" s="1"/>
  <c r="O136" i="15"/>
  <c r="AE136" i="14"/>
  <c r="W136" i="10"/>
  <c r="C139" i="7"/>
  <c r="C139" i="8"/>
  <c r="C138" i="3"/>
  <c r="C139" i="6"/>
  <c r="X123" i="10"/>
  <c r="K120" i="10"/>
  <c r="AA120" i="14"/>
  <c r="L120" i="15"/>
  <c r="R120" i="14"/>
  <c r="K120" i="15"/>
  <c r="U120" i="10"/>
  <c r="J123" i="7" s="1"/>
  <c r="K122" i="6"/>
  <c r="L122" i="6" s="1"/>
  <c r="J122" i="6"/>
  <c r="O117" i="14"/>
  <c r="H117" i="15"/>
  <c r="R117" i="10"/>
  <c r="G120" i="7" s="1"/>
  <c r="P112" i="14"/>
  <c r="I105" i="15"/>
  <c r="I99" i="14"/>
  <c r="E99" i="15"/>
  <c r="I99" i="10"/>
  <c r="S102" i="6" s="1"/>
  <c r="T99" i="15"/>
  <c r="AF99" i="10"/>
  <c r="AJ102" i="8" s="1"/>
  <c r="AL99" i="14"/>
  <c r="C102" i="6"/>
  <c r="C102" i="8"/>
  <c r="C101" i="3"/>
  <c r="C102" i="7"/>
  <c r="V91" i="10"/>
  <c r="Y94" i="8"/>
  <c r="Z94" i="8" s="1"/>
  <c r="J85" i="15"/>
  <c r="Q85" i="14"/>
  <c r="T85" i="10"/>
  <c r="I88" i="7" s="1"/>
  <c r="O88" i="7" s="1"/>
  <c r="R95" i="15"/>
  <c r="AD95" i="10"/>
  <c r="AG98" i="8" s="1"/>
  <c r="AI95" i="14"/>
  <c r="AC95" i="10"/>
  <c r="AF98" i="8" s="1"/>
  <c r="AH98" i="8" s="1"/>
  <c r="AH95" i="14"/>
  <c r="Q95" i="15"/>
  <c r="I95" i="14"/>
  <c r="I95" i="10"/>
  <c r="S98" i="6" s="1"/>
  <c r="E95" i="15"/>
  <c r="F90" i="10"/>
  <c r="B90" i="15"/>
  <c r="E90" i="14"/>
  <c r="P92" i="14"/>
  <c r="M92" i="14" s="1"/>
  <c r="S90" i="15"/>
  <c r="AE90" i="10"/>
  <c r="AI93" i="8" s="1"/>
  <c r="AK90" i="14"/>
  <c r="AK78" i="14"/>
  <c r="AN78" i="14" s="1"/>
  <c r="AB78" i="14" s="1"/>
  <c r="Z78" i="14" s="1"/>
  <c r="S78" i="14" s="1"/>
  <c r="S78" i="15"/>
  <c r="AE78" i="10"/>
  <c r="AI81" i="8" s="1"/>
  <c r="AL81" i="8" s="1"/>
  <c r="O90" i="14"/>
  <c r="H90" i="15"/>
  <c r="R90" i="10"/>
  <c r="G93" i="7" s="1"/>
  <c r="C93" i="7"/>
  <c r="C92" i="3"/>
  <c r="C93" i="8"/>
  <c r="C93" i="6"/>
  <c r="N89" i="10"/>
  <c r="O85" i="15"/>
  <c r="AE85" i="14"/>
  <c r="AG85" i="14" s="1"/>
  <c r="AA85" i="10"/>
  <c r="AC88" i="8" s="1"/>
  <c r="AF84" i="10"/>
  <c r="AJ87" i="8" s="1"/>
  <c r="AL84" i="14"/>
  <c r="T84" i="15"/>
  <c r="O81" i="10"/>
  <c r="M81" i="10"/>
  <c r="AE82" i="8"/>
  <c r="AA79" i="14"/>
  <c r="L79" i="15"/>
  <c r="X77" i="10"/>
  <c r="E83" i="15"/>
  <c r="I83" i="10"/>
  <c r="S86" i="6" s="1"/>
  <c r="I83" i="14"/>
  <c r="K77" i="15"/>
  <c r="U77" i="10"/>
  <c r="J80" i="7" s="1"/>
  <c r="P80" i="7" s="1"/>
  <c r="R77" i="14"/>
  <c r="X88" i="10"/>
  <c r="Y88" i="10"/>
  <c r="AA91" i="8" s="1"/>
  <c r="M88" i="15"/>
  <c r="AC88" i="14"/>
  <c r="J88" i="15"/>
  <c r="T88" i="10"/>
  <c r="I91" i="7" s="1"/>
  <c r="O91" i="7" s="1"/>
  <c r="Q88" i="14"/>
  <c r="W87" i="10"/>
  <c r="P87" i="10"/>
  <c r="U87" i="15"/>
  <c r="AM87" i="14"/>
  <c r="AG87" i="10"/>
  <c r="AK90" i="8" s="1"/>
  <c r="AE87" i="14"/>
  <c r="O87" i="15"/>
  <c r="AA87" i="10"/>
  <c r="AC90" i="8" s="1"/>
  <c r="AF83" i="10"/>
  <c r="AJ86" i="8" s="1"/>
  <c r="T83" i="15"/>
  <c r="AL83" i="14"/>
  <c r="K83" i="10"/>
  <c r="AK83" i="14"/>
  <c r="AE83" i="10"/>
  <c r="AI86" i="8" s="1"/>
  <c r="S83" i="15"/>
  <c r="N86" i="15"/>
  <c r="AD86" i="14"/>
  <c r="Z86" i="10"/>
  <c r="AB89" i="8" s="1"/>
  <c r="M86" i="15"/>
  <c r="Y86" i="10"/>
  <c r="AA89" i="8" s="1"/>
  <c r="AC86" i="14"/>
  <c r="AC84" i="10"/>
  <c r="AF87" i="8" s="1"/>
  <c r="AH84" i="14"/>
  <c r="Q84" i="15"/>
  <c r="AM84" i="14"/>
  <c r="U84" i="15"/>
  <c r="AG84" i="10"/>
  <c r="AK87" i="8" s="1"/>
  <c r="W84" i="14"/>
  <c r="X84" i="14" s="1"/>
  <c r="T84" i="14" s="1"/>
  <c r="AA84" i="14"/>
  <c r="L84" i="15"/>
  <c r="AD83" i="10"/>
  <c r="AG86" i="8" s="1"/>
  <c r="AI83" i="14"/>
  <c r="R83" i="15"/>
  <c r="AC81" i="10"/>
  <c r="AF84" i="8" s="1"/>
  <c r="AH84" i="8" s="1"/>
  <c r="AH81" i="14"/>
  <c r="AJ81" i="14" s="1"/>
  <c r="Q81" i="15"/>
  <c r="H77" i="14"/>
  <c r="D77" i="15"/>
  <c r="H77" i="10"/>
  <c r="AC76" i="14"/>
  <c r="Y76" i="10"/>
  <c r="AA79" i="8" s="1"/>
  <c r="M76" i="15"/>
  <c r="L80" i="15"/>
  <c r="AA80" i="14"/>
  <c r="J80" i="15"/>
  <c r="T80" i="10"/>
  <c r="I83" i="7" s="1"/>
  <c r="Q80" i="14"/>
  <c r="W80" i="14"/>
  <c r="X80" i="14" s="1"/>
  <c r="T80" i="14" s="1"/>
  <c r="P79" i="6"/>
  <c r="Q79" i="6" s="1"/>
  <c r="R79" i="6" s="1"/>
  <c r="O79" i="6"/>
  <c r="T79" i="6"/>
  <c r="U79" i="6" s="1"/>
  <c r="V79" i="6" s="1"/>
  <c r="S75" i="6"/>
  <c r="T75" i="6"/>
  <c r="U75" i="6" s="1"/>
  <c r="I87" i="15"/>
  <c r="D75" i="15"/>
  <c r="H75" i="10"/>
  <c r="H75" i="14"/>
  <c r="K75" i="10"/>
  <c r="AD73" i="14"/>
  <c r="N73" i="15"/>
  <c r="Z73" i="10"/>
  <c r="AB76" i="8" s="1"/>
  <c r="J72" i="14"/>
  <c r="K72" i="14" s="1"/>
  <c r="L72" i="14" s="1"/>
  <c r="F72" i="15"/>
  <c r="L72" i="10"/>
  <c r="D63" i="15"/>
  <c r="V63" i="15" s="1"/>
  <c r="G63" i="11" s="1"/>
  <c r="D63" i="11" s="1"/>
  <c r="H63" i="14"/>
  <c r="L63" i="14" s="1"/>
  <c r="D63" i="14" s="1"/>
  <c r="H63" i="10"/>
  <c r="P76" i="14"/>
  <c r="AL67" i="14"/>
  <c r="AF67" i="10"/>
  <c r="AJ70" i="8" s="1"/>
  <c r="T67" i="15"/>
  <c r="G71" i="15"/>
  <c r="Q71" i="10"/>
  <c r="F74" i="7" s="1"/>
  <c r="N71" i="14"/>
  <c r="W71" i="10"/>
  <c r="M70" i="10"/>
  <c r="N66" i="10"/>
  <c r="X70" i="10"/>
  <c r="K67" i="10"/>
  <c r="L74" i="15"/>
  <c r="AA74" i="14"/>
  <c r="U74" i="15"/>
  <c r="AG74" i="10"/>
  <c r="AK77" i="8" s="1"/>
  <c r="AM74" i="14"/>
  <c r="J74" i="14"/>
  <c r="K74" i="14" s="1"/>
  <c r="L74" i="14" s="1"/>
  <c r="L74" i="10"/>
  <c r="F74" i="15"/>
  <c r="AG73" i="14"/>
  <c r="C70" i="15"/>
  <c r="G70" i="10"/>
  <c r="P73" i="7" s="1"/>
  <c r="F70" i="14"/>
  <c r="U67" i="15"/>
  <c r="AG67" i="10"/>
  <c r="AK70" i="8" s="1"/>
  <c r="AM67" i="14"/>
  <c r="H65" i="14"/>
  <c r="L65" i="14" s="1"/>
  <c r="D65" i="14" s="1"/>
  <c r="D65" i="15"/>
  <c r="H65" i="10"/>
  <c r="AD65" i="10"/>
  <c r="AG68" i="8" s="1"/>
  <c r="R65" i="15"/>
  <c r="AI65" i="14"/>
  <c r="AJ65" i="14" s="1"/>
  <c r="AE60" i="14"/>
  <c r="AA60" i="10"/>
  <c r="AC63" i="8" s="1"/>
  <c r="O60" i="15"/>
  <c r="AD60" i="14"/>
  <c r="AG60" i="14" s="1"/>
  <c r="AB60" i="14" s="1"/>
  <c r="Z60" i="14" s="1"/>
  <c r="S60" i="14" s="1"/>
  <c r="N60" i="15"/>
  <c r="Z60" i="10"/>
  <c r="AB63" i="8" s="1"/>
  <c r="P54" i="10"/>
  <c r="P46" i="10"/>
  <c r="G74" i="6"/>
  <c r="H74" i="6" s="1"/>
  <c r="F74" i="6"/>
  <c r="L69" i="10"/>
  <c r="F69" i="15"/>
  <c r="J69" i="14"/>
  <c r="K69" i="14" s="1"/>
  <c r="R66" i="14"/>
  <c r="K66" i="15"/>
  <c r="U66" i="10"/>
  <c r="J69" i="7" s="1"/>
  <c r="O71" i="10"/>
  <c r="J70" i="10"/>
  <c r="H49" i="14"/>
  <c r="D49" i="15"/>
  <c r="H49" i="10"/>
  <c r="O70" i="15"/>
  <c r="AE70" i="14"/>
  <c r="AA70" i="10"/>
  <c r="AC73" i="8" s="1"/>
  <c r="O113" i="12"/>
  <c r="K65" i="6" s="1"/>
  <c r="L65" i="6" s="1"/>
  <c r="M65" i="6" s="1"/>
  <c r="Q58" i="10"/>
  <c r="F61" i="7" s="1"/>
  <c r="G58" i="15"/>
  <c r="N58" i="14"/>
  <c r="AD58" i="10"/>
  <c r="AG61" i="8" s="1"/>
  <c r="AH61" i="8" s="1"/>
  <c r="AI58" i="14"/>
  <c r="R58" i="15"/>
  <c r="C61" i="8"/>
  <c r="C61" i="7"/>
  <c r="M61" i="7" s="1"/>
  <c r="C60" i="3"/>
  <c r="C61" i="6"/>
  <c r="W60" i="6"/>
  <c r="J56" i="10"/>
  <c r="AH52" i="14"/>
  <c r="AJ52" i="14" s="1"/>
  <c r="Q52" i="15"/>
  <c r="AC52" i="10"/>
  <c r="AF55" i="8" s="1"/>
  <c r="AH55" i="8" s="1"/>
  <c r="X61" i="10"/>
  <c r="K57" i="7"/>
  <c r="P56" i="3" s="1"/>
  <c r="N57" i="7"/>
  <c r="M59" i="15"/>
  <c r="Y59" i="10"/>
  <c r="AA62" i="8" s="1"/>
  <c r="AC59" i="14"/>
  <c r="S55" i="10"/>
  <c r="H58" i="7" s="1"/>
  <c r="AG55" i="10"/>
  <c r="AK58" i="8" s="1"/>
  <c r="AM55" i="14"/>
  <c r="U55" i="15"/>
  <c r="AI55" i="14"/>
  <c r="R55" i="15"/>
  <c r="AD55" i="10"/>
  <c r="AG58" i="8" s="1"/>
  <c r="J99" i="12"/>
  <c r="W52" i="14"/>
  <c r="X52" i="14" s="1"/>
  <c r="T52" i="14" s="1"/>
  <c r="AC52" i="14"/>
  <c r="AG52" i="14" s="1"/>
  <c r="M52" i="15"/>
  <c r="Y52" i="10"/>
  <c r="AA55" i="8" s="1"/>
  <c r="P64" i="10"/>
  <c r="L64" i="15"/>
  <c r="AA64" i="14"/>
  <c r="Q64" i="14"/>
  <c r="J64" i="15"/>
  <c r="T64" i="10"/>
  <c r="I67" i="7" s="1"/>
  <c r="F61" i="14"/>
  <c r="C61" i="15"/>
  <c r="G61" i="10"/>
  <c r="AL61" i="14"/>
  <c r="AF61" i="10"/>
  <c r="AJ64" i="8" s="1"/>
  <c r="T61" i="15"/>
  <c r="J61" i="10"/>
  <c r="H56" i="10"/>
  <c r="D56" i="15"/>
  <c r="H56" i="14"/>
  <c r="AA56" i="14"/>
  <c r="L56" i="15"/>
  <c r="N50" i="15"/>
  <c r="Z50" i="10"/>
  <c r="AB53" i="8" s="1"/>
  <c r="AD50" i="14"/>
  <c r="AI50" i="14"/>
  <c r="R50" i="15"/>
  <c r="AD50" i="10"/>
  <c r="AG53" i="8" s="1"/>
  <c r="P59" i="10"/>
  <c r="O59" i="7"/>
  <c r="P52" i="10"/>
  <c r="P38" i="10"/>
  <c r="P62" i="10"/>
  <c r="L62" i="15"/>
  <c r="AA62" i="14"/>
  <c r="AA61" i="10"/>
  <c r="AC64" i="8" s="1"/>
  <c r="O61" i="15"/>
  <c r="AE61" i="14"/>
  <c r="W59" i="14"/>
  <c r="X59" i="14" s="1"/>
  <c r="T59" i="14" s="1"/>
  <c r="AD59" i="14"/>
  <c r="N59" i="15"/>
  <c r="Z59" i="10"/>
  <c r="AB62" i="8" s="1"/>
  <c r="J86" i="12"/>
  <c r="Q50" i="8" s="1"/>
  <c r="R50" i="8" s="1"/>
  <c r="W47" i="14"/>
  <c r="X47" i="14" s="1"/>
  <c r="T47" i="14" s="1"/>
  <c r="E45" i="14"/>
  <c r="B45" i="15"/>
  <c r="F45" i="10"/>
  <c r="N53" i="10"/>
  <c r="G53" i="6"/>
  <c r="H53" i="6" s="1"/>
  <c r="F53" i="6"/>
  <c r="O88" i="12"/>
  <c r="X44" i="10"/>
  <c r="AK32" i="14"/>
  <c r="AN32" i="14" s="1"/>
  <c r="AB32" i="14" s="1"/>
  <c r="Z32" i="14" s="1"/>
  <c r="S32" i="14" s="1"/>
  <c r="S32" i="15"/>
  <c r="AE32" i="10"/>
  <c r="AI35" i="8" s="1"/>
  <c r="AL35" i="8" s="1"/>
  <c r="AM35" i="8" s="1"/>
  <c r="F42" i="10"/>
  <c r="B42" i="15"/>
  <c r="E42" i="14"/>
  <c r="Y41" i="10"/>
  <c r="AA44" i="8" s="1"/>
  <c r="M41" i="15"/>
  <c r="AC41" i="14"/>
  <c r="P33" i="10"/>
  <c r="I32" i="14"/>
  <c r="K32" i="14" s="1"/>
  <c r="I32" i="10"/>
  <c r="S35" i="6" s="1"/>
  <c r="E32" i="15"/>
  <c r="AF47" i="10"/>
  <c r="AJ50" i="8" s="1"/>
  <c r="AL47" i="14"/>
  <c r="AN47" i="14" s="1"/>
  <c r="T47" i="15"/>
  <c r="C50" i="8"/>
  <c r="C50" i="6"/>
  <c r="C50" i="7"/>
  <c r="C49" i="3"/>
  <c r="N44" i="10"/>
  <c r="O48" i="10"/>
  <c r="AL48" i="14"/>
  <c r="T48" i="15"/>
  <c r="AF48" i="10"/>
  <c r="AJ51" i="8" s="1"/>
  <c r="Y45" i="10"/>
  <c r="AA48" i="8" s="1"/>
  <c r="M45" i="15"/>
  <c r="AC45" i="14"/>
  <c r="J53" i="10"/>
  <c r="R53" i="15"/>
  <c r="AI53" i="14"/>
  <c r="AD53" i="10"/>
  <c r="AG56" i="8" s="1"/>
  <c r="AE53" i="14"/>
  <c r="O53" i="15"/>
  <c r="AA53" i="10"/>
  <c r="AC56" i="8" s="1"/>
  <c r="O51" i="15"/>
  <c r="AA51" i="10"/>
  <c r="AC54" i="8" s="1"/>
  <c r="AE51" i="14"/>
  <c r="W51" i="10"/>
  <c r="AE49" i="8"/>
  <c r="U45" i="15"/>
  <c r="AM45" i="14"/>
  <c r="AG45" i="10"/>
  <c r="AK48" i="8" s="1"/>
  <c r="W48" i="10"/>
  <c r="I47" i="10"/>
  <c r="S50" i="6" s="1"/>
  <c r="I47" i="14"/>
  <c r="E47" i="15"/>
  <c r="M41" i="10"/>
  <c r="F37" i="10"/>
  <c r="B37" i="15"/>
  <c r="E37" i="14"/>
  <c r="F38" i="6"/>
  <c r="G38" i="6"/>
  <c r="H38" i="6" s="1"/>
  <c r="X39" i="10"/>
  <c r="F39" i="14"/>
  <c r="G39" i="14" s="1"/>
  <c r="C39" i="15"/>
  <c r="G39" i="10"/>
  <c r="O42" i="7" s="1"/>
  <c r="X34" i="10"/>
  <c r="O54" i="12"/>
  <c r="F26" i="14"/>
  <c r="G26" i="14" s="1"/>
  <c r="G26" i="10"/>
  <c r="C26" i="15"/>
  <c r="AA21" i="14"/>
  <c r="L21" i="15"/>
  <c r="AA13" i="14"/>
  <c r="L13" i="15"/>
  <c r="K40" i="10"/>
  <c r="P36" i="10"/>
  <c r="AC36" i="14"/>
  <c r="M36" i="15"/>
  <c r="Y36" i="10"/>
  <c r="AA39" i="8" s="1"/>
  <c r="M35" i="10"/>
  <c r="I33" i="15"/>
  <c r="X27" i="10"/>
  <c r="W21" i="10"/>
  <c r="AE34" i="10"/>
  <c r="AI37" i="8" s="1"/>
  <c r="AK34" i="14"/>
  <c r="S34" i="15"/>
  <c r="S32" i="10"/>
  <c r="H35" i="7" s="1"/>
  <c r="C30" i="15"/>
  <c r="G30" i="10"/>
  <c r="P33" i="7" s="1"/>
  <c r="F30" i="14"/>
  <c r="AH27" i="14"/>
  <c r="AJ27" i="14" s="1"/>
  <c r="Q27" i="15"/>
  <c r="AC27" i="10"/>
  <c r="AF30" i="8" s="1"/>
  <c r="AH30" i="8" s="1"/>
  <c r="M40" i="10"/>
  <c r="E40" i="14"/>
  <c r="B40" i="15"/>
  <c r="F40" i="10"/>
  <c r="AD35" i="14"/>
  <c r="AG35" i="14" s="1"/>
  <c r="N35" i="15"/>
  <c r="Z35" i="10"/>
  <c r="AB38" i="8" s="1"/>
  <c r="AE38" i="8" s="1"/>
  <c r="O30" i="14"/>
  <c r="H30" i="15"/>
  <c r="R30" i="10"/>
  <c r="G33" i="7" s="1"/>
  <c r="K28" i="10"/>
  <c r="U34" i="15"/>
  <c r="AG34" i="10"/>
  <c r="AK37" i="8" s="1"/>
  <c r="AM34" i="14"/>
  <c r="X28" i="10"/>
  <c r="C31" i="8"/>
  <c r="C31" i="7"/>
  <c r="C31" i="6"/>
  <c r="C30" i="3"/>
  <c r="O29" i="10"/>
  <c r="F29" i="10"/>
  <c r="E29" i="14"/>
  <c r="B29" i="15"/>
  <c r="Q29" i="14"/>
  <c r="J29" i="15"/>
  <c r="T29" i="10"/>
  <c r="I32" i="7" s="1"/>
  <c r="O32" i="7" s="1"/>
  <c r="I25" i="15"/>
  <c r="O24" i="10"/>
  <c r="AL23" i="14"/>
  <c r="T23" i="15"/>
  <c r="AF23" i="10"/>
  <c r="AJ26" i="8" s="1"/>
  <c r="AC23" i="14"/>
  <c r="M23" i="15"/>
  <c r="Y23" i="10"/>
  <c r="AA26" i="8" s="1"/>
  <c r="I20" i="15"/>
  <c r="AC17" i="10"/>
  <c r="AF20" i="8" s="1"/>
  <c r="AH20" i="8" s="1"/>
  <c r="AH17" i="14"/>
  <c r="AJ17" i="14" s="1"/>
  <c r="Q17" i="15"/>
  <c r="X15" i="6"/>
  <c r="Y15" i="6" s="1"/>
  <c r="W15" i="6"/>
  <c r="E11" i="14"/>
  <c r="G11" i="14" s="1"/>
  <c r="B11" i="15"/>
  <c r="F11" i="10"/>
  <c r="AJ29" i="14"/>
  <c r="O22" i="14"/>
  <c r="H22" i="15"/>
  <c r="R22" i="10"/>
  <c r="G25" i="7" s="1"/>
  <c r="M25" i="7" s="1"/>
  <c r="I19" i="14"/>
  <c r="K19" i="14" s="1"/>
  <c r="L19" i="14" s="1"/>
  <c r="D19" i="14" s="1"/>
  <c r="I19" i="10"/>
  <c r="E19" i="15"/>
  <c r="C17" i="15"/>
  <c r="F17" i="14"/>
  <c r="G17" i="10"/>
  <c r="P20" i="6" s="1"/>
  <c r="Q20" i="6" s="1"/>
  <c r="R20" i="6" s="1"/>
  <c r="C11" i="8"/>
  <c r="C11" i="7"/>
  <c r="M11" i="7" s="1"/>
  <c r="C11" i="6"/>
  <c r="C10" i="3"/>
  <c r="AA31" i="10"/>
  <c r="AC34" i="8" s="1"/>
  <c r="O31" i="15"/>
  <c r="AE31" i="14"/>
  <c r="O31" i="14"/>
  <c r="H31" i="15"/>
  <c r="R31" i="10"/>
  <c r="G34" i="7" s="1"/>
  <c r="C34" i="8"/>
  <c r="C34" i="6"/>
  <c r="C34" i="7"/>
  <c r="C33" i="3"/>
  <c r="AH32" i="8"/>
  <c r="G24" i="6"/>
  <c r="H24" i="6" s="1"/>
  <c r="I24" i="6" s="1"/>
  <c r="F24" i="6"/>
  <c r="N17" i="10"/>
  <c r="AD17" i="14"/>
  <c r="Z17" i="10"/>
  <c r="AB20" i="8" s="1"/>
  <c r="AE20" i="8" s="1"/>
  <c r="N17" i="15"/>
  <c r="AE22" i="10"/>
  <c r="AI25" i="8" s="1"/>
  <c r="S22" i="15"/>
  <c r="AK22" i="14"/>
  <c r="L30" i="14"/>
  <c r="AK24" i="14"/>
  <c r="AN24" i="14" s="1"/>
  <c r="S24" i="15"/>
  <c r="AE24" i="10"/>
  <c r="AI27" i="8" s="1"/>
  <c r="AL27" i="8" s="1"/>
  <c r="M35" i="7"/>
  <c r="M32" i="7"/>
  <c r="AI22" i="14"/>
  <c r="R22" i="15"/>
  <c r="AD22" i="10"/>
  <c r="AG25" i="8" s="1"/>
  <c r="I26" i="15"/>
  <c r="H22" i="10"/>
  <c r="H22" i="14"/>
  <c r="D22" i="15"/>
  <c r="O22" i="7"/>
  <c r="G19" i="6"/>
  <c r="H19" i="6" s="1"/>
  <c r="F19" i="6"/>
  <c r="L18" i="10"/>
  <c r="F18" i="15"/>
  <c r="J18" i="14"/>
  <c r="K18" i="14" s="1"/>
  <c r="E18" i="14"/>
  <c r="F18" i="10"/>
  <c r="B18" i="15"/>
  <c r="AC18" i="14"/>
  <c r="AG18" i="14" s="1"/>
  <c r="Y18" i="10"/>
  <c r="AA21" i="8" s="1"/>
  <c r="M18" i="15"/>
  <c r="H14" i="10"/>
  <c r="X17" i="6" s="1"/>
  <c r="Y17" i="6" s="1"/>
  <c r="H14" i="14"/>
  <c r="L14" i="14" s="1"/>
  <c r="D14" i="15"/>
  <c r="W14" i="14"/>
  <c r="X14" i="14" s="1"/>
  <c r="T14" i="14" s="1"/>
  <c r="J37" i="12"/>
  <c r="K15" i="6"/>
  <c r="L15" i="6" s="1"/>
  <c r="J15" i="6"/>
  <c r="J10" i="10"/>
  <c r="R7" i="10"/>
  <c r="G10" i="7" s="1"/>
  <c r="H7" i="15"/>
  <c r="O7" i="14"/>
  <c r="AA7" i="14"/>
  <c r="L7" i="15"/>
  <c r="W9" i="10"/>
  <c r="AD9" i="14"/>
  <c r="Z9" i="10"/>
  <c r="AB12" i="8" s="1"/>
  <c r="N9" i="15"/>
  <c r="N6" i="15"/>
  <c r="Z6" i="10"/>
  <c r="AB9" i="8" s="1"/>
  <c r="AE9" i="8" s="1"/>
  <c r="AD6" i="14"/>
  <c r="AG6" i="14" s="1"/>
  <c r="AH6" i="14"/>
  <c r="AJ6" i="14" s="1"/>
  <c r="AB6" i="14" s="1"/>
  <c r="Z6" i="14" s="1"/>
  <c r="S6" i="14" s="1"/>
  <c r="AC6" i="10"/>
  <c r="AF9" i="8" s="1"/>
  <c r="AH9" i="8" s="1"/>
  <c r="Q6" i="15"/>
  <c r="O124" i="8"/>
  <c r="Q10" i="15"/>
  <c r="AC10" i="10"/>
  <c r="AF13" i="8" s="1"/>
  <c r="AH13" i="8" s="1"/>
  <c r="AH10" i="14"/>
  <c r="AJ10" i="14" s="1"/>
  <c r="N11" i="7"/>
  <c r="O6" i="7"/>
  <c r="N18" i="10"/>
  <c r="I15" i="15"/>
  <c r="G15" i="14"/>
  <c r="L16" i="15"/>
  <c r="AA16" i="14"/>
  <c r="M16" i="10"/>
  <c r="O136" i="8"/>
  <c r="K27" i="8"/>
  <c r="O27" i="8" s="1"/>
  <c r="S7" i="10"/>
  <c r="H10" i="7" s="1"/>
  <c r="M5" i="10"/>
  <c r="AC5" i="14"/>
  <c r="AG5" i="14" s="1"/>
  <c r="M5" i="15"/>
  <c r="Y5" i="10"/>
  <c r="AA8" i="8" s="1"/>
  <c r="AI5" i="14"/>
  <c r="AD5" i="10"/>
  <c r="AG8" i="8" s="1"/>
  <c r="R5" i="15"/>
  <c r="R89" i="8"/>
  <c r="X89" i="8" s="1"/>
  <c r="S88" i="3" s="1"/>
  <c r="O71" i="8"/>
  <c r="W61" i="8"/>
  <c r="O141" i="8"/>
  <c r="R8" i="8"/>
  <c r="Q122" i="8"/>
  <c r="R122" i="8" s="1"/>
  <c r="Q126" i="8"/>
  <c r="R126" i="8" s="1"/>
  <c r="Q124" i="8"/>
  <c r="R124" i="8" s="1"/>
  <c r="R87" i="8"/>
  <c r="O131" i="7"/>
  <c r="X4" i="10"/>
  <c r="R76" i="8"/>
  <c r="W72" i="8"/>
  <c r="H60" i="8"/>
  <c r="O60" i="8" s="1"/>
  <c r="X60" i="8" s="1"/>
  <c r="S59" i="3" s="1"/>
  <c r="K35" i="8"/>
  <c r="O35" i="8" s="1"/>
  <c r="X35" i="8" s="1"/>
  <c r="N21" i="8"/>
  <c r="H7" i="8"/>
  <c r="O7" i="8" s="1"/>
  <c r="J5" i="14"/>
  <c r="F5" i="15"/>
  <c r="L5" i="10"/>
  <c r="H117" i="8"/>
  <c r="O117" i="8" s="1"/>
  <c r="W96" i="8"/>
  <c r="N85" i="8"/>
  <c r="O85" i="8" s="1"/>
  <c r="X85" i="8" s="1"/>
  <c r="S84" i="3" s="1"/>
  <c r="H37" i="8"/>
  <c r="O35" i="7"/>
  <c r="I4" i="10"/>
  <c r="S7" i="6" s="1"/>
  <c r="E4" i="15"/>
  <c r="I4" i="14"/>
  <c r="D4" i="15"/>
  <c r="H4" i="14"/>
  <c r="H4" i="10"/>
  <c r="S4" i="15"/>
  <c r="AK4" i="14"/>
  <c r="AE4" i="10"/>
  <c r="AI7" i="8" s="1"/>
  <c r="K121" i="8"/>
  <c r="O121" i="8" s="1"/>
  <c r="K31" i="8"/>
  <c r="O31" i="8" s="1"/>
  <c r="X31" i="8" s="1"/>
  <c r="S30" i="3" s="1"/>
  <c r="W24" i="8"/>
  <c r="H11" i="8"/>
  <c r="T55" i="5"/>
  <c r="P5" i="14"/>
  <c r="K69" i="8"/>
  <c r="O69" i="8" s="1"/>
  <c r="T19" i="5"/>
  <c r="T33" i="4"/>
  <c r="T53" i="4"/>
  <c r="T16" i="5"/>
  <c r="T110" i="4"/>
  <c r="T85" i="4"/>
  <c r="T11" i="5"/>
  <c r="T21" i="4"/>
  <c r="J142" i="6"/>
  <c r="B138" i="15"/>
  <c r="E138" i="14"/>
  <c r="F138" i="10"/>
  <c r="AM134" i="14"/>
  <c r="U134" i="15"/>
  <c r="AG134" i="10"/>
  <c r="AK137" i="8" s="1"/>
  <c r="P139" i="14"/>
  <c r="M139" i="14" s="1"/>
  <c r="O139" i="15"/>
  <c r="AA139" i="10"/>
  <c r="AC142" i="8" s="1"/>
  <c r="AE139" i="14"/>
  <c r="T133" i="15"/>
  <c r="AL133" i="14"/>
  <c r="AF133" i="10"/>
  <c r="AJ136" i="8" s="1"/>
  <c r="T132" i="6"/>
  <c r="U132" i="6" s="1"/>
  <c r="P132" i="6"/>
  <c r="Q132" i="6" s="1"/>
  <c r="O132" i="6"/>
  <c r="G123" i="14"/>
  <c r="H110" i="10"/>
  <c r="H110" i="14"/>
  <c r="D110" i="15"/>
  <c r="W110" i="14"/>
  <c r="X110" i="14" s="1"/>
  <c r="T110" i="14" s="1"/>
  <c r="X108" i="10"/>
  <c r="M108" i="10"/>
  <c r="J108" i="10"/>
  <c r="AK108" i="14"/>
  <c r="AE108" i="10"/>
  <c r="AI111" i="8" s="1"/>
  <c r="S108" i="15"/>
  <c r="AM101" i="14"/>
  <c r="AG101" i="10"/>
  <c r="AK104" i="8" s="1"/>
  <c r="U101" i="15"/>
  <c r="W93" i="14"/>
  <c r="X93" i="14" s="1"/>
  <c r="T93" i="14" s="1"/>
  <c r="AK91" i="14"/>
  <c r="AN91" i="14" s="1"/>
  <c r="AB91" i="14" s="1"/>
  <c r="Z91" i="14" s="1"/>
  <c r="S91" i="14" s="1"/>
  <c r="S91" i="15"/>
  <c r="AE91" i="10"/>
  <c r="AI94" i="8" s="1"/>
  <c r="AL94" i="8" s="1"/>
  <c r="AE93" i="10"/>
  <c r="AI96" i="8" s="1"/>
  <c r="AL96" i="8" s="1"/>
  <c r="AK93" i="14"/>
  <c r="AN93" i="14" s="1"/>
  <c r="S93" i="15"/>
  <c r="N102" i="10"/>
  <c r="AA97" i="10"/>
  <c r="AC100" i="8" s="1"/>
  <c r="AE97" i="14"/>
  <c r="O97" i="15"/>
  <c r="F97" i="14"/>
  <c r="G97" i="14" s="1"/>
  <c r="G97" i="10"/>
  <c r="C97" i="15"/>
  <c r="F9" i="13"/>
  <c r="K102" i="10"/>
  <c r="E94" i="14"/>
  <c r="F94" i="10"/>
  <c r="B94" i="15"/>
  <c r="J94" i="10"/>
  <c r="B164" i="14"/>
  <c r="D158" i="14"/>
  <c r="B142" i="14" s="1"/>
  <c r="C155" i="14"/>
  <c r="C145" i="14"/>
  <c r="AD140" i="14"/>
  <c r="N140" i="15"/>
  <c r="Z140" i="10"/>
  <c r="AB143" i="8" s="1"/>
  <c r="H141" i="10"/>
  <c r="D141" i="15"/>
  <c r="H141" i="14"/>
  <c r="P141" i="10"/>
  <c r="W141" i="14"/>
  <c r="X141" i="14" s="1"/>
  <c r="T141" i="14" s="1"/>
  <c r="J195" i="12"/>
  <c r="Q144" i="8" s="1"/>
  <c r="R144" i="8" s="1"/>
  <c r="AI139" i="14"/>
  <c r="R139" i="15"/>
  <c r="AD139" i="10"/>
  <c r="AG142" i="8" s="1"/>
  <c r="AE139" i="10"/>
  <c r="AI142" i="8" s="1"/>
  <c r="AK139" i="14"/>
  <c r="S139" i="15"/>
  <c r="Q138" i="10"/>
  <c r="F141" i="7" s="1"/>
  <c r="L141" i="7" s="1"/>
  <c r="N138" i="14"/>
  <c r="G138" i="15"/>
  <c r="AG139" i="10"/>
  <c r="AK142" i="8" s="1"/>
  <c r="AM139" i="14"/>
  <c r="U139" i="15"/>
  <c r="R140" i="10"/>
  <c r="G143" i="7" s="1"/>
  <c r="M143" i="7" s="1"/>
  <c r="O140" i="14"/>
  <c r="H140" i="15"/>
  <c r="J141" i="6"/>
  <c r="P139" i="15"/>
  <c r="AB139" i="10"/>
  <c r="AD142" i="8" s="1"/>
  <c r="AF139" i="14"/>
  <c r="W133" i="10"/>
  <c r="M137" i="7"/>
  <c r="O188" i="12"/>
  <c r="L137" i="15"/>
  <c r="AA137" i="14"/>
  <c r="Y137" i="10"/>
  <c r="AA140" i="8" s="1"/>
  <c r="AC137" i="14"/>
  <c r="M137" i="15"/>
  <c r="AK137" i="14"/>
  <c r="S137" i="15"/>
  <c r="AE137" i="10"/>
  <c r="AI140" i="8" s="1"/>
  <c r="R135" i="15"/>
  <c r="AD135" i="10"/>
  <c r="AG138" i="8" s="1"/>
  <c r="AI135" i="14"/>
  <c r="AF135" i="10"/>
  <c r="AJ138" i="8" s="1"/>
  <c r="AL135" i="14"/>
  <c r="T135" i="15"/>
  <c r="H135" i="15"/>
  <c r="O135" i="14"/>
  <c r="R135" i="10"/>
  <c r="G138" i="7" s="1"/>
  <c r="AD131" i="14"/>
  <c r="N131" i="15"/>
  <c r="Z131" i="10"/>
  <c r="AB134" i="8" s="1"/>
  <c r="S134" i="10"/>
  <c r="H137" i="7" s="1"/>
  <c r="H128" i="14"/>
  <c r="L128" i="14" s="1"/>
  <c r="D128" i="14" s="1"/>
  <c r="D128" i="15"/>
  <c r="H128" i="10"/>
  <c r="G136" i="15"/>
  <c r="Q136" i="10"/>
  <c r="F139" i="7" s="1"/>
  <c r="N136" i="14"/>
  <c r="T136" i="15"/>
  <c r="AF136" i="10"/>
  <c r="AJ139" i="8" s="1"/>
  <c r="AL136" i="14"/>
  <c r="S136" i="15"/>
  <c r="AK136" i="14"/>
  <c r="AE136" i="10"/>
  <c r="AI139" i="8" s="1"/>
  <c r="D135" i="15"/>
  <c r="H135" i="10"/>
  <c r="H135" i="14"/>
  <c r="L135" i="14" s="1"/>
  <c r="J133" i="6"/>
  <c r="S132" i="15"/>
  <c r="AK132" i="14"/>
  <c r="AE132" i="10"/>
  <c r="AI135" i="8" s="1"/>
  <c r="M132" i="15"/>
  <c r="AC132" i="14"/>
  <c r="Y132" i="10"/>
  <c r="AA135" i="8" s="1"/>
  <c r="AE132" i="14"/>
  <c r="AA132" i="10"/>
  <c r="AC135" i="8" s="1"/>
  <c r="O132" i="15"/>
  <c r="N130" i="10"/>
  <c r="AE130" i="14"/>
  <c r="O130" i="15"/>
  <c r="AA130" i="10"/>
  <c r="AC133" i="8" s="1"/>
  <c r="P128" i="14"/>
  <c r="M128" i="14" s="1"/>
  <c r="AA126" i="10"/>
  <c r="AC129" i="8" s="1"/>
  <c r="O126" i="15"/>
  <c r="AE126" i="14"/>
  <c r="AC126" i="14"/>
  <c r="Y126" i="10"/>
  <c r="AA129" i="8" s="1"/>
  <c r="M126" i="15"/>
  <c r="AE125" i="14"/>
  <c r="O125" i="15"/>
  <c r="AA125" i="10"/>
  <c r="AC128" i="8" s="1"/>
  <c r="AD125" i="14"/>
  <c r="N125" i="15"/>
  <c r="Z125" i="10"/>
  <c r="AB128" i="8" s="1"/>
  <c r="J129" i="10"/>
  <c r="N129" i="10"/>
  <c r="G127" i="14"/>
  <c r="Q121" i="14"/>
  <c r="M121" i="14" s="1"/>
  <c r="J121" i="15"/>
  <c r="T121" i="10"/>
  <c r="I124" i="7" s="1"/>
  <c r="O124" i="7" s="1"/>
  <c r="O127" i="15"/>
  <c r="AA127" i="10"/>
  <c r="AC130" i="8" s="1"/>
  <c r="AE127" i="14"/>
  <c r="X125" i="10"/>
  <c r="K124" i="10"/>
  <c r="H119" i="14"/>
  <c r="L119" i="14" s="1"/>
  <c r="D119" i="15"/>
  <c r="H119" i="10"/>
  <c r="X122" i="6" s="1"/>
  <c r="Y122" i="6" s="1"/>
  <c r="L131" i="7"/>
  <c r="U127" i="15"/>
  <c r="AM127" i="14"/>
  <c r="AG127" i="10"/>
  <c r="AK130" i="8" s="1"/>
  <c r="AF127" i="14"/>
  <c r="P127" i="15"/>
  <c r="AB127" i="10"/>
  <c r="AD130" i="8" s="1"/>
  <c r="N127" i="14"/>
  <c r="G127" i="15"/>
  <c r="Q127" i="10"/>
  <c r="F130" i="7" s="1"/>
  <c r="L130" i="7" s="1"/>
  <c r="K125" i="15"/>
  <c r="U125" i="10"/>
  <c r="J128" i="7" s="1"/>
  <c r="P128" i="7" s="1"/>
  <c r="R125" i="14"/>
  <c r="L124" i="10"/>
  <c r="J124" i="14"/>
  <c r="F124" i="15"/>
  <c r="AG124" i="10"/>
  <c r="AK127" i="8" s="1"/>
  <c r="AM124" i="14"/>
  <c r="U124" i="15"/>
  <c r="W122" i="10"/>
  <c r="AB119" i="14"/>
  <c r="Z119" i="14" s="1"/>
  <c r="S119" i="14" s="1"/>
  <c r="E123" i="15"/>
  <c r="I123" i="10"/>
  <c r="S126" i="6" s="1"/>
  <c r="I123" i="14"/>
  <c r="M123" i="10"/>
  <c r="Z123" i="10"/>
  <c r="AB126" i="8" s="1"/>
  <c r="AD123" i="14"/>
  <c r="N123" i="15"/>
  <c r="AL123" i="14"/>
  <c r="T123" i="15"/>
  <c r="AF123" i="10"/>
  <c r="AJ126" i="8" s="1"/>
  <c r="I120" i="10"/>
  <c r="S123" i="6" s="1"/>
  <c r="I120" i="14"/>
  <c r="K120" i="14" s="1"/>
  <c r="L120" i="14" s="1"/>
  <c r="E120" i="15"/>
  <c r="AD120" i="10"/>
  <c r="AG123" i="8" s="1"/>
  <c r="AI120" i="14"/>
  <c r="R120" i="15"/>
  <c r="AF120" i="14"/>
  <c r="AG120" i="14" s="1"/>
  <c r="P120" i="15"/>
  <c r="AB120" i="10"/>
  <c r="AD123" i="8" s="1"/>
  <c r="Z118" i="10"/>
  <c r="AB121" i="8" s="1"/>
  <c r="AE121" i="8" s="1"/>
  <c r="AD118" i="14"/>
  <c r="AG118" i="14" s="1"/>
  <c r="N118" i="15"/>
  <c r="W113" i="10"/>
  <c r="E122" i="15"/>
  <c r="I122" i="10"/>
  <c r="S125" i="6" s="1"/>
  <c r="I122" i="14"/>
  <c r="K126" i="6"/>
  <c r="L126" i="6" s="1"/>
  <c r="M126" i="6" s="1"/>
  <c r="J126" i="6"/>
  <c r="I119" i="15"/>
  <c r="E116" i="15"/>
  <c r="I116" i="14"/>
  <c r="I116" i="10"/>
  <c r="S119" i="6" s="1"/>
  <c r="AE112" i="10"/>
  <c r="AI115" i="8" s="1"/>
  <c r="AL115" i="8" s="1"/>
  <c r="AK112" i="14"/>
  <c r="AN112" i="14" s="1"/>
  <c r="S112" i="15"/>
  <c r="AA117" i="10"/>
  <c r="AC120" i="8" s="1"/>
  <c r="O117" i="15"/>
  <c r="AE117" i="14"/>
  <c r="F116" i="10"/>
  <c r="E116" i="14"/>
  <c r="G116" i="14" s="1"/>
  <c r="B116" i="15"/>
  <c r="AI109" i="14"/>
  <c r="AD109" i="10"/>
  <c r="AG112" i="8" s="1"/>
  <c r="R109" i="15"/>
  <c r="N122" i="7"/>
  <c r="K122" i="7"/>
  <c r="P121" i="3" s="1"/>
  <c r="D117" i="15"/>
  <c r="H117" i="10"/>
  <c r="H117" i="14"/>
  <c r="L117" i="14" s="1"/>
  <c r="D117" i="14" s="1"/>
  <c r="AC117" i="14"/>
  <c r="M117" i="15"/>
  <c r="Y117" i="10"/>
  <c r="AA120" i="8" s="1"/>
  <c r="O154" i="12"/>
  <c r="C114" i="6"/>
  <c r="C113" i="3"/>
  <c r="C114" i="8"/>
  <c r="C114" i="7"/>
  <c r="Q114" i="10"/>
  <c r="F117" i="7" s="1"/>
  <c r="G114" i="15"/>
  <c r="N114" i="14"/>
  <c r="J114" i="10"/>
  <c r="C117" i="8"/>
  <c r="C117" i="7"/>
  <c r="C116" i="3"/>
  <c r="C117" i="6"/>
  <c r="M110" i="7"/>
  <c r="AG110" i="10"/>
  <c r="AK113" i="8" s="1"/>
  <c r="AM110" i="14"/>
  <c r="U110" i="15"/>
  <c r="F104" i="14"/>
  <c r="C104" i="15"/>
  <c r="G104" i="10"/>
  <c r="H115" i="10"/>
  <c r="D115" i="15"/>
  <c r="H115" i="14"/>
  <c r="N115" i="14"/>
  <c r="Q115" i="10"/>
  <c r="F118" i="7" s="1"/>
  <c r="G115" i="15"/>
  <c r="C117" i="3"/>
  <c r="C118" i="6"/>
  <c r="C118" i="8"/>
  <c r="C118" i="7"/>
  <c r="S112" i="10"/>
  <c r="H115" i="7" s="1"/>
  <c r="O110" i="10"/>
  <c r="J106" i="14"/>
  <c r="K106" i="14" s="1"/>
  <c r="L106" i="14" s="1"/>
  <c r="L106" i="10"/>
  <c r="F106" i="15"/>
  <c r="C109" i="7"/>
  <c r="M109" i="7" s="1"/>
  <c r="C108" i="3"/>
  <c r="C109" i="8"/>
  <c r="C109" i="6"/>
  <c r="C107" i="7"/>
  <c r="C107" i="6"/>
  <c r="G107" i="6" s="1"/>
  <c r="H107" i="6" s="1"/>
  <c r="C106" i="3"/>
  <c r="C107" i="8"/>
  <c r="AH110" i="14"/>
  <c r="AJ110" i="14" s="1"/>
  <c r="AC110" i="10"/>
  <c r="AF113" i="8" s="1"/>
  <c r="AH113" i="8" s="1"/>
  <c r="Q110" i="15"/>
  <c r="N108" i="10"/>
  <c r="K108" i="15"/>
  <c r="U108" i="10"/>
  <c r="J111" i="7" s="1"/>
  <c r="R108" i="14"/>
  <c r="O108" i="14"/>
  <c r="R108" i="10"/>
  <c r="G111" i="7" s="1"/>
  <c r="H108" i="15"/>
  <c r="C111" i="8"/>
  <c r="C111" i="7"/>
  <c r="C110" i="3"/>
  <c r="C111" i="6"/>
  <c r="O117" i="6"/>
  <c r="T117" i="6"/>
  <c r="U117" i="6" s="1"/>
  <c r="V117" i="6" s="1"/>
  <c r="N110" i="7"/>
  <c r="K110" i="7"/>
  <c r="P109" i="3" s="1"/>
  <c r="S103" i="10"/>
  <c r="H106" i="7" s="1"/>
  <c r="K100" i="10"/>
  <c r="G100" i="15"/>
  <c r="Q100" i="10"/>
  <c r="F103" i="7" s="1"/>
  <c r="L103" i="7" s="1"/>
  <c r="N100" i="14"/>
  <c r="K104" i="14"/>
  <c r="G107" i="14"/>
  <c r="M106" i="7"/>
  <c r="T105" i="10"/>
  <c r="I108" i="7" s="1"/>
  <c r="O108" i="7" s="1"/>
  <c r="Q105" i="14"/>
  <c r="J105" i="15"/>
  <c r="S101" i="15"/>
  <c r="AK101" i="14"/>
  <c r="AE101" i="10"/>
  <c r="AI104" i="8" s="1"/>
  <c r="G104" i="6"/>
  <c r="H104" i="6" s="1"/>
  <c r="F104" i="6"/>
  <c r="C104" i="7"/>
  <c r="C104" i="6"/>
  <c r="C103" i="3"/>
  <c r="C104" i="8"/>
  <c r="N93" i="10"/>
  <c r="W91" i="10"/>
  <c r="O100" i="10"/>
  <c r="AA93" i="14"/>
  <c r="L93" i="15"/>
  <c r="AG108" i="10"/>
  <c r="AK111" i="8" s="1"/>
  <c r="AM108" i="14"/>
  <c r="U108" i="15"/>
  <c r="AC100" i="10"/>
  <c r="AF103" i="8" s="1"/>
  <c r="AH103" i="8" s="1"/>
  <c r="AH100" i="14"/>
  <c r="AJ100" i="14" s="1"/>
  <c r="Q100" i="15"/>
  <c r="W93" i="10"/>
  <c r="P103" i="7"/>
  <c r="G99" i="10"/>
  <c r="F99" i="14"/>
  <c r="G99" i="14" s="1"/>
  <c r="C99" i="15"/>
  <c r="N98" i="10"/>
  <c r="O98" i="15"/>
  <c r="AE98" i="14"/>
  <c r="AA98" i="10"/>
  <c r="AC101" i="8" s="1"/>
  <c r="M98" i="10"/>
  <c r="AG93" i="14"/>
  <c r="AF97" i="10"/>
  <c r="AJ100" i="8" s="1"/>
  <c r="AL100" i="8" s="1"/>
  <c r="T97" i="15"/>
  <c r="AL97" i="14"/>
  <c r="AN97" i="14" s="1"/>
  <c r="K97" i="10"/>
  <c r="O97" i="10"/>
  <c r="O102" i="10"/>
  <c r="N102" i="14"/>
  <c r="M102" i="14" s="1"/>
  <c r="G102" i="15"/>
  <c r="Q102" i="10"/>
  <c r="F105" i="7" s="1"/>
  <c r="L105" i="7" s="1"/>
  <c r="X99" i="10"/>
  <c r="J103" i="6"/>
  <c r="K99" i="10"/>
  <c r="N99" i="14"/>
  <c r="G99" i="15"/>
  <c r="Q99" i="10"/>
  <c r="F102" i="7" s="1"/>
  <c r="F6" i="13"/>
  <c r="V96" i="10"/>
  <c r="Y99" i="8"/>
  <c r="Z99" i="8" s="1"/>
  <c r="N94" i="10"/>
  <c r="O94" i="14"/>
  <c r="H94" i="15"/>
  <c r="R94" i="10"/>
  <c r="G97" i="7" s="1"/>
  <c r="L85" i="15"/>
  <c r="AA85" i="14"/>
  <c r="O95" i="10"/>
  <c r="Z95" i="10"/>
  <c r="AB98" i="8" s="1"/>
  <c r="N95" i="15"/>
  <c r="AD95" i="14"/>
  <c r="O146" i="12"/>
  <c r="O138" i="12"/>
  <c r="K82" i="10"/>
  <c r="AC90" i="10"/>
  <c r="AF93" i="8" s="1"/>
  <c r="AH93" i="8" s="1"/>
  <c r="Q90" i="15"/>
  <c r="AH90" i="14"/>
  <c r="AJ90" i="14" s="1"/>
  <c r="W78" i="10"/>
  <c r="AJ92" i="14"/>
  <c r="AB92" i="14" s="1"/>
  <c r="K90" i="10"/>
  <c r="AC90" i="14"/>
  <c r="Y90" i="10"/>
  <c r="AA93" i="8" s="1"/>
  <c r="M90" i="15"/>
  <c r="AN89" i="14"/>
  <c r="W94" i="6"/>
  <c r="W89" i="14"/>
  <c r="X89" i="14" s="1"/>
  <c r="T89" i="14" s="1"/>
  <c r="R85" i="14"/>
  <c r="U85" i="10"/>
  <c r="J88" i="7" s="1"/>
  <c r="P88" i="7" s="1"/>
  <c r="K85" i="15"/>
  <c r="W81" i="10"/>
  <c r="AF77" i="14"/>
  <c r="AB77" i="10"/>
  <c r="AD80" i="8" s="1"/>
  <c r="P77" i="15"/>
  <c r="M84" i="10"/>
  <c r="P84" i="6"/>
  <c r="Q84" i="6" s="1"/>
  <c r="O84" i="6"/>
  <c r="R81" i="14"/>
  <c r="K81" i="15"/>
  <c r="U81" i="10"/>
  <c r="J84" i="7" s="1"/>
  <c r="P84" i="7" s="1"/>
  <c r="AI79" i="14"/>
  <c r="R79" i="15"/>
  <c r="AD79" i="10"/>
  <c r="AG82" i="8" s="1"/>
  <c r="AL77" i="14"/>
  <c r="T77" i="15"/>
  <c r="AF77" i="10"/>
  <c r="AJ80" i="8" s="1"/>
  <c r="L77" i="10"/>
  <c r="F77" i="15"/>
  <c r="J77" i="14"/>
  <c r="K77" i="14" s="1"/>
  <c r="M88" i="10"/>
  <c r="AB88" i="10"/>
  <c r="AD91" i="8" s="1"/>
  <c r="P88" i="15"/>
  <c r="AF88" i="14"/>
  <c r="AD88" i="10"/>
  <c r="AG91" i="8" s="1"/>
  <c r="R88" i="15"/>
  <c r="AI88" i="14"/>
  <c r="AL87" i="14"/>
  <c r="T87" i="15"/>
  <c r="AF87" i="10"/>
  <c r="AJ90" i="8" s="1"/>
  <c r="J129" i="12"/>
  <c r="Q90" i="8" s="1"/>
  <c r="R90" i="8" s="1"/>
  <c r="X90" i="8" s="1"/>
  <c r="S89" i="3" s="1"/>
  <c r="W87" i="14"/>
  <c r="X87" i="14" s="1"/>
  <c r="T87" i="14" s="1"/>
  <c r="J87" i="10"/>
  <c r="C90" i="6"/>
  <c r="C89" i="3"/>
  <c r="C90" i="8"/>
  <c r="C90" i="7"/>
  <c r="L83" i="10"/>
  <c r="F83" i="15"/>
  <c r="J83" i="14"/>
  <c r="K83" i="14" s="1"/>
  <c r="C86" i="6"/>
  <c r="C86" i="7"/>
  <c r="L86" i="7" s="1"/>
  <c r="C86" i="8"/>
  <c r="C85" i="3"/>
  <c r="O86" i="10"/>
  <c r="J86" i="10"/>
  <c r="M86" i="10"/>
  <c r="Q84" i="10"/>
  <c r="F87" i="7" s="1"/>
  <c r="N84" i="14"/>
  <c r="G84" i="15"/>
  <c r="I84" i="10"/>
  <c r="S87" i="6" s="1"/>
  <c r="I84" i="14"/>
  <c r="E84" i="15"/>
  <c r="W84" i="10"/>
  <c r="AI84" i="14"/>
  <c r="AD84" i="10"/>
  <c r="AG87" i="8" s="1"/>
  <c r="R84" i="15"/>
  <c r="AA76" i="10"/>
  <c r="AC79" i="8" s="1"/>
  <c r="AE76" i="14"/>
  <c r="O76" i="15"/>
  <c r="AM76" i="14"/>
  <c r="AN76" i="14" s="1"/>
  <c r="AG76" i="10"/>
  <c r="AK79" i="8" s="1"/>
  <c r="AL79" i="8" s="1"/>
  <c r="U76" i="15"/>
  <c r="G78" i="6"/>
  <c r="H78" i="6" s="1"/>
  <c r="I78" i="6" s="1"/>
  <c r="F78" i="6"/>
  <c r="AE80" i="10"/>
  <c r="AI83" i="8" s="1"/>
  <c r="S80" i="15"/>
  <c r="AK80" i="14"/>
  <c r="AN80" i="14" s="1"/>
  <c r="P80" i="10"/>
  <c r="AD80" i="10"/>
  <c r="AG83" i="8" s="1"/>
  <c r="R80" i="15"/>
  <c r="AI80" i="14"/>
  <c r="AH80" i="14"/>
  <c r="Q80" i="15"/>
  <c r="AC80" i="10"/>
  <c r="AF83" i="8" s="1"/>
  <c r="AH83" i="8" s="1"/>
  <c r="W82" i="6"/>
  <c r="X79" i="6"/>
  <c r="Y79" i="6" s="1"/>
  <c r="W79" i="6"/>
  <c r="E73" i="14"/>
  <c r="G73" i="14" s="1"/>
  <c r="F73" i="10"/>
  <c r="B73" i="15"/>
  <c r="Q72" i="14"/>
  <c r="J72" i="15"/>
  <c r="T72" i="10"/>
  <c r="I75" i="7" s="1"/>
  <c r="O75" i="7" s="1"/>
  <c r="AE66" i="8"/>
  <c r="AM66" i="8" s="1"/>
  <c r="AN66" i="8" s="1"/>
  <c r="T65" i="3" s="1"/>
  <c r="P70" i="14"/>
  <c r="N71" i="7"/>
  <c r="K71" i="7"/>
  <c r="P70" i="3" s="1"/>
  <c r="P67" i="10"/>
  <c r="C70" i="8"/>
  <c r="C70" i="6"/>
  <c r="C70" i="7"/>
  <c r="C69" i="3"/>
  <c r="H71" i="10"/>
  <c r="D71" i="15"/>
  <c r="H71" i="14"/>
  <c r="L71" i="14" s="1"/>
  <c r="S69" i="15"/>
  <c r="AE69" i="10"/>
  <c r="AI72" i="8" s="1"/>
  <c r="AK69" i="14"/>
  <c r="W66" i="14"/>
  <c r="X66" i="14" s="1"/>
  <c r="T66" i="14" s="1"/>
  <c r="AL76" i="8"/>
  <c r="H70" i="15"/>
  <c r="R70" i="10"/>
  <c r="G73" i="7" s="1"/>
  <c r="M73" i="7" s="1"/>
  <c r="O70" i="14"/>
  <c r="E70" i="14"/>
  <c r="B70" i="15"/>
  <c r="F70" i="10"/>
  <c r="S74" i="15"/>
  <c r="AK74" i="14"/>
  <c r="AN74" i="14" s="1"/>
  <c r="AE74" i="10"/>
  <c r="AI77" i="8" s="1"/>
  <c r="AL77" i="8" s="1"/>
  <c r="H74" i="15"/>
  <c r="O74" i="14"/>
  <c r="R74" i="10"/>
  <c r="G77" i="7" s="1"/>
  <c r="Q74" i="14"/>
  <c r="T74" i="10"/>
  <c r="I77" i="7" s="1"/>
  <c r="J74" i="15"/>
  <c r="N69" i="15"/>
  <c r="Z69" i="10"/>
  <c r="AB72" i="8" s="1"/>
  <c r="AD69" i="14"/>
  <c r="R67" i="14"/>
  <c r="K67" i="15"/>
  <c r="U67" i="10"/>
  <c r="J70" i="7" s="1"/>
  <c r="P70" i="7" s="1"/>
  <c r="C66" i="15"/>
  <c r="G66" i="10"/>
  <c r="F66" i="14"/>
  <c r="N65" i="10"/>
  <c r="K65" i="10"/>
  <c r="X60" i="10"/>
  <c r="C63" i="8"/>
  <c r="C63" i="7"/>
  <c r="P63" i="7" s="1"/>
  <c r="C62" i="3"/>
  <c r="C63" i="6"/>
  <c r="H54" i="14"/>
  <c r="D54" i="15"/>
  <c r="V54" i="15" s="1"/>
  <c r="G54" i="11" s="1"/>
  <c r="D54" i="11" s="1"/>
  <c r="H54" i="10"/>
  <c r="H46" i="14"/>
  <c r="L46" i="14" s="1"/>
  <c r="D46" i="14" s="1"/>
  <c r="D46" i="15"/>
  <c r="V46" i="15" s="1"/>
  <c r="G46" i="11" s="1"/>
  <c r="D46" i="11" s="1"/>
  <c r="H46" i="10"/>
  <c r="X49" i="6" s="1"/>
  <c r="Y49" i="6" s="1"/>
  <c r="AG70" i="10"/>
  <c r="AK73" i="8" s="1"/>
  <c r="U70" i="15"/>
  <c r="AM70" i="14"/>
  <c r="P69" i="10"/>
  <c r="Q69" i="14"/>
  <c r="J69" i="15"/>
  <c r="O66" i="10"/>
  <c r="O69" i="7"/>
  <c r="X76" i="6"/>
  <c r="Y76" i="6" s="1"/>
  <c r="W76" i="6"/>
  <c r="N71" i="10"/>
  <c r="AE57" i="10"/>
  <c r="AI60" i="8" s="1"/>
  <c r="AL60" i="8" s="1"/>
  <c r="AK57" i="14"/>
  <c r="AN57" i="14" s="1"/>
  <c r="S57" i="15"/>
  <c r="W70" i="10"/>
  <c r="L66" i="7"/>
  <c r="U59" i="10"/>
  <c r="J62" i="7" s="1"/>
  <c r="K59" i="15"/>
  <c r="R59" i="14"/>
  <c r="O111" i="12"/>
  <c r="K63" i="6" s="1"/>
  <c r="L63" i="6" s="1"/>
  <c r="M63" i="6" s="1"/>
  <c r="O105" i="12"/>
  <c r="AJ58" i="14"/>
  <c r="K55" i="15"/>
  <c r="U55" i="10"/>
  <c r="J58" i="7" s="1"/>
  <c r="P58" i="7" s="1"/>
  <c r="R55" i="14"/>
  <c r="G52" i="10"/>
  <c r="F52" i="14"/>
  <c r="C52" i="15"/>
  <c r="AF64" i="14"/>
  <c r="AB64" i="10"/>
  <c r="AD67" i="8" s="1"/>
  <c r="P64" i="15"/>
  <c r="H55" i="14"/>
  <c r="D55" i="15"/>
  <c r="H55" i="10"/>
  <c r="C58" i="8"/>
  <c r="C58" i="6"/>
  <c r="C58" i="7"/>
  <c r="L58" i="7" s="1"/>
  <c r="C57" i="3"/>
  <c r="N52" i="10"/>
  <c r="AM52" i="14"/>
  <c r="U52" i="15"/>
  <c r="AG52" i="10"/>
  <c r="AK55" i="8" s="1"/>
  <c r="E64" i="14"/>
  <c r="B64" i="15"/>
  <c r="F64" i="10"/>
  <c r="O116" i="12"/>
  <c r="U64" i="15"/>
  <c r="AM64" i="14"/>
  <c r="AG64" i="10"/>
  <c r="AK67" i="8" s="1"/>
  <c r="AE64" i="14"/>
  <c r="O64" i="15"/>
  <c r="AA64" i="10"/>
  <c r="AC67" i="8" s="1"/>
  <c r="E61" i="15"/>
  <c r="I61" i="10"/>
  <c r="S64" i="6" s="1"/>
  <c r="I61" i="14"/>
  <c r="D61" i="15"/>
  <c r="H61" i="10"/>
  <c r="H61" i="14"/>
  <c r="O61" i="14"/>
  <c r="H61" i="15"/>
  <c r="R61" i="10"/>
  <c r="G64" i="7" s="1"/>
  <c r="M64" i="7" s="1"/>
  <c r="I56" i="10"/>
  <c r="S59" i="6" s="1"/>
  <c r="I56" i="14"/>
  <c r="K56" i="14" s="1"/>
  <c r="E56" i="15"/>
  <c r="AI56" i="14"/>
  <c r="R56" i="15"/>
  <c r="AD56" i="10"/>
  <c r="AG59" i="8" s="1"/>
  <c r="W50" i="14"/>
  <c r="X50" i="14" s="1"/>
  <c r="T50" i="14" s="1"/>
  <c r="J50" i="14"/>
  <c r="L50" i="10"/>
  <c r="F50" i="15"/>
  <c r="AG70" i="14"/>
  <c r="B62" i="15"/>
  <c r="E62" i="14"/>
  <c r="F62" i="10"/>
  <c r="K52" i="10"/>
  <c r="V49" i="10"/>
  <c r="Y52" i="8"/>
  <c r="Z52" i="8" s="1"/>
  <c r="H38" i="14"/>
  <c r="D38" i="15"/>
  <c r="V38" i="15" s="1"/>
  <c r="G38" i="11" s="1"/>
  <c r="D38" i="11" s="1"/>
  <c r="H38" i="10"/>
  <c r="R62" i="15"/>
  <c r="AI62" i="14"/>
  <c r="AJ62" i="14" s="1"/>
  <c r="AD62" i="10"/>
  <c r="AG65" i="8" s="1"/>
  <c r="AH65" i="8" s="1"/>
  <c r="W62" i="10"/>
  <c r="M62" i="15"/>
  <c r="AC62" i="14"/>
  <c r="Y62" i="10"/>
  <c r="AA65" i="8" s="1"/>
  <c r="V61" i="10"/>
  <c r="Y64" i="8"/>
  <c r="Z64" i="8" s="1"/>
  <c r="AC59" i="10"/>
  <c r="AF62" i="8" s="1"/>
  <c r="AH62" i="8" s="1"/>
  <c r="AH59" i="14"/>
  <c r="AJ59" i="14" s="1"/>
  <c r="Q59" i="15"/>
  <c r="C62" i="8"/>
  <c r="C62" i="6"/>
  <c r="C61" i="3"/>
  <c r="C62" i="7"/>
  <c r="U53" i="15"/>
  <c r="AM53" i="14"/>
  <c r="AG53" i="10"/>
  <c r="AK56" i="8" s="1"/>
  <c r="O83" i="12"/>
  <c r="K49" i="6" s="1"/>
  <c r="L49" i="6" s="1"/>
  <c r="M49" i="6" s="1"/>
  <c r="N49" i="6" s="1"/>
  <c r="M48" i="3" s="1"/>
  <c r="O52" i="7"/>
  <c r="J44" i="15"/>
  <c r="T44" i="10"/>
  <c r="I47" i="7" s="1"/>
  <c r="Q44" i="14"/>
  <c r="AM41" i="14"/>
  <c r="AN41" i="14" s="1"/>
  <c r="U41" i="15"/>
  <c r="AG41" i="10"/>
  <c r="AK44" i="8" s="1"/>
  <c r="W32" i="10"/>
  <c r="M57" i="7"/>
  <c r="P43" i="10"/>
  <c r="X42" i="10"/>
  <c r="J42" i="14"/>
  <c r="K42" i="14" s="1"/>
  <c r="L42" i="14" s="1"/>
  <c r="L42" i="10"/>
  <c r="F42" i="15"/>
  <c r="H33" i="14"/>
  <c r="L33" i="14" s="1"/>
  <c r="D33" i="14" s="1"/>
  <c r="D33" i="15"/>
  <c r="H33" i="10"/>
  <c r="AK25" i="14"/>
  <c r="AN25" i="14" s="1"/>
  <c r="AB25" i="14" s="1"/>
  <c r="Z25" i="14" s="1"/>
  <c r="S25" i="14" s="1"/>
  <c r="AE25" i="10"/>
  <c r="AI28" i="8" s="1"/>
  <c r="AL28" i="8" s="1"/>
  <c r="S25" i="15"/>
  <c r="Z53" i="10"/>
  <c r="AB56" i="8" s="1"/>
  <c r="AD53" i="14"/>
  <c r="N53" i="15"/>
  <c r="O86" i="12"/>
  <c r="G44" i="15"/>
  <c r="Q44" i="10"/>
  <c r="F47" i="7" s="1"/>
  <c r="N44" i="14"/>
  <c r="W44" i="14"/>
  <c r="X44" i="14" s="1"/>
  <c r="T44" i="14" s="1"/>
  <c r="J83" i="12"/>
  <c r="R48" i="10"/>
  <c r="G51" i="7" s="1"/>
  <c r="M51" i="7" s="1"/>
  <c r="H48" i="15"/>
  <c r="O48" i="14"/>
  <c r="E48" i="14"/>
  <c r="F48" i="10"/>
  <c r="B48" i="15"/>
  <c r="O53" i="10"/>
  <c r="F53" i="10"/>
  <c r="E53" i="14"/>
  <c r="B53" i="15"/>
  <c r="I53" i="14"/>
  <c r="E53" i="15"/>
  <c r="I53" i="10"/>
  <c r="S56" i="6" s="1"/>
  <c r="J51" i="15"/>
  <c r="T51" i="10"/>
  <c r="I54" i="7" s="1"/>
  <c r="Q51" i="14"/>
  <c r="T51" i="15"/>
  <c r="AF51" i="10"/>
  <c r="AJ54" i="8" s="1"/>
  <c r="AL51" i="14"/>
  <c r="AB51" i="10"/>
  <c r="AD54" i="8" s="1"/>
  <c r="AF51" i="14"/>
  <c r="P51" i="15"/>
  <c r="AD51" i="14"/>
  <c r="N51" i="15"/>
  <c r="Z51" i="10"/>
  <c r="AB54" i="8" s="1"/>
  <c r="G45" i="10"/>
  <c r="C45" i="15"/>
  <c r="F45" i="14"/>
  <c r="G45" i="14" s="1"/>
  <c r="B43" i="15"/>
  <c r="E43" i="14"/>
  <c r="F43" i="10"/>
  <c r="N45" i="14"/>
  <c r="G45" i="15"/>
  <c r="Q45" i="10"/>
  <c r="F48" i="7" s="1"/>
  <c r="X45" i="10"/>
  <c r="F48" i="15"/>
  <c r="L48" i="10"/>
  <c r="J48" i="14"/>
  <c r="K48" i="14" s="1"/>
  <c r="R41" i="14"/>
  <c r="U41" i="10"/>
  <c r="J44" i="7" s="1"/>
  <c r="K41" i="15"/>
  <c r="I37" i="14"/>
  <c r="E37" i="15"/>
  <c r="I37" i="10"/>
  <c r="S40" i="6" s="1"/>
  <c r="P38" i="7"/>
  <c r="L40" i="15"/>
  <c r="AA40" i="14"/>
  <c r="M39" i="10"/>
  <c r="K39" i="10"/>
  <c r="O39" i="10"/>
  <c r="P41" i="7"/>
  <c r="AC28" i="10"/>
  <c r="AF31" i="8" s="1"/>
  <c r="AH31" i="8" s="1"/>
  <c r="AH28" i="14"/>
  <c r="AJ28" i="14" s="1"/>
  <c r="Q28" i="15"/>
  <c r="K27" i="10"/>
  <c r="O26" i="10"/>
  <c r="O21" i="10"/>
  <c r="O13" i="10"/>
  <c r="P41" i="14"/>
  <c r="AN39" i="14"/>
  <c r="W36" i="10"/>
  <c r="AM36" i="14"/>
  <c r="U36" i="15"/>
  <c r="AG36" i="10"/>
  <c r="AK39" i="8" s="1"/>
  <c r="T34" i="15"/>
  <c r="AF34" i="10"/>
  <c r="AJ37" i="8" s="1"/>
  <c r="AL34" i="14"/>
  <c r="S33" i="10"/>
  <c r="H36" i="7" s="1"/>
  <c r="G35" i="6"/>
  <c r="H35" i="6" s="1"/>
  <c r="F35" i="6"/>
  <c r="M28" i="7"/>
  <c r="P21" i="10"/>
  <c r="AL44" i="8"/>
  <c r="AF40" i="10"/>
  <c r="AJ43" i="8" s="1"/>
  <c r="T40" i="15"/>
  <c r="AL40" i="14"/>
  <c r="S28" i="15"/>
  <c r="AE28" i="10"/>
  <c r="AI31" i="8" s="1"/>
  <c r="AL31" i="8" s="1"/>
  <c r="AK28" i="14"/>
  <c r="Q27" i="10"/>
  <c r="F30" i="7" s="1"/>
  <c r="N27" i="14"/>
  <c r="G27" i="15"/>
  <c r="C30" i="8"/>
  <c r="C30" i="6"/>
  <c r="C30" i="7"/>
  <c r="P30" i="7" s="1"/>
  <c r="C29" i="3"/>
  <c r="P40" i="10"/>
  <c r="N40" i="10"/>
  <c r="N35" i="10"/>
  <c r="C38" i="8"/>
  <c r="C38" i="6"/>
  <c r="C37" i="3"/>
  <c r="C38" i="7"/>
  <c r="O38" i="7" s="1"/>
  <c r="S30" i="15"/>
  <c r="AE30" i="10"/>
  <c r="AI33" i="8" s="1"/>
  <c r="AK30" i="14"/>
  <c r="AC30" i="14"/>
  <c r="M30" i="15"/>
  <c r="Y30" i="10"/>
  <c r="AA33" i="8" s="1"/>
  <c r="AH46" i="8"/>
  <c r="K41" i="7"/>
  <c r="P40" i="3" s="1"/>
  <c r="N41" i="7"/>
  <c r="X40" i="6"/>
  <c r="Y40" i="6" s="1"/>
  <c r="Z40" i="6" s="1"/>
  <c r="W40" i="6"/>
  <c r="N34" i="15"/>
  <c r="AD34" i="14"/>
  <c r="AG34" i="14" s="1"/>
  <c r="Z34" i="10"/>
  <c r="AB37" i="8" s="1"/>
  <c r="I34" i="14"/>
  <c r="E34" i="15"/>
  <c r="I34" i="10"/>
  <c r="S37" i="6" s="1"/>
  <c r="L29" i="15"/>
  <c r="AA29" i="14"/>
  <c r="P29" i="10"/>
  <c r="AE29" i="14"/>
  <c r="O29" i="15"/>
  <c r="AA29" i="10"/>
  <c r="AC32" i="8" s="1"/>
  <c r="F24" i="15"/>
  <c r="J24" i="14"/>
  <c r="L24" i="10"/>
  <c r="O48" i="12"/>
  <c r="K28" i="6" s="1"/>
  <c r="L28" i="6" s="1"/>
  <c r="M28" i="6" s="1"/>
  <c r="N28" i="6" s="1"/>
  <c r="M27" i="3" s="1"/>
  <c r="AM23" i="14"/>
  <c r="AG23" i="10"/>
  <c r="AK26" i="8" s="1"/>
  <c r="U23" i="15"/>
  <c r="AL18" i="8"/>
  <c r="AM11" i="14"/>
  <c r="U11" i="15"/>
  <c r="AG11" i="10"/>
  <c r="AK14" i="8" s="1"/>
  <c r="AH28" i="8"/>
  <c r="J22" i="10"/>
  <c r="J39" i="12"/>
  <c r="Q22" i="8" s="1"/>
  <c r="R22" i="8" s="1"/>
  <c r="W19" i="14"/>
  <c r="X19" i="14" s="1"/>
  <c r="T19" i="14" s="1"/>
  <c r="N15" i="15"/>
  <c r="Z15" i="10"/>
  <c r="AB18" i="8" s="1"/>
  <c r="AD15" i="14"/>
  <c r="M15" i="10"/>
  <c r="J11" i="14"/>
  <c r="F11" i="15"/>
  <c r="L11" i="10"/>
  <c r="L31" i="10"/>
  <c r="F31" i="15"/>
  <c r="J31" i="14"/>
  <c r="M31" i="10"/>
  <c r="AC31" i="14"/>
  <c r="Y31" i="10"/>
  <c r="AA34" i="8" s="1"/>
  <c r="M31" i="15"/>
  <c r="L27" i="14"/>
  <c r="O24" i="15"/>
  <c r="AA24" i="10"/>
  <c r="AC27" i="8" s="1"/>
  <c r="AE24" i="14"/>
  <c r="P23" i="7"/>
  <c r="S19" i="10"/>
  <c r="H22" i="7" s="1"/>
  <c r="C20" i="8"/>
  <c r="C20" i="7"/>
  <c r="P20" i="7" s="1"/>
  <c r="C20" i="6"/>
  <c r="C19" i="3"/>
  <c r="G33" i="6"/>
  <c r="H33" i="6" s="1"/>
  <c r="F33" i="6"/>
  <c r="J22" i="15"/>
  <c r="T22" i="10"/>
  <c r="I25" i="7" s="1"/>
  <c r="O25" i="7" s="1"/>
  <c r="Q22" i="14"/>
  <c r="AC24" i="10"/>
  <c r="AF27" i="8" s="1"/>
  <c r="AH27" i="8" s="1"/>
  <c r="AH24" i="14"/>
  <c r="AJ24" i="14" s="1"/>
  <c r="Q24" i="15"/>
  <c r="I24" i="14"/>
  <c r="E24" i="15"/>
  <c r="I24" i="10"/>
  <c r="S27" i="6" s="1"/>
  <c r="V20" i="10"/>
  <c r="Y23" i="8"/>
  <c r="Z23" i="8" s="1"/>
  <c r="E22" i="14"/>
  <c r="B22" i="15"/>
  <c r="F22" i="10"/>
  <c r="K34" i="6"/>
  <c r="L34" i="6" s="1"/>
  <c r="J34" i="6"/>
  <c r="AG17" i="14"/>
  <c r="G20" i="14"/>
  <c r="J23" i="6"/>
  <c r="K23" i="6"/>
  <c r="L23" i="6" s="1"/>
  <c r="M23" i="6" s="1"/>
  <c r="T18" i="10"/>
  <c r="I21" i="7" s="1"/>
  <c r="J18" i="15"/>
  <c r="Q18" i="14"/>
  <c r="P18" i="10"/>
  <c r="AM18" i="14"/>
  <c r="U18" i="15"/>
  <c r="AG18" i="10"/>
  <c r="AK21" i="8" s="1"/>
  <c r="AC14" i="14"/>
  <c r="AG14" i="14" s="1"/>
  <c r="M14" i="15"/>
  <c r="Y14" i="10"/>
  <c r="AA17" i="8" s="1"/>
  <c r="AH14" i="14"/>
  <c r="AJ14" i="14" s="1"/>
  <c r="Q14" i="15"/>
  <c r="AC14" i="10"/>
  <c r="AF17" i="8" s="1"/>
  <c r="AH17" i="8" s="1"/>
  <c r="I12" i="15"/>
  <c r="AL14" i="8"/>
  <c r="O10" i="14"/>
  <c r="R10" i="10"/>
  <c r="G13" i="7" s="1"/>
  <c r="H10" i="15"/>
  <c r="AM7" i="14"/>
  <c r="U7" i="15"/>
  <c r="AG7" i="10"/>
  <c r="AK10" i="8" s="1"/>
  <c r="AL9" i="8"/>
  <c r="G16" i="6"/>
  <c r="H16" i="6" s="1"/>
  <c r="F16" i="6"/>
  <c r="J9" i="10"/>
  <c r="C12" i="8"/>
  <c r="C12" i="7"/>
  <c r="O12" i="7" s="1"/>
  <c r="C12" i="6"/>
  <c r="C11" i="3"/>
  <c r="V8" i="10"/>
  <c r="Y11" i="8"/>
  <c r="Z11" i="8" s="1"/>
  <c r="J14" i="12"/>
  <c r="Q10" i="8" s="1"/>
  <c r="R10" i="8" s="1"/>
  <c r="W7" i="14"/>
  <c r="X7" i="14" s="1"/>
  <c r="T7" i="14" s="1"/>
  <c r="M6" i="10"/>
  <c r="C9" i="8"/>
  <c r="C9" i="7"/>
  <c r="C9" i="6"/>
  <c r="C8" i="3"/>
  <c r="W123" i="8"/>
  <c r="F18" i="14"/>
  <c r="G18" i="14" s="1"/>
  <c r="G18" i="10"/>
  <c r="C18" i="15"/>
  <c r="I11" i="15"/>
  <c r="K9" i="6"/>
  <c r="L9" i="6" s="1"/>
  <c r="J9" i="6"/>
  <c r="W119" i="8"/>
  <c r="K18" i="6"/>
  <c r="L18" i="6" s="1"/>
  <c r="J18" i="6"/>
  <c r="AE16" i="8"/>
  <c r="G12" i="6"/>
  <c r="H12" i="6" s="1"/>
  <c r="F12" i="6"/>
  <c r="N142" i="8"/>
  <c r="O142" i="8" s="1"/>
  <c r="N138" i="8"/>
  <c r="O138" i="8" s="1"/>
  <c r="W115" i="8"/>
  <c r="W111" i="8"/>
  <c r="N16" i="15"/>
  <c r="AD16" i="14"/>
  <c r="Z16" i="10"/>
  <c r="AB19" i="8" s="1"/>
  <c r="T16" i="15"/>
  <c r="AF16" i="10"/>
  <c r="AJ19" i="8" s="1"/>
  <c r="AL16" i="14"/>
  <c r="R16" i="14"/>
  <c r="U16" i="10"/>
  <c r="J19" i="7" s="1"/>
  <c r="P19" i="7" s="1"/>
  <c r="K16" i="15"/>
  <c r="W130" i="8"/>
  <c r="W126" i="8"/>
  <c r="W122" i="8"/>
  <c r="W81" i="8"/>
  <c r="R86" i="8"/>
  <c r="K75" i="8"/>
  <c r="O75" i="8" s="1"/>
  <c r="K8" i="8"/>
  <c r="O8" i="8" s="1"/>
  <c r="X8" i="8" s="1"/>
  <c r="L11" i="7"/>
  <c r="P7" i="14"/>
  <c r="K5" i="10"/>
  <c r="U5" i="10"/>
  <c r="J8" i="7" s="1"/>
  <c r="R5" i="14"/>
  <c r="K5" i="15"/>
  <c r="S5" i="15"/>
  <c r="AK5" i="14"/>
  <c r="AN5" i="14" s="1"/>
  <c r="AE5" i="10"/>
  <c r="AI8" i="8" s="1"/>
  <c r="AL8" i="8" s="1"/>
  <c r="C8" i="8"/>
  <c r="C8" i="7"/>
  <c r="C8" i="6"/>
  <c r="C7" i="3"/>
  <c r="W143" i="8"/>
  <c r="R139" i="8"/>
  <c r="W47" i="8"/>
  <c r="R11" i="8"/>
  <c r="R143" i="8"/>
  <c r="R125" i="8"/>
  <c r="K23" i="8"/>
  <c r="P11" i="7"/>
  <c r="R112" i="8"/>
  <c r="O79" i="8"/>
  <c r="X79" i="8" s="1"/>
  <c r="S78" i="3" s="1"/>
  <c r="W76" i="8"/>
  <c r="K40" i="8"/>
  <c r="O40" i="8" s="1"/>
  <c r="X40" i="8" s="1"/>
  <c r="S39" i="3" s="1"/>
  <c r="W29" i="8"/>
  <c r="N20" i="8"/>
  <c r="T82" i="4"/>
  <c r="T18" i="4"/>
  <c r="P7" i="7"/>
  <c r="K129" i="8"/>
  <c r="W116" i="8"/>
  <c r="O80" i="8"/>
  <c r="K66" i="8"/>
  <c r="O66" i="8" s="1"/>
  <c r="H51" i="8"/>
  <c r="O51" i="8" s="1"/>
  <c r="O42" i="8"/>
  <c r="K19" i="8"/>
  <c r="K14" i="8"/>
  <c r="O14" i="8" s="1"/>
  <c r="L4" i="10"/>
  <c r="F4" i="15"/>
  <c r="J4" i="14"/>
  <c r="K4" i="14" s="1"/>
  <c r="K4" i="10"/>
  <c r="J4" i="10"/>
  <c r="H127" i="8"/>
  <c r="R96" i="8"/>
  <c r="W83" i="8"/>
  <c r="O56" i="8"/>
  <c r="H16" i="8"/>
  <c r="V3" i="10"/>
  <c r="Y6" i="8"/>
  <c r="Z6" i="8" s="1"/>
  <c r="K97" i="8"/>
  <c r="K56" i="8"/>
  <c r="K20" i="8"/>
  <c r="O20" i="8" s="1"/>
  <c r="T76" i="5"/>
  <c r="T75" i="5"/>
  <c r="T97" i="4"/>
  <c r="T14" i="4"/>
  <c r="T49" i="4"/>
  <c r="T22" i="4"/>
  <c r="T126" i="4"/>
  <c r="I128" i="15"/>
  <c r="N126" i="10"/>
  <c r="O126" i="10"/>
  <c r="E125" i="14"/>
  <c r="B125" i="15"/>
  <c r="F125" i="10"/>
  <c r="P124" i="10"/>
  <c r="J172" i="12"/>
  <c r="W124" i="14"/>
  <c r="X124" i="14" s="1"/>
  <c r="T124" i="14" s="1"/>
  <c r="I126" i="10"/>
  <c r="S129" i="6" s="1"/>
  <c r="I126" i="14"/>
  <c r="E126" i="15"/>
  <c r="O141" i="15"/>
  <c r="AE141" i="14"/>
  <c r="AA141" i="10"/>
  <c r="AC144" i="8" s="1"/>
  <c r="AF141" i="10"/>
  <c r="AJ144" i="8" s="1"/>
  <c r="AL141" i="14"/>
  <c r="T141" i="15"/>
  <c r="N141" i="10"/>
  <c r="J192" i="12"/>
  <c r="W138" i="14"/>
  <c r="X138" i="14" s="1"/>
  <c r="T138" i="14" s="1"/>
  <c r="P132" i="10"/>
  <c r="H132" i="15"/>
  <c r="O132" i="14"/>
  <c r="R132" i="10"/>
  <c r="G135" i="7" s="1"/>
  <c r="Q132" i="14"/>
  <c r="T132" i="10"/>
  <c r="I135" i="7" s="1"/>
  <c r="J132" i="15"/>
  <c r="K127" i="10"/>
  <c r="AE121" i="14"/>
  <c r="AG121" i="14" s="1"/>
  <c r="O121" i="15"/>
  <c r="AA121" i="10"/>
  <c r="AC124" i="8" s="1"/>
  <c r="AE124" i="8" s="1"/>
  <c r="AM124" i="8" s="1"/>
  <c r="AC127" i="10"/>
  <c r="AF130" i="8" s="1"/>
  <c r="AH130" i="8" s="1"/>
  <c r="AH127" i="14"/>
  <c r="AJ127" i="14" s="1"/>
  <c r="Q127" i="15"/>
  <c r="AC125" i="10"/>
  <c r="AF128" i="8" s="1"/>
  <c r="AH125" i="14"/>
  <c r="Q125" i="15"/>
  <c r="O127" i="14"/>
  <c r="H127" i="15"/>
  <c r="R127" i="10"/>
  <c r="G130" i="7" s="1"/>
  <c r="M130" i="7" s="1"/>
  <c r="K126" i="10"/>
  <c r="G131" i="6"/>
  <c r="H131" i="6" s="1"/>
  <c r="F131" i="6"/>
  <c r="D125" i="15"/>
  <c r="H125" i="10"/>
  <c r="H125" i="14"/>
  <c r="H121" i="10"/>
  <c r="H121" i="14"/>
  <c r="D121" i="15"/>
  <c r="N125" i="10"/>
  <c r="AL123" i="8"/>
  <c r="AK113" i="14"/>
  <c r="AN113" i="14" s="1"/>
  <c r="AB113" i="14" s="1"/>
  <c r="Z113" i="14" s="1"/>
  <c r="S113" i="14" s="1"/>
  <c r="S113" i="15"/>
  <c r="AE113" i="10"/>
  <c r="AI116" i="8" s="1"/>
  <c r="AL116" i="8" s="1"/>
  <c r="J122" i="10"/>
  <c r="I112" i="14"/>
  <c r="E112" i="15"/>
  <c r="I112" i="10"/>
  <c r="S115" i="6" s="1"/>
  <c r="AC109" i="10"/>
  <c r="AF112" i="8" s="1"/>
  <c r="AH112" i="8" s="1"/>
  <c r="Q109" i="15"/>
  <c r="AH109" i="14"/>
  <c r="AJ109" i="14" s="1"/>
  <c r="AA109" i="14"/>
  <c r="L109" i="15"/>
  <c r="H107" i="14"/>
  <c r="L107" i="14" s="1"/>
  <c r="D107" i="14" s="1"/>
  <c r="B107" i="14" s="1"/>
  <c r="F107" i="11" s="1"/>
  <c r="C107" i="11" s="1"/>
  <c r="H107" i="10"/>
  <c r="D107" i="15"/>
  <c r="V107" i="15" s="1"/>
  <c r="G107" i="11" s="1"/>
  <c r="D107" i="11" s="1"/>
  <c r="V110" i="10"/>
  <c r="Y113" i="8"/>
  <c r="Z113" i="8" s="1"/>
  <c r="P111" i="10"/>
  <c r="D111" i="15"/>
  <c r="H111" i="10"/>
  <c r="H111" i="14"/>
  <c r="AM111" i="14"/>
  <c r="AN111" i="14" s="1"/>
  <c r="U111" i="15"/>
  <c r="AG111" i="10"/>
  <c r="AK114" i="8" s="1"/>
  <c r="AL114" i="8" s="1"/>
  <c r="K114" i="15"/>
  <c r="U114" i="10"/>
  <c r="J117" i="7" s="1"/>
  <c r="R114" i="14"/>
  <c r="AC114" i="10"/>
  <c r="AF117" i="8" s="1"/>
  <c r="Q114" i="15"/>
  <c r="AH114" i="14"/>
  <c r="P114" i="15"/>
  <c r="AB114" i="10"/>
  <c r="AD117" i="8" s="1"/>
  <c r="AF114" i="14"/>
  <c r="AI114" i="14"/>
  <c r="AD114" i="10"/>
  <c r="AG117" i="8" s="1"/>
  <c r="R114" i="15"/>
  <c r="I111" i="10"/>
  <c r="S114" i="6" s="1"/>
  <c r="I111" i="14"/>
  <c r="E111" i="15"/>
  <c r="AF115" i="10"/>
  <c r="AJ118" i="8" s="1"/>
  <c r="T115" i="15"/>
  <c r="AL115" i="14"/>
  <c r="P115" i="10"/>
  <c r="AE115" i="14"/>
  <c r="O115" i="15"/>
  <c r="AA115" i="10"/>
  <c r="AC118" i="8" s="1"/>
  <c r="F106" i="10"/>
  <c r="E106" i="14"/>
  <c r="B106" i="15"/>
  <c r="AL106" i="14"/>
  <c r="AN106" i="14" s="1"/>
  <c r="T106" i="15"/>
  <c r="AF106" i="10"/>
  <c r="AJ109" i="8" s="1"/>
  <c r="AL109" i="8" s="1"/>
  <c r="AD104" i="14"/>
  <c r="Z104" i="10"/>
  <c r="AB107" i="8" s="1"/>
  <c r="N104" i="15"/>
  <c r="AE100" i="14"/>
  <c r="AA100" i="10"/>
  <c r="AC103" i="8" s="1"/>
  <c r="O100" i="15"/>
  <c r="N105" i="14"/>
  <c r="M105" i="14" s="1"/>
  <c r="G105" i="15"/>
  <c r="Q105" i="10"/>
  <c r="F108" i="7" s="1"/>
  <c r="L108" i="7" s="1"/>
  <c r="G103" i="6"/>
  <c r="H103" i="6" s="1"/>
  <c r="I103" i="6" s="1"/>
  <c r="F103" i="6"/>
  <c r="K98" i="10"/>
  <c r="W98" i="10"/>
  <c r="AH98" i="14"/>
  <c r="AJ98" i="14" s="1"/>
  <c r="AC98" i="10"/>
  <c r="AF101" i="8" s="1"/>
  <c r="AH101" i="8" s="1"/>
  <c r="Q98" i="15"/>
  <c r="P94" i="10"/>
  <c r="B163" i="14"/>
  <c r="C172" i="14"/>
  <c r="B172" i="14"/>
  <c r="D145" i="14"/>
  <c r="B146" i="14"/>
  <c r="D161" i="14"/>
  <c r="B145" i="14" s="1"/>
  <c r="R140" i="14"/>
  <c r="K140" i="15"/>
  <c r="U140" i="10"/>
  <c r="J143" i="7" s="1"/>
  <c r="P143" i="7" s="1"/>
  <c r="P138" i="10"/>
  <c r="W139" i="10"/>
  <c r="Y139" i="10"/>
  <c r="AA142" i="8" s="1"/>
  <c r="AC139" i="14"/>
  <c r="AG139" i="14" s="1"/>
  <c r="M139" i="15"/>
  <c r="J140" i="10"/>
  <c r="AJ140" i="14"/>
  <c r="AJ134" i="14"/>
  <c r="P134" i="10"/>
  <c r="R137" i="15"/>
  <c r="AI137" i="14"/>
  <c r="AD137" i="10"/>
  <c r="AG140" i="8" s="1"/>
  <c r="AG137" i="10"/>
  <c r="AK140" i="8" s="1"/>
  <c r="AM137" i="14"/>
  <c r="U137" i="15"/>
  <c r="C140" i="8"/>
  <c r="C140" i="7"/>
  <c r="C140" i="6"/>
  <c r="C139" i="3"/>
  <c r="O182" i="12"/>
  <c r="Z135" i="10"/>
  <c r="AB138" i="8" s="1"/>
  <c r="AE138" i="8" s="1"/>
  <c r="AD135" i="14"/>
  <c r="AG135" i="14" s="1"/>
  <c r="N135" i="15"/>
  <c r="R135" i="14"/>
  <c r="K135" i="15"/>
  <c r="U135" i="10"/>
  <c r="J138" i="7" s="1"/>
  <c r="N136" i="10"/>
  <c r="U136" i="10"/>
  <c r="J139" i="7" s="1"/>
  <c r="K136" i="15"/>
  <c r="R136" i="14"/>
  <c r="E136" i="15"/>
  <c r="I136" i="14"/>
  <c r="I136" i="10"/>
  <c r="S139" i="6" s="1"/>
  <c r="AI136" i="14"/>
  <c r="R136" i="15"/>
  <c r="AD136" i="10"/>
  <c r="AG139" i="8" s="1"/>
  <c r="I134" i="15"/>
  <c r="K130" i="14"/>
  <c r="M131" i="7"/>
  <c r="K132" i="10"/>
  <c r="U132" i="15"/>
  <c r="AM132" i="14"/>
  <c r="AG132" i="10"/>
  <c r="AK135" i="8" s="1"/>
  <c r="C134" i="3"/>
  <c r="C135" i="7"/>
  <c r="C135" i="6"/>
  <c r="C135" i="8"/>
  <c r="AH133" i="8"/>
  <c r="D132" i="15"/>
  <c r="H132" i="14"/>
  <c r="H132" i="10"/>
  <c r="K130" i="10"/>
  <c r="W130" i="14"/>
  <c r="X130" i="14" s="1"/>
  <c r="T130" i="14" s="1"/>
  <c r="J179" i="12"/>
  <c r="C133" i="7"/>
  <c r="O133" i="7" s="1"/>
  <c r="C132" i="3"/>
  <c r="C133" i="8"/>
  <c r="C133" i="6"/>
  <c r="D126" i="15"/>
  <c r="H126" i="10"/>
  <c r="H126" i="14"/>
  <c r="AM126" i="14"/>
  <c r="AG126" i="10"/>
  <c r="AK129" i="8" s="1"/>
  <c r="U126" i="15"/>
  <c r="Q125" i="10"/>
  <c r="F128" i="7" s="1"/>
  <c r="L128" i="7" s="1"/>
  <c r="N125" i="14"/>
  <c r="M125" i="14" s="1"/>
  <c r="G125" i="15"/>
  <c r="C128" i="7"/>
  <c r="C128" i="6"/>
  <c r="C128" i="8"/>
  <c r="C127" i="3"/>
  <c r="P129" i="15"/>
  <c r="AB129" i="10"/>
  <c r="AD132" i="8" s="1"/>
  <c r="AF129" i="14"/>
  <c r="H129" i="15"/>
  <c r="O129" i="14"/>
  <c r="R129" i="10"/>
  <c r="G132" i="7" s="1"/>
  <c r="M132" i="7" s="1"/>
  <c r="W129" i="14"/>
  <c r="X129" i="14" s="1"/>
  <c r="T129" i="14" s="1"/>
  <c r="J178" i="12"/>
  <c r="Q132" i="8" s="1"/>
  <c r="Z126" i="10"/>
  <c r="AB129" i="8" s="1"/>
  <c r="N126" i="15"/>
  <c r="AD126" i="14"/>
  <c r="J121" i="14"/>
  <c r="K121" i="14" s="1"/>
  <c r="F121" i="15"/>
  <c r="L121" i="10"/>
  <c r="Z127" i="10"/>
  <c r="AB130" i="8" s="1"/>
  <c r="N127" i="15"/>
  <c r="AD127" i="14"/>
  <c r="Y124" i="10"/>
  <c r="AA127" i="8" s="1"/>
  <c r="AC124" i="14"/>
  <c r="M124" i="15"/>
  <c r="T126" i="10"/>
  <c r="I129" i="7" s="1"/>
  <c r="J126" i="15"/>
  <c r="Q126" i="14"/>
  <c r="AC121" i="10"/>
  <c r="AF124" i="8" s="1"/>
  <c r="AH124" i="8" s="1"/>
  <c r="AH121" i="14"/>
  <c r="AJ121" i="14" s="1"/>
  <c r="Q121" i="15"/>
  <c r="AE122" i="8"/>
  <c r="AM122" i="8"/>
  <c r="L127" i="15"/>
  <c r="AA127" i="14"/>
  <c r="I127" i="14"/>
  <c r="K127" i="14" s="1"/>
  <c r="L127" i="14" s="1"/>
  <c r="D127" i="14" s="1"/>
  <c r="I127" i="10"/>
  <c r="S130" i="6" s="1"/>
  <c r="E127" i="15"/>
  <c r="X127" i="10"/>
  <c r="P125" i="10"/>
  <c r="W126" i="10"/>
  <c r="U124" i="10"/>
  <c r="J127" i="7" s="1"/>
  <c r="R124" i="14"/>
  <c r="K124" i="15"/>
  <c r="K125" i="10"/>
  <c r="P126" i="15"/>
  <c r="AF126" i="14"/>
  <c r="AB126" i="10"/>
  <c r="AD129" i="8" s="1"/>
  <c r="AI124" i="14"/>
  <c r="R124" i="15"/>
  <c r="AD124" i="10"/>
  <c r="AG127" i="8" s="1"/>
  <c r="G122" i="15"/>
  <c r="Q122" i="10"/>
  <c r="F125" i="7" s="1"/>
  <c r="N122" i="14"/>
  <c r="AN129" i="14"/>
  <c r="W123" i="10"/>
  <c r="U123" i="10"/>
  <c r="J126" i="7" s="1"/>
  <c r="R123" i="14"/>
  <c r="K123" i="15"/>
  <c r="J123" i="10"/>
  <c r="C125" i="3"/>
  <c r="C126" i="6"/>
  <c r="C126" i="8"/>
  <c r="C126" i="7"/>
  <c r="E120" i="14"/>
  <c r="B120" i="15"/>
  <c r="F120" i="10"/>
  <c r="C123" i="7"/>
  <c r="M123" i="7" s="1"/>
  <c r="C122" i="3"/>
  <c r="C123" i="8"/>
  <c r="C123" i="6"/>
  <c r="I118" i="14"/>
  <c r="K118" i="14" s="1"/>
  <c r="L118" i="14" s="1"/>
  <c r="D118" i="14" s="1"/>
  <c r="E118" i="15"/>
  <c r="I118" i="10"/>
  <c r="P113" i="10"/>
  <c r="G122" i="10"/>
  <c r="F122" i="14"/>
  <c r="G122" i="14" s="1"/>
  <c r="C122" i="15"/>
  <c r="M122" i="10"/>
  <c r="AD122" i="14"/>
  <c r="N122" i="15"/>
  <c r="Z122" i="10"/>
  <c r="AB125" i="8" s="1"/>
  <c r="M124" i="7"/>
  <c r="M119" i="14"/>
  <c r="I121" i="15"/>
  <c r="F116" i="15"/>
  <c r="L116" i="10"/>
  <c r="J116" i="14"/>
  <c r="K116" i="14" s="1"/>
  <c r="AD116" i="14"/>
  <c r="N116" i="15"/>
  <c r="Z116" i="10"/>
  <c r="AB119" i="8" s="1"/>
  <c r="AE119" i="8" s="1"/>
  <c r="Z112" i="10"/>
  <c r="AB115" i="8" s="1"/>
  <c r="N112" i="15"/>
  <c r="AD112" i="14"/>
  <c r="N112" i="14"/>
  <c r="G112" i="15"/>
  <c r="Q112" i="10"/>
  <c r="F115" i="7" s="1"/>
  <c r="AE123" i="8"/>
  <c r="X109" i="10"/>
  <c r="Q109" i="14"/>
  <c r="M109" i="14" s="1"/>
  <c r="J109" i="15"/>
  <c r="N116" i="10"/>
  <c r="G121" i="6"/>
  <c r="H121" i="6" s="1"/>
  <c r="F121" i="6"/>
  <c r="G119" i="14"/>
  <c r="K120" i="6"/>
  <c r="L120" i="6" s="1"/>
  <c r="J120" i="6"/>
  <c r="AM117" i="14"/>
  <c r="AN117" i="14" s="1"/>
  <c r="U117" i="15"/>
  <c r="AG117" i="10"/>
  <c r="AK120" i="8" s="1"/>
  <c r="AL120" i="8" s="1"/>
  <c r="AC112" i="10"/>
  <c r="AF115" i="8" s="1"/>
  <c r="AH115" i="8" s="1"/>
  <c r="AH112" i="14"/>
  <c r="AJ112" i="14" s="1"/>
  <c r="Q112" i="15"/>
  <c r="AE110" i="8"/>
  <c r="AM110" i="8" s="1"/>
  <c r="AN110" i="8" s="1"/>
  <c r="T109" i="3" s="1"/>
  <c r="R109" i="3" s="1"/>
  <c r="AG116" i="14"/>
  <c r="W111" i="10"/>
  <c r="M111" i="10"/>
  <c r="W110" i="10"/>
  <c r="AD114" i="14"/>
  <c r="N114" i="15"/>
  <c r="Z114" i="10"/>
  <c r="AB117" i="8" s="1"/>
  <c r="AA114" i="10"/>
  <c r="AC117" i="8" s="1"/>
  <c r="AE114" i="14"/>
  <c r="O114" i="15"/>
  <c r="O114" i="14"/>
  <c r="R114" i="10"/>
  <c r="G117" i="7" s="1"/>
  <c r="H114" i="15"/>
  <c r="T110" i="15"/>
  <c r="AF110" i="10"/>
  <c r="AJ113" i="8" s="1"/>
  <c r="AL110" i="14"/>
  <c r="E114" i="14"/>
  <c r="B114" i="15"/>
  <c r="F114" i="10"/>
  <c r="AC110" i="14"/>
  <c r="Y110" i="10"/>
  <c r="AA113" i="8" s="1"/>
  <c r="M110" i="15"/>
  <c r="AK103" i="14"/>
  <c r="AN103" i="14" s="1"/>
  <c r="AB103" i="14" s="1"/>
  <c r="Z103" i="14" s="1"/>
  <c r="S103" i="14" s="1"/>
  <c r="S103" i="15"/>
  <c r="AE103" i="10"/>
  <c r="AI106" i="8" s="1"/>
  <c r="AL106" i="8" s="1"/>
  <c r="M115" i="10"/>
  <c r="W115" i="10"/>
  <c r="X115" i="10"/>
  <c r="G110" i="10"/>
  <c r="C110" i="15"/>
  <c r="F110" i="14"/>
  <c r="G110" i="14" s="1"/>
  <c r="Q106" i="14"/>
  <c r="T106" i="10"/>
  <c r="I109" i="7" s="1"/>
  <c r="O109" i="7" s="1"/>
  <c r="J106" i="15"/>
  <c r="AK104" i="14"/>
  <c r="AN104" i="14" s="1"/>
  <c r="S104" i="15"/>
  <c r="AE104" i="10"/>
  <c r="AI107" i="8" s="1"/>
  <c r="AL107" i="8" s="1"/>
  <c r="V112" i="10"/>
  <c r="Y115" i="8"/>
  <c r="Z115" i="8" s="1"/>
  <c r="P115" i="6"/>
  <c r="Q115" i="6" s="1"/>
  <c r="O115" i="6"/>
  <c r="T115" i="6"/>
  <c r="U115" i="6" s="1"/>
  <c r="V115" i="6" s="1"/>
  <c r="J110" i="10"/>
  <c r="K110" i="10"/>
  <c r="L108" i="10"/>
  <c r="F108" i="15"/>
  <c r="J108" i="14"/>
  <c r="K108" i="14" s="1"/>
  <c r="AA108" i="10"/>
  <c r="AC111" i="8" s="1"/>
  <c r="AE108" i="14"/>
  <c r="O108" i="15"/>
  <c r="Z108" i="10"/>
  <c r="AB111" i="8" s="1"/>
  <c r="N108" i="15"/>
  <c r="AD108" i="14"/>
  <c r="E100" i="15"/>
  <c r="I100" i="14"/>
  <c r="I100" i="10"/>
  <c r="S103" i="6" s="1"/>
  <c r="AI105" i="14"/>
  <c r="AJ105" i="14" s="1"/>
  <c r="R105" i="15"/>
  <c r="AD105" i="10"/>
  <c r="AG108" i="8" s="1"/>
  <c r="AH108" i="8" s="1"/>
  <c r="K101" i="10"/>
  <c r="M100" i="15"/>
  <c r="AC100" i="14"/>
  <c r="Y100" i="10"/>
  <c r="AA103" i="8" s="1"/>
  <c r="E93" i="14"/>
  <c r="B93" i="15"/>
  <c r="F93" i="10"/>
  <c r="P91" i="10"/>
  <c r="K110" i="6"/>
  <c r="L110" i="6" s="1"/>
  <c r="J110" i="6"/>
  <c r="G106" i="14"/>
  <c r="F7" i="13"/>
  <c r="K103" i="6" s="1"/>
  <c r="L103" i="6" s="1"/>
  <c r="M103" i="6" s="1"/>
  <c r="O93" i="10"/>
  <c r="L110" i="7"/>
  <c r="H100" i="15"/>
  <c r="O100" i="14"/>
  <c r="R100" i="10"/>
  <c r="G103" i="7" s="1"/>
  <c r="M103" i="7" s="1"/>
  <c r="P93" i="10"/>
  <c r="N6" i="13"/>
  <c r="W99" i="14"/>
  <c r="X99" i="14" s="1"/>
  <c r="T99" i="14" s="1"/>
  <c r="E98" i="14"/>
  <c r="B98" i="15"/>
  <c r="F98" i="10"/>
  <c r="R98" i="14"/>
  <c r="U98" i="10"/>
  <c r="J101" i="7" s="1"/>
  <c r="P101" i="7" s="1"/>
  <c r="K98" i="15"/>
  <c r="AA97" i="14"/>
  <c r="L97" i="15"/>
  <c r="M95" i="7"/>
  <c r="S102" i="15"/>
  <c r="AK102" i="14"/>
  <c r="AE102" i="10"/>
  <c r="AI105" i="8" s="1"/>
  <c r="L102" i="15"/>
  <c r="AA102" i="14"/>
  <c r="P102" i="15"/>
  <c r="AB102" i="10"/>
  <c r="AD105" i="8" s="1"/>
  <c r="AF102" i="14"/>
  <c r="X102" i="10"/>
  <c r="W96" i="6"/>
  <c r="N99" i="15"/>
  <c r="AD99" i="14"/>
  <c r="Z99" i="10"/>
  <c r="AB102" i="8" s="1"/>
  <c r="M99" i="10"/>
  <c r="W94" i="14"/>
  <c r="X94" i="14" s="1"/>
  <c r="T94" i="14" s="1"/>
  <c r="J143" i="12"/>
  <c r="Q97" i="8" s="1"/>
  <c r="R97" i="8" s="1"/>
  <c r="AC94" i="14"/>
  <c r="AG94" i="14" s="1"/>
  <c r="Y94" i="10"/>
  <c r="AA97" i="8" s="1"/>
  <c r="M94" i="15"/>
  <c r="I93" i="15"/>
  <c r="AN99" i="14"/>
  <c r="P93" i="6"/>
  <c r="Q93" i="6" s="1"/>
  <c r="O93" i="6"/>
  <c r="AG85" i="10"/>
  <c r="AK88" i="8" s="1"/>
  <c r="AM85" i="14"/>
  <c r="U85" i="15"/>
  <c r="L95" i="15"/>
  <c r="AA95" i="14"/>
  <c r="M95" i="15"/>
  <c r="Y95" i="10"/>
  <c r="AA98" i="8" s="1"/>
  <c r="AC95" i="14"/>
  <c r="AG95" i="14" s="1"/>
  <c r="M95" i="10"/>
  <c r="N95" i="14"/>
  <c r="Q95" i="10"/>
  <c r="F98" i="7" s="1"/>
  <c r="G95" i="15"/>
  <c r="N95" i="7"/>
  <c r="K95" i="7"/>
  <c r="P94" i="3" s="1"/>
  <c r="AD89" i="10"/>
  <c r="AG92" i="8" s="1"/>
  <c r="R89" i="15"/>
  <c r="AI89" i="14"/>
  <c r="AA90" i="10"/>
  <c r="AC93" i="8" s="1"/>
  <c r="O90" i="15"/>
  <c r="AE90" i="14"/>
  <c r="AB85" i="10"/>
  <c r="AD88" i="8" s="1"/>
  <c r="P85" i="15"/>
  <c r="AF85" i="14"/>
  <c r="P78" i="10"/>
  <c r="O95" i="7"/>
  <c r="AM90" i="14"/>
  <c r="U90" i="15"/>
  <c r="AG90" i="10"/>
  <c r="AK93" i="8" s="1"/>
  <c r="S89" i="10"/>
  <c r="H92" i="7" s="1"/>
  <c r="L89" i="10"/>
  <c r="F89" i="15"/>
  <c r="J89" i="14"/>
  <c r="K89" i="14" s="1"/>
  <c r="Q89" i="15"/>
  <c r="AC89" i="10"/>
  <c r="AF92" i="8" s="1"/>
  <c r="AH92" i="8" s="1"/>
  <c r="AH89" i="14"/>
  <c r="I85" i="14"/>
  <c r="I85" i="10"/>
  <c r="S88" i="6" s="1"/>
  <c r="E85" i="15"/>
  <c r="H81" i="15"/>
  <c r="O81" i="14"/>
  <c r="R81" i="10"/>
  <c r="G84" i="7" s="1"/>
  <c r="M84" i="7" s="1"/>
  <c r="H79" i="10"/>
  <c r="X82" i="6" s="1"/>
  <c r="Y82" i="6" s="1"/>
  <c r="Z82" i="6" s="1"/>
  <c r="D79" i="15"/>
  <c r="H79" i="14"/>
  <c r="K84" i="10"/>
  <c r="I81" i="14"/>
  <c r="I81" i="10"/>
  <c r="S84" i="6" s="1"/>
  <c r="E81" i="15"/>
  <c r="AF81" i="14"/>
  <c r="AG81" i="14" s="1"/>
  <c r="P81" i="15"/>
  <c r="AB81" i="10"/>
  <c r="AD84" i="8" s="1"/>
  <c r="E79" i="14"/>
  <c r="B79" i="15"/>
  <c r="F79" i="10"/>
  <c r="W77" i="10"/>
  <c r="K92" i="6"/>
  <c r="L92" i="6" s="1"/>
  <c r="J92" i="6"/>
  <c r="AA88" i="14"/>
  <c r="L88" i="15"/>
  <c r="O88" i="10"/>
  <c r="N88" i="10"/>
  <c r="K88" i="10"/>
  <c r="O129" i="12"/>
  <c r="AI87" i="14"/>
  <c r="R87" i="15"/>
  <c r="AD87" i="10"/>
  <c r="AG90" i="8" s="1"/>
  <c r="M87" i="10"/>
  <c r="S86" i="15"/>
  <c r="AE86" i="10"/>
  <c r="AI89" i="8" s="1"/>
  <c r="AK86" i="14"/>
  <c r="F83" i="14"/>
  <c r="G83" i="14" s="1"/>
  <c r="G83" i="10"/>
  <c r="C83" i="15"/>
  <c r="W83" i="14"/>
  <c r="X83" i="14" s="1"/>
  <c r="T83" i="14" s="1"/>
  <c r="O86" i="14"/>
  <c r="H86" i="15"/>
  <c r="R86" i="10"/>
  <c r="G89" i="7" s="1"/>
  <c r="M89" i="7" s="1"/>
  <c r="AD86" i="10"/>
  <c r="AG89" i="8" s="1"/>
  <c r="AI86" i="14"/>
  <c r="R86" i="15"/>
  <c r="R86" i="14"/>
  <c r="K86" i="15"/>
  <c r="U86" i="10"/>
  <c r="J89" i="7" s="1"/>
  <c r="P89" i="7" s="1"/>
  <c r="J84" i="14"/>
  <c r="K84" i="14" s="1"/>
  <c r="F84" i="15"/>
  <c r="L84" i="10"/>
  <c r="K84" i="15"/>
  <c r="U84" i="10"/>
  <c r="J87" i="7" s="1"/>
  <c r="R84" i="14"/>
  <c r="J84" i="10"/>
  <c r="C87" i="8"/>
  <c r="C87" i="7"/>
  <c r="C86" i="3"/>
  <c r="C87" i="6"/>
  <c r="I87" i="14"/>
  <c r="E87" i="15"/>
  <c r="I87" i="10"/>
  <c r="S90" i="6" s="1"/>
  <c r="K81" i="10"/>
  <c r="S78" i="10"/>
  <c r="H81" i="7" s="1"/>
  <c r="X76" i="10"/>
  <c r="C79" i="8"/>
  <c r="C79" i="7"/>
  <c r="L79" i="7" s="1"/>
  <c r="C78" i="3"/>
  <c r="C79" i="6"/>
  <c r="G81" i="14"/>
  <c r="G80" i="10"/>
  <c r="F80" i="14"/>
  <c r="G80" i="14" s="1"/>
  <c r="C80" i="15"/>
  <c r="W80" i="10"/>
  <c r="J80" i="10"/>
  <c r="AL82" i="8"/>
  <c r="O75" i="10"/>
  <c r="AD75" i="14"/>
  <c r="AG75" i="14" s="1"/>
  <c r="N75" i="15"/>
  <c r="Z75" i="10"/>
  <c r="AB78" i="8" s="1"/>
  <c r="AE78" i="8" s="1"/>
  <c r="AM78" i="8" s="1"/>
  <c r="N73" i="10"/>
  <c r="AE72" i="14"/>
  <c r="AG72" i="14" s="1"/>
  <c r="AA72" i="10"/>
  <c r="AC75" i="8" s="1"/>
  <c r="AE75" i="8" s="1"/>
  <c r="O72" i="15"/>
  <c r="W63" i="10"/>
  <c r="M91" i="7"/>
  <c r="L67" i="15"/>
  <c r="AA67" i="14"/>
  <c r="W67" i="10"/>
  <c r="P77" i="6"/>
  <c r="Q77" i="6" s="1"/>
  <c r="O77" i="6"/>
  <c r="T77" i="6"/>
  <c r="U77" i="6" s="1"/>
  <c r="V77" i="6" s="1"/>
  <c r="G71" i="10"/>
  <c r="C71" i="15"/>
  <c r="F71" i="14"/>
  <c r="M71" i="10"/>
  <c r="AE69" i="14"/>
  <c r="O69" i="15"/>
  <c r="AA69" i="10"/>
  <c r="AC72" i="8" s="1"/>
  <c r="L66" i="10"/>
  <c r="F66" i="15"/>
  <c r="J66" i="14"/>
  <c r="K66" i="14" s="1"/>
  <c r="AF66" i="10"/>
  <c r="AJ69" i="8" s="1"/>
  <c r="AL69" i="8" s="1"/>
  <c r="AL66" i="14"/>
  <c r="AN66" i="14" s="1"/>
  <c r="T66" i="15"/>
  <c r="AL75" i="8"/>
  <c r="F70" i="15"/>
  <c r="L70" i="10"/>
  <c r="J70" i="14"/>
  <c r="K70" i="14" s="1"/>
  <c r="N70" i="10"/>
  <c r="J74" i="10"/>
  <c r="J124" i="12"/>
  <c r="W74" i="14"/>
  <c r="X74" i="14" s="1"/>
  <c r="T74" i="14" s="1"/>
  <c r="AE74" i="14"/>
  <c r="AG74" i="14" s="1"/>
  <c r="AB74" i="14" s="1"/>
  <c r="O74" i="15"/>
  <c r="AA74" i="10"/>
  <c r="AC77" i="8" s="1"/>
  <c r="AE77" i="8" s="1"/>
  <c r="AM77" i="8" s="1"/>
  <c r="T76" i="6"/>
  <c r="U76" i="6" s="1"/>
  <c r="V76" i="6" s="1"/>
  <c r="P76" i="6"/>
  <c r="Q76" i="6" s="1"/>
  <c r="O76" i="6"/>
  <c r="P71" i="7"/>
  <c r="J118" i="12"/>
  <c r="W65" i="14"/>
  <c r="X65" i="14" s="1"/>
  <c r="T65" i="14" s="1"/>
  <c r="AF57" i="14"/>
  <c r="AG57" i="14" s="1"/>
  <c r="P57" i="15"/>
  <c r="AB57" i="10"/>
  <c r="AD60" i="8" s="1"/>
  <c r="AE60" i="8" s="1"/>
  <c r="AM60" i="8" s="1"/>
  <c r="AF49" i="14"/>
  <c r="AG49" i="14" s="1"/>
  <c r="AB49" i="10"/>
  <c r="AD52" i="8" s="1"/>
  <c r="AE52" i="8" s="1"/>
  <c r="AM52" i="8" s="1"/>
  <c r="P49" i="15"/>
  <c r="AG69" i="10"/>
  <c r="AK72" i="8" s="1"/>
  <c r="AM69" i="14"/>
  <c r="U69" i="15"/>
  <c r="F66" i="10"/>
  <c r="B66" i="15"/>
  <c r="E66" i="14"/>
  <c r="K68" i="6"/>
  <c r="L68" i="6" s="1"/>
  <c r="J68" i="6"/>
  <c r="AE76" i="8"/>
  <c r="AM76" i="8" s="1"/>
  <c r="AN76" i="8" s="1"/>
  <c r="T75" i="3" s="1"/>
  <c r="AM71" i="14"/>
  <c r="AG71" i="10"/>
  <c r="AK74" i="8" s="1"/>
  <c r="U71" i="15"/>
  <c r="J71" i="10"/>
  <c r="H57" i="10"/>
  <c r="X60" i="6" s="1"/>
  <c r="Y60" i="6" s="1"/>
  <c r="Z60" i="6" s="1"/>
  <c r="H57" i="14"/>
  <c r="D57" i="15"/>
  <c r="M76" i="7"/>
  <c r="P75" i="6"/>
  <c r="Q75" i="6" s="1"/>
  <c r="R75" i="6" s="1"/>
  <c r="K75" i="6"/>
  <c r="L75" i="6" s="1"/>
  <c r="M75" i="6" s="1"/>
  <c r="J75" i="6"/>
  <c r="V70" i="10"/>
  <c r="Y73" i="8"/>
  <c r="Z73" i="8" s="1"/>
  <c r="S66" i="10"/>
  <c r="H69" i="7" s="1"/>
  <c r="I56" i="15"/>
  <c r="AH69" i="8"/>
  <c r="M59" i="10"/>
  <c r="M58" i="10"/>
  <c r="AF55" i="10"/>
  <c r="AJ58" i="8" s="1"/>
  <c r="T55" i="15"/>
  <c r="AL55" i="14"/>
  <c r="B61" i="15"/>
  <c r="F61" i="10"/>
  <c r="E61" i="14"/>
  <c r="M55" i="14"/>
  <c r="AC50" i="10"/>
  <c r="AF53" i="8" s="1"/>
  <c r="AH53" i="8" s="1"/>
  <c r="AH50" i="14"/>
  <c r="AJ50" i="14" s="1"/>
  <c r="Q50" i="15"/>
  <c r="I49" i="15"/>
  <c r="AF62" i="14"/>
  <c r="P62" i="15"/>
  <c r="AB62" i="10"/>
  <c r="AD65" i="8" s="1"/>
  <c r="L55" i="10"/>
  <c r="F55" i="15"/>
  <c r="J55" i="14"/>
  <c r="K55" i="14" s="1"/>
  <c r="P55" i="10"/>
  <c r="O99" i="12"/>
  <c r="C55" i="8"/>
  <c r="C55" i="7"/>
  <c r="L55" i="7" s="1"/>
  <c r="C55" i="6"/>
  <c r="C54" i="3"/>
  <c r="K64" i="10"/>
  <c r="J64" i="10"/>
  <c r="I64" i="14"/>
  <c r="I64" i="10"/>
  <c r="S67" i="6" s="1"/>
  <c r="E64" i="15"/>
  <c r="C67" i="8"/>
  <c r="C67" i="7"/>
  <c r="C66" i="3"/>
  <c r="C67" i="6"/>
  <c r="L61" i="10"/>
  <c r="F61" i="15"/>
  <c r="J61" i="14"/>
  <c r="K61" i="14" s="1"/>
  <c r="K61" i="10"/>
  <c r="AC61" i="14"/>
  <c r="M61" i="15"/>
  <c r="Y61" i="10"/>
  <c r="AA64" i="8" s="1"/>
  <c r="V57" i="10"/>
  <c r="Y60" i="8"/>
  <c r="Z60" i="8" s="1"/>
  <c r="E56" i="14"/>
  <c r="B56" i="15"/>
  <c r="F56" i="10"/>
  <c r="I55" i="15"/>
  <c r="Q50" i="10"/>
  <c r="F53" i="7" s="1"/>
  <c r="L53" i="7" s="1"/>
  <c r="G50" i="15"/>
  <c r="N50" i="14"/>
  <c r="Q50" i="14"/>
  <c r="T50" i="10"/>
  <c r="I53" i="7" s="1"/>
  <c r="O53" i="7" s="1"/>
  <c r="J50" i="15"/>
  <c r="M58" i="15"/>
  <c r="AC58" i="14"/>
  <c r="AG58" i="14" s="1"/>
  <c r="Y58" i="10"/>
  <c r="AA61" i="8" s="1"/>
  <c r="X59" i="6"/>
  <c r="Y59" i="6" s="1"/>
  <c r="W59" i="6"/>
  <c r="B52" i="15"/>
  <c r="F52" i="10"/>
  <c r="E52" i="14"/>
  <c r="M49" i="7"/>
  <c r="Q62" i="14"/>
  <c r="J62" i="15"/>
  <c r="T62" i="10"/>
  <c r="I65" i="7" s="1"/>
  <c r="O65" i="7" s="1"/>
  <c r="Z62" i="10"/>
  <c r="AB65" i="8" s="1"/>
  <c r="N62" i="15"/>
  <c r="AD62" i="14"/>
  <c r="I62" i="14"/>
  <c r="E62" i="15"/>
  <c r="I62" i="10"/>
  <c r="S65" i="6" s="1"/>
  <c r="J59" i="14"/>
  <c r="K59" i="14" s="1"/>
  <c r="F59" i="15"/>
  <c r="L59" i="10"/>
  <c r="I58" i="15"/>
  <c r="F47" i="10"/>
  <c r="E47" i="14"/>
  <c r="B47" i="15"/>
  <c r="P46" i="14"/>
  <c r="AB43" i="10"/>
  <c r="AD46" i="8" s="1"/>
  <c r="AF43" i="14"/>
  <c r="P43" i="15"/>
  <c r="K47" i="15"/>
  <c r="R47" i="14"/>
  <c r="U47" i="10"/>
  <c r="J50" i="7" s="1"/>
  <c r="U43" i="10"/>
  <c r="J46" i="7" s="1"/>
  <c r="P46" i="7" s="1"/>
  <c r="R43" i="14"/>
  <c r="K43" i="15"/>
  <c r="P32" i="10"/>
  <c r="H45" i="10"/>
  <c r="H45" i="14"/>
  <c r="D45" i="15"/>
  <c r="Q42" i="14"/>
  <c r="M42" i="14" s="1"/>
  <c r="T42" i="10"/>
  <c r="I45" i="7" s="1"/>
  <c r="O45" i="7" s="1"/>
  <c r="J42" i="15"/>
  <c r="G41" i="10"/>
  <c r="C41" i="15"/>
  <c r="F41" i="14"/>
  <c r="G41" i="14" s="1"/>
  <c r="AF33" i="14"/>
  <c r="AG33" i="14" s="1"/>
  <c r="AB33" i="14" s="1"/>
  <c r="Z33" i="14" s="1"/>
  <c r="S33" i="14" s="1"/>
  <c r="P33" i="15"/>
  <c r="AB33" i="10"/>
  <c r="AD36" i="8" s="1"/>
  <c r="AE36" i="8" s="1"/>
  <c r="W25" i="10"/>
  <c r="O51" i="7"/>
  <c r="F47" i="15"/>
  <c r="J47" i="14"/>
  <c r="K47" i="14" s="1"/>
  <c r="L47" i="10"/>
  <c r="H47" i="14"/>
  <c r="D47" i="15"/>
  <c r="H47" i="10"/>
  <c r="V45" i="10"/>
  <c r="Y48" i="8"/>
  <c r="Z48" i="8" s="1"/>
  <c r="E44" i="15"/>
  <c r="I44" i="10"/>
  <c r="S47" i="6" s="1"/>
  <c r="I44" i="14"/>
  <c r="AH44" i="14"/>
  <c r="AJ44" i="14" s="1"/>
  <c r="Q44" i="15"/>
  <c r="AC44" i="10"/>
  <c r="AF47" i="8" s="1"/>
  <c r="L48" i="15"/>
  <c r="AA48" i="14"/>
  <c r="N48" i="10"/>
  <c r="H53" i="15"/>
  <c r="R53" i="10"/>
  <c r="G56" i="7" s="1"/>
  <c r="M56" i="7" s="1"/>
  <c r="O53" i="14"/>
  <c r="K53" i="10"/>
  <c r="X51" i="10"/>
  <c r="H51" i="10"/>
  <c r="D51" i="15"/>
  <c r="H51" i="14"/>
  <c r="L51" i="14" s="1"/>
  <c r="AM51" i="14"/>
  <c r="U51" i="15"/>
  <c r="AG51" i="10"/>
  <c r="AK54" i="8" s="1"/>
  <c r="C54" i="8"/>
  <c r="R51" i="5" s="1"/>
  <c r="C54" i="6"/>
  <c r="C53" i="3"/>
  <c r="C54" i="7"/>
  <c r="R44" i="15"/>
  <c r="AD44" i="10"/>
  <c r="AG47" i="8" s="1"/>
  <c r="AI44" i="14"/>
  <c r="K43" i="10"/>
  <c r="P55" i="6"/>
  <c r="Q55" i="6" s="1"/>
  <c r="O55" i="6"/>
  <c r="T55" i="6"/>
  <c r="U55" i="6" s="1"/>
  <c r="V55" i="6" s="1"/>
  <c r="N52" i="7"/>
  <c r="W49" i="6"/>
  <c r="W45" i="10"/>
  <c r="AL45" i="14"/>
  <c r="AF45" i="10"/>
  <c r="AJ48" i="8" s="1"/>
  <c r="T45" i="15"/>
  <c r="P47" i="15"/>
  <c r="AB47" i="10"/>
  <c r="AD50" i="8" s="1"/>
  <c r="AF47" i="14"/>
  <c r="AJ46" i="14"/>
  <c r="AB46" i="14" s="1"/>
  <c r="Z46" i="14" s="1"/>
  <c r="S46" i="14" s="1"/>
  <c r="AL44" i="14"/>
  <c r="T44" i="15"/>
  <c r="AF44" i="10"/>
  <c r="AJ47" i="8" s="1"/>
  <c r="X41" i="10"/>
  <c r="AF41" i="14"/>
  <c r="AB41" i="10"/>
  <c r="AD44" i="8" s="1"/>
  <c r="P41" i="15"/>
  <c r="K37" i="14"/>
  <c r="L37" i="14" s="1"/>
  <c r="O46" i="7"/>
  <c r="L46" i="7"/>
  <c r="T46" i="6"/>
  <c r="U46" i="6" s="1"/>
  <c r="V46" i="6" s="1"/>
  <c r="P46" i="6"/>
  <c r="Q46" i="6" s="1"/>
  <c r="R46" i="6" s="1"/>
  <c r="O46" i="6"/>
  <c r="O40" i="10"/>
  <c r="P39" i="10"/>
  <c r="AA39" i="14"/>
  <c r="L39" i="15"/>
  <c r="W35" i="10"/>
  <c r="J34" i="10"/>
  <c r="I32" i="15"/>
  <c r="T30" i="15"/>
  <c r="AL30" i="14"/>
  <c r="AF30" i="10"/>
  <c r="AJ33" i="8" s="1"/>
  <c r="O28" i="14"/>
  <c r="H28" i="15"/>
  <c r="R28" i="10"/>
  <c r="G31" i="7" s="1"/>
  <c r="M31" i="7" s="1"/>
  <c r="AA26" i="14"/>
  <c r="L26" i="15"/>
  <c r="F21" i="14"/>
  <c r="G21" i="10"/>
  <c r="C21" i="15"/>
  <c r="F13" i="14"/>
  <c r="G13" i="10"/>
  <c r="C13" i="15"/>
  <c r="AJ37" i="14"/>
  <c r="L36" i="15"/>
  <c r="AA36" i="14"/>
  <c r="Z36" i="10"/>
  <c r="AB39" i="8" s="1"/>
  <c r="N36" i="15"/>
  <c r="AD36" i="14"/>
  <c r="C39" i="8"/>
  <c r="C39" i="7"/>
  <c r="L39" i="7" s="1"/>
  <c r="C38" i="3"/>
  <c r="C39" i="6"/>
  <c r="W34" i="10"/>
  <c r="AH30" i="14"/>
  <c r="AJ30" i="14" s="1"/>
  <c r="AC30" i="10"/>
  <c r="AF33" i="8" s="1"/>
  <c r="AH33" i="8" s="1"/>
  <c r="Q30" i="15"/>
  <c r="O30" i="7"/>
  <c r="H21" i="14"/>
  <c r="L21" i="14" s="1"/>
  <c r="D21" i="15"/>
  <c r="H21" i="10"/>
  <c r="X40" i="10"/>
  <c r="J39" i="6"/>
  <c r="X30" i="10"/>
  <c r="H28" i="10"/>
  <c r="X31" i="6" s="1"/>
  <c r="Y31" i="6" s="1"/>
  <c r="Z31" i="6" s="1"/>
  <c r="H28" i="14"/>
  <c r="L28" i="14" s="1"/>
  <c r="D28" i="15"/>
  <c r="AL29" i="8"/>
  <c r="F40" i="14"/>
  <c r="G40" i="14" s="1"/>
  <c r="C40" i="15"/>
  <c r="G40" i="10"/>
  <c r="R40" i="14"/>
  <c r="U40" i="10"/>
  <c r="J43" i="7" s="1"/>
  <c r="K40" i="15"/>
  <c r="W40" i="14"/>
  <c r="X40" i="14" s="1"/>
  <c r="T40" i="14" s="1"/>
  <c r="K41" i="6"/>
  <c r="L41" i="6" s="1"/>
  <c r="J41" i="6"/>
  <c r="W35" i="14"/>
  <c r="X35" i="14" s="1"/>
  <c r="T35" i="14" s="1"/>
  <c r="AM36" i="8"/>
  <c r="AN36" i="8" s="1"/>
  <c r="T35" i="3" s="1"/>
  <c r="J54" i="12"/>
  <c r="Q33" i="8" s="1"/>
  <c r="R33" i="8" s="1"/>
  <c r="W30" i="14"/>
  <c r="X30" i="14" s="1"/>
  <c r="T30" i="14" s="1"/>
  <c r="AM30" i="14"/>
  <c r="U30" i="15"/>
  <c r="AG30" i="10"/>
  <c r="AK33" i="8" s="1"/>
  <c r="O40" i="6"/>
  <c r="G36" i="14"/>
  <c r="H34" i="15"/>
  <c r="R34" i="10"/>
  <c r="G37" i="7" s="1"/>
  <c r="M37" i="7" s="1"/>
  <c r="O34" i="14"/>
  <c r="N34" i="14"/>
  <c r="G34" i="15"/>
  <c r="Q34" i="10"/>
  <c r="F37" i="7" s="1"/>
  <c r="L37" i="7" s="1"/>
  <c r="B28" i="15"/>
  <c r="F28" i="10"/>
  <c r="E28" i="14"/>
  <c r="T29" i="15"/>
  <c r="AF29" i="10"/>
  <c r="AJ32" i="8" s="1"/>
  <c r="AL29" i="14"/>
  <c r="W29" i="10"/>
  <c r="K29" i="10"/>
  <c r="D23" i="15"/>
  <c r="H23" i="14"/>
  <c r="L23" i="14" s="1"/>
  <c r="H23" i="10"/>
  <c r="C26" i="8"/>
  <c r="C26" i="6"/>
  <c r="C25" i="3"/>
  <c r="C26" i="7"/>
  <c r="H17" i="15"/>
  <c r="O17" i="14"/>
  <c r="R17" i="10"/>
  <c r="G20" i="7" s="1"/>
  <c r="I11" i="14"/>
  <c r="E11" i="15"/>
  <c r="V11" i="15" s="1"/>
  <c r="G11" i="11" s="1"/>
  <c r="D11" i="11" s="1"/>
  <c r="I11" i="10"/>
  <c r="S14" i="6" s="1"/>
  <c r="K23" i="15"/>
  <c r="R23" i="14"/>
  <c r="U23" i="10"/>
  <c r="J26" i="7" s="1"/>
  <c r="P26" i="7" s="1"/>
  <c r="I21" i="15"/>
  <c r="N19" i="14"/>
  <c r="M19" i="14" s="1"/>
  <c r="Q19" i="10"/>
  <c r="F22" i="7" s="1"/>
  <c r="L22" i="7" s="1"/>
  <c r="G19" i="15"/>
  <c r="V19" i="15" s="1"/>
  <c r="G19" i="11" s="1"/>
  <c r="D19" i="11" s="1"/>
  <c r="Q15" i="10"/>
  <c r="F18" i="7" s="1"/>
  <c r="L18" i="7" s="1"/>
  <c r="G15" i="15"/>
  <c r="N15" i="14"/>
  <c r="R15" i="14"/>
  <c r="K15" i="15"/>
  <c r="U15" i="10"/>
  <c r="J18" i="7" s="1"/>
  <c r="P18" i="7" s="1"/>
  <c r="X8" i="10"/>
  <c r="T31" i="10"/>
  <c r="I34" i="7" s="1"/>
  <c r="O34" i="7" s="1"/>
  <c r="J31" i="15"/>
  <c r="Q31" i="14"/>
  <c r="R31" i="14"/>
  <c r="U31" i="10"/>
  <c r="J34" i="7" s="1"/>
  <c r="P34" i="7" s="1"/>
  <c r="K31" i="15"/>
  <c r="AM31" i="14"/>
  <c r="U31" i="15"/>
  <c r="AG31" i="10"/>
  <c r="AK34" i="8" s="1"/>
  <c r="M30" i="7"/>
  <c r="T30" i="6"/>
  <c r="U30" i="6" s="1"/>
  <c r="V30" i="6" s="1"/>
  <c r="P30" i="6"/>
  <c r="Q30" i="6" s="1"/>
  <c r="O30" i="6"/>
  <c r="G26" i="6"/>
  <c r="H26" i="6" s="1"/>
  <c r="I26" i="6" s="1"/>
  <c r="F26" i="6"/>
  <c r="S17" i="15"/>
  <c r="AE17" i="10"/>
  <c r="AI20" i="8" s="1"/>
  <c r="AL20" i="8" s="1"/>
  <c r="AK17" i="14"/>
  <c r="AN17" i="14" s="1"/>
  <c r="F22" i="15"/>
  <c r="L22" i="10"/>
  <c r="J22" i="14"/>
  <c r="P26" i="14"/>
  <c r="L24" i="15"/>
  <c r="AA24" i="14"/>
  <c r="AE24" i="8"/>
  <c r="AM24" i="8" s="1"/>
  <c r="U22" i="15"/>
  <c r="AG22" i="10"/>
  <c r="AK25" i="8" s="1"/>
  <c r="AM22" i="14"/>
  <c r="N22" i="10"/>
  <c r="W26" i="6"/>
  <c r="G22" i="6"/>
  <c r="H22" i="6" s="1"/>
  <c r="F22" i="6"/>
  <c r="S13" i="10"/>
  <c r="H16" i="7" s="1"/>
  <c r="Q18" i="15"/>
  <c r="AC18" i="10"/>
  <c r="AF21" i="8" s="1"/>
  <c r="AH21" i="8" s="1"/>
  <c r="AH18" i="14"/>
  <c r="AJ18" i="14" s="1"/>
  <c r="W18" i="10"/>
  <c r="C21" i="8"/>
  <c r="C21" i="7"/>
  <c r="C20" i="3"/>
  <c r="C21" i="6"/>
  <c r="J14" i="10"/>
  <c r="F14" i="14"/>
  <c r="G14" i="14" s="1"/>
  <c r="C14" i="15"/>
  <c r="G14" i="10"/>
  <c r="C17" i="8"/>
  <c r="C17" i="7"/>
  <c r="C17" i="6"/>
  <c r="C16" i="3"/>
  <c r="C97" i="4" s="1"/>
  <c r="S12" i="10"/>
  <c r="H15" i="7" s="1"/>
  <c r="AC10" i="14"/>
  <c r="AG10" i="14" s="1"/>
  <c r="M10" i="15"/>
  <c r="Y10" i="10"/>
  <c r="AA13" i="8" s="1"/>
  <c r="D7" i="15"/>
  <c r="H7" i="14"/>
  <c r="L7" i="14" s="1"/>
  <c r="H7" i="10"/>
  <c r="O14" i="12"/>
  <c r="M23" i="7"/>
  <c r="V15" i="10"/>
  <c r="Y18" i="8"/>
  <c r="Z18" i="8" s="1"/>
  <c r="AA9" i="14"/>
  <c r="L9" i="15"/>
  <c r="M9" i="10"/>
  <c r="P7" i="10"/>
  <c r="P6" i="10"/>
  <c r="T3" i="15"/>
  <c r="AL3" i="14"/>
  <c r="AN3" i="14" s="1"/>
  <c r="AB3" i="14" s="1"/>
  <c r="Z3" i="14" s="1"/>
  <c r="S3" i="14" s="1"/>
  <c r="AF3" i="10"/>
  <c r="AJ6" i="8" s="1"/>
  <c r="AL6" i="8" s="1"/>
  <c r="F3" i="10"/>
  <c r="E3" i="14"/>
  <c r="B3" i="15"/>
  <c r="W129" i="8"/>
  <c r="W110" i="8"/>
  <c r="X110" i="8" s="1"/>
  <c r="S109" i="3" s="1"/>
  <c r="U10" i="10"/>
  <c r="J13" i="7" s="1"/>
  <c r="K10" i="15"/>
  <c r="R10" i="14"/>
  <c r="V11" i="10"/>
  <c r="Y14" i="8"/>
  <c r="Z14" i="8" s="1"/>
  <c r="AG9" i="14"/>
  <c r="N16" i="14"/>
  <c r="G16" i="15"/>
  <c r="Q16" i="10"/>
  <c r="F19" i="7" s="1"/>
  <c r="L19" i="7" s="1"/>
  <c r="D16" i="15"/>
  <c r="H16" i="14"/>
  <c r="H16" i="10"/>
  <c r="AF16" i="14"/>
  <c r="P16" i="15"/>
  <c r="AB16" i="10"/>
  <c r="AD19" i="8" s="1"/>
  <c r="G12" i="14"/>
  <c r="T10" i="15"/>
  <c r="AL10" i="14"/>
  <c r="AF10" i="10"/>
  <c r="AJ13" i="8" s="1"/>
  <c r="O137" i="8"/>
  <c r="X137" i="8" s="1"/>
  <c r="S136" i="3" s="1"/>
  <c r="R132" i="8"/>
  <c r="G8" i="6"/>
  <c r="H8" i="6" s="1"/>
  <c r="F8" i="6"/>
  <c r="C5" i="15"/>
  <c r="F5" i="14"/>
  <c r="G5" i="14" s="1"/>
  <c r="G5" i="10"/>
  <c r="I5" i="14"/>
  <c r="E5" i="15"/>
  <c r="I5" i="10"/>
  <c r="S8" i="6" s="1"/>
  <c r="L4" i="15"/>
  <c r="AA4" i="14"/>
  <c r="H77" i="8"/>
  <c r="O77" i="8" s="1"/>
  <c r="O64" i="8"/>
  <c r="O58" i="8"/>
  <c r="X58" i="8" s="1"/>
  <c r="S57" i="3" s="1"/>
  <c r="R32" i="8"/>
  <c r="R21" i="8"/>
  <c r="W43" i="8"/>
  <c r="L124" i="7"/>
  <c r="T71" i="5"/>
  <c r="T39" i="5"/>
  <c r="T7" i="5"/>
  <c r="C7" i="5"/>
  <c r="L8" i="14"/>
  <c r="S6" i="10"/>
  <c r="H9" i="7" s="1"/>
  <c r="Q117" i="8"/>
  <c r="Q118" i="8"/>
  <c r="R118" i="8" s="1"/>
  <c r="F4" i="10"/>
  <c r="E4" i="14"/>
  <c r="B4" i="15"/>
  <c r="K115" i="8"/>
  <c r="Q84" i="8"/>
  <c r="R84" i="8" s="1"/>
  <c r="X84" i="8" s="1"/>
  <c r="S83" i="3" s="1"/>
  <c r="K65" i="8"/>
  <c r="O65" i="8" s="1"/>
  <c r="O55" i="8"/>
  <c r="R44" i="8"/>
  <c r="N32" i="8"/>
  <c r="W28" i="8"/>
  <c r="K10" i="8"/>
  <c r="O10" i="8" s="1"/>
  <c r="P94" i="7"/>
  <c r="H83" i="8"/>
  <c r="W71" i="8"/>
  <c r="W49" i="8"/>
  <c r="H36" i="8"/>
  <c r="O36" i="8" s="1"/>
  <c r="X36" i="8" s="1"/>
  <c r="S35" i="3" s="1"/>
  <c r="K25" i="8"/>
  <c r="O25" i="8" s="1"/>
  <c r="T105" i="4"/>
  <c r="T73" i="4"/>
  <c r="T41" i="4"/>
  <c r="T9" i="4"/>
  <c r="C9" i="4"/>
  <c r="Q4" i="10"/>
  <c r="F7" i="7" s="1"/>
  <c r="L7" i="7" s="1"/>
  <c r="G4" i="15"/>
  <c r="N4" i="14"/>
  <c r="O4" i="14"/>
  <c r="H4" i="15"/>
  <c r="R4" i="10"/>
  <c r="G7" i="7" s="1"/>
  <c r="M7" i="7" s="1"/>
  <c r="Q116" i="8"/>
  <c r="R116" i="8" s="1"/>
  <c r="T23" i="5"/>
  <c r="S10" i="10"/>
  <c r="H13" i="7" s="1"/>
  <c r="K11" i="8"/>
  <c r="W7" i="8"/>
  <c r="K119" i="8"/>
  <c r="O119" i="8" s="1"/>
  <c r="P124" i="7"/>
  <c r="T54" i="4"/>
  <c r="T65" i="4"/>
  <c r="L94" i="7"/>
  <c r="T15" i="5"/>
  <c r="T47" i="5"/>
  <c r="T69" i="4"/>
  <c r="P140" i="10"/>
  <c r="I138" i="15"/>
  <c r="O179" i="12"/>
  <c r="K136" i="6" s="1"/>
  <c r="L136" i="6" s="1"/>
  <c r="M136" i="6" s="1"/>
  <c r="X124" i="10"/>
  <c r="X130" i="6"/>
  <c r="Y130" i="6" s="1"/>
  <c r="W130" i="6"/>
  <c r="O124" i="10"/>
  <c r="Z159" i="14"/>
  <c r="C159" i="14"/>
  <c r="B152" i="14"/>
  <c r="C152" i="14"/>
  <c r="AA138" i="14"/>
  <c r="L138" i="15"/>
  <c r="AE133" i="10"/>
  <c r="AI136" i="8" s="1"/>
  <c r="AK133" i="14"/>
  <c r="AN133" i="14" s="1"/>
  <c r="AB133" i="14" s="1"/>
  <c r="Z133" i="14" s="1"/>
  <c r="S133" i="14" s="1"/>
  <c r="S133" i="15"/>
  <c r="S134" i="15"/>
  <c r="AE134" i="10"/>
  <c r="AI137" i="8" s="1"/>
  <c r="AL137" i="8" s="1"/>
  <c r="AK134" i="14"/>
  <c r="P137" i="15"/>
  <c r="AF137" i="14"/>
  <c r="AB137" i="10"/>
  <c r="AD140" i="8" s="1"/>
  <c r="O137" i="10"/>
  <c r="R137" i="10"/>
  <c r="G140" i="7" s="1"/>
  <c r="M140" i="7" s="1"/>
  <c r="O137" i="14"/>
  <c r="H137" i="15"/>
  <c r="W137" i="10"/>
  <c r="G135" i="15"/>
  <c r="Q135" i="10"/>
  <c r="F138" i="7" s="1"/>
  <c r="N135" i="14"/>
  <c r="J182" i="12"/>
  <c r="Q138" i="8" s="1"/>
  <c r="R138" i="8" s="1"/>
  <c r="W135" i="14"/>
  <c r="X135" i="14" s="1"/>
  <c r="T135" i="14" s="1"/>
  <c r="M135" i="10"/>
  <c r="AE131" i="8"/>
  <c r="AM131" i="8" s="1"/>
  <c r="AN131" i="8" s="1"/>
  <c r="T130" i="3" s="1"/>
  <c r="M133" i="7"/>
  <c r="E130" i="14"/>
  <c r="F130" i="10"/>
  <c r="B130" i="15"/>
  <c r="AF130" i="14"/>
  <c r="P130" i="15"/>
  <c r="AB130" i="10"/>
  <c r="AD133" i="8" s="1"/>
  <c r="O126" i="14"/>
  <c r="R126" i="10"/>
  <c r="G129" i="7" s="1"/>
  <c r="H126" i="15"/>
  <c r="T125" i="15"/>
  <c r="AF125" i="10"/>
  <c r="AJ128" i="8" s="1"/>
  <c r="AL125" i="14"/>
  <c r="AI125" i="14"/>
  <c r="R125" i="15"/>
  <c r="AD125" i="10"/>
  <c r="AG128" i="8" s="1"/>
  <c r="C126" i="3"/>
  <c r="C127" i="7"/>
  <c r="C127" i="8"/>
  <c r="C127" i="6"/>
  <c r="K129" i="10"/>
  <c r="X129" i="10"/>
  <c r="E129" i="14"/>
  <c r="F129" i="10"/>
  <c r="B129" i="15"/>
  <c r="O127" i="10"/>
  <c r="AC122" i="10"/>
  <c r="AF125" i="8" s="1"/>
  <c r="AH125" i="8" s="1"/>
  <c r="AH122" i="14"/>
  <c r="AJ122" i="14" s="1"/>
  <c r="Q122" i="15"/>
  <c r="K122" i="10"/>
  <c r="O116" i="14"/>
  <c r="H116" i="15"/>
  <c r="R116" i="10"/>
  <c r="G119" i="7" s="1"/>
  <c r="K116" i="10"/>
  <c r="AC104" i="14"/>
  <c r="Y104" i="10"/>
  <c r="AA107" i="8" s="1"/>
  <c r="M104" i="15"/>
  <c r="K115" i="6"/>
  <c r="L115" i="6" s="1"/>
  <c r="J115" i="6"/>
  <c r="F107" i="6"/>
  <c r="AJ104" i="14"/>
  <c r="L100" i="15"/>
  <c r="AA100" i="14"/>
  <c r="Z141" i="10"/>
  <c r="AB144" i="8" s="1"/>
  <c r="AD141" i="14"/>
  <c r="N141" i="15"/>
  <c r="W141" i="10"/>
  <c r="AH141" i="14"/>
  <c r="AJ141" i="14" s="1"/>
  <c r="Q141" i="15"/>
  <c r="AC141" i="10"/>
  <c r="AF144" i="8" s="1"/>
  <c r="AH144" i="8" s="1"/>
  <c r="O140" i="15"/>
  <c r="AA140" i="10"/>
  <c r="AC143" i="8" s="1"/>
  <c r="AE140" i="14"/>
  <c r="G142" i="6"/>
  <c r="H142" i="6" s="1"/>
  <c r="F142" i="6"/>
  <c r="O192" i="12"/>
  <c r="K141" i="6" s="1"/>
  <c r="L141" i="6" s="1"/>
  <c r="M141" i="6" s="1"/>
  <c r="O134" i="10"/>
  <c r="P133" i="10"/>
  <c r="E133" i="15"/>
  <c r="I133" i="14"/>
  <c r="K133" i="14" s="1"/>
  <c r="I133" i="10"/>
  <c r="S136" i="6" s="1"/>
  <c r="AA131" i="10"/>
  <c r="AC134" i="8" s="1"/>
  <c r="O131" i="15"/>
  <c r="AE131" i="14"/>
  <c r="O131" i="14"/>
  <c r="H131" i="15"/>
  <c r="R131" i="10"/>
  <c r="G134" i="7" s="1"/>
  <c r="M134" i="7" s="1"/>
  <c r="B174" i="14"/>
  <c r="C171" i="14"/>
  <c r="C144" i="14"/>
  <c r="M140" i="10"/>
  <c r="F144" i="6"/>
  <c r="G144" i="6"/>
  <c r="H144" i="6" s="1"/>
  <c r="AG141" i="10"/>
  <c r="AK144" i="8" s="1"/>
  <c r="AM141" i="14"/>
  <c r="U141" i="15"/>
  <c r="AE141" i="10"/>
  <c r="AI144" i="8" s="1"/>
  <c r="AK141" i="14"/>
  <c r="S141" i="15"/>
  <c r="C144" i="8"/>
  <c r="C144" i="7"/>
  <c r="C144" i="6"/>
  <c r="C143" i="3"/>
  <c r="AA139" i="14"/>
  <c r="L139" i="15"/>
  <c r="H138" i="14"/>
  <c r="L138" i="14" s="1"/>
  <c r="H138" i="10"/>
  <c r="D138" i="15"/>
  <c r="W140" i="10"/>
  <c r="R141" i="10"/>
  <c r="G144" i="7" s="1"/>
  <c r="H141" i="15"/>
  <c r="O141" i="14"/>
  <c r="P138" i="15"/>
  <c r="AF138" i="14"/>
  <c r="AG138" i="14" s="1"/>
  <c r="AB138" i="10"/>
  <c r="AD141" i="8" s="1"/>
  <c r="AE141" i="8" s="1"/>
  <c r="N138" i="10"/>
  <c r="L142" i="7"/>
  <c r="H133" i="14"/>
  <c r="D133" i="15"/>
  <c r="H133" i="10"/>
  <c r="X133" i="10"/>
  <c r="K137" i="15"/>
  <c r="U137" i="10"/>
  <c r="J140" i="7" s="1"/>
  <c r="P140" i="7" s="1"/>
  <c r="R137" i="14"/>
  <c r="E137" i="14"/>
  <c r="F137" i="10"/>
  <c r="B137" i="15"/>
  <c r="I137" i="14"/>
  <c r="K137" i="14" s="1"/>
  <c r="I137" i="10"/>
  <c r="S140" i="6" s="1"/>
  <c r="E137" i="15"/>
  <c r="C135" i="15"/>
  <c r="G135" i="10"/>
  <c r="F135" i="14"/>
  <c r="G135" i="14" s="1"/>
  <c r="AC135" i="10"/>
  <c r="AF138" i="8" s="1"/>
  <c r="AH138" i="8" s="1"/>
  <c r="AH135" i="14"/>
  <c r="AJ135" i="14" s="1"/>
  <c r="Q135" i="15"/>
  <c r="AK135" i="14"/>
  <c r="AN135" i="14" s="1"/>
  <c r="S135" i="15"/>
  <c r="AE135" i="10"/>
  <c r="AI138" i="8" s="1"/>
  <c r="AL138" i="8" s="1"/>
  <c r="L137" i="7"/>
  <c r="AC131" i="14"/>
  <c r="Y131" i="10"/>
  <c r="AA134" i="8" s="1"/>
  <c r="M131" i="15"/>
  <c r="X136" i="10"/>
  <c r="G136" i="10"/>
  <c r="F136" i="14"/>
  <c r="G136" i="14" s="1"/>
  <c r="C136" i="15"/>
  <c r="J136" i="14"/>
  <c r="K136" i="14" s="1"/>
  <c r="F136" i="15"/>
  <c r="L136" i="10"/>
  <c r="K136" i="10"/>
  <c r="AE136" i="8"/>
  <c r="W140" i="6"/>
  <c r="T134" i="6"/>
  <c r="U134" i="6" s="1"/>
  <c r="V134" i="6" s="1"/>
  <c r="O134" i="6"/>
  <c r="X134" i="6"/>
  <c r="Y134" i="6" s="1"/>
  <c r="Z134" i="6" s="1"/>
  <c r="P134" i="6"/>
  <c r="Q134" i="6" s="1"/>
  <c r="R134" i="6" s="1"/>
  <c r="V130" i="10"/>
  <c r="Y133" i="8"/>
  <c r="Z133" i="8" s="1"/>
  <c r="AN131" i="14"/>
  <c r="H130" i="10"/>
  <c r="H130" i="14"/>
  <c r="D130" i="15"/>
  <c r="P131" i="7"/>
  <c r="O134" i="7"/>
  <c r="C132" i="15"/>
  <c r="F132" i="14"/>
  <c r="G132" i="14" s="1"/>
  <c r="G132" i="10"/>
  <c r="I132" i="14"/>
  <c r="I132" i="10"/>
  <c r="S135" i="6" s="1"/>
  <c r="E132" i="15"/>
  <c r="AL134" i="8"/>
  <c r="AK130" i="14"/>
  <c r="AN130" i="14" s="1"/>
  <c r="AE130" i="10"/>
  <c r="AI133" i="8" s="1"/>
  <c r="AL133" i="8" s="1"/>
  <c r="S130" i="15"/>
  <c r="K131" i="6"/>
  <c r="L131" i="6" s="1"/>
  <c r="J131" i="6"/>
  <c r="E126" i="14"/>
  <c r="B126" i="15"/>
  <c r="F126" i="10"/>
  <c r="F126" i="14"/>
  <c r="G126" i="14" s="1"/>
  <c r="C126" i="15"/>
  <c r="G126" i="10"/>
  <c r="I125" i="10"/>
  <c r="S128" i="6" s="1"/>
  <c r="I125" i="14"/>
  <c r="E125" i="15"/>
  <c r="W124" i="10"/>
  <c r="F129" i="15"/>
  <c r="L129" i="10"/>
  <c r="J129" i="14"/>
  <c r="I129" i="10"/>
  <c r="S132" i="6" s="1"/>
  <c r="E129" i="15"/>
  <c r="I129" i="14"/>
  <c r="O129" i="15"/>
  <c r="AE129" i="14"/>
  <c r="AG129" i="14" s="1"/>
  <c r="AA129" i="10"/>
  <c r="AC132" i="8" s="1"/>
  <c r="AE132" i="8" s="1"/>
  <c r="AM132" i="8" s="1"/>
  <c r="AH129" i="14"/>
  <c r="AJ129" i="14" s="1"/>
  <c r="AC129" i="10"/>
  <c r="AF132" i="8" s="1"/>
  <c r="AH132" i="8" s="1"/>
  <c r="Q129" i="15"/>
  <c r="J125" i="14"/>
  <c r="F125" i="15"/>
  <c r="L125" i="10"/>
  <c r="P127" i="10"/>
  <c r="R124" i="10"/>
  <c r="G127" i="7" s="1"/>
  <c r="M127" i="7" s="1"/>
  <c r="O124" i="14"/>
  <c r="H124" i="15"/>
  <c r="L126" i="10"/>
  <c r="F126" i="15"/>
  <c r="J126" i="14"/>
  <c r="K126" i="14" s="1"/>
  <c r="W121" i="14"/>
  <c r="X121" i="14" s="1"/>
  <c r="T121" i="14" s="1"/>
  <c r="W119" i="10"/>
  <c r="T127" i="10"/>
  <c r="I130" i="7" s="1"/>
  <c r="O130" i="7" s="1"/>
  <c r="Q127" i="14"/>
  <c r="J127" i="15"/>
  <c r="J176" i="12"/>
  <c r="Q130" i="8" s="1"/>
  <c r="R130" i="8" s="1"/>
  <c r="W127" i="14"/>
  <c r="X127" i="14" s="1"/>
  <c r="T127" i="14" s="1"/>
  <c r="AL127" i="14"/>
  <c r="AF127" i="10"/>
  <c r="AJ130" i="8" s="1"/>
  <c r="T127" i="15"/>
  <c r="M125" i="10"/>
  <c r="P126" i="10"/>
  <c r="M124" i="10"/>
  <c r="O124" i="15"/>
  <c r="AA124" i="10"/>
  <c r="AC127" i="8" s="1"/>
  <c r="AE124" i="14"/>
  <c r="Q126" i="10"/>
  <c r="F129" i="7" s="1"/>
  <c r="N126" i="14"/>
  <c r="G126" i="15"/>
  <c r="L124" i="15"/>
  <c r="AA124" i="14"/>
  <c r="P123" i="10"/>
  <c r="P122" i="10"/>
  <c r="S123" i="15"/>
  <c r="AE123" i="10"/>
  <c r="AI126" i="8" s="1"/>
  <c r="AK123" i="14"/>
  <c r="AN123" i="14" s="1"/>
  <c r="AB123" i="10"/>
  <c r="AD126" i="8" s="1"/>
  <c r="AF123" i="14"/>
  <c r="P123" i="15"/>
  <c r="O123" i="14"/>
  <c r="H123" i="15"/>
  <c r="R123" i="10"/>
  <c r="G126" i="7" s="1"/>
  <c r="M126" i="7" s="1"/>
  <c r="U122" i="15"/>
  <c r="AG122" i="10"/>
  <c r="AK125" i="8" s="1"/>
  <c r="AL125" i="8" s="1"/>
  <c r="AM122" i="14"/>
  <c r="AN122" i="14" s="1"/>
  <c r="Q120" i="10"/>
  <c r="F123" i="7" s="1"/>
  <c r="L123" i="7" s="1"/>
  <c r="N120" i="14"/>
  <c r="G120" i="15"/>
  <c r="N120" i="10"/>
  <c r="AK118" i="14"/>
  <c r="AN118" i="14" s="1"/>
  <c r="AE118" i="10"/>
  <c r="AI121" i="8" s="1"/>
  <c r="AL121" i="8" s="1"/>
  <c r="S118" i="15"/>
  <c r="H113" i="14"/>
  <c r="H113" i="10"/>
  <c r="D113" i="15"/>
  <c r="O122" i="10"/>
  <c r="U122" i="10"/>
  <c r="J125" i="7" s="1"/>
  <c r="R122" i="14"/>
  <c r="K122" i="15"/>
  <c r="C125" i="7"/>
  <c r="C124" i="3"/>
  <c r="C125" i="8"/>
  <c r="C125" i="6"/>
  <c r="K124" i="6"/>
  <c r="L124" i="6" s="1"/>
  <c r="J124" i="6"/>
  <c r="V119" i="10"/>
  <c r="Y122" i="8"/>
  <c r="Z122" i="8" s="1"/>
  <c r="AN122" i="8" s="1"/>
  <c r="T121" i="3" s="1"/>
  <c r="G116" i="15"/>
  <c r="Q116" i="10"/>
  <c r="F119" i="7" s="1"/>
  <c r="L119" i="7" s="1"/>
  <c r="N116" i="14"/>
  <c r="C119" i="8"/>
  <c r="C119" i="7"/>
  <c r="P119" i="7" s="1"/>
  <c r="C118" i="3"/>
  <c r="C119" i="6"/>
  <c r="J158" i="12"/>
  <c r="Q115" i="8" s="1"/>
  <c r="R115" i="8" s="1"/>
  <c r="W112" i="14"/>
  <c r="X112" i="14" s="1"/>
  <c r="T112" i="14" s="1"/>
  <c r="X112" i="10"/>
  <c r="X121" i="6"/>
  <c r="Y121" i="6" s="1"/>
  <c r="Z121" i="6" s="1"/>
  <c r="W121" i="6"/>
  <c r="W117" i="10"/>
  <c r="AE109" i="14"/>
  <c r="AG109" i="14" s="1"/>
  <c r="O109" i="15"/>
  <c r="AA109" i="10"/>
  <c r="AC112" i="8" s="1"/>
  <c r="AE112" i="8" s="1"/>
  <c r="AM112" i="8" s="1"/>
  <c r="J116" i="10"/>
  <c r="V118" i="10"/>
  <c r="Y121" i="8"/>
  <c r="Z121" i="8" s="1"/>
  <c r="N117" i="10"/>
  <c r="C120" i="7"/>
  <c r="O120" i="7" s="1"/>
  <c r="C120" i="6"/>
  <c r="C120" i="8"/>
  <c r="C119" i="3"/>
  <c r="G111" i="10"/>
  <c r="C111" i="15"/>
  <c r="F111" i="14"/>
  <c r="G111" i="14" s="1"/>
  <c r="R111" i="14"/>
  <c r="U111" i="10"/>
  <c r="J114" i="7" s="1"/>
  <c r="K111" i="15"/>
  <c r="F110" i="15"/>
  <c r="L110" i="10"/>
  <c r="J110" i="14"/>
  <c r="K110" i="14" s="1"/>
  <c r="S114" i="15"/>
  <c r="AK114" i="14"/>
  <c r="AE114" i="10"/>
  <c r="AI117" i="8" s="1"/>
  <c r="AF114" i="10"/>
  <c r="AJ117" i="8" s="1"/>
  <c r="T114" i="15"/>
  <c r="AL114" i="14"/>
  <c r="AC114" i="14"/>
  <c r="Y114" i="10"/>
  <c r="AA117" i="8" s="1"/>
  <c r="M114" i="15"/>
  <c r="X110" i="10"/>
  <c r="W103" i="10"/>
  <c r="U115" i="10"/>
  <c r="J118" i="7" s="1"/>
  <c r="P118" i="7" s="1"/>
  <c r="K115" i="15"/>
  <c r="R115" i="14"/>
  <c r="AC115" i="10"/>
  <c r="AF118" i="8" s="1"/>
  <c r="AH118" i="8" s="1"/>
  <c r="AH115" i="14"/>
  <c r="AJ115" i="14" s="1"/>
  <c r="Q115" i="15"/>
  <c r="S115" i="15"/>
  <c r="AE115" i="10"/>
  <c r="AI118" i="8" s="1"/>
  <c r="AK115" i="14"/>
  <c r="AN115" i="14" s="1"/>
  <c r="G115" i="6"/>
  <c r="H115" i="6" s="1"/>
  <c r="F115" i="6"/>
  <c r="K109" i="14"/>
  <c r="L109" i="14" s="1"/>
  <c r="D109" i="14" s="1"/>
  <c r="AE106" i="14"/>
  <c r="AG106" i="14" s="1"/>
  <c r="O106" i="15"/>
  <c r="AA106" i="10"/>
  <c r="AC109" i="8" s="1"/>
  <c r="U104" i="10"/>
  <c r="J107" i="7" s="1"/>
  <c r="K104" i="15"/>
  <c r="R104" i="14"/>
  <c r="O110" i="15"/>
  <c r="AE110" i="14"/>
  <c r="AA110" i="10"/>
  <c r="AC113" i="8" s="1"/>
  <c r="O110" i="14"/>
  <c r="H110" i="15"/>
  <c r="R110" i="10"/>
  <c r="G113" i="7" s="1"/>
  <c r="M113" i="7" s="1"/>
  <c r="K108" i="10"/>
  <c r="F108" i="14"/>
  <c r="G108" i="14" s="1"/>
  <c r="C108" i="15"/>
  <c r="G108" i="10"/>
  <c r="S100" i="15"/>
  <c r="AE100" i="10"/>
  <c r="AI103" i="8" s="1"/>
  <c r="AL103" i="8" s="1"/>
  <c r="AK100" i="14"/>
  <c r="AN100" i="14" s="1"/>
  <c r="AD100" i="14"/>
  <c r="N100" i="15"/>
  <c r="Z100" i="10"/>
  <c r="AB103" i="8" s="1"/>
  <c r="AK96" i="14"/>
  <c r="AN96" i="14" s="1"/>
  <c r="AE96" i="10"/>
  <c r="AI99" i="8" s="1"/>
  <c r="AL99" i="8" s="1"/>
  <c r="S96" i="15"/>
  <c r="Q108" i="15"/>
  <c r="AC108" i="10"/>
  <c r="AF111" i="8" s="1"/>
  <c r="AH111" i="8" s="1"/>
  <c r="AH108" i="14"/>
  <c r="AJ108" i="14" s="1"/>
  <c r="P109" i="6"/>
  <c r="Q109" i="6" s="1"/>
  <c r="O109" i="6"/>
  <c r="T109" i="6"/>
  <c r="U109" i="6" s="1"/>
  <c r="V109" i="6" s="1"/>
  <c r="D105" i="15"/>
  <c r="H105" i="14"/>
  <c r="L105" i="14" s="1"/>
  <c r="H105" i="10"/>
  <c r="J105" i="10"/>
  <c r="H100" i="14"/>
  <c r="H100" i="10"/>
  <c r="D100" i="15"/>
  <c r="H91" i="14"/>
  <c r="D91" i="15"/>
  <c r="V91" i="15" s="1"/>
  <c r="G91" i="11" s="1"/>
  <c r="D91" i="11" s="1"/>
  <c r="H91" i="10"/>
  <c r="AE96" i="14"/>
  <c r="AA96" i="10"/>
  <c r="AC99" i="8" s="1"/>
  <c r="AE99" i="8" s="1"/>
  <c r="AM99" i="8" s="1"/>
  <c r="O96" i="15"/>
  <c r="F93" i="14"/>
  <c r="C93" i="15"/>
  <c r="G93" i="10"/>
  <c r="N96" i="7" s="1"/>
  <c r="J100" i="10"/>
  <c r="H93" i="10"/>
  <c r="H93" i="14"/>
  <c r="L93" i="14" s="1"/>
  <c r="D93" i="15"/>
  <c r="V93" i="15" s="1"/>
  <c r="G93" i="11" s="1"/>
  <c r="D93" i="11" s="1"/>
  <c r="X97" i="6"/>
  <c r="Y97" i="6" s="1"/>
  <c r="W97" i="6"/>
  <c r="N5" i="13"/>
  <c r="W98" i="14"/>
  <c r="X98" i="14" s="1"/>
  <c r="T98" i="14" s="1"/>
  <c r="F98" i="15"/>
  <c r="L98" i="10"/>
  <c r="J98" i="14"/>
  <c r="K98" i="14" s="1"/>
  <c r="L98" i="14" s="1"/>
  <c r="AF98" i="14"/>
  <c r="P98" i="15"/>
  <c r="AB98" i="10"/>
  <c r="AD101" i="8" s="1"/>
  <c r="AE101" i="8" s="1"/>
  <c r="AM101" i="8" s="1"/>
  <c r="T100" i="6"/>
  <c r="U100" i="6" s="1"/>
  <c r="V100" i="6" s="1"/>
  <c r="P100" i="6"/>
  <c r="Q100" i="6" s="1"/>
  <c r="R100" i="6" s="1"/>
  <c r="O100" i="6"/>
  <c r="AE95" i="8"/>
  <c r="AM95" i="8"/>
  <c r="K102" i="15"/>
  <c r="U102" i="10"/>
  <c r="J105" i="7" s="1"/>
  <c r="P105" i="7" s="1"/>
  <c r="R102" i="14"/>
  <c r="Q97" i="10"/>
  <c r="F100" i="7" s="1"/>
  <c r="L100" i="7" s="1"/>
  <c r="G97" i="15"/>
  <c r="N97" i="14"/>
  <c r="AD97" i="14"/>
  <c r="N97" i="15"/>
  <c r="Z97" i="10"/>
  <c r="AB100" i="8" s="1"/>
  <c r="AI97" i="14"/>
  <c r="AD97" i="10"/>
  <c r="AG100" i="8" s="1"/>
  <c r="R97" i="15"/>
  <c r="L99" i="7"/>
  <c r="C102" i="15"/>
  <c r="F102" i="14"/>
  <c r="G102" i="14" s="1"/>
  <c r="G102" i="10"/>
  <c r="D102" i="15"/>
  <c r="H102" i="10"/>
  <c r="H102" i="14"/>
  <c r="J102" i="10"/>
  <c r="AL102" i="14"/>
  <c r="T102" i="15"/>
  <c r="AF102" i="10"/>
  <c r="AJ105" i="8" s="1"/>
  <c r="G105" i="14"/>
  <c r="G100" i="14"/>
  <c r="AD99" i="10"/>
  <c r="AG102" i="8" s="1"/>
  <c r="AI99" i="14"/>
  <c r="R99" i="15"/>
  <c r="J99" i="10"/>
  <c r="R99" i="14"/>
  <c r="K99" i="15"/>
  <c r="U99" i="10"/>
  <c r="J102" i="7" s="1"/>
  <c r="K94" i="10"/>
  <c r="AH94" i="14"/>
  <c r="AJ94" i="14" s="1"/>
  <c r="AC94" i="10"/>
  <c r="AF97" i="8" s="1"/>
  <c r="AH97" i="8" s="1"/>
  <c r="Q94" i="15"/>
  <c r="AM94" i="14"/>
  <c r="AN94" i="14" s="1"/>
  <c r="U94" i="15"/>
  <c r="AG94" i="10"/>
  <c r="AK97" i="8" s="1"/>
  <c r="AL97" i="8" s="1"/>
  <c r="AE94" i="8"/>
  <c r="AM94" i="8" s="1"/>
  <c r="AL102" i="8"/>
  <c r="E85" i="14"/>
  <c r="F85" i="10"/>
  <c r="B85" i="15"/>
  <c r="K95" i="10"/>
  <c r="P95" i="10"/>
  <c r="R95" i="14"/>
  <c r="U95" i="10"/>
  <c r="J98" i="7" s="1"/>
  <c r="K95" i="15"/>
  <c r="X95" i="10"/>
  <c r="X95" i="6"/>
  <c r="Y95" i="6" s="1"/>
  <c r="W95" i="6"/>
  <c r="G94" i="6"/>
  <c r="H94" i="6" s="1"/>
  <c r="F94" i="6"/>
  <c r="X89" i="10"/>
  <c r="H85" i="10"/>
  <c r="D85" i="15"/>
  <c r="H85" i="14"/>
  <c r="H78" i="14"/>
  <c r="D78" i="15"/>
  <c r="V78" i="15" s="1"/>
  <c r="G78" i="11" s="1"/>
  <c r="D78" i="11" s="1"/>
  <c r="H78" i="10"/>
  <c r="AF90" i="14"/>
  <c r="AB90" i="10"/>
  <c r="AD93" i="8" s="1"/>
  <c r="P90" i="15"/>
  <c r="I90" i="14"/>
  <c r="E90" i="15"/>
  <c r="I90" i="10"/>
  <c r="S93" i="6" s="1"/>
  <c r="P89" i="14"/>
  <c r="P96" i="7"/>
  <c r="L95" i="7"/>
  <c r="W90" i="14"/>
  <c r="X90" i="14" s="1"/>
  <c r="T90" i="14" s="1"/>
  <c r="J138" i="12"/>
  <c r="Q93" i="8" s="1"/>
  <c r="R93" i="8" s="1"/>
  <c r="D89" i="15"/>
  <c r="H89" i="14"/>
  <c r="H89" i="10"/>
  <c r="J89" i="10"/>
  <c r="AK82" i="14"/>
  <c r="AN82" i="14" s="1"/>
  <c r="AE82" i="10"/>
  <c r="AI85" i="8" s="1"/>
  <c r="AL85" i="8" s="1"/>
  <c r="S82" i="15"/>
  <c r="P81" i="10"/>
  <c r="N77" i="10"/>
  <c r="X86" i="10"/>
  <c r="X83" i="10"/>
  <c r="J81" i="14"/>
  <c r="K81" i="14" s="1"/>
  <c r="L81" i="14" s="1"/>
  <c r="F81" i="15"/>
  <c r="L81" i="10"/>
  <c r="K79" i="10"/>
  <c r="N79" i="10"/>
  <c r="AE81" i="8"/>
  <c r="AM81" i="8" s="1"/>
  <c r="AN81" i="8" s="1"/>
  <c r="T80" i="3" s="1"/>
  <c r="Y77" i="10"/>
  <c r="AA80" i="8" s="1"/>
  <c r="M77" i="15"/>
  <c r="AC77" i="14"/>
  <c r="AK77" i="14"/>
  <c r="AN77" i="14" s="1"/>
  <c r="AE77" i="10"/>
  <c r="AI80" i="8" s="1"/>
  <c r="AL80" i="8" s="1"/>
  <c r="S77" i="15"/>
  <c r="AE85" i="8"/>
  <c r="AK88" i="14"/>
  <c r="AN88" i="14" s="1"/>
  <c r="S88" i="15"/>
  <c r="AE88" i="10"/>
  <c r="AI91" i="8" s="1"/>
  <c r="AL91" i="8" s="1"/>
  <c r="U88" i="10"/>
  <c r="J91" i="7" s="1"/>
  <c r="P91" i="7" s="1"/>
  <c r="K88" i="15"/>
  <c r="R88" i="14"/>
  <c r="J136" i="12"/>
  <c r="W88" i="14"/>
  <c r="X88" i="14" s="1"/>
  <c r="T88" i="14" s="1"/>
  <c r="X87" i="10"/>
  <c r="H87" i="15"/>
  <c r="R87" i="10"/>
  <c r="G90" i="7" s="1"/>
  <c r="M90" i="7" s="1"/>
  <c r="O87" i="14"/>
  <c r="AH86" i="14"/>
  <c r="AJ86" i="14" s="1"/>
  <c r="AC86" i="10"/>
  <c r="AF89" i="8" s="1"/>
  <c r="AH89" i="8" s="1"/>
  <c r="Q86" i="15"/>
  <c r="O83" i="10"/>
  <c r="AF83" i="14"/>
  <c r="AG83" i="14" s="1"/>
  <c r="AB83" i="10"/>
  <c r="AD86" i="8" s="1"/>
  <c r="P83" i="15"/>
  <c r="AM86" i="14"/>
  <c r="AG86" i="10"/>
  <c r="AK89" i="8" s="1"/>
  <c r="U86" i="15"/>
  <c r="K86" i="10"/>
  <c r="AF86" i="14"/>
  <c r="P86" i="15"/>
  <c r="AB86" i="10"/>
  <c r="AD89" i="8" s="1"/>
  <c r="H83" i="15"/>
  <c r="R83" i="10"/>
  <c r="G86" i="7" s="1"/>
  <c r="O83" i="14"/>
  <c r="O84" i="15"/>
  <c r="AE84" i="14"/>
  <c r="AA84" i="10"/>
  <c r="AC87" i="8" s="1"/>
  <c r="H84" i="15"/>
  <c r="O84" i="14"/>
  <c r="R84" i="10"/>
  <c r="G87" i="7" s="1"/>
  <c r="AG83" i="10"/>
  <c r="AK86" i="8" s="1"/>
  <c r="U83" i="15"/>
  <c r="AM83" i="14"/>
  <c r="AK68" i="14"/>
  <c r="AN68" i="14" s="1"/>
  <c r="AB68" i="14" s="1"/>
  <c r="Z68" i="14" s="1"/>
  <c r="S68" i="14" s="1"/>
  <c r="B68" i="14" s="1"/>
  <c r="F68" i="11" s="1"/>
  <c r="C68" i="11" s="1"/>
  <c r="S68" i="15"/>
  <c r="AE68" i="10"/>
  <c r="AI71" i="8" s="1"/>
  <c r="AL71" i="8" s="1"/>
  <c r="N80" i="15"/>
  <c r="AD80" i="14"/>
  <c r="Z80" i="10"/>
  <c r="AB83" i="8" s="1"/>
  <c r="K80" i="10"/>
  <c r="O80" i="14"/>
  <c r="R80" i="10"/>
  <c r="G83" i="7" s="1"/>
  <c r="H80" i="15"/>
  <c r="M80" i="10"/>
  <c r="I76" i="15"/>
  <c r="AA75" i="14"/>
  <c r="L75" i="15"/>
  <c r="C78" i="8"/>
  <c r="C78" i="6"/>
  <c r="C77" i="3"/>
  <c r="C78" i="7"/>
  <c r="O78" i="7" s="1"/>
  <c r="W73" i="14"/>
  <c r="X73" i="14" s="1"/>
  <c r="T73" i="14" s="1"/>
  <c r="O72" i="10"/>
  <c r="AL73" i="8"/>
  <c r="H67" i="14"/>
  <c r="L67" i="14" s="1"/>
  <c r="D67" i="15"/>
  <c r="H67" i="10"/>
  <c r="Z67" i="10"/>
  <c r="AB70" i="8" s="1"/>
  <c r="AD67" i="14"/>
  <c r="N67" i="15"/>
  <c r="M71" i="15"/>
  <c r="AC71" i="14"/>
  <c r="AG71" i="14" s="1"/>
  <c r="Y71" i="10"/>
  <c r="AA74" i="8" s="1"/>
  <c r="R71" i="14"/>
  <c r="U71" i="10"/>
  <c r="J74" i="7" s="1"/>
  <c r="P74" i="7" s="1"/>
  <c r="K71" i="15"/>
  <c r="D66" i="15"/>
  <c r="V66" i="15" s="1"/>
  <c r="G66" i="11" s="1"/>
  <c r="D66" i="11" s="1"/>
  <c r="H66" i="14"/>
  <c r="H66" i="10"/>
  <c r="J66" i="10"/>
  <c r="W70" i="14"/>
  <c r="X70" i="14" s="1"/>
  <c r="T70" i="14" s="1"/>
  <c r="N74" i="10"/>
  <c r="P74" i="10"/>
  <c r="C77" i="8"/>
  <c r="C77" i="7"/>
  <c r="L77" i="7" s="1"/>
  <c r="C76" i="3"/>
  <c r="C77" i="6"/>
  <c r="R69" i="10"/>
  <c r="G72" i="7" s="1"/>
  <c r="H69" i="15"/>
  <c r="O69" i="14"/>
  <c r="M69" i="14" s="1"/>
  <c r="T65" i="15"/>
  <c r="AL65" i="14"/>
  <c r="AN65" i="14" s="1"/>
  <c r="AF65" i="10"/>
  <c r="AJ68" i="8" s="1"/>
  <c r="AL68" i="8" s="1"/>
  <c r="AD65" i="14"/>
  <c r="AG65" i="14" s="1"/>
  <c r="N65" i="15"/>
  <c r="Z65" i="10"/>
  <c r="AB68" i="8" s="1"/>
  <c r="AE68" i="8" s="1"/>
  <c r="X66" i="6"/>
  <c r="Y66" i="6" s="1"/>
  <c r="W66" i="6"/>
  <c r="R57" i="14"/>
  <c r="K57" i="15"/>
  <c r="U57" i="10"/>
  <c r="J60" i="7" s="1"/>
  <c r="P60" i="7" s="1"/>
  <c r="R49" i="14"/>
  <c r="M49" i="14" s="1"/>
  <c r="K49" i="15"/>
  <c r="U49" i="10"/>
  <c r="J52" i="7" s="1"/>
  <c r="P52" i="7" s="1"/>
  <c r="P72" i="14"/>
  <c r="M72" i="14" s="1"/>
  <c r="F69" i="14"/>
  <c r="G69" i="14" s="1"/>
  <c r="G69" i="10"/>
  <c r="C69" i="15"/>
  <c r="AK71" i="14"/>
  <c r="AN71" i="14" s="1"/>
  <c r="AE71" i="10"/>
  <c r="AI74" i="8" s="1"/>
  <c r="AL74" i="8" s="1"/>
  <c r="S71" i="15"/>
  <c r="K69" i="15"/>
  <c r="R69" i="14"/>
  <c r="U69" i="10"/>
  <c r="J72" i="7" s="1"/>
  <c r="AA66" i="10"/>
  <c r="AC69" i="8" s="1"/>
  <c r="AE66" i="14"/>
  <c r="O66" i="15"/>
  <c r="I70" i="15"/>
  <c r="P66" i="14"/>
  <c r="S56" i="10"/>
  <c r="H59" i="7" s="1"/>
  <c r="P68" i="7"/>
  <c r="G59" i="10"/>
  <c r="C59" i="15"/>
  <c r="F59" i="14"/>
  <c r="G59" i="14" s="1"/>
  <c r="I58" i="10"/>
  <c r="S61" i="6" s="1"/>
  <c r="E58" i="15"/>
  <c r="I58" i="14"/>
  <c r="R58" i="14"/>
  <c r="K58" i="15"/>
  <c r="U58" i="10"/>
  <c r="J61" i="7" s="1"/>
  <c r="P61" i="7" s="1"/>
  <c r="K60" i="6"/>
  <c r="L60" i="6" s="1"/>
  <c r="J60" i="6"/>
  <c r="Z55" i="10"/>
  <c r="AB58" i="8" s="1"/>
  <c r="N55" i="15"/>
  <c r="AD55" i="14"/>
  <c r="H50" i="15"/>
  <c r="O50" i="14"/>
  <c r="R50" i="10"/>
  <c r="G53" i="7" s="1"/>
  <c r="M53" i="7" s="1"/>
  <c r="M55" i="10"/>
  <c r="X52" i="10"/>
  <c r="X50" i="10"/>
  <c r="AH68" i="8"/>
  <c r="W55" i="10"/>
  <c r="M52" i="10"/>
  <c r="S50" i="15"/>
  <c r="AE50" i="10"/>
  <c r="AI53" i="8" s="1"/>
  <c r="AL53" i="8" s="1"/>
  <c r="AK50" i="14"/>
  <c r="AN50" i="14" s="1"/>
  <c r="N64" i="14"/>
  <c r="Q64" i="10"/>
  <c r="F67" i="7" s="1"/>
  <c r="L67" i="7" s="1"/>
  <c r="G64" i="15"/>
  <c r="N64" i="10"/>
  <c r="M64" i="10"/>
  <c r="K66" i="6"/>
  <c r="L66" i="6" s="1"/>
  <c r="J66" i="6"/>
  <c r="G61" i="15"/>
  <c r="Q61" i="10"/>
  <c r="F64" i="7" s="1"/>
  <c r="L64" i="7" s="1"/>
  <c r="N61" i="14"/>
  <c r="AM61" i="14"/>
  <c r="U61" i="15"/>
  <c r="AG61" i="10"/>
  <c r="AK64" i="8" s="1"/>
  <c r="Q56" i="10"/>
  <c r="F59" i="7" s="1"/>
  <c r="L59" i="7" s="1"/>
  <c r="N56" i="14"/>
  <c r="M56" i="14" s="1"/>
  <c r="G56" i="15"/>
  <c r="N56" i="10"/>
  <c r="N50" i="10"/>
  <c r="AE50" i="14"/>
  <c r="O50" i="15"/>
  <c r="AA50" i="10"/>
  <c r="AC53" i="8" s="1"/>
  <c r="V60" i="10"/>
  <c r="Y63" i="8"/>
  <c r="Z63" i="8" s="1"/>
  <c r="S58" i="10"/>
  <c r="H61" i="7" s="1"/>
  <c r="P50" i="15"/>
  <c r="AB50" i="10"/>
  <c r="AD53" i="8" s="1"/>
  <c r="AF50" i="14"/>
  <c r="M52" i="7"/>
  <c r="J62" i="14"/>
  <c r="K62" i="14" s="1"/>
  <c r="F62" i="15"/>
  <c r="L62" i="10"/>
  <c r="U62" i="15"/>
  <c r="AG62" i="10"/>
  <c r="AK65" i="8" s="1"/>
  <c r="AM62" i="14"/>
  <c r="AB59" i="10"/>
  <c r="AD62" i="8" s="1"/>
  <c r="AF59" i="14"/>
  <c r="P59" i="15"/>
  <c r="AE56" i="10"/>
  <c r="AI59" i="8" s="1"/>
  <c r="AL59" i="8" s="1"/>
  <c r="AK56" i="14"/>
  <c r="AN56" i="14" s="1"/>
  <c r="S56" i="15"/>
  <c r="Q59" i="14"/>
  <c r="J59" i="15"/>
  <c r="T59" i="10"/>
  <c r="I62" i="7" s="1"/>
  <c r="G51" i="15"/>
  <c r="N51" i="14"/>
  <c r="Q51" i="10"/>
  <c r="F54" i="7" s="1"/>
  <c r="L54" i="7" s="1"/>
  <c r="M46" i="14"/>
  <c r="C46" i="14" s="1"/>
  <c r="H46" i="11" s="1"/>
  <c r="E46" i="11" s="1"/>
  <c r="AC43" i="14"/>
  <c r="AG43" i="14" s="1"/>
  <c r="AB43" i="14" s="1"/>
  <c r="Z43" i="14" s="1"/>
  <c r="S43" i="14" s="1"/>
  <c r="M43" i="15"/>
  <c r="Y43" i="10"/>
  <c r="AA46" i="8" s="1"/>
  <c r="R47" i="10"/>
  <c r="G50" i="7" s="1"/>
  <c r="H47" i="15"/>
  <c r="O47" i="14"/>
  <c r="F44" i="15"/>
  <c r="L44" i="10"/>
  <c r="J44" i="14"/>
  <c r="K44" i="14" s="1"/>
  <c r="O43" i="14"/>
  <c r="H43" i="15"/>
  <c r="R43" i="10"/>
  <c r="G46" i="7" s="1"/>
  <c r="M46" i="7" s="1"/>
  <c r="H32" i="14"/>
  <c r="D32" i="15"/>
  <c r="V32" i="15" s="1"/>
  <c r="G32" i="11" s="1"/>
  <c r="D32" i="11" s="1"/>
  <c r="H32" i="10"/>
  <c r="AK45" i="14"/>
  <c r="S45" i="15"/>
  <c r="AE45" i="10"/>
  <c r="AI48" i="8" s="1"/>
  <c r="AE44" i="10"/>
  <c r="AI47" i="8" s="1"/>
  <c r="S44" i="15"/>
  <c r="AK44" i="14"/>
  <c r="AN44" i="14" s="1"/>
  <c r="AE42" i="14"/>
  <c r="AG42" i="14" s="1"/>
  <c r="AB42" i="14" s="1"/>
  <c r="Z42" i="14" s="1"/>
  <c r="S42" i="14" s="1"/>
  <c r="AA42" i="10"/>
  <c r="AC45" i="8" s="1"/>
  <c r="AE45" i="8" s="1"/>
  <c r="AM45" i="8" s="1"/>
  <c r="O42" i="15"/>
  <c r="P37" i="15"/>
  <c r="AF37" i="14"/>
  <c r="AB37" i="10"/>
  <c r="AD40" i="8" s="1"/>
  <c r="C36" i="8"/>
  <c r="C36" i="7"/>
  <c r="O36" i="7" s="1"/>
  <c r="C36" i="6"/>
  <c r="C35" i="3"/>
  <c r="P25" i="10"/>
  <c r="J47" i="15"/>
  <c r="Q47" i="14"/>
  <c r="T47" i="10"/>
  <c r="I50" i="7" s="1"/>
  <c r="AD47" i="14"/>
  <c r="N47" i="15"/>
  <c r="Z47" i="10"/>
  <c r="AB50" i="8" s="1"/>
  <c r="J44" i="10"/>
  <c r="C47" i="8"/>
  <c r="C47" i="7"/>
  <c r="C47" i="6"/>
  <c r="C46" i="3"/>
  <c r="AF48" i="14"/>
  <c r="AB48" i="10"/>
  <c r="AD51" i="8" s="1"/>
  <c r="P48" i="15"/>
  <c r="O48" i="15"/>
  <c r="AA48" i="10"/>
  <c r="AC51" i="8" s="1"/>
  <c r="AE48" i="14"/>
  <c r="W48" i="14"/>
  <c r="X48" i="14" s="1"/>
  <c r="T48" i="14" s="1"/>
  <c r="J88" i="12"/>
  <c r="Q51" i="8" s="1"/>
  <c r="R51" i="8" s="1"/>
  <c r="W44" i="10"/>
  <c r="L53" i="15"/>
  <c r="AA53" i="14"/>
  <c r="P53" i="10"/>
  <c r="N53" i="14"/>
  <c r="G53" i="15"/>
  <c r="Q53" i="10"/>
  <c r="F56" i="7" s="1"/>
  <c r="L56" i="7" s="1"/>
  <c r="M51" i="10"/>
  <c r="E51" i="14"/>
  <c r="F51" i="10"/>
  <c r="B51" i="15"/>
  <c r="AH52" i="8"/>
  <c r="AL50" i="8"/>
  <c r="Z45" i="10"/>
  <c r="AB48" i="8" s="1"/>
  <c r="N45" i="15"/>
  <c r="AD45" i="14"/>
  <c r="C48" i="8"/>
  <c r="C48" i="7"/>
  <c r="M48" i="7" s="1"/>
  <c r="C48" i="6"/>
  <c r="C47" i="3"/>
  <c r="AA47" i="10"/>
  <c r="AC50" i="8" s="1"/>
  <c r="AE47" i="14"/>
  <c r="O47" i="15"/>
  <c r="O44" i="15"/>
  <c r="AA44" i="10"/>
  <c r="AC47" i="8" s="1"/>
  <c r="AE44" i="14"/>
  <c r="C44" i="8"/>
  <c r="C44" i="7"/>
  <c r="L44" i="7" s="1"/>
  <c r="C44" i="6"/>
  <c r="C43" i="3"/>
  <c r="N37" i="14"/>
  <c r="M37" i="14" s="1"/>
  <c r="G37" i="15"/>
  <c r="Q37" i="10"/>
  <c r="F40" i="7" s="1"/>
  <c r="AE37" i="8"/>
  <c r="L45" i="7"/>
  <c r="S41" i="10"/>
  <c r="H44" i="7" s="1"/>
  <c r="K39" i="15"/>
  <c r="R39" i="14"/>
  <c r="U39" i="10"/>
  <c r="J42" i="7" s="1"/>
  <c r="AH39" i="14"/>
  <c r="AC39" i="10"/>
  <c r="AF42" i="8" s="1"/>
  <c r="Q39" i="15"/>
  <c r="AI39" i="14"/>
  <c r="AD39" i="10"/>
  <c r="AG42" i="8" s="1"/>
  <c r="R39" i="15"/>
  <c r="F34" i="10"/>
  <c r="E34" i="14"/>
  <c r="B34" i="15"/>
  <c r="J28" i="10"/>
  <c r="AE26" i="14"/>
  <c r="AG26" i="14" s="1"/>
  <c r="O26" i="15"/>
  <c r="AA26" i="10"/>
  <c r="AC29" i="8" s="1"/>
  <c r="AE29" i="8" s="1"/>
  <c r="AM29" i="8" s="1"/>
  <c r="AI26" i="14"/>
  <c r="AJ26" i="14" s="1"/>
  <c r="AD26" i="10"/>
  <c r="AG29" i="8" s="1"/>
  <c r="AH29" i="8" s="1"/>
  <c r="R26" i="15"/>
  <c r="AK20" i="14"/>
  <c r="AN20" i="14" s="1"/>
  <c r="AB20" i="14" s="1"/>
  <c r="Z20" i="14" s="1"/>
  <c r="S20" i="15"/>
  <c r="AE20" i="10"/>
  <c r="AI23" i="8" s="1"/>
  <c r="AL23" i="8" s="1"/>
  <c r="AK12" i="14"/>
  <c r="AN12" i="14" s="1"/>
  <c r="AB12" i="14" s="1"/>
  <c r="Z12" i="14" s="1"/>
  <c r="S12" i="14" s="1"/>
  <c r="S12" i="15"/>
  <c r="AE12" i="10"/>
  <c r="AI15" i="8" s="1"/>
  <c r="AL15" i="8" s="1"/>
  <c r="M36" i="10"/>
  <c r="T30" i="10"/>
  <c r="I33" i="7" s="1"/>
  <c r="Q30" i="14"/>
  <c r="J30" i="15"/>
  <c r="AK13" i="14"/>
  <c r="AN13" i="14" s="1"/>
  <c r="AE13" i="10"/>
  <c r="AI16" i="8" s="1"/>
  <c r="AL16" i="8" s="1"/>
  <c r="S13" i="15"/>
  <c r="K43" i="14"/>
  <c r="L43" i="14" s="1"/>
  <c r="AC40" i="14"/>
  <c r="M40" i="15"/>
  <c r="Y40" i="10"/>
  <c r="AA43" i="8" s="1"/>
  <c r="W40" i="10"/>
  <c r="AH40" i="14"/>
  <c r="AJ40" i="14" s="1"/>
  <c r="AC40" i="10"/>
  <c r="AF43" i="8" s="1"/>
  <c r="AH43" i="8" s="1"/>
  <c r="Q40" i="15"/>
  <c r="T35" i="15"/>
  <c r="AF35" i="10"/>
  <c r="AJ38" i="8" s="1"/>
  <c r="AL35" i="14"/>
  <c r="N30" i="10"/>
  <c r="C33" i="8"/>
  <c r="C33" i="7"/>
  <c r="C33" i="6"/>
  <c r="C32" i="3"/>
  <c r="AI34" i="14"/>
  <c r="AJ34" i="14" s="1"/>
  <c r="R34" i="15"/>
  <c r="AD34" i="10"/>
  <c r="AG37" i="8" s="1"/>
  <c r="AH37" i="8" s="1"/>
  <c r="Z31" i="10"/>
  <c r="AB34" i="8" s="1"/>
  <c r="N31" i="15"/>
  <c r="AD31" i="14"/>
  <c r="D29" i="15"/>
  <c r="H29" i="10"/>
  <c r="H29" i="14"/>
  <c r="L29" i="14" s="1"/>
  <c r="U29" i="15"/>
  <c r="AM29" i="14"/>
  <c r="AG29" i="10"/>
  <c r="AK32" i="8" s="1"/>
  <c r="K23" i="10"/>
  <c r="AF22" i="10"/>
  <c r="AJ25" i="8" s="1"/>
  <c r="AL22" i="14"/>
  <c r="T22" i="15"/>
  <c r="AF31" i="14"/>
  <c r="P31" i="15"/>
  <c r="AB31" i="10"/>
  <c r="AD34" i="8" s="1"/>
  <c r="K31" i="6"/>
  <c r="L31" i="6" s="1"/>
  <c r="M31" i="6" s="1"/>
  <c r="J31" i="6"/>
  <c r="Q23" i="10"/>
  <c r="F26" i="7" s="1"/>
  <c r="L26" i="7" s="1"/>
  <c r="G23" i="15"/>
  <c r="N23" i="14"/>
  <c r="S21" i="10"/>
  <c r="H24" i="7" s="1"/>
  <c r="N19" i="10"/>
  <c r="X19" i="10"/>
  <c r="E15" i="15"/>
  <c r="V15" i="15" s="1"/>
  <c r="G15" i="11" s="1"/>
  <c r="D15" i="11" s="1"/>
  <c r="I15" i="14"/>
  <c r="K15" i="14" s="1"/>
  <c r="L15" i="14" s="1"/>
  <c r="D15" i="14" s="1"/>
  <c r="I15" i="10"/>
  <c r="S18" i="6" s="1"/>
  <c r="AF15" i="14"/>
  <c r="AB15" i="10"/>
  <c r="AD18" i="8" s="1"/>
  <c r="P15" i="15"/>
  <c r="Q31" i="15"/>
  <c r="AC31" i="10"/>
  <c r="AF34" i="8" s="1"/>
  <c r="AH34" i="8" s="1"/>
  <c r="AH31" i="14"/>
  <c r="R31" i="15"/>
  <c r="AI31" i="14"/>
  <c r="AD31" i="10"/>
  <c r="AG34" i="8" s="1"/>
  <c r="I31" i="14"/>
  <c r="E31" i="15"/>
  <c r="I31" i="10"/>
  <c r="S34" i="6" s="1"/>
  <c r="S20" i="10"/>
  <c r="H23" i="7" s="1"/>
  <c r="J17" i="14"/>
  <c r="K17" i="14" s="1"/>
  <c r="L17" i="14" s="1"/>
  <c r="L17" i="10"/>
  <c r="F17" i="15"/>
  <c r="X35" i="6"/>
  <c r="Y35" i="6" s="1"/>
  <c r="W35" i="6"/>
  <c r="G27" i="14"/>
  <c r="P24" i="10"/>
  <c r="N24" i="14"/>
  <c r="G24" i="15"/>
  <c r="Q24" i="10"/>
  <c r="F27" i="7" s="1"/>
  <c r="L27" i="7" s="1"/>
  <c r="G23" i="6"/>
  <c r="H23" i="6" s="1"/>
  <c r="F23" i="6"/>
  <c r="W22" i="10"/>
  <c r="W22" i="14"/>
  <c r="X22" i="14" s="1"/>
  <c r="T22" i="14" s="1"/>
  <c r="J43" i="12"/>
  <c r="Q25" i="8" s="1"/>
  <c r="R25" i="8" s="1"/>
  <c r="K32" i="6"/>
  <c r="L32" i="6" s="1"/>
  <c r="M32" i="6" s="1"/>
  <c r="J32" i="6"/>
  <c r="M24" i="7"/>
  <c r="V28" i="10"/>
  <c r="Y31" i="8"/>
  <c r="Z31" i="8" s="1"/>
  <c r="K30" i="6"/>
  <c r="L30" i="6" s="1"/>
  <c r="J30" i="6"/>
  <c r="I13" i="15"/>
  <c r="D18" i="15"/>
  <c r="H18" i="10"/>
  <c r="H18" i="14"/>
  <c r="L18" i="14" s="1"/>
  <c r="K18" i="10"/>
  <c r="J14" i="15"/>
  <c r="T14" i="10"/>
  <c r="I17" i="7" s="1"/>
  <c r="O17" i="7" s="1"/>
  <c r="Q14" i="14"/>
  <c r="H14" i="15"/>
  <c r="R14" i="10"/>
  <c r="G17" i="7" s="1"/>
  <c r="M17" i="7" s="1"/>
  <c r="O14" i="14"/>
  <c r="O14" i="10"/>
  <c r="D10" i="15"/>
  <c r="V10" i="15" s="1"/>
  <c r="G10" i="11" s="1"/>
  <c r="D10" i="11" s="1"/>
  <c r="H10" i="14"/>
  <c r="L10" i="14" s="1"/>
  <c r="H10" i="10"/>
  <c r="AM10" i="14"/>
  <c r="U10" i="15"/>
  <c r="AG10" i="10"/>
  <c r="AK13" i="8" s="1"/>
  <c r="G7" i="10"/>
  <c r="C7" i="15"/>
  <c r="F7" i="14"/>
  <c r="M7" i="10"/>
  <c r="AG11" i="14"/>
  <c r="O9" i="14"/>
  <c r="H9" i="15"/>
  <c r="R9" i="10"/>
  <c r="G12" i="7" s="1"/>
  <c r="M12" i="7" s="1"/>
  <c r="R6" i="14"/>
  <c r="K6" i="15"/>
  <c r="U6" i="10"/>
  <c r="J9" i="7" s="1"/>
  <c r="P9" i="7" s="1"/>
  <c r="J3" i="14"/>
  <c r="K3" i="14" s="1"/>
  <c r="L3" i="10"/>
  <c r="F3" i="15"/>
  <c r="N123" i="8"/>
  <c r="K10" i="10"/>
  <c r="AE12" i="8"/>
  <c r="AM12" i="8" s="1"/>
  <c r="AE14" i="10"/>
  <c r="AI17" i="8" s="1"/>
  <c r="AL17" i="8" s="1"/>
  <c r="S14" i="15"/>
  <c r="AK14" i="14"/>
  <c r="AN14" i="14" s="1"/>
  <c r="G8" i="14"/>
  <c r="W144" i="8"/>
  <c r="W140" i="8"/>
  <c r="W136" i="8"/>
  <c r="N115" i="8"/>
  <c r="N111" i="8"/>
  <c r="O111" i="8" s="1"/>
  <c r="W95" i="8"/>
  <c r="AL34" i="8"/>
  <c r="K29" i="7"/>
  <c r="P28" i="3" s="1"/>
  <c r="N29" i="7"/>
  <c r="Q29" i="7" s="1"/>
  <c r="I16" i="14"/>
  <c r="E16" i="15"/>
  <c r="I16" i="10"/>
  <c r="S19" i="6" s="1"/>
  <c r="M16" i="15"/>
  <c r="AC16" i="14"/>
  <c r="AG16" i="14" s="1"/>
  <c r="Y16" i="10"/>
  <c r="AA19" i="8" s="1"/>
  <c r="J16" i="14"/>
  <c r="K16" i="14" s="1"/>
  <c r="F16" i="15"/>
  <c r="L16" i="10"/>
  <c r="W10" i="10"/>
  <c r="T7" i="15"/>
  <c r="AL7" i="14"/>
  <c r="AN7" i="14" s="1"/>
  <c r="AF7" i="10"/>
  <c r="AJ10" i="8" s="1"/>
  <c r="AL10" i="8" s="1"/>
  <c r="N130" i="8"/>
  <c r="O130" i="8" s="1"/>
  <c r="X130" i="8" s="1"/>
  <c r="S129" i="3" s="1"/>
  <c r="N126" i="8"/>
  <c r="O126" i="8" s="1"/>
  <c r="N122" i="8"/>
  <c r="O122" i="8" s="1"/>
  <c r="N81" i="8"/>
  <c r="O81" i="8" s="1"/>
  <c r="X81" i="8" s="1"/>
  <c r="S80" i="3" s="1"/>
  <c r="AL13" i="8"/>
  <c r="H135" i="8"/>
  <c r="O135" i="8" s="1"/>
  <c r="P122" i="7"/>
  <c r="N5" i="10"/>
  <c r="J5" i="10"/>
  <c r="W141" i="8"/>
  <c r="N139" i="8"/>
  <c r="K70" i="8"/>
  <c r="O70" i="8" s="1"/>
  <c r="H49" i="8"/>
  <c r="H44" i="8"/>
  <c r="O44" i="8" s="1"/>
  <c r="W32" i="8"/>
  <c r="W26" i="8"/>
  <c r="W21" i="8"/>
  <c r="R16" i="8"/>
  <c r="H9" i="8"/>
  <c r="O9" i="8" s="1"/>
  <c r="N143" i="8"/>
  <c r="K49" i="8"/>
  <c r="K29" i="8"/>
  <c r="O29" i="8" s="1"/>
  <c r="X29" i="8" s="1"/>
  <c r="S28" i="3" s="1"/>
  <c r="W16" i="8"/>
  <c r="O110" i="7"/>
  <c r="K24" i="8"/>
  <c r="O24" i="8" s="1"/>
  <c r="X24" i="8" s="1"/>
  <c r="S23" i="3" s="1"/>
  <c r="K13" i="8"/>
  <c r="L3" i="14"/>
  <c r="K131" i="8"/>
  <c r="O131" i="8" s="1"/>
  <c r="X131" i="8" s="1"/>
  <c r="S130" i="3" s="1"/>
  <c r="W114" i="8"/>
  <c r="N112" i="8"/>
  <c r="O78" i="8"/>
  <c r="N68" i="8"/>
  <c r="O68" i="8" s="1"/>
  <c r="K59" i="8"/>
  <c r="O59" i="8" s="1"/>
  <c r="N52" i="8"/>
  <c r="W44" i="8"/>
  <c r="R39" i="8"/>
  <c r="O19" i="8"/>
  <c r="T68" i="5"/>
  <c r="T66" i="4"/>
  <c r="C66" i="4"/>
  <c r="K6" i="6"/>
  <c r="L6" i="6" s="1"/>
  <c r="J6" i="6"/>
  <c r="H118" i="8"/>
  <c r="O118" i="8" s="1"/>
  <c r="H113" i="8"/>
  <c r="O113" i="8" s="1"/>
  <c r="X113" i="8" s="1"/>
  <c r="S112" i="3" s="1"/>
  <c r="H91" i="8"/>
  <c r="O91" i="8" s="1"/>
  <c r="R63" i="8"/>
  <c r="T4" i="10"/>
  <c r="I7" i="7" s="1"/>
  <c r="O7" i="7" s="1"/>
  <c r="J4" i="15"/>
  <c r="Q4" i="14"/>
  <c r="AC4" i="10"/>
  <c r="AF7" i="8" s="1"/>
  <c r="AH7" i="8" s="1"/>
  <c r="AH4" i="14"/>
  <c r="AJ4" i="14" s="1"/>
  <c r="Q4" i="15"/>
  <c r="AC4" i="14"/>
  <c r="M4" i="15"/>
  <c r="Y4" i="10"/>
  <c r="AA7" i="8" s="1"/>
  <c r="K127" i="8"/>
  <c r="R117" i="8"/>
  <c r="N116" i="8"/>
  <c r="K99" i="8"/>
  <c r="N96" i="8"/>
  <c r="O96" i="8" s="1"/>
  <c r="X96" i="8" s="1"/>
  <c r="S95" i="3" s="1"/>
  <c r="N93" i="8"/>
  <c r="O93" i="8" s="1"/>
  <c r="K37" i="8"/>
  <c r="T73" i="5"/>
  <c r="I5" i="15"/>
  <c r="K61" i="8"/>
  <c r="O61" i="8" s="1"/>
  <c r="X61" i="8" s="1"/>
  <c r="S60" i="3" s="1"/>
  <c r="K47" i="8"/>
  <c r="K32" i="8"/>
  <c r="T51" i="5"/>
  <c r="T101" i="4"/>
  <c r="T113" i="4"/>
  <c r="T30" i="4"/>
  <c r="C30" i="4"/>
  <c r="T35" i="5"/>
  <c r="T62" i="4"/>
  <c r="T118" i="4"/>
  <c r="T48" i="5"/>
  <c r="T70" i="4"/>
  <c r="T67" i="5"/>
  <c r="T63" i="5"/>
  <c r="T81" i="4"/>
  <c r="C81" i="4"/>
  <c r="X54" i="8" l="1"/>
  <c r="S53" i="3" s="1"/>
  <c r="L134" i="7"/>
  <c r="AM23" i="8"/>
  <c r="I99" i="6"/>
  <c r="O13" i="7"/>
  <c r="AB77" i="14"/>
  <c r="Z77" i="14" s="1"/>
  <c r="S77" i="14" s="1"/>
  <c r="M18" i="6"/>
  <c r="U81" i="4"/>
  <c r="U30" i="4"/>
  <c r="AG4" i="14"/>
  <c r="C68" i="5"/>
  <c r="X111" i="8"/>
  <c r="S110" i="3" s="1"/>
  <c r="M30" i="6"/>
  <c r="L40" i="7"/>
  <c r="M50" i="7"/>
  <c r="O62" i="7"/>
  <c r="AG50" i="14"/>
  <c r="AM68" i="8"/>
  <c r="AN68" i="8" s="1"/>
  <c r="T67" i="3" s="1"/>
  <c r="M86" i="7"/>
  <c r="AG77" i="14"/>
  <c r="D81" i="14"/>
  <c r="V105" i="15"/>
  <c r="G105" i="11" s="1"/>
  <c r="D105" i="11" s="1"/>
  <c r="AG114" i="14"/>
  <c r="AG131" i="14"/>
  <c r="I144" i="6"/>
  <c r="AL136" i="8"/>
  <c r="AM136" i="8" s="1"/>
  <c r="AN136" i="8" s="1"/>
  <c r="M20" i="7"/>
  <c r="P87" i="7"/>
  <c r="M92" i="6"/>
  <c r="N92" i="6" s="1"/>
  <c r="M91" i="3" s="1"/>
  <c r="N103" i="6"/>
  <c r="M102" i="3" s="1"/>
  <c r="M121" i="7"/>
  <c r="P135" i="7"/>
  <c r="AM138" i="8"/>
  <c r="AM116" i="8"/>
  <c r="X75" i="8"/>
  <c r="S74" i="3" s="1"/>
  <c r="K50" i="14"/>
  <c r="L50" i="14" s="1"/>
  <c r="L102" i="7"/>
  <c r="L111" i="7"/>
  <c r="AM9" i="8"/>
  <c r="AN9" i="8" s="1"/>
  <c r="T8" i="3" s="1"/>
  <c r="Z21" i="14"/>
  <c r="S21" i="14" s="1"/>
  <c r="V72" i="15"/>
  <c r="G72" i="11" s="1"/>
  <c r="D72" i="11" s="1"/>
  <c r="AM14" i="8"/>
  <c r="M76" i="6"/>
  <c r="AJ123" i="14"/>
  <c r="AN140" i="14"/>
  <c r="AB140" i="14" s="1"/>
  <c r="Z140" i="14" s="1"/>
  <c r="R18" i="6"/>
  <c r="G84" i="14"/>
  <c r="K88" i="14"/>
  <c r="L88" i="14" s="1"/>
  <c r="AN95" i="14"/>
  <c r="O115" i="7"/>
  <c r="X38" i="8"/>
  <c r="S37" i="3" s="1"/>
  <c r="AG104" i="14"/>
  <c r="C28" i="14"/>
  <c r="H28" i="11" s="1"/>
  <c r="E28" i="11" s="1"/>
  <c r="AL83" i="8"/>
  <c r="V58" i="15"/>
  <c r="G58" i="11" s="1"/>
  <c r="D58" i="11" s="1"/>
  <c r="AL126" i="8"/>
  <c r="L129" i="7"/>
  <c r="L130" i="14"/>
  <c r="L138" i="7"/>
  <c r="V7" i="15"/>
  <c r="G7" i="11" s="1"/>
  <c r="D7" i="11" s="1"/>
  <c r="R18" i="4"/>
  <c r="L115" i="7"/>
  <c r="P117" i="7"/>
  <c r="O97" i="8"/>
  <c r="X138" i="8"/>
  <c r="S137" i="3" s="1"/>
  <c r="C18" i="4"/>
  <c r="AN28" i="14"/>
  <c r="V41" i="15"/>
  <c r="G41" i="11" s="1"/>
  <c r="D41" i="11" s="1"/>
  <c r="V42" i="15"/>
  <c r="G42" i="11" s="1"/>
  <c r="D42" i="11" s="1"/>
  <c r="M97" i="7"/>
  <c r="L117" i="7"/>
  <c r="Z122" i="6"/>
  <c r="AM20" i="8"/>
  <c r="AN20" i="8" s="1"/>
  <c r="T19" i="3" s="1"/>
  <c r="X87" i="8"/>
  <c r="S86" i="3" s="1"/>
  <c r="P97" i="6"/>
  <c r="Q97" i="6" s="1"/>
  <c r="R97" i="6" s="1"/>
  <c r="O43" i="8"/>
  <c r="V29" i="6"/>
  <c r="AA29" i="6" s="1"/>
  <c r="AB29" i="6" s="1"/>
  <c r="AM30" i="8"/>
  <c r="O40" i="7"/>
  <c r="M59" i="7"/>
  <c r="P97" i="7"/>
  <c r="O21" i="8"/>
  <c r="X21" i="8" s="1"/>
  <c r="AM28" i="8"/>
  <c r="AN28" i="8" s="1"/>
  <c r="T27" i="3" s="1"/>
  <c r="AH67" i="8"/>
  <c r="AM71" i="8"/>
  <c r="AN71" i="8" s="1"/>
  <c r="T70" i="3" s="1"/>
  <c r="P100" i="7"/>
  <c r="AB105" i="14"/>
  <c r="N99" i="6"/>
  <c r="M98" i="3" s="1"/>
  <c r="C51" i="5"/>
  <c r="R76" i="6"/>
  <c r="AG40" i="14"/>
  <c r="V37" i="15"/>
  <c r="G37" i="11" s="1"/>
  <c r="D37" i="11" s="1"/>
  <c r="C101" i="4"/>
  <c r="I23" i="6"/>
  <c r="M42" i="7"/>
  <c r="AL48" i="8"/>
  <c r="L66" i="14"/>
  <c r="AB118" i="14"/>
  <c r="Z118" i="14" s="1"/>
  <c r="S118" i="14" s="1"/>
  <c r="O83" i="8"/>
  <c r="X83" i="8" s="1"/>
  <c r="S82" i="3" s="1"/>
  <c r="K22" i="14"/>
  <c r="P40" i="6"/>
  <c r="Q40" i="6" s="1"/>
  <c r="Z59" i="6"/>
  <c r="AM75" i="8"/>
  <c r="C14" i="4"/>
  <c r="C34" i="4"/>
  <c r="Q41" i="7"/>
  <c r="AG98" i="14"/>
  <c r="L114" i="7"/>
  <c r="AG117" i="14"/>
  <c r="K124" i="14"/>
  <c r="V119" i="15"/>
  <c r="G119" i="11" s="1"/>
  <c r="D119" i="11" s="1"/>
  <c r="X121" i="8"/>
  <c r="S120" i="3" s="1"/>
  <c r="Z17" i="6"/>
  <c r="V26" i="15"/>
  <c r="G26" i="11" s="1"/>
  <c r="D26" i="11" s="1"/>
  <c r="AG23" i="14"/>
  <c r="D74" i="14"/>
  <c r="V75" i="6"/>
  <c r="AN31" i="14"/>
  <c r="P56" i="7"/>
  <c r="AE86" i="8"/>
  <c r="O82" i="7"/>
  <c r="T91" i="6"/>
  <c r="U91" i="6" s="1"/>
  <c r="V91" i="6" s="1"/>
  <c r="H34" i="8"/>
  <c r="O34" i="8" s="1"/>
  <c r="X34" i="8" s="1"/>
  <c r="C48" i="5"/>
  <c r="I94" i="6"/>
  <c r="N94" i="6" s="1"/>
  <c r="M93" i="3" s="1"/>
  <c r="C63" i="5"/>
  <c r="O50" i="7"/>
  <c r="O47" i="8"/>
  <c r="D18" i="14"/>
  <c r="L36" i="7"/>
  <c r="C67" i="5"/>
  <c r="O116" i="8"/>
  <c r="X116" i="8" s="1"/>
  <c r="S115" i="3" s="1"/>
  <c r="C113" i="4"/>
  <c r="V89" i="15"/>
  <c r="G89" i="11" s="1"/>
  <c r="D89" i="11" s="1"/>
  <c r="G93" i="14"/>
  <c r="P114" i="7"/>
  <c r="P125" i="7"/>
  <c r="AB131" i="14"/>
  <c r="Z131" i="14" s="1"/>
  <c r="S131" i="14" s="1"/>
  <c r="I142" i="6"/>
  <c r="AN134" i="14"/>
  <c r="O115" i="8"/>
  <c r="AN10" i="14"/>
  <c r="M15" i="14"/>
  <c r="T40" i="6"/>
  <c r="U40" i="6" s="1"/>
  <c r="V40" i="6" s="1"/>
  <c r="AA40" i="6" s="1"/>
  <c r="M117" i="7"/>
  <c r="M112" i="14"/>
  <c r="AE18" i="8"/>
  <c r="AM18" i="8" s="1"/>
  <c r="AL104" i="8"/>
  <c r="AL7" i="8"/>
  <c r="X124" i="8"/>
  <c r="S123" i="3" s="1"/>
  <c r="AB65" i="14"/>
  <c r="Z65" i="14" s="1"/>
  <c r="S65" i="14" s="1"/>
  <c r="AH96" i="8"/>
  <c r="AM96" i="8" s="1"/>
  <c r="I81" i="6"/>
  <c r="N81" i="6" s="1"/>
  <c r="M80" i="3" s="1"/>
  <c r="O39" i="8"/>
  <c r="X39" i="8" s="1"/>
  <c r="S38" i="3" s="1"/>
  <c r="I122" i="6"/>
  <c r="AM106" i="8"/>
  <c r="AN106" i="8" s="1"/>
  <c r="T105" i="3" s="1"/>
  <c r="R105" i="3" s="1"/>
  <c r="I16" i="6"/>
  <c r="O32" i="8"/>
  <c r="X32" i="8" s="1"/>
  <c r="S31" i="3" s="1"/>
  <c r="AL47" i="8"/>
  <c r="M87" i="7"/>
  <c r="U118" i="4"/>
  <c r="O99" i="8"/>
  <c r="X99" i="8" s="1"/>
  <c r="S98" i="3" s="1"/>
  <c r="P42" i="7"/>
  <c r="C35" i="5"/>
  <c r="U101" i="4"/>
  <c r="X122" i="8"/>
  <c r="S121" i="3" s="1"/>
  <c r="AN45" i="14"/>
  <c r="AM85" i="8"/>
  <c r="AN85" i="8" s="1"/>
  <c r="T84" i="3" s="1"/>
  <c r="R84" i="3" s="1"/>
  <c r="P98" i="7"/>
  <c r="L97" i="7"/>
  <c r="Z97" i="6"/>
  <c r="P107" i="7"/>
  <c r="AL118" i="8"/>
  <c r="AL117" i="8"/>
  <c r="AL144" i="8"/>
  <c r="L120" i="7"/>
  <c r="X10" i="8"/>
  <c r="R9" i="4" s="1"/>
  <c r="P13" i="7"/>
  <c r="L20" i="7"/>
  <c r="AN29" i="14"/>
  <c r="M41" i="6"/>
  <c r="N41" i="6" s="1"/>
  <c r="M40" i="3" s="1"/>
  <c r="AG61" i="14"/>
  <c r="AB121" i="14"/>
  <c r="Z121" i="14" s="1"/>
  <c r="L42" i="7"/>
  <c r="I35" i="6"/>
  <c r="N35" i="6" s="1"/>
  <c r="M34" i="3" s="1"/>
  <c r="AB28" i="14"/>
  <c r="Z28" i="14" s="1"/>
  <c r="S28" i="14" s="1"/>
  <c r="Z79" i="6"/>
  <c r="AN101" i="14"/>
  <c r="AB101" i="14" s="1"/>
  <c r="Z101" i="14" s="1"/>
  <c r="M138" i="14"/>
  <c r="R132" i="6"/>
  <c r="AN4" i="14"/>
  <c r="AB4" i="14" s="1"/>
  <c r="Z4" i="14" s="1"/>
  <c r="S4" i="14" s="1"/>
  <c r="X132" i="8"/>
  <c r="S131" i="3" s="1"/>
  <c r="K45" i="14"/>
  <c r="L45" i="14" s="1"/>
  <c r="D45" i="14" s="1"/>
  <c r="M84" i="6"/>
  <c r="I120" i="6"/>
  <c r="L112" i="7"/>
  <c r="C50" i="4"/>
  <c r="M38" i="6"/>
  <c r="R126" i="6"/>
  <c r="AM15" i="8"/>
  <c r="W59" i="8"/>
  <c r="X59" i="8" s="1"/>
  <c r="N34" i="8"/>
  <c r="D93" i="14"/>
  <c r="X25" i="8"/>
  <c r="S24" i="3" s="1"/>
  <c r="X41" i="8"/>
  <c r="S40" i="3" s="1"/>
  <c r="AB82" i="14"/>
  <c r="Z82" i="14" s="1"/>
  <c r="S82" i="14" s="1"/>
  <c r="P43" i="7"/>
  <c r="AG30" i="14"/>
  <c r="V33" i="15"/>
  <c r="G33" i="11" s="1"/>
  <c r="D33" i="11" s="1"/>
  <c r="O81" i="4"/>
  <c r="U51" i="5"/>
  <c r="C73" i="5"/>
  <c r="O13" i="8"/>
  <c r="X126" i="8"/>
  <c r="S125" i="3" s="1"/>
  <c r="O123" i="8"/>
  <c r="X123" i="8" s="1"/>
  <c r="S122" i="3" s="1"/>
  <c r="M83" i="7"/>
  <c r="P102" i="7"/>
  <c r="AE109" i="8"/>
  <c r="AM109" i="8" s="1"/>
  <c r="AN109" i="8" s="1"/>
  <c r="T108" i="3" s="1"/>
  <c r="R108" i="3" s="1"/>
  <c r="AN114" i="14"/>
  <c r="X119" i="8"/>
  <c r="AL32" i="8"/>
  <c r="AH47" i="8"/>
  <c r="P50" i="7"/>
  <c r="AE84" i="8"/>
  <c r="AM84" i="8" s="1"/>
  <c r="AJ89" i="14"/>
  <c r="L98" i="7"/>
  <c r="AB117" i="14"/>
  <c r="Z117" i="14" s="1"/>
  <c r="S117" i="14" s="1"/>
  <c r="O16" i="8"/>
  <c r="X80" i="8"/>
  <c r="S79" i="3" s="1"/>
  <c r="AM16" i="8"/>
  <c r="M13" i="7"/>
  <c r="AE53" i="8"/>
  <c r="AM53" i="8" s="1"/>
  <c r="AE63" i="8"/>
  <c r="AM63" i="8" s="1"/>
  <c r="AN63" i="8" s="1"/>
  <c r="B63" i="14"/>
  <c r="F63" i="11" s="1"/>
  <c r="C63" i="11" s="1"/>
  <c r="AE88" i="8"/>
  <c r="X57" i="8"/>
  <c r="S56" i="3" s="1"/>
  <c r="N72" i="7"/>
  <c r="AL141" i="8"/>
  <c r="AE73" i="8"/>
  <c r="R6" i="6"/>
  <c r="W55" i="8"/>
  <c r="AB111" i="14"/>
  <c r="S20" i="3"/>
  <c r="R15" i="5"/>
  <c r="AB106" i="14"/>
  <c r="Z106" i="14" s="1"/>
  <c r="S106" i="14" s="1"/>
  <c r="X97" i="8"/>
  <c r="S96" i="3" s="1"/>
  <c r="S101" i="14"/>
  <c r="C101" i="14"/>
  <c r="H101" i="11" s="1"/>
  <c r="E101" i="11" s="1"/>
  <c r="S34" i="3"/>
  <c r="R30" i="4"/>
  <c r="B33" i="14"/>
  <c r="F33" i="11" s="1"/>
  <c r="C33" i="11" s="1"/>
  <c r="X115" i="8"/>
  <c r="S114" i="3" s="1"/>
  <c r="S20" i="14"/>
  <c r="C20" i="14"/>
  <c r="H20" i="11" s="1"/>
  <c r="E20" i="11" s="1"/>
  <c r="R80" i="3"/>
  <c r="S9" i="3"/>
  <c r="S118" i="3"/>
  <c r="R63" i="5"/>
  <c r="S7" i="3"/>
  <c r="R7" i="5"/>
  <c r="AB57" i="14"/>
  <c r="Z57" i="14" s="1"/>
  <c r="S57" i="14" s="1"/>
  <c r="I43" i="15"/>
  <c r="V43" i="15" s="1"/>
  <c r="G43" i="11" s="1"/>
  <c r="D43" i="11" s="1"/>
  <c r="G7" i="14"/>
  <c r="U32" i="3"/>
  <c r="G37" i="6"/>
  <c r="H37" i="6" s="1"/>
  <c r="F37" i="6"/>
  <c r="K44" i="7"/>
  <c r="P43" i="3" s="1"/>
  <c r="N44" i="7"/>
  <c r="V53" i="10"/>
  <c r="Y56" i="8"/>
  <c r="Z56" i="8" s="1"/>
  <c r="U46" i="3"/>
  <c r="U35" i="3"/>
  <c r="T70" i="6"/>
  <c r="U70" i="6" s="1"/>
  <c r="V70" i="6" s="1"/>
  <c r="P70" i="6"/>
  <c r="Q70" i="6" s="1"/>
  <c r="O70" i="6"/>
  <c r="U66" i="4"/>
  <c r="U77" i="3"/>
  <c r="P103" i="6"/>
  <c r="Q103" i="6" s="1"/>
  <c r="R103" i="6" s="1"/>
  <c r="O103" i="6"/>
  <c r="T103" i="6"/>
  <c r="U103" i="6" s="1"/>
  <c r="V103" i="6" s="1"/>
  <c r="I101" i="15"/>
  <c r="V101" i="15" s="1"/>
  <c r="G101" i="11" s="1"/>
  <c r="D101" i="11" s="1"/>
  <c r="S110" i="10"/>
  <c r="H113" i="7" s="1"/>
  <c r="X113" i="6"/>
  <c r="Y113" i="6" s="1"/>
  <c r="W113" i="6"/>
  <c r="V124" i="10"/>
  <c r="Y127" i="8"/>
  <c r="Z127" i="8" s="1"/>
  <c r="X132" i="6"/>
  <c r="Y132" i="6" s="1"/>
  <c r="W132" i="6"/>
  <c r="T136" i="6"/>
  <c r="U136" i="6" s="1"/>
  <c r="V136" i="6" s="1"/>
  <c r="O136" i="6"/>
  <c r="X136" i="6"/>
  <c r="Y136" i="6" s="1"/>
  <c r="Z136" i="6" s="1"/>
  <c r="P136" i="6"/>
  <c r="Q136" i="6" s="1"/>
  <c r="R136" i="6" s="1"/>
  <c r="X141" i="6"/>
  <c r="Y141" i="6" s="1"/>
  <c r="Z141" i="6" s="1"/>
  <c r="P141" i="6"/>
  <c r="Q141" i="6" s="1"/>
  <c r="R141" i="6" s="1"/>
  <c r="O141" i="6"/>
  <c r="T141" i="6"/>
  <c r="U141" i="6" s="1"/>
  <c r="V141" i="6" s="1"/>
  <c r="L96" i="7"/>
  <c r="AB104" i="14"/>
  <c r="Z104" i="14" s="1"/>
  <c r="S104" i="14" s="1"/>
  <c r="U126" i="3"/>
  <c r="U67" i="5"/>
  <c r="C69" i="4"/>
  <c r="S4" i="10"/>
  <c r="H7" i="7" s="1"/>
  <c r="U15" i="5"/>
  <c r="U20" i="3"/>
  <c r="U25" i="3"/>
  <c r="K24" i="6"/>
  <c r="L24" i="6" s="1"/>
  <c r="J24" i="6"/>
  <c r="L47" i="14"/>
  <c r="X62" i="6"/>
  <c r="Y62" i="6" s="1"/>
  <c r="W62" i="6"/>
  <c r="L57" i="14"/>
  <c r="D57" i="14" s="1"/>
  <c r="B57" i="14" s="1"/>
  <c r="F57" i="11" s="1"/>
  <c r="C57" i="11" s="1"/>
  <c r="V67" i="10"/>
  <c r="Y70" i="8"/>
  <c r="Z70" i="8" s="1"/>
  <c r="AE98" i="8"/>
  <c r="AM98" i="8"/>
  <c r="V95" i="10"/>
  <c r="Y98" i="8"/>
  <c r="Z98" i="8" s="1"/>
  <c r="P94" i="14"/>
  <c r="M94" i="14" s="1"/>
  <c r="P99" i="14"/>
  <c r="P126" i="7"/>
  <c r="AG124" i="14"/>
  <c r="L126" i="14"/>
  <c r="D126" i="14" s="1"/>
  <c r="U132" i="3"/>
  <c r="S132" i="10"/>
  <c r="H135" i="7" s="1"/>
  <c r="S137" i="10"/>
  <c r="H140" i="7" s="1"/>
  <c r="T110" i="6"/>
  <c r="U110" i="6" s="1"/>
  <c r="V110" i="6" s="1"/>
  <c r="O110" i="6"/>
  <c r="X110" i="6"/>
  <c r="Y110" i="6" s="1"/>
  <c r="Z110" i="6" s="1"/>
  <c r="P110" i="6"/>
  <c r="Q110" i="6" s="1"/>
  <c r="L121" i="14"/>
  <c r="Q141" i="8"/>
  <c r="R141" i="8" s="1"/>
  <c r="Q142" i="8"/>
  <c r="R142" i="8" s="1"/>
  <c r="X142" i="8" s="1"/>
  <c r="R22" i="4"/>
  <c r="U18" i="4"/>
  <c r="K21" i="6"/>
  <c r="L21" i="6" s="1"/>
  <c r="J21" i="6"/>
  <c r="U8" i="4"/>
  <c r="U8" i="3"/>
  <c r="X34" i="6"/>
  <c r="Y34" i="6" s="1"/>
  <c r="W34" i="6"/>
  <c r="AG15" i="14"/>
  <c r="AB15" i="14" s="1"/>
  <c r="Z15" i="14" s="1"/>
  <c r="P44" i="7"/>
  <c r="X51" i="6"/>
  <c r="Y51" i="6" s="1"/>
  <c r="W51" i="6"/>
  <c r="O54" i="7"/>
  <c r="M44" i="14"/>
  <c r="X41" i="6"/>
  <c r="Y41" i="6" s="1"/>
  <c r="Z41" i="6" s="1"/>
  <c r="P41" i="6"/>
  <c r="Q41" i="6" s="1"/>
  <c r="O41" i="6"/>
  <c r="T41" i="6"/>
  <c r="U41" i="6" s="1"/>
  <c r="V41" i="6" s="1"/>
  <c r="P62" i="7"/>
  <c r="L87" i="7"/>
  <c r="M99" i="14"/>
  <c r="I102" i="15"/>
  <c r="V102" i="15" s="1"/>
  <c r="G102" i="11" s="1"/>
  <c r="D102" i="11" s="1"/>
  <c r="N106" i="7"/>
  <c r="Q106" i="7" s="1"/>
  <c r="K106" i="7"/>
  <c r="P105" i="3" s="1"/>
  <c r="U110" i="3"/>
  <c r="U96" i="4"/>
  <c r="M111" i="7"/>
  <c r="K107" i="6"/>
  <c r="L107" i="6" s="1"/>
  <c r="J107" i="6"/>
  <c r="I111" i="15"/>
  <c r="V111" i="15" s="1"/>
  <c r="G111" i="11" s="1"/>
  <c r="D111" i="11" s="1"/>
  <c r="I116" i="15"/>
  <c r="AN136" i="14"/>
  <c r="AL140" i="8"/>
  <c r="T144" i="6"/>
  <c r="U144" i="6" s="1"/>
  <c r="V144" i="6" s="1"/>
  <c r="P144" i="6"/>
  <c r="Q144" i="6" s="1"/>
  <c r="O144" i="6"/>
  <c r="AL111" i="8"/>
  <c r="L110" i="14"/>
  <c r="D110" i="14" s="1"/>
  <c r="P131" i="14"/>
  <c r="M131" i="14" s="1"/>
  <c r="G141" i="6"/>
  <c r="H141" i="6" s="1"/>
  <c r="F141" i="6"/>
  <c r="K142" i="6"/>
  <c r="L142" i="6" s="1"/>
  <c r="M142" i="6" s="1"/>
  <c r="N142" i="6" s="1"/>
  <c r="M141" i="3" s="1"/>
  <c r="R110" i="4"/>
  <c r="U19" i="5"/>
  <c r="L55" i="5"/>
  <c r="L4" i="14"/>
  <c r="M34" i="7"/>
  <c r="AL26" i="8"/>
  <c r="AB27" i="14"/>
  <c r="Z27" i="14" s="1"/>
  <c r="S27" i="14" s="1"/>
  <c r="O39" i="7"/>
  <c r="AG41" i="14"/>
  <c r="AB41" i="14" s="1"/>
  <c r="Z41" i="14" s="1"/>
  <c r="P59" i="6"/>
  <c r="Q59" i="6" s="1"/>
  <c r="O59" i="6"/>
  <c r="T59" i="6"/>
  <c r="U59" i="6" s="1"/>
  <c r="V59" i="6" s="1"/>
  <c r="AA59" i="6" s="1"/>
  <c r="N58" i="7"/>
  <c r="K58" i="7"/>
  <c r="P57" i="3" s="1"/>
  <c r="Q57" i="7"/>
  <c r="L49" i="14"/>
  <c r="D49" i="14" s="1"/>
  <c r="T78" i="6"/>
  <c r="U78" i="6" s="1"/>
  <c r="V78" i="6" s="1"/>
  <c r="P78" i="6"/>
  <c r="Q78" i="6" s="1"/>
  <c r="O78" i="6"/>
  <c r="AA79" i="6"/>
  <c r="T80" i="6"/>
  <c r="U80" i="6" s="1"/>
  <c r="V80" i="6" s="1"/>
  <c r="P80" i="6"/>
  <c r="Q80" i="6" s="1"/>
  <c r="O80" i="6"/>
  <c r="AL93" i="8"/>
  <c r="O129" i="8"/>
  <c r="I10" i="6"/>
  <c r="P9" i="6"/>
  <c r="Q9" i="6" s="1"/>
  <c r="O9" i="6"/>
  <c r="T9" i="6"/>
  <c r="U9" i="6" s="1"/>
  <c r="V9" i="6" s="1"/>
  <c r="X9" i="6"/>
  <c r="Y9" i="6" s="1"/>
  <c r="Z9" i="6" s="1"/>
  <c r="S9" i="10"/>
  <c r="H12" i="7" s="1"/>
  <c r="I17" i="15"/>
  <c r="V17" i="15" s="1"/>
  <c r="G17" i="11" s="1"/>
  <c r="D17" i="11" s="1"/>
  <c r="AE27" i="8"/>
  <c r="AM27" i="8" s="1"/>
  <c r="V33" i="6"/>
  <c r="I40" i="15"/>
  <c r="V40" i="15" s="1"/>
  <c r="G40" i="11" s="1"/>
  <c r="D40" i="11" s="1"/>
  <c r="AL51" i="8"/>
  <c r="X54" i="6"/>
  <c r="Y54" i="6" s="1"/>
  <c r="W54" i="6"/>
  <c r="AH50" i="8"/>
  <c r="W44" i="6"/>
  <c r="X44" i="6"/>
  <c r="Y44" i="6" s="1"/>
  <c r="AH58" i="8"/>
  <c r="AE70" i="8"/>
  <c r="AM70" i="8" s="1"/>
  <c r="M74" i="7"/>
  <c r="G75" i="6"/>
  <c r="H75" i="6" s="1"/>
  <c r="I75" i="6" s="1"/>
  <c r="N75" i="6" s="1"/>
  <c r="F75" i="6"/>
  <c r="P73" i="14"/>
  <c r="AE87" i="8"/>
  <c r="O89" i="7"/>
  <c r="O90" i="7"/>
  <c r="G90" i="6"/>
  <c r="H90" i="6" s="1"/>
  <c r="I90" i="6" s="1"/>
  <c r="F90" i="6"/>
  <c r="G91" i="6"/>
  <c r="H91" i="6" s="1"/>
  <c r="F91" i="6"/>
  <c r="M88" i="6"/>
  <c r="U87" i="3"/>
  <c r="Z104" i="6"/>
  <c r="K95" i="6"/>
  <c r="L95" i="6" s="1"/>
  <c r="J95" i="6"/>
  <c r="K108" i="7"/>
  <c r="P107" i="3" s="1"/>
  <c r="N108" i="7"/>
  <c r="Q108" i="7" s="1"/>
  <c r="I104" i="15"/>
  <c r="V114" i="10"/>
  <c r="Y117" i="8"/>
  <c r="Z117" i="8" s="1"/>
  <c r="U128" i="3"/>
  <c r="T140" i="6"/>
  <c r="U140" i="6" s="1"/>
  <c r="V140" i="6" s="1"/>
  <c r="AA140" i="6" s="1"/>
  <c r="P140" i="6"/>
  <c r="Q140" i="6" s="1"/>
  <c r="O140" i="6"/>
  <c r="V134" i="10"/>
  <c r="Y137" i="8"/>
  <c r="Z137" i="8" s="1"/>
  <c r="P107" i="6"/>
  <c r="Q107" i="6" s="1"/>
  <c r="O107" i="6"/>
  <c r="T107" i="6"/>
  <c r="U107" i="6" s="1"/>
  <c r="V107" i="6" s="1"/>
  <c r="AA107" i="6" s="1"/>
  <c r="AE144" i="8"/>
  <c r="AM144" i="8" s="1"/>
  <c r="K127" i="6"/>
  <c r="L127" i="6" s="1"/>
  <c r="J127" i="6"/>
  <c r="AE128" i="8"/>
  <c r="AG123" i="14"/>
  <c r="C59" i="5"/>
  <c r="U18" i="3"/>
  <c r="AL21" i="8"/>
  <c r="U9" i="3"/>
  <c r="U9" i="4"/>
  <c r="AN11" i="14"/>
  <c r="I39" i="6"/>
  <c r="V13" i="15"/>
  <c r="G13" i="11" s="1"/>
  <c r="D13" i="11" s="1"/>
  <c r="AJ51" i="14"/>
  <c r="K53" i="14"/>
  <c r="AJ53" i="14"/>
  <c r="I48" i="15"/>
  <c r="V48" i="15" s="1"/>
  <c r="G48" i="11" s="1"/>
  <c r="D48" i="11" s="1"/>
  <c r="AN52" i="14"/>
  <c r="AN67" i="14"/>
  <c r="L69" i="7"/>
  <c r="M75" i="7"/>
  <c r="P75" i="7"/>
  <c r="X71" i="6"/>
  <c r="Y71" i="6" s="1"/>
  <c r="Z71" i="6" s="1"/>
  <c r="P71" i="6"/>
  <c r="Q71" i="6" s="1"/>
  <c r="O71" i="6"/>
  <c r="T71" i="6"/>
  <c r="U71" i="6" s="1"/>
  <c r="V71" i="6" s="1"/>
  <c r="S84" i="10"/>
  <c r="H87" i="7" s="1"/>
  <c r="U83" i="3"/>
  <c r="U71" i="4"/>
  <c r="AG97" i="14"/>
  <c r="AG108" i="14"/>
  <c r="O118" i="7"/>
  <c r="O117" i="7"/>
  <c r="O127" i="7"/>
  <c r="L133" i="7"/>
  <c r="G131" i="14"/>
  <c r="D131" i="14" s="1"/>
  <c r="U116" i="4"/>
  <c r="U133" i="3"/>
  <c r="G134" i="14"/>
  <c r="D134" i="14" s="1"/>
  <c r="U50" i="4"/>
  <c r="S114" i="4"/>
  <c r="X10" i="6"/>
  <c r="Y10" i="6" s="1"/>
  <c r="W10" i="6"/>
  <c r="S22" i="10"/>
  <c r="H25" i="7" s="1"/>
  <c r="G22" i="14"/>
  <c r="L34" i="7"/>
  <c r="X11" i="6"/>
  <c r="Y11" i="6" s="1"/>
  <c r="W11" i="6"/>
  <c r="O37" i="7"/>
  <c r="I30" i="15"/>
  <c r="V30" i="15" s="1"/>
  <c r="G30" i="11" s="1"/>
  <c r="D30" i="11" s="1"/>
  <c r="Z30" i="6"/>
  <c r="P51" i="6"/>
  <c r="Q51" i="6" s="1"/>
  <c r="O51" i="6"/>
  <c r="T51" i="6"/>
  <c r="U51" i="6" s="1"/>
  <c r="V51" i="6" s="1"/>
  <c r="AE40" i="8"/>
  <c r="AM40" i="8" s="1"/>
  <c r="P50" i="14"/>
  <c r="P59" i="7"/>
  <c r="G50" i="14"/>
  <c r="D50" i="14" s="1"/>
  <c r="G58" i="14"/>
  <c r="I72" i="6"/>
  <c r="T72" i="6"/>
  <c r="U72" i="6" s="1"/>
  <c r="V72" i="6" s="1"/>
  <c r="P72" i="6"/>
  <c r="Q72" i="6" s="1"/>
  <c r="O72" i="6"/>
  <c r="L70" i="14"/>
  <c r="G79" i="6"/>
  <c r="H79" i="6" s="1"/>
  <c r="F79" i="6"/>
  <c r="G89" i="6"/>
  <c r="H89" i="6" s="1"/>
  <c r="F89" i="6"/>
  <c r="I86" i="15"/>
  <c r="V86" i="15" s="1"/>
  <c r="G86" i="11" s="1"/>
  <c r="D86" i="11" s="1"/>
  <c r="P89" i="6"/>
  <c r="Q89" i="6" s="1"/>
  <c r="O89" i="6"/>
  <c r="T89" i="6"/>
  <c r="U89" i="6" s="1"/>
  <c r="V89" i="6" s="1"/>
  <c r="AL90" i="8"/>
  <c r="AE92" i="8"/>
  <c r="AM92" i="8" s="1"/>
  <c r="AN92" i="8" s="1"/>
  <c r="I85" i="15"/>
  <c r="AJ99" i="14"/>
  <c r="M100" i="7"/>
  <c r="S96" i="10"/>
  <c r="H99" i="7" s="1"/>
  <c r="I106" i="15"/>
  <c r="V106" i="15" s="1"/>
  <c r="G106" i="11" s="1"/>
  <c r="D106" i="11" s="1"/>
  <c r="X118" i="6"/>
  <c r="Y118" i="6" s="1"/>
  <c r="Z118" i="6" s="1"/>
  <c r="W118" i="6"/>
  <c r="AE118" i="8"/>
  <c r="AM118" i="8" s="1"/>
  <c r="L136" i="14"/>
  <c r="D136" i="14" s="1"/>
  <c r="V139" i="15"/>
  <c r="G139" i="11" s="1"/>
  <c r="D139" i="11" s="1"/>
  <c r="C117" i="4"/>
  <c r="U12" i="5"/>
  <c r="C86" i="4"/>
  <c r="O52" i="8"/>
  <c r="X52" i="8" s="1"/>
  <c r="S51" i="3" s="1"/>
  <c r="U36" i="5"/>
  <c r="X76" i="8"/>
  <c r="S75" i="3" s="1"/>
  <c r="R75" i="3" s="1"/>
  <c r="U12" i="3"/>
  <c r="S18" i="10"/>
  <c r="H21" i="7" s="1"/>
  <c r="K27" i="6"/>
  <c r="L27" i="6" s="1"/>
  <c r="J27" i="6"/>
  <c r="P25" i="7"/>
  <c r="P37" i="6"/>
  <c r="Q37" i="6" s="1"/>
  <c r="O37" i="6"/>
  <c r="T37" i="6"/>
  <c r="U37" i="6" s="1"/>
  <c r="V37" i="6" s="1"/>
  <c r="AL56" i="8"/>
  <c r="K50" i="6"/>
  <c r="L50" i="6" s="1"/>
  <c r="J50" i="6"/>
  <c r="V41" i="10"/>
  <c r="Y44" i="8"/>
  <c r="Z44" i="8" s="1"/>
  <c r="M62" i="14"/>
  <c r="AL58" i="8"/>
  <c r="M69" i="7"/>
  <c r="AJ83" i="14"/>
  <c r="I79" i="15"/>
  <c r="V79" i="15" s="1"/>
  <c r="G79" i="11" s="1"/>
  <c r="D79" i="11" s="1"/>
  <c r="L84" i="7"/>
  <c r="P86" i="7"/>
  <c r="V86" i="10"/>
  <c r="Y89" i="8"/>
  <c r="Z89" i="8" s="1"/>
  <c r="S95" i="10"/>
  <c r="H98" i="7" s="1"/>
  <c r="K97" i="6"/>
  <c r="L97" i="6" s="1"/>
  <c r="M97" i="6" s="1"/>
  <c r="J97" i="6"/>
  <c r="U104" i="3"/>
  <c r="I103" i="8"/>
  <c r="Q103" i="8"/>
  <c r="F103" i="8"/>
  <c r="G103" i="8"/>
  <c r="V103" i="8"/>
  <c r="U103" i="8"/>
  <c r="P103" i="8"/>
  <c r="M103" i="8"/>
  <c r="J103" i="8"/>
  <c r="S103" i="8"/>
  <c r="T103" i="8"/>
  <c r="L103" i="8"/>
  <c r="N103" i="8" s="1"/>
  <c r="G118" i="6"/>
  <c r="H118" i="6" s="1"/>
  <c r="F118" i="6"/>
  <c r="K118" i="6"/>
  <c r="L118" i="6" s="1"/>
  <c r="J118" i="6"/>
  <c r="O123" i="7"/>
  <c r="V109" i="15"/>
  <c r="G109" i="11" s="1"/>
  <c r="D109" i="11" s="1"/>
  <c r="V122" i="10"/>
  <c r="Y125" i="8"/>
  <c r="Z125" i="8" s="1"/>
  <c r="AL128" i="8"/>
  <c r="X118" i="8"/>
  <c r="S117" i="3" s="1"/>
  <c r="R48" i="5"/>
  <c r="L101" i="4"/>
  <c r="R73" i="5"/>
  <c r="X19" i="6"/>
  <c r="Y19" i="6" s="1"/>
  <c r="W19" i="6"/>
  <c r="S29" i="10"/>
  <c r="H32" i="7" s="1"/>
  <c r="AE43" i="8"/>
  <c r="X47" i="6"/>
  <c r="Y47" i="6" s="1"/>
  <c r="W47" i="6"/>
  <c r="X65" i="6"/>
  <c r="Y65" i="6" s="1"/>
  <c r="W65" i="6"/>
  <c r="P61" i="14"/>
  <c r="K62" i="6"/>
  <c r="L62" i="6" s="1"/>
  <c r="J62" i="6"/>
  <c r="K72" i="6"/>
  <c r="L72" i="6" s="1"/>
  <c r="M72" i="6" s="1"/>
  <c r="N72" i="6" s="1"/>
  <c r="M71" i="3" s="1"/>
  <c r="J72" i="6"/>
  <c r="M72" i="7"/>
  <c r="AE74" i="8"/>
  <c r="AM74" i="8" s="1"/>
  <c r="AN74" i="8" s="1"/>
  <c r="T73" i="3" s="1"/>
  <c r="P88" i="14"/>
  <c r="M88" i="14" s="1"/>
  <c r="Z95" i="6"/>
  <c r="T96" i="6"/>
  <c r="U96" i="6" s="1"/>
  <c r="V96" i="6" s="1"/>
  <c r="P96" i="6"/>
  <c r="Q96" i="6" s="1"/>
  <c r="R96" i="6" s="1"/>
  <c r="O96" i="6"/>
  <c r="S101" i="10"/>
  <c r="H104" i="7" s="1"/>
  <c r="K114" i="6"/>
  <c r="L114" i="6" s="1"/>
  <c r="J114" i="6"/>
  <c r="U109" i="4"/>
  <c r="U124" i="3"/>
  <c r="X129" i="6"/>
  <c r="Y129" i="6" s="1"/>
  <c r="W129" i="6"/>
  <c r="X128" i="6"/>
  <c r="Y128" i="6" s="1"/>
  <c r="W128" i="6"/>
  <c r="M131" i="6"/>
  <c r="AB135" i="14"/>
  <c r="M144" i="7"/>
  <c r="V100" i="10"/>
  <c r="Y103" i="8"/>
  <c r="Z103" i="8" s="1"/>
  <c r="M129" i="7"/>
  <c r="G133" i="6"/>
  <c r="H133" i="6" s="1"/>
  <c r="F133" i="6"/>
  <c r="V138" i="10"/>
  <c r="Y141" i="8"/>
  <c r="Z141" i="8" s="1"/>
  <c r="C143" i="14"/>
  <c r="S143" i="14"/>
  <c r="C54" i="4"/>
  <c r="K9" i="7"/>
  <c r="P8" i="3" s="1"/>
  <c r="N9" i="7"/>
  <c r="Q9" i="7" s="1"/>
  <c r="P8" i="4" s="1"/>
  <c r="K8" i="6"/>
  <c r="L8" i="6" s="1"/>
  <c r="J8" i="6"/>
  <c r="I8" i="6"/>
  <c r="AN18" i="8"/>
  <c r="T17" i="3" s="1"/>
  <c r="R17" i="3" s="1"/>
  <c r="G50" i="6"/>
  <c r="H50" i="6" s="1"/>
  <c r="F50" i="6"/>
  <c r="T60" i="6"/>
  <c r="U60" i="6" s="1"/>
  <c r="V60" i="6" s="1"/>
  <c r="AA60" i="6" s="1"/>
  <c r="P60" i="6"/>
  <c r="Q60" i="6" s="1"/>
  <c r="O60" i="6"/>
  <c r="G69" i="6"/>
  <c r="H69" i="6" s="1"/>
  <c r="F69" i="6"/>
  <c r="P65" i="14"/>
  <c r="Q77" i="8"/>
  <c r="R77" i="8" s="1"/>
  <c r="X77" i="8" s="1"/>
  <c r="Q78" i="8"/>
  <c r="R78" i="8" s="1"/>
  <c r="X78" i="8" s="1"/>
  <c r="K92" i="7"/>
  <c r="P91" i="3" s="1"/>
  <c r="N92" i="7"/>
  <c r="Q92" i="7" s="1"/>
  <c r="K113" i="6"/>
  <c r="L113" i="6" s="1"/>
  <c r="J113" i="6"/>
  <c r="G117" i="6"/>
  <c r="H117" i="6" s="1"/>
  <c r="I117" i="6" s="1"/>
  <c r="F117" i="6"/>
  <c r="U122" i="3"/>
  <c r="AE127" i="8"/>
  <c r="U139" i="3"/>
  <c r="AB134" i="14"/>
  <c r="AB98" i="14"/>
  <c r="Z98" i="14" s="1"/>
  <c r="T124" i="6"/>
  <c r="U124" i="6" s="1"/>
  <c r="V124" i="6" s="1"/>
  <c r="O124" i="6"/>
  <c r="P124" i="6"/>
  <c r="Q124" i="6" s="1"/>
  <c r="R124" i="6" s="1"/>
  <c r="Q128" i="8"/>
  <c r="R128" i="8" s="1"/>
  <c r="X128" i="8" s="1"/>
  <c r="Q127" i="8"/>
  <c r="R127" i="8" s="1"/>
  <c r="Q129" i="8"/>
  <c r="R129" i="8" s="1"/>
  <c r="C75" i="5"/>
  <c r="AB14" i="14"/>
  <c r="Z14" i="14" s="1"/>
  <c r="S14" i="14" s="1"/>
  <c r="AM34" i="8"/>
  <c r="AE34" i="8"/>
  <c r="R41" i="7"/>
  <c r="O40" i="3" s="1"/>
  <c r="Q40" i="3"/>
  <c r="G56" i="6"/>
  <c r="H56" i="6" s="1"/>
  <c r="I56" i="6" s="1"/>
  <c r="F56" i="6"/>
  <c r="O47" i="7"/>
  <c r="G65" i="6"/>
  <c r="H65" i="6" s="1"/>
  <c r="F65" i="6"/>
  <c r="G52" i="14"/>
  <c r="D52" i="14" s="1"/>
  <c r="U62" i="3"/>
  <c r="AJ80" i="14"/>
  <c r="P81" i="14"/>
  <c r="M81" i="14" s="1"/>
  <c r="U85" i="3"/>
  <c r="X86" i="6"/>
  <c r="Y86" i="6" s="1"/>
  <c r="W86" i="6"/>
  <c r="L107" i="7"/>
  <c r="O107" i="7"/>
  <c r="X109" i="6"/>
  <c r="Y109" i="6" s="1"/>
  <c r="W109" i="6"/>
  <c r="U117" i="3"/>
  <c r="U103" i="4"/>
  <c r="U60" i="5"/>
  <c r="U113" i="3"/>
  <c r="Q122" i="7"/>
  <c r="S122" i="10"/>
  <c r="H125" i="7" s="1"/>
  <c r="AG132" i="14"/>
  <c r="X131" i="6"/>
  <c r="Y131" i="6" s="1"/>
  <c r="Z131" i="6" s="1"/>
  <c r="P131" i="6"/>
  <c r="Q131" i="6" s="1"/>
  <c r="O131" i="6"/>
  <c r="T131" i="6"/>
  <c r="U131" i="6" s="1"/>
  <c r="V131" i="6" s="1"/>
  <c r="AA131" i="6" s="1"/>
  <c r="K137" i="7"/>
  <c r="P136" i="3" s="1"/>
  <c r="N137" i="7"/>
  <c r="Q137" i="7" s="1"/>
  <c r="AG137" i="14"/>
  <c r="AN108" i="14"/>
  <c r="AB108" i="14" s="1"/>
  <c r="Z108" i="14" s="1"/>
  <c r="V132" i="6"/>
  <c r="L85" i="4"/>
  <c r="R33" i="4"/>
  <c r="N10" i="7"/>
  <c r="K10" i="7"/>
  <c r="O9" i="5" s="1"/>
  <c r="Q20" i="8"/>
  <c r="R20" i="8" s="1"/>
  <c r="X20" i="8" s="1"/>
  <c r="Q19" i="8"/>
  <c r="R19" i="8" s="1"/>
  <c r="Q17" i="8"/>
  <c r="R17" i="8" s="1"/>
  <c r="X17" i="8" s="1"/>
  <c r="Q18" i="8"/>
  <c r="R18" i="8" s="1"/>
  <c r="X18" i="8" s="1"/>
  <c r="S17" i="3" s="1"/>
  <c r="G17" i="14"/>
  <c r="D17" i="14" s="1"/>
  <c r="AE26" i="8"/>
  <c r="AM26" i="8" s="1"/>
  <c r="N35" i="7"/>
  <c r="Q35" i="7" s="1"/>
  <c r="K35" i="7"/>
  <c r="AE39" i="8"/>
  <c r="G40" i="6"/>
  <c r="H40" i="6" s="1"/>
  <c r="F40" i="6"/>
  <c r="I51" i="15"/>
  <c r="V51" i="15" s="1"/>
  <c r="G51" i="11" s="1"/>
  <c r="D51" i="11" s="1"/>
  <c r="AE48" i="8"/>
  <c r="S64" i="10"/>
  <c r="H67" i="7" s="1"/>
  <c r="AG59" i="14"/>
  <c r="Z74" i="14"/>
  <c r="S74" i="14" s="1"/>
  <c r="V84" i="10"/>
  <c r="Y87" i="8"/>
  <c r="Z87" i="8" s="1"/>
  <c r="AG86" i="14"/>
  <c r="G93" i="6"/>
  <c r="H93" i="6" s="1"/>
  <c r="F93" i="6"/>
  <c r="AJ95" i="14"/>
  <c r="AB95" i="14" s="1"/>
  <c r="Z95" i="14" s="1"/>
  <c r="S95" i="14" s="1"/>
  <c r="V120" i="10"/>
  <c r="Y123" i="8"/>
  <c r="Z123" i="8" s="1"/>
  <c r="U138" i="3"/>
  <c r="AG140" i="14"/>
  <c r="P94" i="4"/>
  <c r="U9" i="5"/>
  <c r="C98" i="4"/>
  <c r="B8" i="14"/>
  <c r="F8" i="11" s="1"/>
  <c r="C8" i="11" s="1"/>
  <c r="N14" i="7"/>
  <c r="K14" i="7"/>
  <c r="P13" i="3" s="1"/>
  <c r="AN15" i="8"/>
  <c r="T14" i="3" s="1"/>
  <c r="V10" i="10"/>
  <c r="Y13" i="8"/>
  <c r="Z13" i="8" s="1"/>
  <c r="M21" i="7"/>
  <c r="P17" i="14"/>
  <c r="M17" i="14" s="1"/>
  <c r="AG24" i="14"/>
  <c r="AB24" i="14" s="1"/>
  <c r="Z24" i="14" s="1"/>
  <c r="S24" i="14" s="1"/>
  <c r="V34" i="10"/>
  <c r="Y37" i="8"/>
  <c r="Z37" i="8" s="1"/>
  <c r="S35" i="10"/>
  <c r="H38" i="7" s="1"/>
  <c r="M39" i="7"/>
  <c r="P27" i="14"/>
  <c r="G48" i="14"/>
  <c r="AJ55" i="14"/>
  <c r="AB55" i="14" s="1"/>
  <c r="Z55" i="14" s="1"/>
  <c r="S55" i="14" s="1"/>
  <c r="S52" i="10"/>
  <c r="H55" i="7" s="1"/>
  <c r="Q65" i="8"/>
  <c r="R65" i="8" s="1"/>
  <c r="X65" i="8" s="1"/>
  <c r="Q66" i="8"/>
  <c r="R66" i="8" s="1"/>
  <c r="X66" i="8" s="1"/>
  <c r="Q64" i="8"/>
  <c r="R64" i="8" s="1"/>
  <c r="K65" i="7"/>
  <c r="P64" i="3" s="1"/>
  <c r="N65" i="7"/>
  <c r="Q65" i="7" s="1"/>
  <c r="K64" i="14"/>
  <c r="L64" i="14" s="1"/>
  <c r="V55" i="10"/>
  <c r="Y58" i="8"/>
  <c r="Z58" i="8" s="1"/>
  <c r="O58" i="7"/>
  <c r="V58" i="10"/>
  <c r="Y61" i="8"/>
  <c r="Z61" i="8" s="1"/>
  <c r="X78" i="6"/>
  <c r="Y78" i="6" s="1"/>
  <c r="Z78" i="6" s="1"/>
  <c r="AG84" i="14"/>
  <c r="V87" i="10"/>
  <c r="Y90" i="8"/>
  <c r="Z90" i="8" s="1"/>
  <c r="S82" i="10"/>
  <c r="H85" i="7" s="1"/>
  <c r="P111" i="6"/>
  <c r="Q111" i="6" s="1"/>
  <c r="O111" i="6"/>
  <c r="T111" i="6"/>
  <c r="U111" i="6" s="1"/>
  <c r="V111" i="6" s="1"/>
  <c r="S104" i="10"/>
  <c r="H107" i="7" s="1"/>
  <c r="V111" i="10"/>
  <c r="Y114" i="8"/>
  <c r="Z114" i="8" s="1"/>
  <c r="V115" i="10"/>
  <c r="Y118" i="8"/>
  <c r="Z118" i="8" s="1"/>
  <c r="AN116" i="8"/>
  <c r="T115" i="3" s="1"/>
  <c r="R115" i="3" s="1"/>
  <c r="AN127" i="14"/>
  <c r="P130" i="14"/>
  <c r="P99" i="6"/>
  <c r="Q99" i="6" s="1"/>
  <c r="O99" i="6"/>
  <c r="T99" i="6"/>
  <c r="U99" i="6" s="1"/>
  <c r="V99" i="6" s="1"/>
  <c r="I113" i="15"/>
  <c r="V113" i="15" s="1"/>
  <c r="G113" i="11" s="1"/>
  <c r="D113" i="11" s="1"/>
  <c r="V129" i="10"/>
  <c r="Y132" i="8"/>
  <c r="Z132" i="8" s="1"/>
  <c r="AN132" i="8" s="1"/>
  <c r="T131" i="3" s="1"/>
  <c r="R131" i="3" s="1"/>
  <c r="AG136" i="14"/>
  <c r="O140" i="7"/>
  <c r="O25" i="4"/>
  <c r="S59" i="5"/>
  <c r="L21" i="7"/>
  <c r="P36" i="7"/>
  <c r="N34" i="7"/>
  <c r="K34" i="7"/>
  <c r="P33" i="3" s="1"/>
  <c r="AB11" i="14"/>
  <c r="Z11" i="14" s="1"/>
  <c r="S11" i="14" s="1"/>
  <c r="I28" i="15"/>
  <c r="D40" i="14"/>
  <c r="T16" i="6"/>
  <c r="U16" i="6" s="1"/>
  <c r="V16" i="6" s="1"/>
  <c r="P16" i="6"/>
  <c r="Q16" i="6" s="1"/>
  <c r="O16" i="6"/>
  <c r="X16" i="6"/>
  <c r="Y16" i="6" s="1"/>
  <c r="Z16" i="6" s="1"/>
  <c r="P39" i="6"/>
  <c r="Q39" i="6" s="1"/>
  <c r="O39" i="6"/>
  <c r="T39" i="6"/>
  <c r="U39" i="6" s="1"/>
  <c r="V39" i="6" s="1"/>
  <c r="D20" i="14"/>
  <c r="B20" i="14" s="1"/>
  <c r="F20" i="11" s="1"/>
  <c r="C20" i="11" s="1"/>
  <c r="AE42" i="8"/>
  <c r="AM42" i="8" s="1"/>
  <c r="N39" i="7"/>
  <c r="K39" i="7"/>
  <c r="P38" i="3" s="1"/>
  <c r="U39" i="3"/>
  <c r="P47" i="6"/>
  <c r="Q47" i="6" s="1"/>
  <c r="O47" i="6"/>
  <c r="T47" i="6"/>
  <c r="U47" i="6" s="1"/>
  <c r="V47" i="6" s="1"/>
  <c r="K54" i="6"/>
  <c r="L54" i="6" s="1"/>
  <c r="J54" i="6"/>
  <c r="G37" i="14"/>
  <c r="D37" i="14" s="1"/>
  <c r="V37" i="10"/>
  <c r="Y40" i="8"/>
  <c r="Z40" i="8" s="1"/>
  <c r="G56" i="14"/>
  <c r="M70" i="14"/>
  <c r="O74" i="7"/>
  <c r="L82" i="7"/>
  <c r="I84" i="15"/>
  <c r="V84" i="15" s="1"/>
  <c r="G84" i="11" s="1"/>
  <c r="D84" i="11" s="1"/>
  <c r="P85" i="6"/>
  <c r="Q85" i="6" s="1"/>
  <c r="O85" i="6"/>
  <c r="T85" i="6"/>
  <c r="U85" i="6" s="1"/>
  <c r="V85" i="6" s="1"/>
  <c r="K90" i="14"/>
  <c r="L90" i="14" s="1"/>
  <c r="N94" i="7"/>
  <c r="Q94" i="7" s="1"/>
  <c r="K94" i="7"/>
  <c r="P93" i="3" s="1"/>
  <c r="M130" i="14"/>
  <c r="C130" i="14" s="1"/>
  <c r="H130" i="11" s="1"/>
  <c r="E130" i="11" s="1"/>
  <c r="AB128" i="14"/>
  <c r="Z128" i="14" s="1"/>
  <c r="S128" i="14" s="1"/>
  <c r="B128" i="14" s="1"/>
  <c r="F128" i="11" s="1"/>
  <c r="C128" i="11" s="1"/>
  <c r="P140" i="14"/>
  <c r="K137" i="6"/>
  <c r="L137" i="6" s="1"/>
  <c r="M137" i="6" s="1"/>
  <c r="N137" i="6" s="1"/>
  <c r="M136" i="3" s="1"/>
  <c r="J137" i="6"/>
  <c r="C60" i="5"/>
  <c r="O125" i="8"/>
  <c r="X125" i="8" s="1"/>
  <c r="S124" i="3" s="1"/>
  <c r="X50" i="8"/>
  <c r="S49" i="3" s="1"/>
  <c r="L17" i="7"/>
  <c r="G9" i="6"/>
  <c r="H9" i="6" s="1"/>
  <c r="F9" i="6"/>
  <c r="C12" i="14"/>
  <c r="H12" i="11" s="1"/>
  <c r="E12" i="11" s="1"/>
  <c r="I22" i="15"/>
  <c r="V22" i="15" s="1"/>
  <c r="G22" i="11" s="1"/>
  <c r="D22" i="11" s="1"/>
  <c r="V35" i="10"/>
  <c r="Y38" i="8"/>
  <c r="Z38" i="8" s="1"/>
  <c r="AN38" i="8" s="1"/>
  <c r="T37" i="3" s="1"/>
  <c r="R37" i="3" s="1"/>
  <c r="AL39" i="8"/>
  <c r="AG51" i="14"/>
  <c r="M54" i="7"/>
  <c r="AN51" i="14"/>
  <c r="G53" i="14"/>
  <c r="J61" i="6"/>
  <c r="K61" i="6"/>
  <c r="L61" i="6" s="1"/>
  <c r="V62" i="15"/>
  <c r="G62" i="11" s="1"/>
  <c r="D62" i="11" s="1"/>
  <c r="V69" i="10"/>
  <c r="Y72" i="8"/>
  <c r="Z72" i="8" s="1"/>
  <c r="C68" i="14"/>
  <c r="H68" i="11" s="1"/>
  <c r="E68" i="11" s="1"/>
  <c r="B68" i="11" s="1"/>
  <c r="N79" i="7"/>
  <c r="K79" i="7"/>
  <c r="P80" i="14"/>
  <c r="M80" i="14" s="1"/>
  <c r="G87" i="14"/>
  <c r="U78" i="4"/>
  <c r="U90" i="3"/>
  <c r="AH82" i="8"/>
  <c r="AM82" i="8" s="1"/>
  <c r="G108" i="6"/>
  <c r="H108" i="6" s="1"/>
  <c r="I108" i="6" s="1"/>
  <c r="N108" i="6" s="1"/>
  <c r="X99" i="6"/>
  <c r="Y99" i="6" s="1"/>
  <c r="W99" i="6"/>
  <c r="I108" i="15"/>
  <c r="L103" i="14"/>
  <c r="D103" i="14" s="1"/>
  <c r="B103" i="14" s="1"/>
  <c r="F103" i="11" s="1"/>
  <c r="C103" i="11" s="1"/>
  <c r="C103" i="14"/>
  <c r="H103" i="11" s="1"/>
  <c r="E103" i="11" s="1"/>
  <c r="AJ120" i="14"/>
  <c r="AB120" i="14" s="1"/>
  <c r="Z120" i="14" s="1"/>
  <c r="S120" i="14" s="1"/>
  <c r="P136" i="14"/>
  <c r="M136" i="14" s="1"/>
  <c r="C36" i="5"/>
  <c r="G24" i="14"/>
  <c r="U17" i="3"/>
  <c r="X37" i="6"/>
  <c r="Y37" i="6" s="1"/>
  <c r="W37" i="6"/>
  <c r="U38" i="4"/>
  <c r="U42" i="3"/>
  <c r="AL38" i="8"/>
  <c r="V30" i="10"/>
  <c r="Y33" i="8"/>
  <c r="Z33" i="8" s="1"/>
  <c r="AM50" i="8"/>
  <c r="AE50" i="8"/>
  <c r="AJ45" i="14"/>
  <c r="P54" i="7"/>
  <c r="S44" i="10"/>
  <c r="H47" i="7" s="1"/>
  <c r="L25" i="14"/>
  <c r="D25" i="14" s="1"/>
  <c r="B25" i="14" s="1"/>
  <c r="F25" i="11" s="1"/>
  <c r="C25" i="11" s="1"/>
  <c r="C25" i="14"/>
  <c r="H25" i="11" s="1"/>
  <c r="E25" i="11" s="1"/>
  <c r="U44" i="3"/>
  <c r="U31" i="5"/>
  <c r="K46" i="6"/>
  <c r="L46" i="6" s="1"/>
  <c r="J46" i="6"/>
  <c r="P55" i="7"/>
  <c r="P71" i="14"/>
  <c r="G67" i="14"/>
  <c r="AB73" i="14"/>
  <c r="Z73" i="14" s="1"/>
  <c r="S73" i="14" s="1"/>
  <c r="L75" i="7"/>
  <c r="O87" i="7"/>
  <c r="AH86" i="8"/>
  <c r="AH91" i="8"/>
  <c r="P82" i="7"/>
  <c r="U83" i="4"/>
  <c r="U96" i="3"/>
  <c r="F100" i="6"/>
  <c r="G100" i="6"/>
  <c r="H100" i="6" s="1"/>
  <c r="I100" i="6" s="1"/>
  <c r="G115" i="14"/>
  <c r="K111" i="14"/>
  <c r="L111" i="14" s="1"/>
  <c r="D111" i="14" s="1"/>
  <c r="U111" i="3"/>
  <c r="U97" i="4"/>
  <c r="P29" i="14"/>
  <c r="M29" i="14" s="1"/>
  <c r="X9" i="8"/>
  <c r="S8" i="3" s="1"/>
  <c r="R8" i="3" s="1"/>
  <c r="R101" i="4"/>
  <c r="C70" i="4"/>
  <c r="C118" i="4"/>
  <c r="C62" i="4"/>
  <c r="X93" i="8"/>
  <c r="S92" i="3" s="1"/>
  <c r="AE7" i="8"/>
  <c r="AM7" i="8" s="1"/>
  <c r="Z35" i="6"/>
  <c r="AJ31" i="14"/>
  <c r="P35" i="6"/>
  <c r="Q35" i="6" s="1"/>
  <c r="R35" i="6" s="1"/>
  <c r="O35" i="6"/>
  <c r="T35" i="6"/>
  <c r="U35" i="6" s="1"/>
  <c r="V35" i="6" s="1"/>
  <c r="T92" i="6"/>
  <c r="U92" i="6" s="1"/>
  <c r="V92" i="6" s="1"/>
  <c r="P92" i="6"/>
  <c r="Q92" i="6" s="1"/>
  <c r="O92" i="6"/>
  <c r="X81" i="6"/>
  <c r="Y81" i="6" s="1"/>
  <c r="Z81" i="6" s="1"/>
  <c r="P81" i="6"/>
  <c r="Q81" i="6" s="1"/>
  <c r="O81" i="6"/>
  <c r="T81" i="6"/>
  <c r="U81" i="6" s="1"/>
  <c r="V81" i="6" s="1"/>
  <c r="G88" i="6"/>
  <c r="H88" i="6" s="1"/>
  <c r="F88" i="6"/>
  <c r="T94" i="6"/>
  <c r="U94" i="6" s="1"/>
  <c r="V94" i="6" s="1"/>
  <c r="P94" i="6"/>
  <c r="Q94" i="6" s="1"/>
  <c r="O94" i="6"/>
  <c r="T116" i="6"/>
  <c r="U116" i="6" s="1"/>
  <c r="V116" i="6" s="1"/>
  <c r="P116" i="6"/>
  <c r="Q116" i="6" s="1"/>
  <c r="O116" i="6"/>
  <c r="X116" i="6"/>
  <c r="Y116" i="6" s="1"/>
  <c r="Z116" i="6" s="1"/>
  <c r="J135" i="6"/>
  <c r="K135" i="6"/>
  <c r="L135" i="6" s="1"/>
  <c r="X139" i="6"/>
  <c r="Y139" i="6" s="1"/>
  <c r="W139" i="6"/>
  <c r="V133" i="15"/>
  <c r="G133" i="11" s="1"/>
  <c r="D133" i="11" s="1"/>
  <c r="U143" i="3"/>
  <c r="AN141" i="14"/>
  <c r="I107" i="6"/>
  <c r="AE107" i="8"/>
  <c r="AM107" i="8" s="1"/>
  <c r="AN107" i="8" s="1"/>
  <c r="G132" i="6"/>
  <c r="H132" i="6" s="1"/>
  <c r="F132" i="6"/>
  <c r="Z130" i="6"/>
  <c r="C15" i="5"/>
  <c r="U65" i="4"/>
  <c r="R54" i="4"/>
  <c r="C41" i="4"/>
  <c r="C105" i="4"/>
  <c r="D8" i="14"/>
  <c r="AN14" i="8"/>
  <c r="T13" i="3" s="1"/>
  <c r="V9" i="10"/>
  <c r="Y12" i="8"/>
  <c r="Z12" i="8" s="1"/>
  <c r="AN12" i="8" s="1"/>
  <c r="T11" i="3" s="1"/>
  <c r="R11" i="3" s="1"/>
  <c r="K16" i="7"/>
  <c r="N16" i="7"/>
  <c r="R30" i="6"/>
  <c r="G31" i="6"/>
  <c r="H31" i="6" s="1"/>
  <c r="F31" i="6"/>
  <c r="V21" i="15"/>
  <c r="G21" i="11" s="1"/>
  <c r="D21" i="11" s="1"/>
  <c r="V36" i="10"/>
  <c r="Y39" i="8"/>
  <c r="Z39" i="8" s="1"/>
  <c r="V26" i="10"/>
  <c r="Y29" i="8"/>
  <c r="Z29" i="8" s="1"/>
  <c r="AN29" i="8" s="1"/>
  <c r="T28" i="3" s="1"/>
  <c r="R28" i="3" s="1"/>
  <c r="Z49" i="6"/>
  <c r="X50" i="6"/>
  <c r="Y50" i="6" s="1"/>
  <c r="W50" i="6"/>
  <c r="AN60" i="8"/>
  <c r="T59" i="3" s="1"/>
  <c r="R59" i="3" s="1"/>
  <c r="U66" i="3"/>
  <c r="U54" i="3"/>
  <c r="K74" i="6"/>
  <c r="L74" i="6" s="1"/>
  <c r="J74" i="6"/>
  <c r="X87" i="6"/>
  <c r="Y87" i="6" s="1"/>
  <c r="Z87" i="6" s="1"/>
  <c r="W87" i="6"/>
  <c r="P77" i="14"/>
  <c r="M77" i="14" s="1"/>
  <c r="I99" i="15"/>
  <c r="I97" i="15"/>
  <c r="V97" i="15" s="1"/>
  <c r="G97" i="11" s="1"/>
  <c r="D97" i="11" s="1"/>
  <c r="S98" i="10"/>
  <c r="H101" i="7" s="1"/>
  <c r="I121" i="6"/>
  <c r="N121" i="6" s="1"/>
  <c r="M120" i="3" s="1"/>
  <c r="T121" i="6"/>
  <c r="U121" i="6" s="1"/>
  <c r="S121" i="6"/>
  <c r="S121" i="14"/>
  <c r="O129" i="7"/>
  <c r="X124" i="6"/>
  <c r="Y124" i="6" s="1"/>
  <c r="Z124" i="6" s="1"/>
  <c r="W124" i="6"/>
  <c r="P129" i="6"/>
  <c r="Q129" i="6" s="1"/>
  <c r="O129" i="6"/>
  <c r="T129" i="6"/>
  <c r="U129" i="6" s="1"/>
  <c r="V129" i="6" s="1"/>
  <c r="AH117" i="8"/>
  <c r="AB109" i="14"/>
  <c r="Z109" i="14" s="1"/>
  <c r="I118" i="15"/>
  <c r="AH128" i="8"/>
  <c r="AM128" i="8" s="1"/>
  <c r="U14" i="4"/>
  <c r="U75" i="5"/>
  <c r="C76" i="5"/>
  <c r="X7" i="6"/>
  <c r="Y7" i="6" s="1"/>
  <c r="Z7" i="6" s="1"/>
  <c r="W7" i="6"/>
  <c r="AN11" i="8"/>
  <c r="T10" i="3" s="1"/>
  <c r="AE17" i="8"/>
  <c r="AM17" i="8" s="1"/>
  <c r="X14" i="6"/>
  <c r="Y14" i="6" s="1"/>
  <c r="W14" i="6"/>
  <c r="M27" i="14"/>
  <c r="K36" i="7"/>
  <c r="P35" i="3" s="1"/>
  <c r="N36" i="7"/>
  <c r="M41" i="14"/>
  <c r="Q48" i="8"/>
  <c r="R48" i="8" s="1"/>
  <c r="Q47" i="8"/>
  <c r="R47" i="8" s="1"/>
  <c r="X47" i="8" s="1"/>
  <c r="Q49" i="8"/>
  <c r="R49" i="8" s="1"/>
  <c r="AE65" i="8"/>
  <c r="Z76" i="6"/>
  <c r="T69" i="10"/>
  <c r="I72" i="7" s="1"/>
  <c r="P49" i="6"/>
  <c r="Q49" i="6" s="1"/>
  <c r="O49" i="6"/>
  <c r="T49" i="6"/>
  <c r="U49" i="6" s="1"/>
  <c r="V49" i="6" s="1"/>
  <c r="AA49" i="6" s="1"/>
  <c r="X57" i="6"/>
  <c r="Y57" i="6" s="1"/>
  <c r="Z57" i="6" s="1"/>
  <c r="P57" i="6"/>
  <c r="Q57" i="6" s="1"/>
  <c r="O57" i="6"/>
  <c r="T57" i="6"/>
  <c r="U57" i="6" s="1"/>
  <c r="V57" i="6" s="1"/>
  <c r="L63" i="7"/>
  <c r="O63" i="7"/>
  <c r="G66" i="14"/>
  <c r="D66" i="14" s="1"/>
  <c r="P78" i="7"/>
  <c r="S81" i="10"/>
  <c r="H84" i="7" s="1"/>
  <c r="I83" i="15"/>
  <c r="V83" i="15" s="1"/>
  <c r="G83" i="11" s="1"/>
  <c r="D83" i="11" s="1"/>
  <c r="AE93" i="8"/>
  <c r="AM93" i="8" s="1"/>
  <c r="P104" i="8"/>
  <c r="R104" i="8" s="1"/>
  <c r="I104" i="8"/>
  <c r="G104" i="8"/>
  <c r="U104" i="8"/>
  <c r="Q104" i="8"/>
  <c r="L104" i="8"/>
  <c r="V104" i="8"/>
  <c r="J104" i="8"/>
  <c r="S104" i="8"/>
  <c r="F104" i="8"/>
  <c r="T104" i="8"/>
  <c r="M104" i="8"/>
  <c r="AE120" i="8"/>
  <c r="AM120" i="8"/>
  <c r="AM121" i="8"/>
  <c r="AN121" i="8" s="1"/>
  <c r="M138" i="7"/>
  <c r="AE140" i="8"/>
  <c r="AM140" i="8"/>
  <c r="R21" i="4"/>
  <c r="U55" i="5"/>
  <c r="O11" i="8"/>
  <c r="X11" i="8" s="1"/>
  <c r="S10" i="3" s="1"/>
  <c r="X8" i="6"/>
  <c r="Y8" i="6" s="1"/>
  <c r="W8" i="6"/>
  <c r="AM8" i="8"/>
  <c r="AE8" i="8"/>
  <c r="L12" i="7"/>
  <c r="D14" i="14"/>
  <c r="X21" i="6"/>
  <c r="Y21" i="6" s="1"/>
  <c r="W21" i="6"/>
  <c r="U23" i="5"/>
  <c r="U33" i="3"/>
  <c r="T22" i="6"/>
  <c r="U22" i="6" s="1"/>
  <c r="S22" i="6"/>
  <c r="G30" i="14"/>
  <c r="D30" i="14" s="1"/>
  <c r="K42" i="6"/>
  <c r="L42" i="6" s="1"/>
  <c r="M42" i="6" s="1"/>
  <c r="J42" i="6"/>
  <c r="I38" i="6"/>
  <c r="N38" i="6" s="1"/>
  <c r="S51" i="10"/>
  <c r="H54" i="7" s="1"/>
  <c r="K64" i="6"/>
  <c r="L64" i="6" s="1"/>
  <c r="J64" i="6"/>
  <c r="V64" i="10"/>
  <c r="Y67" i="8"/>
  <c r="Z67" i="8" s="1"/>
  <c r="I64" i="15"/>
  <c r="V64" i="15" s="1"/>
  <c r="G64" i="11" s="1"/>
  <c r="D64" i="11" s="1"/>
  <c r="U60" i="3"/>
  <c r="I67" i="15"/>
  <c r="V67" i="15" s="1"/>
  <c r="G67" i="11" s="1"/>
  <c r="D67" i="11" s="1"/>
  <c r="P69" i="7"/>
  <c r="G70" i="14"/>
  <c r="T66" i="6"/>
  <c r="U66" i="6" s="1"/>
  <c r="V66" i="6" s="1"/>
  <c r="O66" i="6"/>
  <c r="P66" i="6"/>
  <c r="Q66" i="6" s="1"/>
  <c r="X75" i="6"/>
  <c r="Y75" i="6" s="1"/>
  <c r="W75" i="6"/>
  <c r="AB79" i="6"/>
  <c r="N78" i="3" s="1"/>
  <c r="AB81" i="14"/>
  <c r="Z81" i="14" s="1"/>
  <c r="S81" i="14" s="1"/>
  <c r="AL86" i="8"/>
  <c r="U142" i="3"/>
  <c r="U77" i="5"/>
  <c r="G141" i="14"/>
  <c r="C94" i="4"/>
  <c r="C38" i="4"/>
  <c r="G4" i="14"/>
  <c r="R98" i="4"/>
  <c r="O139" i="8"/>
  <c r="X139" i="8" s="1"/>
  <c r="S138" i="3" s="1"/>
  <c r="P9" i="14"/>
  <c r="AE25" i="8"/>
  <c r="I35" i="15"/>
  <c r="S40" i="10"/>
  <c r="H43" i="7" s="1"/>
  <c r="V51" i="10"/>
  <c r="Y54" i="8"/>
  <c r="Z54" i="8" s="1"/>
  <c r="K51" i="6"/>
  <c r="L51" i="6" s="1"/>
  <c r="M51" i="6" s="1"/>
  <c r="J51" i="6"/>
  <c r="D41" i="14"/>
  <c r="AL64" i="8"/>
  <c r="M55" i="7"/>
  <c r="C63" i="14"/>
  <c r="H63" i="11" s="1"/>
  <c r="E63" i="11" s="1"/>
  <c r="B63" i="11" s="1"/>
  <c r="O73" i="7"/>
  <c r="AE72" i="8"/>
  <c r="P60" i="14"/>
  <c r="M60" i="14" s="1"/>
  <c r="C60" i="14" s="1"/>
  <c r="H60" i="11" s="1"/>
  <c r="E60" i="11" s="1"/>
  <c r="I74" i="15"/>
  <c r="V74" i="15" s="1"/>
  <c r="G74" i="11" s="1"/>
  <c r="D74" i="11" s="1"/>
  <c r="AG67" i="14"/>
  <c r="K93" i="6"/>
  <c r="L93" i="6" s="1"/>
  <c r="J93" i="6"/>
  <c r="AE102" i="8"/>
  <c r="V136" i="10"/>
  <c r="Y139" i="8"/>
  <c r="Z139" i="8" s="1"/>
  <c r="G137" i="14"/>
  <c r="V134" i="15"/>
  <c r="G134" i="11" s="1"/>
  <c r="D134" i="11" s="1"/>
  <c r="X144" i="6"/>
  <c r="Y144" i="6" s="1"/>
  <c r="W144" i="6"/>
  <c r="M114" i="7"/>
  <c r="O114" i="7"/>
  <c r="C119" i="14"/>
  <c r="H119" i="11" s="1"/>
  <c r="E119" i="11" s="1"/>
  <c r="P113" i="14"/>
  <c r="M113" i="14" s="1"/>
  <c r="V132" i="10"/>
  <c r="Y135" i="8"/>
  <c r="Z135" i="8" s="1"/>
  <c r="K134" i="6"/>
  <c r="L134" i="6" s="1"/>
  <c r="M134" i="6" s="1"/>
  <c r="AH139" i="8"/>
  <c r="AH140" i="8"/>
  <c r="AL129" i="8"/>
  <c r="Z135" i="14"/>
  <c r="S135" i="14" s="1"/>
  <c r="AJ138" i="14"/>
  <c r="AE126" i="8"/>
  <c r="AM126" i="8" s="1"/>
  <c r="AN126" i="8" s="1"/>
  <c r="T125" i="3" s="1"/>
  <c r="R125" i="3" s="1"/>
  <c r="C43" i="5"/>
  <c r="P25" i="4"/>
  <c r="C57" i="4"/>
  <c r="C121" i="4"/>
  <c r="Q6" i="8"/>
  <c r="I6" i="8"/>
  <c r="G6" i="8"/>
  <c r="V6" i="8"/>
  <c r="F6" i="8"/>
  <c r="H6" i="8" s="1"/>
  <c r="U6" i="8"/>
  <c r="T6" i="8"/>
  <c r="P6" i="8"/>
  <c r="M6" i="8"/>
  <c r="L6" i="8"/>
  <c r="N6" i="8" s="1"/>
  <c r="J6" i="8"/>
  <c r="S6" i="8"/>
  <c r="X140" i="8"/>
  <c r="S139" i="3" s="1"/>
  <c r="AH8" i="8"/>
  <c r="O30" i="5"/>
  <c r="P92" i="4"/>
  <c r="O26" i="5"/>
  <c r="P40" i="4"/>
  <c r="O40" i="4"/>
  <c r="O8" i="4"/>
  <c r="O66" i="5"/>
  <c r="P36" i="4"/>
  <c r="O12" i="4"/>
  <c r="O72" i="5"/>
  <c r="N40" i="4"/>
  <c r="P55" i="4"/>
  <c r="P119" i="4"/>
  <c r="P8" i="5"/>
  <c r="O43" i="4"/>
  <c r="O36" i="4"/>
  <c r="O55" i="4"/>
  <c r="O60" i="4"/>
  <c r="M6" i="7"/>
  <c r="P38" i="5"/>
  <c r="O69" i="5"/>
  <c r="O38" i="5"/>
  <c r="P66" i="5"/>
  <c r="O29" i="4"/>
  <c r="N36" i="4"/>
  <c r="P72" i="5"/>
  <c r="P79" i="4"/>
  <c r="O39" i="4"/>
  <c r="O92" i="4"/>
  <c r="L6" i="7"/>
  <c r="O79" i="4"/>
  <c r="O67" i="4"/>
  <c r="D12" i="14"/>
  <c r="B12" i="14" s="1"/>
  <c r="F12" i="11" s="1"/>
  <c r="C12" i="11" s="1"/>
  <c r="AG39" i="14"/>
  <c r="P47" i="14"/>
  <c r="M47" i="14" s="1"/>
  <c r="K40" i="6"/>
  <c r="L40" i="6" s="1"/>
  <c r="J40" i="6"/>
  <c r="AN64" i="14"/>
  <c r="M58" i="7"/>
  <c r="K60" i="7"/>
  <c r="P59" i="3" s="1"/>
  <c r="N60" i="7"/>
  <c r="Q60" i="7" s="1"/>
  <c r="Q72" i="8"/>
  <c r="R72" i="8" s="1"/>
  <c r="Q73" i="8"/>
  <c r="R73" i="8" s="1"/>
  <c r="X73" i="8" s="1"/>
  <c r="Q74" i="8"/>
  <c r="R74" i="8" s="1"/>
  <c r="X74" i="8" s="1"/>
  <c r="L70" i="7"/>
  <c r="K87" i="14"/>
  <c r="L87" i="14" s="1"/>
  <c r="D87" i="14" s="1"/>
  <c r="B87" i="14" s="1"/>
  <c r="F87" i="11" s="1"/>
  <c r="C87" i="11" s="1"/>
  <c r="K82" i="6"/>
  <c r="L82" i="6" s="1"/>
  <c r="J82" i="6"/>
  <c r="AE100" i="8"/>
  <c r="AM100" i="8"/>
  <c r="AE111" i="8"/>
  <c r="AM111" i="8" s="1"/>
  <c r="G113" i="6"/>
  <c r="H113" i="6" s="1"/>
  <c r="F113" i="6"/>
  <c r="S140" i="10"/>
  <c r="H143" i="7" s="1"/>
  <c r="G139" i="6"/>
  <c r="H139" i="6" s="1"/>
  <c r="F139" i="6"/>
  <c r="K136" i="7"/>
  <c r="N136" i="7"/>
  <c r="Q136" i="7" s="1"/>
  <c r="P127" i="14"/>
  <c r="R31" i="5"/>
  <c r="L28" i="5"/>
  <c r="O94" i="8"/>
  <c r="X94" i="8" s="1"/>
  <c r="S93" i="3" s="1"/>
  <c r="O50" i="4"/>
  <c r="S16" i="10"/>
  <c r="H19" i="7" s="1"/>
  <c r="L10" i="7"/>
  <c r="T12" i="6"/>
  <c r="U12" i="6" s="1"/>
  <c r="V12" i="6" s="1"/>
  <c r="P12" i="6"/>
  <c r="Q12" i="6" s="1"/>
  <c r="O12" i="6"/>
  <c r="AL19" i="8"/>
  <c r="U21" i="3"/>
  <c r="P30" i="14"/>
  <c r="M30" i="14" s="1"/>
  <c r="AN36" i="14"/>
  <c r="AL54" i="8"/>
  <c r="AG37" i="14"/>
  <c r="AE51" i="8"/>
  <c r="AM51" i="8" s="1"/>
  <c r="S50" i="10"/>
  <c r="H53" i="7" s="1"/>
  <c r="L62" i="14"/>
  <c r="G60" i="14"/>
  <c r="D60" i="14" s="1"/>
  <c r="V69" i="15"/>
  <c r="G69" i="11" s="1"/>
  <c r="D69" i="11" s="1"/>
  <c r="U72" i="3"/>
  <c r="V70" i="15"/>
  <c r="G70" i="11" s="1"/>
  <c r="D70" i="11" s="1"/>
  <c r="U73" i="3"/>
  <c r="U62" i="4"/>
  <c r="AB72" i="14"/>
  <c r="L80" i="14"/>
  <c r="D80" i="14" s="1"/>
  <c r="P85" i="14"/>
  <c r="M85" i="14" s="1"/>
  <c r="U57" i="5"/>
  <c r="U97" i="3"/>
  <c r="G98" i="6"/>
  <c r="H98" i="6" s="1"/>
  <c r="F98" i="6"/>
  <c r="X105" i="6"/>
  <c r="Y105" i="6" s="1"/>
  <c r="W105" i="6"/>
  <c r="AE108" i="8"/>
  <c r="AM108" i="8"/>
  <c r="S108" i="10"/>
  <c r="H111" i="7" s="1"/>
  <c r="AN110" i="14"/>
  <c r="X125" i="6"/>
  <c r="Y125" i="6" s="1"/>
  <c r="W125" i="6"/>
  <c r="K128" i="6"/>
  <c r="L128" i="6" s="1"/>
  <c r="J128" i="6"/>
  <c r="P139" i="6"/>
  <c r="Q139" i="6" s="1"/>
  <c r="O139" i="6"/>
  <c r="T139" i="6"/>
  <c r="U139" i="6" s="1"/>
  <c r="V139" i="6" s="1"/>
  <c r="K19" i="6"/>
  <c r="L19" i="6" s="1"/>
  <c r="J19" i="6"/>
  <c r="AG7" i="14"/>
  <c r="AB7" i="14" s="1"/>
  <c r="Z7" i="14" s="1"/>
  <c r="S7" i="14" s="1"/>
  <c r="I14" i="15"/>
  <c r="V14" i="15" s="1"/>
  <c r="G14" i="11" s="1"/>
  <c r="D14" i="11" s="1"/>
  <c r="O20" i="7"/>
  <c r="S23" i="10"/>
  <c r="H26" i="7" s="1"/>
  <c r="M36" i="7"/>
  <c r="V44" i="10"/>
  <c r="Y47" i="8"/>
  <c r="Z47" i="8" s="1"/>
  <c r="P47" i="7"/>
  <c r="L53" i="14"/>
  <c r="D53" i="14" s="1"/>
  <c r="P45" i="14"/>
  <c r="M65" i="7"/>
  <c r="O55" i="7"/>
  <c r="O70" i="7"/>
  <c r="Z72" i="14"/>
  <c r="S72" i="14" s="1"/>
  <c r="L76" i="7"/>
  <c r="L89" i="7"/>
  <c r="O79" i="7"/>
  <c r="M102" i="7"/>
  <c r="V105" i="8"/>
  <c r="S105" i="8"/>
  <c r="F105" i="8"/>
  <c r="L105" i="8"/>
  <c r="N105" i="8" s="1"/>
  <c r="U105" i="8"/>
  <c r="I105" i="8"/>
  <c r="M105" i="8"/>
  <c r="Q105" i="8"/>
  <c r="P105" i="8"/>
  <c r="R105" i="8" s="1"/>
  <c r="J105" i="8"/>
  <c r="G105" i="8"/>
  <c r="T105" i="8"/>
  <c r="O111" i="7"/>
  <c r="M107" i="7"/>
  <c r="AN116" i="14"/>
  <c r="T112" i="6"/>
  <c r="U112" i="6" s="1"/>
  <c r="S112" i="6"/>
  <c r="U129" i="3"/>
  <c r="P21" i="6"/>
  <c r="Q21" i="6" s="1"/>
  <c r="O21" i="6"/>
  <c r="T21" i="6"/>
  <c r="U21" i="6" s="1"/>
  <c r="V21" i="6" s="1"/>
  <c r="AB94" i="14"/>
  <c r="S117" i="10"/>
  <c r="H120" i="7" s="1"/>
  <c r="R121" i="3"/>
  <c r="G129" i="6"/>
  <c r="H129" i="6" s="1"/>
  <c r="F129" i="6"/>
  <c r="AE134" i="8"/>
  <c r="AM134" i="8" s="1"/>
  <c r="AN134" i="8" s="1"/>
  <c r="V139" i="10"/>
  <c r="Y142" i="8"/>
  <c r="Z142" i="8" s="1"/>
  <c r="G130" i="14"/>
  <c r="R69" i="4"/>
  <c r="M54" i="4"/>
  <c r="I4" i="15"/>
  <c r="V4" i="15" s="1"/>
  <c r="G4" i="11" s="1"/>
  <c r="D4" i="11" s="1"/>
  <c r="U73" i="4"/>
  <c r="G7" i="6"/>
  <c r="H7" i="6" s="1"/>
  <c r="F7" i="6"/>
  <c r="U71" i="5"/>
  <c r="C71" i="5"/>
  <c r="P19" i="6"/>
  <c r="Q19" i="6" s="1"/>
  <c r="O19" i="6"/>
  <c r="T19" i="6"/>
  <c r="U19" i="6" s="1"/>
  <c r="V19" i="6" s="1"/>
  <c r="N15" i="7"/>
  <c r="Q15" i="7" s="1"/>
  <c r="P13" i="4" s="1"/>
  <c r="K15" i="7"/>
  <c r="P14" i="3" s="1"/>
  <c r="K17" i="6"/>
  <c r="L17" i="6" s="1"/>
  <c r="J17" i="6"/>
  <c r="X25" i="6"/>
  <c r="Y25" i="6" s="1"/>
  <c r="W25" i="6"/>
  <c r="AA30" i="6"/>
  <c r="T26" i="6"/>
  <c r="U26" i="6" s="1"/>
  <c r="V26" i="6" s="1"/>
  <c r="P26" i="6"/>
  <c r="Q26" i="6" s="1"/>
  <c r="O26" i="6"/>
  <c r="K16" i="6"/>
  <c r="L16" i="6" s="1"/>
  <c r="J16" i="6"/>
  <c r="V39" i="10"/>
  <c r="Y42" i="8"/>
  <c r="Z42" i="8" s="1"/>
  <c r="I39" i="15"/>
  <c r="V39" i="15" s="1"/>
  <c r="G39" i="11" s="1"/>
  <c r="D39" i="11" s="1"/>
  <c r="Q52" i="7"/>
  <c r="T50" i="6"/>
  <c r="U50" i="6" s="1"/>
  <c r="V50" i="6" s="1"/>
  <c r="P50" i="6"/>
  <c r="Q50" i="6" s="1"/>
  <c r="O50" i="6"/>
  <c r="M50" i="14"/>
  <c r="S65" i="10"/>
  <c r="H68" i="7" s="1"/>
  <c r="U78" i="3"/>
  <c r="U48" i="5"/>
  <c r="T82" i="6"/>
  <c r="U82" i="6" s="1"/>
  <c r="V82" i="6" s="1"/>
  <c r="AA82" i="6" s="1"/>
  <c r="P82" i="6"/>
  <c r="Q82" i="6" s="1"/>
  <c r="R82" i="6" s="1"/>
  <c r="AB82" i="6" s="1"/>
  <c r="N81" i="3" s="1"/>
  <c r="O82" i="6"/>
  <c r="I90" i="15"/>
  <c r="V90" i="15" s="1"/>
  <c r="G90" i="11" s="1"/>
  <c r="D90" i="11" s="1"/>
  <c r="T93" i="6"/>
  <c r="U93" i="6" s="1"/>
  <c r="V93" i="6" s="1"/>
  <c r="AE97" i="8"/>
  <c r="AM97" i="8" s="1"/>
  <c r="V102" i="10"/>
  <c r="Y105" i="8"/>
  <c r="Z105" i="8" s="1"/>
  <c r="AL105" i="8"/>
  <c r="V97" i="10"/>
  <c r="Y100" i="8"/>
  <c r="Z100" i="8" s="1"/>
  <c r="S97" i="10"/>
  <c r="H100" i="7" s="1"/>
  <c r="I100" i="15"/>
  <c r="V100" i="15" s="1"/>
  <c r="G100" i="11" s="1"/>
  <c r="D100" i="11" s="1"/>
  <c r="AE113" i="8"/>
  <c r="G123" i="6"/>
  <c r="H123" i="6" s="1"/>
  <c r="F123" i="6"/>
  <c r="Q134" i="8"/>
  <c r="R134" i="8" s="1"/>
  <c r="X134" i="8" s="1"/>
  <c r="S133" i="3" s="1"/>
  <c r="Q136" i="8"/>
  <c r="R136" i="8" s="1"/>
  <c r="Q135" i="8"/>
  <c r="R135" i="8" s="1"/>
  <c r="Q133" i="8"/>
  <c r="R133" i="8" s="1"/>
  <c r="X133" i="8" s="1"/>
  <c r="S132" i="3" s="1"/>
  <c r="P135" i="6"/>
  <c r="Q135" i="6" s="1"/>
  <c r="O135" i="6"/>
  <c r="T135" i="6"/>
  <c r="U135" i="6" s="1"/>
  <c r="V135" i="6" s="1"/>
  <c r="P139" i="7"/>
  <c r="G109" i="6"/>
  <c r="H109" i="6" s="1"/>
  <c r="F109" i="6"/>
  <c r="V109" i="10"/>
  <c r="Y112" i="8"/>
  <c r="Z112" i="8" s="1"/>
  <c r="AN112" i="8" s="1"/>
  <c r="T111" i="3" s="1"/>
  <c r="P118" i="14"/>
  <c r="M118" i="14" s="1"/>
  <c r="B118" i="14" s="1"/>
  <c r="F118" i="11" s="1"/>
  <c r="C118" i="11" s="1"/>
  <c r="C49" i="4"/>
  <c r="N22" i="7"/>
  <c r="K22" i="7"/>
  <c r="P21" i="3" s="1"/>
  <c r="AG31" i="14"/>
  <c r="K31" i="14"/>
  <c r="L31" i="14" s="1"/>
  <c r="D31" i="14" s="1"/>
  <c r="V29" i="10"/>
  <c r="Y32" i="8"/>
  <c r="Z32" i="8" s="1"/>
  <c r="AN30" i="14"/>
  <c r="AB30" i="14" s="1"/>
  <c r="Z30" i="14" s="1"/>
  <c r="S30" i="14" s="1"/>
  <c r="U37" i="3"/>
  <c r="U26" i="4"/>
  <c r="U29" i="3"/>
  <c r="L48" i="7"/>
  <c r="L47" i="7"/>
  <c r="T36" i="6"/>
  <c r="U36" i="6" s="1"/>
  <c r="V36" i="6" s="1"/>
  <c r="O36" i="6"/>
  <c r="X36" i="6"/>
  <c r="Y36" i="6" s="1"/>
  <c r="Z36" i="6" s="1"/>
  <c r="P36" i="6"/>
  <c r="Q36" i="6" s="1"/>
  <c r="AG62" i="14"/>
  <c r="T58" i="6"/>
  <c r="U58" i="6" s="1"/>
  <c r="V58" i="6" s="1"/>
  <c r="P58" i="6"/>
  <c r="Q58" i="6" s="1"/>
  <c r="O58" i="6"/>
  <c r="K55" i="6"/>
  <c r="L55" i="6" s="1"/>
  <c r="J55" i="6"/>
  <c r="O77" i="7"/>
  <c r="G73" i="6"/>
  <c r="H73" i="6" s="1"/>
  <c r="I73" i="6" s="1"/>
  <c r="F73" i="6"/>
  <c r="Q71" i="7"/>
  <c r="P60" i="4" s="1"/>
  <c r="V85" i="10"/>
  <c r="Y88" i="8"/>
  <c r="Z88" i="8" s="1"/>
  <c r="S102" i="10"/>
  <c r="H105" i="7" s="1"/>
  <c r="U103" i="3"/>
  <c r="Q110" i="7"/>
  <c r="I115" i="15"/>
  <c r="V115" i="15" s="1"/>
  <c r="G115" i="11" s="1"/>
  <c r="D115" i="11" s="1"/>
  <c r="P129" i="14"/>
  <c r="M129" i="14" s="1"/>
  <c r="AE129" i="8"/>
  <c r="K133" i="6"/>
  <c r="L133" i="6" s="1"/>
  <c r="M133" i="6" s="1"/>
  <c r="V128" i="15"/>
  <c r="G128" i="11" s="1"/>
  <c r="D128" i="11" s="1"/>
  <c r="P113" i="6"/>
  <c r="Q113" i="6" s="1"/>
  <c r="O113" i="6"/>
  <c r="T113" i="6"/>
  <c r="U113" i="6" s="1"/>
  <c r="V113" i="6" s="1"/>
  <c r="U16" i="5"/>
  <c r="C53" i="4"/>
  <c r="V16" i="10"/>
  <c r="Y19" i="8"/>
  <c r="Z19" i="8" s="1"/>
  <c r="AE21" i="8"/>
  <c r="AM21" i="8" s="1"/>
  <c r="AN21" i="8" s="1"/>
  <c r="S18" i="4" s="1"/>
  <c r="Q18" i="4" s="1"/>
  <c r="AN22" i="14"/>
  <c r="G14" i="6"/>
  <c r="H14" i="6" s="1"/>
  <c r="F14" i="6"/>
  <c r="AB17" i="14"/>
  <c r="Z17" i="14" s="1"/>
  <c r="S17" i="14" s="1"/>
  <c r="AG45" i="14"/>
  <c r="L56" i="14"/>
  <c r="D56" i="14" s="1"/>
  <c r="AE62" i="8"/>
  <c r="M71" i="14"/>
  <c r="V79" i="10"/>
  <c r="Y82" i="8"/>
  <c r="Z82" i="8" s="1"/>
  <c r="AN82" i="8" s="1"/>
  <c r="T81" i="3" s="1"/>
  <c r="R81" i="3" s="1"/>
  <c r="U80" i="4"/>
  <c r="U92" i="3"/>
  <c r="AN94" i="8"/>
  <c r="T93" i="3" s="1"/>
  <c r="O94" i="4"/>
  <c r="C9" i="5"/>
  <c r="U34" i="4"/>
  <c r="O112" i="8"/>
  <c r="X112" i="8" s="1"/>
  <c r="S111" i="3" s="1"/>
  <c r="X22" i="8"/>
  <c r="S21" i="3" s="1"/>
  <c r="V5" i="10"/>
  <c r="Y8" i="8"/>
  <c r="Z8" i="8" s="1"/>
  <c r="S17" i="10"/>
  <c r="H20" i="7" s="1"/>
  <c r="Q28" i="8"/>
  <c r="R28" i="8" s="1"/>
  <c r="X28" i="8" s="1"/>
  <c r="S27" i="3" s="1"/>
  <c r="R27" i="3" s="1"/>
  <c r="Q27" i="8"/>
  <c r="R27" i="8" s="1"/>
  <c r="X27" i="8" s="1"/>
  <c r="Q26" i="8"/>
  <c r="R26" i="8" s="1"/>
  <c r="X26" i="8" s="1"/>
  <c r="W32" i="6"/>
  <c r="X32" i="6"/>
  <c r="Y32" i="6" s="1"/>
  <c r="Q43" i="8"/>
  <c r="R43" i="8" s="1"/>
  <c r="X43" i="8" s="1"/>
  <c r="Q42" i="8"/>
  <c r="R42" i="8" s="1"/>
  <c r="G47" i="6"/>
  <c r="H47" i="6" s="1"/>
  <c r="F47" i="6"/>
  <c r="S59" i="10"/>
  <c r="H62" i="7" s="1"/>
  <c r="G61" i="6"/>
  <c r="H61" i="6" s="1"/>
  <c r="F61" i="6"/>
  <c r="AG55" i="14"/>
  <c r="X55" i="6"/>
  <c r="Y55" i="6" s="1"/>
  <c r="W55" i="6"/>
  <c r="S74" i="10"/>
  <c r="H77" i="7" s="1"/>
  <c r="U91" i="3"/>
  <c r="U79" i="4"/>
  <c r="G90" i="14"/>
  <c r="K98" i="6"/>
  <c r="L98" i="6" s="1"/>
  <c r="J98" i="6"/>
  <c r="O100" i="7"/>
  <c r="L108" i="14"/>
  <c r="D108" i="14" s="1"/>
  <c r="AE133" i="8"/>
  <c r="AM133" i="8" s="1"/>
  <c r="AN133" i="8" s="1"/>
  <c r="S130" i="10"/>
  <c r="H133" i="7" s="1"/>
  <c r="I135" i="15"/>
  <c r="V135" i="15" s="1"/>
  <c r="G135" i="11" s="1"/>
  <c r="D135" i="11" s="1"/>
  <c r="V104" i="15"/>
  <c r="G104" i="11" s="1"/>
  <c r="D104" i="11" s="1"/>
  <c r="L116" i="14"/>
  <c r="D116" i="14" s="1"/>
  <c r="AJ136" i="14"/>
  <c r="AB136" i="14" s="1"/>
  <c r="Z136" i="14" s="1"/>
  <c r="S136" i="14" s="1"/>
  <c r="L144" i="7"/>
  <c r="AH141" i="8"/>
  <c r="AM141" i="8" s="1"/>
  <c r="F126" i="6"/>
  <c r="G126" i="6"/>
  <c r="H126" i="6" s="1"/>
  <c r="I126" i="6" s="1"/>
  <c r="N126" i="6" s="1"/>
  <c r="U43" i="5"/>
  <c r="C56" i="5"/>
  <c r="C78" i="4"/>
  <c r="O24" i="5"/>
  <c r="R25" i="4"/>
  <c r="U89" i="4"/>
  <c r="O59" i="5"/>
  <c r="AN18" i="14"/>
  <c r="AB18" i="14" s="1"/>
  <c r="Z18" i="14" s="1"/>
  <c r="S18" i="14" s="1"/>
  <c r="AO235" i="17"/>
  <c r="D235" i="17" s="1"/>
  <c r="AO229" i="17"/>
  <c r="D229" i="17" s="1"/>
  <c r="AO224" i="17"/>
  <c r="D224" i="17" s="1"/>
  <c r="AO219" i="17"/>
  <c r="D219" i="17" s="1"/>
  <c r="AO208" i="17"/>
  <c r="D208" i="17" s="1"/>
  <c r="AO192" i="17"/>
  <c r="D192" i="17" s="1"/>
  <c r="AO181" i="17"/>
  <c r="D181" i="17" s="1"/>
  <c r="AO160" i="17"/>
  <c r="D160" i="17" s="1"/>
  <c r="AO155" i="17"/>
  <c r="D155" i="17" s="1"/>
  <c r="AO149" i="17"/>
  <c r="D149" i="17" s="1"/>
  <c r="AO121" i="17"/>
  <c r="D121" i="17" s="1"/>
  <c r="AO98" i="17"/>
  <c r="D98" i="17" s="1"/>
  <c r="AO89" i="17"/>
  <c r="D89" i="17" s="1"/>
  <c r="AO80" i="17"/>
  <c r="D80" i="17" s="1"/>
  <c r="AO71" i="17"/>
  <c r="D71" i="17" s="1"/>
  <c r="AO66" i="17"/>
  <c r="D66" i="17" s="1"/>
  <c r="AO39" i="17"/>
  <c r="D39" i="17" s="1"/>
  <c r="AO16" i="17"/>
  <c r="D16" i="17" s="1"/>
  <c r="AO218" i="17"/>
  <c r="D218" i="17" s="1"/>
  <c r="AO125" i="17"/>
  <c r="D125" i="17" s="1"/>
  <c r="AO107" i="17"/>
  <c r="D107" i="17" s="1"/>
  <c r="AO93" i="17"/>
  <c r="D93" i="17" s="1"/>
  <c r="AO75" i="17"/>
  <c r="D75" i="17" s="1"/>
  <c r="AO61" i="17"/>
  <c r="D61" i="17" s="1"/>
  <c r="AO43" i="17"/>
  <c r="D43" i="17" s="1"/>
  <c r="AO29" i="17"/>
  <c r="D29" i="17" s="1"/>
  <c r="AO20" i="17"/>
  <c r="D20" i="17" s="1"/>
  <c r="AO6" i="17"/>
  <c r="D6" i="17" s="1"/>
  <c r="AO234" i="17"/>
  <c r="D234" i="17" s="1"/>
  <c r="AO228" i="17"/>
  <c r="D228" i="17" s="1"/>
  <c r="AO217" i="17"/>
  <c r="D217" i="17" s="1"/>
  <c r="AO185" i="17"/>
  <c r="D185" i="17" s="1"/>
  <c r="AO164" i="17"/>
  <c r="D164" i="17" s="1"/>
  <c r="AO159" i="17"/>
  <c r="D159" i="17" s="1"/>
  <c r="AO153" i="17"/>
  <c r="D153" i="17" s="1"/>
  <c r="AO79" i="17"/>
  <c r="D79" i="17" s="1"/>
  <c r="AO74" i="17"/>
  <c r="D74" i="17" s="1"/>
  <c r="AO15" i="17"/>
  <c r="D15" i="17" s="1"/>
  <c r="AO222" i="17"/>
  <c r="D222" i="17" s="1"/>
  <c r="AO142" i="17"/>
  <c r="D142" i="17" s="1"/>
  <c r="AO124" i="17"/>
  <c r="D124" i="17" s="1"/>
  <c r="AO78" i="17"/>
  <c r="D78" i="17" s="1"/>
  <c r="AO69" i="17"/>
  <c r="D69" i="17" s="1"/>
  <c r="AO37" i="17"/>
  <c r="D37" i="17" s="1"/>
  <c r="AO28" i="17"/>
  <c r="D28" i="17" s="1"/>
  <c r="AO19" i="17"/>
  <c r="D19" i="17" s="1"/>
  <c r="AO5" i="17"/>
  <c r="D5" i="17" s="1"/>
  <c r="AO227" i="17"/>
  <c r="D227" i="17" s="1"/>
  <c r="AO195" i="17"/>
  <c r="D195" i="17" s="1"/>
  <c r="AO163" i="17"/>
  <c r="D163" i="17" s="1"/>
  <c r="AO152" i="17"/>
  <c r="D152" i="17" s="1"/>
  <c r="AO128" i="17"/>
  <c r="D128" i="17" s="1"/>
  <c r="AO114" i="17"/>
  <c r="D114" i="17" s="1"/>
  <c r="AO96" i="17"/>
  <c r="D96" i="17" s="1"/>
  <c r="AO87" i="17"/>
  <c r="D87" i="17" s="1"/>
  <c r="AO73" i="17"/>
  <c r="D73" i="17" s="1"/>
  <c r="AO64" i="17"/>
  <c r="D64" i="17" s="1"/>
  <c r="AO23" i="17"/>
  <c r="D23" i="17" s="1"/>
  <c r="AO183" i="17"/>
  <c r="D183" i="17" s="1"/>
  <c r="AO44" i="17"/>
  <c r="D44" i="17" s="1"/>
  <c r="AO182" i="17"/>
  <c r="D182" i="17" s="1"/>
  <c r="AO140" i="17"/>
  <c r="D140" i="17" s="1"/>
  <c r="AO77" i="17"/>
  <c r="D77" i="17" s="1"/>
  <c r="AO30" i="17"/>
  <c r="D30" i="17" s="1"/>
  <c r="AO17" i="17"/>
  <c r="D17" i="17" s="1"/>
  <c r="AO4" i="17"/>
  <c r="D4" i="17" s="1"/>
  <c r="AO166" i="17"/>
  <c r="D166" i="17" s="1"/>
  <c r="AO126" i="17"/>
  <c r="D126" i="17" s="1"/>
  <c r="AO100" i="17"/>
  <c r="D100" i="17" s="1"/>
  <c r="AO40" i="17"/>
  <c r="D40" i="17" s="1"/>
  <c r="AO204" i="17"/>
  <c r="D204" i="17" s="1"/>
  <c r="AO161" i="17"/>
  <c r="D161" i="17" s="1"/>
  <c r="AO122" i="17"/>
  <c r="D122" i="17" s="1"/>
  <c r="AO109" i="17"/>
  <c r="D109" i="17" s="1"/>
  <c r="AO49" i="17"/>
  <c r="D49" i="17" s="1"/>
  <c r="AO36" i="17"/>
  <c r="D36" i="17" s="1"/>
  <c r="AO108" i="17"/>
  <c r="D108" i="17" s="1"/>
  <c r="AO95" i="17"/>
  <c r="D95" i="17" s="1"/>
  <c r="AO58" i="17"/>
  <c r="D58" i="17" s="1"/>
  <c r="AO162" i="17"/>
  <c r="D162" i="17" s="1"/>
  <c r="AO199" i="17"/>
  <c r="D199" i="17" s="1"/>
  <c r="AO94" i="17"/>
  <c r="D94" i="17" s="1"/>
  <c r="AO22" i="17"/>
  <c r="D22" i="17" s="1"/>
  <c r="AO220" i="17"/>
  <c r="D220" i="17" s="1"/>
  <c r="AO145" i="17"/>
  <c r="D145" i="17" s="1"/>
  <c r="AO81" i="17"/>
  <c r="D81" i="17" s="1"/>
  <c r="AO13" i="17"/>
  <c r="D13" i="17" s="1"/>
  <c r="AO12" i="17"/>
  <c r="D12" i="17" s="1"/>
  <c r="AO72" i="17"/>
  <c r="D72" i="17" s="1"/>
  <c r="AO8" i="17"/>
  <c r="D8" i="17" s="1"/>
  <c r="AO226" i="17"/>
  <c r="D226" i="17" s="1"/>
  <c r="AO150" i="17"/>
  <c r="D150" i="17" s="1"/>
  <c r="AO21" i="17"/>
  <c r="D21" i="17" s="1"/>
  <c r="AO132" i="17"/>
  <c r="D132" i="17" s="1"/>
  <c r="C66" i="5"/>
  <c r="U50" i="5"/>
  <c r="C34" i="5"/>
  <c r="C123" i="4"/>
  <c r="C107" i="4"/>
  <c r="U99" i="4"/>
  <c r="C91" i="4"/>
  <c r="C75" i="4"/>
  <c r="U72" i="4"/>
  <c r="C59" i="4"/>
  <c r="U56" i="4"/>
  <c r="C43" i="4"/>
  <c r="U35" i="4"/>
  <c r="C27" i="4"/>
  <c r="U24" i="4"/>
  <c r="U19" i="4"/>
  <c r="C11" i="4"/>
  <c r="C72" i="5"/>
  <c r="C58" i="5"/>
  <c r="C53" i="5"/>
  <c r="C40" i="5"/>
  <c r="C26" i="5"/>
  <c r="C21" i="5"/>
  <c r="C8" i="5"/>
  <c r="C119" i="4"/>
  <c r="C103" i="4"/>
  <c r="C87" i="4"/>
  <c r="C71" i="4"/>
  <c r="C55" i="4"/>
  <c r="C39" i="4"/>
  <c r="C23" i="4"/>
  <c r="C7" i="4"/>
  <c r="C54" i="5"/>
  <c r="U38" i="5"/>
  <c r="C22" i="5"/>
  <c r="U6" i="5"/>
  <c r="U5" i="4"/>
  <c r="C70" i="5"/>
  <c r="C65" i="5"/>
  <c r="U54" i="5"/>
  <c r="C52" i="5"/>
  <c r="C38" i="5"/>
  <c r="C33" i="5"/>
  <c r="U22" i="5"/>
  <c r="C20" i="5"/>
  <c r="C6" i="5"/>
  <c r="C122" i="4"/>
  <c r="C106" i="4"/>
  <c r="C90" i="4"/>
  <c r="C74" i="4"/>
  <c r="C58" i="4"/>
  <c r="C42" i="4"/>
  <c r="C26" i="4"/>
  <c r="C10" i="4"/>
  <c r="U5" i="3"/>
  <c r="U27" i="4"/>
  <c r="U13" i="5"/>
  <c r="U66" i="5"/>
  <c r="C24" i="4"/>
  <c r="C56" i="4"/>
  <c r="C88" i="4"/>
  <c r="C120" i="4"/>
  <c r="C46" i="5"/>
  <c r="C29" i="4"/>
  <c r="C61" i="4"/>
  <c r="C93" i="4"/>
  <c r="C125" i="4"/>
  <c r="C57" i="5"/>
  <c r="U58" i="4"/>
  <c r="U32" i="4"/>
  <c r="C31" i="4"/>
  <c r="C63" i="4"/>
  <c r="C95" i="4"/>
  <c r="C5" i="5"/>
  <c r="C74" i="5"/>
  <c r="C14" i="5"/>
  <c r="C67" i="4"/>
  <c r="U72" i="5"/>
  <c r="U52" i="4"/>
  <c r="U95" i="4"/>
  <c r="C32" i="4"/>
  <c r="C96" i="4"/>
  <c r="C62" i="5"/>
  <c r="U91" i="4"/>
  <c r="U74" i="5"/>
  <c r="U49" i="5"/>
  <c r="U42" i="5"/>
  <c r="U123" i="4"/>
  <c r="C17" i="5"/>
  <c r="U10" i="5"/>
  <c r="C20" i="4"/>
  <c r="C52" i="4"/>
  <c r="C84" i="4"/>
  <c r="C116" i="4"/>
  <c r="C12" i="4"/>
  <c r="C44" i="4"/>
  <c r="C76" i="4"/>
  <c r="C108" i="4"/>
  <c r="U15" i="4"/>
  <c r="U14" i="5"/>
  <c r="U78" i="5"/>
  <c r="C45" i="5"/>
  <c r="U75" i="4"/>
  <c r="C77" i="5"/>
  <c r="U23" i="4"/>
  <c r="U55" i="4"/>
  <c r="U108" i="4"/>
  <c r="U119" i="4"/>
  <c r="C37" i="5"/>
  <c r="C19" i="4"/>
  <c r="C83" i="4"/>
  <c r="C18" i="5"/>
  <c r="U29" i="4"/>
  <c r="U61" i="4"/>
  <c r="U40" i="5"/>
  <c r="U20" i="4"/>
  <c r="C16" i="4"/>
  <c r="C80" i="4"/>
  <c r="U10" i="4"/>
  <c r="U59" i="4"/>
  <c r="C61" i="5"/>
  <c r="U107" i="4"/>
  <c r="C8" i="4"/>
  <c r="C40" i="4"/>
  <c r="C72" i="4"/>
  <c r="C104" i="4"/>
  <c r="U25" i="5"/>
  <c r="C50" i="5"/>
  <c r="C13" i="4"/>
  <c r="C45" i="4"/>
  <c r="C77" i="4"/>
  <c r="C109" i="4"/>
  <c r="U68" i="4"/>
  <c r="C25" i="5"/>
  <c r="U122" i="4"/>
  <c r="U64" i="4"/>
  <c r="U112" i="4"/>
  <c r="U17" i="5"/>
  <c r="U43" i="4"/>
  <c r="C15" i="4"/>
  <c r="C47" i="4"/>
  <c r="C79" i="4"/>
  <c r="C111" i="4"/>
  <c r="C10" i="5"/>
  <c r="C69" i="5"/>
  <c r="C35" i="4"/>
  <c r="C99" i="4"/>
  <c r="U8" i="5"/>
  <c r="U65" i="5"/>
  <c r="U31" i="4"/>
  <c r="C64" i="4"/>
  <c r="C30" i="5"/>
  <c r="U62" i="5"/>
  <c r="C13" i="5"/>
  <c r="U48" i="4"/>
  <c r="C36" i="4"/>
  <c r="C68" i="4"/>
  <c r="C100" i="4"/>
  <c r="C28" i="4"/>
  <c r="C60" i="4"/>
  <c r="C92" i="4"/>
  <c r="C124" i="4"/>
  <c r="U36" i="4"/>
  <c r="U90" i="4"/>
  <c r="U20" i="5"/>
  <c r="U52" i="5"/>
  <c r="U16" i="4"/>
  <c r="C49" i="5"/>
  <c r="C29" i="5"/>
  <c r="U28" i="4"/>
  <c r="U39" i="4"/>
  <c r="U60" i="4"/>
  <c r="U92" i="4"/>
  <c r="U124" i="4"/>
  <c r="C42" i="5"/>
  <c r="C78" i="5"/>
  <c r="C51" i="4"/>
  <c r="C115" i="4"/>
  <c r="U13" i="4"/>
  <c r="U33" i="5"/>
  <c r="U5" i="5"/>
  <c r="U37" i="5"/>
  <c r="U69" i="5"/>
  <c r="C48" i="4"/>
  <c r="C112" i="4"/>
  <c r="S34" i="10"/>
  <c r="H37" i="7" s="1"/>
  <c r="V36" i="15"/>
  <c r="G36" i="11" s="1"/>
  <c r="D36" i="11" s="1"/>
  <c r="X23" i="6"/>
  <c r="Y23" i="6" s="1"/>
  <c r="Z23" i="6" s="1"/>
  <c r="P23" i="6"/>
  <c r="Q23" i="6" s="1"/>
  <c r="R23" i="6" s="1"/>
  <c r="O23" i="6"/>
  <c r="T23" i="6"/>
  <c r="U23" i="6" s="1"/>
  <c r="V23" i="6" s="1"/>
  <c r="K40" i="7"/>
  <c r="P39" i="3" s="1"/>
  <c r="N40" i="7"/>
  <c r="V47" i="10"/>
  <c r="Y50" i="8"/>
  <c r="Z50" i="8" s="1"/>
  <c r="I47" i="15"/>
  <c r="AN49" i="8"/>
  <c r="T48" i="3" s="1"/>
  <c r="G62" i="6"/>
  <c r="H62" i="6" s="1"/>
  <c r="F62" i="6"/>
  <c r="AN62" i="14"/>
  <c r="AB62" i="14" s="1"/>
  <c r="Z62" i="14" s="1"/>
  <c r="J67" i="6"/>
  <c r="K67" i="6"/>
  <c r="L67" i="6" s="1"/>
  <c r="AL55" i="8"/>
  <c r="AL70" i="8"/>
  <c r="M66" i="14"/>
  <c r="L83" i="7"/>
  <c r="AJ87" i="14"/>
  <c r="V87" i="15"/>
  <c r="G87" i="11" s="1"/>
  <c r="D87" i="11" s="1"/>
  <c r="X91" i="6"/>
  <c r="Y91" i="6" s="1"/>
  <c r="W91" i="6"/>
  <c r="K91" i="6"/>
  <c r="L91" i="6" s="1"/>
  <c r="J91" i="6"/>
  <c r="L83" i="14"/>
  <c r="D83" i="14" s="1"/>
  <c r="X93" i="6"/>
  <c r="Y93" i="6" s="1"/>
  <c r="W93" i="6"/>
  <c r="K85" i="14"/>
  <c r="L85" i="14" s="1"/>
  <c r="T102" i="6"/>
  <c r="U102" i="6" s="1"/>
  <c r="V102" i="6" s="1"/>
  <c r="P102" i="6"/>
  <c r="Q102" i="6" s="1"/>
  <c r="O102" i="6"/>
  <c r="AJ97" i="14"/>
  <c r="AB97" i="14" s="1"/>
  <c r="Z97" i="14" s="1"/>
  <c r="S97" i="14" s="1"/>
  <c r="T126" i="6"/>
  <c r="U126" i="6" s="1"/>
  <c r="V126" i="6" s="1"/>
  <c r="P129" i="7"/>
  <c r="G134" i="6"/>
  <c r="H134" i="6" s="1"/>
  <c r="F134" i="6"/>
  <c r="C121" i="14"/>
  <c r="H121" i="11" s="1"/>
  <c r="E121" i="11" s="1"/>
  <c r="G121" i="14"/>
  <c r="K132" i="14"/>
  <c r="C31" i="5"/>
  <c r="O28" i="5"/>
  <c r="U41" i="5"/>
  <c r="U27" i="5"/>
  <c r="R50" i="4"/>
  <c r="AB9" i="14"/>
  <c r="Z9" i="14" s="1"/>
  <c r="S9" i="14" s="1"/>
  <c r="Q14" i="8"/>
  <c r="R14" i="8" s="1"/>
  <c r="X14" i="8" s="1"/>
  <c r="Q15" i="8"/>
  <c r="R15" i="8" s="1"/>
  <c r="X15" i="8" s="1"/>
  <c r="Q13" i="8"/>
  <c r="R13" i="8" s="1"/>
  <c r="X13" i="8" s="1"/>
  <c r="AN16" i="14"/>
  <c r="AB16" i="14" s="1"/>
  <c r="Z16" i="14" s="1"/>
  <c r="S16" i="14" s="1"/>
  <c r="P22" i="14"/>
  <c r="M22" i="14" s="1"/>
  <c r="M43" i="7"/>
  <c r="B26" i="14"/>
  <c r="F26" i="11" s="1"/>
  <c r="C26" i="11" s="1"/>
  <c r="O48" i="7"/>
  <c r="AE54" i="8"/>
  <c r="AE47" i="8"/>
  <c r="AM47" i="8" s="1"/>
  <c r="AL62" i="8"/>
  <c r="I50" i="15"/>
  <c r="V50" i="15" s="1"/>
  <c r="G50" i="11" s="1"/>
  <c r="D50" i="11" s="1"/>
  <c r="K58" i="14"/>
  <c r="L58" i="14" s="1"/>
  <c r="D58" i="14" s="1"/>
  <c r="P73" i="6"/>
  <c r="Q73" i="6" s="1"/>
  <c r="O73" i="6"/>
  <c r="T73" i="6"/>
  <c r="U73" i="6" s="1"/>
  <c r="V73" i="6" s="1"/>
  <c r="AG66" i="14"/>
  <c r="AB66" i="14" s="1"/>
  <c r="Z66" i="14" s="1"/>
  <c r="U46" i="5"/>
  <c r="U75" i="3"/>
  <c r="G87" i="6"/>
  <c r="H87" i="6" s="1"/>
  <c r="F87" i="6"/>
  <c r="S86" i="10"/>
  <c r="H89" i="7" s="1"/>
  <c r="AE105" i="8"/>
  <c r="AM105" i="8" s="1"/>
  <c r="O113" i="7"/>
  <c r="K117" i="6"/>
  <c r="L117" i="6" s="1"/>
  <c r="J117" i="6"/>
  <c r="U114" i="3"/>
  <c r="U100" i="4"/>
  <c r="AH123" i="8"/>
  <c r="AM123" i="8" s="1"/>
  <c r="L139" i="14"/>
  <c r="D139" i="14" s="1"/>
  <c r="C44" i="5"/>
  <c r="C12" i="5"/>
  <c r="U86" i="4"/>
  <c r="K8" i="7"/>
  <c r="N8" i="7"/>
  <c r="I44" i="3"/>
  <c r="L8" i="7"/>
  <c r="I3" i="15"/>
  <c r="G3" i="15"/>
  <c r="S14" i="10"/>
  <c r="H17" i="7" s="1"/>
  <c r="C8" i="14"/>
  <c r="H8" i="11" s="1"/>
  <c r="E8" i="11" s="1"/>
  <c r="I23" i="15"/>
  <c r="V23" i="15" s="1"/>
  <c r="G23" i="11" s="1"/>
  <c r="D23" i="11" s="1"/>
  <c r="L43" i="7"/>
  <c r="Z46" i="6"/>
  <c r="AA46" i="6" s="1"/>
  <c r="AB46" i="6" s="1"/>
  <c r="L33" i="7"/>
  <c r="AG47" i="14"/>
  <c r="AB47" i="14" s="1"/>
  <c r="Z47" i="14" s="1"/>
  <c r="S47" i="14" s="1"/>
  <c r="I53" i="15"/>
  <c r="V53" i="15" s="1"/>
  <c r="G53" i="11" s="1"/>
  <c r="D53" i="11" s="1"/>
  <c r="AN53" i="14"/>
  <c r="I44" i="15"/>
  <c r="V44" i="15" s="1"/>
  <c r="G44" i="11" s="1"/>
  <c r="D44" i="11" s="1"/>
  <c r="G47" i="14"/>
  <c r="S45" i="10"/>
  <c r="H48" i="7" s="1"/>
  <c r="U46" i="4"/>
  <c r="U52" i="3"/>
  <c r="T53" i="6"/>
  <c r="U53" i="6" s="1"/>
  <c r="S53" i="6"/>
  <c r="AG64" i="14"/>
  <c r="AB64" i="14" s="1"/>
  <c r="Z64" i="14" s="1"/>
  <c r="S64" i="14" s="1"/>
  <c r="T61" i="6"/>
  <c r="U61" i="6" s="1"/>
  <c r="V61" i="6" s="1"/>
  <c r="AJ70" i="14"/>
  <c r="P79" i="14"/>
  <c r="M79" i="14" s="1"/>
  <c r="V90" i="10"/>
  <c r="Y93" i="8"/>
  <c r="Z93" i="8" s="1"/>
  <c r="U99" i="3"/>
  <c r="AN120" i="8"/>
  <c r="T119" i="3" s="1"/>
  <c r="U30" i="5"/>
  <c r="U43" i="3"/>
  <c r="S43" i="10"/>
  <c r="H46" i="7" s="1"/>
  <c r="G54" i="6"/>
  <c r="H54" i="6" s="1"/>
  <c r="F54" i="6"/>
  <c r="AE46" i="8"/>
  <c r="AM46" i="8" s="1"/>
  <c r="AN46" i="8" s="1"/>
  <c r="M66" i="6"/>
  <c r="N66" i="6" s="1"/>
  <c r="M65" i="3" s="1"/>
  <c r="Z66" i="6"/>
  <c r="U47" i="5"/>
  <c r="U76" i="3"/>
  <c r="D67" i="14"/>
  <c r="V75" i="10"/>
  <c r="Y78" i="8"/>
  <c r="Z78" i="8" s="1"/>
  <c r="AN78" i="8" s="1"/>
  <c r="I88" i="15"/>
  <c r="V88" i="15" s="1"/>
  <c r="G88" i="11" s="1"/>
  <c r="D88" i="11" s="1"/>
  <c r="V85" i="15"/>
  <c r="G85" i="11" s="1"/>
  <c r="D85" i="11" s="1"/>
  <c r="P101" i="14"/>
  <c r="K111" i="6"/>
  <c r="L111" i="6" s="1"/>
  <c r="M111" i="6" s="1"/>
  <c r="J111" i="6"/>
  <c r="I117" i="15"/>
  <c r="D130" i="14"/>
  <c r="M115" i="6"/>
  <c r="U54" i="4"/>
  <c r="L105" i="4"/>
  <c r="V4" i="10"/>
  <c r="Y7" i="8"/>
  <c r="Z7" i="8" s="1"/>
  <c r="G6" i="6"/>
  <c r="H6" i="6" s="1"/>
  <c r="F6" i="6"/>
  <c r="T10" i="6"/>
  <c r="U10" i="6" s="1"/>
  <c r="V10" i="6" s="1"/>
  <c r="P10" i="6"/>
  <c r="Q10" i="6" s="1"/>
  <c r="O10" i="6"/>
  <c r="U16" i="3"/>
  <c r="I22" i="6"/>
  <c r="N22" i="6" s="1"/>
  <c r="M21" i="3" s="1"/>
  <c r="P31" i="6"/>
  <c r="Q31" i="6" s="1"/>
  <c r="O31" i="6"/>
  <c r="T31" i="6"/>
  <c r="U31" i="6" s="1"/>
  <c r="V31" i="6" s="1"/>
  <c r="AA31" i="6" s="1"/>
  <c r="D21" i="14"/>
  <c r="B21" i="14" s="1"/>
  <c r="F21" i="11" s="1"/>
  <c r="C21" i="11" s="1"/>
  <c r="G21" i="14"/>
  <c r="C21" i="14"/>
  <c r="H21" i="11" s="1"/>
  <c r="E21" i="11" s="1"/>
  <c r="S39" i="10"/>
  <c r="H42" i="7" s="1"/>
  <c r="K52" i="7"/>
  <c r="P51" i="3" s="1"/>
  <c r="V48" i="10"/>
  <c r="Y51" i="8"/>
  <c r="Z51" i="8" s="1"/>
  <c r="T48" i="6"/>
  <c r="U48" i="6" s="1"/>
  <c r="V48" i="6" s="1"/>
  <c r="P48" i="6"/>
  <c r="Q48" i="6" s="1"/>
  <c r="O48" i="6"/>
  <c r="G59" i="6"/>
  <c r="H59" i="6" s="1"/>
  <c r="F59" i="6"/>
  <c r="K69" i="7"/>
  <c r="P68" i="3" s="1"/>
  <c r="N69" i="7"/>
  <c r="Q69" i="7" s="1"/>
  <c r="V57" i="15"/>
  <c r="G57" i="11" s="1"/>
  <c r="D57" i="11" s="1"/>
  <c r="I65" i="15"/>
  <c r="V65" i="15" s="1"/>
  <c r="G65" i="11" s="1"/>
  <c r="D65" i="11" s="1"/>
  <c r="AA76" i="6"/>
  <c r="AB76" i="6" s="1"/>
  <c r="AN86" i="14"/>
  <c r="AB86" i="14" s="1"/>
  <c r="Z86" i="14" s="1"/>
  <c r="S86" i="14" s="1"/>
  <c r="V88" i="10"/>
  <c r="Y91" i="8"/>
  <c r="Z91" i="8" s="1"/>
  <c r="S77" i="10"/>
  <c r="H80" i="7" s="1"/>
  <c r="X96" i="6"/>
  <c r="Y96" i="6" s="1"/>
  <c r="Z96" i="6" s="1"/>
  <c r="I98" i="15"/>
  <c r="V98" i="15" s="1"/>
  <c r="G98" i="11" s="1"/>
  <c r="D98" i="11" s="1"/>
  <c r="X111" i="6"/>
  <c r="Y111" i="6" s="1"/>
  <c r="W111" i="6"/>
  <c r="X119" i="6"/>
  <c r="Y119" i="6" s="1"/>
  <c r="W119" i="6"/>
  <c r="P127" i="7"/>
  <c r="U134" i="3"/>
  <c r="I132" i="15"/>
  <c r="P138" i="7"/>
  <c r="P137" i="14"/>
  <c r="S118" i="10"/>
  <c r="H121" i="7" s="1"/>
  <c r="O135" i="7"/>
  <c r="S97" i="4"/>
  <c r="U82" i="4"/>
  <c r="O8" i="7"/>
  <c r="M9" i="6"/>
  <c r="U11" i="4"/>
  <c r="U11" i="3"/>
  <c r="O21" i="7"/>
  <c r="M34" i="6"/>
  <c r="AN23" i="8"/>
  <c r="T22" i="3" s="1"/>
  <c r="P24" i="7"/>
  <c r="D27" i="14"/>
  <c r="X27" i="6"/>
  <c r="Y27" i="6" s="1"/>
  <c r="W27" i="6"/>
  <c r="L30" i="7"/>
  <c r="G46" i="6"/>
  <c r="H46" i="6" s="1"/>
  <c r="F46" i="6"/>
  <c r="U57" i="3"/>
  <c r="AB58" i="14"/>
  <c r="Z58" i="14" s="1"/>
  <c r="S58" i="14" s="1"/>
  <c r="L72" i="7"/>
  <c r="AN69" i="14"/>
  <c r="T74" i="6"/>
  <c r="U74" i="6" s="1"/>
  <c r="V74" i="6" s="1"/>
  <c r="P74" i="6"/>
  <c r="Q74" i="6" s="1"/>
  <c r="O74" i="6"/>
  <c r="I75" i="15"/>
  <c r="V75" i="15" s="1"/>
  <c r="G75" i="11" s="1"/>
  <c r="D75" i="11" s="1"/>
  <c r="X94" i="6"/>
  <c r="Y94" i="6" s="1"/>
  <c r="Z94" i="6" s="1"/>
  <c r="U108" i="3"/>
  <c r="U58" i="5"/>
  <c r="D106" i="14"/>
  <c r="P115" i="14"/>
  <c r="M115" i="14" s="1"/>
  <c r="S111" i="10"/>
  <c r="H114" i="7" s="1"/>
  <c r="P116" i="14"/>
  <c r="M116" i="14" s="1"/>
  <c r="P125" i="14"/>
  <c r="D119" i="14"/>
  <c r="B119" i="14" s="1"/>
  <c r="F119" i="11" s="1"/>
  <c r="C119" i="11" s="1"/>
  <c r="L139" i="7"/>
  <c r="AN137" i="14"/>
  <c r="V137" i="10"/>
  <c r="Y140" i="8"/>
  <c r="Z140" i="8" s="1"/>
  <c r="AN140" i="8" s="1"/>
  <c r="T139" i="3" s="1"/>
  <c r="AN139" i="14"/>
  <c r="I131" i="15"/>
  <c r="V131" i="15" s="1"/>
  <c r="G131" i="11" s="1"/>
  <c r="D131" i="11" s="1"/>
  <c r="G138" i="14"/>
  <c r="D138" i="14" s="1"/>
  <c r="U21" i="4"/>
  <c r="R11" i="5"/>
  <c r="U85" i="4"/>
  <c r="U33" i="4"/>
  <c r="O37" i="8"/>
  <c r="X37" i="8" s="1"/>
  <c r="S36" i="3" s="1"/>
  <c r="X141" i="8"/>
  <c r="S140" i="3" s="1"/>
  <c r="X136" i="8"/>
  <c r="AB10" i="14"/>
  <c r="P17" i="6"/>
  <c r="Q17" i="6" s="1"/>
  <c r="O17" i="6"/>
  <c r="T17" i="6"/>
  <c r="U17" i="6" s="1"/>
  <c r="V17" i="6" s="1"/>
  <c r="AA17" i="6" s="1"/>
  <c r="M16" i="7"/>
  <c r="L22" i="14"/>
  <c r="D22" i="14" s="1"/>
  <c r="I24" i="15"/>
  <c r="V24" i="15" s="1"/>
  <c r="G24" i="11" s="1"/>
  <c r="D24" i="11" s="1"/>
  <c r="U10" i="3"/>
  <c r="G32" i="6"/>
  <c r="H32" i="6" s="1"/>
  <c r="F32" i="6"/>
  <c r="G43" i="6"/>
  <c r="H43" i="6" s="1"/>
  <c r="F43" i="6"/>
  <c r="P33" i="6"/>
  <c r="Q33" i="6" s="1"/>
  <c r="R33" i="6" s="1"/>
  <c r="K33" i="6"/>
  <c r="L33" i="6" s="1"/>
  <c r="J33" i="6"/>
  <c r="G45" i="6"/>
  <c r="H45" i="6" s="1"/>
  <c r="F45" i="6"/>
  <c r="V62" i="10"/>
  <c r="Y65" i="8"/>
  <c r="Z65" i="8" s="1"/>
  <c r="AM55" i="8"/>
  <c r="AE55" i="8"/>
  <c r="AB52" i="14"/>
  <c r="Z52" i="14" s="1"/>
  <c r="S52" i="14" s="1"/>
  <c r="P67" i="14"/>
  <c r="M67" i="14" s="1"/>
  <c r="AE89" i="8"/>
  <c r="M122" i="6"/>
  <c r="N122" i="6" s="1"/>
  <c r="M121" i="3" s="1"/>
  <c r="I123" i="15"/>
  <c r="V123" i="15" s="1"/>
  <c r="G123" i="11" s="1"/>
  <c r="D123" i="11" s="1"/>
  <c r="I9" i="15"/>
  <c r="V9" i="15" s="1"/>
  <c r="G9" i="11" s="1"/>
  <c r="D9" i="11" s="1"/>
  <c r="T34" i="6"/>
  <c r="U34" i="6" s="1"/>
  <c r="V34" i="6" s="1"/>
  <c r="P34" i="6"/>
  <c r="Q34" i="6" s="1"/>
  <c r="O34" i="6"/>
  <c r="AN19" i="14"/>
  <c r="AB19" i="14" s="1"/>
  <c r="Z19" i="14" s="1"/>
  <c r="S19" i="14" s="1"/>
  <c r="U12" i="4"/>
  <c r="U13" i="3"/>
  <c r="M26" i="7"/>
  <c r="AN40" i="14"/>
  <c r="AB13" i="14"/>
  <c r="Z13" i="14" s="1"/>
  <c r="S13" i="14" s="1"/>
  <c r="I27" i="15"/>
  <c r="V27" i="15" s="1"/>
  <c r="G27" i="11" s="1"/>
  <c r="D27" i="11" s="1"/>
  <c r="AN48" i="14"/>
  <c r="AB48" i="14" s="1"/>
  <c r="Z48" i="14" s="1"/>
  <c r="S48" i="14" s="1"/>
  <c r="I59" i="15"/>
  <c r="AN61" i="14"/>
  <c r="AM58" i="8"/>
  <c r="AE58" i="8"/>
  <c r="L59" i="14"/>
  <c r="D59" i="14" s="1"/>
  <c r="U71" i="3"/>
  <c r="U45" i="5"/>
  <c r="P74" i="14"/>
  <c r="M74" i="14" s="1"/>
  <c r="I73" i="15"/>
  <c r="V73" i="15" s="1"/>
  <c r="G73" i="11" s="1"/>
  <c r="D73" i="11" s="1"/>
  <c r="M76" i="14"/>
  <c r="I82" i="15"/>
  <c r="V82" i="15" s="1"/>
  <c r="G82" i="11" s="1"/>
  <c r="D82" i="11" s="1"/>
  <c r="AG99" i="14"/>
  <c r="P95" i="6"/>
  <c r="Q95" i="6" s="1"/>
  <c r="O95" i="6"/>
  <c r="T95" i="6"/>
  <c r="U95" i="6" s="1"/>
  <c r="V95" i="6" s="1"/>
  <c r="U94" i="4"/>
  <c r="U107" i="3"/>
  <c r="I120" i="15"/>
  <c r="V120" i="15" s="1"/>
  <c r="G120" i="11" s="1"/>
  <c r="D120" i="11" s="1"/>
  <c r="V125" i="10"/>
  <c r="Y128" i="8"/>
  <c r="Z128" i="8" s="1"/>
  <c r="L104" i="14"/>
  <c r="M119" i="6"/>
  <c r="K112" i="6"/>
  <c r="L112" i="6" s="1"/>
  <c r="P112" i="6"/>
  <c r="Q112" i="6" s="1"/>
  <c r="R112" i="6" s="1"/>
  <c r="J112" i="6"/>
  <c r="L124" i="14"/>
  <c r="AH129" i="8"/>
  <c r="AJ137" i="14"/>
  <c r="T123" i="6"/>
  <c r="U123" i="6" s="1"/>
  <c r="V123" i="6" s="1"/>
  <c r="AG125" i="14"/>
  <c r="V135" i="10"/>
  <c r="Y138" i="8"/>
  <c r="Z138" i="8" s="1"/>
  <c r="AN138" i="8" s="1"/>
  <c r="T137" i="3" s="1"/>
  <c r="R137" i="3" s="1"/>
  <c r="G125" i="6"/>
  <c r="H125" i="6" s="1"/>
  <c r="F125" i="6"/>
  <c r="C37" i="4"/>
  <c r="R56" i="5"/>
  <c r="U56" i="5"/>
  <c r="P59" i="5"/>
  <c r="L43" i="4"/>
  <c r="L56" i="4"/>
  <c r="L24" i="4"/>
  <c r="L19" i="4"/>
  <c r="L119" i="4"/>
  <c r="L79" i="4"/>
  <c r="L124" i="4"/>
  <c r="L62" i="5"/>
  <c r="L17" i="5"/>
  <c r="L38" i="5"/>
  <c r="L45" i="5"/>
  <c r="L66" i="5"/>
  <c r="L60" i="4"/>
  <c r="L50" i="5"/>
  <c r="L36" i="4"/>
  <c r="L106" i="4"/>
  <c r="L92" i="4"/>
  <c r="L65" i="5"/>
  <c r="P17" i="7"/>
  <c r="P21" i="7"/>
  <c r="U26" i="3"/>
  <c r="V31" i="10"/>
  <c r="Y34" i="8"/>
  <c r="Z34" i="8" s="1"/>
  <c r="AN34" i="8" s="1"/>
  <c r="T33" i="3" s="1"/>
  <c r="T8" i="10"/>
  <c r="I11" i="7" s="1"/>
  <c r="K26" i="6"/>
  <c r="L26" i="6" s="1"/>
  <c r="J26" i="6"/>
  <c r="O26" i="7"/>
  <c r="P28" i="14"/>
  <c r="T42" i="6"/>
  <c r="U42" i="6" s="1"/>
  <c r="V42" i="6" s="1"/>
  <c r="P42" i="6"/>
  <c r="Q42" i="6" s="1"/>
  <c r="O42" i="6"/>
  <c r="X42" i="6"/>
  <c r="Y42" i="6" s="1"/>
  <c r="Z42" i="6" s="1"/>
  <c r="AH54" i="8"/>
  <c r="W56" i="6"/>
  <c r="X56" i="6"/>
  <c r="Y56" i="6" s="1"/>
  <c r="S47" i="10"/>
  <c r="H50" i="7" s="1"/>
  <c r="S48" i="10"/>
  <c r="H51" i="7" s="1"/>
  <c r="K59" i="6"/>
  <c r="L59" i="6" s="1"/>
  <c r="J59" i="6"/>
  <c r="M65" i="14"/>
  <c r="L73" i="7"/>
  <c r="X70" i="6"/>
  <c r="Y70" i="6" s="1"/>
  <c r="W70" i="6"/>
  <c r="M70" i="7"/>
  <c r="G83" i="6"/>
  <c r="H83" i="6" s="1"/>
  <c r="F83" i="6"/>
  <c r="I85" i="6"/>
  <c r="N85" i="6" s="1"/>
  <c r="M84" i="3" s="1"/>
  <c r="L84" i="14"/>
  <c r="D84" i="14" s="1"/>
  <c r="I84" i="6"/>
  <c r="N84" i="6" s="1"/>
  <c r="M82" i="7"/>
  <c r="M98" i="7"/>
  <c r="X88" i="6"/>
  <c r="Y88" i="6" s="1"/>
  <c r="W88" i="6"/>
  <c r="O102" i="7"/>
  <c r="V99" i="15"/>
  <c r="G99" i="11" s="1"/>
  <c r="D99" i="11" s="1"/>
  <c r="K100" i="14"/>
  <c r="L100" i="14" s="1"/>
  <c r="D100" i="14" s="1"/>
  <c r="S114" i="10"/>
  <c r="H117" i="7" s="1"/>
  <c r="P126" i="14"/>
  <c r="M126" i="14" s="1"/>
  <c r="G124" i="6"/>
  <c r="H124" i="6" s="1"/>
  <c r="F124" i="6"/>
  <c r="O143" i="7"/>
  <c r="S127" i="10"/>
  <c r="H130" i="7" s="1"/>
  <c r="P28" i="5"/>
  <c r="C64" i="5"/>
  <c r="X114" i="8"/>
  <c r="S113" i="3" s="1"/>
  <c r="U114" i="4"/>
  <c r="O67" i="8"/>
  <c r="X67" i="8" s="1"/>
  <c r="S66" i="3" s="1"/>
  <c r="O23" i="8"/>
  <c r="X23" i="8" s="1"/>
  <c r="S22" i="3" s="1"/>
  <c r="P8" i="6"/>
  <c r="Q8" i="6" s="1"/>
  <c r="R8" i="6" s="1"/>
  <c r="P16" i="14"/>
  <c r="M16" i="14" s="1"/>
  <c r="M7" i="14"/>
  <c r="J25" i="6"/>
  <c r="K25" i="6"/>
  <c r="L25" i="6" s="1"/>
  <c r="M25" i="6" s="1"/>
  <c r="K28" i="7"/>
  <c r="P27" i="3" s="1"/>
  <c r="N28" i="7"/>
  <c r="Q28" i="7" s="1"/>
  <c r="P24" i="4" s="1"/>
  <c r="M38" i="7"/>
  <c r="M52" i="6"/>
  <c r="N52" i="6" s="1"/>
  <c r="M51" i="3" s="1"/>
  <c r="K56" i="6"/>
  <c r="L56" i="6" s="1"/>
  <c r="J56" i="6"/>
  <c r="AG48" i="14"/>
  <c r="K58" i="6"/>
  <c r="L58" i="6" s="1"/>
  <c r="J58" i="6"/>
  <c r="X74" i="6"/>
  <c r="Y74" i="6" s="1"/>
  <c r="Z74" i="6" s="1"/>
  <c r="P65" i="6"/>
  <c r="Q65" i="6" s="1"/>
  <c r="O65" i="6"/>
  <c r="T65" i="6"/>
  <c r="U65" i="6" s="1"/>
  <c r="V65" i="6" s="1"/>
  <c r="AB49" i="14"/>
  <c r="Z49" i="14" s="1"/>
  <c r="S49" i="14" s="1"/>
  <c r="G70" i="6"/>
  <c r="H70" i="6" s="1"/>
  <c r="F70" i="6"/>
  <c r="P76" i="7"/>
  <c r="M78" i="7"/>
  <c r="P86" i="14"/>
  <c r="M86" i="14" s="1"/>
  <c r="AE90" i="8"/>
  <c r="AG79" i="14"/>
  <c r="P93" i="7"/>
  <c r="K95" i="14"/>
  <c r="L95" i="14" s="1"/>
  <c r="D95" i="14" s="1"/>
  <c r="X102" i="6"/>
  <c r="Y102" i="6" s="1"/>
  <c r="W102" i="6"/>
  <c r="AH102" i="8"/>
  <c r="AM102" i="8" s="1"/>
  <c r="V92" i="10"/>
  <c r="Y95" i="8"/>
  <c r="Z95" i="8" s="1"/>
  <c r="AN95" i="8" s="1"/>
  <c r="T94" i="3" s="1"/>
  <c r="I96" i="15"/>
  <c r="V96" i="15" s="1"/>
  <c r="G96" i="11" s="1"/>
  <c r="D96" i="11" s="1"/>
  <c r="Z105" i="14"/>
  <c r="S105" i="14" s="1"/>
  <c r="P108" i="14"/>
  <c r="M108" i="14" s="1"/>
  <c r="S106" i="10"/>
  <c r="H109" i="7" s="1"/>
  <c r="T106" i="6"/>
  <c r="U106" i="6" s="1"/>
  <c r="V106" i="6" s="1"/>
  <c r="AA106" i="6" s="1"/>
  <c r="P106" i="6"/>
  <c r="Q106" i="6" s="1"/>
  <c r="O106" i="6"/>
  <c r="Z123" i="6"/>
  <c r="P115" i="7"/>
  <c r="AJ124" i="14"/>
  <c r="G125" i="14"/>
  <c r="S136" i="10"/>
  <c r="H139" i="7" s="1"/>
  <c r="T142" i="6"/>
  <c r="U142" i="6" s="1"/>
  <c r="V142" i="6" s="1"/>
  <c r="P142" i="6"/>
  <c r="Q142" i="6" s="1"/>
  <c r="O142" i="6"/>
  <c r="X142" i="6"/>
  <c r="Y142" i="6" s="1"/>
  <c r="Z142" i="6" s="1"/>
  <c r="S3" i="10"/>
  <c r="H6" i="7" s="1"/>
  <c r="P12" i="7"/>
  <c r="AE10" i="8"/>
  <c r="AM10" i="8" s="1"/>
  <c r="P14" i="14"/>
  <c r="M14" i="14" s="1"/>
  <c r="I18" i="15"/>
  <c r="V18" i="15" s="1"/>
  <c r="G18" i="11" s="1"/>
  <c r="D18" i="11" s="1"/>
  <c r="AH25" i="8"/>
  <c r="AN35" i="8"/>
  <c r="T34" i="3" s="1"/>
  <c r="R34" i="3" s="1"/>
  <c r="G34" i="6"/>
  <c r="H34" i="6" s="1"/>
  <c r="I34" i="6" s="1"/>
  <c r="F34" i="6"/>
  <c r="P23" i="14"/>
  <c r="M23" i="14" s="1"/>
  <c r="T38" i="6"/>
  <c r="U38" i="6" s="1"/>
  <c r="V38" i="6" s="1"/>
  <c r="P38" i="6"/>
  <c r="Q38" i="6" s="1"/>
  <c r="O38" i="6"/>
  <c r="AN41" i="8"/>
  <c r="T40" i="3" s="1"/>
  <c r="R40" i="3" s="1"/>
  <c r="T56" i="6"/>
  <c r="U56" i="6" s="1"/>
  <c r="V56" i="6" s="1"/>
  <c r="P56" i="6"/>
  <c r="Q56" i="6" s="1"/>
  <c r="R56" i="6" s="1"/>
  <c r="O56" i="6"/>
  <c r="V25" i="15"/>
  <c r="G25" i="11" s="1"/>
  <c r="D25" i="11" s="1"/>
  <c r="AN45" i="8"/>
  <c r="T44" i="3" s="1"/>
  <c r="R44" i="3" s="1"/>
  <c r="G62" i="14"/>
  <c r="V59" i="10"/>
  <c r="Y62" i="8"/>
  <c r="Z62" i="8" s="1"/>
  <c r="AJ61" i="14"/>
  <c r="AB61" i="14" s="1"/>
  <c r="Z61" i="14" s="1"/>
  <c r="S61" i="14" s="1"/>
  <c r="AN55" i="14"/>
  <c r="K66" i="7"/>
  <c r="P65" i="3" s="1"/>
  <c r="N66" i="7"/>
  <c r="Q66" i="7" s="1"/>
  <c r="P56" i="4" s="1"/>
  <c r="U44" i="5"/>
  <c r="U67" i="3"/>
  <c r="K70" i="6"/>
  <c r="L70" i="6" s="1"/>
  <c r="J70" i="6"/>
  <c r="V72" i="10"/>
  <c r="Y75" i="8"/>
  <c r="Z75" i="8" s="1"/>
  <c r="AN75" i="8" s="1"/>
  <c r="T74" i="3" s="1"/>
  <c r="R74" i="3" s="1"/>
  <c r="N90" i="7"/>
  <c r="Q90" i="7" s="1"/>
  <c r="K90" i="7"/>
  <c r="P89" i="3" s="1"/>
  <c r="AN85" i="14"/>
  <c r="AB85" i="14" s="1"/>
  <c r="Z85" i="14" s="1"/>
  <c r="U100" i="8"/>
  <c r="Q100" i="8"/>
  <c r="P100" i="8"/>
  <c r="I100" i="8"/>
  <c r="G100" i="8"/>
  <c r="L100" i="8"/>
  <c r="F100" i="8"/>
  <c r="J100" i="8"/>
  <c r="S100" i="8"/>
  <c r="M100" i="8"/>
  <c r="V100" i="8"/>
  <c r="T100" i="8"/>
  <c r="L113" i="7"/>
  <c r="AL119" i="8"/>
  <c r="AM119" i="8" s="1"/>
  <c r="N112" i="7"/>
  <c r="M112" i="7"/>
  <c r="AE115" i="8"/>
  <c r="AM115" i="8"/>
  <c r="Q131" i="7"/>
  <c r="P69" i="5" s="1"/>
  <c r="U70" i="5"/>
  <c r="U131" i="3"/>
  <c r="K132" i="6"/>
  <c r="L132" i="6" s="1"/>
  <c r="J132" i="6"/>
  <c r="D73" i="14"/>
  <c r="R113" i="4"/>
  <c r="K10" i="6"/>
  <c r="L10" i="6" s="1"/>
  <c r="J10" i="6"/>
  <c r="M6" i="6"/>
  <c r="X44" i="8"/>
  <c r="S43" i="3" s="1"/>
  <c r="R29" i="7"/>
  <c r="O28" i="3" s="1"/>
  <c r="Q28" i="3"/>
  <c r="P13" i="6"/>
  <c r="Q13" i="6" s="1"/>
  <c r="O13" i="6"/>
  <c r="T13" i="6"/>
  <c r="U13" i="6" s="1"/>
  <c r="V13" i="6" s="1"/>
  <c r="I29" i="15"/>
  <c r="V29" i="15" s="1"/>
  <c r="G29" i="11" s="1"/>
  <c r="D29" i="11" s="1"/>
  <c r="AH42" i="8"/>
  <c r="I61" i="15"/>
  <c r="V61" i="15" s="1"/>
  <c r="G61" i="11" s="1"/>
  <c r="D61" i="11" s="1"/>
  <c r="AE80" i="8"/>
  <c r="AM80" i="8"/>
  <c r="AN80" i="8" s="1"/>
  <c r="G85" i="14"/>
  <c r="L89" i="14"/>
  <c r="D89" i="14" s="1"/>
  <c r="B89" i="14" s="1"/>
  <c r="F89" i="11" s="1"/>
  <c r="C89" i="11" s="1"/>
  <c r="T88" i="6"/>
  <c r="U88" i="6" s="1"/>
  <c r="V88" i="6" s="1"/>
  <c r="P88" i="6"/>
  <c r="Q88" i="6" s="1"/>
  <c r="O88" i="6"/>
  <c r="K105" i="6"/>
  <c r="L105" i="6" s="1"/>
  <c r="J105" i="6"/>
  <c r="K96" i="6"/>
  <c r="L96" i="6" s="1"/>
  <c r="J96" i="6"/>
  <c r="R109" i="6"/>
  <c r="I110" i="15"/>
  <c r="I115" i="6"/>
  <c r="U119" i="3"/>
  <c r="U64" i="5"/>
  <c r="K129" i="14"/>
  <c r="L129" i="14" s="1"/>
  <c r="K139" i="6"/>
  <c r="L139" i="6" s="1"/>
  <c r="J139" i="6"/>
  <c r="G140" i="6"/>
  <c r="H140" i="6" s="1"/>
  <c r="F140" i="6"/>
  <c r="V138" i="15"/>
  <c r="G138" i="11" s="1"/>
  <c r="D138" i="11" s="1"/>
  <c r="M119" i="7"/>
  <c r="I124" i="15"/>
  <c r="V124" i="15" s="1"/>
  <c r="G124" i="11" s="1"/>
  <c r="D124" i="11" s="1"/>
  <c r="C65" i="4"/>
  <c r="K13" i="7"/>
  <c r="P12" i="3" s="1"/>
  <c r="N13" i="7"/>
  <c r="Q13" i="7" s="1"/>
  <c r="P12" i="5" s="1"/>
  <c r="L16" i="14"/>
  <c r="D16" i="14" s="1"/>
  <c r="B19" i="14"/>
  <c r="F19" i="11" s="1"/>
  <c r="C19" i="11" s="1"/>
  <c r="U38" i="3"/>
  <c r="U26" i="5"/>
  <c r="G13" i="14"/>
  <c r="P39" i="14"/>
  <c r="M39" i="14" s="1"/>
  <c r="K44" i="6"/>
  <c r="L44" i="6" s="1"/>
  <c r="M44" i="6" s="1"/>
  <c r="J44" i="6"/>
  <c r="P44" i="6"/>
  <c r="Q44" i="6" s="1"/>
  <c r="R44" i="6" s="1"/>
  <c r="G55" i="6"/>
  <c r="H55" i="6" s="1"/>
  <c r="F55" i="6"/>
  <c r="X73" i="6"/>
  <c r="Y73" i="6" s="1"/>
  <c r="W73" i="6"/>
  <c r="X69" i="6"/>
  <c r="Y69" i="6" s="1"/>
  <c r="W69" i="6"/>
  <c r="AL89" i="8"/>
  <c r="P90" i="14"/>
  <c r="M90" i="14" s="1"/>
  <c r="R93" i="6"/>
  <c r="I94" i="15"/>
  <c r="V94" i="15" s="1"/>
  <c r="G94" i="11" s="1"/>
  <c r="D94" i="11" s="1"/>
  <c r="P97" i="14"/>
  <c r="M97" i="14" s="1"/>
  <c r="G98" i="14"/>
  <c r="D98" i="14" s="1"/>
  <c r="B98" i="14" s="1"/>
  <c r="F98" i="11" s="1"/>
  <c r="C98" i="11" s="1"/>
  <c r="M96" i="7"/>
  <c r="S100" i="10"/>
  <c r="H103" i="7" s="1"/>
  <c r="K125" i="6"/>
  <c r="L125" i="6" s="1"/>
  <c r="J125" i="6"/>
  <c r="V118" i="15"/>
  <c r="G118" i="11" s="1"/>
  <c r="D118" i="11" s="1"/>
  <c r="U125" i="3"/>
  <c r="L125" i="7"/>
  <c r="V127" i="10"/>
  <c r="Y130" i="8"/>
  <c r="Z130" i="8" s="1"/>
  <c r="U127" i="3"/>
  <c r="U111" i="4"/>
  <c r="L132" i="14"/>
  <c r="D132" i="14" s="1"/>
  <c r="I137" i="15"/>
  <c r="V137" i="15" s="1"/>
  <c r="G137" i="11" s="1"/>
  <c r="D137" i="11" s="1"/>
  <c r="AE142" i="8"/>
  <c r="V112" i="15"/>
  <c r="G112" i="11" s="1"/>
  <c r="D112" i="11" s="1"/>
  <c r="I131" i="6"/>
  <c r="AN6" i="8"/>
  <c r="G3" i="14"/>
  <c r="D3" i="14" s="1"/>
  <c r="P8" i="7"/>
  <c r="I12" i="6"/>
  <c r="N12" i="6" s="1"/>
  <c r="I33" i="6"/>
  <c r="K24" i="14"/>
  <c r="L24" i="14" s="1"/>
  <c r="D24" i="14" s="1"/>
  <c r="AE33" i="8"/>
  <c r="M44" i="7"/>
  <c r="G51" i="6"/>
  <c r="H51" i="6" s="1"/>
  <c r="F51" i="6"/>
  <c r="X45" i="6"/>
  <c r="Y45" i="6" s="1"/>
  <c r="Z45" i="6" s="1"/>
  <c r="AA45" i="6" s="1"/>
  <c r="AB45" i="6" s="1"/>
  <c r="N44" i="3" s="1"/>
  <c r="W45" i="6"/>
  <c r="L38" i="14"/>
  <c r="D38" i="14" s="1"/>
  <c r="C38" i="14"/>
  <c r="H38" i="11" s="1"/>
  <c r="E38" i="11" s="1"/>
  <c r="X53" i="6"/>
  <c r="Y53" i="6" s="1"/>
  <c r="W53" i="6"/>
  <c r="V55" i="15"/>
  <c r="G55" i="11" s="1"/>
  <c r="D55" i="11" s="1"/>
  <c r="K69" i="6"/>
  <c r="L69" i="6" s="1"/>
  <c r="J69" i="6"/>
  <c r="G76" i="6"/>
  <c r="H76" i="6" s="1"/>
  <c r="F76" i="6"/>
  <c r="S75" i="10"/>
  <c r="H78" i="7" s="1"/>
  <c r="I81" i="15"/>
  <c r="V81" i="15" s="1"/>
  <c r="G81" i="11" s="1"/>
  <c r="D81" i="11" s="1"/>
  <c r="S83" i="10"/>
  <c r="H86" i="7" s="1"/>
  <c r="U77" i="4"/>
  <c r="U89" i="3"/>
  <c r="AG90" i="14"/>
  <c r="AN99" i="8"/>
  <c r="T98" i="3" s="1"/>
  <c r="N115" i="7"/>
  <c r="K115" i="7"/>
  <c r="P114" i="3" s="1"/>
  <c r="T118" i="6"/>
  <c r="U118" i="6" s="1"/>
  <c r="V118" i="6" s="1"/>
  <c r="P118" i="6"/>
  <c r="Q118" i="6" s="1"/>
  <c r="O118" i="6"/>
  <c r="G104" i="14"/>
  <c r="T120" i="6"/>
  <c r="U120" i="6" s="1"/>
  <c r="V120" i="6" s="1"/>
  <c r="P120" i="6"/>
  <c r="Q120" i="6" s="1"/>
  <c r="O120" i="6"/>
  <c r="X127" i="6"/>
  <c r="Y127" i="6" s="1"/>
  <c r="W127" i="6"/>
  <c r="S129" i="10"/>
  <c r="H132" i="7" s="1"/>
  <c r="AL135" i="8"/>
  <c r="AM135" i="8" s="1"/>
  <c r="D135" i="14"/>
  <c r="AL142" i="8"/>
  <c r="I141" i="15"/>
  <c r="V141" i="15" s="1"/>
  <c r="G141" i="11" s="1"/>
  <c r="D141" i="11" s="1"/>
  <c r="G97" i="6"/>
  <c r="H97" i="6" s="1"/>
  <c r="I97" i="6" s="1"/>
  <c r="F97" i="6"/>
  <c r="K100" i="6"/>
  <c r="L100" i="6" s="1"/>
  <c r="M100" i="6" s="1"/>
  <c r="N100" i="6" s="1"/>
  <c r="M99" i="3" s="1"/>
  <c r="J100" i="6"/>
  <c r="S131" i="10"/>
  <c r="H134" i="7" s="1"/>
  <c r="C11" i="5"/>
  <c r="C19" i="5"/>
  <c r="P7" i="6"/>
  <c r="Q7" i="6" s="1"/>
  <c r="O7" i="6"/>
  <c r="T7" i="6"/>
  <c r="U7" i="6" s="1"/>
  <c r="V7" i="6" s="1"/>
  <c r="P25" i="6"/>
  <c r="Q25" i="6" s="1"/>
  <c r="O25" i="6"/>
  <c r="T25" i="6"/>
  <c r="U25" i="6" s="1"/>
  <c r="V25" i="6" s="1"/>
  <c r="P24" i="14"/>
  <c r="C11" i="14"/>
  <c r="H11" i="11" s="1"/>
  <c r="E11" i="11" s="1"/>
  <c r="AN23" i="14"/>
  <c r="U30" i="3"/>
  <c r="AN34" i="14"/>
  <c r="V21" i="10"/>
  <c r="Y24" i="8"/>
  <c r="Z24" i="8" s="1"/>
  <c r="AN24" i="8" s="1"/>
  <c r="T23" i="3" s="1"/>
  <c r="R23" i="3" s="1"/>
  <c r="V56" i="15"/>
  <c r="G56" i="11" s="1"/>
  <c r="D56" i="11" s="1"/>
  <c r="Q56" i="8"/>
  <c r="R56" i="8" s="1"/>
  <c r="X56" i="8" s="1"/>
  <c r="Q55" i="8"/>
  <c r="R55" i="8" s="1"/>
  <c r="X55" i="8" s="1"/>
  <c r="S54" i="3" s="1"/>
  <c r="M58" i="14"/>
  <c r="T52" i="6"/>
  <c r="U52" i="6" s="1"/>
  <c r="V52" i="6" s="1"/>
  <c r="P52" i="6"/>
  <c r="Q52" i="6" s="1"/>
  <c r="O52" i="6"/>
  <c r="X72" i="6"/>
  <c r="Y72" i="6" s="1"/>
  <c r="W72" i="6"/>
  <c r="K73" i="6"/>
  <c r="L73" i="6" s="1"/>
  <c r="M73" i="6" s="1"/>
  <c r="N73" i="6" s="1"/>
  <c r="M72" i="3" s="1"/>
  <c r="J73" i="6"/>
  <c r="V74" i="10"/>
  <c r="Y77" i="8"/>
  <c r="Z77" i="8" s="1"/>
  <c r="AN77" i="8" s="1"/>
  <c r="T76" i="3" s="1"/>
  <c r="L74" i="7"/>
  <c r="O83" i="7"/>
  <c r="AN83" i="14"/>
  <c r="AE91" i="8"/>
  <c r="AM91" i="8" s="1"/>
  <c r="M93" i="7"/>
  <c r="AN90" i="14"/>
  <c r="AB90" i="14" s="1"/>
  <c r="Z90" i="14" s="1"/>
  <c r="S90" i="14" s="1"/>
  <c r="P123" i="14"/>
  <c r="M123" i="14" s="1"/>
  <c r="K143" i="6"/>
  <c r="L143" i="6" s="1"/>
  <c r="J143" i="6"/>
  <c r="X138" i="6"/>
  <c r="Y138" i="6" s="1"/>
  <c r="W138" i="6"/>
  <c r="K7" i="6"/>
  <c r="L7" i="6" s="1"/>
  <c r="J7" i="6"/>
  <c r="O34" i="4"/>
  <c r="O88" i="8"/>
  <c r="X88" i="8" s="1"/>
  <c r="S87" i="3" s="1"/>
  <c r="X33" i="8"/>
  <c r="S32" i="3" s="1"/>
  <c r="O10" i="7"/>
  <c r="Z22" i="6"/>
  <c r="V22" i="10"/>
  <c r="Y25" i="8"/>
  <c r="Z25" i="8" s="1"/>
  <c r="G27" i="6"/>
  <c r="H27" i="6" s="1"/>
  <c r="F27" i="6"/>
  <c r="M14" i="7"/>
  <c r="P14" i="7"/>
  <c r="U36" i="3"/>
  <c r="P35" i="14"/>
  <c r="M35" i="14" s="1"/>
  <c r="AL43" i="8"/>
  <c r="AN30" i="8"/>
  <c r="T29" i="3" s="1"/>
  <c r="R29" i="3" s="1"/>
  <c r="G29" i="6"/>
  <c r="H29" i="6" s="1"/>
  <c r="F29" i="6"/>
  <c r="S27" i="10"/>
  <c r="H30" i="7" s="1"/>
  <c r="X48" i="6"/>
  <c r="Y48" i="6" s="1"/>
  <c r="W48" i="6"/>
  <c r="AG53" i="14"/>
  <c r="I52" i="15"/>
  <c r="V52" i="15" s="1"/>
  <c r="G52" i="11" s="1"/>
  <c r="D52" i="11" s="1"/>
  <c r="V50" i="10"/>
  <c r="Y53" i="8"/>
  <c r="Z53" i="8" s="1"/>
  <c r="X67" i="6"/>
  <c r="Y67" i="6" s="1"/>
  <c r="W67" i="6"/>
  <c r="V59" i="15"/>
  <c r="G59" i="11" s="1"/>
  <c r="D59" i="11" s="1"/>
  <c r="U68" i="3"/>
  <c r="S73" i="10"/>
  <c r="H76" i="7" s="1"/>
  <c r="V81" i="10"/>
  <c r="Y84" i="8"/>
  <c r="Z84" i="8" s="1"/>
  <c r="AB93" i="14"/>
  <c r="Z93" i="14" s="1"/>
  <c r="X108" i="6"/>
  <c r="Y108" i="6" s="1"/>
  <c r="W108" i="6"/>
  <c r="P104" i="14"/>
  <c r="M104" i="14" s="1"/>
  <c r="AN124" i="8"/>
  <c r="T123" i="3" s="1"/>
  <c r="R123" i="3" s="1"/>
  <c r="U106" i="4"/>
  <c r="U120" i="3"/>
  <c r="AB123" i="14"/>
  <c r="Z123" i="14" s="1"/>
  <c r="S123" i="14" s="1"/>
  <c r="P135" i="14"/>
  <c r="F138" i="6"/>
  <c r="G138" i="6"/>
  <c r="H138" i="6" s="1"/>
  <c r="I138" i="6" s="1"/>
  <c r="AE137" i="8"/>
  <c r="AM137" i="8" s="1"/>
  <c r="O144" i="7"/>
  <c r="C151" i="14"/>
  <c r="L96" i="14"/>
  <c r="D96" i="14" s="1"/>
  <c r="P119" i="6"/>
  <c r="Q119" i="6" s="1"/>
  <c r="O119" i="6"/>
  <c r="T119" i="6"/>
  <c r="U119" i="6" s="1"/>
  <c r="V119" i="6" s="1"/>
  <c r="AG141" i="14"/>
  <c r="L140" i="7"/>
  <c r="P143" i="6"/>
  <c r="Q143" i="6" s="1"/>
  <c r="O143" i="6"/>
  <c r="T143" i="6"/>
  <c r="U143" i="6" s="1"/>
  <c r="V143" i="6" s="1"/>
  <c r="P144" i="7"/>
  <c r="K123" i="14"/>
  <c r="L123" i="14" s="1"/>
  <c r="D123" i="14" s="1"/>
  <c r="P24" i="5"/>
  <c r="U59" i="5"/>
  <c r="AJ5" i="14"/>
  <c r="AB5" i="14" s="1"/>
  <c r="O16" i="7"/>
  <c r="S58" i="5"/>
  <c r="R57" i="5"/>
  <c r="R25" i="5"/>
  <c r="S8" i="5"/>
  <c r="S50" i="5"/>
  <c r="S115" i="4"/>
  <c r="R115" i="4"/>
  <c r="R83" i="4"/>
  <c r="R67" i="4"/>
  <c r="R35" i="4"/>
  <c r="R19" i="4"/>
  <c r="S25" i="5"/>
  <c r="R107" i="4"/>
  <c r="R75" i="4"/>
  <c r="R27" i="4"/>
  <c r="R11" i="4"/>
  <c r="S17" i="5"/>
  <c r="R18" i="5"/>
  <c r="R38" i="5"/>
  <c r="R10" i="5"/>
  <c r="R17" i="5"/>
  <c r="S20" i="4"/>
  <c r="R10" i="4"/>
  <c r="R74" i="4"/>
  <c r="R106" i="4"/>
  <c r="R65" i="5"/>
  <c r="R120" i="4"/>
  <c r="S15" i="4"/>
  <c r="S10" i="5"/>
  <c r="R58" i="5"/>
  <c r="S69" i="5"/>
  <c r="S108" i="4"/>
  <c r="R30" i="5"/>
  <c r="S46" i="5"/>
  <c r="R66" i="5"/>
  <c r="R77" i="4"/>
  <c r="R72" i="5"/>
  <c r="R46" i="5"/>
  <c r="R50" i="5"/>
  <c r="S66" i="5"/>
  <c r="Q66" i="5" s="1"/>
  <c r="S10" i="4"/>
  <c r="R69" i="5"/>
  <c r="R7" i="4"/>
  <c r="R71" i="4"/>
  <c r="R96" i="4"/>
  <c r="R20" i="4"/>
  <c r="R52" i="4"/>
  <c r="R84" i="4"/>
  <c r="S8" i="4"/>
  <c r="Q8" i="4" s="1"/>
  <c r="R31" i="4"/>
  <c r="R63" i="4"/>
  <c r="S72" i="4"/>
  <c r="R95" i="4"/>
  <c r="S70" i="5"/>
  <c r="S31" i="4"/>
  <c r="S95" i="4"/>
  <c r="R76" i="4"/>
  <c r="R108" i="4"/>
  <c r="R21" i="5"/>
  <c r="R61" i="5"/>
  <c r="S64" i="4"/>
  <c r="R80" i="4"/>
  <c r="R119" i="4"/>
  <c r="R70" i="5"/>
  <c r="R26" i="4"/>
  <c r="R20" i="5"/>
  <c r="R8" i="4"/>
  <c r="R40" i="4"/>
  <c r="R72" i="4"/>
  <c r="R104" i="4"/>
  <c r="R54" i="5"/>
  <c r="S92" i="4"/>
  <c r="R109" i="4"/>
  <c r="R40" i="5"/>
  <c r="R49" i="5"/>
  <c r="S26" i="4"/>
  <c r="S122" i="4"/>
  <c r="R39" i="4"/>
  <c r="R64" i="4"/>
  <c r="R103" i="4"/>
  <c r="R36" i="4"/>
  <c r="R68" i="4"/>
  <c r="R100" i="4"/>
  <c r="R52" i="5"/>
  <c r="R15" i="4"/>
  <c r="S24" i="4"/>
  <c r="R47" i="4"/>
  <c r="S56" i="4"/>
  <c r="S120" i="4"/>
  <c r="Q120" i="4" s="1"/>
  <c r="S63" i="4"/>
  <c r="S5" i="5"/>
  <c r="R92" i="4"/>
  <c r="R62" i="5"/>
  <c r="G29" i="14"/>
  <c r="D29" i="14" s="1"/>
  <c r="P27" i="6"/>
  <c r="Q27" i="6" s="1"/>
  <c r="O27" i="6"/>
  <c r="T27" i="6"/>
  <c r="U27" i="6" s="1"/>
  <c r="V27" i="6" s="1"/>
  <c r="AE22" i="8"/>
  <c r="AM22" i="8" s="1"/>
  <c r="AN22" i="8" s="1"/>
  <c r="T21" i="3" s="1"/>
  <c r="G23" i="14"/>
  <c r="P34" i="14"/>
  <c r="M34" i="14" s="1"/>
  <c r="P43" i="6"/>
  <c r="Q43" i="6" s="1"/>
  <c r="R43" i="6" s="1"/>
  <c r="O43" i="6"/>
  <c r="T43" i="6"/>
  <c r="U43" i="6" s="1"/>
  <c r="V43" i="6" s="1"/>
  <c r="L36" i="14"/>
  <c r="D36" i="14" s="1"/>
  <c r="D39" i="14"/>
  <c r="AH56" i="8"/>
  <c r="AN57" i="8"/>
  <c r="T56" i="3" s="1"/>
  <c r="R56" i="3" s="1"/>
  <c r="G64" i="14"/>
  <c r="O61" i="7"/>
  <c r="P84" i="14"/>
  <c r="M84" i="14" s="1"/>
  <c r="T90" i="6"/>
  <c r="U90" i="6" s="1"/>
  <c r="V90" i="6" s="1"/>
  <c r="P90" i="6"/>
  <c r="Q90" i="6" s="1"/>
  <c r="O90" i="6"/>
  <c r="T86" i="6"/>
  <c r="U86" i="6" s="1"/>
  <c r="V86" i="6" s="1"/>
  <c r="P86" i="6"/>
  <c r="Q86" i="6" s="1"/>
  <c r="O86" i="6"/>
  <c r="L82" i="14"/>
  <c r="D82" i="14" s="1"/>
  <c r="O98" i="7"/>
  <c r="Z94" i="14"/>
  <c r="S94" i="14" s="1"/>
  <c r="D97" i="14"/>
  <c r="AH100" i="8"/>
  <c r="P114" i="14"/>
  <c r="M114" i="14" s="1"/>
  <c r="M125" i="7"/>
  <c r="AE130" i="8"/>
  <c r="AM130" i="8" s="1"/>
  <c r="AJ139" i="14"/>
  <c r="C102" i="4"/>
  <c r="C46" i="4"/>
  <c r="N31" i="5"/>
  <c r="C17" i="4"/>
  <c r="C28" i="5"/>
  <c r="U28" i="5"/>
  <c r="C41" i="5"/>
  <c r="U6" i="3"/>
  <c r="U6" i="4"/>
  <c r="R27" i="5"/>
  <c r="T8" i="6"/>
  <c r="U8" i="6" s="1"/>
  <c r="V8" i="6" s="1"/>
  <c r="M10" i="14"/>
  <c r="C10" i="14" s="1"/>
  <c r="H10" i="11" s="1"/>
  <c r="E10" i="11" s="1"/>
  <c r="C6" i="14"/>
  <c r="H6" i="11" s="1"/>
  <c r="E6" i="11" s="1"/>
  <c r="G6" i="14"/>
  <c r="D6" i="14" s="1"/>
  <c r="B6" i="14" s="1"/>
  <c r="F6" i="11" s="1"/>
  <c r="C6" i="11" s="1"/>
  <c r="M31" i="14"/>
  <c r="L24" i="7"/>
  <c r="U31" i="3"/>
  <c r="U21" i="5"/>
  <c r="S30" i="10"/>
  <c r="H33" i="7" s="1"/>
  <c r="G30" i="6"/>
  <c r="H30" i="6" s="1"/>
  <c r="F30" i="6"/>
  <c r="U45" i="3"/>
  <c r="AN59" i="14"/>
  <c r="AB59" i="14" s="1"/>
  <c r="Z59" i="14" s="1"/>
  <c r="S59" i="14" s="1"/>
  <c r="AH59" i="8"/>
  <c r="AM59" i="8" s="1"/>
  <c r="P67" i="7"/>
  <c r="P67" i="6"/>
  <c r="Q67" i="6" s="1"/>
  <c r="O67" i="6"/>
  <c r="T67" i="6"/>
  <c r="U67" i="6" s="1"/>
  <c r="V67" i="6" s="1"/>
  <c r="AB71" i="14"/>
  <c r="Z71" i="14" s="1"/>
  <c r="S71" i="14" s="1"/>
  <c r="G63" i="6"/>
  <c r="H63" i="6" s="1"/>
  <c r="F63" i="6"/>
  <c r="X68" i="6"/>
  <c r="Y68" i="6" s="1"/>
  <c r="W68" i="6"/>
  <c r="L69" i="14"/>
  <c r="D69" i="14" s="1"/>
  <c r="S80" i="10"/>
  <c r="H83" i="7" s="1"/>
  <c r="P83" i="6"/>
  <c r="Q83" i="6" s="1"/>
  <c r="O83" i="6"/>
  <c r="T83" i="6"/>
  <c r="U83" i="6" s="1"/>
  <c r="V83" i="6" s="1"/>
  <c r="AL87" i="8"/>
  <c r="AN87" i="14"/>
  <c r="L93" i="7"/>
  <c r="AG102" i="14"/>
  <c r="K102" i="14"/>
  <c r="L102" i="14" s="1"/>
  <c r="D102" i="14" s="1"/>
  <c r="B102" i="14" s="1"/>
  <c r="F102" i="11" s="1"/>
  <c r="C102" i="11" s="1"/>
  <c r="P96" i="14"/>
  <c r="M96" i="14" s="1"/>
  <c r="G111" i="6"/>
  <c r="H111" i="6" s="1"/>
  <c r="F111" i="6"/>
  <c r="V108" i="10"/>
  <c r="Y111" i="8"/>
  <c r="Z111" i="8" s="1"/>
  <c r="F112" i="6"/>
  <c r="G112" i="6"/>
  <c r="H112" i="6" s="1"/>
  <c r="I112" i="6" s="1"/>
  <c r="K112" i="14"/>
  <c r="L112" i="14" s="1"/>
  <c r="D112" i="14" s="1"/>
  <c r="K122" i="14"/>
  <c r="L122" i="14" s="1"/>
  <c r="D122" i="14" s="1"/>
  <c r="O126" i="7"/>
  <c r="I136" i="15"/>
  <c r="V136" i="15" s="1"/>
  <c r="G136" i="11" s="1"/>
  <c r="D136" i="11" s="1"/>
  <c r="U117" i="4"/>
  <c r="P6" i="7"/>
  <c r="P10" i="7"/>
  <c r="G10" i="14"/>
  <c r="D10" i="14" s="1"/>
  <c r="L14" i="7"/>
  <c r="AG29" i="14"/>
  <c r="AB29" i="14" s="1"/>
  <c r="Z29" i="14" s="1"/>
  <c r="S29" i="14" s="1"/>
  <c r="AE31" i="8"/>
  <c r="AM31" i="8" s="1"/>
  <c r="AN31" i="8" s="1"/>
  <c r="T30" i="3" s="1"/>
  <c r="R30" i="3" s="1"/>
  <c r="V35" i="15"/>
  <c r="G35" i="11" s="1"/>
  <c r="D35" i="11" s="1"/>
  <c r="X38" i="6"/>
  <c r="Y38" i="6" s="1"/>
  <c r="W38" i="6"/>
  <c r="X33" i="6"/>
  <c r="Y33" i="6" s="1"/>
  <c r="W33" i="6"/>
  <c r="P39" i="7"/>
  <c r="U28" i="3"/>
  <c r="U25" i="4"/>
  <c r="P53" i="14"/>
  <c r="M53" i="14" s="1"/>
  <c r="X52" i="6"/>
  <c r="Y52" i="6" s="1"/>
  <c r="Z52" i="6" s="1"/>
  <c r="G44" i="14"/>
  <c r="G43" i="14"/>
  <c r="D43" i="14" s="1"/>
  <c r="AE59" i="8"/>
  <c r="L65" i="7"/>
  <c r="U63" i="3"/>
  <c r="AH64" i="8"/>
  <c r="M67" i="7"/>
  <c r="P61" i="6"/>
  <c r="Q61" i="6" s="1"/>
  <c r="R61" i="6" s="1"/>
  <c r="N75" i="7"/>
  <c r="K75" i="7"/>
  <c r="P74" i="3" s="1"/>
  <c r="S71" i="10"/>
  <c r="H74" i="7" s="1"/>
  <c r="AE83" i="8"/>
  <c r="AM83" i="8" s="1"/>
  <c r="AJ88" i="14"/>
  <c r="U79" i="3"/>
  <c r="F80" i="6"/>
  <c r="G80" i="6"/>
  <c r="H80" i="6" s="1"/>
  <c r="O93" i="7"/>
  <c r="P95" i="14"/>
  <c r="M95" i="14" s="1"/>
  <c r="G102" i="6"/>
  <c r="H102" i="6" s="1"/>
  <c r="F102" i="6"/>
  <c r="AG96" i="14"/>
  <c r="AB96" i="14" s="1"/>
  <c r="Z96" i="14" s="1"/>
  <c r="S96" i="14" s="1"/>
  <c r="AG112" i="14"/>
  <c r="AB112" i="14" s="1"/>
  <c r="Z112" i="14" s="1"/>
  <c r="X135" i="8"/>
  <c r="S134" i="3" s="1"/>
  <c r="N23" i="7"/>
  <c r="Q23" i="7" s="1"/>
  <c r="P17" i="5" s="1"/>
  <c r="K23" i="7"/>
  <c r="P22" i="3" s="1"/>
  <c r="P69" i="6"/>
  <c r="Q69" i="6" s="1"/>
  <c r="O69" i="6"/>
  <c r="T69" i="6"/>
  <c r="U69" i="6" s="1"/>
  <c r="V69" i="6" s="1"/>
  <c r="AB26" i="14"/>
  <c r="Z26" i="14" s="1"/>
  <c r="S51" i="5"/>
  <c r="Q51" i="5" s="1"/>
  <c r="R68" i="5"/>
  <c r="X19" i="8"/>
  <c r="S18" i="3" s="1"/>
  <c r="O49" i="8"/>
  <c r="M9" i="14"/>
  <c r="K24" i="7"/>
  <c r="P23" i="3" s="1"/>
  <c r="N24" i="7"/>
  <c r="T32" i="6"/>
  <c r="U32" i="6" s="1"/>
  <c r="V32" i="6" s="1"/>
  <c r="P32" i="6"/>
  <c r="Q32" i="6" s="1"/>
  <c r="O32" i="6"/>
  <c r="O33" i="7"/>
  <c r="AJ39" i="14"/>
  <c r="AB39" i="14" s="1"/>
  <c r="Z39" i="14" s="1"/>
  <c r="S39" i="14" s="1"/>
  <c r="U47" i="3"/>
  <c r="U42" i="4"/>
  <c r="L32" i="14"/>
  <c r="D32" i="14" s="1"/>
  <c r="C32" i="14"/>
  <c r="H32" i="11" s="1"/>
  <c r="E32" i="11" s="1"/>
  <c r="S61" i="10"/>
  <c r="H64" i="7" s="1"/>
  <c r="M61" i="14"/>
  <c r="C61" i="14" s="1"/>
  <c r="H61" i="11" s="1"/>
  <c r="E61" i="11" s="1"/>
  <c r="M60" i="6"/>
  <c r="N60" i="6" s="1"/>
  <c r="M59" i="3" s="1"/>
  <c r="N59" i="7"/>
  <c r="Q59" i="7" s="1"/>
  <c r="P51" i="4" s="1"/>
  <c r="K59" i="7"/>
  <c r="P58" i="3" s="1"/>
  <c r="P72" i="7"/>
  <c r="Z75" i="14"/>
  <c r="S75" i="14" s="1"/>
  <c r="S88" i="10"/>
  <c r="H91" i="7" s="1"/>
  <c r="X101" i="6"/>
  <c r="Y101" i="6" s="1"/>
  <c r="W101" i="6"/>
  <c r="L91" i="14"/>
  <c r="D91" i="14" s="1"/>
  <c r="B91" i="14" s="1"/>
  <c r="F91" i="11" s="1"/>
  <c r="C91" i="11" s="1"/>
  <c r="C91" i="14"/>
  <c r="H91" i="11" s="1"/>
  <c r="E91" i="11" s="1"/>
  <c r="T108" i="6"/>
  <c r="U108" i="6" s="1"/>
  <c r="V108" i="6" s="1"/>
  <c r="P108" i="6"/>
  <c r="Q108" i="6" s="1"/>
  <c r="O108" i="6"/>
  <c r="P110" i="14"/>
  <c r="M110" i="14" s="1"/>
  <c r="AE117" i="8"/>
  <c r="AM117" i="8" s="1"/>
  <c r="P117" i="14"/>
  <c r="M117" i="14" s="1"/>
  <c r="M124" i="6"/>
  <c r="K125" i="14"/>
  <c r="L125" i="14" s="1"/>
  <c r="D125" i="14" s="1"/>
  <c r="B125" i="14" s="1"/>
  <c r="F125" i="11" s="1"/>
  <c r="C125" i="11" s="1"/>
  <c r="AB129" i="14"/>
  <c r="Z129" i="14" s="1"/>
  <c r="S129" i="14" s="1"/>
  <c r="K129" i="6"/>
  <c r="L129" i="6" s="1"/>
  <c r="J129" i="6"/>
  <c r="X133" i="6"/>
  <c r="Y133" i="6" s="1"/>
  <c r="Z133" i="6" s="1"/>
  <c r="P133" i="6"/>
  <c r="Q133" i="6" s="1"/>
  <c r="R133" i="6" s="1"/>
  <c r="O133" i="6"/>
  <c r="T133" i="6"/>
  <c r="U133" i="6" s="1"/>
  <c r="V133" i="6" s="1"/>
  <c r="AA134" i="6"/>
  <c r="AB134" i="6" s="1"/>
  <c r="K138" i="6"/>
  <c r="L138" i="6" s="1"/>
  <c r="J138" i="6"/>
  <c r="L133" i="14"/>
  <c r="D133" i="14" s="1"/>
  <c r="B133" i="14" s="1"/>
  <c r="F133" i="11" s="1"/>
  <c r="C133" i="11" s="1"/>
  <c r="C133" i="14"/>
  <c r="H133" i="11" s="1"/>
  <c r="E133" i="11" s="1"/>
  <c r="P124" i="14"/>
  <c r="M124" i="14" s="1"/>
  <c r="M135" i="14"/>
  <c r="C47" i="5"/>
  <c r="S65" i="4"/>
  <c r="C23" i="5"/>
  <c r="P4" i="14"/>
  <c r="M4" i="14" s="1"/>
  <c r="C73" i="4"/>
  <c r="V5" i="15"/>
  <c r="G5" i="11" s="1"/>
  <c r="D5" i="11" s="1"/>
  <c r="D7" i="14"/>
  <c r="AE13" i="8"/>
  <c r="AM13" i="8" s="1"/>
  <c r="X26" i="6"/>
  <c r="Y26" i="6" s="1"/>
  <c r="Z26" i="6" s="1"/>
  <c r="R40" i="6"/>
  <c r="AB40" i="6" s="1"/>
  <c r="N39" i="3" s="1"/>
  <c r="M39" i="6"/>
  <c r="N39" i="6" s="1"/>
  <c r="M38" i="3" s="1"/>
  <c r="AB37" i="14"/>
  <c r="Z37" i="14" s="1"/>
  <c r="T54" i="6"/>
  <c r="U54" i="6" s="1"/>
  <c r="V54" i="6" s="1"/>
  <c r="P54" i="6"/>
  <c r="Q54" i="6" s="1"/>
  <c r="O54" i="6"/>
  <c r="AE61" i="8"/>
  <c r="AM61" i="8" s="1"/>
  <c r="M68" i="6"/>
  <c r="N68" i="6" s="1"/>
  <c r="M67" i="3" s="1"/>
  <c r="Q69" i="8"/>
  <c r="R69" i="8" s="1"/>
  <c r="X69" i="8" s="1"/>
  <c r="Q68" i="8"/>
  <c r="R68" i="8" s="1"/>
  <c r="X68" i="8" s="1"/>
  <c r="Q71" i="8"/>
  <c r="R71" i="8" s="1"/>
  <c r="X71" i="8" s="1"/>
  <c r="Q70" i="8"/>
  <c r="R70" i="8" s="1"/>
  <c r="X70" i="8" s="1"/>
  <c r="G71" i="14"/>
  <c r="D71" i="14" s="1"/>
  <c r="R77" i="6"/>
  <c r="K81" i="7"/>
  <c r="P80" i="3" s="1"/>
  <c r="N81" i="7"/>
  <c r="Q81" i="7" s="1"/>
  <c r="P50" i="5" s="1"/>
  <c r="U86" i="3"/>
  <c r="U74" i="4"/>
  <c r="K86" i="6"/>
  <c r="L86" i="6" s="1"/>
  <c r="J86" i="6"/>
  <c r="G82" i="6"/>
  <c r="H82" i="6" s="1"/>
  <c r="F82" i="6"/>
  <c r="L79" i="14"/>
  <c r="W92" i="6"/>
  <c r="X92" i="6"/>
  <c r="Y92" i="6" s="1"/>
  <c r="Z92" i="6" s="1"/>
  <c r="S90" i="10"/>
  <c r="H93" i="7" s="1"/>
  <c r="S99" i="10"/>
  <c r="H102" i="7" s="1"/>
  <c r="AN102" i="14"/>
  <c r="AB102" i="14" s="1"/>
  <c r="Z102" i="14" s="1"/>
  <c r="M110" i="6"/>
  <c r="N110" i="6" s="1"/>
  <c r="M109" i="3" s="1"/>
  <c r="G96" i="6"/>
  <c r="H96" i="6" s="1"/>
  <c r="F96" i="6"/>
  <c r="AE103" i="8"/>
  <c r="AM103" i="8" s="1"/>
  <c r="R115" i="6"/>
  <c r="AG110" i="14"/>
  <c r="M120" i="6"/>
  <c r="N120" i="6" s="1"/>
  <c r="M119" i="3" s="1"/>
  <c r="V121" i="15"/>
  <c r="G121" i="11" s="1"/>
  <c r="D121" i="11" s="1"/>
  <c r="U126" i="4"/>
  <c r="O127" i="8"/>
  <c r="X127" i="8" s="1"/>
  <c r="S126" i="3" s="1"/>
  <c r="X42" i="8"/>
  <c r="S41" i="3" s="1"/>
  <c r="C82" i="4"/>
  <c r="O82" i="4"/>
  <c r="U7" i="5"/>
  <c r="U7" i="3"/>
  <c r="N23" i="6"/>
  <c r="M22" i="3" s="1"/>
  <c r="G25" i="6"/>
  <c r="H25" i="6" s="1"/>
  <c r="F25" i="6"/>
  <c r="U17" i="4"/>
  <c r="U19" i="3"/>
  <c r="K11" i="14"/>
  <c r="L11" i="14" s="1"/>
  <c r="D11" i="14" s="1"/>
  <c r="B11" i="14" s="1"/>
  <c r="F11" i="11" s="1"/>
  <c r="C11" i="11" s="1"/>
  <c r="B11" i="11" s="1"/>
  <c r="AL33" i="8"/>
  <c r="AM33" i="8" s="1"/>
  <c r="V40" i="10"/>
  <c r="Y43" i="8"/>
  <c r="Z43" i="8" s="1"/>
  <c r="M45" i="14"/>
  <c r="U53" i="4"/>
  <c r="U61" i="3"/>
  <c r="AN52" i="8"/>
  <c r="T51" i="3" s="1"/>
  <c r="L61" i="14"/>
  <c r="L55" i="14"/>
  <c r="AL72" i="8"/>
  <c r="P75" i="14"/>
  <c r="M75" i="14" s="1"/>
  <c r="X80" i="6"/>
  <c r="Y80" i="6" s="1"/>
  <c r="W80" i="6"/>
  <c r="R84" i="6"/>
  <c r="O96" i="7"/>
  <c r="P102" i="14"/>
  <c r="K102" i="6"/>
  <c r="L102" i="6" s="1"/>
  <c r="J102" i="6"/>
  <c r="R117" i="6"/>
  <c r="P111" i="7"/>
  <c r="Q107" i="8"/>
  <c r="J107" i="8"/>
  <c r="P107" i="8"/>
  <c r="G107" i="8"/>
  <c r="F107" i="8"/>
  <c r="S107" i="8"/>
  <c r="V107" i="8"/>
  <c r="M107" i="8"/>
  <c r="T107" i="8"/>
  <c r="U107" i="8"/>
  <c r="I107" i="8"/>
  <c r="L107" i="8"/>
  <c r="N107" i="8" s="1"/>
  <c r="S115" i="10"/>
  <c r="H118" i="7" s="1"/>
  <c r="P111" i="14"/>
  <c r="M111" i="14" s="1"/>
  <c r="G119" i="6"/>
  <c r="H119" i="6" s="1"/>
  <c r="F119" i="6"/>
  <c r="I122" i="15"/>
  <c r="V122" i="15" s="1"/>
  <c r="G122" i="11" s="1"/>
  <c r="D122" i="11" s="1"/>
  <c r="S125" i="10"/>
  <c r="H128" i="7" s="1"/>
  <c r="M127" i="14"/>
  <c r="I129" i="15"/>
  <c r="V129" i="15" s="1"/>
  <c r="G129" i="11" s="1"/>
  <c r="D129" i="11" s="1"/>
  <c r="AG126" i="14"/>
  <c r="AN132" i="14"/>
  <c r="T138" i="6"/>
  <c r="U138" i="6" s="1"/>
  <c r="V138" i="6" s="1"/>
  <c r="P138" i="6"/>
  <c r="Q138" i="6" s="1"/>
  <c r="O138" i="6"/>
  <c r="P141" i="14"/>
  <c r="M141" i="14" s="1"/>
  <c r="S11" i="5"/>
  <c r="Q11" i="5" s="1"/>
  <c r="U110" i="4"/>
  <c r="R53" i="4"/>
  <c r="C55" i="5"/>
  <c r="K5" i="14"/>
  <c r="L5" i="14" s="1"/>
  <c r="D5" i="14" s="1"/>
  <c r="V7" i="10"/>
  <c r="Y10" i="8"/>
  <c r="Z10" i="8" s="1"/>
  <c r="M10" i="7"/>
  <c r="I19" i="6"/>
  <c r="C33" i="14"/>
  <c r="H33" i="11" s="1"/>
  <c r="E33" i="11" s="1"/>
  <c r="M33" i="7"/>
  <c r="AL37" i="8"/>
  <c r="AM37" i="8" s="1"/>
  <c r="AG36" i="14"/>
  <c r="AE44" i="8"/>
  <c r="AM44" i="8" s="1"/>
  <c r="I53" i="6"/>
  <c r="G48" i="6"/>
  <c r="H48" i="6" s="1"/>
  <c r="F48" i="6"/>
  <c r="V56" i="10"/>
  <c r="Y59" i="8"/>
  <c r="Z59" i="8" s="1"/>
  <c r="G61" i="14"/>
  <c r="S67" i="10"/>
  <c r="H70" i="7" s="1"/>
  <c r="D72" i="14"/>
  <c r="L75" i="14"/>
  <c r="D75" i="14" s="1"/>
  <c r="C75" i="14"/>
  <c r="H75" i="11" s="1"/>
  <c r="E75" i="11" s="1"/>
  <c r="V80" i="10"/>
  <c r="Y83" i="8"/>
  <c r="Z83" i="8" s="1"/>
  <c r="AE79" i="8"/>
  <c r="AM79" i="8" s="1"/>
  <c r="AN79" i="8" s="1"/>
  <c r="L77" i="14"/>
  <c r="AJ84" i="14"/>
  <c r="U88" i="4"/>
  <c r="U101" i="3"/>
  <c r="M120" i="7"/>
  <c r="P123" i="7"/>
  <c r="S123" i="10"/>
  <c r="H126" i="7" s="1"/>
  <c r="AE143" i="8"/>
  <c r="AM143" i="8"/>
  <c r="G130" i="6"/>
  <c r="H130" i="6" s="1"/>
  <c r="F130" i="6"/>
  <c r="K144" i="6"/>
  <c r="L144" i="6" s="1"/>
  <c r="J144" i="6"/>
  <c r="X144" i="8"/>
  <c r="S143" i="3" s="1"/>
  <c r="O143" i="8"/>
  <c r="X143" i="8" s="1"/>
  <c r="S142" i="3" s="1"/>
  <c r="AL22" i="8"/>
  <c r="X39" i="6"/>
  <c r="Y39" i="6" s="1"/>
  <c r="W39" i="6"/>
  <c r="P40" i="14"/>
  <c r="M40" i="14" s="1"/>
  <c r="M37" i="6"/>
  <c r="B38" i="14"/>
  <c r="F38" i="11" s="1"/>
  <c r="C38" i="11" s="1"/>
  <c r="B38" i="11" s="1"/>
  <c r="T62" i="6"/>
  <c r="U62" i="6" s="1"/>
  <c r="V62" i="6" s="1"/>
  <c r="P62" i="6"/>
  <c r="Q62" i="6" s="1"/>
  <c r="O62" i="6"/>
  <c r="I60" i="15"/>
  <c r="V60" i="15" s="1"/>
  <c r="G60" i="11" s="1"/>
  <c r="D60" i="11" s="1"/>
  <c r="K89" i="6"/>
  <c r="L89" i="6" s="1"/>
  <c r="J89" i="6"/>
  <c r="X85" i="6"/>
  <c r="Y85" i="6" s="1"/>
  <c r="W85" i="6"/>
  <c r="V99" i="10"/>
  <c r="Y102" i="8"/>
  <c r="Z102" i="8" s="1"/>
  <c r="G92" i="14"/>
  <c r="D92" i="14" s="1"/>
  <c r="V108" i="15"/>
  <c r="G108" i="11" s="1"/>
  <c r="D108" i="11" s="1"/>
  <c r="AE114" i="8"/>
  <c r="AM114" i="8"/>
  <c r="X120" i="6"/>
  <c r="Y120" i="6" s="1"/>
  <c r="W120" i="6"/>
  <c r="K124" i="7"/>
  <c r="P123" i="3" s="1"/>
  <c r="N124" i="7"/>
  <c r="Q124" i="7" s="1"/>
  <c r="P120" i="14"/>
  <c r="M120" i="14" s="1"/>
  <c r="L126" i="7"/>
  <c r="AL130" i="8"/>
  <c r="AL127" i="8"/>
  <c r="AG130" i="14"/>
  <c r="AB130" i="14" s="1"/>
  <c r="Z130" i="14" s="1"/>
  <c r="S130" i="14" s="1"/>
  <c r="I130" i="15"/>
  <c r="V130" i="15" s="1"/>
  <c r="G130" i="11" s="1"/>
  <c r="D130" i="11" s="1"/>
  <c r="G135" i="6"/>
  <c r="H135" i="6" s="1"/>
  <c r="F135" i="6"/>
  <c r="P137" i="6"/>
  <c r="Q137" i="6" s="1"/>
  <c r="O137" i="6"/>
  <c r="T137" i="6"/>
  <c r="U137" i="6" s="1"/>
  <c r="V137" i="6" s="1"/>
  <c r="AA137" i="6" s="1"/>
  <c r="K141" i="14"/>
  <c r="L141" i="14" s="1"/>
  <c r="D141" i="14" s="1"/>
  <c r="V116" i="15"/>
  <c r="G116" i="11" s="1"/>
  <c r="D116" i="11" s="1"/>
  <c r="O125" i="7"/>
  <c r="P127" i="6"/>
  <c r="Q127" i="6" s="1"/>
  <c r="O127" i="6"/>
  <c r="T127" i="6"/>
  <c r="U127" i="6" s="1"/>
  <c r="V127" i="6" s="1"/>
  <c r="O139" i="7"/>
  <c r="K140" i="14"/>
  <c r="L140" i="14" s="1"/>
  <c r="D140" i="14" s="1"/>
  <c r="M140" i="14"/>
  <c r="R123" i="6"/>
  <c r="M130" i="6"/>
  <c r="L127" i="7"/>
  <c r="O138" i="7"/>
  <c r="K141" i="7"/>
  <c r="P140" i="3" s="1"/>
  <c r="N141" i="7"/>
  <c r="Q141" i="7" s="1"/>
  <c r="P76" i="5" s="1"/>
  <c r="P125" i="6"/>
  <c r="Q125" i="6" s="1"/>
  <c r="O125" i="6"/>
  <c r="T125" i="6"/>
  <c r="U125" i="6" s="1"/>
  <c r="V125" i="6" s="1"/>
  <c r="X126" i="6"/>
  <c r="Y126" i="6" s="1"/>
  <c r="W126" i="6"/>
  <c r="U139" i="10"/>
  <c r="J142" i="7" s="1"/>
  <c r="C24" i="5"/>
  <c r="C25" i="4"/>
  <c r="C89" i="4"/>
  <c r="X86" i="8"/>
  <c r="S85" i="3" s="1"/>
  <c r="X72" i="8"/>
  <c r="S71" i="3" s="1"/>
  <c r="T18" i="6"/>
  <c r="U18" i="6" s="1"/>
  <c r="V18" i="6" s="1"/>
  <c r="AA18" i="6" s="1"/>
  <c r="AB18" i="6" s="1"/>
  <c r="G17" i="6"/>
  <c r="H17" i="6" s="1"/>
  <c r="F17" i="6"/>
  <c r="S28" i="10"/>
  <c r="H31" i="7" s="1"/>
  <c r="I34" i="15"/>
  <c r="V34" i="15" s="1"/>
  <c r="G34" i="11" s="1"/>
  <c r="D34" i="11" s="1"/>
  <c r="D13" i="14"/>
  <c r="V12" i="15"/>
  <c r="G12" i="11" s="1"/>
  <c r="D12" i="11" s="1"/>
  <c r="V20" i="15"/>
  <c r="G20" i="11" s="1"/>
  <c r="D20" i="11" s="1"/>
  <c r="Q49" i="7"/>
  <c r="P43" i="4" s="1"/>
  <c r="G44" i="6"/>
  <c r="H44" i="6" s="1"/>
  <c r="F44" i="6"/>
  <c r="L44" i="14"/>
  <c r="P48" i="7"/>
  <c r="U55" i="3"/>
  <c r="U49" i="4"/>
  <c r="L51" i="7"/>
  <c r="AL67" i="8"/>
  <c r="AM67" i="8" s="1"/>
  <c r="U63" i="4"/>
  <c r="U74" i="3"/>
  <c r="J87" i="6"/>
  <c r="K87" i="6"/>
  <c r="L87" i="6" s="1"/>
  <c r="P87" i="6"/>
  <c r="Q87" i="6" s="1"/>
  <c r="O87" i="6"/>
  <c r="T87" i="6"/>
  <c r="U87" i="6" s="1"/>
  <c r="V87" i="6" s="1"/>
  <c r="U69" i="4"/>
  <c r="U81" i="3"/>
  <c r="G79" i="14"/>
  <c r="V94" i="10"/>
  <c r="Y97" i="8"/>
  <c r="Z97" i="8" s="1"/>
  <c r="X100" i="6"/>
  <c r="Y100" i="6" s="1"/>
  <c r="W100" i="6"/>
  <c r="V98" i="10"/>
  <c r="Y101" i="8"/>
  <c r="Z101" i="8" s="1"/>
  <c r="AN101" i="8" s="1"/>
  <c r="T100" i="3" s="1"/>
  <c r="M118" i="7"/>
  <c r="G120" i="14"/>
  <c r="D120" i="14" s="1"/>
  <c r="C128" i="14"/>
  <c r="H128" i="11" s="1"/>
  <c r="E128" i="11" s="1"/>
  <c r="I126" i="15"/>
  <c r="V126" i="15" s="1"/>
  <c r="G126" i="11" s="1"/>
  <c r="D126" i="11" s="1"/>
  <c r="AG127" i="14"/>
  <c r="I127" i="6"/>
  <c r="R46" i="4"/>
  <c r="O31" i="5"/>
  <c r="S17" i="4"/>
  <c r="R28" i="5"/>
  <c r="N28" i="5"/>
  <c r="R41" i="5"/>
  <c r="C27" i="5"/>
  <c r="X120" i="8"/>
  <c r="S119" i="3" s="1"/>
  <c r="C114" i="4"/>
  <c r="O114" i="4"/>
  <c r="I13" i="6"/>
  <c r="U18" i="5"/>
  <c r="U24" i="3"/>
  <c r="M22" i="7"/>
  <c r="AG44" i="14"/>
  <c r="AB44" i="14" s="1"/>
  <c r="Z44" i="14" s="1"/>
  <c r="G55" i="14"/>
  <c r="M63" i="7"/>
  <c r="K77" i="6"/>
  <c r="L77" i="6" s="1"/>
  <c r="M77" i="6" s="1"/>
  <c r="K78" i="6"/>
  <c r="L78" i="6" s="1"/>
  <c r="M78" i="6" s="1"/>
  <c r="N78" i="6" s="1"/>
  <c r="M77" i="3" s="1"/>
  <c r="G77" i="6"/>
  <c r="H77" i="6" s="1"/>
  <c r="F77" i="6"/>
  <c r="L86" i="14"/>
  <c r="D86" i="14" s="1"/>
  <c r="G86" i="6"/>
  <c r="H86" i="6" s="1"/>
  <c r="I86" i="6" s="1"/>
  <c r="F86" i="6"/>
  <c r="K90" i="6"/>
  <c r="L90" i="6" s="1"/>
  <c r="J90" i="6"/>
  <c r="AG87" i="14"/>
  <c r="AG89" i="14"/>
  <c r="AB89" i="14" s="1"/>
  <c r="Z89" i="14" s="1"/>
  <c r="S85" i="10"/>
  <c r="H88" i="7" s="1"/>
  <c r="X98" i="6"/>
  <c r="Y98" i="6" s="1"/>
  <c r="Z98" i="6" s="1"/>
  <c r="W98" i="6"/>
  <c r="K99" i="14"/>
  <c r="L99" i="14" s="1"/>
  <c r="D99" i="14" s="1"/>
  <c r="G105" i="6"/>
  <c r="H105" i="6" s="1"/>
  <c r="F105" i="6"/>
  <c r="Z92" i="14"/>
  <c r="S92" i="14" s="1"/>
  <c r="V105" i="10"/>
  <c r="Y108" i="8"/>
  <c r="Z108" i="8" s="1"/>
  <c r="K115" i="14"/>
  <c r="L115" i="14" s="1"/>
  <c r="D115" i="14" s="1"/>
  <c r="AG115" i="14"/>
  <c r="G114" i="14"/>
  <c r="D114" i="14" s="1"/>
  <c r="V116" i="10"/>
  <c r="Y119" i="8"/>
  <c r="Z119" i="8" s="1"/>
  <c r="AM125" i="8"/>
  <c r="AE125" i="8"/>
  <c r="AH127" i="8"/>
  <c r="V126" i="10"/>
  <c r="Y129" i="8"/>
  <c r="Z129" i="8" s="1"/>
  <c r="M139" i="7"/>
  <c r="S44" i="5"/>
  <c r="L86" i="4"/>
  <c r="C32" i="5"/>
  <c r="U32" i="5"/>
  <c r="M8" i="7"/>
  <c r="X12" i="6"/>
  <c r="Y12" i="6" s="1"/>
  <c r="Z12" i="6" s="1"/>
  <c r="V14" i="10"/>
  <c r="Y17" i="8"/>
  <c r="Z17" i="8" s="1"/>
  <c r="P18" i="14"/>
  <c r="M18" i="14" s="1"/>
  <c r="AJ22" i="14"/>
  <c r="AB22" i="14" s="1"/>
  <c r="Z22" i="14" s="1"/>
  <c r="S22" i="14" s="1"/>
  <c r="AN35" i="14"/>
  <c r="AB35" i="14" s="1"/>
  <c r="Z35" i="14" s="1"/>
  <c r="S35" i="14" s="1"/>
  <c r="AH48" i="8"/>
  <c r="AM48" i="8" s="1"/>
  <c r="AN48" i="8" s="1"/>
  <c r="S53" i="10"/>
  <c r="H56" i="7" s="1"/>
  <c r="M47" i="7"/>
  <c r="T28" i="6"/>
  <c r="U28" i="6" s="1"/>
  <c r="V28" i="6" s="1"/>
  <c r="P28" i="6"/>
  <c r="Q28" i="6" s="1"/>
  <c r="O28" i="6"/>
  <c r="L50" i="7"/>
  <c r="I45" i="15"/>
  <c r="V45" i="15" s="1"/>
  <c r="G45" i="11" s="1"/>
  <c r="D45" i="11" s="1"/>
  <c r="L62" i="7"/>
  <c r="AN70" i="14"/>
  <c r="M73" i="14"/>
  <c r="B73" i="14" s="1"/>
  <c r="F73" i="11" s="1"/>
  <c r="C73" i="11" s="1"/>
  <c r="P83" i="7"/>
  <c r="U76" i="4"/>
  <c r="U88" i="3"/>
  <c r="G77" i="14"/>
  <c r="AL88" i="8"/>
  <c r="AM88" i="8" s="1"/>
  <c r="I101" i="8"/>
  <c r="Q101" i="8"/>
  <c r="F101" i="8"/>
  <c r="M101" i="8"/>
  <c r="G101" i="8"/>
  <c r="V101" i="8"/>
  <c r="U101" i="8"/>
  <c r="P101" i="8"/>
  <c r="T101" i="8"/>
  <c r="L101" i="8"/>
  <c r="J101" i="8"/>
  <c r="S101" i="8"/>
  <c r="C107" i="14"/>
  <c r="H107" i="11" s="1"/>
  <c r="E107" i="11" s="1"/>
  <c r="B107" i="11" s="1"/>
  <c r="X117" i="6"/>
  <c r="Y117" i="6" s="1"/>
  <c r="W117" i="6"/>
  <c r="X114" i="6"/>
  <c r="Y114" i="6" s="1"/>
  <c r="W114" i="6"/>
  <c r="L121" i="7"/>
  <c r="AN125" i="14"/>
  <c r="G129" i="14"/>
  <c r="B46" i="14"/>
  <c r="F46" i="11" s="1"/>
  <c r="C46" i="11" s="1"/>
  <c r="B46" i="11" s="1"/>
  <c r="R67" i="5"/>
  <c r="AE19" i="8"/>
  <c r="AM19" i="8" s="1"/>
  <c r="X6" i="6"/>
  <c r="Y6" i="6" s="1"/>
  <c r="W6" i="6"/>
  <c r="M24" i="14"/>
  <c r="C24" i="14" s="1"/>
  <c r="H24" i="11" s="1"/>
  <c r="E24" i="11" s="1"/>
  <c r="W20" i="6"/>
  <c r="X20" i="6"/>
  <c r="Y20" i="6" s="1"/>
  <c r="AB34" i="14"/>
  <c r="Z34" i="14" s="1"/>
  <c r="S34" i="14" s="1"/>
  <c r="G34" i="14"/>
  <c r="P43" i="14"/>
  <c r="M43" i="14" s="1"/>
  <c r="K61" i="7"/>
  <c r="P60" i="3" s="1"/>
  <c r="N61" i="7"/>
  <c r="Q91" i="8"/>
  <c r="R91" i="8" s="1"/>
  <c r="X91" i="8" s="1"/>
  <c r="Q92" i="8"/>
  <c r="R92" i="8" s="1"/>
  <c r="X92" i="8" s="1"/>
  <c r="S91" i="3" s="1"/>
  <c r="W84" i="6"/>
  <c r="X84" i="6"/>
  <c r="Y84" i="6" s="1"/>
  <c r="Z84" i="6" s="1"/>
  <c r="L78" i="14"/>
  <c r="D78" i="14" s="1"/>
  <c r="B78" i="14" s="1"/>
  <c r="F78" i="11" s="1"/>
  <c r="C78" i="11" s="1"/>
  <c r="B78" i="11" s="1"/>
  <c r="C78" i="14"/>
  <c r="H78" i="11" s="1"/>
  <c r="E78" i="11" s="1"/>
  <c r="P105" i="6"/>
  <c r="Q105" i="6" s="1"/>
  <c r="R105" i="6" s="1"/>
  <c r="O105" i="6"/>
  <c r="T105" i="6"/>
  <c r="U105" i="6" s="1"/>
  <c r="V105" i="6" s="1"/>
  <c r="D105" i="14"/>
  <c r="B105" i="14" s="1"/>
  <c r="F105" i="11" s="1"/>
  <c r="C105" i="11" s="1"/>
  <c r="AB115" i="14"/>
  <c r="Z115" i="14" s="1"/>
  <c r="S115" i="14" s="1"/>
  <c r="U118" i="3"/>
  <c r="U63" i="5"/>
  <c r="L113" i="14"/>
  <c r="D113" i="14" s="1"/>
  <c r="S124" i="10"/>
  <c r="H127" i="7" s="1"/>
  <c r="R130" i="3"/>
  <c r="S47" i="5"/>
  <c r="R41" i="4"/>
  <c r="U41" i="4"/>
  <c r="U39" i="5"/>
  <c r="C39" i="5"/>
  <c r="X64" i="8"/>
  <c r="S63" i="3" s="1"/>
  <c r="V24" i="10"/>
  <c r="Y27" i="8"/>
  <c r="Z27" i="8" s="1"/>
  <c r="L16" i="7"/>
  <c r="G28" i="14"/>
  <c r="D28" i="14" s="1"/>
  <c r="B28" i="14" s="1"/>
  <c r="F28" i="11" s="1"/>
  <c r="C28" i="11" s="1"/>
  <c r="B28" i="11" s="1"/>
  <c r="D23" i="14"/>
  <c r="R35" i="3"/>
  <c r="K43" i="6"/>
  <c r="L43" i="6" s="1"/>
  <c r="J43" i="6"/>
  <c r="V28" i="15"/>
  <c r="G28" i="11" s="1"/>
  <c r="D28" i="11" s="1"/>
  <c r="T24" i="6"/>
  <c r="U24" i="6" s="1"/>
  <c r="V24" i="6" s="1"/>
  <c r="X24" i="6"/>
  <c r="Y24" i="6" s="1"/>
  <c r="Z24" i="6" s="1"/>
  <c r="P24" i="6"/>
  <c r="Q24" i="6" s="1"/>
  <c r="O24" i="6"/>
  <c r="R55" i="6"/>
  <c r="U47" i="4"/>
  <c r="U53" i="3"/>
  <c r="V47" i="15"/>
  <c r="G47" i="11" s="1"/>
  <c r="D47" i="11" s="1"/>
  <c r="AE64" i="8"/>
  <c r="AM64" i="8" s="1"/>
  <c r="AN64" i="8" s="1"/>
  <c r="X64" i="6"/>
  <c r="Y64" i="6" s="1"/>
  <c r="W64" i="6"/>
  <c r="X58" i="6"/>
  <c r="Y58" i="6" s="1"/>
  <c r="W58" i="6"/>
  <c r="AB50" i="14"/>
  <c r="Z50" i="14" s="1"/>
  <c r="S50" i="14" s="1"/>
  <c r="G64" i="6"/>
  <c r="H64" i="6" s="1"/>
  <c r="F64" i="6"/>
  <c r="K83" i="6"/>
  <c r="L83" i="6" s="1"/>
  <c r="J83" i="6"/>
  <c r="I77" i="15"/>
  <c r="V77" i="15" s="1"/>
  <c r="G77" i="11" s="1"/>
  <c r="D77" i="11" s="1"/>
  <c r="S94" i="10"/>
  <c r="H97" i="7" s="1"/>
  <c r="G101" i="6"/>
  <c r="H101" i="6" s="1"/>
  <c r="F101" i="6"/>
  <c r="P98" i="14"/>
  <c r="AG100" i="14"/>
  <c r="AB100" i="14" s="1"/>
  <c r="Z100" i="14" s="1"/>
  <c r="S100" i="14" s="1"/>
  <c r="P100" i="14"/>
  <c r="M100" i="14" s="1"/>
  <c r="AN115" i="8"/>
  <c r="T114" i="3" s="1"/>
  <c r="R114" i="3" s="1"/>
  <c r="T109" i="10"/>
  <c r="I112" i="7" s="1"/>
  <c r="V132" i="15"/>
  <c r="G132" i="11" s="1"/>
  <c r="D132" i="11" s="1"/>
  <c r="P132" i="14"/>
  <c r="M132" i="14" s="1"/>
  <c r="AJ114" i="14"/>
  <c r="AB114" i="14" s="1"/>
  <c r="Z114" i="14" s="1"/>
  <c r="S114" i="14" s="1"/>
  <c r="T114" i="6"/>
  <c r="U114" i="6" s="1"/>
  <c r="V114" i="6" s="1"/>
  <c r="P114" i="6"/>
  <c r="Q114" i="6" s="1"/>
  <c r="O114" i="6"/>
  <c r="T128" i="6"/>
  <c r="U128" i="6" s="1"/>
  <c r="V128" i="6" s="1"/>
  <c r="P128" i="6"/>
  <c r="Q128" i="6" s="1"/>
  <c r="R128" i="6" s="1"/>
  <c r="O128" i="6"/>
  <c r="AJ125" i="14"/>
  <c r="M135" i="7"/>
  <c r="G128" i="6"/>
  <c r="H128" i="6" s="1"/>
  <c r="F128" i="6"/>
  <c r="C126" i="4"/>
  <c r="C22" i="4"/>
  <c r="U76" i="5"/>
  <c r="X16" i="8"/>
  <c r="S15" i="3" s="1"/>
  <c r="X51" i="8"/>
  <c r="R45" i="4" s="1"/>
  <c r="R82" i="4"/>
  <c r="K48" i="6"/>
  <c r="L48" i="6" s="1"/>
  <c r="J48" i="6"/>
  <c r="T64" i="6"/>
  <c r="U64" i="6" s="1"/>
  <c r="V64" i="6" s="1"/>
  <c r="P64" i="6"/>
  <c r="Q64" i="6" s="1"/>
  <c r="O64" i="6"/>
  <c r="G67" i="6"/>
  <c r="H67" i="6" s="1"/>
  <c r="F67" i="6"/>
  <c r="L54" i="14"/>
  <c r="D54" i="14" s="1"/>
  <c r="B54" i="14" s="1"/>
  <c r="F54" i="11" s="1"/>
  <c r="C54" i="11" s="1"/>
  <c r="C54" i="14"/>
  <c r="H54" i="11" s="1"/>
  <c r="E54" i="11" s="1"/>
  <c r="M77" i="7"/>
  <c r="U69" i="3"/>
  <c r="C73" i="14"/>
  <c r="H73" i="11" s="1"/>
  <c r="E73" i="11" s="1"/>
  <c r="P83" i="14"/>
  <c r="M83" i="14" s="1"/>
  <c r="T84" i="6"/>
  <c r="U84" i="6" s="1"/>
  <c r="V84" i="6" s="1"/>
  <c r="V93" i="10"/>
  <c r="Y96" i="8"/>
  <c r="Z96" i="8" s="1"/>
  <c r="I104" i="6"/>
  <c r="N104" i="6" s="1"/>
  <c r="M103" i="3" s="1"/>
  <c r="U93" i="4"/>
  <c r="U106" i="3"/>
  <c r="L118" i="7"/>
  <c r="U102" i="4"/>
  <c r="U116" i="3"/>
  <c r="V117" i="15"/>
  <c r="G117" i="11" s="1"/>
  <c r="D117" i="11" s="1"/>
  <c r="S116" i="10"/>
  <c r="H119" i="7" s="1"/>
  <c r="P122" i="14"/>
  <c r="M122" i="14" s="1"/>
  <c r="I125" i="15"/>
  <c r="V125" i="15" s="1"/>
  <c r="G125" i="11" s="1"/>
  <c r="D125" i="11" s="1"/>
  <c r="T122" i="6"/>
  <c r="U122" i="6" s="1"/>
  <c r="V122" i="6" s="1"/>
  <c r="AA122" i="6" s="1"/>
  <c r="O122" i="6"/>
  <c r="P122" i="6"/>
  <c r="Q122" i="6" s="1"/>
  <c r="R122" i="6" s="1"/>
  <c r="AB122" i="6" s="1"/>
  <c r="N121" i="3" s="1"/>
  <c r="L121" i="3" s="1"/>
  <c r="AE135" i="8"/>
  <c r="AL139" i="8"/>
  <c r="S141" i="10"/>
  <c r="H144" i="7" s="1"/>
  <c r="V110" i="15"/>
  <c r="G110" i="11" s="1"/>
  <c r="D110" i="11" s="1"/>
  <c r="C21" i="4"/>
  <c r="C85" i="4"/>
  <c r="C110" i="4"/>
  <c r="C16" i="5"/>
  <c r="C33" i="4"/>
  <c r="S55" i="5"/>
  <c r="X117" i="8"/>
  <c r="S116" i="3" s="1"/>
  <c r="X7" i="8"/>
  <c r="M15" i="6"/>
  <c r="N15" i="6" s="1"/>
  <c r="M14" i="3" s="1"/>
  <c r="G21" i="6"/>
  <c r="H21" i="6" s="1"/>
  <c r="F21" i="6"/>
  <c r="S24" i="10"/>
  <c r="H27" i="7" s="1"/>
  <c r="AL25" i="8"/>
  <c r="K20" i="6"/>
  <c r="L20" i="6" s="1"/>
  <c r="M20" i="6" s="1"/>
  <c r="N20" i="6" s="1"/>
  <c r="M19" i="3" s="1"/>
  <c r="J20" i="6"/>
  <c r="Z15" i="6"/>
  <c r="V13" i="10"/>
  <c r="Y16" i="8"/>
  <c r="Z16" i="8" s="1"/>
  <c r="AN16" i="8" s="1"/>
  <c r="T15" i="3" s="1"/>
  <c r="R15" i="3" s="1"/>
  <c r="K29" i="6"/>
  <c r="L29" i="6" s="1"/>
  <c r="J29" i="6"/>
  <c r="P51" i="14"/>
  <c r="M51" i="14" s="1"/>
  <c r="U34" i="5"/>
  <c r="U49" i="3"/>
  <c r="C42" i="14"/>
  <c r="H42" i="11" s="1"/>
  <c r="E42" i="11" s="1"/>
  <c r="G42" i="14"/>
  <c r="D42" i="14" s="1"/>
  <c r="B42" i="14" s="1"/>
  <c r="F42" i="11" s="1"/>
  <c r="C42" i="11" s="1"/>
  <c r="O67" i="7"/>
  <c r="P64" i="14"/>
  <c r="M64" i="14" s="1"/>
  <c r="L61" i="7"/>
  <c r="V49" i="15"/>
  <c r="G49" i="11" s="1"/>
  <c r="D49" i="11" s="1"/>
  <c r="L78" i="7"/>
  <c r="I74" i="6"/>
  <c r="T68" i="6"/>
  <c r="U68" i="6" s="1"/>
  <c r="V68" i="6" s="1"/>
  <c r="P68" i="6"/>
  <c r="Q68" i="6" s="1"/>
  <c r="O68" i="6"/>
  <c r="X77" i="6"/>
  <c r="Y77" i="6" s="1"/>
  <c r="W77" i="6"/>
  <c r="AG76" i="14"/>
  <c r="AB76" i="14" s="1"/>
  <c r="Z76" i="14" s="1"/>
  <c r="AH87" i="8"/>
  <c r="AM87" i="8" s="1"/>
  <c r="AG88" i="14"/>
  <c r="Q102" i="8"/>
  <c r="P102" i="8"/>
  <c r="I102" i="8"/>
  <c r="G102" i="8"/>
  <c r="U102" i="8"/>
  <c r="T102" i="8"/>
  <c r="L102" i="8"/>
  <c r="J102" i="8"/>
  <c r="M102" i="8"/>
  <c r="F102" i="8"/>
  <c r="S102" i="8"/>
  <c r="V102" i="8"/>
  <c r="U98" i="4"/>
  <c r="Z5" i="14"/>
  <c r="S5" i="14" s="1"/>
  <c r="V6" i="15"/>
  <c r="G6" i="11" s="1"/>
  <c r="D6" i="11" s="1"/>
  <c r="X13" i="6"/>
  <c r="Y13" i="6" s="1"/>
  <c r="W13" i="6"/>
  <c r="Z10" i="14"/>
  <c r="S10" i="14" s="1"/>
  <c r="V31" i="15"/>
  <c r="G31" i="11" s="1"/>
  <c r="D31" i="11" s="1"/>
  <c r="L38" i="7"/>
  <c r="AE56" i="8"/>
  <c r="AM56" i="8" s="1"/>
  <c r="P59" i="14"/>
  <c r="M59" i="14" s="1"/>
  <c r="U64" i="3"/>
  <c r="P52" i="14"/>
  <c r="M52" i="14" s="1"/>
  <c r="AG69" i="14"/>
  <c r="S60" i="10"/>
  <c r="H63" i="7" s="1"/>
  <c r="P77" i="7"/>
  <c r="X83" i="6"/>
  <c r="Y83" i="6" s="1"/>
  <c r="W83" i="6"/>
  <c r="M79" i="7"/>
  <c r="P82" i="14"/>
  <c r="M82" i="14" s="1"/>
  <c r="AA97" i="6"/>
  <c r="AB97" i="6" s="1"/>
  <c r="R101" i="6"/>
  <c r="AE104" i="8"/>
  <c r="AM104" i="8" s="1"/>
  <c r="AN104" i="8" s="1"/>
  <c r="Q108" i="8"/>
  <c r="F108" i="8"/>
  <c r="P108" i="8"/>
  <c r="I108" i="8"/>
  <c r="G108" i="8"/>
  <c r="T108" i="8"/>
  <c r="L108" i="8"/>
  <c r="J108" i="8"/>
  <c r="M108" i="8"/>
  <c r="S108" i="8"/>
  <c r="V108" i="8"/>
  <c r="U108" i="8"/>
  <c r="Z111" i="14"/>
  <c r="S111" i="14" s="1"/>
  <c r="P113" i="7"/>
  <c r="AB116" i="14"/>
  <c r="Z116" i="14" s="1"/>
  <c r="S116" i="14" s="1"/>
  <c r="S120" i="10"/>
  <c r="H123" i="7" s="1"/>
  <c r="AN124" i="14"/>
  <c r="I136" i="6"/>
  <c r="N136" i="6" s="1"/>
  <c r="M135" i="3" s="1"/>
  <c r="U73" i="5"/>
  <c r="U137" i="3"/>
  <c r="S135" i="10"/>
  <c r="H138" i="7" s="1"/>
  <c r="K140" i="6"/>
  <c r="L140" i="6" s="1"/>
  <c r="J140" i="6"/>
  <c r="L137" i="14"/>
  <c r="Z134" i="14"/>
  <c r="S134" i="14" s="1"/>
  <c r="G143" i="6"/>
  <c r="H143" i="6" s="1"/>
  <c r="F143" i="6"/>
  <c r="L109" i="7"/>
  <c r="G114" i="6"/>
  <c r="H114" i="6" s="1"/>
  <c r="F114" i="6"/>
  <c r="S113" i="10"/>
  <c r="H116" i="7" s="1"/>
  <c r="AJ126" i="14"/>
  <c r="AE139" i="8"/>
  <c r="X143" i="6"/>
  <c r="Y143" i="6" s="1"/>
  <c r="W143" i="6"/>
  <c r="L143" i="7"/>
  <c r="V140" i="10"/>
  <c r="Y143" i="8"/>
  <c r="Z143" i="8" s="1"/>
  <c r="AN138" i="14"/>
  <c r="V141" i="10"/>
  <c r="Y144" i="8"/>
  <c r="Z144" i="8" s="1"/>
  <c r="G124" i="14"/>
  <c r="AN126" i="14"/>
  <c r="M137" i="14"/>
  <c r="R24" i="5"/>
  <c r="U24" i="5"/>
  <c r="S25" i="4"/>
  <c r="R57" i="4"/>
  <c r="U57" i="4"/>
  <c r="U121" i="4"/>
  <c r="R59" i="5"/>
  <c r="R11" i="6"/>
  <c r="X95" i="8"/>
  <c r="S94" i="3" s="1"/>
  <c r="O24" i="7"/>
  <c r="P16" i="7"/>
  <c r="Z28" i="6"/>
  <c r="X43" i="6"/>
  <c r="Y43" i="6" s="1"/>
  <c r="Z43" i="6" s="1"/>
  <c r="P15" i="6"/>
  <c r="Q15" i="6" s="1"/>
  <c r="O15" i="6"/>
  <c r="T15" i="6"/>
  <c r="U15" i="6" s="1"/>
  <c r="V15" i="6" s="1"/>
  <c r="AA15" i="6" s="1"/>
  <c r="I42" i="6"/>
  <c r="G51" i="14"/>
  <c r="D51" i="14" s="1"/>
  <c r="B32" i="14"/>
  <c r="F32" i="11" s="1"/>
  <c r="C32" i="11" s="1"/>
  <c r="B32" i="11" s="1"/>
  <c r="P48" i="14"/>
  <c r="M48" i="14" s="1"/>
  <c r="AL65" i="8"/>
  <c r="U51" i="4"/>
  <c r="U58" i="3"/>
  <c r="AB67" i="14"/>
  <c r="Z67" i="14" s="1"/>
  <c r="S67" i="14" s="1"/>
  <c r="U70" i="4"/>
  <c r="U82" i="3"/>
  <c r="X90" i="6"/>
  <c r="Y90" i="6" s="1"/>
  <c r="W90" i="6"/>
  <c r="AH90" i="8"/>
  <c r="G88" i="14"/>
  <c r="D88" i="14" s="1"/>
  <c r="X103" i="6"/>
  <c r="Y103" i="6" s="1"/>
  <c r="W103" i="6"/>
  <c r="I114" i="15"/>
  <c r="V114" i="15" s="1"/>
  <c r="G114" i="11" s="1"/>
  <c r="D114" i="11" s="1"/>
  <c r="P120" i="7"/>
  <c r="J123" i="6"/>
  <c r="K123" i="6"/>
  <c r="L123" i="6" s="1"/>
  <c r="M123" i="6" s="1"/>
  <c r="S126" i="10"/>
  <c r="H129" i="7" s="1"/>
  <c r="P133" i="7"/>
  <c r="I140" i="15"/>
  <c r="V140" i="15" s="1"/>
  <c r="G140" i="11" s="1"/>
  <c r="D140" i="11" s="1"/>
  <c r="L135" i="7"/>
  <c r="X135" i="6"/>
  <c r="Y135" i="6" s="1"/>
  <c r="W135" i="6"/>
  <c r="AH142" i="8"/>
  <c r="AM142" i="8" s="1"/>
  <c r="I127" i="15"/>
  <c r="V127" i="15" s="1"/>
  <c r="G127" i="11" s="1"/>
  <c r="D127" i="11" s="1"/>
  <c r="P31" i="5"/>
  <c r="L17" i="4"/>
  <c r="P95" i="7"/>
  <c r="Q95" i="7" s="1"/>
  <c r="R114" i="4"/>
  <c r="X48" i="8"/>
  <c r="S47" i="3" s="1"/>
  <c r="T14" i="6"/>
  <c r="U14" i="6" s="1"/>
  <c r="V14" i="6" s="1"/>
  <c r="I16" i="15"/>
  <c r="V16" i="15" s="1"/>
  <c r="G16" i="11" s="1"/>
  <c r="D16" i="11" s="1"/>
  <c r="N18" i="7"/>
  <c r="Q18" i="7" s="1"/>
  <c r="P15" i="4" s="1"/>
  <c r="K18" i="7"/>
  <c r="P17" i="3" s="1"/>
  <c r="I36" i="6"/>
  <c r="N36" i="6" s="1"/>
  <c r="M35" i="3" s="1"/>
  <c r="V23" i="10"/>
  <c r="Y26" i="8"/>
  <c r="Z26" i="8" s="1"/>
  <c r="U35" i="5"/>
  <c r="U50" i="3"/>
  <c r="L48" i="14"/>
  <c r="D48" i="14" s="1"/>
  <c r="O44" i="7"/>
  <c r="AN55" i="8"/>
  <c r="T54" i="3" s="1"/>
  <c r="M62" i="7"/>
  <c r="P53" i="6"/>
  <c r="Q53" i="6" s="1"/>
  <c r="R53" i="6" s="1"/>
  <c r="K53" i="6"/>
  <c r="L53" i="6" s="1"/>
  <c r="M53" i="6" s="1"/>
  <c r="J53" i="6"/>
  <c r="AJ56" i="14"/>
  <c r="X61" i="6"/>
  <c r="Y61" i="6" s="1"/>
  <c r="W61" i="6"/>
  <c r="AE69" i="8"/>
  <c r="AM69" i="8" s="1"/>
  <c r="AN69" i="8" s="1"/>
  <c r="I80" i="15"/>
  <c r="V80" i="15" s="1"/>
  <c r="G80" i="11" s="1"/>
  <c r="D80" i="11" s="1"/>
  <c r="P79" i="7"/>
  <c r="G76" i="14"/>
  <c r="D76" i="14" s="1"/>
  <c r="AN84" i="14"/>
  <c r="O86" i="7"/>
  <c r="X89" i="6"/>
  <c r="Y89" i="6" s="1"/>
  <c r="W89" i="6"/>
  <c r="AJ79" i="14"/>
  <c r="AB79" i="14" s="1"/>
  <c r="Z79" i="14" s="1"/>
  <c r="S79" i="14" s="1"/>
  <c r="P91" i="6"/>
  <c r="Q91" i="6" s="1"/>
  <c r="R91" i="6" s="1"/>
  <c r="T98" i="6"/>
  <c r="U98" i="6" s="1"/>
  <c r="V98" i="6" s="1"/>
  <c r="AA98" i="6" s="1"/>
  <c r="O98" i="6"/>
  <c r="P98" i="6"/>
  <c r="Q98" i="6" s="1"/>
  <c r="AA104" i="6"/>
  <c r="AB104" i="6" s="1"/>
  <c r="U112" i="3"/>
  <c r="AL113" i="8"/>
  <c r="AM113" i="8" s="1"/>
  <c r="AN113" i="8" s="1"/>
  <c r="P106" i="14"/>
  <c r="M106" i="14" s="1"/>
  <c r="V103" i="15"/>
  <c r="G103" i="11" s="1"/>
  <c r="D103" i="11" s="1"/>
  <c r="X115" i="6"/>
  <c r="Y115" i="6" s="1"/>
  <c r="Z115" i="6" s="1"/>
  <c r="AA115" i="6" s="1"/>
  <c r="W115" i="6"/>
  <c r="AG122" i="14"/>
  <c r="AB122" i="14" s="1"/>
  <c r="Z122" i="14" s="1"/>
  <c r="S122" i="14" s="1"/>
  <c r="T130" i="6"/>
  <c r="U130" i="6" s="1"/>
  <c r="V130" i="6" s="1"/>
  <c r="R32" i="5"/>
  <c r="M5" i="14"/>
  <c r="C5" i="14" s="1"/>
  <c r="H5" i="11" s="1"/>
  <c r="E5" i="11" s="1"/>
  <c r="O19" i="7"/>
  <c r="P3" i="14"/>
  <c r="M3" i="14" s="1"/>
  <c r="C3" i="14" s="1"/>
  <c r="H3" i="11" s="1"/>
  <c r="E3" i="11" s="1"/>
  <c r="K13" i="6"/>
  <c r="L13" i="6" s="1"/>
  <c r="J13" i="6"/>
  <c r="G31" i="14"/>
  <c r="G11" i="6"/>
  <c r="H11" i="6" s="1"/>
  <c r="F11" i="6"/>
  <c r="G18" i="6"/>
  <c r="H18" i="6" s="1"/>
  <c r="F18" i="6"/>
  <c r="AE32" i="8"/>
  <c r="AM32" i="8" s="1"/>
  <c r="K34" i="14"/>
  <c r="L34" i="14" s="1"/>
  <c r="K35" i="14"/>
  <c r="L35" i="14" s="1"/>
  <c r="D35" i="14" s="1"/>
  <c r="U29" i="5"/>
  <c r="U41" i="3"/>
  <c r="P44" i="14"/>
  <c r="M40" i="7"/>
  <c r="K47" i="6"/>
  <c r="L47" i="6" s="1"/>
  <c r="J47" i="6"/>
  <c r="AG56" i="14"/>
  <c r="AE67" i="8"/>
  <c r="K73" i="7"/>
  <c r="P72" i="3" s="1"/>
  <c r="N73" i="7"/>
  <c r="AH73" i="8"/>
  <c r="AM73" i="8" s="1"/>
  <c r="AN73" i="8" s="1"/>
  <c r="I71" i="15"/>
  <c r="V71" i="15" s="1"/>
  <c r="G71" i="11" s="1"/>
  <c r="D71" i="11" s="1"/>
  <c r="AG80" i="14"/>
  <c r="P90" i="7"/>
  <c r="O80" i="7"/>
  <c r="M80" i="7"/>
  <c r="S79" i="10"/>
  <c r="H82" i="7" s="1"/>
  <c r="O84" i="7"/>
  <c r="I95" i="15"/>
  <c r="V95" i="15" s="1"/>
  <c r="G95" i="11" s="1"/>
  <c r="D95" i="11" s="1"/>
  <c r="G94" i="14"/>
  <c r="D94" i="14" s="1"/>
  <c r="U87" i="4"/>
  <c r="U100" i="3"/>
  <c r="P109" i="7"/>
  <c r="U102" i="3"/>
  <c r="O119" i="7"/>
  <c r="Q31" i="4" l="1"/>
  <c r="Q70" i="5"/>
  <c r="Q20" i="4"/>
  <c r="Q108" i="4"/>
  <c r="Q72" i="4"/>
  <c r="S109" i="14"/>
  <c r="B109" i="14" s="1"/>
  <c r="F109" i="11" s="1"/>
  <c r="C109" i="11" s="1"/>
  <c r="C109" i="14"/>
  <c r="H109" i="11" s="1"/>
  <c r="E109" i="11" s="1"/>
  <c r="S76" i="3"/>
  <c r="R47" i="5"/>
  <c r="R65" i="4"/>
  <c r="S33" i="3"/>
  <c r="R23" i="5"/>
  <c r="R29" i="4"/>
  <c r="T103" i="3"/>
  <c r="S90" i="4"/>
  <c r="S93" i="14"/>
  <c r="B93" i="14" s="1"/>
  <c r="F93" i="11" s="1"/>
  <c r="C93" i="11" s="1"/>
  <c r="C93" i="14"/>
  <c r="H93" i="11" s="1"/>
  <c r="E93" i="11" s="1"/>
  <c r="T135" i="3"/>
  <c r="S118" i="4"/>
  <c r="S98" i="14"/>
  <c r="C98" i="14"/>
  <c r="H98" i="11" s="1"/>
  <c r="E98" i="11" s="1"/>
  <c r="T62" i="3"/>
  <c r="R62" i="3" s="1"/>
  <c r="S54" i="4"/>
  <c r="Q54" i="4" s="1"/>
  <c r="S58" i="3"/>
  <c r="R39" i="5"/>
  <c r="R51" i="4"/>
  <c r="AB136" i="6"/>
  <c r="R33" i="3"/>
  <c r="R95" i="6"/>
  <c r="AB40" i="14"/>
  <c r="Z40" i="14" s="1"/>
  <c r="S40" i="14" s="1"/>
  <c r="I46" i="6"/>
  <c r="Z119" i="6"/>
  <c r="R119" i="3"/>
  <c r="P20" i="4"/>
  <c r="O24" i="4"/>
  <c r="AM72" i="8"/>
  <c r="AN72" i="8" s="1"/>
  <c r="L64" i="5"/>
  <c r="B20" i="11"/>
  <c r="D64" i="14"/>
  <c r="Z11" i="6"/>
  <c r="AA11" i="6" s="1"/>
  <c r="B134" i="14"/>
  <c r="F134" i="11" s="1"/>
  <c r="C134" i="11" s="1"/>
  <c r="M95" i="6"/>
  <c r="N95" i="6" s="1"/>
  <c r="R78" i="6"/>
  <c r="Z113" i="6"/>
  <c r="AA113" i="6" s="1"/>
  <c r="AM90" i="8"/>
  <c r="B13" i="14"/>
  <c r="F13" i="11" s="1"/>
  <c r="C13" i="11" s="1"/>
  <c r="B42" i="11"/>
  <c r="M83" i="6"/>
  <c r="B133" i="11"/>
  <c r="L51" i="5"/>
  <c r="I80" i="6"/>
  <c r="N80" i="6" s="1"/>
  <c r="M79" i="3" s="1"/>
  <c r="P114" i="4"/>
  <c r="S60" i="4"/>
  <c r="S100" i="4"/>
  <c r="Q100" i="4" s="1"/>
  <c r="Q10" i="5"/>
  <c r="R76" i="3"/>
  <c r="M66" i="5"/>
  <c r="R10" i="6"/>
  <c r="V3" i="15"/>
  <c r="G3" i="11" s="1"/>
  <c r="D3" i="11" s="1"/>
  <c r="AM54" i="8"/>
  <c r="M91" i="6"/>
  <c r="AN100" i="8"/>
  <c r="AM139" i="8"/>
  <c r="B27" i="14"/>
  <c r="F27" i="11" s="1"/>
  <c r="C27" i="11" s="1"/>
  <c r="S75" i="5"/>
  <c r="Z50" i="6"/>
  <c r="R94" i="6"/>
  <c r="AB94" i="6" s="1"/>
  <c r="N93" i="3" s="1"/>
  <c r="L93" i="3" s="1"/>
  <c r="M48" i="5"/>
  <c r="N131" i="6"/>
  <c r="M130" i="3" s="1"/>
  <c r="M114" i="6"/>
  <c r="M27" i="6"/>
  <c r="R59" i="6"/>
  <c r="M24" i="6"/>
  <c r="N24" i="6" s="1"/>
  <c r="R70" i="6"/>
  <c r="R87" i="6"/>
  <c r="M70" i="6"/>
  <c r="C92" i="14"/>
  <c r="H92" i="11" s="1"/>
  <c r="E92" i="11" s="1"/>
  <c r="I119" i="6"/>
  <c r="N119" i="6" s="1"/>
  <c r="B75" i="14"/>
  <c r="F75" i="11" s="1"/>
  <c r="C75" i="11" s="1"/>
  <c r="Q24" i="7"/>
  <c r="P21" i="4" s="1"/>
  <c r="R64" i="5"/>
  <c r="Q10" i="4"/>
  <c r="R34" i="5"/>
  <c r="R74" i="5"/>
  <c r="AN53" i="8"/>
  <c r="T52" i="3" s="1"/>
  <c r="R52" i="3" s="1"/>
  <c r="AB23" i="14"/>
  <c r="Z23" i="14" s="1"/>
  <c r="S23" i="14" s="1"/>
  <c r="AA118" i="6"/>
  <c r="AA42" i="6"/>
  <c r="L72" i="4"/>
  <c r="R9" i="5"/>
  <c r="AA74" i="6"/>
  <c r="AN93" i="8"/>
  <c r="O35" i="4"/>
  <c r="O100" i="4"/>
  <c r="AM65" i="8"/>
  <c r="AA94" i="6"/>
  <c r="R16" i="5"/>
  <c r="C105" i="14"/>
  <c r="H105" i="11" s="1"/>
  <c r="E105" i="11" s="1"/>
  <c r="B105" i="11" s="1"/>
  <c r="AM127" i="8"/>
  <c r="B49" i="14"/>
  <c r="F49" i="11" s="1"/>
  <c r="C49" i="11" s="1"/>
  <c r="Z51" i="6"/>
  <c r="AA51" i="6" s="1"/>
  <c r="AB51" i="6" s="1"/>
  <c r="Q96" i="7"/>
  <c r="AA136" i="6"/>
  <c r="B101" i="11"/>
  <c r="Z64" i="6"/>
  <c r="S81" i="4"/>
  <c r="AA119" i="6"/>
  <c r="Z89" i="6"/>
  <c r="AA89" i="6" s="1"/>
  <c r="AA130" i="6"/>
  <c r="AB130" i="6" s="1"/>
  <c r="M113" i="4" s="1"/>
  <c r="R98" i="6"/>
  <c r="AB98" i="6" s="1"/>
  <c r="N97" i="3" s="1"/>
  <c r="H101" i="8"/>
  <c r="B92" i="14"/>
  <c r="F92" i="11" s="1"/>
  <c r="C92" i="11" s="1"/>
  <c r="B92" i="11" s="1"/>
  <c r="Z39" i="6"/>
  <c r="AA39" i="6" s="1"/>
  <c r="AB39" i="6" s="1"/>
  <c r="C111" i="14"/>
  <c r="H111" i="11" s="1"/>
  <c r="E111" i="11" s="1"/>
  <c r="R123" i="4"/>
  <c r="AN84" i="8"/>
  <c r="S14" i="4"/>
  <c r="H100" i="8"/>
  <c r="AB69" i="14"/>
  <c r="Z69" i="14" s="1"/>
  <c r="N115" i="6"/>
  <c r="M114" i="3" s="1"/>
  <c r="Z91" i="6"/>
  <c r="AA91" i="6" s="1"/>
  <c r="Q40" i="7"/>
  <c r="P27" i="5" s="1"/>
  <c r="AM129" i="8"/>
  <c r="I109" i="6"/>
  <c r="N109" i="6" s="1"/>
  <c r="M108" i="3" s="1"/>
  <c r="AA26" i="6"/>
  <c r="W6" i="8"/>
  <c r="Z144" i="6"/>
  <c r="M93" i="6"/>
  <c r="R57" i="6"/>
  <c r="R47" i="6"/>
  <c r="R39" i="6"/>
  <c r="AB127" i="14"/>
  <c r="Z127" i="14" s="1"/>
  <c r="S127" i="14" s="1"/>
  <c r="I133" i="6"/>
  <c r="N133" i="6" s="1"/>
  <c r="Z47" i="6"/>
  <c r="R51" i="6"/>
  <c r="L89" i="4"/>
  <c r="C57" i="14"/>
  <c r="H57" i="11" s="1"/>
  <c r="E57" i="11" s="1"/>
  <c r="AA141" i="6"/>
  <c r="AB141" i="6" s="1"/>
  <c r="R25" i="6"/>
  <c r="N53" i="6"/>
  <c r="AN26" i="8"/>
  <c r="T25" i="3" s="1"/>
  <c r="R25" i="3" s="1"/>
  <c r="AB11" i="6"/>
  <c r="K108" i="8"/>
  <c r="B82" i="14"/>
  <c r="F82" i="11" s="1"/>
  <c r="C82" i="11" s="1"/>
  <c r="AN96" i="8"/>
  <c r="T95" i="3" s="1"/>
  <c r="R95" i="3" s="1"/>
  <c r="B54" i="11"/>
  <c r="M43" i="6"/>
  <c r="N101" i="8"/>
  <c r="R62" i="6"/>
  <c r="H107" i="8"/>
  <c r="O107" i="8" s="1"/>
  <c r="D55" i="14"/>
  <c r="B55" i="14" s="1"/>
  <c r="F55" i="11" s="1"/>
  <c r="C55" i="11" s="1"/>
  <c r="Q63" i="4"/>
  <c r="Q26" i="4"/>
  <c r="Q25" i="5"/>
  <c r="N100" i="8"/>
  <c r="M58" i="6"/>
  <c r="N58" i="6" s="1"/>
  <c r="M57" i="3" s="1"/>
  <c r="Z70" i="6"/>
  <c r="AA70" i="6" s="1"/>
  <c r="AB70" i="6" s="1"/>
  <c r="Z56" i="6"/>
  <c r="D85" i="14"/>
  <c r="I61" i="6"/>
  <c r="B72" i="14"/>
  <c r="F72" i="11" s="1"/>
  <c r="C72" i="11" s="1"/>
  <c r="R85" i="4"/>
  <c r="AB141" i="14"/>
  <c r="Z141" i="14" s="1"/>
  <c r="S141" i="14" s="1"/>
  <c r="AA92" i="6"/>
  <c r="O12" i="5"/>
  <c r="AM39" i="8"/>
  <c r="R131" i="6"/>
  <c r="AB131" i="6" s="1"/>
  <c r="Z86" i="6"/>
  <c r="AA86" i="6" s="1"/>
  <c r="I65" i="6"/>
  <c r="N65" i="6" s="1"/>
  <c r="AB96" i="6"/>
  <c r="N95" i="3" s="1"/>
  <c r="AM43" i="8"/>
  <c r="L30" i="4"/>
  <c r="AM62" i="8"/>
  <c r="AN62" i="8" s="1"/>
  <c r="B12" i="11"/>
  <c r="R32" i="6"/>
  <c r="R108" i="8"/>
  <c r="AA133" i="6"/>
  <c r="B6" i="11"/>
  <c r="AB139" i="14"/>
  <c r="Z139" i="14" s="1"/>
  <c r="AA43" i="6"/>
  <c r="AB43" i="6" s="1"/>
  <c r="Q64" i="4"/>
  <c r="S43" i="4"/>
  <c r="R98" i="3"/>
  <c r="AB124" i="14"/>
  <c r="Z124" i="14" s="1"/>
  <c r="S124" i="14" s="1"/>
  <c r="L13" i="4"/>
  <c r="L24" i="5"/>
  <c r="AM89" i="8"/>
  <c r="B119" i="11"/>
  <c r="I119" i="11" s="1"/>
  <c r="J66" i="5" s="1"/>
  <c r="AB70" i="14"/>
  <c r="Z70" i="14" s="1"/>
  <c r="S70" i="14" s="1"/>
  <c r="AA23" i="6"/>
  <c r="Q22" i="7"/>
  <c r="AB110" i="14"/>
  <c r="Z110" i="14" s="1"/>
  <c r="S110" i="14" s="1"/>
  <c r="O31" i="4"/>
  <c r="B113" i="14"/>
  <c r="F113" i="11" s="1"/>
  <c r="C113" i="11" s="1"/>
  <c r="AM25" i="8"/>
  <c r="AB45" i="14"/>
  <c r="Z45" i="14" s="1"/>
  <c r="S45" i="14" s="1"/>
  <c r="B45" i="14" s="1"/>
  <c r="F45" i="11" s="1"/>
  <c r="C45" i="11" s="1"/>
  <c r="AA124" i="6"/>
  <c r="AB124" i="6" s="1"/>
  <c r="S69" i="4"/>
  <c r="Q69" i="4" s="1"/>
  <c r="AA96" i="6"/>
  <c r="R70" i="4"/>
  <c r="R15" i="6"/>
  <c r="Z58" i="6"/>
  <c r="Z114" i="6"/>
  <c r="R102" i="4"/>
  <c r="K107" i="8"/>
  <c r="R107" i="8"/>
  <c r="B135" i="14"/>
  <c r="F135" i="11" s="1"/>
  <c r="C135" i="11" s="1"/>
  <c r="B91" i="11"/>
  <c r="R29" i="5"/>
  <c r="R16" i="4"/>
  <c r="S12" i="4"/>
  <c r="Z73" i="6"/>
  <c r="AA73" i="6" s="1"/>
  <c r="M112" i="6"/>
  <c r="R34" i="6"/>
  <c r="B71" i="14"/>
  <c r="F71" i="11" s="1"/>
  <c r="C71" i="11" s="1"/>
  <c r="R36" i="6"/>
  <c r="AB36" i="14"/>
  <c r="Z36" i="14" s="1"/>
  <c r="S36" i="14" s="1"/>
  <c r="B36" i="14" s="1"/>
  <c r="F36" i="11" s="1"/>
  <c r="C36" i="11" s="1"/>
  <c r="B36" i="11" s="1"/>
  <c r="O25" i="5"/>
  <c r="K104" i="8"/>
  <c r="AM86" i="8"/>
  <c r="AN86" i="8" s="1"/>
  <c r="M46" i="6"/>
  <c r="B128" i="11"/>
  <c r="R85" i="6"/>
  <c r="R16" i="6"/>
  <c r="I69" i="6"/>
  <c r="AN125" i="8"/>
  <c r="T124" i="3" s="1"/>
  <c r="R124" i="3" s="1"/>
  <c r="Z62" i="6"/>
  <c r="N103" i="3"/>
  <c r="L103" i="3" s="1"/>
  <c r="M90" i="4"/>
  <c r="I107" i="11"/>
  <c r="J59" i="5" s="1"/>
  <c r="K109" i="3"/>
  <c r="C104" i="14"/>
  <c r="H104" i="11" s="1"/>
  <c r="E104" i="11" s="1"/>
  <c r="N75" i="3"/>
  <c r="M46" i="5"/>
  <c r="M64" i="4"/>
  <c r="S90" i="3"/>
  <c r="R78" i="4"/>
  <c r="R53" i="5"/>
  <c r="S102" i="14"/>
  <c r="C102" i="14"/>
  <c r="H102" i="11" s="1"/>
  <c r="E102" i="11" s="1"/>
  <c r="S68" i="3"/>
  <c r="R58" i="4"/>
  <c r="B123" i="14"/>
  <c r="F123" i="11" s="1"/>
  <c r="C123" i="11" s="1"/>
  <c r="B123" i="11" s="1"/>
  <c r="C123" i="14"/>
  <c r="H123" i="11" s="1"/>
  <c r="E123" i="11" s="1"/>
  <c r="T79" i="3"/>
  <c r="R79" i="3" s="1"/>
  <c r="S68" i="4"/>
  <c r="Q68" i="4" s="1"/>
  <c r="S49" i="5"/>
  <c r="Q49" i="5" s="1"/>
  <c r="S13" i="3"/>
  <c r="R12" i="4"/>
  <c r="T106" i="3"/>
  <c r="S93" i="4"/>
  <c r="N28" i="3"/>
  <c r="M25" i="4"/>
  <c r="B131" i="14"/>
  <c r="F131" i="11" s="1"/>
  <c r="C131" i="11" s="1"/>
  <c r="C131" i="14"/>
  <c r="H131" i="11" s="1"/>
  <c r="E131" i="11" s="1"/>
  <c r="I42" i="11"/>
  <c r="K44" i="3"/>
  <c r="B23" i="14"/>
  <c r="F23" i="11" s="1"/>
  <c r="C23" i="11" s="1"/>
  <c r="B14" i="14"/>
  <c r="F14" i="11" s="1"/>
  <c r="C14" i="11" s="1"/>
  <c r="C14" i="14"/>
  <c r="H14" i="11" s="1"/>
  <c r="E14" i="11" s="1"/>
  <c r="I63" i="11"/>
  <c r="J56" i="4" s="1"/>
  <c r="K65" i="3"/>
  <c r="T72" i="3"/>
  <c r="S61" i="4"/>
  <c r="B59" i="14"/>
  <c r="F59" i="11" s="1"/>
  <c r="C59" i="11" s="1"/>
  <c r="B59" i="11" s="1"/>
  <c r="C59" i="14"/>
  <c r="H59" i="11" s="1"/>
  <c r="E59" i="11" s="1"/>
  <c r="S76" i="14"/>
  <c r="C76" i="14"/>
  <c r="H76" i="11" s="1"/>
  <c r="E76" i="11" s="1"/>
  <c r="T78" i="3"/>
  <c r="R78" i="3" s="1"/>
  <c r="S48" i="5"/>
  <c r="Q48" i="5" s="1"/>
  <c r="S67" i="4"/>
  <c r="Q67" i="4" s="1"/>
  <c r="B117" i="14"/>
  <c r="F117" i="11" s="1"/>
  <c r="C117" i="11" s="1"/>
  <c r="C117" i="14"/>
  <c r="H117" i="11" s="1"/>
  <c r="E117" i="11" s="1"/>
  <c r="B97" i="14"/>
  <c r="F97" i="11" s="1"/>
  <c r="C97" i="11" s="1"/>
  <c r="C97" i="14"/>
  <c r="H97" i="11" s="1"/>
  <c r="E97" i="11" s="1"/>
  <c r="S69" i="14"/>
  <c r="B69" i="14" s="1"/>
  <c r="F69" i="11" s="1"/>
  <c r="C69" i="11" s="1"/>
  <c r="C69" i="14"/>
  <c r="H69" i="11" s="1"/>
  <c r="E69" i="11" s="1"/>
  <c r="I12" i="11"/>
  <c r="J13" i="4" s="1"/>
  <c r="K14" i="3"/>
  <c r="B136" i="14"/>
  <c r="F136" i="11" s="1"/>
  <c r="C136" i="11" s="1"/>
  <c r="C136" i="14"/>
  <c r="H136" i="11" s="1"/>
  <c r="E136" i="11" s="1"/>
  <c r="M107" i="3"/>
  <c r="L94" i="4"/>
  <c r="S15" i="14"/>
  <c r="B15" i="14" s="1"/>
  <c r="F15" i="11" s="1"/>
  <c r="C15" i="11" s="1"/>
  <c r="B15" i="11" s="1"/>
  <c r="C15" i="14"/>
  <c r="H15" i="11" s="1"/>
  <c r="E15" i="11" s="1"/>
  <c r="S67" i="3"/>
  <c r="R67" i="3" s="1"/>
  <c r="R44" i="5"/>
  <c r="S14" i="3"/>
  <c r="R13" i="4"/>
  <c r="S42" i="3"/>
  <c r="R38" i="4"/>
  <c r="C47" i="14"/>
  <c r="H47" i="11" s="1"/>
  <c r="E47" i="11" s="1"/>
  <c r="N96" i="3"/>
  <c r="M56" i="5"/>
  <c r="M83" i="4"/>
  <c r="B100" i="14"/>
  <c r="F100" i="11" s="1"/>
  <c r="C100" i="11" s="1"/>
  <c r="C100" i="14"/>
  <c r="H100" i="11" s="1"/>
  <c r="E100" i="11" s="1"/>
  <c r="S89" i="14"/>
  <c r="C89" i="14"/>
  <c r="H89" i="11" s="1"/>
  <c r="E89" i="11" s="1"/>
  <c r="B89" i="11" s="1"/>
  <c r="I91" i="11"/>
  <c r="J55" i="5" s="1"/>
  <c r="K93" i="3"/>
  <c r="S112" i="14"/>
  <c r="C112" i="14"/>
  <c r="H112" i="11" s="1"/>
  <c r="E112" i="11" s="1"/>
  <c r="B35" i="14"/>
  <c r="F35" i="11" s="1"/>
  <c r="C35" i="11" s="1"/>
  <c r="C35" i="14"/>
  <c r="H35" i="11" s="1"/>
  <c r="E35" i="11" s="1"/>
  <c r="B102" i="11"/>
  <c r="B116" i="14"/>
  <c r="F116" i="11" s="1"/>
  <c r="C116" i="11" s="1"/>
  <c r="C116" i="14"/>
  <c r="H116" i="11" s="1"/>
  <c r="E116" i="11" s="1"/>
  <c r="C79" i="14"/>
  <c r="H79" i="11" s="1"/>
  <c r="E79" i="11" s="1"/>
  <c r="T132" i="3"/>
  <c r="R132" i="3" s="1"/>
  <c r="S71" i="5"/>
  <c r="S25" i="3"/>
  <c r="R19" i="5"/>
  <c r="C36" i="14"/>
  <c r="H36" i="11" s="1"/>
  <c r="E36" i="11" s="1"/>
  <c r="S140" i="14"/>
  <c r="B140" i="14" s="1"/>
  <c r="F140" i="11" s="1"/>
  <c r="C140" i="11" s="1"/>
  <c r="B140" i="11" s="1"/>
  <c r="C140" i="14"/>
  <c r="H140" i="11" s="1"/>
  <c r="E140" i="11" s="1"/>
  <c r="I68" i="11"/>
  <c r="J60" i="4" s="1"/>
  <c r="K70" i="3"/>
  <c r="B17" i="14"/>
  <c r="F17" i="11" s="1"/>
  <c r="C17" i="11" s="1"/>
  <c r="C17" i="14"/>
  <c r="H17" i="11" s="1"/>
  <c r="E17" i="11" s="1"/>
  <c r="S16" i="3"/>
  <c r="R14" i="5"/>
  <c r="S141" i="3"/>
  <c r="R124" i="4"/>
  <c r="B106" i="14"/>
  <c r="F106" i="11" s="1"/>
  <c r="C106" i="11" s="1"/>
  <c r="C106" i="14"/>
  <c r="H106" i="11" s="1"/>
  <c r="E106" i="11" s="1"/>
  <c r="I28" i="11"/>
  <c r="J20" i="5" s="1"/>
  <c r="K30" i="3"/>
  <c r="I11" i="11"/>
  <c r="J12" i="4" s="1"/>
  <c r="K13" i="3"/>
  <c r="C4" i="14"/>
  <c r="H4" i="11" s="1"/>
  <c r="E4" i="11" s="1"/>
  <c r="I133" i="11"/>
  <c r="J118" i="4" s="1"/>
  <c r="K135" i="3"/>
  <c r="S26" i="14"/>
  <c r="C26" i="14"/>
  <c r="H26" i="11" s="1"/>
  <c r="E26" i="11" s="1"/>
  <c r="B114" i="14"/>
  <c r="F114" i="11" s="1"/>
  <c r="C114" i="11" s="1"/>
  <c r="B114" i="11" s="1"/>
  <c r="C114" i="14"/>
  <c r="H114" i="11" s="1"/>
  <c r="E114" i="11" s="1"/>
  <c r="S55" i="3"/>
  <c r="R37" i="5"/>
  <c r="R49" i="4"/>
  <c r="C124" i="14"/>
  <c r="H124" i="11" s="1"/>
  <c r="E124" i="11" s="1"/>
  <c r="S62" i="14"/>
  <c r="C62" i="14"/>
  <c r="H62" i="11" s="1"/>
  <c r="E62" i="11" s="1"/>
  <c r="S26" i="3"/>
  <c r="R23" i="4"/>
  <c r="C129" i="14"/>
  <c r="H129" i="11" s="1"/>
  <c r="E129" i="11" s="1"/>
  <c r="S46" i="3"/>
  <c r="R33" i="5"/>
  <c r="B29" i="14"/>
  <c r="F29" i="11" s="1"/>
  <c r="C29" i="11" s="1"/>
  <c r="C29" i="14"/>
  <c r="H29" i="11" s="1"/>
  <c r="E29" i="11" s="1"/>
  <c r="S65" i="3"/>
  <c r="R65" i="3" s="1"/>
  <c r="R56" i="4"/>
  <c r="Q56" i="4" s="1"/>
  <c r="M74" i="3"/>
  <c r="L63" i="4"/>
  <c r="S41" i="14"/>
  <c r="B41" i="14" s="1"/>
  <c r="F41" i="11" s="1"/>
  <c r="C41" i="11" s="1"/>
  <c r="B41" i="11" s="1"/>
  <c r="C41" i="14"/>
  <c r="H41" i="11" s="1"/>
  <c r="E41" i="11" s="1"/>
  <c r="T112" i="3"/>
  <c r="R112" i="3" s="1"/>
  <c r="S98" i="4"/>
  <c r="Q98" i="4" s="1"/>
  <c r="B43" i="14"/>
  <c r="F43" i="11" s="1"/>
  <c r="C43" i="11" s="1"/>
  <c r="C43" i="14"/>
  <c r="H43" i="11" s="1"/>
  <c r="E43" i="11" s="1"/>
  <c r="N17" i="3"/>
  <c r="M15" i="4"/>
  <c r="B120" i="14"/>
  <c r="F120" i="11" s="1"/>
  <c r="C120" i="11" s="1"/>
  <c r="B120" i="11" s="1"/>
  <c r="C120" i="14"/>
  <c r="H120" i="11" s="1"/>
  <c r="E120" i="11" s="1"/>
  <c r="B112" i="14"/>
  <c r="F112" i="11" s="1"/>
  <c r="C112" i="11" s="1"/>
  <c r="B112" i="11" s="1"/>
  <c r="C34" i="14"/>
  <c r="H34" i="11" s="1"/>
  <c r="E34" i="11" s="1"/>
  <c r="S85" i="14"/>
  <c r="C85" i="14"/>
  <c r="H85" i="11" s="1"/>
  <c r="E85" i="11" s="1"/>
  <c r="B86" i="14"/>
  <c r="F86" i="11" s="1"/>
  <c r="C86" i="11" s="1"/>
  <c r="C86" i="14"/>
  <c r="H86" i="11" s="1"/>
  <c r="E86" i="11" s="1"/>
  <c r="N45" i="3"/>
  <c r="M32" i="5"/>
  <c r="M41" i="4"/>
  <c r="M125" i="3"/>
  <c r="L110" i="4"/>
  <c r="C77" i="14"/>
  <c r="H77" i="11" s="1"/>
  <c r="E77" i="11" s="1"/>
  <c r="S64" i="3"/>
  <c r="R55" i="4"/>
  <c r="S19" i="3"/>
  <c r="R19" i="3" s="1"/>
  <c r="R17" i="4"/>
  <c r="S108" i="14"/>
  <c r="C108" i="14"/>
  <c r="H108" i="11" s="1"/>
  <c r="E108" i="11" s="1"/>
  <c r="S44" i="14"/>
  <c r="C44" i="14"/>
  <c r="H44" i="11" s="1"/>
  <c r="E44" i="11" s="1"/>
  <c r="T68" i="3"/>
  <c r="R68" i="3" s="1"/>
  <c r="S58" i="4"/>
  <c r="B52" i="14"/>
  <c r="F52" i="11" s="1"/>
  <c r="C52" i="11" s="1"/>
  <c r="C52" i="14"/>
  <c r="H52" i="11" s="1"/>
  <c r="E52" i="11" s="1"/>
  <c r="B64" i="14"/>
  <c r="F64" i="11" s="1"/>
  <c r="C64" i="11" s="1"/>
  <c r="C64" i="14"/>
  <c r="H64" i="11" s="1"/>
  <c r="E64" i="11" s="1"/>
  <c r="T63" i="3"/>
  <c r="R63" i="3" s="1"/>
  <c r="S42" i="5"/>
  <c r="I92" i="11"/>
  <c r="J81" i="4" s="1"/>
  <c r="K94" i="3"/>
  <c r="S69" i="3"/>
  <c r="R59" i="4"/>
  <c r="B110" i="14"/>
  <c r="F110" i="11" s="1"/>
  <c r="C110" i="11" s="1"/>
  <c r="C110" i="14"/>
  <c r="H110" i="11" s="1"/>
  <c r="E110" i="11" s="1"/>
  <c r="M83" i="3"/>
  <c r="L71" i="4"/>
  <c r="C48" i="14"/>
  <c r="H48" i="11" s="1"/>
  <c r="E48" i="11" s="1"/>
  <c r="B67" i="14"/>
  <c r="F67" i="11" s="1"/>
  <c r="C67" i="11" s="1"/>
  <c r="B67" i="11" s="1"/>
  <c r="C67" i="14"/>
  <c r="H67" i="11" s="1"/>
  <c r="E67" i="11" s="1"/>
  <c r="T45" i="3"/>
  <c r="R45" i="3" s="1"/>
  <c r="S41" i="4"/>
  <c r="Q41" i="4" s="1"/>
  <c r="S32" i="5"/>
  <c r="Q32" i="5" s="1"/>
  <c r="T120" i="3"/>
  <c r="R120" i="3" s="1"/>
  <c r="S106" i="4"/>
  <c r="Q106" i="4" s="1"/>
  <c r="S65" i="5"/>
  <c r="Q65" i="5" s="1"/>
  <c r="S127" i="3"/>
  <c r="R111" i="4"/>
  <c r="B122" i="14"/>
  <c r="F122" i="11" s="1"/>
  <c r="C122" i="11" s="1"/>
  <c r="C122" i="14"/>
  <c r="H122" i="11" s="1"/>
  <c r="E122" i="11" s="1"/>
  <c r="T47" i="3"/>
  <c r="R47" i="3" s="1"/>
  <c r="S42" i="4"/>
  <c r="B141" i="14"/>
  <c r="F141" i="11" s="1"/>
  <c r="C141" i="11" s="1"/>
  <c r="B141" i="11" s="1"/>
  <c r="C141" i="14"/>
  <c r="H141" i="11" s="1"/>
  <c r="E141" i="11" s="1"/>
  <c r="S70" i="3"/>
  <c r="R70" i="3" s="1"/>
  <c r="R60" i="4"/>
  <c r="S37" i="14"/>
  <c r="B37" i="14" s="1"/>
  <c r="F37" i="11" s="1"/>
  <c r="C37" i="11" s="1"/>
  <c r="B37" i="11" s="1"/>
  <c r="C37" i="14"/>
  <c r="H37" i="11" s="1"/>
  <c r="E37" i="11" s="1"/>
  <c r="N133" i="3"/>
  <c r="M116" i="4"/>
  <c r="I6" i="11"/>
  <c r="K8" i="3"/>
  <c r="S139" i="14"/>
  <c r="C139" i="14"/>
  <c r="H139" i="11" s="1"/>
  <c r="E139" i="11" s="1"/>
  <c r="M11" i="3"/>
  <c r="L11" i="5"/>
  <c r="L11" i="4"/>
  <c r="B98" i="11"/>
  <c r="C90" i="14"/>
  <c r="H90" i="11" s="1"/>
  <c r="E90" i="11" s="1"/>
  <c r="B74" i="14"/>
  <c r="F74" i="11" s="1"/>
  <c r="C74" i="11" s="1"/>
  <c r="C74" i="14"/>
  <c r="H74" i="11" s="1"/>
  <c r="E74" i="11" s="1"/>
  <c r="B115" i="14"/>
  <c r="F115" i="11" s="1"/>
  <c r="C115" i="11" s="1"/>
  <c r="C115" i="14"/>
  <c r="H115" i="11" s="1"/>
  <c r="E115" i="11" s="1"/>
  <c r="B139" i="14"/>
  <c r="F139" i="11" s="1"/>
  <c r="C139" i="11" s="1"/>
  <c r="B139" i="11" s="1"/>
  <c r="S66" i="14"/>
  <c r="C66" i="14"/>
  <c r="H66" i="11" s="1"/>
  <c r="E66" i="11" s="1"/>
  <c r="S12" i="3"/>
  <c r="R12" i="5"/>
  <c r="T133" i="3"/>
  <c r="R133" i="3" s="1"/>
  <c r="S116" i="4"/>
  <c r="S72" i="3"/>
  <c r="R61" i="4"/>
  <c r="M37" i="3"/>
  <c r="L33" i="4"/>
  <c r="T85" i="3"/>
  <c r="R85" i="3" s="1"/>
  <c r="S73" i="4"/>
  <c r="I128" i="11"/>
  <c r="K130" i="3"/>
  <c r="M64" i="3"/>
  <c r="L55" i="4"/>
  <c r="B94" i="14"/>
  <c r="F94" i="11" s="1"/>
  <c r="C94" i="11" s="1"/>
  <c r="C94" i="14"/>
  <c r="H94" i="11" s="1"/>
  <c r="E94" i="11" s="1"/>
  <c r="Q95" i="3"/>
  <c r="R96" i="7"/>
  <c r="P82" i="4"/>
  <c r="B81" i="14"/>
  <c r="F81" i="11" s="1"/>
  <c r="C81" i="11" s="1"/>
  <c r="C81" i="14"/>
  <c r="H81" i="11" s="1"/>
  <c r="E81" i="11" s="1"/>
  <c r="S77" i="3"/>
  <c r="R66" i="4"/>
  <c r="T91" i="3"/>
  <c r="R91" i="3" s="1"/>
  <c r="S79" i="4"/>
  <c r="K56" i="7"/>
  <c r="N56" i="7"/>
  <c r="Q56" i="7" s="1"/>
  <c r="K88" i="7"/>
  <c r="N88" i="7"/>
  <c r="Q88" i="7" s="1"/>
  <c r="B50" i="14"/>
  <c r="F50" i="11" s="1"/>
  <c r="C50" i="11" s="1"/>
  <c r="K120" i="7"/>
  <c r="N120" i="7"/>
  <c r="Q120" i="7" s="1"/>
  <c r="R81" i="7"/>
  <c r="Q80" i="3"/>
  <c r="B95" i="14"/>
  <c r="F95" i="11" s="1"/>
  <c r="C95" i="11" s="1"/>
  <c r="I82" i="6"/>
  <c r="M138" i="6"/>
  <c r="N138" i="6" s="1"/>
  <c r="Z101" i="6"/>
  <c r="AA101" i="6" s="1"/>
  <c r="N74" i="7"/>
  <c r="Q74" i="7" s="1"/>
  <c r="K74" i="7"/>
  <c r="L44" i="5"/>
  <c r="R90" i="6"/>
  <c r="S36" i="4"/>
  <c r="Q36" i="4" s="1"/>
  <c r="R125" i="4"/>
  <c r="R44" i="4"/>
  <c r="R45" i="5"/>
  <c r="K76" i="7"/>
  <c r="N76" i="7"/>
  <c r="Q76" i="7" s="1"/>
  <c r="Z67" i="6"/>
  <c r="I27" i="6"/>
  <c r="Z72" i="6"/>
  <c r="AA72" i="6" s="1"/>
  <c r="Z127" i="6"/>
  <c r="AA127" i="6" s="1"/>
  <c r="R118" i="6"/>
  <c r="I51" i="6"/>
  <c r="I55" i="6"/>
  <c r="B39" i="14"/>
  <c r="F39" i="11" s="1"/>
  <c r="C39" i="11" s="1"/>
  <c r="I140" i="6"/>
  <c r="R90" i="7"/>
  <c r="Q89" i="3"/>
  <c r="M56" i="6"/>
  <c r="N56" i="6" s="1"/>
  <c r="B7" i="14"/>
  <c r="F7" i="11" s="1"/>
  <c r="C7" i="11" s="1"/>
  <c r="B65" i="14"/>
  <c r="F65" i="11" s="1"/>
  <c r="C65" i="11" s="1"/>
  <c r="C65" i="14"/>
  <c r="H65" i="11" s="1"/>
  <c r="E65" i="11" s="1"/>
  <c r="L61" i="5"/>
  <c r="M67" i="4"/>
  <c r="I45" i="6"/>
  <c r="N45" i="6" s="1"/>
  <c r="I32" i="6"/>
  <c r="N32" i="6" s="1"/>
  <c r="K114" i="7"/>
  <c r="N114" i="7"/>
  <c r="Q114" i="7" s="1"/>
  <c r="U37" i="4"/>
  <c r="Q14" i="7"/>
  <c r="Q10" i="7"/>
  <c r="Q121" i="3"/>
  <c r="R122" i="7"/>
  <c r="Q91" i="3"/>
  <c r="R92" i="7"/>
  <c r="AN141" i="8"/>
  <c r="R81" i="4"/>
  <c r="K103" i="8"/>
  <c r="AN144" i="8"/>
  <c r="R64" i="6"/>
  <c r="AB125" i="14"/>
  <c r="Z125" i="14" s="1"/>
  <c r="K97" i="7"/>
  <c r="N97" i="7"/>
  <c r="Q97" i="7" s="1"/>
  <c r="C113" i="14"/>
  <c r="H113" i="11" s="1"/>
  <c r="E113" i="11" s="1"/>
  <c r="R28" i="6"/>
  <c r="AN108" i="8"/>
  <c r="M90" i="6"/>
  <c r="N90" i="6" s="1"/>
  <c r="AA87" i="6"/>
  <c r="AB87" i="6" s="1"/>
  <c r="R125" i="6"/>
  <c r="AN102" i="8"/>
  <c r="R34" i="4"/>
  <c r="AB84" i="14"/>
  <c r="Z84" i="14" s="1"/>
  <c r="S84" i="14" s="1"/>
  <c r="B84" i="14" s="1"/>
  <c r="F84" i="11" s="1"/>
  <c r="C84" i="11" s="1"/>
  <c r="I48" i="6"/>
  <c r="U11" i="5"/>
  <c r="AB132" i="14"/>
  <c r="Z132" i="14" s="1"/>
  <c r="S132" i="14" s="1"/>
  <c r="B132" i="14" s="1"/>
  <c r="F132" i="11" s="1"/>
  <c r="C132" i="11" s="1"/>
  <c r="I96" i="6"/>
  <c r="C71" i="14"/>
  <c r="H71" i="11" s="1"/>
  <c r="E71" i="11" s="1"/>
  <c r="N91" i="7"/>
  <c r="Q91" i="7" s="1"/>
  <c r="K91" i="7"/>
  <c r="K64" i="7"/>
  <c r="N64" i="7"/>
  <c r="Q64" i="7" s="1"/>
  <c r="B9" i="14"/>
  <c r="F9" i="11" s="1"/>
  <c r="C9" i="11" s="1"/>
  <c r="B9" i="11" s="1"/>
  <c r="C9" i="14"/>
  <c r="H9" i="11" s="1"/>
  <c r="E9" i="11" s="1"/>
  <c r="Q75" i="7"/>
  <c r="C82" i="14"/>
  <c r="H82" i="11" s="1"/>
  <c r="E82" i="11" s="1"/>
  <c r="S20" i="5"/>
  <c r="Q20" i="5" s="1"/>
  <c r="R8" i="5"/>
  <c r="Q8" i="5" s="1"/>
  <c r="R119" i="6"/>
  <c r="AB119" i="6" s="1"/>
  <c r="N108" i="8"/>
  <c r="W102" i="8"/>
  <c r="K102" i="8"/>
  <c r="S6" i="3"/>
  <c r="R6" i="4"/>
  <c r="K144" i="7"/>
  <c r="N144" i="7"/>
  <c r="Q144" i="7" s="1"/>
  <c r="S23" i="5"/>
  <c r="Q61" i="7"/>
  <c r="AN17" i="8"/>
  <c r="C55" i="14"/>
  <c r="H55" i="11" s="1"/>
  <c r="E55" i="11" s="1"/>
  <c r="B55" i="11" s="1"/>
  <c r="AN97" i="8"/>
  <c r="R49" i="7"/>
  <c r="Q48" i="3"/>
  <c r="AN10" i="8"/>
  <c r="D61" i="14"/>
  <c r="B61" i="14" s="1"/>
  <c r="F61" i="11" s="1"/>
  <c r="C61" i="11" s="1"/>
  <c r="B61" i="11" s="1"/>
  <c r="R55" i="5"/>
  <c r="N86" i="7"/>
  <c r="Q86" i="7" s="1"/>
  <c r="K86" i="7"/>
  <c r="N103" i="7"/>
  <c r="Q103" i="7" s="1"/>
  <c r="K103" i="7"/>
  <c r="R13" i="7"/>
  <c r="Q12" i="3"/>
  <c r="D129" i="14"/>
  <c r="B129" i="14" s="1"/>
  <c r="F129" i="11" s="1"/>
  <c r="C129" i="11" s="1"/>
  <c r="I28" i="3"/>
  <c r="S30" i="4"/>
  <c r="Q30" i="4" s="1"/>
  <c r="N139" i="7"/>
  <c r="Q139" i="7" s="1"/>
  <c r="K139" i="7"/>
  <c r="R28" i="7"/>
  <c r="Q27" i="3"/>
  <c r="N51" i="7"/>
  <c r="Q51" i="7" s="1"/>
  <c r="K51" i="7"/>
  <c r="M84" i="4"/>
  <c r="D124" i="14"/>
  <c r="AN128" i="8"/>
  <c r="AA95" i="6"/>
  <c r="S135" i="3"/>
  <c r="R135" i="3" s="1"/>
  <c r="R118" i="4"/>
  <c r="Q118" i="4" s="1"/>
  <c r="R22" i="3"/>
  <c r="B21" i="11"/>
  <c r="B26" i="11"/>
  <c r="AB23" i="6"/>
  <c r="U53" i="5"/>
  <c r="K20" i="7"/>
  <c r="N20" i="7"/>
  <c r="Q20" i="7" s="1"/>
  <c r="AA58" i="6"/>
  <c r="M82" i="4"/>
  <c r="K68" i="7"/>
  <c r="N68" i="7"/>
  <c r="Q68" i="7" s="1"/>
  <c r="Q51" i="3"/>
  <c r="R52" i="7"/>
  <c r="N26" i="7"/>
  <c r="Q26" i="7" s="1"/>
  <c r="K26" i="7"/>
  <c r="N111" i="7"/>
  <c r="Q111" i="7" s="1"/>
  <c r="K111" i="7"/>
  <c r="O123" i="4"/>
  <c r="O15" i="4"/>
  <c r="O20" i="4"/>
  <c r="O13" i="4"/>
  <c r="O19" i="4"/>
  <c r="O119" i="4"/>
  <c r="O61" i="5"/>
  <c r="AB138" i="14"/>
  <c r="Z138" i="14" s="1"/>
  <c r="AA57" i="6"/>
  <c r="O72" i="7"/>
  <c r="Q72" i="7" s="1"/>
  <c r="K72" i="7"/>
  <c r="Q36" i="7"/>
  <c r="AB30" i="6"/>
  <c r="B103" i="11"/>
  <c r="P78" i="3"/>
  <c r="O48" i="5"/>
  <c r="C39" i="14"/>
  <c r="H39" i="11" s="1"/>
  <c r="E39" i="11" s="1"/>
  <c r="AA47" i="6"/>
  <c r="Q34" i="7"/>
  <c r="K85" i="7"/>
  <c r="N85" i="7"/>
  <c r="Q85" i="7" s="1"/>
  <c r="AN13" i="8"/>
  <c r="R35" i="7"/>
  <c r="Q34" i="3"/>
  <c r="P30" i="4"/>
  <c r="N27" i="6"/>
  <c r="C19" i="14"/>
  <c r="H19" i="11" s="1"/>
  <c r="E19" i="11" s="1"/>
  <c r="B19" i="11" s="1"/>
  <c r="AN137" i="8"/>
  <c r="C49" i="14"/>
  <c r="H49" i="11" s="1"/>
  <c r="E49" i="11" s="1"/>
  <c r="AB59" i="6"/>
  <c r="D4" i="14"/>
  <c r="B4" i="14" s="1"/>
  <c r="F4" i="11" s="1"/>
  <c r="C4" i="11" s="1"/>
  <c r="R106" i="7"/>
  <c r="Q105" i="3"/>
  <c r="I37" i="6"/>
  <c r="N37" i="6" s="1"/>
  <c r="N63" i="7"/>
  <c r="Q63" i="7" s="1"/>
  <c r="K63" i="7"/>
  <c r="I54" i="11"/>
  <c r="J38" i="5" s="1"/>
  <c r="K56" i="3"/>
  <c r="N127" i="7"/>
  <c r="Q127" i="7" s="1"/>
  <c r="K127" i="7"/>
  <c r="I78" i="11"/>
  <c r="J50" i="5" s="1"/>
  <c r="K80" i="3"/>
  <c r="K32" i="7"/>
  <c r="N32" i="7"/>
  <c r="Q32" i="7" s="1"/>
  <c r="N97" i="6"/>
  <c r="K21" i="7"/>
  <c r="N21" i="7"/>
  <c r="Q21" i="7" s="1"/>
  <c r="C134" i="14"/>
  <c r="H134" i="11" s="1"/>
  <c r="E134" i="11" s="1"/>
  <c r="B134" i="11" s="1"/>
  <c r="B3" i="14"/>
  <c r="F3" i="11" s="1"/>
  <c r="C3" i="11" s="1"/>
  <c r="R54" i="3"/>
  <c r="S50" i="3"/>
  <c r="R35" i="5"/>
  <c r="AN129" i="8"/>
  <c r="I105" i="6"/>
  <c r="Z126" i="6"/>
  <c r="AA126" i="6" s="1"/>
  <c r="AB126" i="6" s="1"/>
  <c r="R127" i="6"/>
  <c r="I135" i="6"/>
  <c r="I38" i="11"/>
  <c r="K40" i="3"/>
  <c r="I130" i="6"/>
  <c r="N130" i="6" s="1"/>
  <c r="I134" i="6"/>
  <c r="U125" i="4"/>
  <c r="U115" i="4"/>
  <c r="M98" i="6"/>
  <c r="K77" i="7"/>
  <c r="N77" i="7"/>
  <c r="Q77" i="7" s="1"/>
  <c r="R113" i="6"/>
  <c r="I67" i="6"/>
  <c r="I128" i="6"/>
  <c r="R114" i="6"/>
  <c r="O112" i="7"/>
  <c r="K112" i="7"/>
  <c r="I101" i="6"/>
  <c r="N101" i="6" s="1"/>
  <c r="U105" i="4"/>
  <c r="Q81" i="4"/>
  <c r="Z117" i="6"/>
  <c r="AA117" i="6" s="1"/>
  <c r="K101" i="8"/>
  <c r="C27" i="14"/>
  <c r="H27" i="11" s="1"/>
  <c r="E27" i="11" s="1"/>
  <c r="Q123" i="3"/>
  <c r="R124" i="7"/>
  <c r="M89" i="6"/>
  <c r="U113" i="4"/>
  <c r="U68" i="5"/>
  <c r="H105" i="8"/>
  <c r="AN47" i="8"/>
  <c r="B85" i="14"/>
  <c r="F85" i="11" s="1"/>
  <c r="C85" i="11" s="1"/>
  <c r="B85" i="11" s="1"/>
  <c r="AA12" i="6"/>
  <c r="M82" i="6"/>
  <c r="N82" i="6" s="1"/>
  <c r="Q59" i="3"/>
  <c r="R60" i="7"/>
  <c r="P40" i="5"/>
  <c r="P52" i="5"/>
  <c r="D44" i="14"/>
  <c r="M102" i="6"/>
  <c r="B75" i="11"/>
  <c r="R95" i="7"/>
  <c r="Q94" i="3"/>
  <c r="P81" i="4"/>
  <c r="Z38" i="6"/>
  <c r="Z68" i="6"/>
  <c r="K33" i="7"/>
  <c r="N33" i="7"/>
  <c r="Q33" i="7" s="1"/>
  <c r="R122" i="4"/>
  <c r="Q122" i="4" s="1"/>
  <c r="R13" i="5"/>
  <c r="S13" i="4"/>
  <c r="Q13" i="4" s="1"/>
  <c r="Q15" i="4"/>
  <c r="R42" i="4"/>
  <c r="R48" i="4"/>
  <c r="Q17" i="5"/>
  <c r="Z108" i="6"/>
  <c r="AA108" i="6" s="1"/>
  <c r="C72" i="14"/>
  <c r="H72" i="11" s="1"/>
  <c r="E72" i="11" s="1"/>
  <c r="B72" i="11" s="1"/>
  <c r="N30" i="7"/>
  <c r="Q30" i="7" s="1"/>
  <c r="K30" i="7"/>
  <c r="AN25" i="8"/>
  <c r="M143" i="6"/>
  <c r="AA7" i="6"/>
  <c r="K78" i="7"/>
  <c r="N78" i="7"/>
  <c r="Q78" i="7" s="1"/>
  <c r="AN130" i="8"/>
  <c r="M125" i="6"/>
  <c r="C13" i="14"/>
  <c r="H13" i="11" s="1"/>
  <c r="E13" i="11" s="1"/>
  <c r="B13" i="11" s="1"/>
  <c r="M10" i="6"/>
  <c r="N10" i="6" s="1"/>
  <c r="Q130" i="3"/>
  <c r="R131" i="7"/>
  <c r="Q65" i="3"/>
  <c r="R66" i="7"/>
  <c r="R38" i="6"/>
  <c r="N6" i="7"/>
  <c r="Q6" i="7" s="1"/>
  <c r="K6" i="7"/>
  <c r="R142" i="6"/>
  <c r="R65" i="6"/>
  <c r="S31" i="5"/>
  <c r="Q31" i="5" s="1"/>
  <c r="L26" i="5"/>
  <c r="M40" i="4"/>
  <c r="AA123" i="6"/>
  <c r="AB123" i="6" s="1"/>
  <c r="D104" i="14"/>
  <c r="B104" i="14" s="1"/>
  <c r="F104" i="11" s="1"/>
  <c r="C104" i="11" s="1"/>
  <c r="B104" i="11" s="1"/>
  <c r="Z27" i="6"/>
  <c r="AA27" i="6" s="1"/>
  <c r="I59" i="6"/>
  <c r="K42" i="7"/>
  <c r="N42" i="7"/>
  <c r="Q42" i="7" s="1"/>
  <c r="I54" i="6"/>
  <c r="R73" i="6"/>
  <c r="Z93" i="6"/>
  <c r="I62" i="6"/>
  <c r="U84" i="4"/>
  <c r="U40" i="4"/>
  <c r="AB56" i="14"/>
  <c r="Z56" i="14" s="1"/>
  <c r="R18" i="7"/>
  <c r="Q17" i="3"/>
  <c r="M27" i="5"/>
  <c r="S46" i="4"/>
  <c r="Q46" i="4" s="1"/>
  <c r="Z135" i="6"/>
  <c r="B10" i="14"/>
  <c r="F10" i="11" s="1"/>
  <c r="C10" i="11" s="1"/>
  <c r="B10" i="11" s="1"/>
  <c r="M7" i="6"/>
  <c r="R52" i="6"/>
  <c r="O16" i="5"/>
  <c r="N134" i="7"/>
  <c r="Q134" i="7" s="1"/>
  <c r="K134" i="7"/>
  <c r="AB15" i="6"/>
  <c r="R37" i="4"/>
  <c r="AB126" i="14"/>
  <c r="Z126" i="14" s="1"/>
  <c r="S126" i="14" s="1"/>
  <c r="B126" i="14" s="1"/>
  <c r="F126" i="11" s="1"/>
  <c r="C126" i="11" s="1"/>
  <c r="AB133" i="6"/>
  <c r="AB88" i="14"/>
  <c r="Z88" i="14" s="1"/>
  <c r="N83" i="7"/>
  <c r="Q83" i="7" s="1"/>
  <c r="K83" i="7"/>
  <c r="S29" i="4"/>
  <c r="Q29" i="4" s="1"/>
  <c r="R79" i="4"/>
  <c r="Q92" i="4"/>
  <c r="R6" i="5"/>
  <c r="Q95" i="4"/>
  <c r="S40" i="4"/>
  <c r="Q40" i="4" s="1"/>
  <c r="Q12" i="4"/>
  <c r="S40" i="5"/>
  <c r="Q40" i="5" s="1"/>
  <c r="B58" i="14"/>
  <c r="F58" i="11" s="1"/>
  <c r="C58" i="11" s="1"/>
  <c r="K17" i="7"/>
  <c r="N17" i="7"/>
  <c r="Q17" i="7" s="1"/>
  <c r="Q8" i="7"/>
  <c r="C45" i="14"/>
  <c r="H45" i="11" s="1"/>
  <c r="E45" i="11" s="1"/>
  <c r="M13" i="6"/>
  <c r="N13" i="6" s="1"/>
  <c r="S28" i="5"/>
  <c r="Q28" i="5" s="1"/>
  <c r="R121" i="4"/>
  <c r="AN143" i="8"/>
  <c r="I143" i="6"/>
  <c r="AB101" i="6"/>
  <c r="H102" i="8"/>
  <c r="R102" i="8"/>
  <c r="R68" i="6"/>
  <c r="AA84" i="6"/>
  <c r="AB84" i="6" s="1"/>
  <c r="M48" i="6"/>
  <c r="N48" i="6" s="1"/>
  <c r="Z20" i="6"/>
  <c r="AA20" i="6" s="1"/>
  <c r="AB20" i="6" s="1"/>
  <c r="S101" i="4"/>
  <c r="Q101" i="4" s="1"/>
  <c r="W101" i="8"/>
  <c r="Q44" i="5"/>
  <c r="AN119" i="8"/>
  <c r="S64" i="5"/>
  <c r="Q64" i="5" s="1"/>
  <c r="M87" i="6"/>
  <c r="I17" i="6"/>
  <c r="P142" i="7"/>
  <c r="Q142" i="7" s="1"/>
  <c r="K142" i="7"/>
  <c r="R137" i="6"/>
  <c r="AB137" i="6" s="1"/>
  <c r="Z85" i="6"/>
  <c r="AA85" i="6" s="1"/>
  <c r="AB85" i="6" s="1"/>
  <c r="AA62" i="6"/>
  <c r="AB62" i="6" s="1"/>
  <c r="M144" i="6"/>
  <c r="N144" i="6" s="1"/>
  <c r="N70" i="7"/>
  <c r="Q70" i="7" s="1"/>
  <c r="K70" i="7"/>
  <c r="R51" i="3"/>
  <c r="R54" i="6"/>
  <c r="Q65" i="4"/>
  <c r="R23" i="7"/>
  <c r="Q22" i="3"/>
  <c r="I111" i="6"/>
  <c r="N111" i="6" s="1"/>
  <c r="AA67" i="6"/>
  <c r="O41" i="5"/>
  <c r="R86" i="6"/>
  <c r="R28" i="4"/>
  <c r="R22" i="5"/>
  <c r="Q60" i="4"/>
  <c r="S13" i="5"/>
  <c r="S80" i="4"/>
  <c r="Q80" i="4" s="1"/>
  <c r="S11" i="4"/>
  <c r="Q11" i="4" s="1"/>
  <c r="Q69" i="5"/>
  <c r="R24" i="4"/>
  <c r="Q24" i="4" s="1"/>
  <c r="S52" i="4"/>
  <c r="Q52" i="4" s="1"/>
  <c r="R26" i="5"/>
  <c r="S62" i="5"/>
  <c r="Q62" i="5" s="1"/>
  <c r="S19" i="4"/>
  <c r="Q19" i="4" s="1"/>
  <c r="Q50" i="5"/>
  <c r="S87" i="4"/>
  <c r="M69" i="6"/>
  <c r="R97" i="4"/>
  <c r="Q97" i="4" s="1"/>
  <c r="M96" i="6"/>
  <c r="N96" i="6" s="1"/>
  <c r="S62" i="4"/>
  <c r="M132" i="6"/>
  <c r="Q112" i="7"/>
  <c r="W100" i="8"/>
  <c r="AA56" i="6"/>
  <c r="AB56" i="6" s="1"/>
  <c r="K109" i="7"/>
  <c r="N109" i="7"/>
  <c r="Q109" i="7" s="1"/>
  <c r="I70" i="6"/>
  <c r="N70" i="6" s="1"/>
  <c r="R42" i="6"/>
  <c r="AB42" i="6" s="1"/>
  <c r="O11" i="7"/>
  <c r="Q11" i="7" s="1"/>
  <c r="K11" i="7"/>
  <c r="L69" i="5"/>
  <c r="L40" i="5"/>
  <c r="M57" i="5"/>
  <c r="M10" i="5"/>
  <c r="AN65" i="8"/>
  <c r="I43" i="6"/>
  <c r="N43" i="6" s="1"/>
  <c r="R139" i="3"/>
  <c r="R74" i="6"/>
  <c r="AB74" i="6" s="1"/>
  <c r="N34" i="6"/>
  <c r="K80" i="7"/>
  <c r="N80" i="7"/>
  <c r="Q80" i="7" s="1"/>
  <c r="AN51" i="8"/>
  <c r="M69" i="4"/>
  <c r="T77" i="3"/>
  <c r="R77" i="3" s="1"/>
  <c r="S66" i="4"/>
  <c r="V53" i="6"/>
  <c r="P7" i="3"/>
  <c r="O7" i="5"/>
  <c r="M114" i="4"/>
  <c r="R102" i="6"/>
  <c r="M67" i="6"/>
  <c r="N67" i="6" s="1"/>
  <c r="AN50" i="8"/>
  <c r="U45" i="4"/>
  <c r="U44" i="4"/>
  <c r="U104" i="4"/>
  <c r="Z32" i="6"/>
  <c r="AA32" i="6" s="1"/>
  <c r="AB32" i="6" s="1"/>
  <c r="AN8" i="8"/>
  <c r="AN19" i="8"/>
  <c r="AN32" i="8"/>
  <c r="R76" i="5"/>
  <c r="R26" i="6"/>
  <c r="R15" i="7"/>
  <c r="Q14" i="3"/>
  <c r="O39" i="5"/>
  <c r="AN142" i="8"/>
  <c r="R21" i="6"/>
  <c r="K105" i="8"/>
  <c r="R139" i="6"/>
  <c r="R60" i="5"/>
  <c r="I139" i="6"/>
  <c r="O7" i="4"/>
  <c r="P77" i="4"/>
  <c r="O108" i="4"/>
  <c r="O8" i="5"/>
  <c r="P108" i="4"/>
  <c r="AA66" i="6"/>
  <c r="Z21" i="6"/>
  <c r="K101" i="7"/>
  <c r="N101" i="7"/>
  <c r="Q101" i="7" s="1"/>
  <c r="AN39" i="8"/>
  <c r="Q16" i="7"/>
  <c r="M135" i="6"/>
  <c r="R81" i="6"/>
  <c r="AB31" i="14"/>
  <c r="Z31" i="14" s="1"/>
  <c r="S31" i="14" s="1"/>
  <c r="N47" i="7"/>
  <c r="Q47" i="7" s="1"/>
  <c r="K47" i="7"/>
  <c r="Q79" i="7"/>
  <c r="AA16" i="6"/>
  <c r="AB16" i="6" s="1"/>
  <c r="N107" i="7"/>
  <c r="Q107" i="7" s="1"/>
  <c r="K107" i="7"/>
  <c r="AN58" i="8"/>
  <c r="N38" i="7"/>
  <c r="Q38" i="7" s="1"/>
  <c r="K38" i="7"/>
  <c r="AN87" i="8"/>
  <c r="L118" i="4"/>
  <c r="I118" i="6"/>
  <c r="AN44" i="8"/>
  <c r="P36" i="5"/>
  <c r="N99" i="7"/>
  <c r="Q99" i="7" s="1"/>
  <c r="K99" i="7"/>
  <c r="I79" i="6"/>
  <c r="N79" i="6" s="1"/>
  <c r="C50" i="14"/>
  <c r="H50" i="11" s="1"/>
  <c r="E50" i="11" s="1"/>
  <c r="Q114" i="4"/>
  <c r="R71" i="6"/>
  <c r="S24" i="5"/>
  <c r="Q24" i="5" s="1"/>
  <c r="M127" i="6"/>
  <c r="N127" i="6" s="1"/>
  <c r="AN117" i="8"/>
  <c r="I91" i="6"/>
  <c r="N91" i="6" s="1"/>
  <c r="R80" i="6"/>
  <c r="S85" i="4"/>
  <c r="Q85" i="4" s="1"/>
  <c r="M107" i="6"/>
  <c r="N107" i="6" s="1"/>
  <c r="R41" i="6"/>
  <c r="O23" i="5"/>
  <c r="L66" i="4"/>
  <c r="N50" i="7"/>
  <c r="Q50" i="7" s="1"/>
  <c r="K50" i="7"/>
  <c r="Z44" i="6"/>
  <c r="AA44" i="6" s="1"/>
  <c r="K12" i="7"/>
  <c r="N12" i="7"/>
  <c r="Q12" i="7" s="1"/>
  <c r="X129" i="8"/>
  <c r="R57" i="7"/>
  <c r="Q56" i="3"/>
  <c r="O55" i="5"/>
  <c r="O76" i="5"/>
  <c r="R126" i="4"/>
  <c r="AA110" i="6"/>
  <c r="B57" i="11"/>
  <c r="AN56" i="8"/>
  <c r="R105" i="4"/>
  <c r="R21" i="3"/>
  <c r="S110" i="4"/>
  <c r="Q110" i="4" s="1"/>
  <c r="AB80" i="14"/>
  <c r="Z80" i="14" s="1"/>
  <c r="S80" i="14" s="1"/>
  <c r="R9" i="7"/>
  <c r="Q8" i="3"/>
  <c r="Z65" i="6"/>
  <c r="H103" i="8"/>
  <c r="O103" i="8" s="1"/>
  <c r="AB99" i="14"/>
  <c r="Z99" i="14" s="1"/>
  <c r="R89" i="6"/>
  <c r="B80" i="14"/>
  <c r="F80" i="11" s="1"/>
  <c r="C80" i="11" s="1"/>
  <c r="AB53" i="14"/>
  <c r="Z53" i="14" s="1"/>
  <c r="S53" i="14" s="1"/>
  <c r="B53" i="14" s="1"/>
  <c r="F53" i="11" s="1"/>
  <c r="C53" i="11" s="1"/>
  <c r="S21" i="4"/>
  <c r="Q21" i="4" s="1"/>
  <c r="R75" i="5"/>
  <c r="Q75" i="5" s="1"/>
  <c r="AN98" i="8"/>
  <c r="B33" i="11"/>
  <c r="U61" i="5"/>
  <c r="U67" i="4"/>
  <c r="N62" i="7"/>
  <c r="Q62" i="7" s="1"/>
  <c r="K62" i="7"/>
  <c r="W104" i="8"/>
  <c r="Z14" i="6"/>
  <c r="AA14" i="6" s="1"/>
  <c r="AB14" i="6" s="1"/>
  <c r="V121" i="6"/>
  <c r="AA121" i="6" s="1"/>
  <c r="AB121" i="6" s="1"/>
  <c r="M74" i="6"/>
  <c r="N74" i="6" s="1"/>
  <c r="R92" i="6"/>
  <c r="D34" i="14"/>
  <c r="B34" i="14" s="1"/>
  <c r="F34" i="11" s="1"/>
  <c r="C34" i="11" s="1"/>
  <c r="B34" i="11" s="1"/>
  <c r="Z99" i="6"/>
  <c r="AA99" i="6" s="1"/>
  <c r="AN118" i="8"/>
  <c r="R111" i="6"/>
  <c r="R65" i="7"/>
  <c r="Q64" i="3"/>
  <c r="I40" i="6"/>
  <c r="P9" i="3"/>
  <c r="O9" i="4"/>
  <c r="R137" i="7"/>
  <c r="Q136" i="3"/>
  <c r="K125" i="7"/>
  <c r="N125" i="7"/>
  <c r="Q125" i="7" s="1"/>
  <c r="S73" i="3"/>
  <c r="R62" i="4"/>
  <c r="M113" i="6"/>
  <c r="I50" i="6"/>
  <c r="Z128" i="6"/>
  <c r="AA128" i="6" s="1"/>
  <c r="AB128" i="6" s="1"/>
  <c r="W103" i="8"/>
  <c r="N98" i="7"/>
  <c r="Q98" i="7" s="1"/>
  <c r="K98" i="7"/>
  <c r="AB83" i="14"/>
  <c r="Z83" i="14" s="1"/>
  <c r="S83" i="14" s="1"/>
  <c r="B83" i="14" s="1"/>
  <c r="F83" i="11" s="1"/>
  <c r="C83" i="11" s="1"/>
  <c r="M50" i="6"/>
  <c r="R37" i="6"/>
  <c r="R72" i="6"/>
  <c r="K25" i="7"/>
  <c r="N25" i="7"/>
  <c r="Q25" i="7" s="1"/>
  <c r="R140" i="6"/>
  <c r="AB140" i="6" s="1"/>
  <c r="AA9" i="6"/>
  <c r="Q58" i="7"/>
  <c r="S33" i="4"/>
  <c r="Q33" i="4" s="1"/>
  <c r="M21" i="6"/>
  <c r="Z132" i="6"/>
  <c r="AA132" i="6" s="1"/>
  <c r="AB132" i="6" s="1"/>
  <c r="K113" i="7"/>
  <c r="N113" i="7"/>
  <c r="Q113" i="7" s="1"/>
  <c r="I32" i="11"/>
  <c r="K34" i="3"/>
  <c r="AA68" i="6"/>
  <c r="Q55" i="5"/>
  <c r="AB115" i="6"/>
  <c r="K102" i="7"/>
  <c r="N102" i="7"/>
  <c r="Q102" i="7" s="1"/>
  <c r="D79" i="14"/>
  <c r="B79" i="14" s="1"/>
  <c r="F79" i="11" s="1"/>
  <c r="C79" i="11" s="1"/>
  <c r="B79" i="11" s="1"/>
  <c r="B16" i="14"/>
  <c r="F16" i="11" s="1"/>
  <c r="C16" i="11" s="1"/>
  <c r="Q58" i="3"/>
  <c r="R59" i="7"/>
  <c r="K132" i="7"/>
  <c r="N132" i="7"/>
  <c r="Q132" i="7" s="1"/>
  <c r="K117" i="7"/>
  <c r="N117" i="7"/>
  <c r="Q117" i="7" s="1"/>
  <c r="AB95" i="6"/>
  <c r="B30" i="14"/>
  <c r="F30" i="11" s="1"/>
  <c r="C30" i="11" s="1"/>
  <c r="AN91" i="8"/>
  <c r="R69" i="7"/>
  <c r="Q68" i="3"/>
  <c r="P39" i="5"/>
  <c r="K100" i="7"/>
  <c r="N100" i="7"/>
  <c r="Q100" i="7" s="1"/>
  <c r="AA93" i="6"/>
  <c r="AB93" i="6" s="1"/>
  <c r="AN42" i="8"/>
  <c r="I7" i="6"/>
  <c r="M128" i="6"/>
  <c r="N128" i="6" s="1"/>
  <c r="D62" i="14"/>
  <c r="R12" i="6"/>
  <c r="AB12" i="6" s="1"/>
  <c r="N143" i="7"/>
  <c r="Q143" i="7" s="1"/>
  <c r="K143" i="7"/>
  <c r="M40" i="6"/>
  <c r="N40" i="6" s="1"/>
  <c r="AN139" i="8"/>
  <c r="AN54" i="8"/>
  <c r="AN67" i="8"/>
  <c r="V22" i="6"/>
  <c r="AA22" i="6" s="1"/>
  <c r="AB22" i="6" s="1"/>
  <c r="H104" i="8"/>
  <c r="K84" i="7"/>
  <c r="N84" i="7"/>
  <c r="Q84" i="7" s="1"/>
  <c r="I132" i="6"/>
  <c r="R138" i="6"/>
  <c r="K128" i="7"/>
  <c r="N128" i="7"/>
  <c r="Q128" i="7" s="1"/>
  <c r="N118" i="7"/>
  <c r="Q118" i="7" s="1"/>
  <c r="K118" i="7"/>
  <c r="X107" i="8"/>
  <c r="K82" i="7"/>
  <c r="N82" i="7"/>
  <c r="Q82" i="7" s="1"/>
  <c r="M47" i="6"/>
  <c r="I11" i="6"/>
  <c r="N11" i="6" s="1"/>
  <c r="B5" i="14"/>
  <c r="F5" i="11" s="1"/>
  <c r="C5" i="11" s="1"/>
  <c r="B5" i="11" s="1"/>
  <c r="Q25" i="4"/>
  <c r="Z143" i="6"/>
  <c r="AA143" i="6" s="1"/>
  <c r="M140" i="6"/>
  <c r="N140" i="6" s="1"/>
  <c r="H108" i="8"/>
  <c r="Z6" i="6"/>
  <c r="AA6" i="6" s="1"/>
  <c r="AB6" i="6" s="1"/>
  <c r="I46" i="11"/>
  <c r="J43" i="4" s="1"/>
  <c r="K48" i="3"/>
  <c r="R101" i="8"/>
  <c r="B73" i="11"/>
  <c r="B40" i="14"/>
  <c r="F40" i="11" s="1"/>
  <c r="C40" i="11" s="1"/>
  <c r="B44" i="14"/>
  <c r="F44" i="11" s="1"/>
  <c r="C44" i="11" s="1"/>
  <c r="S82" i="4"/>
  <c r="Q82" i="4" s="1"/>
  <c r="K140" i="7"/>
  <c r="N140" i="7"/>
  <c r="Q140" i="7" s="1"/>
  <c r="AN127" i="8"/>
  <c r="Q44" i="7"/>
  <c r="AN83" i="8"/>
  <c r="B127" i="14"/>
  <c r="F127" i="11" s="1"/>
  <c r="C127" i="11" s="1"/>
  <c r="B111" i="14"/>
  <c r="F111" i="11" s="1"/>
  <c r="C111" i="11" s="1"/>
  <c r="B111" i="11" s="1"/>
  <c r="B18" i="14"/>
  <c r="F18" i="11" s="1"/>
  <c r="C18" i="11" s="1"/>
  <c r="H40" i="4"/>
  <c r="B113" i="11"/>
  <c r="N51" i="6"/>
  <c r="K54" i="7"/>
  <c r="N54" i="7"/>
  <c r="Q54" i="7" s="1"/>
  <c r="AB57" i="6"/>
  <c r="B27" i="11"/>
  <c r="U22" i="4"/>
  <c r="P15" i="3"/>
  <c r="O14" i="4"/>
  <c r="Z33" i="6"/>
  <c r="AA33" i="6" s="1"/>
  <c r="AB33" i="6" s="1"/>
  <c r="B96" i="14"/>
  <c r="F96" i="11" s="1"/>
  <c r="C96" i="11" s="1"/>
  <c r="R67" i="6"/>
  <c r="AB67" i="6" s="1"/>
  <c r="I30" i="6"/>
  <c r="N30" i="6" s="1"/>
  <c r="B31" i="14"/>
  <c r="F31" i="11" s="1"/>
  <c r="C31" i="11" s="1"/>
  <c r="R27" i="6"/>
  <c r="R116" i="4"/>
  <c r="R32" i="4"/>
  <c r="R77" i="5"/>
  <c r="Q46" i="5"/>
  <c r="Q58" i="5"/>
  <c r="Z48" i="6"/>
  <c r="AA48" i="6" s="1"/>
  <c r="Z138" i="6"/>
  <c r="AA138" i="6" s="1"/>
  <c r="M105" i="6"/>
  <c r="N105" i="6" s="1"/>
  <c r="Z111" i="6"/>
  <c r="AA111" i="6" s="1"/>
  <c r="R31" i="6"/>
  <c r="AB31" i="6" s="1"/>
  <c r="K129" i="7"/>
  <c r="N129" i="7"/>
  <c r="Q129" i="7" s="1"/>
  <c r="B82" i="11"/>
  <c r="N102" i="8"/>
  <c r="N119" i="7"/>
  <c r="Q119" i="7" s="1"/>
  <c r="K119" i="7"/>
  <c r="Z61" i="6"/>
  <c r="I114" i="6"/>
  <c r="N114" i="6" s="1"/>
  <c r="W108" i="8"/>
  <c r="I21" i="6"/>
  <c r="AA114" i="6"/>
  <c r="I64" i="6"/>
  <c r="R24" i="6"/>
  <c r="Q47" i="5"/>
  <c r="AB51" i="14"/>
  <c r="Z51" i="14" s="1"/>
  <c r="S51" i="14" s="1"/>
  <c r="B51" i="14" s="1"/>
  <c r="F51" i="11" s="1"/>
  <c r="C51" i="11" s="1"/>
  <c r="Q107" i="3"/>
  <c r="R108" i="7"/>
  <c r="AA61" i="6"/>
  <c r="AB61" i="6" s="1"/>
  <c r="K48" i="7"/>
  <c r="N48" i="7"/>
  <c r="Q48" i="7" s="1"/>
  <c r="I87" i="6"/>
  <c r="B66" i="14"/>
  <c r="F66" i="11" s="1"/>
  <c r="C66" i="11" s="1"/>
  <c r="B66" i="11" s="1"/>
  <c r="R49" i="6"/>
  <c r="AB49" i="6" s="1"/>
  <c r="R129" i="6"/>
  <c r="I31" i="6"/>
  <c r="N31" i="6" s="1"/>
  <c r="R13" i="3"/>
  <c r="R116" i="6"/>
  <c r="I88" i="6"/>
  <c r="N88" i="6" s="1"/>
  <c r="AA35" i="6"/>
  <c r="AB35" i="6" s="1"/>
  <c r="AN33" i="8"/>
  <c r="Z37" i="6"/>
  <c r="AA37" i="6" s="1"/>
  <c r="O27" i="5"/>
  <c r="R94" i="7"/>
  <c r="Q93" i="3"/>
  <c r="C80" i="14"/>
  <c r="H80" i="11" s="1"/>
  <c r="E80" i="11" s="1"/>
  <c r="Q59" i="5"/>
  <c r="R43" i="5"/>
  <c r="AN114" i="8"/>
  <c r="AN61" i="8"/>
  <c r="B8" i="11"/>
  <c r="I93" i="6"/>
  <c r="N93" i="6" s="1"/>
  <c r="N67" i="7"/>
  <c r="Q67" i="7" s="1"/>
  <c r="K67" i="7"/>
  <c r="C18" i="14"/>
  <c r="H18" i="11" s="1"/>
  <c r="E18" i="11" s="1"/>
  <c r="P55" i="5"/>
  <c r="Z129" i="6"/>
  <c r="AA129" i="6" s="1"/>
  <c r="Z19" i="6"/>
  <c r="AA19" i="6" s="1"/>
  <c r="AN89" i="8"/>
  <c r="Z10" i="6"/>
  <c r="AA10" i="6" s="1"/>
  <c r="AB10" i="6" s="1"/>
  <c r="N87" i="7"/>
  <c r="Q87" i="7" s="1"/>
  <c r="K87" i="7"/>
  <c r="R9" i="6"/>
  <c r="AA78" i="6"/>
  <c r="L16" i="5"/>
  <c r="I141" i="6"/>
  <c r="N141" i="6" s="1"/>
  <c r="R144" i="6"/>
  <c r="D121" i="14"/>
  <c r="B121" i="14" s="1"/>
  <c r="F121" i="11" s="1"/>
  <c r="C121" i="11" s="1"/>
  <c r="B121" i="11" s="1"/>
  <c r="I101" i="11"/>
  <c r="J90" i="4" s="1"/>
  <c r="K103" i="3"/>
  <c r="C7" i="14"/>
  <c r="H7" i="11" s="1"/>
  <c r="E7" i="11" s="1"/>
  <c r="C16" i="14"/>
  <c r="H16" i="11" s="1"/>
  <c r="E16" i="11" s="1"/>
  <c r="R73" i="3"/>
  <c r="N46" i="6"/>
  <c r="B22" i="14"/>
  <c r="F22" i="11" s="1"/>
  <c r="C22" i="11" s="1"/>
  <c r="B130" i="14"/>
  <c r="F130" i="11" s="1"/>
  <c r="C130" i="11" s="1"/>
  <c r="B130" i="11" s="1"/>
  <c r="AN40" i="8"/>
  <c r="AB47" i="6"/>
  <c r="I20" i="11"/>
  <c r="K22" i="3"/>
  <c r="AN90" i="8"/>
  <c r="N55" i="7"/>
  <c r="Q55" i="7" s="1"/>
  <c r="K55" i="7"/>
  <c r="AN37" i="8"/>
  <c r="R14" i="3"/>
  <c r="AN123" i="8"/>
  <c r="AN103" i="8"/>
  <c r="D70" i="14"/>
  <c r="I18" i="6"/>
  <c r="N18" i="6" s="1"/>
  <c r="Z103" i="6"/>
  <c r="AA103" i="6" s="1"/>
  <c r="AB103" i="6" s="1"/>
  <c r="K116" i="7"/>
  <c r="N116" i="7"/>
  <c r="Q116" i="7" s="1"/>
  <c r="D137" i="14"/>
  <c r="Z13" i="6"/>
  <c r="AA13" i="6" s="1"/>
  <c r="M29" i="6"/>
  <c r="N27" i="7"/>
  <c r="Q27" i="7" s="1"/>
  <c r="K27" i="7"/>
  <c r="B24" i="14"/>
  <c r="F24" i="11" s="1"/>
  <c r="C24" i="11" s="1"/>
  <c r="B24" i="11" s="1"/>
  <c r="I77" i="6"/>
  <c r="N77" i="6" s="1"/>
  <c r="AN59" i="8"/>
  <c r="W107" i="8"/>
  <c r="AB117" i="6"/>
  <c r="Z80" i="6"/>
  <c r="AA80" i="6" s="1"/>
  <c r="M129" i="6"/>
  <c r="B108" i="14"/>
  <c r="F108" i="11" s="1"/>
  <c r="C108" i="11" s="1"/>
  <c r="B108" i="11" s="1"/>
  <c r="Z102" i="6"/>
  <c r="AA102" i="6" s="1"/>
  <c r="AA65" i="6"/>
  <c r="L114" i="4"/>
  <c r="N130" i="7"/>
  <c r="Q130" i="7" s="1"/>
  <c r="K130" i="7"/>
  <c r="B48" i="14"/>
  <c r="F48" i="11" s="1"/>
  <c r="C48" i="11" s="1"/>
  <c r="K66" i="5"/>
  <c r="B124" i="14"/>
  <c r="F124" i="11" s="1"/>
  <c r="C124" i="11" s="1"/>
  <c r="B124" i="11" s="1"/>
  <c r="N112" i="6"/>
  <c r="K121" i="7"/>
  <c r="N121" i="7"/>
  <c r="Q121" i="7" s="1"/>
  <c r="R117" i="4"/>
  <c r="K89" i="7"/>
  <c r="N89" i="7"/>
  <c r="Q89" i="7" s="1"/>
  <c r="AB87" i="14"/>
  <c r="Z87" i="14" s="1"/>
  <c r="R40" i="7"/>
  <c r="Q39" i="3"/>
  <c r="K37" i="7"/>
  <c r="N37" i="7"/>
  <c r="Q37" i="7" s="1"/>
  <c r="U120" i="4"/>
  <c r="K133" i="7"/>
  <c r="N133" i="7"/>
  <c r="Q133" i="7" s="1"/>
  <c r="B71" i="11"/>
  <c r="K105" i="7"/>
  <c r="N105" i="7"/>
  <c r="Q105" i="7" s="1"/>
  <c r="AA135" i="6"/>
  <c r="I123" i="6"/>
  <c r="N123" i="6" s="1"/>
  <c r="S105" i="4"/>
  <c r="Q105" i="4" s="1"/>
  <c r="Z55" i="6"/>
  <c r="AA55" i="6" s="1"/>
  <c r="AB55" i="6" s="1"/>
  <c r="I47" i="6"/>
  <c r="R93" i="3"/>
  <c r="I14" i="6"/>
  <c r="N14" i="6" s="1"/>
  <c r="AN88" i="8"/>
  <c r="M55" i="6"/>
  <c r="N55" i="6" s="1"/>
  <c r="R50" i="6"/>
  <c r="Z25" i="6"/>
  <c r="AA25" i="6" s="1"/>
  <c r="AB25" i="6" s="1"/>
  <c r="R19" i="6"/>
  <c r="W105" i="8"/>
  <c r="Z125" i="6"/>
  <c r="AA125" i="6" s="1"/>
  <c r="Z105" i="6"/>
  <c r="AA105" i="6" s="1"/>
  <c r="AB105" i="6" s="1"/>
  <c r="K53" i="7"/>
  <c r="N53" i="7"/>
  <c r="Q53" i="7" s="1"/>
  <c r="O58" i="4"/>
  <c r="O52" i="4"/>
  <c r="O63" i="4"/>
  <c r="O52" i="5"/>
  <c r="K6" i="8"/>
  <c r="O6" i="8" s="1"/>
  <c r="N42" i="6"/>
  <c r="S16" i="5"/>
  <c r="Q16" i="5" s="1"/>
  <c r="L36" i="5"/>
  <c r="AN111" i="8"/>
  <c r="R83" i="6"/>
  <c r="Z53" i="6"/>
  <c r="Z69" i="6"/>
  <c r="AA69" i="6" s="1"/>
  <c r="AB44" i="6"/>
  <c r="M139" i="6"/>
  <c r="N139" i="6" s="1"/>
  <c r="R88" i="6"/>
  <c r="R13" i="6"/>
  <c r="K100" i="8"/>
  <c r="O100" i="8" s="1"/>
  <c r="AA38" i="6"/>
  <c r="T20" i="3"/>
  <c r="R20" i="3" s="1"/>
  <c r="S15" i="5"/>
  <c r="Q15" i="5" s="1"/>
  <c r="AA142" i="6"/>
  <c r="R106" i="6"/>
  <c r="AB106" i="6" s="1"/>
  <c r="M31" i="5"/>
  <c r="I124" i="6"/>
  <c r="N124" i="6" s="1"/>
  <c r="M59" i="6"/>
  <c r="N59" i="6" s="1"/>
  <c r="L52" i="4"/>
  <c r="L100" i="4"/>
  <c r="M35" i="4"/>
  <c r="AB137" i="14"/>
  <c r="Z137" i="14" s="1"/>
  <c r="S137" i="14" s="1"/>
  <c r="C135" i="14"/>
  <c r="H135" i="11" s="1"/>
  <c r="E135" i="11" s="1"/>
  <c r="B135" i="11" s="1"/>
  <c r="B76" i="14"/>
  <c r="F76" i="11" s="1"/>
  <c r="C76" i="11" s="1"/>
  <c r="B76" i="11" s="1"/>
  <c r="M33" i="6"/>
  <c r="N33" i="6" s="1"/>
  <c r="R17" i="6"/>
  <c r="AB17" i="6" s="1"/>
  <c r="R14" i="4"/>
  <c r="I6" i="6"/>
  <c r="N6" i="6" s="1"/>
  <c r="Q21" i="3"/>
  <c r="R22" i="7"/>
  <c r="R135" i="6"/>
  <c r="AB135" i="6" s="1"/>
  <c r="AA50" i="6"/>
  <c r="R73" i="4"/>
  <c r="M19" i="6"/>
  <c r="N19" i="6" s="1"/>
  <c r="Q135" i="3"/>
  <c r="R136" i="7"/>
  <c r="P118" i="4"/>
  <c r="I113" i="6"/>
  <c r="O13" i="5"/>
  <c r="O17" i="5"/>
  <c r="O40" i="5"/>
  <c r="O50" i="5"/>
  <c r="N134" i="6"/>
  <c r="Z75" i="6"/>
  <c r="AA75" i="6" s="1"/>
  <c r="AB75" i="6" s="1"/>
  <c r="M64" i="6"/>
  <c r="C30" i="14"/>
  <c r="H30" i="11" s="1"/>
  <c r="E30" i="11" s="1"/>
  <c r="Q73" i="7"/>
  <c r="C31" i="14"/>
  <c r="H31" i="11" s="1"/>
  <c r="E31" i="11" s="1"/>
  <c r="O36" i="5"/>
  <c r="AB91" i="6"/>
  <c r="Z90" i="6"/>
  <c r="AA90" i="6" s="1"/>
  <c r="N138" i="7"/>
  <c r="Q138" i="7" s="1"/>
  <c r="K138" i="7"/>
  <c r="N123" i="7"/>
  <c r="Q123" i="7" s="1"/>
  <c r="K123" i="7"/>
  <c r="Z83" i="6"/>
  <c r="AA83" i="6" s="1"/>
  <c r="Z77" i="6"/>
  <c r="AA77" i="6" s="1"/>
  <c r="AB77" i="6" s="1"/>
  <c r="AA64" i="6"/>
  <c r="AA24" i="6"/>
  <c r="AN27" i="8"/>
  <c r="AA28" i="6"/>
  <c r="Q17" i="4"/>
  <c r="Z100" i="6"/>
  <c r="AA100" i="6" s="1"/>
  <c r="AB100" i="6" s="1"/>
  <c r="I44" i="6"/>
  <c r="N44" i="6" s="1"/>
  <c r="N31" i="7"/>
  <c r="Q31" i="7" s="1"/>
  <c r="K31" i="7"/>
  <c r="R141" i="7"/>
  <c r="Q140" i="3"/>
  <c r="Z120" i="6"/>
  <c r="AA120" i="6" s="1"/>
  <c r="K126" i="7"/>
  <c r="N126" i="7"/>
  <c r="Q126" i="7" s="1"/>
  <c r="D77" i="14"/>
  <c r="B77" i="14" s="1"/>
  <c r="F77" i="11" s="1"/>
  <c r="C77" i="11" s="1"/>
  <c r="B77" i="11" s="1"/>
  <c r="O21" i="4"/>
  <c r="AN43" i="8"/>
  <c r="I25" i="6"/>
  <c r="N25" i="6" s="1"/>
  <c r="C118" i="14"/>
  <c r="H118" i="11" s="1"/>
  <c r="E118" i="11" s="1"/>
  <c r="B118" i="11" s="1"/>
  <c r="K93" i="7"/>
  <c r="N93" i="7"/>
  <c r="Q93" i="7" s="1"/>
  <c r="M86" i="6"/>
  <c r="N86" i="6" s="1"/>
  <c r="R108" i="6"/>
  <c r="X49" i="8"/>
  <c r="R69" i="6"/>
  <c r="I102" i="6"/>
  <c r="I63" i="6"/>
  <c r="N63" i="6" s="1"/>
  <c r="H31" i="5"/>
  <c r="R78" i="5"/>
  <c r="S48" i="4"/>
  <c r="Q48" i="4" s="1"/>
  <c r="S38" i="5"/>
  <c r="Q38" i="5" s="1"/>
  <c r="S61" i="5"/>
  <c r="Q61" i="5" s="1"/>
  <c r="R42" i="5"/>
  <c r="R99" i="4"/>
  <c r="Q115" i="4"/>
  <c r="R143" i="6"/>
  <c r="C96" i="14"/>
  <c r="H96" i="11" s="1"/>
  <c r="E96" i="11" s="1"/>
  <c r="I29" i="6"/>
  <c r="AA52" i="6"/>
  <c r="R7" i="6"/>
  <c r="AB7" i="6" s="1"/>
  <c r="R120" i="6"/>
  <c r="Q115" i="7"/>
  <c r="I76" i="6"/>
  <c r="N76" i="6" s="1"/>
  <c r="T5" i="3"/>
  <c r="S5" i="4"/>
  <c r="AA88" i="6"/>
  <c r="R100" i="8"/>
  <c r="R94" i="3"/>
  <c r="Z88" i="6"/>
  <c r="I83" i="6"/>
  <c r="N83" i="6" s="1"/>
  <c r="M26" i="6"/>
  <c r="N26" i="6" s="1"/>
  <c r="L20" i="4"/>
  <c r="L61" i="4"/>
  <c r="L31" i="4"/>
  <c r="L72" i="5"/>
  <c r="L25" i="5"/>
  <c r="L90" i="4"/>
  <c r="I125" i="6"/>
  <c r="R48" i="6"/>
  <c r="AN7" i="8"/>
  <c r="N46" i="7"/>
  <c r="Q46" i="7" s="1"/>
  <c r="K46" i="7"/>
  <c r="S36" i="5"/>
  <c r="M117" i="6"/>
  <c r="N117" i="6" s="1"/>
  <c r="U7" i="4"/>
  <c r="L34" i="4"/>
  <c r="R110" i="7"/>
  <c r="Q109" i="3"/>
  <c r="Q70" i="3"/>
  <c r="R71" i="7"/>
  <c r="R58" i="6"/>
  <c r="AA36" i="6"/>
  <c r="AB36" i="6" s="1"/>
  <c r="C22" i="14"/>
  <c r="H22" i="11" s="1"/>
  <c r="E22" i="11" s="1"/>
  <c r="R111" i="3"/>
  <c r="AN105" i="8"/>
  <c r="M16" i="6"/>
  <c r="N16" i="6" s="1"/>
  <c r="M17" i="6"/>
  <c r="N17" i="6" s="1"/>
  <c r="I129" i="6"/>
  <c r="AA21" i="6"/>
  <c r="V112" i="6"/>
  <c r="AA112" i="6" s="1"/>
  <c r="AB112" i="6" s="1"/>
  <c r="R36" i="5"/>
  <c r="I98" i="6"/>
  <c r="N19" i="7"/>
  <c r="Q19" i="7" s="1"/>
  <c r="K19" i="7"/>
  <c r="P135" i="3"/>
  <c r="O118" i="4"/>
  <c r="P123" i="4"/>
  <c r="P35" i="4"/>
  <c r="O61" i="4"/>
  <c r="O77" i="4"/>
  <c r="O51" i="4"/>
  <c r="P58" i="4"/>
  <c r="P52" i="4"/>
  <c r="O56" i="4"/>
  <c r="R6" i="8"/>
  <c r="L59" i="5"/>
  <c r="AN135" i="8"/>
  <c r="B60" i="14"/>
  <c r="F60" i="11" s="1"/>
  <c r="C60" i="11" s="1"/>
  <c r="B60" i="11" s="1"/>
  <c r="C58" i="14"/>
  <c r="H58" i="11" s="1"/>
  <c r="E58" i="11" s="1"/>
  <c r="N43" i="7"/>
  <c r="Q43" i="7" s="1"/>
  <c r="K43" i="7"/>
  <c r="R66" i="6"/>
  <c r="AB66" i="6" s="1"/>
  <c r="Z8" i="6"/>
  <c r="AA8" i="6" s="1"/>
  <c r="AB8" i="6" s="1"/>
  <c r="N104" i="8"/>
  <c r="R10" i="3"/>
  <c r="R71" i="5"/>
  <c r="Z139" i="6"/>
  <c r="AA139" i="6" s="1"/>
  <c r="AA116" i="6"/>
  <c r="AA81" i="6"/>
  <c r="S73" i="5"/>
  <c r="Q73" i="5" s="1"/>
  <c r="B25" i="11"/>
  <c r="C95" i="14"/>
  <c r="H95" i="11" s="1"/>
  <c r="E95" i="11" s="1"/>
  <c r="M61" i="6"/>
  <c r="N61" i="6" s="1"/>
  <c r="I9" i="6"/>
  <c r="N9" i="6" s="1"/>
  <c r="D90" i="14"/>
  <c r="B90" i="14" s="1"/>
  <c r="F90" i="11" s="1"/>
  <c r="C90" i="11" s="1"/>
  <c r="B90" i="11" s="1"/>
  <c r="M54" i="6"/>
  <c r="Q39" i="7"/>
  <c r="R99" i="6"/>
  <c r="P34" i="3"/>
  <c r="O30" i="4"/>
  <c r="Z109" i="6"/>
  <c r="AA109" i="6" s="1"/>
  <c r="AB109" i="6" s="1"/>
  <c r="R60" i="6"/>
  <c r="AB60" i="6" s="1"/>
  <c r="M8" i="6"/>
  <c r="N8" i="6" s="1"/>
  <c r="K104" i="7"/>
  <c r="N104" i="7"/>
  <c r="Q104" i="7" s="1"/>
  <c r="M62" i="6"/>
  <c r="N62" i="6" s="1"/>
  <c r="M118" i="6"/>
  <c r="R103" i="8"/>
  <c r="B62" i="14"/>
  <c r="F62" i="11" s="1"/>
  <c r="C62" i="11" s="1"/>
  <c r="B62" i="11" s="1"/>
  <c r="I89" i="6"/>
  <c r="AA71" i="6"/>
  <c r="N25" i="4"/>
  <c r="R107" i="6"/>
  <c r="AB107" i="6" s="1"/>
  <c r="Z54" i="6"/>
  <c r="AA54" i="6" s="1"/>
  <c r="AA144" i="6"/>
  <c r="AA41" i="6"/>
  <c r="Z34" i="6"/>
  <c r="AA34" i="6" s="1"/>
  <c r="AB34" i="6" s="1"/>
  <c r="R110" i="6"/>
  <c r="AB110" i="6" s="1"/>
  <c r="N135" i="7"/>
  <c r="Q135" i="7" s="1"/>
  <c r="K135" i="7"/>
  <c r="AN70" i="8"/>
  <c r="D47" i="14"/>
  <c r="B47" i="14" s="1"/>
  <c r="F47" i="11" s="1"/>
  <c r="C47" i="11" s="1"/>
  <c r="N7" i="7"/>
  <c r="Q7" i="7" s="1"/>
  <c r="K7" i="7"/>
  <c r="Q66" i="4" l="1"/>
  <c r="N42" i="3"/>
  <c r="M38" i="4"/>
  <c r="N140" i="3"/>
  <c r="M76" i="5"/>
  <c r="M123" i="4"/>
  <c r="K123" i="4" s="1"/>
  <c r="I105" i="11"/>
  <c r="J94" i="4" s="1"/>
  <c r="K107" i="3"/>
  <c r="M132" i="3"/>
  <c r="L71" i="5"/>
  <c r="M118" i="3"/>
  <c r="L63" i="5"/>
  <c r="L104" i="4"/>
  <c r="B3" i="11"/>
  <c r="B81" i="11"/>
  <c r="M52" i="3"/>
  <c r="L46" i="4"/>
  <c r="T83" i="3"/>
  <c r="R83" i="3" s="1"/>
  <c r="S71" i="4"/>
  <c r="Q71" i="4" s="1"/>
  <c r="M23" i="3"/>
  <c r="L21" i="4"/>
  <c r="N135" i="3"/>
  <c r="L135" i="3" s="1"/>
  <c r="M118" i="4"/>
  <c r="N64" i="6"/>
  <c r="M63" i="3" s="1"/>
  <c r="X6" i="8"/>
  <c r="R5" i="5" s="1"/>
  <c r="Q5" i="5" s="1"/>
  <c r="B70" i="14"/>
  <c r="F70" i="11" s="1"/>
  <c r="C70" i="11" s="1"/>
  <c r="N69" i="6"/>
  <c r="L58" i="4" s="1"/>
  <c r="L58" i="5"/>
  <c r="S19" i="5"/>
  <c r="Q19" i="5" s="1"/>
  <c r="B86" i="11"/>
  <c r="B69" i="11"/>
  <c r="I69" i="11" s="1"/>
  <c r="J45" i="5" s="1"/>
  <c r="M94" i="3"/>
  <c r="L81" i="4"/>
  <c r="B23" i="11"/>
  <c r="K118" i="4"/>
  <c r="L95" i="4"/>
  <c r="B48" i="11"/>
  <c r="N29" i="6"/>
  <c r="M28" i="3" s="1"/>
  <c r="L28" i="3" s="1"/>
  <c r="G28" i="3" s="1"/>
  <c r="L50" i="4"/>
  <c r="AB26" i="6"/>
  <c r="AB86" i="6"/>
  <c r="M68" i="5"/>
  <c r="K121" i="3"/>
  <c r="T92" i="3"/>
  <c r="R92" i="3" s="1"/>
  <c r="S54" i="5"/>
  <c r="Q54" i="5" s="1"/>
  <c r="Q23" i="5"/>
  <c r="N118" i="6"/>
  <c r="Q14" i="4"/>
  <c r="Q23" i="3"/>
  <c r="N21" i="6"/>
  <c r="M20" i="3" s="1"/>
  <c r="AB92" i="6"/>
  <c r="AB89" i="6"/>
  <c r="N129" i="3"/>
  <c r="B110" i="11"/>
  <c r="I110" i="11" s="1"/>
  <c r="J98" i="4" s="1"/>
  <c r="B43" i="11"/>
  <c r="B17" i="11"/>
  <c r="B35" i="11"/>
  <c r="B93" i="11"/>
  <c r="B47" i="11"/>
  <c r="AB58" i="6"/>
  <c r="B137" i="14"/>
  <c r="F137" i="11" s="1"/>
  <c r="C137" i="11" s="1"/>
  <c r="AB78" i="6"/>
  <c r="M66" i="4" s="1"/>
  <c r="K66" i="4" s="1"/>
  <c r="C70" i="14"/>
  <c r="H70" i="11" s="1"/>
  <c r="E70" i="11" s="1"/>
  <c r="M55" i="5"/>
  <c r="K55" i="5" s="1"/>
  <c r="R24" i="7"/>
  <c r="Q13" i="5"/>
  <c r="O101" i="8"/>
  <c r="X101" i="8" s="1"/>
  <c r="B4" i="11"/>
  <c r="L68" i="4"/>
  <c r="T99" i="3"/>
  <c r="S86" i="4"/>
  <c r="C40" i="14"/>
  <c r="H40" i="11" s="1"/>
  <c r="E40" i="11" s="1"/>
  <c r="B40" i="11" s="1"/>
  <c r="S109" i="4"/>
  <c r="Q109" i="4" s="1"/>
  <c r="X100" i="8"/>
  <c r="R86" i="4" s="1"/>
  <c r="Q86" i="4" s="1"/>
  <c r="AB9" i="6"/>
  <c r="AB27" i="6"/>
  <c r="O108" i="8"/>
  <c r="X108" i="8" s="1"/>
  <c r="N135" i="6"/>
  <c r="M134" i="3" s="1"/>
  <c r="Q62" i="4"/>
  <c r="B65" i="11"/>
  <c r="B74" i="11"/>
  <c r="B52" i="11"/>
  <c r="I52" i="11" s="1"/>
  <c r="J48" i="4" s="1"/>
  <c r="B29" i="11"/>
  <c r="B106" i="11"/>
  <c r="B136" i="11"/>
  <c r="I136" i="11" s="1"/>
  <c r="L49" i="5"/>
  <c r="P16" i="5"/>
  <c r="P19" i="4"/>
  <c r="N130" i="3"/>
  <c r="L130" i="3" s="1"/>
  <c r="M69" i="5"/>
  <c r="K69" i="5" s="1"/>
  <c r="N54" i="6"/>
  <c r="AB108" i="6"/>
  <c r="B44" i="11"/>
  <c r="I44" i="11" s="1"/>
  <c r="J33" i="5" s="1"/>
  <c r="AB73" i="6"/>
  <c r="N72" i="3" s="1"/>
  <c r="L72" i="3" s="1"/>
  <c r="AB113" i="6"/>
  <c r="B49" i="11"/>
  <c r="B129" i="11"/>
  <c r="AB118" i="6"/>
  <c r="N117" i="3" s="1"/>
  <c r="L117" i="3" s="1"/>
  <c r="Q58" i="4"/>
  <c r="C23" i="14"/>
  <c r="H23" i="11" s="1"/>
  <c r="E23" i="11" s="1"/>
  <c r="C127" i="14"/>
  <c r="H127" i="11" s="1"/>
  <c r="E127" i="11" s="1"/>
  <c r="B127" i="11" s="1"/>
  <c r="N10" i="3"/>
  <c r="M10" i="4"/>
  <c r="B109" i="11"/>
  <c r="I77" i="11"/>
  <c r="K79" i="3"/>
  <c r="M43" i="3"/>
  <c r="L39" i="4"/>
  <c r="L30" i="5"/>
  <c r="M123" i="3"/>
  <c r="L108" i="4"/>
  <c r="M76" i="3"/>
  <c r="L47" i="5"/>
  <c r="L65" i="4"/>
  <c r="M87" i="3"/>
  <c r="L75" i="4"/>
  <c r="N13" i="3"/>
  <c r="M12" i="4"/>
  <c r="I49" i="11"/>
  <c r="J36" i="5" s="1"/>
  <c r="K51" i="3"/>
  <c r="I129" i="11"/>
  <c r="K131" i="3"/>
  <c r="I90" i="11"/>
  <c r="K92" i="3"/>
  <c r="I135" i="11"/>
  <c r="K137" i="3"/>
  <c r="N15" i="3"/>
  <c r="M14" i="4"/>
  <c r="M13" i="5"/>
  <c r="N31" i="3"/>
  <c r="M27" i="4"/>
  <c r="M21" i="5"/>
  <c r="N61" i="3"/>
  <c r="M53" i="4"/>
  <c r="I72" i="11"/>
  <c r="J63" i="4" s="1"/>
  <c r="K74" i="3"/>
  <c r="I61" i="11"/>
  <c r="J42" i="5" s="1"/>
  <c r="K63" i="3"/>
  <c r="N102" i="3"/>
  <c r="L102" i="3" s="1"/>
  <c r="M89" i="4"/>
  <c r="K89" i="4" s="1"/>
  <c r="M8" i="3"/>
  <c r="L8" i="4"/>
  <c r="L8" i="5"/>
  <c r="N104" i="3"/>
  <c r="M91" i="4"/>
  <c r="N9" i="3"/>
  <c r="M9" i="4"/>
  <c r="M9" i="5"/>
  <c r="N60" i="3"/>
  <c r="M41" i="5"/>
  <c r="I79" i="11"/>
  <c r="J69" i="4" s="1"/>
  <c r="K81" i="3"/>
  <c r="N55" i="3"/>
  <c r="M49" i="4"/>
  <c r="M37" i="5"/>
  <c r="N84" i="3"/>
  <c r="L84" i="3" s="1"/>
  <c r="M72" i="4"/>
  <c r="K72" i="4" s="1"/>
  <c r="M51" i="5"/>
  <c r="K51" i="5" s="1"/>
  <c r="N33" i="3"/>
  <c r="M23" i="5"/>
  <c r="M29" i="4"/>
  <c r="N108" i="3"/>
  <c r="L108" i="3" s="1"/>
  <c r="M95" i="4"/>
  <c r="K95" i="4" s="1"/>
  <c r="M58" i="5"/>
  <c r="R5" i="4"/>
  <c r="Q5" i="4" s="1"/>
  <c r="M92" i="3"/>
  <c r="L80" i="4"/>
  <c r="L54" i="5"/>
  <c r="N127" i="3"/>
  <c r="M111" i="4"/>
  <c r="I134" i="11"/>
  <c r="K136" i="3"/>
  <c r="K71" i="3"/>
  <c r="M82" i="3"/>
  <c r="L70" i="4"/>
  <c r="I118" i="11"/>
  <c r="K120" i="3"/>
  <c r="M5" i="3"/>
  <c r="L5" i="4"/>
  <c r="L5" i="5"/>
  <c r="M113" i="3"/>
  <c r="L99" i="4"/>
  <c r="L60" i="5"/>
  <c r="N32" i="3"/>
  <c r="M22" i="5"/>
  <c r="M28" i="4"/>
  <c r="N131" i="3"/>
  <c r="M115" i="4"/>
  <c r="M70" i="5"/>
  <c r="I34" i="11"/>
  <c r="J32" i="4" s="1"/>
  <c r="K36" i="3"/>
  <c r="M90" i="3"/>
  <c r="L53" i="5"/>
  <c r="L78" i="4"/>
  <c r="N125" i="3"/>
  <c r="L125" i="3" s="1"/>
  <c r="M110" i="4"/>
  <c r="K110" i="4" s="1"/>
  <c r="N111" i="3"/>
  <c r="M97" i="4"/>
  <c r="N35" i="3"/>
  <c r="L35" i="3" s="1"/>
  <c r="M25" i="5"/>
  <c r="K25" i="5" s="1"/>
  <c r="M31" i="4"/>
  <c r="K31" i="4" s="1"/>
  <c r="M24" i="3"/>
  <c r="L18" i="5"/>
  <c r="L22" i="4"/>
  <c r="N54" i="3"/>
  <c r="M48" i="4"/>
  <c r="M42" i="3"/>
  <c r="L42" i="3" s="1"/>
  <c r="L38" i="4"/>
  <c r="K38" i="4" s="1"/>
  <c r="I47" i="11"/>
  <c r="K49" i="3"/>
  <c r="N7" i="3"/>
  <c r="M7" i="5"/>
  <c r="M7" i="4"/>
  <c r="N24" i="3"/>
  <c r="M18" i="5"/>
  <c r="K18" i="5" s="1"/>
  <c r="M22" i="4"/>
  <c r="K22" i="4" s="1"/>
  <c r="N77" i="3"/>
  <c r="L77" i="3" s="1"/>
  <c r="S100" i="3"/>
  <c r="R100" i="3" s="1"/>
  <c r="R87" i="4"/>
  <c r="Q87" i="4" s="1"/>
  <c r="I4" i="11"/>
  <c r="K6" i="3"/>
  <c r="R72" i="7"/>
  <c r="Q71" i="3"/>
  <c r="P45" i="5"/>
  <c r="N76" i="3"/>
  <c r="L76" i="3" s="1"/>
  <c r="M47" i="5"/>
  <c r="M65" i="4"/>
  <c r="S99" i="3"/>
  <c r="M122" i="3"/>
  <c r="L107" i="4"/>
  <c r="N34" i="3"/>
  <c r="L34" i="3" s="1"/>
  <c r="M30" i="4"/>
  <c r="K30" i="4" s="1"/>
  <c r="M24" i="5"/>
  <c r="K24" i="5" s="1"/>
  <c r="N92" i="3"/>
  <c r="M54" i="5"/>
  <c r="M80" i="4"/>
  <c r="K80" i="4" s="1"/>
  <c r="M69" i="3"/>
  <c r="L59" i="4"/>
  <c r="M110" i="3"/>
  <c r="L96" i="4"/>
  <c r="I104" i="11"/>
  <c r="J93" i="4" s="1"/>
  <c r="K106" i="3"/>
  <c r="I13" i="11"/>
  <c r="K15" i="3"/>
  <c r="M129" i="3"/>
  <c r="L113" i="4"/>
  <c r="K113" i="4" s="1"/>
  <c r="L68" i="5"/>
  <c r="K68" i="5" s="1"/>
  <c r="I55" i="11"/>
  <c r="J50" i="4" s="1"/>
  <c r="K57" i="3"/>
  <c r="N69" i="3"/>
  <c r="L69" i="3" s="1"/>
  <c r="M59" i="4"/>
  <c r="R135" i="7"/>
  <c r="Q134" i="3"/>
  <c r="P117" i="4"/>
  <c r="M7" i="3"/>
  <c r="L7" i="5"/>
  <c r="L7" i="4"/>
  <c r="Q42" i="3"/>
  <c r="R43" i="7"/>
  <c r="P38" i="4"/>
  <c r="P18" i="3"/>
  <c r="O16" i="4"/>
  <c r="M16" i="3"/>
  <c r="L14" i="5"/>
  <c r="R46" i="7"/>
  <c r="Q45" i="3"/>
  <c r="P41" i="4"/>
  <c r="P32" i="5"/>
  <c r="AB120" i="6"/>
  <c r="P92" i="3"/>
  <c r="O54" i="5"/>
  <c r="O80" i="4"/>
  <c r="P137" i="3"/>
  <c r="O73" i="5"/>
  <c r="O120" i="4"/>
  <c r="N105" i="3"/>
  <c r="L105" i="3" s="1"/>
  <c r="M92" i="4"/>
  <c r="K92" i="4" s="1"/>
  <c r="M138" i="3"/>
  <c r="L74" i="5"/>
  <c r="L121" i="4"/>
  <c r="M41" i="3"/>
  <c r="L29" i="5"/>
  <c r="L37" i="4"/>
  <c r="R53" i="7"/>
  <c r="Q52" i="3"/>
  <c r="P46" i="4"/>
  <c r="AB50" i="6"/>
  <c r="P132" i="3"/>
  <c r="O71" i="5"/>
  <c r="P88" i="3"/>
  <c r="O76" i="4"/>
  <c r="I48" i="11"/>
  <c r="K50" i="3"/>
  <c r="N129" i="6"/>
  <c r="Q26" i="3"/>
  <c r="R27" i="7"/>
  <c r="P23" i="4"/>
  <c r="T89" i="3"/>
  <c r="R89" i="3" s="1"/>
  <c r="S77" i="4"/>
  <c r="Q77" i="4" s="1"/>
  <c r="S52" i="5"/>
  <c r="Q52" i="5" s="1"/>
  <c r="B22" i="11"/>
  <c r="P86" i="3"/>
  <c r="O74" i="4"/>
  <c r="AB24" i="6"/>
  <c r="P118" i="3"/>
  <c r="O63" i="5"/>
  <c r="O104" i="4"/>
  <c r="N30" i="3"/>
  <c r="M20" i="5"/>
  <c r="B96" i="11"/>
  <c r="Q53" i="3"/>
  <c r="R54" i="7"/>
  <c r="P47" i="4"/>
  <c r="B18" i="11"/>
  <c r="P139" i="3"/>
  <c r="O122" i="4"/>
  <c r="O75" i="5"/>
  <c r="I5" i="11"/>
  <c r="K7" i="3"/>
  <c r="Q127" i="3"/>
  <c r="R128" i="7"/>
  <c r="P111" i="4"/>
  <c r="N21" i="3"/>
  <c r="L21" i="3" s="1"/>
  <c r="M16" i="5"/>
  <c r="K16" i="5" s="1"/>
  <c r="M19" i="4"/>
  <c r="K19" i="4" s="1"/>
  <c r="N11" i="3"/>
  <c r="L11" i="3" s="1"/>
  <c r="M11" i="4"/>
  <c r="K11" i="4" s="1"/>
  <c r="M11" i="5"/>
  <c r="K11" i="5" s="1"/>
  <c r="P99" i="3"/>
  <c r="O86" i="4"/>
  <c r="N120" i="3"/>
  <c r="L120" i="3" s="1"/>
  <c r="M106" i="4"/>
  <c r="K106" i="4" s="1"/>
  <c r="M65" i="5"/>
  <c r="K65" i="5" s="1"/>
  <c r="B80" i="11"/>
  <c r="I57" i="11"/>
  <c r="K59" i="3"/>
  <c r="S128" i="3"/>
  <c r="R112" i="4"/>
  <c r="M126" i="3"/>
  <c r="L67" i="5"/>
  <c r="Q98" i="3"/>
  <c r="R99" i="7"/>
  <c r="P85" i="4"/>
  <c r="Q37" i="3"/>
  <c r="R38" i="7"/>
  <c r="P33" i="4"/>
  <c r="R47" i="7"/>
  <c r="Q46" i="3"/>
  <c r="P33" i="5"/>
  <c r="N25" i="3"/>
  <c r="M19" i="5"/>
  <c r="T61" i="3"/>
  <c r="R61" i="3" s="1"/>
  <c r="S53" i="4"/>
  <c r="Q53" i="4" s="1"/>
  <c r="O17" i="3"/>
  <c r="N15" i="4"/>
  <c r="M61" i="4"/>
  <c r="K61" i="4" s="1"/>
  <c r="P5" i="3"/>
  <c r="O5" i="4"/>
  <c r="O5" i="5"/>
  <c r="P29" i="3"/>
  <c r="O26" i="4"/>
  <c r="O94" i="3"/>
  <c r="N81" i="4"/>
  <c r="O59" i="3"/>
  <c r="N52" i="4"/>
  <c r="N40" i="5"/>
  <c r="AB114" i="6"/>
  <c r="M26" i="3"/>
  <c r="L23" i="4"/>
  <c r="P84" i="3"/>
  <c r="O51" i="5"/>
  <c r="O72" i="4"/>
  <c r="P67" i="3"/>
  <c r="O44" i="5"/>
  <c r="O27" i="3"/>
  <c r="N24" i="4"/>
  <c r="O48" i="3"/>
  <c r="N43" i="4"/>
  <c r="I9" i="11"/>
  <c r="K11" i="3"/>
  <c r="B45" i="11"/>
  <c r="AB125" i="6"/>
  <c r="R10" i="7"/>
  <c r="Q9" i="3"/>
  <c r="P9" i="4"/>
  <c r="P9" i="5"/>
  <c r="M44" i="3"/>
  <c r="L44" i="3" s="1"/>
  <c r="G44" i="3" s="1"/>
  <c r="L40" i="4"/>
  <c r="K40" i="4" s="1"/>
  <c r="F40" i="4" s="1"/>
  <c r="G40" i="4" s="1"/>
  <c r="L31" i="5"/>
  <c r="O89" i="3"/>
  <c r="N52" i="5"/>
  <c r="N77" i="4"/>
  <c r="P119" i="3"/>
  <c r="O105" i="4"/>
  <c r="O64" i="5"/>
  <c r="Q73" i="4"/>
  <c r="I141" i="11"/>
  <c r="K143" i="3"/>
  <c r="I67" i="11"/>
  <c r="J59" i="4" s="1"/>
  <c r="K69" i="3"/>
  <c r="I43" i="11"/>
  <c r="K45" i="3"/>
  <c r="C84" i="14"/>
  <c r="H84" i="11" s="1"/>
  <c r="E84" i="11" s="1"/>
  <c r="B84" i="11" s="1"/>
  <c r="R19" i="7"/>
  <c r="Q18" i="3"/>
  <c r="P16" i="4"/>
  <c r="M15" i="3"/>
  <c r="L14" i="4"/>
  <c r="L13" i="5"/>
  <c r="T6" i="3"/>
  <c r="R6" i="3" s="1"/>
  <c r="S6" i="4"/>
  <c r="Q6" i="4" s="1"/>
  <c r="S6" i="5"/>
  <c r="Q6" i="5" s="1"/>
  <c r="M62" i="3"/>
  <c r="L62" i="3" s="1"/>
  <c r="L54" i="4"/>
  <c r="K54" i="4" s="1"/>
  <c r="T26" i="3"/>
  <c r="R26" i="3" s="1"/>
  <c r="S23" i="4"/>
  <c r="Q23" i="4" s="1"/>
  <c r="Q137" i="3"/>
  <c r="R138" i="7"/>
  <c r="P73" i="5"/>
  <c r="P120" i="4"/>
  <c r="N74" i="3"/>
  <c r="L74" i="3" s="1"/>
  <c r="M63" i="4"/>
  <c r="K63" i="4" s="1"/>
  <c r="O135" i="3"/>
  <c r="N118" i="4"/>
  <c r="N43" i="3"/>
  <c r="L43" i="3" s="1"/>
  <c r="M39" i="4"/>
  <c r="K39" i="4" s="1"/>
  <c r="M30" i="5"/>
  <c r="P52" i="3"/>
  <c r="O46" i="4"/>
  <c r="M54" i="3"/>
  <c r="L48" i="4"/>
  <c r="P129" i="3"/>
  <c r="O68" i="5"/>
  <c r="O113" i="4"/>
  <c r="M45" i="3"/>
  <c r="L45" i="3" s="1"/>
  <c r="L32" i="5"/>
  <c r="K32" i="5" s="1"/>
  <c r="L41" i="4"/>
  <c r="I121" i="11"/>
  <c r="J108" i="4" s="1"/>
  <c r="K123" i="3"/>
  <c r="Q86" i="3"/>
  <c r="R87" i="7"/>
  <c r="P74" i="4"/>
  <c r="P66" i="3"/>
  <c r="O57" i="4"/>
  <c r="O43" i="5"/>
  <c r="AB116" i="6"/>
  <c r="R48" i="7"/>
  <c r="Q47" i="3"/>
  <c r="P42" i="4"/>
  <c r="Q118" i="3"/>
  <c r="R119" i="7"/>
  <c r="P63" i="5"/>
  <c r="P104" i="4"/>
  <c r="P53" i="3"/>
  <c r="O47" i="4"/>
  <c r="I111" i="11"/>
  <c r="K113" i="3"/>
  <c r="M10" i="3"/>
  <c r="L10" i="5"/>
  <c r="L10" i="4"/>
  <c r="K10" i="4" s="1"/>
  <c r="P127" i="3"/>
  <c r="O111" i="4"/>
  <c r="T66" i="3"/>
  <c r="R66" i="3" s="1"/>
  <c r="S43" i="5"/>
  <c r="Q43" i="5" s="1"/>
  <c r="S57" i="4"/>
  <c r="Q57" i="4" s="1"/>
  <c r="R117" i="7"/>
  <c r="Q116" i="3"/>
  <c r="P102" i="4"/>
  <c r="J30" i="4"/>
  <c r="J24" i="5"/>
  <c r="P97" i="3"/>
  <c r="O84" i="4"/>
  <c r="O57" i="5"/>
  <c r="R125" i="7"/>
  <c r="Q124" i="3"/>
  <c r="P109" i="4"/>
  <c r="O64" i="3"/>
  <c r="N55" i="4"/>
  <c r="R12" i="7"/>
  <c r="Q11" i="3"/>
  <c r="P11" i="5"/>
  <c r="P11" i="4"/>
  <c r="T57" i="3"/>
  <c r="R57" i="3" s="1"/>
  <c r="S50" i="4"/>
  <c r="Q50" i="4" s="1"/>
  <c r="AB139" i="6"/>
  <c r="T49" i="3"/>
  <c r="R49" i="3" s="1"/>
  <c r="S44" i="4"/>
  <c r="Q44" i="4" s="1"/>
  <c r="S34" i="5"/>
  <c r="Q34" i="5" s="1"/>
  <c r="P10" i="3"/>
  <c r="O10" i="5"/>
  <c r="O10" i="4"/>
  <c r="M68" i="3"/>
  <c r="T118" i="3"/>
  <c r="R118" i="3" s="1"/>
  <c r="S63" i="5"/>
  <c r="Q63" i="5" s="1"/>
  <c r="S104" i="4"/>
  <c r="Q104" i="4" s="1"/>
  <c r="AB68" i="6"/>
  <c r="B58" i="11"/>
  <c r="AB52" i="6"/>
  <c r="S56" i="14"/>
  <c r="B56" i="14" s="1"/>
  <c r="F56" i="11" s="1"/>
  <c r="C56" i="11" s="1"/>
  <c r="C56" i="14"/>
  <c r="H56" i="11" s="1"/>
  <c r="E56" i="11" s="1"/>
  <c r="Q5" i="3"/>
  <c r="R6" i="7"/>
  <c r="P5" i="4"/>
  <c r="P5" i="5"/>
  <c r="N125" i="6"/>
  <c r="R30" i="7"/>
  <c r="Q29" i="3"/>
  <c r="P26" i="4"/>
  <c r="I75" i="11"/>
  <c r="J66" i="4" s="1"/>
  <c r="K77" i="3"/>
  <c r="M36" i="3"/>
  <c r="L32" i="4"/>
  <c r="N50" i="3"/>
  <c r="M35" i="5"/>
  <c r="M45" i="4"/>
  <c r="O105" i="3"/>
  <c r="N92" i="4"/>
  <c r="N123" i="3"/>
  <c r="L123" i="3" s="1"/>
  <c r="M108" i="4"/>
  <c r="K108" i="4" s="1"/>
  <c r="R34" i="7"/>
  <c r="Q33" i="3"/>
  <c r="P23" i="5"/>
  <c r="P29" i="4"/>
  <c r="I103" i="11"/>
  <c r="J92" i="4" s="1"/>
  <c r="K105" i="3"/>
  <c r="S138" i="14"/>
  <c r="B138" i="14" s="1"/>
  <c r="F138" i="11" s="1"/>
  <c r="C138" i="11" s="1"/>
  <c r="B138" i="11" s="1"/>
  <c r="C138" i="14"/>
  <c r="H138" i="11" s="1"/>
  <c r="E138" i="11" s="1"/>
  <c r="P110" i="3"/>
  <c r="O96" i="4"/>
  <c r="I26" i="11"/>
  <c r="J25" i="4" s="1"/>
  <c r="K28" i="3"/>
  <c r="T127" i="3"/>
  <c r="R127" i="3" s="1"/>
  <c r="S111" i="4"/>
  <c r="Q111" i="4" s="1"/>
  <c r="P138" i="3"/>
  <c r="O74" i="5"/>
  <c r="O121" i="4"/>
  <c r="N86" i="3"/>
  <c r="M74" i="4"/>
  <c r="R144" i="7"/>
  <c r="Q143" i="3"/>
  <c r="P78" i="5"/>
  <c r="P126" i="4"/>
  <c r="N118" i="3"/>
  <c r="L118" i="3" s="1"/>
  <c r="M63" i="5"/>
  <c r="M104" i="4"/>
  <c r="R64" i="7"/>
  <c r="Q63" i="3"/>
  <c r="P42" i="5"/>
  <c r="R97" i="7"/>
  <c r="Q96" i="3"/>
  <c r="P83" i="4"/>
  <c r="P56" i="5"/>
  <c r="R14" i="7"/>
  <c r="Q13" i="3"/>
  <c r="P12" i="4"/>
  <c r="M137" i="3"/>
  <c r="L73" i="5"/>
  <c r="L120" i="4"/>
  <c r="Q42" i="4"/>
  <c r="K41" i="4"/>
  <c r="C132" i="14"/>
  <c r="H132" i="11" s="1"/>
  <c r="E132" i="11" s="1"/>
  <c r="B132" i="11" s="1"/>
  <c r="I29" i="11"/>
  <c r="K31" i="3"/>
  <c r="I114" i="11"/>
  <c r="J102" i="4" s="1"/>
  <c r="K116" i="3"/>
  <c r="I36" i="11"/>
  <c r="K38" i="3"/>
  <c r="B131" i="11"/>
  <c r="N109" i="3"/>
  <c r="L109" i="3" s="1"/>
  <c r="M59" i="5"/>
  <c r="K59" i="5" s="1"/>
  <c r="N59" i="3"/>
  <c r="L59" i="3" s="1"/>
  <c r="M52" i="4"/>
  <c r="K52" i="4" s="1"/>
  <c r="M40" i="5"/>
  <c r="K40" i="5" s="1"/>
  <c r="I62" i="11"/>
  <c r="J55" i="4" s="1"/>
  <c r="K64" i="3"/>
  <c r="M60" i="3"/>
  <c r="L41" i="5"/>
  <c r="I60" i="11"/>
  <c r="J54" i="4" s="1"/>
  <c r="K62" i="3"/>
  <c r="T104" i="3"/>
  <c r="S91" i="4"/>
  <c r="O109" i="3"/>
  <c r="N59" i="5"/>
  <c r="AB48" i="6"/>
  <c r="O140" i="3"/>
  <c r="N123" i="4"/>
  <c r="N76" i="5"/>
  <c r="M133" i="3"/>
  <c r="L133" i="3" s="1"/>
  <c r="L116" i="4"/>
  <c r="K116" i="4" s="1"/>
  <c r="T87" i="3"/>
  <c r="R87" i="3" s="1"/>
  <c r="S75" i="4"/>
  <c r="Q75" i="4" s="1"/>
  <c r="R37" i="7"/>
  <c r="Q36" i="3"/>
  <c r="P32" i="4"/>
  <c r="R121" i="7"/>
  <c r="Q120" i="3"/>
  <c r="P65" i="5"/>
  <c r="P106" i="4"/>
  <c r="R130" i="7"/>
  <c r="Q129" i="3"/>
  <c r="P113" i="4"/>
  <c r="P68" i="5"/>
  <c r="N116" i="3"/>
  <c r="M102" i="4"/>
  <c r="T102" i="3"/>
  <c r="S89" i="4"/>
  <c r="I19" i="11"/>
  <c r="K21" i="3"/>
  <c r="AB144" i="6"/>
  <c r="Q66" i="3"/>
  <c r="R67" i="7"/>
  <c r="P57" i="4"/>
  <c r="P43" i="5"/>
  <c r="P47" i="3"/>
  <c r="O42" i="4"/>
  <c r="M104" i="3"/>
  <c r="L91" i="4"/>
  <c r="M50" i="3"/>
  <c r="L35" i="5"/>
  <c r="L45" i="4"/>
  <c r="K46" i="3"/>
  <c r="N47" i="6"/>
  <c r="AB138" i="6"/>
  <c r="M127" i="3"/>
  <c r="L111" i="4"/>
  <c r="P116" i="3"/>
  <c r="O102" i="4"/>
  <c r="R102" i="7"/>
  <c r="Q101" i="3"/>
  <c r="P88" i="4"/>
  <c r="R113" i="7"/>
  <c r="Q112" i="3"/>
  <c r="P98" i="4"/>
  <c r="N139" i="3"/>
  <c r="M75" i="5"/>
  <c r="M122" i="4"/>
  <c r="Q97" i="3"/>
  <c r="R98" i="7"/>
  <c r="P57" i="5"/>
  <c r="P84" i="4"/>
  <c r="P124" i="3"/>
  <c r="O109" i="4"/>
  <c r="AB111" i="6"/>
  <c r="I33" i="11"/>
  <c r="K35" i="3"/>
  <c r="N88" i="3"/>
  <c r="M76" i="4"/>
  <c r="P11" i="3"/>
  <c r="O11" i="5"/>
  <c r="O11" i="4"/>
  <c r="AB41" i="6"/>
  <c r="AB71" i="6"/>
  <c r="T43" i="3"/>
  <c r="R43" i="3" s="1"/>
  <c r="S30" i="5"/>
  <c r="Q30" i="5" s="1"/>
  <c r="S39" i="4"/>
  <c r="Q39" i="4" s="1"/>
  <c r="AB81" i="6"/>
  <c r="T31" i="3"/>
  <c r="R31" i="3" s="1"/>
  <c r="S27" i="4"/>
  <c r="Q27" i="4" s="1"/>
  <c r="S21" i="5"/>
  <c r="Q21" i="5" s="1"/>
  <c r="M66" i="3"/>
  <c r="L43" i="5"/>
  <c r="L57" i="4"/>
  <c r="T64" i="3"/>
  <c r="R64" i="3" s="1"/>
  <c r="S55" i="4"/>
  <c r="Q55" i="4" s="1"/>
  <c r="R11" i="7"/>
  <c r="Q10" i="3"/>
  <c r="P10" i="4"/>
  <c r="P10" i="5"/>
  <c r="Q111" i="3"/>
  <c r="R112" i="7"/>
  <c r="P97" i="4"/>
  <c r="N85" i="3"/>
  <c r="M73" i="4"/>
  <c r="AB54" i="6"/>
  <c r="N136" i="3"/>
  <c r="L136" i="3" s="1"/>
  <c r="M119" i="4"/>
  <c r="K119" i="4" s="1"/>
  <c r="M72" i="5"/>
  <c r="K72" i="5" s="1"/>
  <c r="N132" i="3"/>
  <c r="M71" i="5"/>
  <c r="K71" i="5" s="1"/>
  <c r="N7" i="6"/>
  <c r="R42" i="7"/>
  <c r="Q41" i="3"/>
  <c r="P29" i="5"/>
  <c r="P37" i="4"/>
  <c r="AB38" i="6"/>
  <c r="T129" i="3"/>
  <c r="R129" i="3" s="1"/>
  <c r="S113" i="4"/>
  <c r="Q113" i="4" s="1"/>
  <c r="S68" i="5"/>
  <c r="Q68" i="5" s="1"/>
  <c r="N102" i="6"/>
  <c r="M81" i="3"/>
  <c r="L81" i="3" s="1"/>
  <c r="L69" i="4"/>
  <c r="K69" i="4" s="1"/>
  <c r="N89" i="6"/>
  <c r="R21" i="7"/>
  <c r="Q20" i="3"/>
  <c r="P15" i="5"/>
  <c r="P18" i="4"/>
  <c r="Q110" i="3"/>
  <c r="R111" i="7"/>
  <c r="P96" i="4"/>
  <c r="I21" i="11"/>
  <c r="J21" i="4" s="1"/>
  <c r="K23" i="3"/>
  <c r="Q138" i="3"/>
  <c r="R139" i="7"/>
  <c r="P74" i="5"/>
  <c r="P121" i="4"/>
  <c r="O12" i="3"/>
  <c r="N12" i="5"/>
  <c r="T96" i="3"/>
  <c r="R96" i="3" s="1"/>
  <c r="S56" i="5"/>
  <c r="Q56" i="5" s="1"/>
  <c r="S83" i="4"/>
  <c r="Q83" i="4" s="1"/>
  <c r="P143" i="3"/>
  <c r="O78" i="5"/>
  <c r="O126" i="4"/>
  <c r="P63" i="3"/>
  <c r="O42" i="5"/>
  <c r="M89" i="3"/>
  <c r="L77" i="4"/>
  <c r="L52" i="5"/>
  <c r="P96" i="3"/>
  <c r="O83" i="4"/>
  <c r="O56" i="5"/>
  <c r="AB90" i="6"/>
  <c r="B50" i="11"/>
  <c r="B94" i="11"/>
  <c r="I112" i="11"/>
  <c r="K114" i="3"/>
  <c r="B116" i="11"/>
  <c r="N6" i="3"/>
  <c r="M6" i="4"/>
  <c r="M6" i="5"/>
  <c r="P6" i="3"/>
  <c r="O6" i="4"/>
  <c r="O6" i="5"/>
  <c r="I41" i="11"/>
  <c r="K43" i="3"/>
  <c r="T134" i="3"/>
  <c r="R134" i="3" s="1"/>
  <c r="S117" i="4"/>
  <c r="Q117" i="4" s="1"/>
  <c r="AB69" i="6"/>
  <c r="T42" i="3"/>
  <c r="R42" i="3" s="1"/>
  <c r="S38" i="4"/>
  <c r="Q38" i="4" s="1"/>
  <c r="P30" i="3"/>
  <c r="O20" i="5"/>
  <c r="N90" i="3"/>
  <c r="M78" i="4"/>
  <c r="K78" i="4" s="1"/>
  <c r="M53" i="5"/>
  <c r="M18" i="3"/>
  <c r="L16" i="4"/>
  <c r="M13" i="3"/>
  <c r="L12" i="4"/>
  <c r="P36" i="3"/>
  <c r="O32" i="4"/>
  <c r="P120" i="3"/>
  <c r="O106" i="4"/>
  <c r="O65" i="5"/>
  <c r="T122" i="3"/>
  <c r="R122" i="3" s="1"/>
  <c r="S107" i="4"/>
  <c r="Q107" i="4" s="1"/>
  <c r="J20" i="4"/>
  <c r="J17" i="5"/>
  <c r="M140" i="3"/>
  <c r="L140" i="3" s="1"/>
  <c r="L76" i="5"/>
  <c r="L123" i="4"/>
  <c r="T88" i="3"/>
  <c r="R88" i="3" s="1"/>
  <c r="S76" i="4"/>
  <c r="Q76" i="4" s="1"/>
  <c r="O93" i="3"/>
  <c r="N55" i="5"/>
  <c r="M30" i="3"/>
  <c r="L20" i="5"/>
  <c r="I82" i="11"/>
  <c r="K84" i="3"/>
  <c r="T82" i="3"/>
  <c r="R82" i="3" s="1"/>
  <c r="S70" i="4"/>
  <c r="Q70" i="4" s="1"/>
  <c r="N5" i="3"/>
  <c r="L5" i="3" s="1"/>
  <c r="M5" i="4"/>
  <c r="K5" i="4" s="1"/>
  <c r="M5" i="5"/>
  <c r="K5" i="5" s="1"/>
  <c r="R82" i="7"/>
  <c r="Q81" i="3"/>
  <c r="P69" i="4"/>
  <c r="T53" i="3"/>
  <c r="R53" i="3" s="1"/>
  <c r="S47" i="4"/>
  <c r="Q47" i="4" s="1"/>
  <c r="P101" i="3"/>
  <c r="O88" i="4"/>
  <c r="P112" i="3"/>
  <c r="O98" i="4"/>
  <c r="R25" i="7"/>
  <c r="Q24" i="3"/>
  <c r="P22" i="4"/>
  <c r="P18" i="5"/>
  <c r="T117" i="3"/>
  <c r="R117" i="3" s="1"/>
  <c r="S103" i="4"/>
  <c r="Q103" i="4" s="1"/>
  <c r="T97" i="3"/>
  <c r="R97" i="3" s="1"/>
  <c r="S57" i="5"/>
  <c r="Q57" i="5" s="1"/>
  <c r="S84" i="4"/>
  <c r="Q84" i="4" s="1"/>
  <c r="S99" i="14"/>
  <c r="B99" i="14" s="1"/>
  <c r="F99" i="11" s="1"/>
  <c r="C99" i="11" s="1"/>
  <c r="C99" i="14"/>
  <c r="H99" i="11" s="1"/>
  <c r="E99" i="11" s="1"/>
  <c r="M106" i="3"/>
  <c r="L93" i="4"/>
  <c r="P106" i="3"/>
  <c r="O93" i="4"/>
  <c r="AB21" i="6"/>
  <c r="T18" i="3"/>
  <c r="R18" i="3" s="1"/>
  <c r="S16" i="4"/>
  <c r="Q16" i="4" s="1"/>
  <c r="AB102" i="6"/>
  <c r="T50" i="3"/>
  <c r="R50" i="3" s="1"/>
  <c r="S45" i="4"/>
  <c r="Q45" i="4" s="1"/>
  <c r="S35" i="5"/>
  <c r="Q35" i="5" s="1"/>
  <c r="N41" i="3"/>
  <c r="M37" i="4"/>
  <c r="K37" i="4" s="1"/>
  <c r="M29" i="5"/>
  <c r="K29" i="5" s="1"/>
  <c r="N132" i="6"/>
  <c r="O102" i="8"/>
  <c r="X102" i="8" s="1"/>
  <c r="M12" i="3"/>
  <c r="L12" i="5"/>
  <c r="I10" i="11"/>
  <c r="J12" i="5" s="1"/>
  <c r="K12" i="3"/>
  <c r="P41" i="3"/>
  <c r="O29" i="5"/>
  <c r="O37" i="4"/>
  <c r="O65" i="3"/>
  <c r="N56" i="4"/>
  <c r="Q77" i="3"/>
  <c r="R78" i="7"/>
  <c r="P66" i="4"/>
  <c r="O123" i="3"/>
  <c r="N108" i="4"/>
  <c r="N112" i="3"/>
  <c r="M98" i="4"/>
  <c r="T128" i="3"/>
  <c r="R128" i="3" s="1"/>
  <c r="S112" i="4"/>
  <c r="Q112" i="4" s="1"/>
  <c r="P20" i="3"/>
  <c r="O18" i="4"/>
  <c r="O15" i="5"/>
  <c r="N58" i="3"/>
  <c r="M51" i="4"/>
  <c r="M39" i="5"/>
  <c r="N29" i="3"/>
  <c r="L29" i="3" s="1"/>
  <c r="M26" i="4"/>
  <c r="P25" i="3"/>
  <c r="O19" i="5"/>
  <c r="P90" i="3"/>
  <c r="O53" i="5"/>
  <c r="O78" i="4"/>
  <c r="T107" i="3"/>
  <c r="S94" i="4"/>
  <c r="S125" i="14"/>
  <c r="C125" i="14"/>
  <c r="H125" i="11" s="1"/>
  <c r="E125" i="11" s="1"/>
  <c r="B125" i="11" s="1"/>
  <c r="T140" i="3"/>
  <c r="R140" i="3" s="1"/>
  <c r="S76" i="5"/>
  <c r="Q76" i="5" s="1"/>
  <c r="S123" i="4"/>
  <c r="Q123" i="4" s="1"/>
  <c r="B39" i="11"/>
  <c r="Q75" i="3"/>
  <c r="R76" i="7"/>
  <c r="P46" i="5"/>
  <c r="P64" i="4"/>
  <c r="B95" i="11"/>
  <c r="R88" i="7"/>
  <c r="Q87" i="3"/>
  <c r="P75" i="4"/>
  <c r="I74" i="11"/>
  <c r="K76" i="3"/>
  <c r="Q42" i="5"/>
  <c r="C83" i="14"/>
  <c r="H83" i="11" s="1"/>
  <c r="E83" i="11" s="1"/>
  <c r="B83" i="11" s="1"/>
  <c r="C126" i="14"/>
  <c r="H126" i="11" s="1"/>
  <c r="E126" i="11" s="1"/>
  <c r="B126" i="11" s="1"/>
  <c r="I17" i="11"/>
  <c r="J17" i="4" s="1"/>
  <c r="K19" i="3"/>
  <c r="I102" i="11"/>
  <c r="J91" i="4" s="1"/>
  <c r="K104" i="3"/>
  <c r="I15" i="11"/>
  <c r="J15" i="4" s="1"/>
  <c r="K17" i="3"/>
  <c r="B14" i="11"/>
  <c r="R7" i="7"/>
  <c r="Q6" i="3"/>
  <c r="P6" i="4"/>
  <c r="P6" i="5"/>
  <c r="M117" i="3"/>
  <c r="L103" i="4"/>
  <c r="I25" i="11"/>
  <c r="J24" i="4" s="1"/>
  <c r="K27" i="3"/>
  <c r="M25" i="3"/>
  <c r="L19" i="5"/>
  <c r="S48" i="3"/>
  <c r="R48" i="3" s="1"/>
  <c r="R43" i="4"/>
  <c r="Q43" i="4" s="1"/>
  <c r="R31" i="7"/>
  <c r="Q30" i="3"/>
  <c r="P20" i="5"/>
  <c r="N16" i="3"/>
  <c r="M14" i="5"/>
  <c r="AB83" i="6"/>
  <c r="R105" i="7"/>
  <c r="Q104" i="3"/>
  <c r="P91" i="4"/>
  <c r="M111" i="3"/>
  <c r="L97" i="4"/>
  <c r="T58" i="3"/>
  <c r="R58" i="3" s="1"/>
  <c r="S51" i="4"/>
  <c r="Q51" i="4" s="1"/>
  <c r="S39" i="5"/>
  <c r="Q39" i="5" s="1"/>
  <c r="Q115" i="3"/>
  <c r="R116" i="7"/>
  <c r="P101" i="4"/>
  <c r="P62" i="5"/>
  <c r="N46" i="3"/>
  <c r="M33" i="5"/>
  <c r="I8" i="11"/>
  <c r="K10" i="3"/>
  <c r="AB129" i="6"/>
  <c r="O107" i="3"/>
  <c r="N94" i="4"/>
  <c r="R129" i="7"/>
  <c r="Q128" i="3"/>
  <c r="P112" i="4"/>
  <c r="N26" i="3"/>
  <c r="M23" i="4"/>
  <c r="K23" i="4" s="1"/>
  <c r="I113" i="11"/>
  <c r="K115" i="3"/>
  <c r="Q43" i="3"/>
  <c r="R44" i="7"/>
  <c r="P39" i="4"/>
  <c r="P30" i="5"/>
  <c r="P81" i="3"/>
  <c r="O69" i="4"/>
  <c r="T138" i="3"/>
  <c r="R138" i="3" s="1"/>
  <c r="S74" i="5"/>
  <c r="Q74" i="5" s="1"/>
  <c r="S121" i="4"/>
  <c r="Q121" i="4" s="1"/>
  <c r="O68" i="3"/>
  <c r="N58" i="4"/>
  <c r="O23" i="3"/>
  <c r="N21" i="4"/>
  <c r="N114" i="3"/>
  <c r="L114" i="3" s="1"/>
  <c r="M100" i="4"/>
  <c r="K100" i="4" s="1"/>
  <c r="M61" i="5"/>
  <c r="K61" i="5" s="1"/>
  <c r="P24" i="3"/>
  <c r="O18" i="5"/>
  <c r="O22" i="4"/>
  <c r="O136" i="3"/>
  <c r="N72" i="5"/>
  <c r="N119" i="4"/>
  <c r="X103" i="8"/>
  <c r="P49" i="3"/>
  <c r="O44" i="4"/>
  <c r="O34" i="5"/>
  <c r="Q106" i="3"/>
  <c r="R107" i="7"/>
  <c r="P93" i="4"/>
  <c r="Q15" i="3"/>
  <c r="R16" i="7"/>
  <c r="P13" i="5"/>
  <c r="P14" i="4"/>
  <c r="T141" i="3"/>
  <c r="R141" i="3" s="1"/>
  <c r="S124" i="4"/>
  <c r="Q124" i="4" s="1"/>
  <c r="T7" i="3"/>
  <c r="R7" i="3" s="1"/>
  <c r="S7" i="5"/>
  <c r="Q7" i="5" s="1"/>
  <c r="S7" i="4"/>
  <c r="Q7" i="4" s="1"/>
  <c r="K114" i="4"/>
  <c r="R80" i="7"/>
  <c r="Q79" i="3"/>
  <c r="P49" i="5"/>
  <c r="P68" i="4"/>
  <c r="N83" i="3"/>
  <c r="L83" i="3" s="1"/>
  <c r="M71" i="4"/>
  <c r="K71" i="4" s="1"/>
  <c r="P141" i="3"/>
  <c r="O124" i="4"/>
  <c r="N100" i="3"/>
  <c r="M87" i="4"/>
  <c r="P82" i="3"/>
  <c r="O70" i="4"/>
  <c r="P77" i="3"/>
  <c r="O66" i="4"/>
  <c r="I85" i="11"/>
  <c r="J75" i="4" s="1"/>
  <c r="K87" i="3"/>
  <c r="R77" i="7"/>
  <c r="Q76" i="3"/>
  <c r="P65" i="4"/>
  <c r="P47" i="5"/>
  <c r="P62" i="3"/>
  <c r="O54" i="4"/>
  <c r="Q35" i="3"/>
  <c r="R36" i="7"/>
  <c r="P31" i="4"/>
  <c r="P25" i="5"/>
  <c r="R26" i="7"/>
  <c r="Q25" i="3"/>
  <c r="P19" i="5"/>
  <c r="R20" i="7"/>
  <c r="Q19" i="3"/>
  <c r="P17" i="4"/>
  <c r="P102" i="3"/>
  <c r="O89" i="4"/>
  <c r="T16" i="3"/>
  <c r="R16" i="3" s="1"/>
  <c r="S14" i="5"/>
  <c r="Q14" i="5" s="1"/>
  <c r="Q90" i="3"/>
  <c r="R91" i="7"/>
  <c r="P78" i="4"/>
  <c r="P53" i="5"/>
  <c r="AB64" i="6"/>
  <c r="O91" i="3"/>
  <c r="N79" i="4"/>
  <c r="N38" i="3"/>
  <c r="L38" i="3" s="1"/>
  <c r="M26" i="5"/>
  <c r="K26" i="5" s="1"/>
  <c r="M34" i="4"/>
  <c r="K34" i="4" s="1"/>
  <c r="I65" i="11"/>
  <c r="J44" i="5" s="1"/>
  <c r="K67" i="3"/>
  <c r="P75" i="3"/>
  <c r="O64" i="4"/>
  <c r="O46" i="5"/>
  <c r="P87" i="3"/>
  <c r="O75" i="4"/>
  <c r="I81" i="11"/>
  <c r="J71" i="4" s="1"/>
  <c r="K83" i="3"/>
  <c r="I139" i="11"/>
  <c r="J124" i="4" s="1"/>
  <c r="K141" i="3"/>
  <c r="I120" i="11"/>
  <c r="J107" i="4" s="1"/>
  <c r="K122" i="3"/>
  <c r="Q71" i="5"/>
  <c r="M116" i="3"/>
  <c r="L102" i="4"/>
  <c r="AB143" i="6"/>
  <c r="N107" i="3"/>
  <c r="L107" i="3" s="1"/>
  <c r="M94" i="4"/>
  <c r="K94" i="4" s="1"/>
  <c r="M32" i="3"/>
  <c r="L22" i="5"/>
  <c r="L28" i="4"/>
  <c r="M58" i="3"/>
  <c r="L39" i="5"/>
  <c r="L51" i="4"/>
  <c r="T110" i="3"/>
  <c r="R110" i="3" s="1"/>
  <c r="S96" i="4"/>
  <c r="Q96" i="4" s="1"/>
  <c r="P104" i="3"/>
  <c r="O91" i="4"/>
  <c r="O39" i="3"/>
  <c r="N35" i="4"/>
  <c r="N27" i="5"/>
  <c r="I124" i="11"/>
  <c r="J67" i="5" s="1"/>
  <c r="K126" i="3"/>
  <c r="P115" i="3"/>
  <c r="O101" i="4"/>
  <c r="O62" i="5"/>
  <c r="T36" i="3"/>
  <c r="R36" i="3" s="1"/>
  <c r="S32" i="4"/>
  <c r="Q32" i="4" s="1"/>
  <c r="T39" i="3"/>
  <c r="R39" i="3" s="1"/>
  <c r="S27" i="5"/>
  <c r="Q27" i="5" s="1"/>
  <c r="S35" i="4"/>
  <c r="Q35" i="4" s="1"/>
  <c r="T60" i="3"/>
  <c r="R60" i="3" s="1"/>
  <c r="S41" i="5"/>
  <c r="Q41" i="5" s="1"/>
  <c r="N48" i="3"/>
  <c r="L48" i="3" s="1"/>
  <c r="M43" i="4"/>
  <c r="K43" i="4" s="1"/>
  <c r="P128" i="3"/>
  <c r="O112" i="4"/>
  <c r="B31" i="11"/>
  <c r="T126" i="3"/>
  <c r="R126" i="3" s="1"/>
  <c r="S67" i="5"/>
  <c r="Q67" i="5" s="1"/>
  <c r="M139" i="3"/>
  <c r="L75" i="5"/>
  <c r="L122" i="4"/>
  <c r="S106" i="3"/>
  <c r="R93" i="4"/>
  <c r="Q93" i="4" s="1"/>
  <c r="Q83" i="3"/>
  <c r="R84" i="7"/>
  <c r="P71" i="4"/>
  <c r="M39" i="3"/>
  <c r="L39" i="3" s="1"/>
  <c r="L35" i="4"/>
  <c r="K35" i="4" s="1"/>
  <c r="L27" i="5"/>
  <c r="K27" i="5" s="1"/>
  <c r="T41" i="3"/>
  <c r="R41" i="3" s="1"/>
  <c r="S29" i="5"/>
  <c r="Q29" i="5" s="1"/>
  <c r="S37" i="4"/>
  <c r="Q37" i="4" s="1"/>
  <c r="T90" i="3"/>
  <c r="R90" i="3" s="1"/>
  <c r="S53" i="5"/>
  <c r="Q53" i="5" s="1"/>
  <c r="S78" i="4"/>
  <c r="Q78" i="4" s="1"/>
  <c r="Q131" i="3"/>
  <c r="R132" i="7"/>
  <c r="P70" i="5"/>
  <c r="P115" i="4"/>
  <c r="O58" i="3"/>
  <c r="N51" i="4"/>
  <c r="N39" i="5"/>
  <c r="L15" i="5"/>
  <c r="L18" i="4"/>
  <c r="AB72" i="6"/>
  <c r="P61" i="3"/>
  <c r="O53" i="4"/>
  <c r="T71" i="3"/>
  <c r="R71" i="3" s="1"/>
  <c r="S45" i="5"/>
  <c r="Q45" i="5" s="1"/>
  <c r="R50" i="7"/>
  <c r="Q49" i="3"/>
  <c r="P34" i="5"/>
  <c r="P44" i="4"/>
  <c r="AB80" i="6"/>
  <c r="M78" i="3"/>
  <c r="L78" i="3" s="1"/>
  <c r="L67" i="4"/>
  <c r="K67" i="4" s="1"/>
  <c r="L48" i="5"/>
  <c r="K48" i="5" s="1"/>
  <c r="T38" i="3"/>
  <c r="R38" i="3" s="1"/>
  <c r="S34" i="4"/>
  <c r="Q34" i="4" s="1"/>
  <c r="S26" i="5"/>
  <c r="Q26" i="5" s="1"/>
  <c r="P79" i="3"/>
  <c r="O68" i="4"/>
  <c r="O49" i="5"/>
  <c r="K10" i="5"/>
  <c r="R109" i="7"/>
  <c r="Q108" i="3"/>
  <c r="P95" i="4"/>
  <c r="P58" i="5"/>
  <c r="I89" i="11"/>
  <c r="J79" i="4" s="1"/>
  <c r="K91" i="3"/>
  <c r="P69" i="3"/>
  <c r="O59" i="4"/>
  <c r="R142" i="7"/>
  <c r="Q141" i="3"/>
  <c r="P124" i="4"/>
  <c r="N19" i="3"/>
  <c r="L19" i="3" s="1"/>
  <c r="M17" i="4"/>
  <c r="K17" i="4" s="1"/>
  <c r="Q7" i="3"/>
  <c r="R8" i="7"/>
  <c r="P7" i="5"/>
  <c r="P7" i="4"/>
  <c r="Q82" i="3"/>
  <c r="R83" i="7"/>
  <c r="P70" i="4"/>
  <c r="N14" i="3"/>
  <c r="L14" i="3" s="1"/>
  <c r="M13" i="4"/>
  <c r="K13" i="4" s="1"/>
  <c r="O130" i="3"/>
  <c r="N69" i="5"/>
  <c r="N114" i="4"/>
  <c r="R33" i="7"/>
  <c r="Q32" i="3"/>
  <c r="P28" i="4"/>
  <c r="P22" i="5"/>
  <c r="T46" i="3"/>
  <c r="R46" i="3" s="1"/>
  <c r="S33" i="5"/>
  <c r="Q33" i="5" s="1"/>
  <c r="N122" i="3"/>
  <c r="L122" i="3" s="1"/>
  <c r="M107" i="4"/>
  <c r="M100" i="3"/>
  <c r="L87" i="4"/>
  <c r="P76" i="3"/>
  <c r="O65" i="4"/>
  <c r="O47" i="5"/>
  <c r="J36" i="4"/>
  <c r="J28" i="5"/>
  <c r="M96" i="3"/>
  <c r="L96" i="3" s="1"/>
  <c r="L56" i="5"/>
  <c r="K56" i="5" s="1"/>
  <c r="L83" i="4"/>
  <c r="P126" i="3"/>
  <c r="O67" i="5"/>
  <c r="Q62" i="3"/>
  <c r="R63" i="7"/>
  <c r="P54" i="4"/>
  <c r="T136" i="3"/>
  <c r="R136" i="3" s="1"/>
  <c r="S119" i="4"/>
  <c r="Q119" i="4" s="1"/>
  <c r="S72" i="5"/>
  <c r="Q72" i="5" s="1"/>
  <c r="O34" i="3"/>
  <c r="N30" i="4"/>
  <c r="N24" i="5"/>
  <c r="P71" i="3"/>
  <c r="O45" i="5"/>
  <c r="O51" i="3"/>
  <c r="N36" i="5"/>
  <c r="P19" i="3"/>
  <c r="O17" i="4"/>
  <c r="P50" i="3"/>
  <c r="O35" i="5"/>
  <c r="O45" i="4"/>
  <c r="Q102" i="3"/>
  <c r="R103" i="7"/>
  <c r="P89" i="4"/>
  <c r="T9" i="3"/>
  <c r="R9" i="3" s="1"/>
  <c r="S9" i="4"/>
  <c r="Q9" i="4" s="1"/>
  <c r="S9" i="5"/>
  <c r="Q9" i="5" s="1"/>
  <c r="R61" i="7"/>
  <c r="Q60" i="3"/>
  <c r="P41" i="5"/>
  <c r="Q74" i="3"/>
  <c r="R75" i="7"/>
  <c r="P63" i="4"/>
  <c r="L129" i="3"/>
  <c r="T143" i="3"/>
  <c r="R143" i="3" s="1"/>
  <c r="S126" i="4"/>
  <c r="Q126" i="4" s="1"/>
  <c r="S78" i="5"/>
  <c r="Q78" i="5" s="1"/>
  <c r="R114" i="7"/>
  <c r="Q113" i="3"/>
  <c r="P99" i="4"/>
  <c r="P60" i="5"/>
  <c r="B7" i="11"/>
  <c r="P73" i="3"/>
  <c r="O62" i="4"/>
  <c r="O80" i="3"/>
  <c r="N50" i="5"/>
  <c r="Q55" i="3"/>
  <c r="R56" i="7"/>
  <c r="P49" i="4"/>
  <c r="P37" i="5"/>
  <c r="I37" i="11"/>
  <c r="K39" i="3"/>
  <c r="J8" i="5"/>
  <c r="J8" i="4"/>
  <c r="I86" i="11"/>
  <c r="J76" i="4" s="1"/>
  <c r="K88" i="3"/>
  <c r="C51" i="14"/>
  <c r="H51" i="11" s="1"/>
  <c r="E51" i="11" s="1"/>
  <c r="B51" i="11" s="1"/>
  <c r="I106" i="11"/>
  <c r="K108" i="3"/>
  <c r="I35" i="11"/>
  <c r="J33" i="4" s="1"/>
  <c r="K37" i="3"/>
  <c r="I59" i="11"/>
  <c r="J53" i="4" s="1"/>
  <c r="K61" i="3"/>
  <c r="I23" i="11"/>
  <c r="J19" i="5" s="1"/>
  <c r="K25" i="3"/>
  <c r="R106" i="3"/>
  <c r="I123" i="11"/>
  <c r="J110" i="4" s="1"/>
  <c r="K125" i="3"/>
  <c r="M61" i="3"/>
  <c r="L53" i="4"/>
  <c r="AB99" i="6"/>
  <c r="T69" i="3"/>
  <c r="R69" i="3" s="1"/>
  <c r="S59" i="4"/>
  <c r="Q59" i="4" s="1"/>
  <c r="N106" i="3"/>
  <c r="L106" i="3" s="1"/>
  <c r="M93" i="4"/>
  <c r="K93" i="4" s="1"/>
  <c r="Q103" i="3"/>
  <c r="R104" i="7"/>
  <c r="P90" i="4"/>
  <c r="R39" i="7"/>
  <c r="Q38" i="3"/>
  <c r="P34" i="4"/>
  <c r="P26" i="5"/>
  <c r="N65" i="3"/>
  <c r="L65" i="3" s="1"/>
  <c r="M56" i="4"/>
  <c r="K56" i="4" s="1"/>
  <c r="N57" i="3"/>
  <c r="L57" i="3" s="1"/>
  <c r="M50" i="4"/>
  <c r="Q36" i="5"/>
  <c r="M75" i="3"/>
  <c r="L75" i="3" s="1"/>
  <c r="L46" i="5"/>
  <c r="K46" i="5" s="1"/>
  <c r="L64" i="4"/>
  <c r="K64" i="4" s="1"/>
  <c r="M85" i="3"/>
  <c r="L73" i="4"/>
  <c r="Q125" i="3"/>
  <c r="R126" i="7"/>
  <c r="P110" i="4"/>
  <c r="N99" i="3"/>
  <c r="L99" i="3" s="1"/>
  <c r="M86" i="4"/>
  <c r="K86" i="4" s="1"/>
  <c r="P122" i="3"/>
  <c r="O107" i="4"/>
  <c r="R73" i="7"/>
  <c r="Q72" i="3"/>
  <c r="P61" i="4"/>
  <c r="N134" i="3"/>
  <c r="M117" i="4"/>
  <c r="I76" i="11"/>
  <c r="K78" i="3"/>
  <c r="AB13" i="6"/>
  <c r="AB19" i="6"/>
  <c r="I71" i="11"/>
  <c r="J62" i="4" s="1"/>
  <c r="K73" i="3"/>
  <c r="S87" i="14"/>
  <c r="C87" i="14"/>
  <c r="H87" i="11" s="1"/>
  <c r="E87" i="11" s="1"/>
  <c r="B87" i="11" s="1"/>
  <c r="I108" i="11"/>
  <c r="J96" i="4" s="1"/>
  <c r="K110" i="3"/>
  <c r="I24" i="11"/>
  <c r="J23" i="4" s="1"/>
  <c r="K26" i="3"/>
  <c r="P54" i="3"/>
  <c r="O48" i="4"/>
  <c r="N8" i="3"/>
  <c r="L8" i="3" s="1"/>
  <c r="M8" i="4"/>
  <c r="M8" i="5"/>
  <c r="K8" i="5" s="1"/>
  <c r="T113" i="3"/>
  <c r="R113" i="3" s="1"/>
  <c r="S60" i="5"/>
  <c r="Q60" i="5" s="1"/>
  <c r="S99" i="4"/>
  <c r="Q99" i="4" s="1"/>
  <c r="T32" i="3"/>
  <c r="R32" i="3" s="1"/>
  <c r="S22" i="5"/>
  <c r="Q22" i="5" s="1"/>
  <c r="S28" i="4"/>
  <c r="Q28" i="4" s="1"/>
  <c r="M29" i="3"/>
  <c r="L26" i="4"/>
  <c r="I27" i="11"/>
  <c r="J26" i="4" s="1"/>
  <c r="K29" i="3"/>
  <c r="P117" i="3"/>
  <c r="O103" i="4"/>
  <c r="P83" i="3"/>
  <c r="O71" i="4"/>
  <c r="P142" i="3"/>
  <c r="O77" i="5"/>
  <c r="O125" i="4"/>
  <c r="B30" i="11"/>
  <c r="P131" i="3"/>
  <c r="O115" i="4"/>
  <c r="O70" i="5"/>
  <c r="AB37" i="6"/>
  <c r="N113" i="6"/>
  <c r="N91" i="3"/>
  <c r="L91" i="3" s="1"/>
  <c r="M79" i="4"/>
  <c r="K79" i="4" s="1"/>
  <c r="R62" i="7"/>
  <c r="Q61" i="3"/>
  <c r="P53" i="4"/>
  <c r="O56" i="3"/>
  <c r="N38" i="5"/>
  <c r="T86" i="3"/>
  <c r="R86" i="3" s="1"/>
  <c r="S74" i="4"/>
  <c r="Q74" i="4" s="1"/>
  <c r="R79" i="7"/>
  <c r="Q78" i="3"/>
  <c r="P48" i="5"/>
  <c r="P67" i="4"/>
  <c r="R101" i="7"/>
  <c r="Q100" i="3"/>
  <c r="P87" i="4"/>
  <c r="M33" i="3"/>
  <c r="L29" i="4"/>
  <c r="L23" i="5"/>
  <c r="P108" i="3"/>
  <c r="O58" i="5"/>
  <c r="O95" i="4"/>
  <c r="M95" i="3"/>
  <c r="L95" i="3" s="1"/>
  <c r="L82" i="4"/>
  <c r="K82" i="4" s="1"/>
  <c r="R70" i="7"/>
  <c r="Q69" i="3"/>
  <c r="P59" i="4"/>
  <c r="T142" i="3"/>
  <c r="R142" i="3" s="1"/>
  <c r="S77" i="5"/>
  <c r="Q77" i="5" s="1"/>
  <c r="S125" i="4"/>
  <c r="Q125" i="4" s="1"/>
  <c r="R17" i="7"/>
  <c r="Q16" i="3"/>
  <c r="P14" i="5"/>
  <c r="P133" i="3"/>
  <c r="O116" i="4"/>
  <c r="AB65" i="6"/>
  <c r="N143" i="6"/>
  <c r="P32" i="3"/>
  <c r="O28" i="4"/>
  <c r="O22" i="5"/>
  <c r="O105" i="8"/>
  <c r="X105" i="8" s="1"/>
  <c r="P111" i="3"/>
  <c r="O97" i="4"/>
  <c r="N98" i="6"/>
  <c r="R32" i="7"/>
  <c r="Q31" i="3"/>
  <c r="P21" i="5"/>
  <c r="P27" i="4"/>
  <c r="R127" i="7"/>
  <c r="Q126" i="3"/>
  <c r="P67" i="5"/>
  <c r="T12" i="3"/>
  <c r="R12" i="3" s="1"/>
  <c r="S12" i="5"/>
  <c r="Q12" i="5" s="1"/>
  <c r="Q50" i="3"/>
  <c r="R51" i="7"/>
  <c r="P35" i="5"/>
  <c r="P45" i="4"/>
  <c r="P85" i="3"/>
  <c r="O73" i="4"/>
  <c r="T101" i="3"/>
  <c r="S88" i="4"/>
  <c r="AB28" i="6"/>
  <c r="O121" i="3"/>
  <c r="N66" i="5"/>
  <c r="P113" i="3"/>
  <c r="O60" i="5"/>
  <c r="O99" i="4"/>
  <c r="M55" i="3"/>
  <c r="L37" i="5"/>
  <c r="L49" i="4"/>
  <c r="R74" i="7"/>
  <c r="Q73" i="3"/>
  <c r="P62" i="4"/>
  <c r="P55" i="3"/>
  <c r="O49" i="4"/>
  <c r="O37" i="5"/>
  <c r="Q116" i="4"/>
  <c r="B115" i="11"/>
  <c r="I98" i="11"/>
  <c r="J87" i="4" s="1"/>
  <c r="K100" i="3"/>
  <c r="C53" i="14"/>
  <c r="H53" i="11" s="1"/>
  <c r="E53" i="11" s="1"/>
  <c r="B53" i="11" s="1"/>
  <c r="B122" i="11"/>
  <c r="B64" i="11"/>
  <c r="L17" i="3"/>
  <c r="B100" i="11"/>
  <c r="B117" i="11"/>
  <c r="Q61" i="4"/>
  <c r="C137" i="14"/>
  <c r="H137" i="11" s="1"/>
  <c r="E137" i="11" s="1"/>
  <c r="B137" i="11" s="1"/>
  <c r="K90" i="4"/>
  <c r="P134" i="3"/>
  <c r="O117" i="4"/>
  <c r="H25" i="4"/>
  <c r="P103" i="3"/>
  <c r="O90" i="4"/>
  <c r="M53" i="3"/>
  <c r="L47" i="4"/>
  <c r="P42" i="3"/>
  <c r="O38" i="4"/>
  <c r="O70" i="3"/>
  <c r="N60" i="4"/>
  <c r="P45" i="3"/>
  <c r="O32" i="5"/>
  <c r="O41" i="4"/>
  <c r="Q114" i="3"/>
  <c r="R115" i="7"/>
  <c r="P61" i="5"/>
  <c r="P100" i="4"/>
  <c r="R93" i="7"/>
  <c r="Q92" i="3"/>
  <c r="P54" i="5"/>
  <c r="P80" i="4"/>
  <c r="P125" i="3"/>
  <c r="O110" i="4"/>
  <c r="Q122" i="3"/>
  <c r="R123" i="7"/>
  <c r="P107" i="4"/>
  <c r="O21" i="3"/>
  <c r="N19" i="4"/>
  <c r="N16" i="5"/>
  <c r="K31" i="5"/>
  <c r="F31" i="5" s="1"/>
  <c r="G31" i="5" s="1"/>
  <c r="AB88" i="6"/>
  <c r="R133" i="7"/>
  <c r="Q132" i="3"/>
  <c r="P71" i="5"/>
  <c r="R89" i="7"/>
  <c r="Q88" i="3"/>
  <c r="P76" i="4"/>
  <c r="P26" i="3"/>
  <c r="O23" i="4"/>
  <c r="M17" i="3"/>
  <c r="L15" i="4"/>
  <c r="K15" i="4" s="1"/>
  <c r="R55" i="7"/>
  <c r="Q54" i="3"/>
  <c r="P48" i="4"/>
  <c r="I130" i="11"/>
  <c r="J71" i="5" s="1"/>
  <c r="K132" i="3"/>
  <c r="I66" i="11"/>
  <c r="J58" i="4" s="1"/>
  <c r="K68" i="3"/>
  <c r="N66" i="3"/>
  <c r="M43" i="5"/>
  <c r="M57" i="4"/>
  <c r="N56" i="3"/>
  <c r="L56" i="3" s="1"/>
  <c r="M38" i="5"/>
  <c r="K38" i="5" s="1"/>
  <c r="Q139" i="3"/>
  <c r="R140" i="7"/>
  <c r="P75" i="5"/>
  <c r="P122" i="4"/>
  <c r="I73" i="11"/>
  <c r="K75" i="3"/>
  <c r="R118" i="7"/>
  <c r="Q117" i="3"/>
  <c r="P103" i="4"/>
  <c r="O104" i="8"/>
  <c r="X104" i="8" s="1"/>
  <c r="R143" i="7"/>
  <c r="Q142" i="3"/>
  <c r="P77" i="5"/>
  <c r="P125" i="4"/>
  <c r="R100" i="7"/>
  <c r="Q99" i="3"/>
  <c r="P86" i="4"/>
  <c r="N94" i="3"/>
  <c r="M81" i="4"/>
  <c r="K81" i="4" s="1"/>
  <c r="B16" i="11"/>
  <c r="R58" i="7"/>
  <c r="Q57" i="3"/>
  <c r="P50" i="4"/>
  <c r="N50" i="6"/>
  <c r="M73" i="3"/>
  <c r="L62" i="4"/>
  <c r="O8" i="3"/>
  <c r="N8" i="5"/>
  <c r="N8" i="4"/>
  <c r="T55" i="3"/>
  <c r="R55" i="3" s="1"/>
  <c r="S49" i="4"/>
  <c r="Q49" i="4" s="1"/>
  <c r="S37" i="5"/>
  <c r="Q37" i="5" s="1"/>
  <c r="T116" i="3"/>
  <c r="R116" i="3" s="1"/>
  <c r="S102" i="4"/>
  <c r="Q102" i="4" s="1"/>
  <c r="P98" i="3"/>
  <c r="O85" i="4"/>
  <c r="P37" i="3"/>
  <c r="O33" i="4"/>
  <c r="P46" i="3"/>
  <c r="O33" i="5"/>
  <c r="P100" i="3"/>
  <c r="O87" i="4"/>
  <c r="O14" i="3"/>
  <c r="N13" i="4"/>
  <c r="AA53" i="6"/>
  <c r="AB53" i="6" s="1"/>
  <c r="N73" i="3"/>
  <c r="L73" i="3" s="1"/>
  <c r="M62" i="4"/>
  <c r="K62" i="4" s="1"/>
  <c r="O22" i="3"/>
  <c r="N20" i="4"/>
  <c r="N17" i="5"/>
  <c r="M143" i="3"/>
  <c r="L126" i="4"/>
  <c r="L78" i="5"/>
  <c r="N87" i="6"/>
  <c r="M47" i="3"/>
  <c r="L42" i="4"/>
  <c r="P16" i="3"/>
  <c r="O14" i="5"/>
  <c r="S88" i="14"/>
  <c r="B88" i="14" s="1"/>
  <c r="F88" i="11" s="1"/>
  <c r="C88" i="11" s="1"/>
  <c r="C88" i="14"/>
  <c r="H88" i="11" s="1"/>
  <c r="E88" i="11" s="1"/>
  <c r="Q133" i="3"/>
  <c r="R134" i="7"/>
  <c r="P116" i="4"/>
  <c r="AB142" i="6"/>
  <c r="M9" i="3"/>
  <c r="L9" i="4"/>
  <c r="L9" i="5"/>
  <c r="T24" i="3"/>
  <c r="R24" i="3" s="1"/>
  <c r="S22" i="4"/>
  <c r="Q22" i="4" s="1"/>
  <c r="S18" i="5"/>
  <c r="Q18" i="5" s="1"/>
  <c r="AB127" i="6"/>
  <c r="I3" i="11"/>
  <c r="K5" i="3"/>
  <c r="P31" i="3"/>
  <c r="O27" i="4"/>
  <c r="O21" i="5"/>
  <c r="R85" i="7"/>
  <c r="Q84" i="3"/>
  <c r="P51" i="5"/>
  <c r="P72" i="4"/>
  <c r="R68" i="7"/>
  <c r="Q67" i="3"/>
  <c r="P44" i="5"/>
  <c r="N22" i="3"/>
  <c r="L22" i="3" s="1"/>
  <c r="M17" i="5"/>
  <c r="K17" i="5" s="1"/>
  <c r="M20" i="4"/>
  <c r="K20" i="4" s="1"/>
  <c r="R86" i="7"/>
  <c r="Q85" i="3"/>
  <c r="P73" i="4"/>
  <c r="I140" i="11"/>
  <c r="K142" i="3"/>
  <c r="M31" i="3"/>
  <c r="L27" i="4"/>
  <c r="L21" i="5"/>
  <c r="R120" i="7"/>
  <c r="Q119" i="3"/>
  <c r="P64" i="5"/>
  <c r="P105" i="4"/>
  <c r="Q79" i="4"/>
  <c r="O95" i="3"/>
  <c r="N82" i="4"/>
  <c r="J69" i="5"/>
  <c r="J114" i="4"/>
  <c r="K83" i="4"/>
  <c r="B97" i="11"/>
  <c r="R72" i="3"/>
  <c r="J40" i="4"/>
  <c r="J31" i="5"/>
  <c r="K57" i="4" l="1"/>
  <c r="K14" i="5"/>
  <c r="K59" i="4"/>
  <c r="K54" i="5"/>
  <c r="K35" i="5"/>
  <c r="I40" i="11"/>
  <c r="J38" i="4" s="1"/>
  <c r="K42" i="3"/>
  <c r="I127" i="11"/>
  <c r="K129" i="3"/>
  <c r="K39" i="5"/>
  <c r="L127" i="3"/>
  <c r="S5" i="3"/>
  <c r="R5" i="3" s="1"/>
  <c r="L94" i="3"/>
  <c r="G94" i="3" s="1"/>
  <c r="K50" i="4"/>
  <c r="K112" i="3"/>
  <c r="L26" i="3"/>
  <c r="K54" i="3"/>
  <c r="L42" i="5"/>
  <c r="K58" i="5"/>
  <c r="K107" i="4"/>
  <c r="L16" i="3"/>
  <c r="L132" i="3"/>
  <c r="K45" i="4"/>
  <c r="L24" i="3"/>
  <c r="L41" i="3"/>
  <c r="B99" i="11"/>
  <c r="K53" i="5"/>
  <c r="K122" i="4"/>
  <c r="K138" i="3"/>
  <c r="K104" i="4"/>
  <c r="L92" i="3"/>
  <c r="K65" i="4"/>
  <c r="L134" i="3"/>
  <c r="R99" i="3"/>
  <c r="M103" i="4"/>
  <c r="K103" i="4" s="1"/>
  <c r="L117" i="4"/>
  <c r="K117" i="4" s="1"/>
  <c r="K76" i="5"/>
  <c r="K63" i="5"/>
  <c r="L10" i="3"/>
  <c r="L25" i="4"/>
  <c r="K25" i="4" s="1"/>
  <c r="F25" i="4" s="1"/>
  <c r="G25" i="4" s="1"/>
  <c r="K19" i="5"/>
  <c r="K47" i="5"/>
  <c r="I109" i="11"/>
  <c r="J97" i="4" s="1"/>
  <c r="K111" i="3"/>
  <c r="I93" i="11"/>
  <c r="J82" i="4" s="1"/>
  <c r="K95" i="3"/>
  <c r="K43" i="5"/>
  <c r="K8" i="4"/>
  <c r="F8" i="4" s="1"/>
  <c r="G8" i="4" s="1"/>
  <c r="K30" i="5"/>
  <c r="B70" i="11"/>
  <c r="I51" i="11"/>
  <c r="J47" i="4" s="1"/>
  <c r="K53" i="3"/>
  <c r="I84" i="11"/>
  <c r="J74" i="4" s="1"/>
  <c r="K86" i="3"/>
  <c r="I53" i="11"/>
  <c r="K55" i="3"/>
  <c r="I137" i="11"/>
  <c r="K139" i="3"/>
  <c r="I126" i="11"/>
  <c r="J112" i="4" s="1"/>
  <c r="K128" i="3"/>
  <c r="I83" i="11"/>
  <c r="J73" i="4" s="1"/>
  <c r="K85" i="3"/>
  <c r="I132" i="11"/>
  <c r="J117" i="4" s="1"/>
  <c r="K134" i="3"/>
  <c r="G21" i="3"/>
  <c r="O113" i="3"/>
  <c r="N99" i="4"/>
  <c r="N60" i="5"/>
  <c r="F72" i="5"/>
  <c r="G72" i="5" s="1"/>
  <c r="H72" i="5" s="1"/>
  <c r="N82" i="3"/>
  <c r="L82" i="3" s="1"/>
  <c r="M70" i="4"/>
  <c r="K70" i="4" s="1"/>
  <c r="J19" i="4"/>
  <c r="J16" i="5"/>
  <c r="O119" i="3"/>
  <c r="N105" i="4"/>
  <c r="N64" i="5"/>
  <c r="O85" i="3"/>
  <c r="N73" i="4"/>
  <c r="N126" i="3"/>
  <c r="L126" i="3" s="1"/>
  <c r="M67" i="5"/>
  <c r="K67" i="5" s="1"/>
  <c r="O99" i="3"/>
  <c r="N86" i="4"/>
  <c r="O117" i="3"/>
  <c r="N103" i="4"/>
  <c r="F19" i="4"/>
  <c r="G19" i="4" s="1"/>
  <c r="H19" i="4" s="1"/>
  <c r="O73" i="3"/>
  <c r="N62" i="4"/>
  <c r="O126" i="3"/>
  <c r="N67" i="5"/>
  <c r="S104" i="3"/>
  <c r="R91" i="4"/>
  <c r="Q91" i="4" s="1"/>
  <c r="O61" i="3"/>
  <c r="N53" i="4"/>
  <c r="I30" i="11"/>
  <c r="K32" i="3"/>
  <c r="N12" i="3"/>
  <c r="L12" i="3" s="1"/>
  <c r="M12" i="5"/>
  <c r="K12" i="5" s="1"/>
  <c r="O102" i="3"/>
  <c r="N89" i="4"/>
  <c r="F114" i="4"/>
  <c r="G114" i="4" s="1"/>
  <c r="H114" i="4" s="1"/>
  <c r="O141" i="3"/>
  <c r="N124" i="4"/>
  <c r="O108" i="3"/>
  <c r="N95" i="4"/>
  <c r="N58" i="5"/>
  <c r="F39" i="5"/>
  <c r="G39" i="5" s="1"/>
  <c r="H39" i="5" s="1"/>
  <c r="O90" i="3"/>
  <c r="N53" i="5"/>
  <c r="N78" i="4"/>
  <c r="F119" i="4"/>
  <c r="G119" i="4" s="1"/>
  <c r="H119" i="4" s="1"/>
  <c r="J62" i="5"/>
  <c r="J101" i="4"/>
  <c r="N128" i="3"/>
  <c r="M112" i="4"/>
  <c r="O104" i="3"/>
  <c r="N91" i="4"/>
  <c r="O75" i="3"/>
  <c r="N46" i="5"/>
  <c r="N64" i="4"/>
  <c r="K26" i="4"/>
  <c r="O81" i="3"/>
  <c r="N69" i="4"/>
  <c r="L90" i="3"/>
  <c r="N89" i="3"/>
  <c r="L89" i="3" s="1"/>
  <c r="M77" i="4"/>
  <c r="K77" i="4" s="1"/>
  <c r="M52" i="5"/>
  <c r="K52" i="5" s="1"/>
  <c r="F52" i="5" s="1"/>
  <c r="G52" i="5" s="1"/>
  <c r="G12" i="3"/>
  <c r="O36" i="3"/>
  <c r="N32" i="4"/>
  <c r="N47" i="3"/>
  <c r="L47" i="3" s="1"/>
  <c r="M42" i="4"/>
  <c r="K42" i="4" s="1"/>
  <c r="I138" i="11"/>
  <c r="K140" i="3"/>
  <c r="O5" i="3"/>
  <c r="N5" i="4"/>
  <c r="N5" i="5"/>
  <c r="J99" i="4"/>
  <c r="J60" i="5"/>
  <c r="H52" i="5"/>
  <c r="O9" i="3"/>
  <c r="N9" i="4"/>
  <c r="N9" i="5"/>
  <c r="N113" i="3"/>
  <c r="L113" i="3" s="1"/>
  <c r="M60" i="5"/>
  <c r="K60" i="5" s="1"/>
  <c r="M99" i="4"/>
  <c r="K99" i="4" s="1"/>
  <c r="O53" i="3"/>
  <c r="N47" i="4"/>
  <c r="N23" i="3"/>
  <c r="L23" i="3" s="1"/>
  <c r="M21" i="4"/>
  <c r="K21" i="4" s="1"/>
  <c r="O26" i="3"/>
  <c r="N23" i="4"/>
  <c r="J6" i="5"/>
  <c r="J6" i="4"/>
  <c r="K22" i="5"/>
  <c r="K111" i="4"/>
  <c r="K14" i="4"/>
  <c r="M86" i="3"/>
  <c r="L74" i="4"/>
  <c r="F69" i="5"/>
  <c r="G69" i="5" s="1"/>
  <c r="H69" i="5" s="1"/>
  <c r="O19" i="3"/>
  <c r="N17" i="4"/>
  <c r="O96" i="3"/>
  <c r="N83" i="4"/>
  <c r="N56" i="5"/>
  <c r="O11" i="3"/>
  <c r="N11" i="4"/>
  <c r="N11" i="5"/>
  <c r="O137" i="3"/>
  <c r="N73" i="5"/>
  <c r="N120" i="4"/>
  <c r="I89" i="3"/>
  <c r="G89" i="3"/>
  <c r="N124" i="3"/>
  <c r="M109" i="4"/>
  <c r="F40" i="5"/>
  <c r="G40" i="5" s="1"/>
  <c r="H40" i="5"/>
  <c r="J52" i="4"/>
  <c r="J40" i="5"/>
  <c r="N49" i="3"/>
  <c r="M44" i="4"/>
  <c r="M34" i="5"/>
  <c r="O45" i="3"/>
  <c r="N41" i="4"/>
  <c r="N32" i="5"/>
  <c r="K7" i="4"/>
  <c r="L32" i="3"/>
  <c r="J106" i="4"/>
  <c r="J65" i="5"/>
  <c r="K41" i="5"/>
  <c r="L15" i="3"/>
  <c r="I115" i="11"/>
  <c r="J103" i="4" s="1"/>
  <c r="K117" i="3"/>
  <c r="O129" i="3"/>
  <c r="N113" i="4"/>
  <c r="N68" i="5"/>
  <c r="O47" i="3"/>
  <c r="N42" i="4"/>
  <c r="F82" i="4"/>
  <c r="G82" i="4" s="1"/>
  <c r="H82" i="4" s="1"/>
  <c r="O84" i="3"/>
  <c r="N51" i="5"/>
  <c r="N72" i="4"/>
  <c r="N52" i="3"/>
  <c r="L52" i="3" s="1"/>
  <c r="M46" i="4"/>
  <c r="K46" i="4" s="1"/>
  <c r="H8" i="4"/>
  <c r="O57" i="3"/>
  <c r="N50" i="4"/>
  <c r="J46" i="5"/>
  <c r="J64" i="4"/>
  <c r="O54" i="3"/>
  <c r="N48" i="4"/>
  <c r="O92" i="3"/>
  <c r="N54" i="5"/>
  <c r="N80" i="4"/>
  <c r="I100" i="11"/>
  <c r="J89" i="4" s="1"/>
  <c r="K102" i="3"/>
  <c r="G121" i="3"/>
  <c r="O50" i="3"/>
  <c r="N35" i="5"/>
  <c r="N45" i="4"/>
  <c r="J67" i="4"/>
  <c r="J48" i="5"/>
  <c r="J95" i="4"/>
  <c r="J58" i="5"/>
  <c r="O62" i="3"/>
  <c r="N54" i="4"/>
  <c r="G130" i="3"/>
  <c r="O7" i="3"/>
  <c r="N7" i="5"/>
  <c r="N7" i="4"/>
  <c r="H79" i="4"/>
  <c r="F79" i="4"/>
  <c r="G79" i="4" s="1"/>
  <c r="O106" i="3"/>
  <c r="N93" i="4"/>
  <c r="G136" i="3"/>
  <c r="G23" i="3"/>
  <c r="S107" i="3"/>
  <c r="R107" i="3" s="1"/>
  <c r="R94" i="4"/>
  <c r="Q94" i="4" s="1"/>
  <c r="J10" i="4"/>
  <c r="J10" i="5"/>
  <c r="I39" i="11"/>
  <c r="K41" i="3"/>
  <c r="I65" i="3"/>
  <c r="G65" i="3"/>
  <c r="S101" i="3"/>
  <c r="R88" i="4"/>
  <c r="Q88" i="4" s="1"/>
  <c r="F55" i="5"/>
  <c r="G55" i="5" s="1"/>
  <c r="H55" i="5" s="1"/>
  <c r="M101" i="3"/>
  <c r="L88" i="4"/>
  <c r="O41" i="3"/>
  <c r="N29" i="5"/>
  <c r="N37" i="4"/>
  <c r="K73" i="4"/>
  <c r="N40" i="3"/>
  <c r="L40" i="3" s="1"/>
  <c r="M28" i="5"/>
  <c r="K28" i="5" s="1"/>
  <c r="M36" i="4"/>
  <c r="K36" i="4" s="1"/>
  <c r="N110" i="3"/>
  <c r="L110" i="3" s="1"/>
  <c r="M96" i="4"/>
  <c r="K96" i="4" s="1"/>
  <c r="K75" i="5"/>
  <c r="G109" i="3"/>
  <c r="J27" i="4"/>
  <c r="J21" i="5"/>
  <c r="G105" i="3"/>
  <c r="H55" i="4"/>
  <c r="N115" i="3"/>
  <c r="L115" i="3" s="1"/>
  <c r="M101" i="4"/>
  <c r="K101" i="4" s="1"/>
  <c r="M62" i="5"/>
  <c r="K62" i="5" s="1"/>
  <c r="J78" i="5"/>
  <c r="J126" i="4"/>
  <c r="I45" i="11"/>
  <c r="J42" i="4" s="1"/>
  <c r="K47" i="3"/>
  <c r="H52" i="4"/>
  <c r="F52" i="4"/>
  <c r="G52" i="4" s="1"/>
  <c r="L25" i="3"/>
  <c r="O98" i="3"/>
  <c r="N85" i="4"/>
  <c r="I80" i="11"/>
  <c r="J70" i="4" s="1"/>
  <c r="K82" i="3"/>
  <c r="J7" i="4"/>
  <c r="J7" i="5"/>
  <c r="I96" i="11"/>
  <c r="J85" i="4" s="1"/>
  <c r="K98" i="3"/>
  <c r="M128" i="3"/>
  <c r="L112" i="4"/>
  <c r="K7" i="5"/>
  <c r="K48" i="4"/>
  <c r="K97" i="4"/>
  <c r="L60" i="3"/>
  <c r="K53" i="4"/>
  <c r="K12" i="4"/>
  <c r="O88" i="3"/>
  <c r="N76" i="4"/>
  <c r="F13" i="4"/>
  <c r="G13" i="4" s="1"/>
  <c r="H13" i="4" s="1"/>
  <c r="N27" i="3"/>
  <c r="L27" i="3" s="1"/>
  <c r="M24" i="4"/>
  <c r="K24" i="4" s="1"/>
  <c r="F24" i="4" s="1"/>
  <c r="G24" i="4" s="1"/>
  <c r="H24" i="4" s="1"/>
  <c r="M112" i="3"/>
  <c r="L112" i="3" s="1"/>
  <c r="L98" i="4"/>
  <c r="K98" i="4" s="1"/>
  <c r="I87" i="11"/>
  <c r="K89" i="3"/>
  <c r="O60" i="3"/>
  <c r="N41" i="5"/>
  <c r="F24" i="5"/>
  <c r="G24" i="5" s="1"/>
  <c r="H24" i="5" s="1"/>
  <c r="N79" i="3"/>
  <c r="L79" i="3" s="1"/>
  <c r="M68" i="4"/>
  <c r="K68" i="4" s="1"/>
  <c r="M49" i="5"/>
  <c r="K49" i="5" s="1"/>
  <c r="I91" i="3"/>
  <c r="G91" i="3"/>
  <c r="O6" i="3"/>
  <c r="N6" i="4"/>
  <c r="N6" i="5"/>
  <c r="K51" i="4"/>
  <c r="F51" i="4" s="1"/>
  <c r="G51" i="4" s="1"/>
  <c r="H51" i="4" s="1"/>
  <c r="M131" i="3"/>
  <c r="L131" i="3" s="1"/>
  <c r="L115" i="4"/>
  <c r="K115" i="4" s="1"/>
  <c r="L70" i="5"/>
  <c r="K70" i="5" s="1"/>
  <c r="N101" i="3"/>
  <c r="M88" i="4"/>
  <c r="K88" i="4" s="1"/>
  <c r="G93" i="3"/>
  <c r="J61" i="5"/>
  <c r="J100" i="4"/>
  <c r="O138" i="3"/>
  <c r="N74" i="5"/>
  <c r="N121" i="4"/>
  <c r="M6" i="3"/>
  <c r="L6" i="4"/>
  <c r="L6" i="5"/>
  <c r="K6" i="5" s="1"/>
  <c r="L85" i="3"/>
  <c r="O10" i="3"/>
  <c r="N10" i="5"/>
  <c r="N10" i="4"/>
  <c r="L139" i="3"/>
  <c r="J113" i="4"/>
  <c r="J68" i="5"/>
  <c r="J74" i="5"/>
  <c r="J121" i="4"/>
  <c r="O143" i="3"/>
  <c r="N78" i="5"/>
  <c r="N126" i="4"/>
  <c r="N138" i="3"/>
  <c r="L138" i="3" s="1"/>
  <c r="M74" i="5"/>
  <c r="K74" i="5" s="1"/>
  <c r="M121" i="4"/>
  <c r="K121" i="4" s="1"/>
  <c r="I64" i="3"/>
  <c r="F118" i="4"/>
  <c r="G118" i="4" s="1"/>
  <c r="H118" i="4"/>
  <c r="I59" i="3"/>
  <c r="G59" i="3"/>
  <c r="K20" i="5"/>
  <c r="I22" i="11"/>
  <c r="K24" i="3"/>
  <c r="L7" i="3"/>
  <c r="L54" i="3"/>
  <c r="L111" i="3"/>
  <c r="K37" i="5"/>
  <c r="K9" i="5"/>
  <c r="L61" i="3"/>
  <c r="J120" i="4"/>
  <c r="J73" i="5"/>
  <c r="L13" i="3"/>
  <c r="I117" i="11"/>
  <c r="K119" i="3"/>
  <c r="N70" i="3"/>
  <c r="L70" i="3" s="1"/>
  <c r="G70" i="3" s="1"/>
  <c r="M60" i="4"/>
  <c r="K60" i="4" s="1"/>
  <c r="F60" i="4" s="1"/>
  <c r="G60" i="4" s="1"/>
  <c r="H60" i="4" s="1"/>
  <c r="I16" i="11"/>
  <c r="J16" i="4" s="1"/>
  <c r="K18" i="3"/>
  <c r="O122" i="3"/>
  <c r="N107" i="4"/>
  <c r="O142" i="3"/>
  <c r="N77" i="5"/>
  <c r="N125" i="4"/>
  <c r="O132" i="3"/>
  <c r="N71" i="5"/>
  <c r="I64" i="11"/>
  <c r="K66" i="3"/>
  <c r="O31" i="3"/>
  <c r="N21" i="5"/>
  <c r="N27" i="4"/>
  <c r="M142" i="3"/>
  <c r="L77" i="5"/>
  <c r="L125" i="4"/>
  <c r="F38" i="5"/>
  <c r="G38" i="5" s="1"/>
  <c r="H38" i="5" s="1"/>
  <c r="N36" i="3"/>
  <c r="L36" i="3" s="1"/>
  <c r="M32" i="4"/>
  <c r="K32" i="4" s="1"/>
  <c r="J35" i="4"/>
  <c r="J27" i="5"/>
  <c r="F30" i="4"/>
  <c r="G30" i="4" s="1"/>
  <c r="H30" i="4" s="1"/>
  <c r="N71" i="3"/>
  <c r="L71" i="3" s="1"/>
  <c r="M45" i="5"/>
  <c r="K45" i="5" s="1"/>
  <c r="I31" i="11"/>
  <c r="K33" i="3"/>
  <c r="N142" i="3"/>
  <c r="L142" i="3" s="1"/>
  <c r="M77" i="5"/>
  <c r="M125" i="4"/>
  <c r="N63" i="3"/>
  <c r="L63" i="3" s="1"/>
  <c r="M42" i="5"/>
  <c r="K42" i="5" s="1"/>
  <c r="O25" i="3"/>
  <c r="N19" i="5"/>
  <c r="H28" i="3"/>
  <c r="AO50" i="17"/>
  <c r="D50" i="17" s="1"/>
  <c r="O87" i="3"/>
  <c r="N75" i="4"/>
  <c r="L58" i="3"/>
  <c r="G58" i="3" s="1"/>
  <c r="F108" i="4"/>
  <c r="G108" i="4" s="1"/>
  <c r="H108" i="4" s="1"/>
  <c r="K102" i="4"/>
  <c r="R104" i="3"/>
  <c r="O63" i="3"/>
  <c r="N42" i="5"/>
  <c r="K74" i="4"/>
  <c r="O29" i="3"/>
  <c r="N26" i="4"/>
  <c r="B56" i="11"/>
  <c r="G135" i="3"/>
  <c r="I135" i="3"/>
  <c r="J32" i="5"/>
  <c r="J41" i="4"/>
  <c r="H44" i="3"/>
  <c r="AO76" i="17"/>
  <c r="D76" i="17" s="1"/>
  <c r="J11" i="4"/>
  <c r="J11" i="5"/>
  <c r="F81" i="4"/>
  <c r="G81" i="4" s="1"/>
  <c r="H81" i="4" s="1"/>
  <c r="L30" i="3"/>
  <c r="J45" i="4"/>
  <c r="J35" i="5"/>
  <c r="O52" i="3"/>
  <c r="N46" i="4"/>
  <c r="K49" i="4"/>
  <c r="K9" i="4"/>
  <c r="K21" i="5"/>
  <c r="F56" i="4"/>
  <c r="G56" i="4" s="1"/>
  <c r="H56" i="4"/>
  <c r="J30" i="5"/>
  <c r="J39" i="4"/>
  <c r="N53" i="3"/>
  <c r="L53" i="3" s="1"/>
  <c r="M47" i="4"/>
  <c r="K47" i="4" s="1"/>
  <c r="F8" i="5"/>
  <c r="G8" i="5" s="1"/>
  <c r="H8" i="5"/>
  <c r="L66" i="3"/>
  <c r="O16" i="3"/>
  <c r="N14" i="5"/>
  <c r="B88" i="11"/>
  <c r="G14" i="3"/>
  <c r="G8" i="3"/>
  <c r="I8" i="3"/>
  <c r="J125" i="4"/>
  <c r="J77" i="5"/>
  <c r="F17" i="5"/>
  <c r="G17" i="5" s="1"/>
  <c r="H17" i="5" s="1"/>
  <c r="S103" i="3"/>
  <c r="R103" i="3" s="1"/>
  <c r="R90" i="4"/>
  <c r="Q90" i="4" s="1"/>
  <c r="O139" i="3"/>
  <c r="N122" i="4"/>
  <c r="N75" i="5"/>
  <c r="N87" i="3"/>
  <c r="L87" i="3" s="1"/>
  <c r="M75" i="4"/>
  <c r="K75" i="4" s="1"/>
  <c r="O114" i="3"/>
  <c r="N100" i="4"/>
  <c r="N61" i="5"/>
  <c r="I122" i="11"/>
  <c r="J109" i="4" s="1"/>
  <c r="K124" i="3"/>
  <c r="R101" i="3"/>
  <c r="M97" i="3"/>
  <c r="L97" i="3" s="1"/>
  <c r="L57" i="5"/>
  <c r="K57" i="5" s="1"/>
  <c r="L84" i="4"/>
  <c r="K84" i="4" s="1"/>
  <c r="N64" i="3"/>
  <c r="L64" i="3" s="1"/>
  <c r="G64" i="3" s="1"/>
  <c r="M55" i="4"/>
  <c r="K55" i="4" s="1"/>
  <c r="F55" i="4" s="1"/>
  <c r="G55" i="4" s="1"/>
  <c r="O100" i="3"/>
  <c r="N87" i="4"/>
  <c r="G56" i="3"/>
  <c r="O125" i="3"/>
  <c r="N110" i="4"/>
  <c r="O38" i="3"/>
  <c r="N26" i="5"/>
  <c r="N34" i="4"/>
  <c r="N98" i="3"/>
  <c r="L98" i="3" s="1"/>
  <c r="M85" i="4"/>
  <c r="K85" i="4" s="1"/>
  <c r="I7" i="11"/>
  <c r="K9" i="3"/>
  <c r="G34" i="3"/>
  <c r="O131" i="3"/>
  <c r="N115" i="4"/>
  <c r="N70" i="5"/>
  <c r="F27" i="5"/>
  <c r="G27" i="5" s="1"/>
  <c r="H27" i="5" s="1"/>
  <c r="K87" i="4"/>
  <c r="O43" i="3"/>
  <c r="N39" i="4"/>
  <c r="N30" i="5"/>
  <c r="O128" i="3"/>
  <c r="N112" i="4"/>
  <c r="I14" i="11"/>
  <c r="J14" i="5" s="1"/>
  <c r="K16" i="3"/>
  <c r="I95" i="11"/>
  <c r="K97" i="3"/>
  <c r="G123" i="3"/>
  <c r="N68" i="3"/>
  <c r="L68" i="3" s="1"/>
  <c r="G68" i="3" s="1"/>
  <c r="M58" i="4"/>
  <c r="K58" i="4" s="1"/>
  <c r="F58" i="4" s="1"/>
  <c r="G58" i="4" s="1"/>
  <c r="H58" i="4" s="1"/>
  <c r="N80" i="3"/>
  <c r="L80" i="3" s="1"/>
  <c r="G80" i="3" s="1"/>
  <c r="M50" i="5"/>
  <c r="K50" i="5" s="1"/>
  <c r="O66" i="3"/>
  <c r="N43" i="5"/>
  <c r="N57" i="4"/>
  <c r="L116" i="3"/>
  <c r="O120" i="3"/>
  <c r="N106" i="4"/>
  <c r="N65" i="5"/>
  <c r="O13" i="3"/>
  <c r="N12" i="4"/>
  <c r="L86" i="3"/>
  <c r="L50" i="3"/>
  <c r="M124" i="3"/>
  <c r="L109" i="4"/>
  <c r="N51" i="3"/>
  <c r="L51" i="3" s="1"/>
  <c r="M36" i="5"/>
  <c r="K36" i="5" s="1"/>
  <c r="F36" i="5" s="1"/>
  <c r="G36" i="5" s="1"/>
  <c r="O118" i="3"/>
  <c r="N63" i="5"/>
  <c r="N104" i="4"/>
  <c r="F43" i="4"/>
  <c r="G43" i="4" s="1"/>
  <c r="H43" i="4" s="1"/>
  <c r="F15" i="4"/>
  <c r="G15" i="4" s="1"/>
  <c r="H15" i="4" s="1"/>
  <c r="O46" i="3"/>
  <c r="N33" i="5"/>
  <c r="N119" i="3"/>
  <c r="L119" i="3" s="1"/>
  <c r="M105" i="4"/>
  <c r="K105" i="4" s="1"/>
  <c r="M64" i="5"/>
  <c r="K64" i="5" s="1"/>
  <c r="J34" i="5"/>
  <c r="J44" i="4"/>
  <c r="K29" i="4"/>
  <c r="L55" i="3"/>
  <c r="L9" i="3"/>
  <c r="K27" i="4"/>
  <c r="J80" i="4"/>
  <c r="J54" i="5"/>
  <c r="O133" i="3"/>
  <c r="N116" i="4"/>
  <c r="J47" i="5"/>
  <c r="J65" i="4"/>
  <c r="I116" i="11"/>
  <c r="K118" i="3"/>
  <c r="O110" i="3"/>
  <c r="N96" i="4"/>
  <c r="J25" i="5"/>
  <c r="J31" i="4"/>
  <c r="F92" i="4"/>
  <c r="G92" i="4" s="1"/>
  <c r="H92" i="4" s="1"/>
  <c r="F20" i="4"/>
  <c r="G20" i="4" s="1"/>
  <c r="H20" i="4" s="1"/>
  <c r="O82" i="3"/>
  <c r="N70" i="4"/>
  <c r="F35" i="4"/>
  <c r="G35" i="4" s="1"/>
  <c r="H35" i="4" s="1"/>
  <c r="O76" i="3"/>
  <c r="N47" i="5"/>
  <c r="N65" i="4"/>
  <c r="L100" i="3"/>
  <c r="O79" i="3"/>
  <c r="N49" i="5"/>
  <c r="N68" i="4"/>
  <c r="F94" i="4"/>
  <c r="G94" i="4" s="1"/>
  <c r="H94" i="4"/>
  <c r="O30" i="3"/>
  <c r="N20" i="5"/>
  <c r="I125" i="11"/>
  <c r="J111" i="4" s="1"/>
  <c r="K127" i="3"/>
  <c r="N20" i="3"/>
  <c r="L20" i="3" s="1"/>
  <c r="M15" i="5"/>
  <c r="K15" i="5" s="1"/>
  <c r="M18" i="4"/>
  <c r="K18" i="4" s="1"/>
  <c r="I99" i="11"/>
  <c r="J88" i="4" s="1"/>
  <c r="K101" i="3"/>
  <c r="K6" i="4"/>
  <c r="I94" i="11"/>
  <c r="K96" i="3"/>
  <c r="O20" i="3"/>
  <c r="N18" i="4"/>
  <c r="N15" i="5"/>
  <c r="N37" i="3"/>
  <c r="L37" i="3" s="1"/>
  <c r="M33" i="4"/>
  <c r="K33" i="4" s="1"/>
  <c r="O111" i="3"/>
  <c r="N97" i="4"/>
  <c r="O112" i="3"/>
  <c r="N98" i="4"/>
  <c r="N137" i="3"/>
  <c r="L137" i="3" s="1"/>
  <c r="M120" i="4"/>
  <c r="K120" i="4" s="1"/>
  <c r="M73" i="5"/>
  <c r="K73" i="5" s="1"/>
  <c r="F123" i="4"/>
  <c r="G123" i="4" s="1"/>
  <c r="H123" i="4" s="1"/>
  <c r="J26" i="5"/>
  <c r="J34" i="4"/>
  <c r="O33" i="3"/>
  <c r="N29" i="4"/>
  <c r="N23" i="5"/>
  <c r="I58" i="11"/>
  <c r="J41" i="5" s="1"/>
  <c r="K60" i="3"/>
  <c r="O124" i="3"/>
  <c r="N109" i="4"/>
  <c r="O116" i="3"/>
  <c r="N102" i="4"/>
  <c r="G48" i="3"/>
  <c r="G17" i="3"/>
  <c r="I18" i="11"/>
  <c r="K20" i="3"/>
  <c r="O134" i="3"/>
  <c r="N117" i="4"/>
  <c r="O71" i="3"/>
  <c r="N45" i="5"/>
  <c r="K23" i="5"/>
  <c r="K91" i="4"/>
  <c r="L31" i="3"/>
  <c r="F66" i="5"/>
  <c r="G66" i="5" s="1"/>
  <c r="H66" i="5" s="1"/>
  <c r="O69" i="3"/>
  <c r="N59" i="4"/>
  <c r="O78" i="3"/>
  <c r="N48" i="5"/>
  <c r="N67" i="4"/>
  <c r="O83" i="3"/>
  <c r="N71" i="4"/>
  <c r="F21" i="4"/>
  <c r="G21" i="4" s="1"/>
  <c r="H21" i="4" s="1"/>
  <c r="O101" i="3"/>
  <c r="N88" i="4"/>
  <c r="F59" i="5"/>
  <c r="G59" i="5" s="1"/>
  <c r="H59" i="5" s="1"/>
  <c r="I131" i="11"/>
  <c r="J116" i="4" s="1"/>
  <c r="K133" i="3"/>
  <c r="G95" i="3"/>
  <c r="I97" i="11"/>
  <c r="J86" i="4" s="1"/>
  <c r="K99" i="3"/>
  <c r="O67" i="3"/>
  <c r="N44" i="5"/>
  <c r="J5" i="5"/>
  <c r="J5" i="4"/>
  <c r="N141" i="3"/>
  <c r="L141" i="3" s="1"/>
  <c r="M124" i="4"/>
  <c r="K124" i="4" s="1"/>
  <c r="G22" i="3"/>
  <c r="M49" i="3"/>
  <c r="L44" i="4"/>
  <c r="L34" i="5"/>
  <c r="F16" i="5"/>
  <c r="G16" i="5" s="1"/>
  <c r="H16" i="5" s="1"/>
  <c r="N18" i="3"/>
  <c r="L18" i="3" s="1"/>
  <c r="M16" i="4"/>
  <c r="K16" i="4" s="1"/>
  <c r="O72" i="3"/>
  <c r="N61" i="4"/>
  <c r="O103" i="3"/>
  <c r="N90" i="4"/>
  <c r="O55" i="3"/>
  <c r="N49" i="4"/>
  <c r="N37" i="5"/>
  <c r="O74" i="3"/>
  <c r="N63" i="4"/>
  <c r="O32" i="3"/>
  <c r="N28" i="4"/>
  <c r="N22" i="5"/>
  <c r="O49" i="3"/>
  <c r="N34" i="5"/>
  <c r="N44" i="4"/>
  <c r="G39" i="3"/>
  <c r="O35" i="3"/>
  <c r="N25" i="5"/>
  <c r="N31" i="4"/>
  <c r="O15" i="3"/>
  <c r="N14" i="4"/>
  <c r="N13" i="5"/>
  <c r="S102" i="3"/>
  <c r="R102" i="3" s="1"/>
  <c r="R89" i="4"/>
  <c r="Q89" i="4" s="1"/>
  <c r="I107" i="3"/>
  <c r="G107" i="3"/>
  <c r="O115" i="3"/>
  <c r="N101" i="4"/>
  <c r="N62" i="5"/>
  <c r="O77" i="3"/>
  <c r="N66" i="4"/>
  <c r="O24" i="3"/>
  <c r="N22" i="4"/>
  <c r="N18" i="5"/>
  <c r="J72" i="4"/>
  <c r="J51" i="5"/>
  <c r="L6" i="3"/>
  <c r="I50" i="11"/>
  <c r="J46" i="4" s="1"/>
  <c r="K52" i="3"/>
  <c r="F12" i="5"/>
  <c r="G12" i="5" s="1"/>
  <c r="H12" i="5" s="1"/>
  <c r="M88" i="3"/>
  <c r="L88" i="3" s="1"/>
  <c r="L76" i="4"/>
  <c r="K76" i="4" s="1"/>
  <c r="O97" i="3"/>
  <c r="N84" i="4"/>
  <c r="N57" i="5"/>
  <c r="M46" i="3"/>
  <c r="L46" i="3" s="1"/>
  <c r="L33" i="5"/>
  <c r="K33" i="5" s="1"/>
  <c r="N143" i="3"/>
  <c r="L143" i="3" s="1"/>
  <c r="M126" i="4"/>
  <c r="K126" i="4" s="1"/>
  <c r="M78" i="5"/>
  <c r="K78" i="5" s="1"/>
  <c r="G140" i="3"/>
  <c r="N67" i="3"/>
  <c r="L67" i="3" s="1"/>
  <c r="M44" i="5"/>
  <c r="K44" i="5" s="1"/>
  <c r="O86" i="3"/>
  <c r="N74" i="4"/>
  <c r="O18" i="3"/>
  <c r="N16" i="4"/>
  <c r="H77" i="4"/>
  <c r="F77" i="4"/>
  <c r="G77" i="4" s="1"/>
  <c r="O37" i="3"/>
  <c r="N33" i="4"/>
  <c r="O127" i="3"/>
  <c r="N111" i="4"/>
  <c r="O42" i="3"/>
  <c r="N38" i="4"/>
  <c r="J13" i="5"/>
  <c r="J14" i="4"/>
  <c r="K28" i="4"/>
  <c r="J119" i="4"/>
  <c r="J72" i="5"/>
  <c r="L33" i="3"/>
  <c r="L104" i="3"/>
  <c r="K13" i="5"/>
  <c r="J115" i="4"/>
  <c r="J70" i="5"/>
  <c r="J68" i="4"/>
  <c r="J49" i="5"/>
  <c r="K125" i="4" l="1"/>
  <c r="I70" i="11"/>
  <c r="J61" i="4" s="1"/>
  <c r="K72" i="3"/>
  <c r="K77" i="5"/>
  <c r="L101" i="3"/>
  <c r="F76" i="5"/>
  <c r="G76" i="5" s="1"/>
  <c r="H76" i="5" s="1"/>
  <c r="H80" i="3"/>
  <c r="I80" i="3" s="1"/>
  <c r="AO136" i="17"/>
  <c r="D136" i="17" s="1"/>
  <c r="H107" i="3"/>
  <c r="AO178" i="17"/>
  <c r="D178" i="17" s="1"/>
  <c r="G116" i="3"/>
  <c r="G66" i="3"/>
  <c r="G35" i="3"/>
  <c r="G83" i="3"/>
  <c r="G82" i="3"/>
  <c r="F38" i="4"/>
  <c r="G38" i="4" s="1"/>
  <c r="H38" i="4" s="1"/>
  <c r="H140" i="3"/>
  <c r="I140" i="3" s="1"/>
  <c r="AO230" i="17"/>
  <c r="D230" i="17" s="1"/>
  <c r="G77" i="3"/>
  <c r="F13" i="5"/>
  <c r="G13" i="5" s="1"/>
  <c r="H13" i="5" s="1"/>
  <c r="F63" i="4"/>
  <c r="G63" i="4" s="1"/>
  <c r="H63" i="4" s="1"/>
  <c r="G72" i="3"/>
  <c r="H22" i="3"/>
  <c r="I22" i="3" s="1"/>
  <c r="AO41" i="17"/>
  <c r="D41" i="17" s="1"/>
  <c r="F88" i="4"/>
  <c r="G88" i="4" s="1"/>
  <c r="H88" i="4" s="1"/>
  <c r="G78" i="3"/>
  <c r="I30" i="3"/>
  <c r="G30" i="3"/>
  <c r="F47" i="5"/>
  <c r="G47" i="5" s="1"/>
  <c r="H47" i="5" s="1"/>
  <c r="G120" i="3"/>
  <c r="H70" i="5"/>
  <c r="F70" i="5"/>
  <c r="G70" i="5" s="1"/>
  <c r="H87" i="4"/>
  <c r="F87" i="4"/>
  <c r="G87" i="4" s="1"/>
  <c r="F122" i="4"/>
  <c r="G122" i="4" s="1"/>
  <c r="H122" i="4"/>
  <c r="F75" i="4"/>
  <c r="G75" i="4" s="1"/>
  <c r="H75" i="4" s="1"/>
  <c r="G25" i="3"/>
  <c r="H70" i="3"/>
  <c r="I70" i="3" s="1"/>
  <c r="AO119" i="17"/>
  <c r="D119" i="17" s="1"/>
  <c r="F50" i="5"/>
  <c r="G50" i="5" s="1"/>
  <c r="H50" i="5" s="1"/>
  <c r="H59" i="3"/>
  <c r="AO104" i="17"/>
  <c r="D104" i="17" s="1"/>
  <c r="H6" i="5"/>
  <c r="F6" i="5"/>
  <c r="G6" i="5" s="1"/>
  <c r="J52" i="5"/>
  <c r="J77" i="4"/>
  <c r="G88" i="3"/>
  <c r="G98" i="3"/>
  <c r="F28" i="5"/>
  <c r="G28" i="5" s="1"/>
  <c r="H28" i="5" s="1"/>
  <c r="J29" i="5"/>
  <c r="J37" i="4"/>
  <c r="H136" i="3"/>
  <c r="I136" i="3" s="1"/>
  <c r="AO216" i="17"/>
  <c r="D216" i="17" s="1"/>
  <c r="F7" i="5"/>
  <c r="G7" i="5" s="1"/>
  <c r="H7" i="5" s="1"/>
  <c r="H121" i="3"/>
  <c r="I121" i="3" s="1"/>
  <c r="AO198" i="17"/>
  <c r="D198" i="17" s="1"/>
  <c r="F48" i="4"/>
  <c r="G48" i="4" s="1"/>
  <c r="H48" i="4" s="1"/>
  <c r="G47" i="3"/>
  <c r="K44" i="4"/>
  <c r="H89" i="3"/>
  <c r="AO148" i="17"/>
  <c r="D148" i="17" s="1"/>
  <c r="F56" i="5"/>
  <c r="G56" i="5" s="1"/>
  <c r="H56" i="5"/>
  <c r="G27" i="3"/>
  <c r="H5" i="5"/>
  <c r="F5" i="5"/>
  <c r="G5" i="5" s="1"/>
  <c r="G36" i="3"/>
  <c r="G81" i="3"/>
  <c r="K112" i="4"/>
  <c r="G90" i="3"/>
  <c r="F62" i="4"/>
  <c r="G62" i="4" s="1"/>
  <c r="H62" i="4" s="1"/>
  <c r="H21" i="3"/>
  <c r="I21" i="3" s="1"/>
  <c r="AO38" i="17"/>
  <c r="D38" i="17" s="1"/>
  <c r="F25" i="5"/>
  <c r="G25" i="5" s="1"/>
  <c r="H25" i="5" s="1"/>
  <c r="G112" i="3"/>
  <c r="G20" i="3"/>
  <c r="F22" i="4"/>
  <c r="G22" i="4" s="1"/>
  <c r="H22" i="4"/>
  <c r="G32" i="3"/>
  <c r="G79" i="3"/>
  <c r="G110" i="3"/>
  <c r="H68" i="3"/>
  <c r="I68" i="3" s="1"/>
  <c r="AO117" i="17"/>
  <c r="D117" i="17" s="1"/>
  <c r="F84" i="4"/>
  <c r="G84" i="4" s="1"/>
  <c r="H84" i="4" s="1"/>
  <c r="G42" i="3"/>
  <c r="G97" i="3"/>
  <c r="F62" i="5"/>
  <c r="G62" i="5" s="1"/>
  <c r="H62" i="5" s="1"/>
  <c r="F14" i="4"/>
  <c r="G14" i="4" s="1"/>
  <c r="H14" i="4" s="1"/>
  <c r="G74" i="3"/>
  <c r="G101" i="3"/>
  <c r="F59" i="4"/>
  <c r="G59" i="4" s="1"/>
  <c r="H59" i="4" s="1"/>
  <c r="F45" i="5"/>
  <c r="G45" i="5" s="1"/>
  <c r="H45" i="5" s="1"/>
  <c r="F23" i="5"/>
  <c r="G23" i="5" s="1"/>
  <c r="H23" i="5" s="1"/>
  <c r="G76" i="3"/>
  <c r="F33" i="5"/>
  <c r="G33" i="5" s="1"/>
  <c r="H33" i="5" s="1"/>
  <c r="F104" i="4"/>
  <c r="G104" i="4" s="1"/>
  <c r="H104" i="4" s="1"/>
  <c r="H115" i="4"/>
  <c r="F115" i="4"/>
  <c r="G115" i="4" s="1"/>
  <c r="F34" i="4"/>
  <c r="G34" i="4" s="1"/>
  <c r="H34" i="4" s="1"/>
  <c r="I100" i="3"/>
  <c r="G100" i="3"/>
  <c r="G139" i="3"/>
  <c r="H8" i="3"/>
  <c r="AO10" i="17"/>
  <c r="D10" i="17" s="1"/>
  <c r="H42" i="5"/>
  <c r="F42" i="5"/>
  <c r="G42" i="5" s="1"/>
  <c r="G87" i="3"/>
  <c r="F126" i="4"/>
  <c r="G126" i="4" s="1"/>
  <c r="H126" i="4" s="1"/>
  <c r="F6" i="4"/>
  <c r="G6" i="4" s="1"/>
  <c r="H6" i="4" s="1"/>
  <c r="H109" i="3"/>
  <c r="I109" i="3" s="1"/>
  <c r="AO180" i="17"/>
  <c r="D180" i="17" s="1"/>
  <c r="G40" i="3"/>
  <c r="F93" i="4"/>
  <c r="G93" i="4" s="1"/>
  <c r="H93" i="4" s="1"/>
  <c r="G7" i="3"/>
  <c r="G54" i="3"/>
  <c r="F68" i="5"/>
  <c r="G68" i="5" s="1"/>
  <c r="H68" i="5" s="1"/>
  <c r="L49" i="3"/>
  <c r="G49" i="3" s="1"/>
  <c r="F83" i="4"/>
  <c r="G83" i="4" s="1"/>
  <c r="H83" i="4" s="1"/>
  <c r="F9" i="5"/>
  <c r="G9" i="5" s="1"/>
  <c r="H9" i="5" s="1"/>
  <c r="H5" i="4"/>
  <c r="F5" i="4"/>
  <c r="G5" i="4" s="1"/>
  <c r="H12" i="3"/>
  <c r="I12" i="3" s="1"/>
  <c r="AO24" i="17"/>
  <c r="D24" i="17" s="1"/>
  <c r="L128" i="3"/>
  <c r="J28" i="4"/>
  <c r="J22" i="5"/>
  <c r="G73" i="3"/>
  <c r="J122" i="4"/>
  <c r="J75" i="5"/>
  <c r="F18" i="5"/>
  <c r="G18" i="5" s="1"/>
  <c r="H18" i="5" s="1"/>
  <c r="G55" i="3"/>
  <c r="F49" i="5"/>
  <c r="G49" i="5" s="1"/>
  <c r="H49" i="5" s="1"/>
  <c r="H94" i="3"/>
  <c r="I94" i="3" s="1"/>
  <c r="AO158" i="17"/>
  <c r="D158" i="17" s="1"/>
  <c r="J57" i="5"/>
  <c r="J84" i="4"/>
  <c r="G125" i="3"/>
  <c r="H111" i="4"/>
  <c r="F111" i="4"/>
  <c r="G111" i="4" s="1"/>
  <c r="F101" i="4"/>
  <c r="G101" i="4" s="1"/>
  <c r="H101" i="4" s="1"/>
  <c r="G15" i="3"/>
  <c r="F37" i="5"/>
  <c r="G37" i="5" s="1"/>
  <c r="H37" i="5" s="1"/>
  <c r="H95" i="3"/>
  <c r="I95" i="3" s="1"/>
  <c r="AO165" i="17"/>
  <c r="D165" i="17" s="1"/>
  <c r="G69" i="3"/>
  <c r="G71" i="3"/>
  <c r="H48" i="3"/>
  <c r="I48" i="3" s="1"/>
  <c r="AO85" i="17"/>
  <c r="D85" i="17" s="1"/>
  <c r="F29" i="4"/>
  <c r="G29" i="4" s="1"/>
  <c r="H29" i="4" s="1"/>
  <c r="F15" i="5"/>
  <c r="G15" i="5" s="1"/>
  <c r="H15" i="5" s="1"/>
  <c r="G46" i="3"/>
  <c r="F63" i="5"/>
  <c r="G63" i="5" s="1"/>
  <c r="H63" i="5" s="1"/>
  <c r="F12" i="4"/>
  <c r="G12" i="4" s="1"/>
  <c r="H12" i="4" s="1"/>
  <c r="F57" i="4"/>
  <c r="G57" i="4" s="1"/>
  <c r="H57" i="4" s="1"/>
  <c r="H123" i="3"/>
  <c r="I123" i="3" s="1"/>
  <c r="AO201" i="17"/>
  <c r="D201" i="17" s="1"/>
  <c r="F30" i="5"/>
  <c r="G30" i="5" s="1"/>
  <c r="H30" i="5" s="1"/>
  <c r="I131" i="3"/>
  <c r="G131" i="3"/>
  <c r="F26" i="5"/>
  <c r="G26" i="5" s="1"/>
  <c r="H26" i="5" s="1"/>
  <c r="F61" i="5"/>
  <c r="G61" i="5" s="1"/>
  <c r="H61" i="5" s="1"/>
  <c r="H14" i="3"/>
  <c r="I14" i="3" s="1"/>
  <c r="AO26" i="17"/>
  <c r="D26" i="17" s="1"/>
  <c r="I63" i="3"/>
  <c r="G63" i="3"/>
  <c r="I25" i="4"/>
  <c r="J28" i="3"/>
  <c r="J57" i="4"/>
  <c r="J43" i="5"/>
  <c r="F107" i="4"/>
  <c r="G107" i="4" s="1"/>
  <c r="H107" i="4" s="1"/>
  <c r="F78" i="5"/>
  <c r="G78" i="5" s="1"/>
  <c r="H78" i="5" s="1"/>
  <c r="F121" i="4"/>
  <c r="G121" i="4" s="1"/>
  <c r="H121" i="4" s="1"/>
  <c r="G6" i="3"/>
  <c r="G106" i="3"/>
  <c r="H130" i="3"/>
  <c r="I130" i="3" s="1"/>
  <c r="AO210" i="17"/>
  <c r="D210" i="17" s="1"/>
  <c r="F72" i="4"/>
  <c r="G72" i="4" s="1"/>
  <c r="H72" i="4"/>
  <c r="F113" i="4"/>
  <c r="G113" i="4" s="1"/>
  <c r="H113" i="4" s="1"/>
  <c r="F120" i="4"/>
  <c r="G120" i="4" s="1"/>
  <c r="H120" i="4"/>
  <c r="G96" i="3"/>
  <c r="F47" i="4"/>
  <c r="G47" i="4" s="1"/>
  <c r="H47" i="4" s="1"/>
  <c r="F9" i="4"/>
  <c r="G9" i="4" s="1"/>
  <c r="H9" i="4" s="1"/>
  <c r="G5" i="3"/>
  <c r="G51" i="3"/>
  <c r="F53" i="4"/>
  <c r="G53" i="4" s="1"/>
  <c r="H53" i="4" s="1"/>
  <c r="F73" i="4"/>
  <c r="G73" i="4" s="1"/>
  <c r="H73" i="4" s="1"/>
  <c r="F74" i="4"/>
  <c r="G74" i="4" s="1"/>
  <c r="H74" i="4" s="1"/>
  <c r="F28" i="4"/>
  <c r="G28" i="4" s="1"/>
  <c r="H28" i="4" s="1"/>
  <c r="F70" i="4"/>
  <c r="G70" i="4" s="1"/>
  <c r="H70" i="4" s="1"/>
  <c r="G43" i="3"/>
  <c r="G37" i="3"/>
  <c r="G86" i="3"/>
  <c r="F27" i="4"/>
  <c r="G27" i="4" s="1"/>
  <c r="H27" i="4" s="1"/>
  <c r="F16" i="4"/>
  <c r="G16" i="4" s="1"/>
  <c r="H16" i="4" s="1"/>
  <c r="I127" i="3"/>
  <c r="G127" i="3"/>
  <c r="G18" i="3"/>
  <c r="G115" i="3"/>
  <c r="F31" i="4"/>
  <c r="G31" i="4" s="1"/>
  <c r="H31" i="4" s="1"/>
  <c r="F22" i="5"/>
  <c r="G22" i="5" s="1"/>
  <c r="H22" i="5" s="1"/>
  <c r="F49" i="4"/>
  <c r="G49" i="4" s="1"/>
  <c r="H49" i="4" s="1"/>
  <c r="F117" i="4"/>
  <c r="G117" i="4" s="1"/>
  <c r="H117" i="4" s="1"/>
  <c r="F102" i="4"/>
  <c r="G102" i="4" s="1"/>
  <c r="H102" i="4" s="1"/>
  <c r="G33" i="3"/>
  <c r="F98" i="4"/>
  <c r="G98" i="4" s="1"/>
  <c r="H98" i="4" s="1"/>
  <c r="F18" i="4"/>
  <c r="G18" i="4" s="1"/>
  <c r="H18" i="4" s="1"/>
  <c r="F68" i="4"/>
  <c r="G68" i="4" s="1"/>
  <c r="H68" i="4" s="1"/>
  <c r="F116" i="4"/>
  <c r="G116" i="4" s="1"/>
  <c r="H116" i="4" s="1"/>
  <c r="G118" i="3"/>
  <c r="G13" i="3"/>
  <c r="F43" i="5"/>
  <c r="G43" i="5" s="1"/>
  <c r="H43" i="5" s="1"/>
  <c r="F39" i="4"/>
  <c r="G39" i="4" s="1"/>
  <c r="H39" i="4" s="1"/>
  <c r="H34" i="3"/>
  <c r="I34" i="3" s="1"/>
  <c r="AO56" i="17"/>
  <c r="D56" i="17" s="1"/>
  <c r="G38" i="3"/>
  <c r="H100" i="4"/>
  <c r="F100" i="4"/>
  <c r="G100" i="4" s="1"/>
  <c r="F71" i="5"/>
  <c r="G71" i="5" s="1"/>
  <c r="H71" i="5" s="1"/>
  <c r="G122" i="3"/>
  <c r="J105" i="4"/>
  <c r="J64" i="5"/>
  <c r="G143" i="3"/>
  <c r="F10" i="4"/>
  <c r="G10" i="4" s="1"/>
  <c r="H10" i="4" s="1"/>
  <c r="F74" i="5"/>
  <c r="G74" i="5" s="1"/>
  <c r="H74" i="5" s="1"/>
  <c r="F37" i="4"/>
  <c r="G37" i="4" s="1"/>
  <c r="H37" i="4" s="1"/>
  <c r="F51" i="5"/>
  <c r="G51" i="5" s="1"/>
  <c r="H51" i="5" s="1"/>
  <c r="G129" i="3"/>
  <c r="F73" i="5"/>
  <c r="G73" i="5" s="1"/>
  <c r="H73" i="5" s="1"/>
  <c r="F17" i="4"/>
  <c r="G17" i="4" s="1"/>
  <c r="H17" i="4" s="1"/>
  <c r="G53" i="3"/>
  <c r="G9" i="3"/>
  <c r="F64" i="4"/>
  <c r="G64" i="4" s="1"/>
  <c r="H64" i="4" s="1"/>
  <c r="F58" i="5"/>
  <c r="G58" i="5" s="1"/>
  <c r="H58" i="5" s="1"/>
  <c r="G61" i="3"/>
  <c r="G85" i="3"/>
  <c r="J37" i="5"/>
  <c r="J49" i="4"/>
  <c r="F33" i="4"/>
  <c r="G33" i="4" s="1"/>
  <c r="H33" i="4" s="1"/>
  <c r="F96" i="4"/>
  <c r="G96" i="4" s="1"/>
  <c r="H96" i="4" s="1"/>
  <c r="G133" i="3"/>
  <c r="F110" i="4"/>
  <c r="G110" i="4" s="1"/>
  <c r="H110" i="4" s="1"/>
  <c r="G114" i="3"/>
  <c r="I88" i="11"/>
  <c r="K90" i="3"/>
  <c r="H135" i="3"/>
  <c r="AO215" i="17"/>
  <c r="D215" i="17" s="1"/>
  <c r="G132" i="3"/>
  <c r="F10" i="5"/>
  <c r="G10" i="5" s="1"/>
  <c r="H10" i="5" s="1"/>
  <c r="G138" i="3"/>
  <c r="H29" i="5"/>
  <c r="F29" i="5"/>
  <c r="G29" i="5" s="1"/>
  <c r="H65" i="3"/>
  <c r="AO113" i="17"/>
  <c r="D113" i="17" s="1"/>
  <c r="F54" i="4"/>
  <c r="G54" i="4" s="1"/>
  <c r="H54" i="4" s="1"/>
  <c r="F45" i="4"/>
  <c r="G45" i="4" s="1"/>
  <c r="H45" i="4" s="1"/>
  <c r="F50" i="4"/>
  <c r="G50" i="4" s="1"/>
  <c r="H50" i="4" s="1"/>
  <c r="G84" i="3"/>
  <c r="F32" i="5"/>
  <c r="G32" i="5" s="1"/>
  <c r="H32" i="5" s="1"/>
  <c r="G137" i="3"/>
  <c r="G19" i="3"/>
  <c r="J123" i="4"/>
  <c r="J76" i="5"/>
  <c r="F46" i="5"/>
  <c r="G46" i="5" s="1"/>
  <c r="H46" i="5" s="1"/>
  <c r="F95" i="4"/>
  <c r="G95" i="4" s="1"/>
  <c r="H95" i="4" s="1"/>
  <c r="F89" i="4"/>
  <c r="G89" i="4" s="1"/>
  <c r="H89" i="4" s="1"/>
  <c r="H103" i="4"/>
  <c r="F103" i="4"/>
  <c r="G103" i="4" s="1"/>
  <c r="F64" i="5"/>
  <c r="G64" i="5" s="1"/>
  <c r="H64" i="5" s="1"/>
  <c r="F125" i="4"/>
  <c r="G125" i="4" s="1"/>
  <c r="H125" i="4" s="1"/>
  <c r="H64" i="3"/>
  <c r="AO112" i="17"/>
  <c r="D112" i="17" s="1"/>
  <c r="G10" i="3"/>
  <c r="F41" i="5"/>
  <c r="G41" i="5" s="1"/>
  <c r="H41" i="5" s="1"/>
  <c r="H105" i="3"/>
  <c r="I105" i="3" s="1"/>
  <c r="AO176" i="17"/>
  <c r="D176" i="17" s="1"/>
  <c r="G41" i="3"/>
  <c r="H23" i="3"/>
  <c r="I23" i="3" s="1"/>
  <c r="AO42" i="17"/>
  <c r="D42" i="17" s="1"/>
  <c r="H58" i="3"/>
  <c r="I58" i="3" s="1"/>
  <c r="AO103" i="17"/>
  <c r="D103" i="17" s="1"/>
  <c r="G62" i="3"/>
  <c r="F35" i="5"/>
  <c r="G35" i="5" s="1"/>
  <c r="H35" i="5" s="1"/>
  <c r="H80" i="4"/>
  <c r="F80" i="4"/>
  <c r="G80" i="4" s="1"/>
  <c r="G57" i="3"/>
  <c r="F41" i="4"/>
  <c r="G41" i="4" s="1"/>
  <c r="H41" i="4" s="1"/>
  <c r="F11" i="5"/>
  <c r="G11" i="5" s="1"/>
  <c r="H11" i="5" s="1"/>
  <c r="G75" i="3"/>
  <c r="G108" i="3"/>
  <c r="G102" i="3"/>
  <c r="G117" i="3"/>
  <c r="F105" i="4"/>
  <c r="G105" i="4" s="1"/>
  <c r="H105" i="4" s="1"/>
  <c r="F60" i="5"/>
  <c r="G60" i="5" s="1"/>
  <c r="H60" i="5" s="1"/>
  <c r="F71" i="4"/>
  <c r="G71" i="4" s="1"/>
  <c r="H71" i="4" s="1"/>
  <c r="G134" i="3"/>
  <c r="F90" i="4"/>
  <c r="G90" i="4" s="1"/>
  <c r="H90" i="4"/>
  <c r="G24" i="3"/>
  <c r="H39" i="3"/>
  <c r="I39" i="3" s="1"/>
  <c r="AO63" i="17"/>
  <c r="D63" i="17" s="1"/>
  <c r="H36" i="5"/>
  <c r="I103" i="3"/>
  <c r="G103" i="3"/>
  <c r="F44" i="5"/>
  <c r="G44" i="5" s="1"/>
  <c r="H44" i="5" s="1"/>
  <c r="F67" i="4"/>
  <c r="G67" i="4" s="1"/>
  <c r="H67" i="4" s="1"/>
  <c r="J18" i="4"/>
  <c r="J15" i="5"/>
  <c r="F97" i="4"/>
  <c r="G97" i="4" s="1"/>
  <c r="H97" i="4"/>
  <c r="J83" i="4"/>
  <c r="J56" i="5"/>
  <c r="F65" i="5"/>
  <c r="G65" i="5" s="1"/>
  <c r="H65" i="5" s="1"/>
  <c r="J9" i="4"/>
  <c r="J9" i="5"/>
  <c r="G16" i="3"/>
  <c r="F46" i="4"/>
  <c r="G46" i="4" s="1"/>
  <c r="H46" i="4"/>
  <c r="F26" i="4"/>
  <c r="G26" i="4" s="1"/>
  <c r="H26" i="4" s="1"/>
  <c r="F21" i="5"/>
  <c r="G21" i="5" s="1"/>
  <c r="H21" i="5" s="1"/>
  <c r="F77" i="5"/>
  <c r="G77" i="5" s="1"/>
  <c r="H77" i="5" s="1"/>
  <c r="J18" i="5"/>
  <c r="J22" i="4"/>
  <c r="H91" i="3"/>
  <c r="AO154" i="17"/>
  <c r="D154" i="17" s="1"/>
  <c r="G60" i="3"/>
  <c r="G50" i="3"/>
  <c r="F54" i="5"/>
  <c r="G54" i="5" s="1"/>
  <c r="H54" i="5" s="1"/>
  <c r="G45" i="3"/>
  <c r="K109" i="4"/>
  <c r="F109" i="4" s="1"/>
  <c r="G109" i="4" s="1"/>
  <c r="H109" i="4" s="1"/>
  <c r="F11" i="4"/>
  <c r="G11" i="4" s="1"/>
  <c r="H11" i="4" s="1"/>
  <c r="F23" i="4"/>
  <c r="G23" i="4" s="1"/>
  <c r="H23" i="4" s="1"/>
  <c r="H91" i="4"/>
  <c r="F91" i="4"/>
  <c r="G91" i="4" s="1"/>
  <c r="F78" i="4"/>
  <c r="G78" i="4" s="1"/>
  <c r="H78" i="4"/>
  <c r="F124" i="4"/>
  <c r="G124" i="4" s="1"/>
  <c r="H124" i="4" s="1"/>
  <c r="F67" i="5"/>
  <c r="G67" i="5" s="1"/>
  <c r="H67" i="5" s="1"/>
  <c r="F86" i="4"/>
  <c r="G86" i="4" s="1"/>
  <c r="H86" i="4" s="1"/>
  <c r="G119" i="3"/>
  <c r="F99" i="4"/>
  <c r="G99" i="4" s="1"/>
  <c r="H99" i="4" s="1"/>
  <c r="F14" i="5"/>
  <c r="G14" i="5" s="1"/>
  <c r="H14" i="5" s="1"/>
  <c r="I56" i="11"/>
  <c r="K58" i="3"/>
  <c r="F57" i="5"/>
  <c r="G57" i="5" s="1"/>
  <c r="H57" i="5" s="1"/>
  <c r="F66" i="4"/>
  <c r="G66" i="4" s="1"/>
  <c r="H66" i="4" s="1"/>
  <c r="F61" i="4"/>
  <c r="G61" i="4" s="1"/>
  <c r="H61" i="4" s="1"/>
  <c r="G67" i="3"/>
  <c r="F48" i="5"/>
  <c r="G48" i="5" s="1"/>
  <c r="H48" i="5" s="1"/>
  <c r="H17" i="3"/>
  <c r="I17" i="3" s="1"/>
  <c r="AO32" i="17"/>
  <c r="D32" i="17" s="1"/>
  <c r="G111" i="3"/>
  <c r="F20" i="5"/>
  <c r="G20" i="5" s="1"/>
  <c r="H20" i="5"/>
  <c r="F65" i="4"/>
  <c r="G65" i="4" s="1"/>
  <c r="H65" i="4" s="1"/>
  <c r="J104" i="4"/>
  <c r="J63" i="5"/>
  <c r="F106" i="4"/>
  <c r="G106" i="4" s="1"/>
  <c r="H106" i="4" s="1"/>
  <c r="H56" i="3"/>
  <c r="I56" i="3" s="1"/>
  <c r="AO101" i="17"/>
  <c r="D101" i="17" s="1"/>
  <c r="F75" i="5"/>
  <c r="G75" i="5" s="1"/>
  <c r="H75" i="5" s="1"/>
  <c r="G52" i="3"/>
  <c r="I40" i="4"/>
  <c r="I31" i="5"/>
  <c r="J44" i="3"/>
  <c r="G29" i="3"/>
  <c r="F19" i="5"/>
  <c r="G19" i="5" s="1"/>
  <c r="H19" i="5" s="1"/>
  <c r="J29" i="4"/>
  <c r="J23" i="5"/>
  <c r="G31" i="3"/>
  <c r="G142" i="3"/>
  <c r="H93" i="3"/>
  <c r="I93" i="3" s="1"/>
  <c r="AO157" i="17"/>
  <c r="D157" i="17" s="1"/>
  <c r="F76" i="4"/>
  <c r="G76" i="4" s="1"/>
  <c r="H76" i="4" s="1"/>
  <c r="F85" i="4"/>
  <c r="G85" i="4" s="1"/>
  <c r="H85" i="4" s="1"/>
  <c r="F36" i="4"/>
  <c r="G36" i="4" s="1"/>
  <c r="H36" i="4" s="1"/>
  <c r="F7" i="4"/>
  <c r="G7" i="4" s="1"/>
  <c r="H7" i="4" s="1"/>
  <c r="G92" i="3"/>
  <c r="F42" i="4"/>
  <c r="G42" i="4" s="1"/>
  <c r="H42" i="4" s="1"/>
  <c r="K34" i="5"/>
  <c r="L124" i="3"/>
  <c r="G124" i="3" s="1"/>
  <c r="G11" i="3"/>
  <c r="G26" i="3"/>
  <c r="F32" i="4"/>
  <c r="G32" i="4" s="1"/>
  <c r="H32" i="4" s="1"/>
  <c r="H69" i="4"/>
  <c r="F69" i="4"/>
  <c r="G69" i="4" s="1"/>
  <c r="G104" i="3"/>
  <c r="I104" i="3"/>
  <c r="F53" i="5"/>
  <c r="G53" i="5" s="1"/>
  <c r="H53" i="5" s="1"/>
  <c r="G141" i="3"/>
  <c r="G126" i="3"/>
  <c r="G99" i="3"/>
  <c r="G113" i="3"/>
  <c r="F112" i="4" l="1"/>
  <c r="G112" i="4" s="1"/>
  <c r="H112" i="4" s="1"/>
  <c r="I79" i="4"/>
  <c r="J91" i="3"/>
  <c r="H41" i="3"/>
  <c r="I41" i="3" s="1"/>
  <c r="AO67" i="17"/>
  <c r="D67" i="17" s="1"/>
  <c r="H118" i="3"/>
  <c r="I118" i="3" s="1"/>
  <c r="AO194" i="17"/>
  <c r="D194" i="17" s="1"/>
  <c r="H5" i="3"/>
  <c r="I5" i="3" s="1"/>
  <c r="AO3" i="17"/>
  <c r="D3" i="17" s="1"/>
  <c r="H141" i="3"/>
  <c r="I141" i="3" s="1"/>
  <c r="AO231" i="17"/>
  <c r="D231" i="17" s="1"/>
  <c r="H31" i="3"/>
  <c r="I31" i="3" s="1"/>
  <c r="AO53" i="17"/>
  <c r="D53" i="17" s="1"/>
  <c r="H67" i="3"/>
  <c r="I67" i="3" s="1"/>
  <c r="AO116" i="17"/>
  <c r="D116" i="17" s="1"/>
  <c r="J51" i="4"/>
  <c r="J39" i="5"/>
  <c r="I35" i="4"/>
  <c r="I27" i="5"/>
  <c r="J39" i="3"/>
  <c r="H62" i="3"/>
  <c r="I62" i="3" s="1"/>
  <c r="AO110" i="17"/>
  <c r="D110" i="17" s="1"/>
  <c r="I92" i="4"/>
  <c r="J105" i="3"/>
  <c r="J135" i="3"/>
  <c r="I118" i="4"/>
  <c r="H133" i="3"/>
  <c r="I133" i="3" s="1"/>
  <c r="AO213" i="17"/>
  <c r="D213" i="17" s="1"/>
  <c r="H85" i="3"/>
  <c r="I85" i="3" s="1"/>
  <c r="AO143" i="17"/>
  <c r="D143" i="17" s="1"/>
  <c r="H9" i="3"/>
  <c r="I9" i="3" s="1"/>
  <c r="AO11" i="17"/>
  <c r="D11" i="17" s="1"/>
  <c r="H127" i="3"/>
  <c r="AO206" i="17"/>
  <c r="D206" i="17" s="1"/>
  <c r="H37" i="3"/>
  <c r="I37" i="3" s="1"/>
  <c r="AO60" i="17"/>
  <c r="D60" i="17" s="1"/>
  <c r="H32" i="3"/>
  <c r="I32" i="3" s="1"/>
  <c r="AO54" i="17"/>
  <c r="D54" i="17" s="1"/>
  <c r="H81" i="3"/>
  <c r="I81" i="3" s="1"/>
  <c r="AO137" i="17"/>
  <c r="D137" i="17" s="1"/>
  <c r="J121" i="3"/>
  <c r="I66" i="5"/>
  <c r="H25" i="3"/>
  <c r="I25" i="3" s="1"/>
  <c r="AO46" i="17"/>
  <c r="D46" i="17" s="1"/>
  <c r="H72" i="3"/>
  <c r="I72" i="3" s="1"/>
  <c r="AO123" i="17"/>
  <c r="D123" i="17" s="1"/>
  <c r="H77" i="3"/>
  <c r="I77" i="3" s="1"/>
  <c r="AO133" i="17"/>
  <c r="D133" i="17" s="1"/>
  <c r="H129" i="3"/>
  <c r="I129" i="3" s="1"/>
  <c r="AO209" i="17"/>
  <c r="D209" i="17" s="1"/>
  <c r="H33" i="3"/>
  <c r="I33" i="3" s="1"/>
  <c r="AO55" i="17"/>
  <c r="D55" i="17" s="1"/>
  <c r="J123" i="3"/>
  <c r="I108" i="4"/>
  <c r="H46" i="3"/>
  <c r="I46" i="3" s="1"/>
  <c r="AO83" i="17"/>
  <c r="D83" i="17" s="1"/>
  <c r="H71" i="3"/>
  <c r="I71" i="3" s="1"/>
  <c r="AO120" i="17"/>
  <c r="D120" i="17" s="1"/>
  <c r="H125" i="3"/>
  <c r="I125" i="3" s="1"/>
  <c r="AO203" i="17"/>
  <c r="D203" i="17" s="1"/>
  <c r="H55" i="3"/>
  <c r="I55" i="3" s="1"/>
  <c r="AO99" i="17"/>
  <c r="D99" i="17" s="1"/>
  <c r="H7" i="3"/>
  <c r="I7" i="3" s="1"/>
  <c r="AO9" i="17"/>
  <c r="D9" i="17" s="1"/>
  <c r="I8" i="5"/>
  <c r="I8" i="4"/>
  <c r="J8" i="3"/>
  <c r="H76" i="3"/>
  <c r="I76" i="3" s="1"/>
  <c r="AO131" i="17"/>
  <c r="D131" i="17" s="1"/>
  <c r="H101" i="3"/>
  <c r="I101" i="3" s="1"/>
  <c r="AO172" i="17"/>
  <c r="D172" i="17" s="1"/>
  <c r="I58" i="4"/>
  <c r="J68" i="3"/>
  <c r="I19" i="4"/>
  <c r="I16" i="5"/>
  <c r="J21" i="3"/>
  <c r="I77" i="4"/>
  <c r="I52" i="5"/>
  <c r="J89" i="3"/>
  <c r="H78" i="3"/>
  <c r="I78" i="3" s="1"/>
  <c r="AO134" i="17"/>
  <c r="D134" i="17" s="1"/>
  <c r="J140" i="3"/>
  <c r="I123" i="4"/>
  <c r="I76" i="5"/>
  <c r="H35" i="3"/>
  <c r="I35" i="3" s="1"/>
  <c r="AO57" i="17"/>
  <c r="D57" i="17" s="1"/>
  <c r="J56" i="3"/>
  <c r="I38" i="5"/>
  <c r="H102" i="3"/>
  <c r="I102" i="3" s="1"/>
  <c r="AO173" i="17"/>
  <c r="D173" i="17" s="1"/>
  <c r="H19" i="3"/>
  <c r="I19" i="3" s="1"/>
  <c r="AO34" i="17"/>
  <c r="D34" i="17" s="1"/>
  <c r="H26" i="3"/>
  <c r="I26" i="3" s="1"/>
  <c r="AO47" i="17"/>
  <c r="D47" i="17" s="1"/>
  <c r="H111" i="3"/>
  <c r="I111" i="3" s="1"/>
  <c r="AO186" i="17"/>
  <c r="D186" i="17" s="1"/>
  <c r="H50" i="3"/>
  <c r="I50" i="3" s="1"/>
  <c r="AO88" i="17"/>
  <c r="D88" i="17" s="1"/>
  <c r="H108" i="3"/>
  <c r="I108" i="3" s="1"/>
  <c r="AO179" i="17"/>
  <c r="D179" i="17" s="1"/>
  <c r="I51" i="4"/>
  <c r="I39" i="5"/>
  <c r="J58" i="3"/>
  <c r="H138" i="3"/>
  <c r="I138" i="3" s="1"/>
  <c r="AO223" i="17"/>
  <c r="D223" i="17" s="1"/>
  <c r="H61" i="3"/>
  <c r="I61" i="3" s="1"/>
  <c r="AO106" i="17"/>
  <c r="D106" i="17" s="1"/>
  <c r="H53" i="3"/>
  <c r="I53" i="3" s="1"/>
  <c r="AO92" i="17"/>
  <c r="D92" i="17" s="1"/>
  <c r="H143" i="3"/>
  <c r="I143" i="3" s="1"/>
  <c r="AO233" i="17"/>
  <c r="D233" i="17" s="1"/>
  <c r="H43" i="3"/>
  <c r="I43" i="3" s="1"/>
  <c r="AO70" i="17"/>
  <c r="D70" i="17" s="1"/>
  <c r="H6" i="3"/>
  <c r="I6" i="3" s="1"/>
  <c r="AO7" i="17"/>
  <c r="D7" i="17" s="1"/>
  <c r="H49" i="3"/>
  <c r="I49" i="3" s="1"/>
  <c r="AO86" i="17"/>
  <c r="D86" i="17" s="1"/>
  <c r="H36" i="3"/>
  <c r="I36" i="3" s="1"/>
  <c r="AO59" i="17"/>
  <c r="D59" i="17" s="1"/>
  <c r="H98" i="3"/>
  <c r="I98" i="3" s="1"/>
  <c r="AO169" i="17"/>
  <c r="D169" i="17" s="1"/>
  <c r="I40" i="5"/>
  <c r="J59" i="3"/>
  <c r="I52" i="4"/>
  <c r="J80" i="3"/>
  <c r="I50" i="5"/>
  <c r="H92" i="3"/>
  <c r="I92" i="3" s="1"/>
  <c r="AO156" i="17"/>
  <c r="D156" i="17" s="1"/>
  <c r="H52" i="3"/>
  <c r="I52" i="3" s="1"/>
  <c r="AO91" i="17"/>
  <c r="D91" i="17" s="1"/>
  <c r="J53" i="5"/>
  <c r="J78" i="4"/>
  <c r="H139" i="3"/>
  <c r="I139" i="3" s="1"/>
  <c r="AO225" i="17"/>
  <c r="D225" i="17" s="1"/>
  <c r="H74" i="3"/>
  <c r="I74" i="3" s="1"/>
  <c r="AO129" i="17"/>
  <c r="D129" i="17" s="1"/>
  <c r="H20" i="3"/>
  <c r="I20" i="3" s="1"/>
  <c r="AO35" i="17"/>
  <c r="D35" i="17" s="1"/>
  <c r="F44" i="4"/>
  <c r="G44" i="4" s="1"/>
  <c r="H44" i="4" s="1"/>
  <c r="H99" i="3"/>
  <c r="I99" i="3" s="1"/>
  <c r="AO170" i="17"/>
  <c r="D170" i="17" s="1"/>
  <c r="J93" i="3"/>
  <c r="I55" i="5"/>
  <c r="H16" i="3"/>
  <c r="I16" i="3" s="1"/>
  <c r="AO31" i="17"/>
  <c r="D31" i="17" s="1"/>
  <c r="H75" i="3"/>
  <c r="I75" i="3" s="1"/>
  <c r="AO130" i="17"/>
  <c r="D130" i="17" s="1"/>
  <c r="J23" i="3"/>
  <c r="I21" i="4"/>
  <c r="H10" i="3"/>
  <c r="I10" i="3" s="1"/>
  <c r="AO14" i="17"/>
  <c r="D14" i="17" s="1"/>
  <c r="H114" i="3"/>
  <c r="I114" i="3" s="1"/>
  <c r="AO189" i="17"/>
  <c r="D189" i="17" s="1"/>
  <c r="H38" i="3"/>
  <c r="I38" i="3" s="1"/>
  <c r="AO62" i="17"/>
  <c r="D62" i="17" s="1"/>
  <c r="H13" i="3"/>
  <c r="I13" i="3" s="1"/>
  <c r="AO25" i="17"/>
  <c r="D25" i="17" s="1"/>
  <c r="H115" i="3"/>
  <c r="I115" i="3" s="1"/>
  <c r="AO190" i="17"/>
  <c r="D190" i="17" s="1"/>
  <c r="I12" i="5"/>
  <c r="J12" i="3"/>
  <c r="G128" i="3"/>
  <c r="H47" i="3"/>
  <c r="I47" i="3" s="1"/>
  <c r="AO84" i="17"/>
  <c r="D84" i="17" s="1"/>
  <c r="I72" i="5"/>
  <c r="I119" i="4"/>
  <c r="J136" i="3"/>
  <c r="H120" i="3"/>
  <c r="I120" i="3" s="1"/>
  <c r="AO197" i="17"/>
  <c r="D197" i="17" s="1"/>
  <c r="H24" i="3"/>
  <c r="I24" i="3" s="1"/>
  <c r="AO45" i="17"/>
  <c r="D45" i="17" s="1"/>
  <c r="H69" i="3"/>
  <c r="I69" i="3" s="1"/>
  <c r="AO118" i="17"/>
  <c r="D118" i="17" s="1"/>
  <c r="H15" i="3"/>
  <c r="I15" i="3" s="1"/>
  <c r="AO27" i="17"/>
  <c r="D27" i="17" s="1"/>
  <c r="H110" i="3"/>
  <c r="I110" i="3" s="1"/>
  <c r="AO184" i="17"/>
  <c r="D184" i="17" s="1"/>
  <c r="H66" i="3"/>
  <c r="I66" i="3" s="1"/>
  <c r="AO115" i="17"/>
  <c r="D115" i="17" s="1"/>
  <c r="H104" i="3"/>
  <c r="AO175" i="17"/>
  <c r="D175" i="17" s="1"/>
  <c r="H11" i="3"/>
  <c r="I11" i="3" s="1"/>
  <c r="AO18" i="17"/>
  <c r="D18" i="17" s="1"/>
  <c r="H119" i="3"/>
  <c r="I119" i="3" s="1"/>
  <c r="AO196" i="17"/>
  <c r="D196" i="17" s="1"/>
  <c r="H60" i="3"/>
  <c r="I60" i="3" s="1"/>
  <c r="AO105" i="17"/>
  <c r="D105" i="17" s="1"/>
  <c r="H124" i="3"/>
  <c r="I124" i="3" s="1"/>
  <c r="AO202" i="17"/>
  <c r="D202" i="17" s="1"/>
  <c r="H103" i="3"/>
  <c r="AO174" i="17"/>
  <c r="D174" i="17" s="1"/>
  <c r="I69" i="5"/>
  <c r="J130" i="3"/>
  <c r="I114" i="4"/>
  <c r="H63" i="3"/>
  <c r="AO111" i="17"/>
  <c r="D111" i="17" s="1"/>
  <c r="H131" i="3"/>
  <c r="AO211" i="17"/>
  <c r="D211" i="17" s="1"/>
  <c r="J95" i="3"/>
  <c r="I82" i="4"/>
  <c r="J94" i="3"/>
  <c r="I81" i="4"/>
  <c r="H100" i="3"/>
  <c r="AO171" i="17"/>
  <c r="D171" i="17" s="1"/>
  <c r="F34" i="5"/>
  <c r="G34" i="5" s="1"/>
  <c r="H34" i="5" s="1"/>
  <c r="H42" i="3"/>
  <c r="I42" i="3" s="1"/>
  <c r="AO68" i="17"/>
  <c r="D68" i="17" s="1"/>
  <c r="H79" i="3"/>
  <c r="I79" i="3" s="1"/>
  <c r="AO135" i="17"/>
  <c r="D135" i="17" s="1"/>
  <c r="H90" i="3"/>
  <c r="I90" i="3" s="1"/>
  <c r="AO151" i="17"/>
  <c r="D151" i="17" s="1"/>
  <c r="H88" i="3"/>
  <c r="I88" i="3" s="1"/>
  <c r="AO147" i="17"/>
  <c r="D147" i="17" s="1"/>
  <c r="J70" i="3"/>
  <c r="I60" i="4"/>
  <c r="J22" i="3"/>
  <c r="I20" i="4"/>
  <c r="I17" i="5"/>
  <c r="H82" i="3"/>
  <c r="I82" i="3" s="1"/>
  <c r="AO138" i="17"/>
  <c r="D138" i="17" s="1"/>
  <c r="H116" i="3"/>
  <c r="I116" i="3" s="1"/>
  <c r="AO191" i="17"/>
  <c r="D191" i="17" s="1"/>
  <c r="H113" i="3"/>
  <c r="I113" i="3" s="1"/>
  <c r="AO188" i="17"/>
  <c r="D188" i="17" s="1"/>
  <c r="I15" i="4"/>
  <c r="J17" i="3"/>
  <c r="H57" i="3"/>
  <c r="I57" i="3" s="1"/>
  <c r="AO102" i="17"/>
  <c r="D102" i="17" s="1"/>
  <c r="H137" i="3"/>
  <c r="I137" i="3" s="1"/>
  <c r="AO221" i="17"/>
  <c r="D221" i="17" s="1"/>
  <c r="H97" i="3"/>
  <c r="I97" i="3" s="1"/>
  <c r="AO168" i="17"/>
  <c r="D168" i="17" s="1"/>
  <c r="H126" i="3"/>
  <c r="I126" i="3" s="1"/>
  <c r="AO205" i="17"/>
  <c r="D205" i="17" s="1"/>
  <c r="H142" i="3"/>
  <c r="I142" i="3" s="1"/>
  <c r="AO232" i="17"/>
  <c r="D232" i="17" s="1"/>
  <c r="H29" i="3"/>
  <c r="I29" i="3" s="1"/>
  <c r="AO51" i="17"/>
  <c r="D51" i="17" s="1"/>
  <c r="H45" i="3"/>
  <c r="I45" i="3" s="1"/>
  <c r="AO82" i="17"/>
  <c r="D82" i="17" s="1"/>
  <c r="H134" i="3"/>
  <c r="I134" i="3" s="1"/>
  <c r="AO214" i="17"/>
  <c r="D214" i="17" s="1"/>
  <c r="H117" i="3"/>
  <c r="I117" i="3" s="1"/>
  <c r="AO193" i="17"/>
  <c r="D193" i="17" s="1"/>
  <c r="I55" i="4"/>
  <c r="J64" i="3"/>
  <c r="H84" i="3"/>
  <c r="I84" i="3" s="1"/>
  <c r="AO141" i="17"/>
  <c r="D141" i="17" s="1"/>
  <c r="J65" i="3"/>
  <c r="I56" i="4"/>
  <c r="H132" i="3"/>
  <c r="I132" i="3" s="1"/>
  <c r="AO212" i="17"/>
  <c r="D212" i="17" s="1"/>
  <c r="H122" i="3"/>
  <c r="I122" i="3" s="1"/>
  <c r="AO200" i="17"/>
  <c r="D200" i="17" s="1"/>
  <c r="J34" i="3"/>
  <c r="I30" i="4"/>
  <c r="I24" i="5"/>
  <c r="H18" i="3"/>
  <c r="I18" i="3" s="1"/>
  <c r="AO33" i="17"/>
  <c r="D33" i="17" s="1"/>
  <c r="H86" i="3"/>
  <c r="I86" i="3" s="1"/>
  <c r="AO144" i="17"/>
  <c r="D144" i="17" s="1"/>
  <c r="H51" i="3"/>
  <c r="I51" i="3" s="1"/>
  <c r="AO90" i="17"/>
  <c r="D90" i="17" s="1"/>
  <c r="H96" i="3"/>
  <c r="I96" i="3" s="1"/>
  <c r="AO167" i="17"/>
  <c r="D167" i="17" s="1"/>
  <c r="H40" i="3"/>
  <c r="I40" i="3" s="1"/>
  <c r="AO65" i="17"/>
  <c r="D65" i="17" s="1"/>
  <c r="H87" i="3"/>
  <c r="I87" i="3" s="1"/>
  <c r="AO146" i="17"/>
  <c r="D146" i="17" s="1"/>
  <c r="H112" i="3"/>
  <c r="I112" i="3" s="1"/>
  <c r="AO187" i="17"/>
  <c r="D187" i="17" s="1"/>
  <c r="H27" i="3"/>
  <c r="I27" i="3" s="1"/>
  <c r="AO48" i="17"/>
  <c r="D48" i="17" s="1"/>
  <c r="H106" i="3"/>
  <c r="I106" i="3" s="1"/>
  <c r="AO177" i="17"/>
  <c r="D177" i="17" s="1"/>
  <c r="J14" i="3"/>
  <c r="I13" i="4"/>
  <c r="J48" i="3"/>
  <c r="I43" i="4"/>
  <c r="H73" i="3"/>
  <c r="I73" i="3" s="1"/>
  <c r="AO127" i="17"/>
  <c r="D127" i="17" s="1"/>
  <c r="H54" i="3"/>
  <c r="I54" i="3" s="1"/>
  <c r="AO97" i="17"/>
  <c r="D97" i="17" s="1"/>
  <c r="J109" i="3"/>
  <c r="I59" i="5"/>
  <c r="H30" i="3"/>
  <c r="AO52" i="17"/>
  <c r="D52" i="17" s="1"/>
  <c r="H83" i="3"/>
  <c r="I83" i="3" s="1"/>
  <c r="AO139" i="17"/>
  <c r="D139" i="17" s="1"/>
  <c r="I94" i="4"/>
  <c r="J107" i="3"/>
  <c r="I18" i="4" l="1"/>
  <c r="I15" i="5"/>
  <c r="J20" i="3"/>
  <c r="I74" i="4"/>
  <c r="J86" i="3"/>
  <c r="I91" i="4"/>
  <c r="J104" i="3"/>
  <c r="I86" i="4"/>
  <c r="J99" i="3"/>
  <c r="I34" i="5"/>
  <c r="I44" i="4"/>
  <c r="J49" i="3"/>
  <c r="I47" i="4"/>
  <c r="J53" i="3"/>
  <c r="I47" i="5"/>
  <c r="I65" i="4"/>
  <c r="J76" i="3"/>
  <c r="I21" i="5"/>
  <c r="I27" i="4"/>
  <c r="J31" i="3"/>
  <c r="I29" i="5"/>
  <c r="I37" i="4"/>
  <c r="J41" i="3"/>
  <c r="H128" i="3"/>
  <c r="I128" i="3" s="1"/>
  <c r="AO207" i="17"/>
  <c r="D207" i="17" s="1"/>
  <c r="I75" i="4"/>
  <c r="J87" i="3"/>
  <c r="I76" i="4"/>
  <c r="J88" i="3"/>
  <c r="I109" i="4"/>
  <c r="J124" i="3"/>
  <c r="I59" i="4"/>
  <c r="J69" i="3"/>
  <c r="I12" i="4"/>
  <c r="J13" i="3"/>
  <c r="I71" i="5"/>
  <c r="J132" i="3"/>
  <c r="I103" i="4"/>
  <c r="J117" i="3"/>
  <c r="I125" i="4"/>
  <c r="I77" i="5"/>
  <c r="J142" i="3"/>
  <c r="I50" i="4"/>
  <c r="J57" i="3"/>
  <c r="I70" i="4"/>
  <c r="J82" i="3"/>
  <c r="I87" i="4"/>
  <c r="J100" i="3"/>
  <c r="I42" i="5"/>
  <c r="J63" i="3"/>
  <c r="I42" i="4"/>
  <c r="J47" i="3"/>
  <c r="I95" i="4"/>
  <c r="I58" i="5"/>
  <c r="J108" i="3"/>
  <c r="I17" i="4"/>
  <c r="J19" i="3"/>
  <c r="I110" i="4"/>
  <c r="J125" i="3"/>
  <c r="I29" i="4"/>
  <c r="I23" i="5"/>
  <c r="J33" i="3"/>
  <c r="I19" i="5"/>
  <c r="J25" i="3"/>
  <c r="I33" i="4"/>
  <c r="J37" i="3"/>
  <c r="I116" i="4"/>
  <c r="J133" i="3"/>
  <c r="I48" i="4"/>
  <c r="J54" i="3"/>
  <c r="I93" i="4"/>
  <c r="J106" i="3"/>
  <c r="I36" i="4"/>
  <c r="J40" i="3"/>
  <c r="I28" i="5"/>
  <c r="I16" i="4"/>
  <c r="J18" i="3"/>
  <c r="I53" i="5"/>
  <c r="I78" i="4"/>
  <c r="J90" i="3"/>
  <c r="I41" i="5"/>
  <c r="J60" i="3"/>
  <c r="I43" i="5"/>
  <c r="I57" i="4"/>
  <c r="J66" i="3"/>
  <c r="I18" i="5"/>
  <c r="I22" i="4"/>
  <c r="J24" i="3"/>
  <c r="I26" i="5"/>
  <c r="I34" i="4"/>
  <c r="J38" i="3"/>
  <c r="I64" i="4"/>
  <c r="I46" i="5"/>
  <c r="J75" i="3"/>
  <c r="I6" i="5"/>
  <c r="I6" i="4"/>
  <c r="J6" i="3"/>
  <c r="I53" i="4"/>
  <c r="J61" i="3"/>
  <c r="J141" i="3"/>
  <c r="I124" i="4"/>
  <c r="I117" i="4"/>
  <c r="J134" i="3"/>
  <c r="I46" i="4"/>
  <c r="J52" i="3"/>
  <c r="I45" i="5"/>
  <c r="J71" i="3"/>
  <c r="I113" i="4"/>
  <c r="I68" i="5"/>
  <c r="J129" i="3"/>
  <c r="I111" i="4"/>
  <c r="J127" i="3"/>
  <c r="I45" i="4"/>
  <c r="I35" i="5"/>
  <c r="J50" i="3"/>
  <c r="I89" i="4"/>
  <c r="J102" i="3"/>
  <c r="I71" i="4"/>
  <c r="J83" i="3"/>
  <c r="I62" i="4"/>
  <c r="J73" i="3"/>
  <c r="J27" i="3"/>
  <c r="I24" i="4"/>
  <c r="I83" i="4"/>
  <c r="I56" i="5"/>
  <c r="J96" i="3"/>
  <c r="I68" i="4"/>
  <c r="I49" i="5"/>
  <c r="J79" i="3"/>
  <c r="I64" i="5"/>
  <c r="I105" i="4"/>
  <c r="J119" i="3"/>
  <c r="I96" i="4"/>
  <c r="J110" i="3"/>
  <c r="I106" i="4"/>
  <c r="I65" i="5"/>
  <c r="J120" i="3"/>
  <c r="I100" i="4"/>
  <c r="I61" i="5"/>
  <c r="J114" i="3"/>
  <c r="I14" i="5"/>
  <c r="J16" i="3"/>
  <c r="J98" i="3"/>
  <c r="I85" i="4"/>
  <c r="I30" i="5"/>
  <c r="I39" i="4"/>
  <c r="J43" i="3"/>
  <c r="I74" i="5"/>
  <c r="I121" i="4"/>
  <c r="J138" i="3"/>
  <c r="I67" i="4"/>
  <c r="I48" i="5"/>
  <c r="J78" i="3"/>
  <c r="I5" i="5"/>
  <c r="I5" i="4"/>
  <c r="J5" i="3"/>
  <c r="I63" i="4"/>
  <c r="J74" i="3"/>
  <c r="I80" i="4"/>
  <c r="I54" i="5"/>
  <c r="J92" i="3"/>
  <c r="I97" i="4"/>
  <c r="J111" i="3"/>
  <c r="I7" i="4"/>
  <c r="I7" i="5"/>
  <c r="J7" i="3"/>
  <c r="I33" i="5"/>
  <c r="J46" i="3"/>
  <c r="I66" i="4"/>
  <c r="J77" i="3"/>
  <c r="I69" i="4"/>
  <c r="J81" i="3"/>
  <c r="I9" i="5"/>
  <c r="I9" i="4"/>
  <c r="J9" i="3"/>
  <c r="I67" i="5"/>
  <c r="J126" i="3"/>
  <c r="I32" i="5"/>
  <c r="I41" i="4"/>
  <c r="J45" i="3"/>
  <c r="I99" i="4"/>
  <c r="I60" i="5"/>
  <c r="J113" i="3"/>
  <c r="I98" i="4"/>
  <c r="J112" i="3"/>
  <c r="J51" i="3"/>
  <c r="I36" i="5"/>
  <c r="I38" i="4"/>
  <c r="J42" i="3"/>
  <c r="I90" i="4"/>
  <c r="J103" i="3"/>
  <c r="I11" i="4"/>
  <c r="I11" i="5"/>
  <c r="J11" i="3"/>
  <c r="J15" i="3"/>
  <c r="I13" i="5"/>
  <c r="I14" i="4"/>
  <c r="I62" i="5"/>
  <c r="J115" i="3"/>
  <c r="I101" i="4"/>
  <c r="I10" i="5"/>
  <c r="I10" i="4"/>
  <c r="J10" i="3"/>
  <c r="I32" i="4"/>
  <c r="J36" i="3"/>
  <c r="I78" i="5"/>
  <c r="I126" i="4"/>
  <c r="J143" i="3"/>
  <c r="I88" i="4"/>
  <c r="J101" i="3"/>
  <c r="I44" i="5"/>
  <c r="J67" i="3"/>
  <c r="I104" i="4"/>
  <c r="I63" i="5"/>
  <c r="J118" i="3"/>
  <c r="J84" i="3"/>
  <c r="I72" i="4"/>
  <c r="I51" i="5"/>
  <c r="I57" i="5"/>
  <c r="I84" i="4"/>
  <c r="J97" i="3"/>
  <c r="I20" i="5"/>
  <c r="J30" i="3"/>
  <c r="I107" i="4"/>
  <c r="J122" i="3"/>
  <c r="I26" i="4"/>
  <c r="J29" i="3"/>
  <c r="I120" i="4"/>
  <c r="I73" i="5"/>
  <c r="J137" i="3"/>
  <c r="I102" i="4"/>
  <c r="J116" i="3"/>
  <c r="I115" i="4"/>
  <c r="I70" i="5"/>
  <c r="J131" i="3"/>
  <c r="I122" i="4"/>
  <c r="I75" i="5"/>
  <c r="J139" i="3"/>
  <c r="I23" i="4"/>
  <c r="J26" i="3"/>
  <c r="I31" i="4"/>
  <c r="I25" i="5"/>
  <c r="J35" i="3"/>
  <c r="I37" i="5"/>
  <c r="I49" i="4"/>
  <c r="J55" i="3"/>
  <c r="I61" i="4"/>
  <c r="J72" i="3"/>
  <c r="I22" i="5"/>
  <c r="I28" i="4"/>
  <c r="J32" i="3"/>
  <c r="I73" i="4"/>
  <c r="J85" i="3"/>
  <c r="I54" i="4"/>
  <c r="J62" i="3"/>
  <c r="I112" i="4" l="1"/>
  <c r="J12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<sst xmlns="http://schemas.openxmlformats.org/spreadsheetml/2006/main" count="33110" uniqueCount="8326">
  <si>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</si>
  <si>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</si>
  <si>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</si>
  <si>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</si>
  <si>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</si>
  <si>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</si>
  <si>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</si>
  <si>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</si>
  <si>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</si>
  <si>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</si>
  <si>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</si>
  <si>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</si>
  <si>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</si>
  <si>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</si>
  <si>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</si>
  <si>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</si>
  <si>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</si>
  <si>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</si>
  <si>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</si>
  <si>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</si>
  <si>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</si>
  <si>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</si>
  <si>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</si>
  <si>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</si>
  <si>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</si>
  <si>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</si>
  <si>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</si>
  <si>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</si>
  <si>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</si>
  <si>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</si>
  <si>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</si>
  <si>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</si>
  <si>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</si>
  <si>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</si>
  <si>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</si>
  <si>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</si>
  <si>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</si>
  <si>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</si>
  <si>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</si>
  <si>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</si>
  <si>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</si>
  <si>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</si>
  <si>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</si>
  <si>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</si>
  <si>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</si>
  <si>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</si>
  <si>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</si>
  <si>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</si>
  <si>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</si>
  <si>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</si>
  <si>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</si>
  <si>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</si>
  <si>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</si>
  <si>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</si>
  <si>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</si>
  <si>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</si>
  <si>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</si>
  <si>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</si>
  <si>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</si>
  <si>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</si>
  <si>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</si>
  <si>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</si>
  <si>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</si>
  <si>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</si>
  <si>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</si>
  <si>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</si>
  <si>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</si>
  <si>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</si>
  <si>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</si>
  <si>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</si>
  <si>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</si>
  <si>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</si>
  <si>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</si>
  <si>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</si>
  <si>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</si>
  <si>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</si>
  <si>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</si>
  <si>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</si>
  <si>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</si>
  <si>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</si>
  <si>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</si>
  <si>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</si>
  <si>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</si>
  <si>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</si>
  <si>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</si>
  <si>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</si>
  <si>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</si>
  <si>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</si>
  <si>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</si>
  <si>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</si>
  <si>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</si>
  <si>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</si>
  <si>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</si>
  <si>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</si>
  <si>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</si>
  <si>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</si>
  <si>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</si>
  <si>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</si>
  <si>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</si>
  <si>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</si>
  <si>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</si>
  <si>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</si>
  <si>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</si>
  <si>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</si>
  <si>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</si>
  <si>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</si>
  <si>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</si>
  <si>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</si>
  <si>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</si>
  <si>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</si>
  <si>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</si>
  <si>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</si>
  <si>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</si>
  <si>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</si>
  <si>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</si>
  <si>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</si>
  <si>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</si>
  <si>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</si>
  <si>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</si>
  <si>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</si>
  <si>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</si>
  <si>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</si>
  <si>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</si>
  <si>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</si>
  <si>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</si>
  <si>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</si>
  <si>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</si>
  <si>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</si>
  <si>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</si>
  <si>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</si>
  <si>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</si>
  <si>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</si>
  <si>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</si>
  <si>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</si>
  <si>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</si>
  <si>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</si>
  <si>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</si>
  <si>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</si>
  <si>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</si>
  <si>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</si>
  <si>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</si>
  <si>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</si>
  <si>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</si>
  <si>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</si>
  <si>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</si>
  <si>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</si>
  <si>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</si>
  <si>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</si>
  <si>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</si>
  <si>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</si>
  <si>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</si>
  <si>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</si>
  <si>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</si>
  <si>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</si>
  <si>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</si>
  <si>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</si>
  <si>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</si>
  <si>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</si>
  <si>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</si>
  <si>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</si>
  <si>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</si>
  <si>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</si>
  <si>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</si>
  <si>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</si>
  <si>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</si>
  <si>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</si>
  <si>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</si>
  <si>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</si>
  <si>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</si>
  <si>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</si>
  <si>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</si>
  <si>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</si>
  <si>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</si>
  <si>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</si>
  <si>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</si>
  <si>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</si>
  <si>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</si>
  <si>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</si>
  <si>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</si>
  <si>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</si>
  <si>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</si>
  <si>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</si>
  <si>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</si>
  <si>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</si>
  <si>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</si>
  <si>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</si>
  <si>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</si>
  <si>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</si>
  <si>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</si>
  <si>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</si>
  <si>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</si>
  <si>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</si>
  <si>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</si>
  <si>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</si>
  <si>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</si>
  <si>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</si>
  <si>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</si>
  <si>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</si>
  <si>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</si>
  <si>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</si>
  <si>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</si>
  <si>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</si>
  <si>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</si>
  <si>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</si>
  <si>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</si>
  <si>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</si>
  <si>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</si>
  <si>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</si>
  <si>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</si>
  <si>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</si>
  <si>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</si>
  <si>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</si>
  <si>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</si>
  <si>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</si>
  <si>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</si>
  <si>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</si>
  <si>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</si>
  <si>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</si>
  <si>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</si>
  <si>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</si>
  <si>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</si>
  <si>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</si>
  <si>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</si>
  <si>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</si>
  <si>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</si>
  <si>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</si>
  <si>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</si>
  <si>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</si>
  <si>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</si>
  <si>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</si>
  <si>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</si>
  <si>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</si>
  <si>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</si>
  <si>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</si>
  <si>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</si>
  <si>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</si>
  <si>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</si>
  <si>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</si>
  <si>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</si>
  <si>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</si>
  <si>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</si>
  <si>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</si>
  <si>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</si>
  <si>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</si>
  <si>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</si>
  <si>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</si>
  <si>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</si>
  <si>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</si>
  <si>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</si>
  <si>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</si>
  <si>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</si>
  <si>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</si>
  <si>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</si>
  <si>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</si>
  <si>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</si>
  <si>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</si>
  <si>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</si>
  <si>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</si>
  <si>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</si>
  <si>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</si>
  <si>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</si>
  <si>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</si>
  <si>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</si>
  <si>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</si>
  <si>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</si>
  <si>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</si>
  <si>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</si>
  <si>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</si>
  <si>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</si>
  <si>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</si>
  <si>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</si>
  <si>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</si>
  <si>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</si>
  <si>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</si>
  <si>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</si>
  <si>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</si>
  <si>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</si>
  <si>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</si>
  <si>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</si>
  <si>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</si>
  <si>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</si>
  <si>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</si>
  <si>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</si>
  <si>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</si>
  <si>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</si>
  <si>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</si>
  <si>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</si>
  <si>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</si>
  <si>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</si>
  <si>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</si>
  <si>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</si>
  <si>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</si>
  <si>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</si>
  <si>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</si>
  <si>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</si>
  <si>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</si>
  <si>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</si>
  <si>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</si>
  <si>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</si>
  <si>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</si>
  <si>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</si>
  <si>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</si>
  <si>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</si>
  <si>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</si>
  <si>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</si>
  <si>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</si>
  <si>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</si>
  <si>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</si>
  <si>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</si>
  <si>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</si>
  <si>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</si>
  <si>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</si>
  <si>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</si>
  <si>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</si>
  <si>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</si>
  <si>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</si>
  <si>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</si>
  <si>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</si>
  <si>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</si>
  <si>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</si>
  <si>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</si>
  <si>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</si>
  <si>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</si>
  <si>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</si>
  <si>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</si>
  <si>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</si>
  <si>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</si>
  <si>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</si>
  <si>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</si>
  <si>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</si>
  <si>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</si>
  <si>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</si>
  <si>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</si>
  <si>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</si>
  <si>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</si>
  <si>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</si>
  <si>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</si>
  <si>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</si>
  <si>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</si>
  <si>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</si>
  <si>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</si>
  <si>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</si>
  <si>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</si>
  <si>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</si>
  <si>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</si>
  <si>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</si>
  <si>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</si>
  <si>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</si>
  <si>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</si>
  <si>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</si>
  <si>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</si>
  <si>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</si>
  <si>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</si>
  <si>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</si>
  <si>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</si>
  <si>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</si>
  <si>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</si>
  <si>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</si>
  <si>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</si>
  <si>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</si>
  <si>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</si>
  <si>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</si>
  <si>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</si>
  <si>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</si>
  <si>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</si>
  <si>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</si>
  <si>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</si>
  <si>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</si>
  <si>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</si>
  <si>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</si>
  <si>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</si>
  <si>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</si>
  <si>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Complex crisis in El Salvador</t>
  </si>
  <si>
    <t>SLV001</t>
  </si>
  <si>
    <t>El Salvador</t>
  </si>
  <si>
    <t>SLV001Buildings damaged</t>
  </si>
  <si>
    <t>SLV001Buildings destroyed</t>
  </si>
  <si>
    <t>SLV001Injuries reported</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</si>
  <si>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</si>
  <si>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</si>
  <si>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</si>
  <si>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</si>
  <si>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</si>
  <si>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</si>
  <si>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</si>
  <si>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</si>
  <si>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</si>
  <si>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</si>
  <si>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</si>
  <si>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</si>
  <si>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</si>
  <si>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</si>
  <si>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</si>
  <si>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</si>
  <si>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</si>
  <si>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</si>
  <si>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</si>
  <si>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</si>
  <si>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</si>
  <si>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</si>
  <si>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</si>
  <si>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</si>
  <si>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</si>
  <si>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</si>
  <si>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</si>
  <si>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</si>
  <si>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</si>
  <si>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</si>
  <si>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</si>
  <si>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</si>
  <si>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</si>
  <si>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</si>
  <si>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</si>
  <si>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</si>
  <si>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</si>
  <si>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</si>
  <si>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</si>
  <si>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</si>
  <si>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</si>
  <si>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</si>
  <si>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</si>
  <si>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</si>
  <si>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</si>
  <si>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</si>
  <si>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</si>
  <si>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</si>
  <si>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</si>
  <si>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</si>
  <si>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</si>
  <si>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</si>
  <si>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</si>
  <si>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</si>
  <si>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</si>
  <si>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</si>
  <si>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</si>
  <si>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</si>
  <si>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</si>
  <si>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</si>
  <si>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</si>
  <si>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</si>
  <si>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</si>
  <si>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</si>
  <si>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</si>
  <si>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</si>
  <si>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</si>
  <si>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</si>
  <si>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</si>
  <si>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</si>
  <si>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</si>
  <si>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</si>
  <si>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</si>
  <si>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</si>
  <si>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</si>
  <si>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</si>
  <si>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</si>
  <si>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</si>
  <si>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</si>
  <si>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</si>
  <si>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</si>
  <si>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</si>
  <si>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</si>
  <si>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</si>
  <si>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</si>
  <si>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</si>
  <si>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</si>
  <si>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</si>
  <si>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</si>
  <si>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</si>
  <si>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</si>
  <si>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</si>
  <si>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</si>
  <si>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</si>
  <si>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</si>
  <si>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</si>
  <si>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</si>
  <si>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</si>
  <si>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</si>
  <si>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</si>
  <si>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</si>
  <si>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</si>
  <si>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</si>
  <si>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</si>
  <si>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</si>
  <si>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</si>
  <si>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</si>
  <si>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</si>
  <si>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</si>
  <si>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</si>
  <si>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</si>
  <si>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</si>
  <si>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</si>
  <si>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</si>
  <si>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</si>
  <si>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</si>
  <si>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</si>
  <si>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</si>
  <si>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</si>
  <si>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</si>
  <si>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</si>
  <si>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</si>
  <si>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</si>
  <si>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</si>
  <si>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</si>
  <si>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</si>
  <si>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</si>
  <si>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</si>
  <si>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</si>
  <si>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</si>
  <si>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</si>
  <si>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</si>
  <si>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</si>
  <si>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</si>
  <si>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</si>
  <si>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</si>
  <si>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</si>
  <si>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</si>
  <si>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</si>
  <si>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</si>
  <si>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</si>
  <si>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</si>
  <si>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</si>
  <si>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</si>
  <si>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</si>
  <si>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</si>
  <si>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</si>
  <si>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</si>
  <si>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</si>
  <si>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</si>
  <si>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</si>
  <si>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</si>
  <si>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</si>
  <si>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</si>
  <si>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</si>
  <si>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</si>
  <si>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</si>
  <si>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</si>
  <si>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</si>
  <si>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</si>
  <si>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</si>
  <si>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</si>
  <si>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</si>
  <si>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</si>
  <si>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</si>
  <si>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</si>
  <si>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</si>
  <si>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</si>
  <si>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</si>
  <si>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</si>
  <si>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</si>
  <si>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</si>
  <si>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</si>
  <si>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</si>
  <si>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</si>
  <si>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</si>
  <si>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</si>
  <si>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</si>
  <si>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</si>
  <si>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</si>
  <si>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</si>
  <si>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</si>
  <si>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</si>
  <si>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</si>
  <si>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</si>
  <si>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</si>
  <si>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</si>
  <si>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</si>
  <si>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</si>
  <si>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</si>
  <si>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</si>
  <si>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</si>
  <si>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</si>
  <si>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</si>
  <si>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</si>
  <si>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</si>
  <si>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</si>
  <si>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</si>
  <si>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</si>
  <si>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</si>
  <si>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</si>
  <si>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</si>
  <si>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</si>
  <si>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</si>
  <si>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</si>
  <si>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</si>
  <si>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</si>
  <si>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</si>
  <si>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</si>
  <si>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</si>
  <si>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</si>
  <si>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</si>
  <si>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</si>
  <si>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</si>
  <si>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</si>
  <si>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</si>
  <si>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</si>
  <si>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</si>
  <si>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</si>
  <si>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</si>
  <si>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</si>
  <si>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</si>
  <si>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</si>
  <si>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</si>
  <si>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</si>
  <si>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</si>
  <si>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</si>
  <si>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</si>
  <si>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</si>
  <si>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</si>
  <si>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</si>
  <si>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</si>
  <si>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</si>
  <si>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</si>
  <si>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</si>
  <si>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</si>
  <si>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</si>
  <si>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</si>
  <si>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</si>
  <si>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</si>
  <si>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</si>
  <si>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</si>
  <si>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</si>
  <si>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</si>
  <si>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</si>
  <si>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</si>
  <si>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</si>
  <si>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</si>
  <si>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</si>
  <si>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</si>
  <si>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</si>
  <si>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</si>
  <si>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</si>
  <si>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</si>
  <si>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</si>
  <si>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</si>
  <si>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</si>
  <si>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</si>
  <si>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</si>
  <si>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</si>
  <si>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</si>
  <si>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</si>
  <si>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</si>
  <si>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</si>
  <si>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</si>
  <si>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</si>
  <si>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</si>
  <si>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</si>
  <si>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</si>
  <si>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</si>
  <si>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</si>
  <si>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</si>
  <si>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</si>
  <si>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</si>
  <si>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</si>
  <si>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</si>
  <si>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</si>
  <si>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</si>
  <si>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</si>
  <si>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</si>
  <si>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</si>
  <si>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</si>
  <si>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</si>
  <si>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</si>
  <si>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</si>
  <si>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</si>
  <si>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</si>
  <si>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</si>
  <si>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</si>
  <si>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</si>
  <si>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</si>
  <si>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</si>
  <si>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</si>
  <si>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</si>
  <si>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</si>
  <si>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</si>
  <si>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</si>
  <si>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</si>
  <si>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</si>
  <si>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</si>
  <si>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</si>
  <si>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</si>
  <si>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</si>
  <si>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</si>
  <si>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</si>
  <si>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</si>
  <si>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</si>
  <si>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</si>
  <si>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</si>
  <si>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</si>
  <si>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</si>
  <si>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</si>
  <si>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</si>
  <si>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</si>
  <si>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</si>
  <si>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</si>
  <si>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</si>
  <si>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</si>
  <si>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</si>
  <si>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</si>
  <si>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</si>
  <si>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</si>
  <si>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</si>
  <si>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</si>
  <si>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</si>
  <si>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</si>
  <si>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</si>
  <si>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</si>
  <si>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</si>
  <si>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</si>
  <si>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</si>
  <si>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</si>
  <si>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</si>
  <si>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</si>
  <si>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</si>
  <si>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</si>
  <si>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</si>
  <si>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</si>
  <si>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</si>
  <si>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</si>
  <si>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</si>
  <si>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</si>
  <si>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</si>
  <si>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</si>
  <si>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</si>
  <si>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</si>
  <si>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</si>
  <si>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</si>
  <si>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</si>
  <si>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</si>
  <si>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</si>
  <si>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</si>
  <si>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</si>
  <si>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</si>
  <si>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</si>
  <si>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</si>
  <si>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</si>
  <si>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</si>
  <si>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</si>
  <si>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</si>
  <si>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</si>
  <si>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</si>
  <si>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</si>
  <si>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</si>
  <si>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</si>
  <si>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</si>
  <si>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</si>
  <si>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</si>
  <si>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</si>
  <si>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</si>
  <si>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</si>
  <si>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</si>
  <si>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</si>
  <si>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</si>
  <si>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</si>
  <si>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</si>
  <si>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</si>
  <si>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</si>
  <si>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</si>
  <si>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</si>
  <si>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</si>
  <si>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</si>
  <si>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</si>
  <si>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</si>
  <si>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</si>
  <si>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</si>
  <si>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</si>
  <si>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</si>
  <si>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</si>
  <si>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</si>
  <si>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</si>
  <si>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</si>
  <si>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</si>
  <si>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</si>
  <si>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</si>
  <si>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</si>
  <si>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</si>
  <si>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</si>
  <si>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</si>
  <si>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</si>
  <si>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</si>
  <si>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</si>
  <si>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</si>
  <si>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</si>
  <si>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</si>
  <si>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</si>
  <si>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</si>
  <si>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</si>
  <si>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</si>
  <si>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</si>
  <si>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</si>
  <si>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</si>
  <si>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</si>
  <si>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</si>
  <si>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</si>
  <si>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</si>
  <si>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</si>
  <si>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</si>
  <si>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</si>
  <si>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</si>
  <si>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</si>
  <si>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</si>
  <si>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</si>
  <si>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</si>
  <si>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</si>
  <si>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</si>
  <si>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</si>
  <si>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</si>
  <si>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</si>
  <si>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</si>
  <si>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</si>
  <si>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</si>
  <si>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</si>
  <si>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</si>
  <si>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</si>
  <si>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</si>
  <si>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</si>
  <si>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</si>
  <si>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</si>
  <si>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</si>
  <si>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</si>
  <si>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</si>
  <si>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</si>
  <si>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</si>
  <si>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</si>
  <si>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</si>
  <si>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</si>
  <si>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</si>
  <si>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</si>
  <si>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</si>
  <si>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</si>
  <si>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</si>
  <si>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</si>
  <si>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</si>
  <si>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</si>
  <si>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</si>
  <si>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</si>
  <si>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</si>
  <si>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</si>
  <si>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</si>
  <si>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</si>
  <si>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</si>
  <si>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</si>
  <si>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</si>
  <si>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</si>
  <si>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</si>
  <si>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</si>
  <si>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</si>
  <si>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</si>
  <si>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</si>
  <si>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</si>
  <si>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</si>
  <si>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</si>
  <si>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</si>
  <si>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</si>
  <si>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</si>
  <si>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</si>
  <si>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</si>
  <si>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</si>
  <si>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</si>
  <si>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</si>
  <si>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</si>
  <si>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</si>
  <si>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</si>
  <si>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</si>
  <si>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</si>
  <si>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</si>
  <si>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</si>
  <si>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</si>
  <si>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</si>
  <si>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</si>
  <si>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</si>
  <si>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</si>
  <si>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</si>
  <si>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</si>
  <si>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</si>
  <si>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</si>
  <si>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</si>
  <si>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</si>
  <si>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</si>
  <si>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</si>
  <si>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</si>
  <si>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</si>
  <si>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</si>
  <si>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</si>
  <si>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</si>
  <si>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</si>
  <si>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</si>
  <si>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</si>
  <si>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</si>
  <si>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</si>
  <si>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</si>
  <si>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</si>
  <si>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</si>
  <si>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</si>
  <si>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</si>
  <si>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</si>
  <si>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</si>
  <si>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</si>
  <si>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</si>
  <si>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</si>
  <si>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</si>
  <si>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</si>
  <si>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</si>
  <si>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</si>
  <si>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</si>
  <si>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</si>
  <si>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</si>
  <si>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</si>
  <si>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</si>
  <si>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</si>
  <si>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</si>
  <si>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</si>
  <si>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</si>
  <si>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</si>
  <si>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</si>
  <si>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</si>
  <si>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</si>
  <si>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</si>
  <si>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</si>
  <si>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</si>
  <si>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</si>
  <si>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</si>
  <si>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</si>
  <si>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</si>
  <si>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</si>
  <si>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</si>
  <si>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</si>
  <si>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</si>
  <si>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</si>
  <si>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</si>
  <si>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</si>
  <si>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</si>
  <si>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</si>
  <si>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</si>
  <si>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</si>
  <si>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</si>
  <si>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</si>
  <si>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</si>
  <si>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</si>
  <si>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</si>
  <si>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</si>
  <si>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</si>
  <si>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</si>
  <si>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</si>
  <si>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</si>
  <si>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</si>
  <si>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</si>
  <si>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</si>
  <si>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</si>
  <si>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</si>
  <si>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</si>
  <si>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</si>
  <si>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</si>
  <si>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</si>
  <si>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</si>
  <si>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</si>
  <si>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</si>
  <si>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</si>
  <si>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</si>
  <si>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</si>
  <si>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</si>
  <si>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</si>
  <si>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</si>
  <si>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</si>
  <si>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</si>
  <si>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</si>
  <si>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</si>
  <si>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</si>
  <si>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</si>
  <si>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</si>
  <si>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</si>
  <si>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</si>
  <si>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</si>
  <si>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</si>
  <si>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</si>
  <si>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</si>
  <si>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</si>
  <si>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</si>
  <si>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</si>
  <si>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</si>
  <si>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</si>
  <si>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</si>
  <si>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</si>
  <si>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</si>
  <si>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</si>
  <si>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</si>
  <si>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</si>
  <si>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</si>
  <si>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</si>
  <si>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</si>
  <si>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</si>
  <si>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</si>
  <si>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</si>
  <si>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</si>
  <si>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</si>
  <si>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</si>
  <si>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</si>
  <si>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</si>
  <si>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</si>
  <si>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</si>
  <si>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</si>
  <si>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</si>
  <si>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</si>
  <si>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</si>
  <si>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</si>
  <si>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</si>
  <si>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</si>
  <si>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</si>
  <si>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</si>
  <si>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</si>
  <si>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</si>
  <si>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</si>
  <si>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</si>
  <si>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</si>
  <si>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</si>
  <si>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</si>
  <si>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</si>
  <si>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</si>
  <si>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</si>
  <si>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</si>
  <si>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</si>
  <si>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</si>
  <si>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</si>
  <si>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</si>
  <si>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</si>
  <si>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</si>
  <si>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</si>
  <si>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</si>
  <si>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</si>
  <si>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</si>
  <si>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</si>
  <si>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</si>
  <si>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</si>
  <si>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</si>
  <si>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</si>
  <si>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</si>
  <si>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</si>
  <si>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</si>
  <si>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</si>
  <si>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</si>
  <si>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</si>
  <si>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</si>
  <si>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</si>
  <si>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</si>
  <si>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</si>
  <si>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</si>
  <si>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</si>
  <si>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</si>
  <si>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</si>
  <si>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</si>
  <si>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</si>
  <si>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</si>
  <si>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</si>
  <si>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</si>
  <si>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</si>
  <si>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</si>
  <si>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</si>
  <si>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</si>
  <si>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</si>
  <si>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</si>
  <si>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</si>
  <si>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</si>
  <si>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</si>
  <si>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</si>
  <si>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</si>
  <si>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</si>
  <si>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</si>
  <si>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</si>
  <si>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</si>
  <si>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</si>
  <si>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</si>
  <si>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</si>
  <si>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</si>
  <si>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</si>
  <si>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</si>
  <si>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</si>
  <si>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</si>
  <si>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</si>
  <si>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</si>
  <si>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</si>
  <si>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</si>
  <si>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</si>
  <si>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</si>
  <si>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</si>
  <si>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</si>
  <si>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</si>
  <si>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</si>
  <si>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</si>
  <si>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</si>
  <si>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</si>
  <si>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</si>
  <si>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</si>
  <si>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</si>
  <si>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</si>
  <si>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</si>
  <si>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</si>
  <si>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</si>
  <si>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</si>
  <si>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</si>
  <si>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</si>
  <si>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</si>
  <si>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</si>
  <si>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</si>
  <si>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</si>
  <si>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</si>
  <si>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</si>
  <si>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</si>
  <si>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</si>
  <si>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</si>
  <si>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</si>
  <si>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</si>
  <si>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</si>
  <si>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</si>
  <si>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</si>
  <si>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</si>
  <si>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</si>
  <si>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</si>
  <si>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</si>
  <si>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</si>
  <si>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</si>
  <si>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</si>
  <si>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</si>
  <si>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</si>
  <si>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</si>
  <si>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</si>
  <si>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</si>
  <si>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</si>
  <si>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</si>
  <si>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</si>
  <si>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</si>
  <si>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</si>
  <si>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</si>
  <si>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</si>
  <si>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</si>
  <si>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</si>
  <si>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</si>
  <si>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</si>
  <si>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</si>
  <si>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</si>
  <si>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</si>
  <si>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</si>
  <si>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</si>
  <si>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</si>
  <si>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</si>
  <si>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</si>
  <si>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</si>
  <si>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</si>
  <si>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</si>
  <si>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</si>
  <si>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</si>
  <si>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</si>
  <si>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</si>
  <si>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</si>
  <si>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</si>
  <si>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</si>
  <si>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</si>
  <si>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</si>
  <si>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</si>
  <si>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</si>
  <si>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</si>
  <si>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</si>
  <si>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</si>
  <si>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</si>
  <si>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</si>
  <si>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</si>
  <si>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</si>
  <si>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</si>
  <si>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</si>
  <si>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</si>
  <si>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</si>
  <si>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</si>
  <si>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</si>
  <si>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</si>
  <si>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</si>
  <si>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</si>
  <si>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</si>
  <si>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</si>
  <si>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</si>
  <si>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</si>
  <si>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</si>
  <si>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</si>
  <si>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</si>
  <si>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</si>
  <si>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</si>
  <si>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</si>
  <si>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</si>
  <si>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</si>
  <si>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</si>
  <si>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</si>
  <si>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</si>
  <si>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</si>
  <si>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</si>
  <si>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</si>
  <si>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</si>
  <si>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</si>
  <si>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</si>
  <si>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</si>
  <si>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</si>
  <si>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</si>
  <si>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</si>
  <si>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</si>
  <si>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</si>
  <si>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</si>
  <si>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</si>
  <si>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</si>
  <si>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</si>
  <si>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</si>
  <si>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</si>
  <si>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</si>
  <si>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</si>
  <si>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</si>
  <si>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</si>
  <si>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</si>
  <si>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</si>
  <si>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</si>
  <si>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</si>
  <si>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</si>
  <si>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</si>
  <si>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</si>
  <si>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</si>
  <si>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</si>
  <si>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</si>
  <si>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</si>
  <si>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</si>
  <si>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</si>
  <si>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</si>
  <si>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</si>
  <si>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</si>
  <si>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</si>
  <si>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</si>
  <si>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</si>
  <si>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</si>
  <si>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</si>
  <si>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</si>
  <si>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</si>
  <si>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</si>
  <si>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</si>
  <si>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</si>
  <si>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</si>
  <si>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</si>
  <si>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</si>
  <si>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</si>
  <si>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</si>
  <si>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</si>
  <si>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</si>
  <si>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</si>
  <si>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</si>
  <si>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</si>
  <si>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</si>
  <si>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</si>
  <si>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</si>
  <si>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</si>
  <si>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</si>
  <si>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</si>
  <si>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</si>
  <si>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</si>
  <si>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</si>
  <si>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</si>
  <si>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</si>
  <si>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</si>
  <si>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</si>
  <si>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</si>
  <si>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</si>
  <si>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</si>
  <si>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</si>
  <si>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</si>
  <si>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</si>
  <si>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</si>
  <si>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</si>
  <si>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</si>
  <si>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</si>
  <si>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</si>
  <si>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</si>
  <si>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</si>
  <si>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</si>
  <si>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</si>
  <si>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</si>
  <si>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</si>
  <si>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</si>
  <si>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</si>
  <si>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</si>
  <si>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</si>
  <si>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</si>
  <si>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</si>
  <si>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</si>
  <si>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</si>
  <si>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</si>
  <si>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</si>
  <si>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</si>
  <si>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</si>
  <si>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</si>
  <si>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</si>
  <si>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</si>
  <si>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</si>
  <si>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</si>
  <si>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</si>
  <si>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</si>
  <si>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</si>
  <si>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</si>
  <si>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</si>
  <si>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https://www.imf.org/external/datamapper/PPPGDP@WEO/OEMDC/ADVEC/WEOWORLD/VEN/SLV</t>
  </si>
  <si>
    <t>There are figures for economic losses from 2018, but not updated ones for 2019.</t>
  </si>
  <si>
    <t>SLV001Economic Losses</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</si>
  <si>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</si>
  <si>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</si>
  <si>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</si>
  <si>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</si>
  <si>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</si>
  <si>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</si>
  <si>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</si>
  <si>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</si>
  <si>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</si>
  <si>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</si>
  <si>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</si>
  <si>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</si>
  <si>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</si>
  <si>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</si>
  <si>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</si>
  <si>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</si>
  <si>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</si>
  <si>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</si>
  <si>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</si>
  <si>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</si>
  <si>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</si>
  <si>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</si>
  <si>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</si>
  <si>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</si>
  <si>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</si>
  <si>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</si>
  <si>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</si>
  <si>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</si>
  <si>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</si>
  <si>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</si>
  <si>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</si>
  <si>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</si>
  <si>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</si>
  <si>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</si>
  <si>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</si>
  <si>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</si>
  <si>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</si>
  <si>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</si>
  <si>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</si>
  <si>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</si>
  <si>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</si>
  <si>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</si>
  <si>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</si>
  <si>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</si>
  <si>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</si>
  <si>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</si>
  <si>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</si>
  <si>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</si>
  <si>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</si>
  <si>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</si>
  <si>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</si>
  <si>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</si>
  <si>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</si>
  <si>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</si>
  <si>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</si>
  <si>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</si>
  <si>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</si>
  <si>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</si>
  <si>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</si>
  <si>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</si>
  <si>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</si>
  <si>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</si>
  <si>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</si>
  <si>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</si>
  <si>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</si>
  <si>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</si>
  <si>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</si>
  <si>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</si>
  <si>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</si>
  <si>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</si>
  <si>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</si>
  <si>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</si>
  <si>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</si>
  <si>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</si>
  <si>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</si>
  <si>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</si>
  <si>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</si>
  <si>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</si>
  <si>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</si>
  <si>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</si>
  <si>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</si>
  <si>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</si>
  <si>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</si>
  <si>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</si>
  <si>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</si>
  <si>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</si>
  <si>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</si>
  <si>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</si>
  <si>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</si>
  <si>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</si>
  <si>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</si>
  <si>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</si>
  <si>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</si>
  <si>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</si>
  <si>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</si>
  <si>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</si>
  <si>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</si>
  <si>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</si>
  <si>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</si>
  <si>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</si>
  <si>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</si>
  <si>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</si>
  <si>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</si>
  <si>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</si>
  <si>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</si>
  <si>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</si>
  <si>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</si>
  <si>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</si>
  <si>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</si>
  <si>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</si>
  <si>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</si>
  <si>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</si>
  <si>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</si>
  <si>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</si>
  <si>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</si>
  <si>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</si>
  <si>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</si>
  <si>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</si>
  <si>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</si>
  <si>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</si>
  <si>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</si>
  <si>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</si>
  <si>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</si>
  <si>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</si>
  <si>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</si>
  <si>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</si>
  <si>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</si>
  <si>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</si>
  <si>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</si>
  <si>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</si>
  <si>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</si>
  <si>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</si>
  <si>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</si>
  <si>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</si>
  <si>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</si>
  <si>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</si>
  <si>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</si>
  <si>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</si>
  <si>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</si>
  <si>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</si>
  <si>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</si>
  <si>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</si>
  <si>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</si>
  <si>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</si>
  <si>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</si>
  <si>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</si>
  <si>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</si>
  <si>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</si>
  <si>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</si>
  <si>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</si>
  <si>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</si>
  <si>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</si>
  <si>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</si>
  <si>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</si>
  <si>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</si>
  <si>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</si>
  <si>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</si>
  <si>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</si>
  <si>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</si>
  <si>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</si>
  <si>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</si>
  <si>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</si>
  <si>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</si>
  <si>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</si>
  <si>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</si>
  <si>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</si>
  <si>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</si>
  <si>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</si>
  <si>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</si>
  <si>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</si>
  <si>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</si>
  <si>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</si>
  <si>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</si>
  <si>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</si>
  <si>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</si>
  <si>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</si>
  <si>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</si>
  <si>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</si>
  <si>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</si>
  <si>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</si>
  <si>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</si>
  <si>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</si>
  <si>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</si>
  <si>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</si>
  <si>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</si>
  <si>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</si>
  <si>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</si>
  <si>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</si>
  <si>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</si>
  <si>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</si>
  <si>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</si>
  <si>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</si>
  <si>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</si>
  <si>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</si>
  <si>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</si>
  <si>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</si>
  <si>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</si>
  <si>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</si>
  <si>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</si>
  <si>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</si>
  <si>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</si>
  <si>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</si>
  <si>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</si>
  <si>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</si>
  <si>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</si>
  <si>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</si>
  <si>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</si>
  <si>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</si>
  <si>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</si>
  <si>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</si>
  <si>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</si>
  <si>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</si>
  <si>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</si>
  <si>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</si>
  <si>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</si>
  <si>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</si>
  <si>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</si>
  <si>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</si>
  <si>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</si>
  <si>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</si>
  <si>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</si>
  <si>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</si>
  <si>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</si>
  <si>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</si>
  <si>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</si>
  <si>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</si>
  <si>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</si>
  <si>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</si>
  <si>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</si>
  <si>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</si>
  <si>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</si>
  <si>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</si>
  <si>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</si>
  <si>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</si>
  <si>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</si>
  <si>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</si>
  <si>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</si>
  <si>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</si>
  <si>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</si>
  <si>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</si>
  <si>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</si>
  <si>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</si>
  <si>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</si>
  <si>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</si>
  <si>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</si>
  <si>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</si>
  <si>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</si>
  <si>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</si>
  <si>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</si>
  <si>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</si>
  <si>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</si>
  <si>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</si>
  <si>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</si>
  <si>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</si>
  <si>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</si>
  <si>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</si>
  <si>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</si>
  <si>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</si>
  <si>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</si>
  <si>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</si>
  <si>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</si>
  <si>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</si>
  <si>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</si>
  <si>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</si>
  <si>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</si>
  <si>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</si>
  <si>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</si>
  <si>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</si>
  <si>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</si>
  <si>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</si>
  <si>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</si>
  <si>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</si>
  <si>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</si>
  <si>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</si>
  <si>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</si>
  <si>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</si>
  <si>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</si>
  <si>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</si>
  <si>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</si>
  <si>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</si>
  <si>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</si>
  <si>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</si>
  <si>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</si>
  <si>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</si>
  <si>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</si>
  <si>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</si>
  <si>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</si>
  <si>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</si>
  <si>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</si>
  <si>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</si>
  <si>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</si>
  <si>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</si>
  <si>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</si>
  <si>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</si>
  <si>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</si>
  <si>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</si>
  <si>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</si>
  <si>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</si>
  <si>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</si>
  <si>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</si>
  <si>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</si>
  <si>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</si>
  <si>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</si>
  <si>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</si>
  <si>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</si>
  <si>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</si>
  <si>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</si>
  <si>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</si>
  <si>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</si>
  <si>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</si>
  <si>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</si>
  <si>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</si>
  <si>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</si>
  <si>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</si>
  <si>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</si>
  <si>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</si>
  <si>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</si>
  <si>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</si>
  <si>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</si>
  <si>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</si>
  <si>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</si>
  <si>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</si>
  <si>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</si>
  <si>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</si>
  <si>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</si>
  <si>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</si>
  <si>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</si>
  <si>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</si>
  <si>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</si>
  <si>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</si>
  <si>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</si>
  <si>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</si>
  <si>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</si>
  <si>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</si>
  <si>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</si>
  <si>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</si>
  <si>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</si>
  <si>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</si>
  <si>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</si>
  <si>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</si>
  <si>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</si>
  <si>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</si>
  <si>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</si>
  <si>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</si>
  <si>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</si>
  <si>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</si>
  <si>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</si>
  <si>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</si>
  <si>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</si>
  <si>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</si>
  <si>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</si>
  <si>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</si>
  <si>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</si>
  <si>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</si>
  <si>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</si>
  <si>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</si>
  <si>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</si>
  <si>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</si>
  <si>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</si>
  <si>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</si>
  <si>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</si>
  <si>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</si>
  <si>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</si>
  <si>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</si>
  <si>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</si>
  <si>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</si>
  <si>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</si>
  <si>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</si>
  <si>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</si>
  <si>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</si>
  <si>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</si>
  <si>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</si>
  <si>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</si>
  <si>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</si>
  <si>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</si>
  <si>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</si>
  <si>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</si>
  <si>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</si>
  <si>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</si>
  <si>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</si>
  <si>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</si>
  <si>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</si>
  <si>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</si>
  <si>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</si>
  <si>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</si>
  <si>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</si>
  <si>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</si>
  <si>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</si>
  <si>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</si>
  <si>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</si>
  <si>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</si>
  <si>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</si>
  <si>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</si>
  <si>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</si>
  <si>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</si>
  <si>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</si>
  <si>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</si>
  <si>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</si>
  <si>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</si>
  <si>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</si>
  <si>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</si>
  <si>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</si>
  <si>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</si>
  <si>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</si>
  <si>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</si>
  <si>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</si>
  <si>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</si>
  <si>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</si>
  <si>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</si>
  <si>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</si>
  <si>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</si>
  <si>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</si>
  <si>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</si>
  <si>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</si>
  <si>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</si>
  <si>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</si>
  <si>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</si>
  <si>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</si>
  <si>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</si>
  <si>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</si>
  <si>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</si>
  <si>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</si>
  <si>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</si>
  <si>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</si>
  <si>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</si>
  <si>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</si>
  <si>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</si>
  <si>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</si>
  <si>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</si>
  <si>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</si>
  <si>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</si>
  <si>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</si>
  <si>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</si>
  <si>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</si>
  <si>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</si>
  <si>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</si>
  <si>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</si>
  <si>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</si>
  <si>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</si>
  <si>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</si>
  <si>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</si>
  <si>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</si>
  <si>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</si>
  <si>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</si>
  <si>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</si>
  <si>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</si>
  <si>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</si>
  <si>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</si>
  <si>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</si>
  <si>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</si>
  <si>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</si>
  <si>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</si>
  <si>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</si>
  <si>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</si>
  <si>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</si>
  <si>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</si>
  <si>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</si>
  <si>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</si>
  <si>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</si>
  <si>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</si>
  <si>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</si>
  <si>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</si>
  <si>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</si>
  <si>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</si>
  <si>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</si>
  <si>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</si>
  <si>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</si>
  <si>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</si>
  <si>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</si>
  <si>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</si>
  <si>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</si>
  <si>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</si>
  <si>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</si>
  <si>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</si>
  <si>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</si>
  <si>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</si>
  <si>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</si>
  <si>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</si>
  <si>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</si>
  <si>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</si>
  <si>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</si>
  <si>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</si>
  <si>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</si>
  <si>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</si>
  <si>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</si>
  <si>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</si>
  <si>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</si>
  <si>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</si>
  <si>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</si>
  <si>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</si>
  <si>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</si>
  <si>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</si>
  <si>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</si>
  <si>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</si>
  <si>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</si>
  <si>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</si>
  <si>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</si>
  <si>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</si>
  <si>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</si>
  <si>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</si>
  <si>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</si>
  <si>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</si>
  <si>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</si>
  <si>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</si>
  <si>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</si>
  <si>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</si>
  <si>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</si>
  <si>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</si>
  <si>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</si>
  <si>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</si>
  <si>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</si>
  <si>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</si>
  <si>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</si>
  <si>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</si>
  <si>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</si>
  <si>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</si>
  <si>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</si>
  <si>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</si>
  <si>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</si>
  <si>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</si>
  <si>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</si>
  <si>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</si>
  <si>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</si>
  <si>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</si>
  <si>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</si>
  <si>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</si>
  <si>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</si>
  <si>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</si>
  <si>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</si>
  <si>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</si>
  <si>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</si>
  <si>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</si>
  <si>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</si>
  <si>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</si>
  <si>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</si>
  <si>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</si>
  <si>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</si>
  <si>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</si>
  <si>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</si>
  <si>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</si>
  <si>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</si>
  <si>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</si>
  <si>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</si>
  <si>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</si>
  <si>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</si>
  <si>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</si>
  <si>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</si>
  <si>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</si>
  <si>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</si>
  <si>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</si>
  <si>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</si>
  <si>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</si>
  <si>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</si>
  <si>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</si>
  <si>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</si>
  <si>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</si>
  <si>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</si>
  <si>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</si>
  <si>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</si>
  <si>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</si>
  <si>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</si>
  <si>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</si>
  <si>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</si>
  <si>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</si>
  <si>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</si>
  <si>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</si>
  <si>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</si>
  <si>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</si>
  <si>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</si>
  <si>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</si>
  <si>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</si>
  <si>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</si>
  <si>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</si>
  <si>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</si>
  <si>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</si>
  <si>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</si>
  <si>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</si>
  <si>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</si>
  <si>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</si>
  <si>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</si>
  <si>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</si>
  <si>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</si>
  <si>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</si>
  <si>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</si>
  <si>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</si>
  <si>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</si>
  <si>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</si>
  <si>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</si>
  <si>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</si>
  <si>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</si>
  <si>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</si>
  <si>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</si>
  <si>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</si>
  <si>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</si>
  <si>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</si>
  <si>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</si>
  <si>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</si>
  <si>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</si>
  <si>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</si>
  <si>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</si>
  <si>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</si>
  <si>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</si>
  <si>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</si>
  <si>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</si>
  <si>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</si>
  <si>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</si>
  <si>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</si>
  <si>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</si>
  <si>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</si>
  <si>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</si>
  <si>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</si>
  <si>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</si>
  <si>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</si>
  <si>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</si>
  <si>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</si>
  <si>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</si>
  <si>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</si>
  <si>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</si>
  <si>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</si>
  <si>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</si>
  <si>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</si>
  <si>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</si>
  <si>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</si>
  <si>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</si>
  <si>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</si>
  <si>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</si>
  <si>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</si>
  <si>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</si>
  <si>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</si>
  <si>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</si>
  <si>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</si>
  <si>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</si>
  <si>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</si>
  <si>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</si>
  <si>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</si>
  <si>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</si>
  <si>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</si>
  <si>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</si>
  <si>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</si>
  <si>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</si>
  <si>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</si>
  <si>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</si>
  <si>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</si>
  <si>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</si>
  <si>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</si>
  <si>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</si>
  <si>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</si>
  <si>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</si>
  <si>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</si>
  <si>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</si>
  <si>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</si>
  <si>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</si>
  <si>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</si>
  <si>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</si>
  <si>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</si>
  <si>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</si>
  <si>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</si>
  <si>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</si>
  <si>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</si>
  <si>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</si>
  <si>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</si>
  <si>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</si>
  <si>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</si>
  <si>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</si>
  <si>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</si>
  <si>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</si>
  <si>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</si>
  <si>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</si>
  <si>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</si>
  <si>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</si>
  <si>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</si>
  <si>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</si>
  <si>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</si>
  <si>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</si>
  <si>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</si>
  <si>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</si>
  <si>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</si>
  <si>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</si>
  <si>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</si>
  <si>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</si>
  <si>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</si>
  <si>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</si>
  <si>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</si>
  <si>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</si>
  <si>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</si>
  <si>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</si>
  <si>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</si>
  <si>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</si>
  <si>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</si>
  <si>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</si>
  <si>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</si>
  <si>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</si>
  <si>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</si>
  <si>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</si>
  <si>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</si>
  <si>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</si>
  <si>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</si>
  <si>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</si>
  <si>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</si>
  <si>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</si>
  <si>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</si>
  <si>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</si>
  <si>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</si>
  <si>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</si>
  <si>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</si>
  <si>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</si>
  <si>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</si>
  <si>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</si>
  <si>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</si>
  <si>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</si>
  <si>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</si>
  <si>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</si>
  <si>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</si>
  <si>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</si>
  <si>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</si>
  <si>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</si>
  <si>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</si>
  <si>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</si>
  <si>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</si>
  <si>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</si>
  <si>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</si>
  <si>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</si>
  <si>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</si>
  <si>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</si>
  <si>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</si>
  <si>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</si>
  <si>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</si>
  <si>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</si>
  <si>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</si>
  <si>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</si>
  <si>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</si>
  <si>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</si>
  <si>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</si>
  <si>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</si>
  <si>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</si>
  <si>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</si>
  <si>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</si>
  <si>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</si>
  <si>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</si>
  <si>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</si>
  <si>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</si>
  <si>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</si>
  <si>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</si>
  <si>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</si>
  <si>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</si>
  <si>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</si>
  <si>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</si>
  <si>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</si>
  <si>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</si>
  <si>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</si>
  <si>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</si>
  <si>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</si>
  <si>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</si>
  <si>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</si>
  <si>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</si>
  <si>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</si>
  <si>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</si>
  <si>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</si>
  <si>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</si>
  <si>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</si>
  <si>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</si>
  <si>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</si>
  <si>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</si>
  <si>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</si>
  <si>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</si>
  <si>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</si>
  <si>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</si>
  <si>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</si>
  <si>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</si>
  <si>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</si>
  <si>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</si>
  <si>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</si>
  <si>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</si>
  <si>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</si>
  <si>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</si>
  <si>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</si>
  <si>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</si>
  <si>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</si>
  <si>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</si>
  <si>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</si>
  <si>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REG003People affected</t>
  </si>
  <si>
    <t>TTO002Minimal humanitarian conditions - Level 1</t>
  </si>
  <si>
    <t>World Bank 2019</t>
  </si>
  <si>
    <t>1,394,973 local population + 60,000 Venezuelan refugees</t>
  </si>
  <si>
    <t>TTO002Total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</si>
  <si>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</si>
  <si>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</si>
  <si>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</si>
  <si>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</si>
  <si>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</si>
  <si>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</si>
  <si>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</si>
  <si>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</si>
  <si>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</si>
  <si>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</si>
  <si>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</si>
  <si>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</si>
  <si>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</si>
  <si>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</si>
  <si>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</si>
  <si>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</si>
  <si>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</si>
  <si>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</si>
  <si>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</si>
  <si>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</si>
  <si>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</si>
  <si>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</si>
  <si>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</si>
  <si>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</si>
  <si>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</si>
  <si>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</si>
  <si>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</si>
  <si>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</si>
  <si>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</si>
  <si>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</si>
  <si>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</si>
  <si>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</si>
  <si>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</si>
  <si>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</si>
  <si>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</si>
  <si>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</si>
  <si>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</si>
  <si>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</si>
  <si>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</si>
  <si>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</si>
  <si>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</si>
  <si>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</si>
  <si>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</si>
  <si>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</si>
  <si>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</si>
  <si>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</si>
  <si>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</si>
  <si>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</si>
  <si>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</si>
  <si>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</si>
  <si>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</si>
  <si>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</si>
  <si>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</si>
  <si>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</si>
  <si>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</si>
  <si>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</si>
  <si>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</si>
  <si>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</si>
  <si>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</si>
  <si>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</si>
  <si>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</si>
  <si>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</si>
  <si>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</si>
  <si>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</si>
  <si>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</si>
  <si>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</si>
  <si>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</si>
  <si>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</si>
  <si>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</si>
  <si>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</si>
  <si>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</si>
  <si>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</si>
  <si>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</si>
  <si>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</si>
  <si>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</si>
  <si>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</si>
  <si>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</si>
  <si>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</si>
  <si>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</si>
  <si>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</si>
  <si>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</si>
  <si>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</si>
  <si>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</si>
  <si>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</si>
  <si>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</si>
  <si>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</si>
  <si>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</si>
  <si>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</si>
  <si>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</si>
  <si>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</si>
  <si>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</si>
  <si>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</si>
  <si>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</si>
  <si>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</si>
  <si>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</si>
  <si>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</si>
  <si>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</si>
  <si>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</si>
  <si>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</si>
  <si>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</si>
  <si>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</si>
  <si>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</si>
  <si>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</si>
  <si>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</si>
  <si>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</si>
  <si>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</si>
  <si>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</si>
  <si>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</si>
  <si>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</si>
  <si>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</si>
  <si>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</si>
  <si>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</si>
  <si>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</si>
  <si>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</si>
  <si>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</si>
  <si>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</si>
  <si>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</si>
  <si>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</si>
  <si>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</si>
  <si>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</si>
  <si>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</si>
  <si>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</si>
  <si>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</si>
  <si>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</si>
  <si>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</si>
  <si>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</si>
  <si>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</si>
  <si>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</si>
  <si>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</si>
  <si>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</si>
  <si>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</si>
  <si>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</si>
  <si>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</si>
  <si>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</si>
  <si>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</si>
  <si>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</si>
  <si>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</si>
  <si>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</si>
  <si>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</si>
  <si>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</si>
  <si>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</si>
  <si>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</si>
  <si>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</si>
  <si>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</si>
  <si>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</si>
  <si>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</si>
  <si>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</si>
  <si>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</si>
  <si>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</si>
  <si>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</si>
  <si>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</si>
  <si>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</si>
  <si>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</si>
  <si>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</si>
  <si>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</si>
  <si>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</si>
  <si>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</si>
  <si>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</si>
  <si>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</si>
  <si>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</si>
  <si>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</si>
  <si>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</si>
  <si>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</si>
  <si>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</si>
  <si>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</si>
  <si>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See individual crises</t>
  </si>
  <si>
    <t>Sum of the individual crises</t>
  </si>
  <si>
    <t>REG004Fatalities in all crises</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</si>
  <si>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</si>
  <si>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</si>
  <si>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</si>
  <si>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</si>
  <si>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</si>
  <si>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</si>
  <si>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</si>
  <si>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</si>
  <si>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</si>
  <si>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</si>
  <si>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</si>
  <si>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</si>
  <si>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</si>
  <si>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</si>
  <si>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</si>
  <si>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</si>
  <si>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</si>
  <si>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</si>
  <si>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</si>
  <si>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</si>
  <si>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</si>
  <si>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</si>
  <si>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</si>
  <si>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</si>
  <si>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</si>
  <si>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</si>
  <si>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</si>
  <si>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</si>
  <si>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</si>
  <si>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</si>
  <si>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</si>
  <si>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</si>
  <si>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</si>
  <si>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</si>
  <si>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</si>
  <si>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</si>
  <si>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</si>
  <si>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</si>
  <si>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</si>
  <si>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</si>
  <si>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</si>
  <si>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</si>
  <si>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</si>
  <si>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</si>
  <si>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</si>
  <si>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</si>
  <si>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</si>
  <si>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</si>
  <si>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</si>
  <si>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</si>
  <si>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</si>
  <si>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</si>
  <si>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</si>
  <si>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</si>
  <si>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</si>
  <si>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</si>
  <si>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</si>
  <si>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</si>
  <si>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</si>
  <si>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</si>
  <si>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</si>
  <si>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</si>
  <si>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</si>
  <si>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</si>
  <si>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</si>
  <si>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</si>
  <si>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</si>
  <si>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</si>
  <si>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</si>
  <si>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</si>
  <si>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</si>
  <si>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</si>
  <si>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</si>
  <si>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</si>
  <si>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</si>
  <si>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</si>
  <si>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</si>
  <si>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</si>
  <si>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</si>
  <si>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</si>
  <si>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</si>
  <si>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</si>
  <si>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</si>
  <si>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</si>
  <si>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</si>
  <si>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</si>
  <si>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</si>
  <si>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</si>
  <si>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</si>
  <si>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</si>
  <si>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</si>
  <si>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</si>
  <si>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</si>
  <si>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</si>
  <si>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</si>
  <si>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</si>
  <si>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</si>
  <si>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</si>
  <si>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</si>
  <si>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</si>
  <si>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</si>
  <si>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</si>
  <si>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</si>
  <si>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</si>
  <si>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</si>
  <si>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</si>
  <si>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</si>
  <si>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</si>
  <si>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</si>
  <si>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</si>
  <si>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</si>
  <si>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</si>
  <si>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</si>
  <si>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</si>
  <si>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</si>
  <si>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</si>
  <si>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</si>
  <si>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</si>
  <si>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</si>
  <si>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</si>
  <si>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</si>
  <si>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</si>
  <si>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</si>
  <si>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</si>
  <si>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</si>
  <si>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</si>
  <si>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</si>
  <si>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</si>
  <si>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</si>
  <si>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</si>
  <si>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</si>
  <si>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</si>
  <si>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</si>
  <si>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</si>
  <si>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</si>
  <si>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</si>
  <si>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</si>
  <si>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</si>
  <si>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</si>
  <si>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</si>
  <si>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</si>
  <si>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</si>
  <si>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</si>
  <si>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</si>
  <si>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</si>
  <si>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</si>
  <si>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</si>
  <si>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</si>
  <si>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</si>
  <si>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</si>
  <si>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</si>
  <si>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</si>
  <si>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</si>
  <si>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</si>
  <si>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</si>
  <si>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</si>
  <si>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</si>
  <si>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</si>
  <si>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</si>
  <si>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</si>
  <si>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</si>
  <si>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</si>
  <si>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</si>
  <si>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</si>
  <si>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</si>
  <si>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</si>
  <si>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</si>
  <si>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</si>
  <si>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</si>
  <si>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</si>
  <si>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</si>
  <si>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</si>
  <si>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</si>
  <si>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</si>
  <si>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</si>
  <si>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</si>
  <si>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</si>
  <si>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</si>
  <si>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</si>
  <si>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</si>
  <si>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</si>
  <si>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</si>
  <si>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</si>
  <si>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</si>
  <si>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</si>
  <si>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</si>
  <si>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</si>
  <si>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</si>
  <si>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</si>
  <si>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</si>
  <si>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</si>
  <si>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</si>
  <si>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</si>
  <si>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</si>
  <si>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</si>
  <si>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</si>
  <si>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</si>
  <si>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THA001Severe humanitarian conditions - Level 4</t>
  </si>
  <si>
    <t>THA001Extreme humanitarian conditions - Level 5</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</si>
  <si>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</si>
  <si>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</si>
  <si>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</si>
  <si>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</si>
  <si>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</si>
  <si>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</si>
  <si>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</si>
  <si>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</si>
  <si>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</si>
  <si>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</si>
  <si>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</si>
  <si>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</si>
  <si>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</si>
  <si>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</si>
  <si>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</si>
  <si>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</si>
  <si>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</si>
  <si>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</si>
  <si>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</si>
  <si>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</si>
  <si>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</si>
  <si>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</si>
  <si>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</si>
  <si>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</si>
  <si>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</si>
  <si>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</si>
  <si>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</si>
  <si>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</si>
  <si>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</si>
  <si>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</si>
  <si>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</si>
  <si>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</si>
  <si>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</si>
  <si>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</si>
  <si>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</si>
  <si>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</si>
  <si>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</si>
  <si>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</si>
  <si>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</si>
  <si>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</si>
  <si>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</si>
  <si>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</si>
  <si>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</si>
  <si>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</si>
  <si>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</si>
  <si>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</si>
  <si>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</si>
  <si>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</si>
  <si>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</si>
  <si>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</si>
  <si>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</si>
  <si>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</si>
  <si>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</si>
  <si>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</si>
  <si>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</si>
  <si>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</si>
  <si>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</si>
  <si>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</si>
  <si>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</si>
  <si>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</si>
  <si>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</si>
  <si>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</si>
  <si>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</si>
  <si>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</si>
  <si>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</si>
  <si>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</si>
  <si>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</si>
  <si>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</si>
  <si>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</si>
  <si>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</si>
  <si>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</si>
  <si>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</si>
  <si>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</si>
  <si>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</si>
  <si>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</si>
  <si>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</si>
  <si>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</si>
  <si>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</si>
  <si>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</si>
  <si>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</si>
  <si>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</si>
  <si>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</si>
  <si>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</si>
  <si>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</si>
  <si>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</si>
  <si>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</si>
  <si>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</si>
  <si>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</si>
  <si>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</si>
  <si>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</si>
  <si>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</si>
  <si>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</si>
  <si>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</si>
  <si>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</si>
  <si>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</si>
  <si>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</si>
  <si>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</si>
  <si>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</si>
  <si>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</si>
  <si>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</si>
  <si>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</si>
  <si>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</si>
  <si>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</si>
  <si>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</si>
  <si>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</si>
  <si>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</si>
  <si>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</si>
  <si>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</si>
  <si>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</si>
  <si>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</si>
  <si>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</si>
  <si>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</si>
  <si>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</si>
  <si>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</si>
  <si>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</si>
  <si>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</si>
  <si>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</si>
  <si>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</si>
  <si>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</si>
  <si>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</si>
  <si>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</si>
  <si>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</si>
  <si>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</si>
  <si>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</si>
  <si>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</si>
  <si>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</si>
  <si>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</si>
  <si>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</si>
  <si>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</si>
  <si>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</si>
  <si>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</si>
  <si>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</si>
  <si>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</si>
  <si>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</si>
  <si>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</si>
  <si>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</si>
  <si>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</si>
  <si>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</si>
  <si>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</si>
  <si>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</si>
  <si>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</si>
  <si>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</si>
  <si>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</si>
  <si>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</si>
  <si>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</si>
  <si>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</si>
  <si>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</si>
  <si>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</si>
  <si>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</si>
  <si>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No comprehensive data available. Anecdotal accounts suggest that refugee-hosting areas have experienced an increase in crime. 
</t>
  </si>
  <si>
    <t>BRA002Severe humanitarian conditions - Level 4</t>
  </si>
  <si>
    <t>BRA002Extreme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</si>
  <si>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</si>
  <si>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</si>
  <si>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</si>
  <si>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</si>
  <si>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</si>
  <si>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</si>
  <si>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</si>
  <si>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</si>
  <si>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</si>
  <si>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</si>
  <si>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</si>
  <si>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</si>
  <si>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</si>
  <si>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</si>
  <si>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</si>
  <si>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</si>
  <si>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</si>
  <si>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</si>
  <si>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</si>
  <si>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</si>
  <si>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</si>
  <si>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</si>
  <si>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</si>
  <si>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</si>
  <si>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</si>
  <si>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</si>
  <si>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</si>
  <si>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</si>
  <si>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</si>
  <si>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</si>
  <si>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</si>
  <si>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</si>
  <si>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</si>
  <si>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</si>
  <si>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</si>
  <si>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</si>
  <si>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</si>
  <si>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</si>
  <si>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</si>
  <si>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</si>
  <si>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</si>
  <si>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</si>
  <si>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</si>
  <si>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</si>
  <si>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</si>
  <si>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</si>
  <si>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</si>
  <si>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</si>
  <si>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</si>
  <si>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</si>
  <si>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</si>
  <si>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</si>
  <si>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</si>
  <si>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</si>
  <si>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</si>
  <si>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</si>
  <si>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</si>
  <si>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</si>
  <si>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</si>
  <si>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</si>
  <si>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</si>
  <si>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</si>
  <si>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</si>
  <si>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</si>
  <si>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</si>
  <si>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</si>
  <si>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</si>
  <si>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</si>
  <si>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</si>
  <si>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</si>
  <si>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</si>
  <si>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</si>
  <si>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</si>
  <si>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</si>
  <si>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</si>
  <si>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</si>
  <si>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</si>
  <si>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</si>
  <si>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</si>
  <si>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</si>
  <si>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</si>
  <si>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</si>
  <si>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</si>
  <si>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</si>
  <si>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</si>
  <si>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</si>
  <si>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</si>
  <si>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</si>
  <si>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</si>
  <si>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</si>
  <si>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CMR003People exposed</t>
  </si>
  <si>
    <t>This is the sum of people facing levels 2-5 humanitarian needs according to ACAPS methodology.</t>
  </si>
  <si>
    <t>CMR003People affected</t>
  </si>
  <si>
    <t>PIN is the sum of populations on levels 3-5. Levels 1-5 correspond to the Cadre Harmonise.</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</si>
  <si>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</si>
  <si>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</si>
  <si>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</si>
  <si>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</si>
  <si>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</si>
  <si>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</si>
  <si>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</si>
  <si>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</si>
  <si>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</si>
  <si>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</si>
  <si>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</si>
  <si>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</si>
  <si>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</si>
  <si>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</si>
  <si>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</si>
  <si>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</si>
  <si>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</si>
  <si>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</si>
  <si>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</si>
  <si>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</si>
  <si>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</si>
  <si>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</si>
  <si>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</si>
  <si>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</si>
  <si>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</si>
  <si>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</si>
  <si>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</si>
  <si>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</si>
  <si>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</si>
  <si>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</si>
  <si>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</si>
  <si>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</si>
  <si>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</si>
  <si>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</si>
  <si>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</si>
  <si>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</si>
  <si>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</si>
  <si>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</si>
  <si>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</si>
  <si>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</si>
  <si>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</si>
  <si>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</si>
  <si>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</si>
  <si>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</si>
  <si>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</si>
  <si>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</si>
  <si>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</si>
  <si>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</si>
  <si>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</si>
  <si>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</si>
  <si>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</si>
  <si>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</si>
  <si>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</si>
  <si>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</si>
  <si>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</si>
  <si>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</si>
  <si>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</si>
  <si>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</si>
  <si>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</si>
  <si>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</si>
  <si>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</si>
  <si>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</si>
  <si>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</si>
  <si>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</si>
  <si>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</si>
  <si>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</si>
  <si>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</si>
  <si>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</si>
  <si>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</si>
  <si>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</si>
  <si>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</si>
  <si>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</si>
  <si>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</si>
  <si>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</si>
  <si>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</si>
  <si>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</si>
  <si>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</si>
  <si>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</si>
  <si>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</si>
  <si>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</si>
  <si>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</si>
  <si>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</si>
  <si>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</si>
  <si>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</si>
  <si>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</si>
  <si>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</si>
  <si>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</si>
  <si>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</si>
  <si>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</si>
  <si>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</si>
  <si>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</si>
  <si>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</si>
  <si>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</si>
  <si>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</si>
  <si>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</si>
  <si>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</si>
  <si>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</si>
  <si>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</si>
  <si>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</si>
  <si>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</si>
  <si>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</si>
  <si>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</si>
  <si>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</si>
  <si>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</si>
  <si>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</si>
  <si>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</si>
  <si>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</si>
  <si>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</si>
  <si>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</si>
  <si>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</si>
  <si>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</si>
  <si>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</si>
  <si>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</si>
  <si>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</si>
  <si>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</si>
  <si>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</si>
  <si>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</si>
  <si>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</si>
  <si>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</si>
  <si>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</si>
  <si>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</si>
  <si>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</si>
  <si>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</si>
  <si>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</si>
  <si>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</si>
  <si>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</si>
  <si>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</si>
  <si>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</si>
  <si>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</si>
  <si>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</si>
  <si>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</si>
  <si>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</si>
  <si>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</si>
  <si>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</si>
  <si>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</si>
  <si>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</si>
  <si>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</si>
  <si>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</si>
  <si>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</si>
  <si>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</si>
  <si>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</si>
  <si>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</si>
  <si>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</si>
  <si>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</si>
  <si>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</si>
  <si>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</si>
  <si>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</si>
  <si>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</si>
  <si>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</si>
  <si>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</si>
  <si>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</si>
  <si>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</si>
  <si>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</si>
  <si>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</si>
  <si>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</si>
  <si>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</si>
  <si>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</si>
  <si>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</si>
  <si>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</si>
  <si>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</si>
  <si>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</si>
  <si>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</si>
  <si>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</si>
  <si>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</si>
  <si>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</si>
  <si>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</si>
  <si>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</si>
  <si>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</si>
  <si>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</si>
  <si>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</si>
  <si>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</si>
  <si>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</si>
  <si>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</si>
  <si>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</si>
  <si>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</si>
  <si>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</si>
  <si>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</si>
  <si>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</si>
  <si>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</si>
  <si>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</si>
  <si>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</si>
  <si>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</si>
  <si>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</si>
  <si>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</si>
  <si>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</si>
  <si>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</si>
  <si>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</si>
  <si>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</si>
  <si>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</si>
  <si>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</si>
  <si>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</si>
  <si>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</si>
  <si>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</si>
  <si>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</si>
  <si>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</si>
  <si>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</si>
  <si>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</si>
  <si>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</si>
  <si>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</si>
  <si>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</si>
  <si>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</si>
  <si>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</si>
  <si>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</si>
  <si>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</si>
  <si>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</si>
  <si>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</si>
  <si>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</si>
  <si>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</si>
  <si>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</si>
  <si>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</si>
  <si>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</si>
  <si>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</si>
  <si>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</si>
  <si>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</si>
  <si>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</si>
  <si>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</si>
  <si>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</si>
  <si>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</si>
  <si>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</si>
  <si>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</si>
  <si>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</si>
  <si>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</si>
  <si>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</si>
  <si>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</si>
  <si>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</si>
  <si>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</si>
  <si>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</si>
  <si>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</si>
  <si>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</si>
  <si>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</si>
  <si>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</si>
  <si>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ACLED 22/03/2021</t>
  </si>
  <si>
    <t xml:space="preserve">No fatalities reported, however this has low reliability. </t>
  </si>
  <si>
    <t>MYS001Fatalities reported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</si>
  <si>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</si>
  <si>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MYS001Stressed humanitarian conditions - Level 2</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</si>
  <si>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</si>
  <si>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</si>
  <si>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</si>
  <si>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</si>
  <si>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</si>
  <si>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</si>
  <si>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</si>
  <si>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</si>
  <si>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</si>
  <si>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</si>
  <si>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</si>
  <si>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</si>
  <si>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</si>
  <si>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</si>
  <si>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</si>
  <si>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</si>
  <si>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</si>
  <si>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</si>
  <si>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</si>
  <si>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</si>
  <si>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</si>
  <si>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</si>
  <si>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</si>
  <si>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</si>
  <si>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</si>
  <si>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</si>
  <si>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LBY002People in Need</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</si>
  <si>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</si>
  <si>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</si>
  <si>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</si>
  <si>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</si>
  <si>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</si>
  <si>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</si>
  <si>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</si>
  <si>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</si>
  <si>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</si>
  <si>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</si>
  <si>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</si>
  <si>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</si>
  <si>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</si>
  <si>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</si>
  <si>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</si>
  <si>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</si>
  <si>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</si>
  <si>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</si>
  <si>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</si>
  <si>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</si>
  <si>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</si>
  <si>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</si>
  <si>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</si>
  <si>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</si>
  <si>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</si>
  <si>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</si>
  <si>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</si>
  <si>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</si>
  <si>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</si>
  <si>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</si>
  <si>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</si>
  <si>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</si>
  <si>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</si>
  <si>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</si>
  <si>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</si>
  <si>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</si>
  <si>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</si>
  <si>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</si>
  <si>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</si>
  <si>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</si>
  <si>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</si>
  <si>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</si>
  <si>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</si>
  <si>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</si>
  <si>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</si>
  <si>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</si>
  <si>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</si>
  <si>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</si>
  <si>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</si>
  <si>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</si>
  <si>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</si>
  <si>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</si>
  <si>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</si>
  <si>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</si>
  <si>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</si>
  <si>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</si>
  <si>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</si>
  <si>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</si>
  <si>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</si>
  <si>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</si>
  <si>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</si>
  <si>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</si>
  <si>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Total population of the country according to the latest HNO</t>
  </si>
  <si>
    <t>COL001Total population</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</si>
  <si>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</si>
  <si>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</si>
  <si>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</si>
  <si>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</si>
  <si>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</si>
  <si>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</si>
  <si>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</si>
  <si>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</si>
  <si>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</si>
  <si>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</si>
  <si>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</si>
  <si>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</si>
  <si>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</si>
  <si>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</si>
  <si>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</si>
  <si>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</si>
  <si>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</si>
  <si>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</si>
  <si>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</si>
  <si>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</si>
  <si>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</si>
  <si>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</si>
  <si>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</si>
  <si>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</si>
  <si>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</si>
  <si>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</si>
  <si>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</si>
  <si>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</si>
  <si>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</si>
  <si>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</si>
  <si>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</si>
  <si>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</si>
  <si>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</si>
  <si>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</si>
  <si>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</si>
  <si>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</si>
  <si>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</si>
  <si>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</si>
  <si>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</si>
  <si>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</si>
  <si>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</si>
  <si>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</si>
  <si>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</si>
  <si>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</si>
  <si>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</si>
  <si>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</si>
  <si>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</si>
  <si>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</si>
  <si>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</si>
  <si>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Violence against personnel, facilities and assets</t>
  </si>
  <si>
    <t>ACAPS Access Methodology</t>
  </si>
  <si>
    <t>BGD002Violence against personnel, facilities and assets</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</si>
  <si>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</si>
  <si>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</si>
  <si>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</si>
  <si>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</si>
  <si>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</si>
  <si>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</si>
  <si>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</si>
  <si>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</si>
  <si>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</si>
  <si>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</si>
  <si>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</si>
  <si>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</si>
  <si>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</si>
  <si>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</si>
  <si>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</si>
  <si>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</si>
  <si>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</si>
  <si>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</si>
  <si>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</si>
  <si>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</si>
  <si>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</si>
  <si>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</si>
  <si>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</si>
  <si>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</si>
  <si>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</si>
  <si>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</si>
  <si>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</si>
  <si>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</si>
  <si>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</si>
  <si>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</si>
  <si>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</si>
  <si>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</si>
  <si>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</si>
  <si>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</si>
  <si>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</si>
  <si>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</si>
  <si>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</si>
  <si>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</si>
  <si>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</si>
  <si>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</si>
  <si>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</si>
  <si>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</si>
  <si>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</si>
  <si>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</si>
  <si>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</si>
  <si>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</si>
  <si>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</si>
  <si>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</si>
  <si>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</si>
  <si>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</si>
  <si>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</si>
  <si>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</si>
  <si>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</si>
  <si>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</si>
  <si>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</si>
  <si>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</si>
  <si>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</si>
  <si>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</si>
  <si>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</si>
  <si>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</si>
  <si>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</si>
  <si>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</si>
  <si>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</si>
  <si>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</si>
  <si>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</si>
  <si>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</si>
  <si>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</si>
  <si>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</si>
  <si>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</si>
  <si>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</si>
  <si>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</si>
  <si>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</si>
  <si>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</si>
  <si>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</si>
  <si>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</si>
  <si>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</si>
  <si>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</si>
  <si>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</si>
  <si>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</si>
  <si>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</si>
  <si>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</si>
  <si>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</si>
  <si>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</si>
  <si>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</si>
  <si>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</si>
  <si>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</si>
  <si>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</si>
  <si>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</si>
  <si>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</si>
  <si>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</si>
  <si>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</si>
  <si>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</si>
  <si>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</si>
  <si>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</si>
  <si>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</si>
  <si>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</si>
  <si>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</si>
  <si>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</si>
  <si>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</si>
  <si>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</si>
  <si>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</si>
  <si>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</si>
  <si>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</si>
  <si>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</si>
  <si>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</si>
  <si>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</si>
  <si>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</si>
  <si>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</si>
  <si>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</si>
  <si>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</si>
  <si>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</si>
  <si>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</si>
  <si>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</si>
  <si>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</si>
  <si>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</si>
  <si>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</si>
  <si>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</si>
  <si>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</si>
  <si>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</si>
  <si>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</si>
  <si>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</si>
  <si>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</si>
  <si>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</si>
  <si>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</si>
  <si>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</si>
  <si>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</si>
  <si>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</si>
  <si>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</si>
  <si>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</si>
  <si>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</si>
  <si>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</si>
  <si>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</si>
  <si>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</si>
  <si>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</si>
  <si>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</si>
  <si>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</si>
  <si>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</si>
  <si>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</si>
  <si>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</si>
  <si>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</si>
  <si>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</si>
  <si>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</si>
  <si>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</si>
  <si>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</si>
  <si>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</si>
  <si>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</si>
  <si>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</si>
  <si>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</si>
  <si>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</si>
  <si>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</si>
  <si>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</si>
  <si>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</si>
  <si>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</si>
  <si>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</si>
  <si>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</si>
  <si>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</si>
  <si>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</si>
  <si>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</si>
  <si>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</si>
  <si>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</si>
  <si>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</si>
  <si>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</si>
  <si>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</si>
  <si>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</si>
  <si>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</si>
  <si>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</si>
  <si>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</si>
  <si>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</si>
  <si>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</si>
  <si>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</si>
  <si>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</si>
  <si>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</si>
  <si>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</si>
  <si>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</si>
  <si>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</si>
  <si>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</si>
  <si>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</si>
  <si>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</si>
  <si>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</si>
  <si>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</si>
  <si>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</si>
  <si>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</si>
  <si>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</si>
  <si>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</si>
  <si>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</si>
  <si>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</si>
  <si>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</si>
  <si>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</si>
  <si>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</si>
  <si>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</si>
  <si>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</si>
  <si>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</si>
  <si>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</si>
  <si>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</si>
  <si>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</si>
  <si>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</si>
  <si>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</si>
  <si>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</si>
  <si>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</si>
  <si>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</si>
  <si>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</si>
  <si>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</si>
  <si>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</si>
  <si>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</si>
  <si>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</si>
  <si>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</si>
  <si>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</si>
  <si>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</si>
  <si>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</si>
  <si>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</si>
  <si>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</si>
  <si>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</si>
  <si>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</si>
  <si>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</si>
  <si>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</si>
  <si>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</si>
  <si>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</si>
  <si>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</si>
  <si>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</si>
  <si>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</si>
  <si>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</si>
  <si>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</si>
  <si>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</si>
  <si>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</si>
  <si>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</si>
  <si>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</si>
  <si>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</si>
  <si>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</si>
  <si>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</si>
  <si>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</si>
  <si>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</si>
  <si>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area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</si>
  <si>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</si>
  <si>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</si>
  <si>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</si>
  <si>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</si>
  <si>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</si>
  <si>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</si>
  <si>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</si>
  <si>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</si>
  <si>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</si>
  <si>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</si>
  <si>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MOZ004People in Need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</si>
  <si>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</si>
  <si>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</si>
  <si>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</si>
  <si>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</si>
  <si>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</si>
  <si>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</si>
  <si>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</si>
  <si>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</si>
  <si>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</si>
  <si>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</si>
  <si>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</si>
  <si>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</si>
  <si>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</si>
  <si>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</si>
  <si>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</si>
  <si>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</si>
  <si>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</si>
  <si>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</si>
  <si>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</si>
  <si>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</si>
  <si>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</si>
  <si>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</si>
  <si>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</si>
  <si>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</si>
  <si>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</si>
  <si>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</si>
  <si>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</si>
  <si>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</si>
  <si>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</si>
  <si>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31/04/2021) (UNHCR 01/08/2021) (UNHCR 18/06/2020)</t>
  </si>
  <si>
    <t>https://displacement.iom.int/system/tdf/reports/DTM_Libya_R36_Migrant_Report_FINAL.pdf?file=1&amp;type=node&amp;id=11819; https://data2.unhcr.org/en/country/lby; https://www.unhcr.org/statistics/unhcrstats/5ee200e37/unhcr-global-trends-2019.html</t>
  </si>
  <si>
    <t xml:space="preserve">Displaced People= # people displaced by the conflict + # people displaced by the MMF crisis. 
Total # displaced by the conflict = # IDPs according to IOM DTM round 36  + # Returnees in Libya according to IOM DTM round 36 +  # Libyan nationals who have left Libya as of end 2019 and are counted as refugees or asylum seekers  by UNHCR.
Total # displaced in the MMF crisis = # of Migrants in Libya as counted by IOM DTM Round 36.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</si>
  <si>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</si>
  <si>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31/04/2021) (UNHCR 01/08/2021)</t>
  </si>
  <si>
    <t>https://displacement.iom.int/system/tdf/reports/DTM_Libya_R36_Migrant_Report_FINAL.pdf?file=1&amp;type=node&amp;id=11819; https://data2.unhcr.org/en/country/lby</t>
  </si>
  <si>
    <t>This figure includes the # of Migrants from over 43 different nations in Libya as counted by IOM DTM Round 36 and refugees in the country. Migrants and refugee categories part of the Central Mediterranean crisis (e.g. sea arrivals to Italy and Malta) are not taken into account in the displacement indicator of the Mixed Migration Crisis.</t>
  </si>
  <si>
    <t>LBY002People displaced</t>
  </si>
  <si>
    <t>We count the total # migrants and refugees as the the total # people affected as it is safe to assume that they are the most (directly) affected by the crisis in a humanitarian way and as there is no reliable way of measuring  the indirectly affected.</t>
  </si>
  <si>
    <t>LBY002People affected</t>
  </si>
  <si>
    <t>OCHA HRP 2021
UNHCR 27/06/2021 
IOM 31/04/2021</t>
  </si>
  <si>
    <t>https://reliefweb.int/sites/reliefweb.int/files/resources/libya_hrp_2021-final.pdf ; https://reliefweb.int/report/libya/unhcr-update-libya-2-july-2021-enar</t>
  </si>
  <si>
    <t xml:space="preserve">Total number of refugees = 42,210 (As of 1 Aug 2021).
Total number of migrants = 591,415 (As of 31 Apr 2021).
Total number of migrants and refugees = 42,210 + 591,415 = 633,625
Total number of migrants at time of HRP = 586,000
Total number of refugees at time of HRP = 44,000
Please note that additional number of migrants are not added to the PiN since there are no information if they face needs. However, the number of migrants in detention centers updated and the number of refugees. 
PiN = 346,210 Migrants and refugees
Level 5: 6,176 migrants (as of 27 June)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276,824).
Level 3: corresponds to severe humanitarian conditions, as identified on p.20 of the 2021 HRP (65,000).
Level 2: Population affected –PIN = 633,625 – 348,000 = 287,415
Level 1: population exposed-population affected.
</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</si>
  <si>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</si>
  <si>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</si>
  <si>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</si>
  <si>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</si>
  <si>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</si>
  <si>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ACLED 31/07/2021
IOM 31/07/2021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</si>
  <si>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</si>
  <si>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</si>
  <si>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</si>
  <si>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</si>
  <si>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(IOM 31/07/2021)</t>
  </si>
  <si>
    <t>https://missingmigrants.iom.int/region/mediterranean?migrant_route%5B%5D=1376&amp;migrant_route%5B%5D=1377</t>
  </si>
  <si>
    <t>Number of people who died and are missing in the central and western Mediterranean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Feb-July 2021</t>
  </si>
  <si>
    <t>LBY002Fatalities reported</t>
  </si>
  <si>
    <t>LBY002Fatalities in all crises</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</si>
  <si>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</si>
  <si>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</si>
  <si>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</si>
  <si>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</si>
  <si>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</si>
  <si>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</si>
  <si>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</si>
  <si>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</si>
  <si>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</si>
  <si>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</si>
  <si>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</si>
  <si>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</si>
  <si>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</si>
  <si>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</si>
  <si>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</si>
  <si>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</si>
  <si>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</si>
  <si>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</si>
  <si>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29/06/2021; OCHA 08/03/2021</t>
  </si>
  <si>
    <t>https://nigerianstat.gov.ng/elibrary; https://www.humanitarianresponse.info/sites/www.humanitarianresponse.info/files/documents/files/ocha_nga_humanitarian_needs_overview_march2021.pdf.pdf</t>
  </si>
  <si>
    <t>Total number of people exposed to the Boko Haram crisis, the middle belt crisis, the northwest banditry and the Cameroonian refugee crisis.</t>
  </si>
  <si>
    <t>NGA001People exposed</t>
  </si>
  <si>
    <t>https://www.humanitarianresponse.info/sites/www.humanitarianresponse.info/files/documents/files/ocha_nga_humanitarian_needs_overview_march2021.pdf.pdf</t>
  </si>
  <si>
    <t>Total population of Borno, Adamawa and Yobe states, which have been most affected by Boko Haram crisis</t>
  </si>
  <si>
    <t>NGA004People affected</t>
  </si>
  <si>
    <t>NGA004People in Need</t>
  </si>
  <si>
    <t>The total PIN for the crisis is from OCHA HNO. Total number of people experiencing level 1 humanitarian conditions are those exposed (populations of Borno, Adamawa and Yobe states) excluding People Affected and PIN. Level 2 are People Affected minus PIN. Level 3 are (minimal+stress+severe) from HNO. Level 4 are (extreme+catastrophic) from HNO. No information to indicate Level 5 needs.</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</si>
  <si>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</si>
  <si>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</si>
  <si>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</si>
  <si>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</si>
  <si>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</si>
  <si>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</si>
  <si>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Total population of Taraba, Benue, Plateau, Nasarawa(most affected by Middle Belt crisis)</t>
  </si>
  <si>
    <t>NGA003People exposed</t>
  </si>
  <si>
    <t xml:space="preserve">Total population of Zamfara, Kaduna, Niger, Sokoto, Kebbi and Katsina states, which are most affected by NW banditry
</t>
  </si>
  <si>
    <t>NGA007People exposed</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</si>
  <si>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</si>
  <si>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</si>
  <si>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</si>
  <si>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</si>
  <si>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</si>
  <si>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</si>
  <si>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</si>
  <si>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</si>
  <si>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</si>
  <si>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</si>
  <si>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</si>
  <si>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</si>
  <si>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</si>
  <si>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</si>
  <si>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</si>
  <si>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</si>
  <si>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</si>
  <si>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</si>
  <si>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</si>
  <si>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</si>
  <si>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</si>
  <si>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</si>
  <si>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</si>
  <si>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</si>
  <si>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</si>
  <si>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</si>
  <si>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</si>
  <si>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</si>
  <si>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</si>
  <si>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</si>
  <si>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</si>
  <si>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</si>
  <si>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</si>
  <si>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</si>
  <si>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</si>
  <si>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</si>
  <si>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</si>
  <si>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</si>
  <si>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</si>
  <si>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</si>
  <si>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</si>
  <si>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</si>
  <si>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</si>
  <si>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</si>
  <si>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</si>
  <si>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</si>
  <si>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</si>
  <si>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</si>
  <si>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LBN004People exposed</t>
  </si>
  <si>
    <t>MRT003Minimal humanitarian conditions - Level 1</t>
  </si>
  <si>
    <t>MRT003Stressed humanitarian conditions - Level 2</t>
  </si>
  <si>
    <t>MRT003Moderate humanitarian conditions - Level 3</t>
  </si>
  <si>
    <t>MRT003Severe humanitarian conditions - Level 4</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</si>
  <si>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</si>
  <si>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</si>
  <si>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</si>
  <si>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</si>
  <si>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</si>
  <si>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</si>
  <si>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</si>
  <si>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</si>
  <si>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</si>
  <si>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</si>
  <si>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</si>
  <si>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</si>
  <si>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</si>
  <si>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</si>
  <si>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</si>
  <si>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</si>
  <si>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</si>
  <si>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</si>
  <si>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</si>
  <si>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</si>
  <si>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</si>
  <si>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</si>
  <si>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</si>
  <si>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</si>
  <si>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</si>
  <si>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</si>
  <si>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</si>
  <si>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</si>
  <si>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</si>
  <si>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</si>
  <si>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</si>
  <si>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 xml:space="preserve">OCHA 17/08/2021; USAID 30/08/2021
</t>
  </si>
  <si>
    <t>https://data.humdata.org/dataset/haiti-subnational-population-statistics  https://reliefweb.int/sites/reliefweb.int/files/resources/2021_08_30%20USAID-BHA%20Haiti%20Earthquake%20Fact%20Sheet%20%239.pdf</t>
  </si>
  <si>
    <t>Number of people affected by the different crisis (political instability, economic crisis, violence, and the Nippes Earthquake). HNO figures adjusted adding PIN from earthquake to level 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</si>
  <si>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</si>
  <si>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</si>
  <si>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</si>
  <si>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Retrieving data. Wait a few seconds and try to cut or copy again.</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</si>
  <si>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</si>
  <si>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</si>
  <si>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</si>
  <si>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</si>
  <si>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</si>
  <si>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</si>
  <si>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</si>
  <si>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</si>
  <si>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</si>
  <si>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</si>
  <si>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</si>
  <si>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</si>
  <si>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</si>
  <si>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</si>
  <si>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</si>
  <si>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</si>
  <si>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</si>
  <si>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</si>
  <si>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</si>
  <si>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</si>
  <si>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</si>
  <si>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</si>
  <si>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</si>
  <si>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</si>
  <si>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</si>
  <si>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</si>
  <si>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</si>
  <si>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</si>
  <si>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</si>
  <si>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</si>
  <si>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</si>
  <si>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USAID 30/08/2021; USAD 30/08/2021
</t>
  </si>
  <si>
    <t>Number of people exposed according to USAID (30/08/2021).</t>
  </si>
  <si>
    <t>HTI002People exposed</t>
  </si>
  <si>
    <t>OCHA (31/08/2021)</t>
  </si>
  <si>
    <t>https://reliefweb.int/sites/reliefweb.int/files/resources/OCHA%20Haiti%20SitRep%233%20FR.pdf</t>
  </si>
  <si>
    <t>"Personnes touchées" according to OCHA.</t>
  </si>
  <si>
    <t>HTI002People affected</t>
  </si>
  <si>
    <t>HNO figures adjusted adding PIN from earthquake to level 3.</t>
  </si>
  <si>
    <t>HTI001People in Need</t>
  </si>
  <si>
    <t>HTI001Minimal humanitarian conditions - Level 1</t>
  </si>
  <si>
    <t>People affected - PIN</t>
  </si>
  <si>
    <t>HTI001Stressed humanitarian conditions - Level 2</t>
  </si>
  <si>
    <t>HTI001Moderate humanitarian conditions - Level 3</t>
  </si>
  <si>
    <t xml:space="preserve">USAID (30/08/2021); HNO (02/03/2021)
</t>
  </si>
  <si>
    <t>https://www.humanitarianresponse.info/en/operations/haiti/document/haiti-humanitarian-needs-overview-summary-2021  https://reliefweb.int/sites/reliefweb.int/files/resources/2021_08_30%20USAID-BHA%20Haiti%20Earthquake%20Fact%20Sheet%20%239.pdf</t>
  </si>
  <si>
    <t>HTI001Severe humanitarian conditions - Level 4</t>
  </si>
  <si>
    <t>HTI001Extreme humanitarian conditions - Level 5</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</si>
  <si>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</si>
  <si>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</si>
  <si>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</si>
  <si>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</si>
  <si>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</si>
  <si>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</si>
  <si>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although some areas are more affected being on the migration route, the other areas are were refugees camps are located.</t>
  </si>
  <si>
    <t>DJI002Landmass affected</t>
  </si>
  <si>
    <t>The whole country is affected by the drought crisis</t>
  </si>
  <si>
    <t>DJI003Landmass affected</t>
  </si>
  <si>
    <t>IPC 02/2021</t>
  </si>
  <si>
    <t>http://www.ipcinfo.org/fileadmin/user_upload/ipcinfo/docs/IPC_Djibouti_Acute_Food_Insecurity_2020Oct_2021Aug_English_summary.pdf</t>
  </si>
  <si>
    <t>People in IPC level 2 and above (583000) for Jan-August 2021 period.</t>
  </si>
  <si>
    <t>DJI003People affected</t>
  </si>
  <si>
    <t>No figures of people being internally displaced because of the drought crisis</t>
  </si>
  <si>
    <t>DJI003People displaced</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</si>
  <si>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</si>
  <si>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</si>
  <si>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</si>
  <si>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ACAPS methodology: Level1= Exposed population - affected population.</t>
  </si>
  <si>
    <t>DJI003Minimal humanitarian conditions - Level 1</t>
  </si>
  <si>
    <t xml:space="preserve">ACAPS methodology: Level 2 = Affected population - PIN 
</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</si>
  <si>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</si>
  <si>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</si>
  <si>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</si>
  <si>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</si>
  <si>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</si>
  <si>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There is no data available of extreme needs in Djibouti and no one is in Catastrophe (IPC-5)</t>
  </si>
  <si>
    <t>DJI003Extreme humanitarian conditions - Level 5</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</si>
  <si>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</si>
  <si>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</si>
  <si>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</si>
  <si>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</si>
  <si>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</si>
  <si>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</si>
  <si>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</si>
  <si>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</si>
  <si>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</si>
  <si>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</si>
  <si>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</si>
  <si>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</si>
  <si>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</si>
  <si>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</si>
  <si>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</si>
  <si>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UNHCR 31/05/2021</t>
  </si>
  <si>
    <t>https://data2.unhcr.org/en/country/mwi</t>
  </si>
  <si>
    <t>Host-community and refugees from Congo, Burundi, and Rwanda</t>
  </si>
  <si>
    <t>MWI002Crisis affected groups</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</si>
  <si>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</si>
  <si>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</si>
  <si>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</si>
  <si>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</si>
  <si>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</si>
  <si>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</si>
  <si>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</si>
  <si>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</si>
  <si>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</si>
  <si>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</si>
  <si>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</si>
  <si>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</si>
  <si>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</si>
  <si>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</si>
  <si>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</si>
  <si>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</si>
  <si>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</si>
  <si>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</si>
  <si>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</si>
  <si>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</si>
  <si>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</si>
  <si>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</si>
  <si>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</si>
  <si>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</si>
  <si>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</si>
  <si>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</si>
  <si>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</si>
  <si>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</si>
  <si>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</si>
  <si>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</si>
  <si>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</si>
  <si>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</si>
  <si>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</si>
  <si>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</si>
  <si>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</si>
  <si>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UNHCR 15/09/2021; UNHCR 17/06/2021; IPC 14/07/2021</t>
  </si>
  <si>
    <t>https://data2.unhcr.org/en/documents/details/88608; https://www.unhcr.org/news/press/2021/6/60cb0dc14/covid-19-poses-major-threat-life-welfare-refugees-uganda-60cb0dc14.html;https://reliefweb.int/report/uganda/uganda-refugees-ipc-acute-malnutrition-analysis-november-2020-september-2021-issued</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</si>
  <si>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</si>
  <si>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</si>
  <si>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in Need</t>
  </si>
  <si>
    <t>While there may be refugees living in Uganda that are experiencing level 4 humanitarian conditions, they were catergorised under level 3 as there was no clear evidence to stratify them differently. This also corresponds to the latest IPC report that projects that IPC Phase 3 levels are expected amongst some of the refugee population until Sept 2021. Level 1 and 2 were calculated according to ACAPS methodology. Level 2 humanitarian conditions equals the total number of affected population minus the total number of people in need. As the affected population is the entire population of refugees, this equals 0. Level 1 was determined by taking the total exposed population and subtracting the total number of refugees currently in the country.</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</si>
  <si>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</si>
  <si>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</si>
  <si>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</si>
  <si>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</si>
  <si>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</si>
  <si>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displaced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</si>
  <si>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</si>
  <si>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</si>
  <si>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</si>
  <si>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</si>
  <si>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</si>
  <si>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</si>
  <si>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</si>
  <si>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</si>
  <si>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</si>
  <si>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</si>
  <si>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Infogap</t>
  </si>
  <si>
    <t>KEN001Injuries reported</t>
  </si>
  <si>
    <t>KEN001Fatalities reported</t>
  </si>
  <si>
    <t>KEN001Buildings damaged</t>
  </si>
  <si>
    <t>KEN001Buildings destroyed</t>
  </si>
  <si>
    <t>KEN001Economic Losses</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</si>
  <si>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</si>
  <si>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</si>
  <si>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</si>
  <si>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</si>
  <si>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</si>
  <si>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</si>
  <si>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</si>
  <si>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</si>
  <si>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</si>
  <si>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</si>
  <si>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</si>
  <si>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KEN002Injuries reported</t>
  </si>
  <si>
    <t>KEN002Illness cases reported</t>
  </si>
  <si>
    <t>KEN002Fatalities reported</t>
  </si>
  <si>
    <t>KEN002Buildings damaged</t>
  </si>
  <si>
    <t>KEN002Buildings destroyed</t>
  </si>
  <si>
    <t>KEN002Economic Losses</t>
  </si>
  <si>
    <t>Drought in Kenya</t>
  </si>
  <si>
    <t>KEN003</t>
  </si>
  <si>
    <t>KEN003Total population</t>
  </si>
  <si>
    <t>KEN002Crisis affected groups</t>
  </si>
  <si>
    <t>KEN002Fatalities in all crises</t>
  </si>
  <si>
    <t>KEN003Landmass affected</t>
  </si>
  <si>
    <t>KNBS 04/11/2019; UNHCR 31/07/2021</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</si>
  <si>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</si>
  <si>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</si>
  <si>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KEN003People exposed</t>
  </si>
  <si>
    <t>KEN003People displaced</t>
  </si>
  <si>
    <t>KEN003Injuries reported</t>
  </si>
  <si>
    <t>KEN003Fatalities reported</t>
  </si>
  <si>
    <t>KEN003Buildings damaged</t>
  </si>
  <si>
    <t>KEN003Buildings destroyed</t>
  </si>
  <si>
    <t>KEN003Economic Losses</t>
  </si>
  <si>
    <t>OCHA HNO COLOMBIA (2021)</t>
  </si>
  <si>
    <t>Data taken from the latest HNO for Colombia</t>
  </si>
  <si>
    <t>COL001People exposed</t>
  </si>
  <si>
    <t>OCHA HNO COLOMBIA 2021 | OCHA (29/07/2020)</t>
  </si>
  <si>
    <t>https://www.humanitarianresponse.info/sites/www.humanitarianresponse.info/files/documents/files/hno_colombia_2021_vf.pdf  |  https://data.humdata.org/dataset/colombia-population-estimates-and-projections</t>
  </si>
  <si>
    <t xml:space="preserve">Population of the departments that, according to the HNO, are most affected by the Colombian armed conflict, natural disasters and the migration of Venezuelan citizens (Amazonas, Antioquia, Arauca, Bolívar, Caquetá, Cauca, Chocó, Córdoba, Guainía, </t>
  </si>
  <si>
    <t>COL001People affected</t>
  </si>
  <si>
    <t>COL001People in Need</t>
  </si>
  <si>
    <t>Total population - people affected</t>
  </si>
  <si>
    <t>COL001Minimal humanitarian conditions - Level 1</t>
  </si>
  <si>
    <t>People affected - people in need</t>
  </si>
  <si>
    <t>COL001Stressed humanitarian conditions - Level 2</t>
  </si>
  <si>
    <t>People in need - people in severe humanitarian conditions - people in extreme humanitarian conditions</t>
  </si>
  <si>
    <t>COL001Moderate humanitarian conditions - Level 3</t>
  </si>
  <si>
    <t>Data provided by the HNO.</t>
  </si>
  <si>
    <t>COL001Severe humanitarian conditions - Level 4</t>
  </si>
  <si>
    <t>COL001Extreme humanitarian conditions - Level 5</t>
  </si>
  <si>
    <t>KEN003Fatalities in all crises</t>
  </si>
  <si>
    <t>Host population, Refugees</t>
  </si>
  <si>
    <t>KEN003Crisis affected groups</t>
  </si>
  <si>
    <t>COL002Total population</t>
  </si>
  <si>
    <t>OCHA (29/07/2020) | GIFMM &amp; R4V (06/2021)</t>
  </si>
  <si>
    <t>https://data.humdata.org/dataset/colombia-population-estimates-and-projections</t>
  </si>
  <si>
    <t>Population living in the departments with over 100,000 Venezuelans migrants.</t>
  </si>
  <si>
    <t>COL002People exposed</t>
  </si>
  <si>
    <t>RMRP (05/2021)</t>
  </si>
  <si>
    <t>https://www.r4v.info/es/document/rmrp-2021-es</t>
  </si>
  <si>
    <t>It includes Venezuelans in Colombia (2080000) + Venezuelans in pendular situation (1870000) + Colombian returnees (980000) + transit population (162000) + host communities (742000)</t>
  </si>
  <si>
    <t>COL002People affected</t>
  </si>
  <si>
    <t xml:space="preserve">OCHA HNO (04/2021) | GIFMM &amp; R4V (06/2021)
</t>
  </si>
  <si>
    <t>https://www.humanitarianresponse.info/sites/www.humanitarianresponse.info/files/documents/files/hno_colombia_2021_vf.pdf | https://reliefweb.int/report/colombia/gifmm-colombia-refugiados-y-migrantes-venezolanos-junio-2021</t>
  </si>
  <si>
    <t>It includes Venezuelans with intention to stay (730025) + Venezuelan nationals who have applied for a residence permit (741420) + Transit population (13,000) + Colombian returnees (63,000)</t>
  </si>
  <si>
    <t>COL002People displaced</t>
  </si>
  <si>
    <t>COL002People in Need</t>
  </si>
  <si>
    <t xml:space="preserve">OCHA HNO COLOMBIA 2021 | OCHA (29/07/2020) </t>
  </si>
  <si>
    <t>https://www.humanitarianresponse.info/sites/www.humanitarianresponse.info/files/documents/files/hno_colombia_2021_vf.pdf | https://data.humdata.org/dataset/colombia-population-estimates-and-projections</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</si>
  <si>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</si>
  <si>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</si>
  <si>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</si>
  <si>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</si>
  <si>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</si>
  <si>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KEN002People facing limited access constraints</t>
  </si>
  <si>
    <t>KEN003People facing limited access constraints</t>
  </si>
  <si>
    <t>KEN003People facing restricted access constraints</t>
  </si>
  <si>
    <t>JRP 18/05/2021</t>
  </si>
  <si>
    <t>https://reliefweb.int/sites/reliefweb.int/files/resources/2021_jrp_with_annexes.pdf</t>
  </si>
  <si>
    <t xml:space="preserve">This is the number of people in need in 2021 JRP; it includes 884,041 Rohingya refugees in Cox's Bazaar, and 472,002 people in need from the host community. </t>
  </si>
  <si>
    <t>BGD002People in Need</t>
  </si>
  <si>
    <t>BGD002Moderate humanitarian conditions - Level 3</t>
  </si>
  <si>
    <t>As per JRP 2021, all exposed are in need</t>
  </si>
  <si>
    <t>BGD002Minimal humanitarian conditions - Level 1</t>
  </si>
  <si>
    <t>All PIN are at least in Level 3</t>
  </si>
  <si>
    <t>BGD002Severe humanitarian conditions - Level 4</t>
  </si>
  <si>
    <t>BGD002Extreme humanitarian conditions - Level 5</t>
  </si>
  <si>
    <t>UNHCR 31/05/2021; UNHCR 31/08/2021</t>
  </si>
  <si>
    <t>https://data2.unhcr.org/en/country/caf; https://data2.unhcr.org/en/situations/car</t>
  </si>
  <si>
    <t xml:space="preserve">Figure represents sum of IDPs (712,945) + CAR refugees abroad (709,425) + refugees in CAR (9,181) + IDP returnees (124,959) + Asylum seekers in CAR (296)  </t>
  </si>
  <si>
    <t>CAF001People displaced</t>
  </si>
  <si>
    <t>ACLED 28/09/2021</t>
  </si>
  <si>
    <t>From 28/03/2021 to 29/09/2021</t>
  </si>
  <si>
    <t>CAF001Fatalities reported</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</si>
  <si>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</si>
  <si>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</si>
  <si>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</si>
  <si>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</si>
  <si>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</si>
  <si>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</si>
  <si>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</si>
  <si>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</si>
  <si>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</si>
  <si>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</si>
  <si>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</si>
  <si>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</si>
  <si>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</si>
  <si>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</si>
  <si>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</si>
  <si>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</si>
  <si>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</si>
  <si>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</si>
  <si>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</si>
  <si>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</si>
  <si>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</si>
  <si>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</si>
  <si>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</si>
  <si>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</si>
  <si>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</si>
  <si>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</si>
  <si>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</si>
  <si>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</si>
  <si>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</si>
  <si>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</si>
  <si>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</si>
  <si>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</si>
  <si>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</si>
  <si>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</si>
  <si>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</si>
  <si>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</si>
  <si>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</si>
  <si>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</si>
  <si>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</si>
  <si>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</si>
  <si>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</si>
  <si>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</si>
  <si>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</si>
  <si>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</si>
  <si>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</si>
  <si>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</si>
  <si>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</si>
  <si>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</si>
  <si>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</si>
  <si>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</si>
  <si>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</si>
  <si>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</si>
  <si>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</si>
  <si>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</si>
  <si>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</si>
  <si>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</si>
  <si>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</si>
  <si>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</si>
  <si>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</si>
  <si>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</si>
  <si>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</si>
  <si>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</si>
  <si>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exposed</t>
  </si>
  <si>
    <t>MEX003People affected</t>
  </si>
  <si>
    <t>MEX003People in Need</t>
  </si>
  <si>
    <t xml:space="preserve">People exposed </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</si>
  <si>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</si>
  <si>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</si>
  <si>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</si>
  <si>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</si>
  <si>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</si>
  <si>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</si>
  <si>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</si>
  <si>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</si>
  <si>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</si>
  <si>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</si>
  <si>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</si>
  <si>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https://reliefweb.int/map/niger/unhcr-niger-population-concern-31-juillet-2021</t>
  </si>
  <si>
    <t>Population of concern in Tahoua and Tillaberi + Nigerien refugees in Mali, as they have been displaced by the same crisis</t>
  </si>
  <si>
    <t>NER003People displaced</t>
  </si>
  <si>
    <t>From 28/03/2021 to 23/09/2021</t>
  </si>
  <si>
    <t>NER003Fatalities reported</t>
  </si>
  <si>
    <t>Population of concern in Diffa</t>
  </si>
  <si>
    <t>NER002People displaced</t>
  </si>
  <si>
    <t>NER002Fatalities reported</t>
  </si>
  <si>
    <t>https://data2.unhcr.org/en/country/ner</t>
  </si>
  <si>
    <t>Nigerian refugees in Niger</t>
  </si>
  <si>
    <t>NER004People displaced</t>
  </si>
  <si>
    <t>NER004Fatalities reported</t>
  </si>
  <si>
    <t>UNHCR 08/09/2021</t>
  </si>
  <si>
    <t>https://reliefweb.int/sites/reliefweb.int/files/resources/CMR-Stats_Aout_2021.pdf</t>
  </si>
  <si>
    <t>Sum of Nigerian refugees+IDPs+returnees  in the Far North region</t>
  </si>
  <si>
    <t>CMR002People displaced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</si>
  <si>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</si>
  <si>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</si>
  <si>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</si>
  <si>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</si>
  <si>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</si>
  <si>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</si>
  <si>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</si>
  <si>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IOM 09/2021</t>
  </si>
  <si>
    <t>https://mozambique.un.org/sites/default/files/2021-09/Baseline%20Assessment%20Report%20-%20Mozambique%20-%20R13%20-%20September%202021.pdf</t>
  </si>
  <si>
    <t>Number of displaced as at September 2021, according to IOM assessment of Cabo Delgado, Niassa and Nampula provinces</t>
  </si>
  <si>
    <t>MOZ004People displaced</t>
  </si>
  <si>
    <t>Denial of existence of humanitarian needs or entitlements to assistance</t>
  </si>
  <si>
    <t>COL001Denial of existence of humanitarian needs or entitlements to assistance</t>
  </si>
  <si>
    <t>Impediments to entry into country (bureaucratic and administrative)</t>
  </si>
  <si>
    <t>COL001Impediments to entry into country (bureaucratic and administrative)</t>
  </si>
  <si>
    <t>Interference into implementation of humanitarian activities</t>
  </si>
  <si>
    <t>COL001Interference into implementation of humanitarian activities</t>
  </si>
  <si>
    <t>Ongoing insecurity/hostilities affecting humanitarian assistance</t>
  </si>
  <si>
    <t>COL001Ongoing insecurity/hostilities affecting humanitarian assistance</t>
  </si>
  <si>
    <t>Physical constraints in the environment (obstacles related to terrain, climate, lack of infrastructure, etc.)</t>
  </si>
  <si>
    <t>COL001Physical constraints in the environment (obstacles related to terrain, climate, lack of infrastructure, etc.)</t>
  </si>
  <si>
    <t>Restriction and obstruction of access to services and assistance</t>
  </si>
  <si>
    <t>COL001Restriction and obstruction of access to services and assistance</t>
  </si>
  <si>
    <t>Restriction of movement (impediments to freedom of movement and/or administrative restrictions)</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</si>
  <si>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</si>
  <si>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</si>
  <si>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</si>
  <si>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</si>
  <si>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</si>
  <si>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</si>
  <si>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</si>
  <si>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COL002Restriction and obstruction of access to services and assistance</t>
  </si>
  <si>
    <t>COL002Restriction of movement (impediments to freedom of movement and/or administrative restrictions)</t>
  </si>
  <si>
    <t>COL002Violence against personnel, facilities and assets</t>
  </si>
  <si>
    <t>Indepaz (21/09/2021)</t>
  </si>
  <si>
    <t>http://www.indepaz.org.co/informe-de-masacres-en-colombia-durante-el-2020-2021/</t>
  </si>
  <si>
    <t>Number of people reported killed as a result of armed conflict from January to 21 September 2021</t>
  </si>
  <si>
    <t>COL001Fatalities reported</t>
  </si>
  <si>
    <t>Presence of mines and improvised explosive devices</t>
  </si>
  <si>
    <t>COL001Presence of mines and improvised explosive devices</t>
  </si>
  <si>
    <t>COL002Presence of mines and improvised explosive devices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</si>
  <si>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</si>
  <si>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</si>
  <si>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</si>
  <si>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</si>
  <si>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</si>
  <si>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</si>
  <si>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</si>
  <si>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</si>
  <si>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</si>
  <si>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THA001Stressed humanitarian conditions - Level 2</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</si>
  <si>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</si>
  <si>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</si>
  <si>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</si>
  <si>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</si>
  <si>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</si>
  <si>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</si>
  <si>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</si>
  <si>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</si>
  <si>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</si>
  <si>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</si>
  <si>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BGD002Restriction and obstruction of access to services and assistance</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</si>
  <si>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</si>
  <si>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</si>
  <si>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</si>
  <si>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</si>
  <si>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</si>
  <si>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</si>
  <si>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</si>
  <si>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</si>
  <si>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</si>
  <si>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</si>
  <si>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</si>
  <si>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</si>
  <si>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</si>
  <si>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</si>
  <si>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</si>
  <si>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</si>
  <si>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</si>
  <si>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</si>
  <si>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</si>
  <si>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</si>
  <si>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</si>
  <si>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</si>
  <si>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</si>
  <si>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</si>
  <si>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</si>
  <si>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</si>
  <si>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</si>
  <si>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</si>
  <si>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</si>
  <si>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</si>
  <si>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</si>
  <si>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</si>
  <si>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</si>
  <si>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</si>
  <si>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</si>
  <si>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</si>
  <si>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</si>
  <si>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</si>
  <si>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</si>
  <si>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</si>
  <si>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</si>
  <si>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</si>
  <si>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</si>
  <si>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</si>
  <si>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</si>
  <si>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</si>
  <si>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</si>
  <si>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</si>
  <si>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</si>
  <si>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</si>
  <si>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</si>
  <si>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</si>
  <si>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</si>
  <si>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</si>
  <si>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</si>
  <si>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</si>
  <si>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</si>
  <si>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</si>
  <si>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</si>
  <si>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</si>
  <si>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</si>
  <si>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</si>
  <si>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</si>
  <si>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</si>
  <si>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</si>
  <si>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</si>
  <si>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</si>
  <si>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</si>
  <si>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</si>
  <si>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</si>
  <si>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</si>
  <si>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</si>
  <si>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</si>
  <si>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</si>
  <si>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</si>
  <si>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</si>
  <si>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</si>
  <si>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</si>
  <si>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</si>
  <si>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</si>
  <si>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</si>
  <si>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</si>
  <si>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</si>
  <si>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</si>
  <si>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</si>
  <si>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</si>
  <si>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</si>
  <si>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</si>
  <si>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</si>
  <si>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</si>
  <si>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</si>
  <si>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</si>
  <si>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</si>
  <si>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</si>
  <si>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</si>
  <si>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</si>
  <si>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</si>
  <si>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</si>
  <si>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</si>
  <si>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</si>
  <si>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</si>
  <si>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</si>
  <si>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</si>
  <si>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</si>
  <si>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</si>
  <si>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</si>
  <si>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</si>
  <si>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</si>
  <si>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</si>
  <si>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</si>
  <si>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</si>
  <si>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</si>
  <si>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</si>
  <si>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</si>
  <si>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</si>
  <si>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</si>
  <si>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</si>
  <si>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</si>
  <si>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</si>
  <si>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</si>
  <si>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</si>
  <si>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</si>
  <si>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</si>
  <si>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</si>
  <si>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</si>
  <si>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</si>
  <si>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</si>
  <si>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</si>
  <si>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</si>
  <si>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</si>
  <si>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</si>
  <si>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</si>
  <si>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</si>
  <si>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</si>
  <si>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</si>
  <si>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</si>
  <si>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</si>
  <si>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</si>
  <si>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</si>
  <si>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</si>
  <si>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</si>
  <si>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</si>
  <si>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</si>
  <si>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</si>
  <si>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</si>
  <si>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</si>
  <si>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</si>
  <si>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</si>
  <si>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</si>
  <si>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</si>
  <si>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</si>
  <si>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</si>
  <si>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</si>
  <si>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</si>
  <si>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</si>
  <si>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</si>
  <si>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</si>
  <si>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</si>
  <si>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</si>
  <si>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</si>
  <si>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</si>
  <si>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</si>
  <si>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</si>
  <si>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</si>
  <si>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</si>
  <si>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</si>
  <si>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</si>
  <si>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</si>
  <si>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</si>
  <si>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</si>
  <si>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</si>
  <si>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</si>
  <si>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</si>
  <si>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</si>
  <si>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</si>
  <si>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</si>
  <si>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</si>
  <si>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</si>
  <si>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</si>
  <si>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</si>
  <si>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</si>
  <si>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</si>
  <si>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</si>
  <si>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</si>
  <si>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</si>
  <si>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</si>
  <si>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</si>
  <si>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</si>
  <si>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</si>
  <si>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</si>
  <si>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</si>
  <si>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</si>
  <si>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</si>
  <si>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</si>
  <si>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</si>
  <si>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</si>
  <si>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</si>
  <si>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</si>
  <si>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</si>
  <si>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</si>
  <si>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</si>
  <si>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</si>
  <si>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</si>
  <si>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</si>
  <si>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</si>
  <si>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</si>
  <si>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</si>
  <si>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</si>
  <si>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</si>
  <si>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</si>
  <si>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</si>
  <si>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</si>
  <si>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</si>
  <si>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</si>
  <si>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</si>
  <si>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</si>
  <si>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</si>
  <si>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</si>
  <si>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</si>
  <si>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</si>
  <si>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</si>
  <si>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</si>
  <si>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</si>
  <si>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</si>
  <si>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</si>
  <si>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</si>
  <si>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</si>
  <si>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</si>
  <si>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</si>
  <si>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</si>
  <si>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</si>
  <si>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</si>
  <si>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</si>
  <si>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</si>
  <si>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</si>
  <si>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</si>
  <si>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</si>
  <si>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</si>
  <si>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</si>
  <si>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</si>
  <si>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</si>
  <si>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</si>
  <si>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</si>
  <si>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</si>
  <si>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</si>
  <si>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</si>
  <si>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</si>
  <si>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</si>
  <si>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of movement (impediments to freedom of movement and/or administrative restrictions)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</si>
  <si>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</si>
  <si>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</si>
  <si>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</si>
  <si>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</si>
  <si>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</si>
  <si>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</si>
  <si>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</si>
  <si>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</si>
  <si>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</si>
  <si>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</si>
  <si>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</si>
  <si>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</si>
  <si>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</si>
  <si>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</si>
  <si>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</si>
  <si>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</si>
  <si>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</si>
  <si>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</si>
  <si>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</si>
  <si>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</si>
  <si>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</si>
  <si>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</si>
  <si>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</si>
  <si>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</si>
  <si>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</si>
  <si>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</si>
  <si>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</si>
  <si>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IDMC 2021</t>
  </si>
  <si>
    <t>https://www.internal-displacement.org/countries/colombia</t>
  </si>
  <si>
    <t>COL001People displaced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</si>
  <si>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</si>
  <si>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</si>
  <si>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</si>
  <si>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</si>
  <si>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</si>
  <si>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</si>
  <si>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</si>
  <si>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</si>
  <si>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</si>
  <si>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</si>
  <si>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</si>
  <si>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</si>
  <si>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</si>
  <si>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</si>
  <si>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</si>
  <si>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</si>
  <si>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</si>
  <si>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</si>
  <si>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</si>
  <si>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</si>
  <si>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</si>
  <si>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</si>
  <si>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</si>
  <si>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</si>
  <si>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</si>
  <si>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</si>
  <si>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</si>
  <si>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</si>
  <si>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</si>
  <si>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</si>
  <si>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</si>
  <si>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</si>
  <si>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</si>
  <si>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</si>
  <si>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</si>
  <si>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</si>
  <si>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</si>
  <si>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</si>
  <si>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</si>
  <si>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</si>
  <si>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</si>
  <si>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</si>
  <si>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</si>
  <si>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</si>
  <si>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</si>
  <si>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</si>
  <si>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</si>
  <si>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</si>
  <si>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</si>
  <si>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</si>
  <si>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</si>
  <si>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</si>
  <si>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</si>
  <si>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</si>
  <si>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</si>
  <si>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</si>
  <si>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</si>
  <si>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</si>
  <si>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</si>
  <si>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</si>
  <si>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</si>
  <si>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</si>
  <si>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</si>
  <si>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</si>
  <si>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</si>
  <si>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</si>
  <si>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</si>
  <si>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</si>
  <si>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</si>
  <si>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</si>
  <si>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</si>
  <si>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</si>
  <si>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</si>
  <si>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</si>
  <si>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</si>
  <si>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</si>
  <si>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</si>
  <si>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</si>
  <si>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</si>
  <si>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</si>
  <si>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</si>
  <si>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</si>
  <si>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</si>
  <si>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</si>
  <si>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</si>
  <si>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</si>
  <si>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</si>
  <si>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</si>
  <si>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</si>
  <si>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</si>
  <si>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</si>
  <si>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</si>
  <si>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</si>
  <si>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</si>
  <si>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</si>
  <si>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</si>
  <si>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</si>
  <si>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</si>
  <si>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</si>
  <si>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</si>
  <si>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</si>
  <si>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</si>
  <si>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</si>
  <si>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</si>
  <si>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</si>
  <si>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</si>
  <si>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</si>
  <si>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</si>
  <si>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CMR002People exposed</t>
  </si>
  <si>
    <t>CMR002People affected</t>
  </si>
  <si>
    <t>BFA002Denial of existence of humanitarian needs or entitlements to assistance</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</si>
  <si>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</si>
  <si>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</si>
  <si>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</si>
  <si>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</si>
  <si>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</si>
  <si>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</si>
  <si>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</si>
  <si>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</si>
  <si>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</si>
  <si>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</si>
  <si>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</si>
  <si>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</si>
  <si>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</si>
  <si>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</si>
  <si>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</si>
  <si>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</si>
  <si>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</si>
  <si>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</si>
  <si>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</si>
  <si>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</si>
  <si>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</si>
  <si>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</si>
  <si>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</si>
  <si>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</si>
  <si>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</si>
  <si>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</si>
  <si>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</si>
  <si>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</si>
  <si>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</si>
  <si>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</si>
  <si>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</si>
  <si>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</si>
  <si>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</si>
  <si>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</si>
  <si>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</si>
  <si>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</si>
  <si>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 xml:space="preserve">There is limited information available regarding humanitarian needs in Thailand's southern provinces, but protection is a concern given the possibility of attacks and violence related to the insurgency. </t>
  </si>
  <si>
    <t>THA002People affected</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</si>
  <si>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</si>
  <si>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</si>
  <si>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</si>
  <si>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</si>
  <si>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</si>
  <si>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</si>
  <si>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</si>
  <si>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</si>
  <si>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</si>
  <si>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</si>
  <si>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</si>
  <si>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</si>
  <si>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</si>
  <si>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</si>
  <si>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</si>
  <si>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</si>
  <si>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</si>
  <si>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</si>
  <si>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</si>
  <si>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</si>
  <si>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</si>
  <si>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</si>
  <si>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</si>
  <si>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</si>
  <si>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</si>
  <si>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</si>
  <si>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</si>
  <si>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</si>
  <si>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</si>
  <si>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</si>
  <si>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</si>
  <si>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</si>
  <si>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</si>
  <si>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</si>
  <si>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</si>
  <si>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</si>
  <si>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</si>
  <si>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</si>
  <si>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</si>
  <si>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</si>
  <si>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</si>
  <si>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</si>
  <si>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</si>
  <si>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</si>
  <si>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</si>
  <si>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</si>
  <si>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</si>
  <si>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</si>
  <si>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</si>
  <si>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</si>
  <si>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</si>
  <si>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</si>
  <si>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</si>
  <si>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</si>
  <si>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</si>
  <si>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</si>
  <si>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</si>
  <si>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</si>
  <si>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</si>
  <si>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</si>
  <si>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</si>
  <si>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</si>
  <si>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</si>
  <si>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</si>
  <si>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</si>
  <si>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</si>
  <si>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</si>
  <si>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</si>
  <si>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</si>
  <si>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</si>
  <si>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</si>
  <si>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</si>
  <si>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</si>
  <si>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</si>
  <si>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</si>
  <si>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</si>
  <si>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</si>
  <si>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</si>
  <si>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</si>
  <si>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</si>
  <si>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</si>
  <si>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</si>
  <si>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</si>
  <si>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</si>
  <si>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</si>
  <si>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</si>
  <si>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</si>
  <si>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</si>
  <si>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</si>
  <si>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</si>
  <si>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</si>
  <si>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</si>
  <si>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</si>
  <si>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</si>
  <si>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</si>
  <si>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</si>
  <si>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</si>
  <si>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</si>
  <si>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</si>
  <si>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</si>
  <si>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</si>
  <si>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</si>
  <si>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</si>
  <si>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</si>
  <si>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</si>
  <si>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</si>
  <si>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</si>
  <si>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</si>
  <si>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</si>
  <si>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</si>
  <si>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</si>
  <si>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</si>
  <si>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</si>
  <si>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</si>
  <si>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</si>
  <si>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</si>
  <si>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</si>
  <si>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</si>
  <si>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</si>
  <si>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</si>
  <si>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</si>
  <si>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</si>
  <si>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</si>
  <si>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</si>
  <si>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</si>
  <si>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</si>
  <si>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</si>
  <si>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</si>
  <si>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</si>
  <si>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</si>
  <si>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</si>
  <si>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</si>
  <si>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</si>
  <si>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</si>
  <si>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</si>
  <si>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</si>
  <si>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</si>
  <si>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</si>
  <si>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</si>
  <si>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</si>
  <si>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</si>
  <si>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</si>
  <si>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</si>
  <si>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</si>
  <si>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</si>
  <si>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</si>
  <si>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</si>
  <si>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</si>
  <si>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</si>
  <si>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</si>
  <si>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</si>
  <si>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</si>
  <si>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</si>
  <si>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</si>
  <si>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</si>
  <si>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</si>
  <si>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</si>
  <si>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</si>
  <si>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</si>
  <si>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</si>
  <si>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</si>
  <si>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</si>
  <si>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</si>
  <si>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</si>
  <si>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</si>
  <si>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</si>
  <si>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</si>
  <si>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</si>
  <si>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</si>
  <si>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</si>
  <si>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</si>
  <si>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</si>
  <si>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</si>
  <si>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</si>
  <si>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</si>
  <si>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</si>
  <si>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</si>
  <si>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</si>
  <si>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</si>
  <si>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</si>
  <si>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</si>
  <si>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</si>
  <si>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</si>
  <si>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</si>
  <si>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</si>
  <si>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</si>
  <si>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</si>
  <si>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</si>
  <si>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</si>
  <si>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</si>
  <si>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</si>
  <si>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</si>
  <si>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</si>
  <si>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</si>
  <si>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</si>
  <si>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</si>
  <si>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</si>
  <si>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</si>
  <si>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</si>
  <si>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</si>
  <si>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</si>
  <si>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</si>
  <si>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</si>
  <si>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</si>
  <si>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</si>
  <si>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</si>
  <si>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</si>
  <si>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</si>
  <si>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</si>
  <si>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</si>
  <si>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</si>
  <si>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</si>
  <si>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</si>
  <si>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</si>
  <si>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</si>
  <si>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</si>
  <si>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</si>
  <si>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</si>
  <si>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</si>
  <si>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</si>
  <si>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</si>
  <si>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</si>
  <si>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</si>
  <si>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</si>
  <si>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</si>
  <si>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</si>
  <si>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</si>
  <si>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</si>
  <si>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</si>
  <si>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</si>
  <si>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</si>
  <si>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</si>
  <si>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</si>
  <si>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</si>
  <si>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</si>
  <si>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</si>
  <si>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</si>
  <si>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</si>
  <si>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</si>
  <si>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</si>
  <si>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</si>
  <si>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</si>
  <si>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</si>
  <si>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</si>
  <si>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</si>
  <si>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</si>
  <si>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</si>
  <si>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</si>
  <si>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</si>
  <si>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</si>
  <si>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</si>
  <si>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</si>
  <si>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</si>
  <si>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</si>
  <si>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</si>
  <si>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</si>
  <si>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</si>
  <si>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</si>
  <si>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</si>
  <si>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</si>
  <si>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</si>
  <si>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</si>
  <si>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</si>
  <si>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</si>
  <si>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</si>
  <si>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</si>
  <si>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</si>
  <si>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</si>
  <si>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</si>
  <si>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</si>
  <si>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</si>
  <si>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</si>
  <si>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</si>
  <si>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</si>
  <si>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</si>
  <si>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</si>
  <si>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</si>
  <si>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</si>
  <si>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</si>
  <si>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</si>
  <si>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</si>
  <si>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</si>
  <si>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</si>
  <si>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</si>
  <si>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</si>
  <si>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</si>
  <si>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</si>
  <si>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</si>
  <si>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</si>
  <si>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</si>
  <si>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</si>
  <si>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</si>
  <si>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</si>
  <si>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</si>
  <si>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</si>
  <si>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</si>
  <si>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</si>
  <si>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</si>
  <si>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</si>
  <si>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</si>
  <si>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</si>
  <si>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</si>
  <si>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</si>
  <si>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</si>
  <si>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</si>
  <si>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</si>
  <si>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</si>
  <si>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</si>
  <si>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</si>
  <si>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</si>
  <si>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</si>
  <si>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</si>
  <si>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</si>
  <si>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</si>
  <si>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</si>
  <si>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</si>
  <si>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</si>
  <si>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</si>
  <si>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</si>
  <si>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</si>
  <si>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</si>
  <si>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</si>
  <si>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</si>
  <si>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</si>
  <si>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</si>
  <si>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</si>
  <si>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</si>
  <si>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</si>
  <si>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</si>
  <si>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</si>
  <si>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</si>
  <si>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</si>
  <si>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</si>
  <si>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</si>
  <si>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</si>
  <si>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</si>
  <si>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</si>
  <si>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</si>
  <si>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</si>
  <si>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</si>
  <si>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</si>
  <si>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</si>
  <si>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</si>
  <si>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</si>
  <si>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</si>
  <si>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</si>
  <si>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</si>
  <si>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</si>
  <si>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</si>
  <si>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</si>
  <si>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</si>
  <si>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</si>
  <si>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</si>
  <si>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</si>
  <si>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</si>
  <si>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</si>
  <si>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</si>
  <si>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</si>
  <si>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</si>
  <si>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</si>
  <si>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</si>
  <si>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</si>
  <si>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</si>
  <si>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</si>
  <si>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</si>
  <si>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</si>
  <si>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</si>
  <si>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</si>
  <si>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</si>
  <si>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</si>
  <si>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</si>
  <si>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</si>
  <si>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</si>
  <si>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</si>
  <si>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</si>
  <si>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</si>
  <si>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</si>
  <si>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</si>
  <si>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</si>
  <si>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</si>
  <si>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</si>
  <si>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</si>
  <si>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</si>
  <si>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</si>
  <si>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</si>
  <si>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</si>
  <si>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</si>
  <si>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</si>
  <si>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</si>
  <si>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</si>
  <si>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</si>
  <si>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</si>
  <si>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</si>
  <si>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</si>
  <si>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</si>
  <si>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</si>
  <si>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</si>
  <si>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</si>
  <si>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</si>
  <si>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</si>
  <si>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</si>
  <si>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</si>
  <si>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</si>
  <si>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</si>
  <si>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</si>
  <si>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</si>
  <si>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</si>
  <si>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</si>
  <si>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</si>
  <si>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</si>
  <si>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</si>
  <si>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</si>
  <si>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</si>
  <si>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</si>
  <si>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</si>
  <si>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</si>
  <si>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</si>
  <si>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</si>
  <si>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</si>
  <si>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</si>
  <si>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</si>
  <si>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</si>
  <si>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MOZ004Denial of existence of humanitarian needs or entitlements to assistance</t>
  </si>
  <si>
    <t>MOZ004Interference into implementation of humanitarian activities</t>
  </si>
  <si>
    <t>MOZ004Ongoing insecurity/hostilities affecting humanitarian assistance</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</si>
  <si>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</si>
  <si>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</si>
  <si>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</si>
  <si>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</si>
  <si>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</si>
  <si>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</si>
  <si>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</si>
  <si>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</si>
  <si>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</si>
  <si>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</si>
  <si>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</si>
  <si>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</si>
  <si>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</si>
  <si>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</si>
  <si>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</si>
  <si>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</si>
  <si>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</si>
  <si>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</si>
  <si>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</si>
  <si>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</si>
  <si>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</si>
  <si>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</si>
  <si>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</si>
  <si>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</si>
  <si>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</si>
  <si>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</si>
  <si>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</si>
  <si>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</si>
  <si>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</si>
  <si>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</si>
  <si>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</si>
  <si>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</si>
  <si>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</si>
  <si>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</si>
  <si>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</si>
  <si>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</si>
  <si>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</si>
  <si>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</si>
  <si>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</si>
  <si>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</si>
  <si>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</si>
  <si>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</si>
  <si>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</si>
  <si>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</si>
  <si>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</si>
  <si>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</si>
  <si>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</si>
  <si>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</si>
  <si>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</si>
  <si>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</si>
  <si>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</si>
  <si>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</si>
  <si>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</si>
  <si>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</si>
  <si>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</si>
  <si>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</si>
  <si>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</si>
  <si>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</si>
  <si>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</si>
  <si>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</si>
  <si>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</si>
  <si>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</si>
  <si>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</si>
  <si>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</si>
  <si>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</si>
  <si>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</si>
  <si>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</si>
  <si>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</si>
  <si>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</si>
  <si>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</si>
  <si>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</si>
  <si>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</si>
  <si>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</si>
  <si>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</si>
  <si>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</si>
  <si>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</si>
  <si>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</si>
  <si>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</si>
  <si>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</si>
  <si>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</si>
  <si>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</si>
  <si>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</si>
  <si>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</si>
  <si>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</si>
  <si>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</si>
  <si>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</si>
  <si>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</si>
  <si>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</si>
  <si>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</si>
  <si>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</si>
  <si>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</si>
  <si>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</si>
  <si>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</si>
  <si>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</si>
  <si>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</si>
  <si>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</si>
  <si>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</si>
  <si>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</si>
  <si>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</si>
  <si>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</si>
  <si>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</si>
  <si>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</si>
  <si>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</si>
  <si>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</si>
  <si>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</si>
  <si>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</si>
  <si>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</si>
  <si>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</si>
  <si>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</si>
  <si>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</si>
  <si>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</si>
  <si>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</si>
  <si>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</si>
  <si>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</si>
  <si>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</si>
  <si>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</si>
  <si>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</si>
  <si>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</si>
  <si>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</si>
  <si>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</si>
  <si>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</si>
  <si>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</si>
  <si>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</si>
  <si>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</si>
  <si>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</si>
  <si>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</si>
  <si>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</si>
  <si>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</si>
  <si>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</si>
  <si>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</si>
  <si>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</si>
  <si>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</si>
  <si>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</si>
  <si>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</si>
  <si>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</si>
  <si>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</si>
  <si>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</si>
  <si>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</si>
  <si>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</si>
  <si>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</si>
  <si>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</si>
  <si>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</si>
  <si>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</si>
  <si>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</si>
  <si>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</si>
  <si>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</si>
  <si>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</si>
  <si>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</si>
  <si>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</si>
  <si>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</si>
  <si>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</si>
  <si>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</si>
  <si>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</si>
  <si>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</si>
  <si>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</si>
  <si>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</si>
  <si>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</si>
  <si>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</si>
  <si>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</si>
  <si>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</si>
  <si>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</si>
  <si>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</si>
  <si>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</si>
  <si>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</si>
  <si>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</si>
  <si>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</si>
  <si>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</si>
  <si>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</si>
  <si>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</si>
  <si>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</si>
  <si>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</si>
  <si>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</si>
  <si>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</si>
  <si>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</si>
  <si>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</si>
  <si>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</si>
  <si>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</si>
  <si>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</si>
  <si>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</si>
  <si>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</si>
  <si>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</si>
  <si>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</si>
  <si>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</si>
  <si>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</si>
  <si>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</si>
  <si>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</si>
  <si>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</si>
  <si>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</si>
  <si>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</si>
  <si>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</si>
  <si>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</si>
  <si>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</si>
  <si>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</si>
  <si>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</si>
  <si>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</si>
  <si>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</si>
  <si>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</si>
  <si>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</si>
  <si>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</si>
  <si>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</si>
  <si>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</si>
  <si>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</si>
  <si>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</si>
  <si>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</si>
  <si>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</si>
  <si>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</si>
  <si>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</si>
  <si>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</si>
  <si>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</si>
  <si>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</si>
  <si>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</si>
  <si>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</si>
  <si>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</si>
  <si>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</si>
  <si>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</si>
  <si>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</si>
  <si>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</si>
  <si>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</si>
  <si>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</si>
  <si>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</si>
  <si>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</si>
  <si>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</si>
  <si>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</si>
  <si>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</si>
  <si>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</si>
  <si>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</si>
  <si>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</si>
  <si>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</si>
  <si>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</si>
  <si>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</si>
  <si>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</si>
  <si>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</si>
  <si>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YEM001Restriction of movement (impediments to freedom of movement and/or administrative restrictions)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</si>
  <si>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</si>
  <si>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</si>
  <si>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</si>
  <si>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</si>
  <si>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</si>
  <si>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</si>
  <si>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</si>
  <si>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</si>
  <si>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</si>
  <si>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</si>
  <si>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</si>
  <si>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</si>
  <si>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</si>
  <si>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</si>
  <si>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</si>
  <si>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</si>
  <si>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</si>
  <si>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</si>
  <si>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</si>
  <si>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</si>
  <si>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</si>
  <si>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</si>
  <si>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</si>
  <si>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</si>
  <si>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</si>
  <si>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ETH004Crisis affected groups</t>
  </si>
  <si>
    <t>ETH004People facing restricted access constraints</t>
  </si>
  <si>
    <t>BGD002Fatalities reported</t>
  </si>
  <si>
    <t>HNO 07/2021</t>
  </si>
  <si>
    <t>https://reliefweb.int/sites/reliefweb.int/files/resources/El%20Salvador%2C%20Guatemala%20y%20Honduras%20-%20Panorama%20de%20Necesidades%20Humanitarias%20%28Ciclo%20del%20Programa%20Humanitario%202021%2C%20Julio%202021%29.pdf</t>
  </si>
  <si>
    <t xml:space="preserve">Total population according to OCHA 2021 </t>
  </si>
  <si>
    <t>GTM001Total population</t>
  </si>
  <si>
    <t>HDX 16/11/2021</t>
  </si>
  <si>
    <t>https://data.humdata.org/group/gtm</t>
  </si>
  <si>
    <t xml:space="preserve">The entire national territory affected by violence, natural disasters, migration, etc. is considered. </t>
  </si>
  <si>
    <t>GTM001Landmass affected</t>
  </si>
  <si>
    <t>The whole population is affected by the crisis</t>
  </si>
  <si>
    <t>GTM001People exposed</t>
  </si>
  <si>
    <t>Number of people affected by the crisis according to the latest HNO for the region</t>
  </si>
  <si>
    <t>GTM001People affected</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</si>
  <si>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</si>
  <si>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</si>
  <si>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GTM001Illness cases reported</t>
  </si>
  <si>
    <t xml:space="preserve">EFE 05/10/2021; INACIF 31/10/2021
</t>
  </si>
  <si>
    <t>https://www.efe.com/efe/america/sociedad/los-asesinatos-con-arma-de-fuego-aumentan-un-8-3-en-guatemala-durante-2021/20000013-4645627   https://www.inacif.gob.gt/index.php/datos-numericos/informacion-mensual</t>
  </si>
  <si>
    <t>Number of people killed by violence</t>
  </si>
  <si>
    <t>GTM001Fatalities reported</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</si>
  <si>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</si>
  <si>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</si>
  <si>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</si>
  <si>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</si>
  <si>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</si>
  <si>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</si>
  <si>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</si>
  <si>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hosts, non-hosts, IDPs</t>
  </si>
  <si>
    <t>GTM001Crisis affected groups</t>
  </si>
  <si>
    <t xml:space="preserve">X
</t>
  </si>
  <si>
    <t xml:space="preserve">No data available
</t>
  </si>
  <si>
    <t>GTM001People facing limited access constraints</t>
  </si>
  <si>
    <t>GTM001People facing restricted access constraints</t>
  </si>
  <si>
    <t>Total number of people living in El Salvador</t>
  </si>
  <si>
    <t>SLV001Total population</t>
  </si>
  <si>
    <t>HDX 16/11/2021; World Bank  01/2021</t>
  </si>
  <si>
    <t>https://data.humdata.org/group/slv   https://www.worldbank.org/en/country/elsalvador</t>
  </si>
  <si>
    <t>Total area of El Salvador</t>
  </si>
  <si>
    <t>SLV001Landmass affected</t>
  </si>
  <si>
    <t>The total number of the population is considered to be at exposure.</t>
  </si>
  <si>
    <t>SLV001People exposed</t>
  </si>
  <si>
    <t>Number of affected persons reported by the last HNO</t>
  </si>
  <si>
    <t>SLV001People affected</t>
  </si>
  <si>
    <t>Populations in a situation of human mobility (internally displaced persons, asylum seekers, refugees, migrants and returnees).</t>
  </si>
  <si>
    <t>SLV001People displaced</t>
  </si>
  <si>
    <t>SLV001Illness cases reported</t>
  </si>
  <si>
    <t>EFE 02/11/2021; SWI 03/11/2021; El Comercio 10/11/2021</t>
  </si>
  <si>
    <t>https://www.efe.com/efe/america/sociedad/el-salvador-registra-936-homicidios-en-lo-que-va-de-2021-segun-gobierno/20000013-4667489   https://www.swissinfo.ch/spa/el-salvador-homicidios_el-salvador-registra-936-homicidios-en-lo-que-va-de-2021--seg%C3%BAn-el-gobierno/47082566   https://www.elcomercio.com/actualidad/mundo/homicidios-asesinatos-elsalvador-delitos-pandillas.html</t>
  </si>
  <si>
    <t>Number of people killed due to violence by November 2021</t>
  </si>
  <si>
    <t>SLV001Fatalities reported</t>
  </si>
  <si>
    <t>SLV001Fatalities in all crises</t>
  </si>
  <si>
    <t>SLV001People in Need</t>
  </si>
  <si>
    <t>HNO 07/2021  HRP 08/2021</t>
  </si>
  <si>
    <t>https://reliefweb.int/sites/reliefweb.int/files/resources/El%20Salvador%2C%20Guatemala%20y%20Honduras%20-%20Panorama%20de%20Necesidades%20Humanitarias%20%28Ciclo%20del%20Programa%20Humanitario%202021%2C%20Julio%202021%29.pdf   https://reliefweb.int/sites/reliefweb.int/files/resources/20210818_HRP_El%20Salvador_ESP_0.pdf</t>
  </si>
  <si>
    <t>People exposed minus people affected</t>
  </si>
  <si>
    <t>SLV001Minimal humanitarian conditions - Level 1</t>
  </si>
  <si>
    <t>SLV001Stressed humanitarian conditions - Level 2</t>
  </si>
  <si>
    <t>PIN number has been substracted from the latest HNO. Other levels are taken from IPC classifications.  As the analysis is done on country level, this also includes people affected.</t>
  </si>
  <si>
    <t>SLV001Moderate humanitarian conditions - Level 3</t>
  </si>
  <si>
    <t>Total persons in need minus persons in level 3</t>
  </si>
  <si>
    <t>SLV001Severe humanitarian conditions - Level 4</t>
  </si>
  <si>
    <t xml:space="preserve">No available data
</t>
  </si>
  <si>
    <t>SLV001Extreme humanitarian conditions - Level 5</t>
  </si>
  <si>
    <t>IDPs refugees, Asylum Seekers, Returnees</t>
  </si>
  <si>
    <t>SLV001Crisis affected groups</t>
  </si>
  <si>
    <t>SLV001People facing limited access constraints</t>
  </si>
  <si>
    <t>SLV001People facing restricted access constraints</t>
  </si>
  <si>
    <t>HNO 07/2021  OCHA 08/2021</t>
  </si>
  <si>
    <t>https://reliefweb.int/sites/reliefweb.int/files/resources/El%20Salvador%2C%20Guatemala%20y%20Honduras%20-%20Panorama%20de%20Necesidades%20Humanitarias%20%28Ciclo%20del%20Programa%20Humanitario%202021%2C%20Julio%202021%29.pdf   https://reliefweb.int/sites/reliefweb.int/files/resources/20210817_HRP%20Honduras%20%281%29.pdf</t>
  </si>
  <si>
    <t>Total number of the population according to the last HNO</t>
  </si>
  <si>
    <t>HND001Total population</t>
  </si>
  <si>
    <t>https://data.humdata.org/group/hnd  https://data.worldbank.org/indicator/AG.LND.TOTL.K2?locations=HN</t>
  </si>
  <si>
    <t>Crisis-affected territory</t>
  </si>
  <si>
    <t>HND001Landmass affected</t>
  </si>
  <si>
    <t>The entire population is considered to be exposed to the crisis.</t>
  </si>
  <si>
    <t>HND001People exposed</t>
  </si>
  <si>
    <t>Number of people affected according to the latest report from HNO</t>
  </si>
  <si>
    <t>HND001People affected</t>
  </si>
  <si>
    <t>HND001People displaced</t>
  </si>
  <si>
    <t>Number of people affected by dengue</t>
  </si>
  <si>
    <t>HND001Illness cases reported</t>
  </si>
  <si>
    <t>HND001Injuries reported</t>
  </si>
  <si>
    <t>UNDP 30/06</t>
  </si>
  <si>
    <t>https://www.hn.undp.org/content/honduras/es/home/presscenter/articles/2021/analisis-multidimensional-de-la-seguridad-ciudadana-en-honduras-0.html</t>
  </si>
  <si>
    <t>HND001Fatalities reported</t>
  </si>
  <si>
    <t>HND001Fatalities in all crises</t>
  </si>
  <si>
    <t>HNO 07/2021  OCHA 08/2021; IPC 09/2021</t>
  </si>
  <si>
    <t>https://reliefweb.int/sites/reliefweb.int/files/resources/El%20Salvador%2C%20Guatemala%20y%20Honduras%20-%20Panorama%20de%20Necesidades%20Humanitarias%20%28Ciclo%20del%20Programa%20Humanitario%202021%2C%20Julio%202021%29.pdf   http://www.ipcinfo.org/ipc-country-analysis/details-map/es/c/1153046/?iso3=HND https://reliefweb.int/sites/reliefweb.int/files/resources/20210817_HRP%20Honduras%20%281%29.pdf</t>
  </si>
  <si>
    <t>HND001People in Need</t>
  </si>
  <si>
    <t>People exposed fewer people affected</t>
  </si>
  <si>
    <t>HND001Minimal humanitarian conditions - Level 1</t>
  </si>
  <si>
    <t>People affected fewer people in need</t>
  </si>
  <si>
    <t>HND001Stressed humanitarian conditions - Level 2</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</si>
  <si>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</si>
  <si>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HND001Moderate humanitarian conditions - Level 3</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</si>
  <si>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</si>
  <si>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HND001Severe humanitarian conditions - Level 4</t>
  </si>
  <si>
    <t>HND001Extreme humanitarian conditions - Level 5</t>
  </si>
  <si>
    <t>HND001Crisis affected groups</t>
  </si>
  <si>
    <t>HND001People facing limited access constraints</t>
  </si>
  <si>
    <t>HND001People facing restricted access constraints</t>
  </si>
  <si>
    <t xml:space="preserve">IPC 09/2021
</t>
  </si>
  <si>
    <t>http://www.ipcinfo.org/fileadmin/user_upload/ipcinfo/docs/IPC_Kenya_Acute_Food_Insecurity_Malnutrition_2021Jul2022Jan_Report.pdf</t>
  </si>
  <si>
    <t xml:space="preserve">While some cases of acute malnutrition in children have been identified, the drivers behind this are complex and varied. Drivers of malnutition include poor child care practices, poor WASH practices, high morbidities, inadequate dietary intake (quality), sub-optimal coverage of interventions, together with nutrition commodity stock-outs. These factors have been persistently affecting ASAL counties over the seasons. </t>
  </si>
  <si>
    <t>KEN001Illness cases reported</t>
  </si>
  <si>
    <t>IPC 09/2021</t>
  </si>
  <si>
    <t>KEN003Illness cases reported</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</si>
  <si>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</si>
  <si>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</si>
  <si>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</si>
  <si>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</si>
  <si>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</si>
  <si>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</si>
  <si>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</si>
  <si>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</si>
  <si>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OCHA 24/10/2021; UNHCR 31/10/2021; CCCM Cluster 14/11/2021; UNHCR 10/11/2021</t>
  </si>
  <si>
    <t>https://reliefweb.int/sites/reliefweb.int/files/resources/2022%20Somalia%20HNO.pdf; https://data2.unhcr.org/en/situations/horn; https://data2.unhcr.org/en/documents/details/89612; https://data2.unhcr.org/en/documents/details/89575</t>
  </si>
  <si>
    <t xml:space="preserve">Total displaced population includes IDPs, Somali refugees in neighboring countries, refugees/asylum seekers in Somalia and returnees </t>
  </si>
  <si>
    <t>SOM001People displaced</t>
  </si>
  <si>
    <t>SOM001People in Need</t>
  </si>
  <si>
    <t>Somalia's HNO Methodology for classifying severity of needs was in line with ACAPS Methodology. Number of people in each level was taken directly from the HNO</t>
  </si>
  <si>
    <t>SOM001Minimal humanitarian conditions - Level 1</t>
  </si>
  <si>
    <t>SOM001Stressed humanitarian conditions - Level 2</t>
  </si>
  <si>
    <t>SOM001Moderate humanitarian conditions - Level 3</t>
  </si>
  <si>
    <t>SOM001Severe humanitarian conditions - Level 4</t>
  </si>
  <si>
    <t>UNHCR 31/10/2021; OCHA 10/11/2021</t>
  </si>
  <si>
    <t>https://data2.unhcr.org/en/country/mli; https://reliefweb.int/sites/reliefweb.int/files/resources/2021_mali_humanitarian_snapshot_novembre_10102021.pdf</t>
  </si>
  <si>
    <t xml:space="preserve">Sum of IDPs + IDP returnees + refugees (47,500), and Malian refugees in third countries </t>
  </si>
  <si>
    <t>MLI001People displaced</t>
  </si>
  <si>
    <t>SOM001Extreme humanitarian conditions - Level 5</t>
  </si>
  <si>
    <t>ACLED 19/11/2021</t>
  </si>
  <si>
    <t>Total Fatalities from 12/05/2021 to 12/11/2021</t>
  </si>
  <si>
    <t>MLI001Fatalities reported</t>
  </si>
  <si>
    <t>ACAPS methodology: Exposed= Level 1 + Level 2 + Level 3 + Level 4 +Level 5</t>
  </si>
  <si>
    <t>ZMB002People exposed</t>
  </si>
  <si>
    <t>ACAPS methodology: Affected= Level 2 + Level 3 + Level 4 + Level 5</t>
  </si>
  <si>
    <t>ZMB002People affected</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</si>
  <si>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</si>
  <si>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</si>
  <si>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</si>
  <si>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</si>
  <si>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</si>
  <si>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</si>
  <si>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</si>
  <si>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</si>
  <si>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</si>
  <si>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</si>
  <si>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</si>
  <si>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01/10/2021; UNHCR 27/07/2021</t>
  </si>
  <si>
    <t>https://data.worldbank.org/indicator/SP.POP.TOTL?locations=GR; https://data2.unhcr.org/en/documents/details/85353</t>
  </si>
  <si>
    <t>Only the areas most affected are counted: Lesvos, Samos, Chios, Kos, Leros.  Displacement data is added.</t>
  </si>
  <si>
    <t>GRC002People exposed</t>
  </si>
  <si>
    <t>https://reliefweb.int/sites/reliefweb.int/files/resources/Bi-annual%20fact%20sheet%202021%2009%20Greece%20FINAL.pdf; https://data2.unhcr.org/en/documents/details/87935</t>
  </si>
  <si>
    <t xml:space="preserve">We consider only the displaced community to be affected </t>
  </si>
  <si>
    <t>GRC002People affected</t>
  </si>
  <si>
    <t xml:space="preserve">Refugees and migrants in Greece according to UNHCR. </t>
  </si>
  <si>
    <t>GRC002People displaced</t>
  </si>
  <si>
    <t>UNHCR 01/10/2021; UNHCR 09/03/2021; UNHCR 12/09/2021;UNHCR 01/04/2021;UNHCR 27/07/2021</t>
  </si>
  <si>
    <t>https://reliefweb.int/sites/reliefweb.int/files/resources/Bi-annual%20fact%20sheet%202021%2009%20Greece%20FINAL.pdf;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</si>
  <si>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</si>
  <si>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</si>
  <si>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</si>
  <si>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</si>
  <si>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</si>
  <si>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</si>
  <si>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</si>
  <si>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UNHCR 31/10/2021</t>
  </si>
  <si>
    <t>https://reliefweb.int/sites/reliefweb.int/files/resources/UNHCR%20Niger%20-%20Map%20Population%20of%20Concern%20-%20October%202021_0.pdf</t>
  </si>
  <si>
    <t xml:space="preserve">Figure represents sum of IDPs + refugees + returnees + Asylum seekers and other persons of concern  </t>
  </si>
  <si>
    <t>NER001People displaced</t>
  </si>
  <si>
    <t>NER001Fatalities reported</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</si>
  <si>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</si>
  <si>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</si>
  <si>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</si>
  <si>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</si>
  <si>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TCD001Fatalities reported</t>
  </si>
  <si>
    <t>UNHCR 08/11/2021</t>
  </si>
  <si>
    <t>https://reliefweb.int/sites/reliefweb.int/files/resources/POCs%20October2021.pdf</t>
  </si>
  <si>
    <t>Sum of refugees+asylum seekers+IDPs+returnees</t>
  </si>
  <si>
    <t>CMR001People displaced</t>
  </si>
  <si>
    <t>ACLED accessed 22/11/2021</t>
  </si>
  <si>
    <t>CMR001Fatalities reported</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</si>
  <si>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</si>
  <si>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</si>
  <si>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</si>
  <si>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</si>
  <si>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</si>
  <si>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</si>
  <si>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</si>
  <si>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</si>
  <si>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</si>
  <si>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</si>
  <si>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</si>
  <si>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Venezuelan migrants in Peru</t>
  </si>
  <si>
    <t>PER002People exposed</t>
  </si>
  <si>
    <t>Migraciones Perú 2021</t>
  </si>
  <si>
    <t>https://www.migraciones.gob.pe/comunicaciones/publicaciones/Informe_Sociodem_2021_06.pdf?csrt=11407685930588044905</t>
  </si>
  <si>
    <t xml:space="preserve">There are no exact figures, but it is estimated that at least 713,000 people in need are affected by the crisis. Migration Peru estimates that about 349971 people are located in the most affected departments. </t>
  </si>
  <si>
    <t>PER002People affected</t>
  </si>
  <si>
    <t>Total number of displaced persons, refugees and asylum seekers in the country</t>
  </si>
  <si>
    <t>PER002People displaced</t>
  </si>
  <si>
    <t>PER002Illness cases reported</t>
  </si>
  <si>
    <t>PER002Injuries reported</t>
  </si>
  <si>
    <t>PER002Fatalities reported</t>
  </si>
  <si>
    <t>PER002Fatalities in all crises</t>
  </si>
  <si>
    <t>R4V 2021</t>
  </si>
  <si>
    <t>https://www.r4v.info/en/document/rmrp-2021</t>
  </si>
  <si>
    <t>PER002People in Need</t>
  </si>
  <si>
    <t>Calculated from subtraction of exposed and affected people and PINs</t>
  </si>
  <si>
    <t>PER002Minimal humanitarian conditions - Level 1</t>
  </si>
  <si>
    <t>PER002Stressed humanitarian conditions - Level 2</t>
  </si>
  <si>
    <t>total number of people in need</t>
  </si>
  <si>
    <t>PER002Moderate humanitarian conditions - Level 3</t>
  </si>
  <si>
    <t>PER002Severe humanitarian conditions - Level 4</t>
  </si>
  <si>
    <t>PER002Extreme humanitarian conditions - Level 5</t>
  </si>
  <si>
    <t>Refugees, migrants</t>
  </si>
  <si>
    <t>PER002Crisis affected groups</t>
  </si>
  <si>
    <t>PER002People facing limited access constraints</t>
  </si>
  <si>
    <t>PER002People facing restricted access constraints</t>
  </si>
  <si>
    <t>Drought in Somalia</t>
  </si>
  <si>
    <t>SOM005</t>
  </si>
  <si>
    <t>SOM005Total population</t>
  </si>
  <si>
    <t>No reliable info on injuries due to drought</t>
  </si>
  <si>
    <t>SOM005Injuries reported</t>
  </si>
  <si>
    <t>No reliable info on illnesses due to drought</t>
  </si>
  <si>
    <t>SOM005Illness cases reported</t>
  </si>
  <si>
    <t>While there may be fatalities due to drought, there is no reliable info on the cumulative figures</t>
  </si>
  <si>
    <t>SOM005Fatalities reported</t>
  </si>
  <si>
    <t xml:space="preserve">No reports of buildings damaged/destroyed due to drought
</t>
  </si>
  <si>
    <t>SOM005Buildings damaged</t>
  </si>
  <si>
    <t>SOM005Buildings destroyed</t>
  </si>
  <si>
    <t>SOM005Economic Losses</t>
  </si>
  <si>
    <t>All groups have been affected by drought</t>
  </si>
  <si>
    <t>SOM005Crisis affected groups</t>
  </si>
  <si>
    <t>City Population 2021</t>
  </si>
  <si>
    <t>https://www.citypopulation.de/en/brazil/cities/roraima/</t>
  </si>
  <si>
    <t>Total number of population in Roraima (State with the highest flow of migrants in Brazil)</t>
  </si>
  <si>
    <t>BRA002People exposed</t>
  </si>
  <si>
    <t>https://www.r4v.info/en/document/rmrp-2021-mid-year-report</t>
  </si>
  <si>
    <t xml:space="preserve">Total number of people affected (venezuelans migrants+refugees+asylum seekers+host community)
 </t>
  </si>
  <si>
    <t>BRA002People affected</t>
  </si>
  <si>
    <t>BRA002People in Need</t>
  </si>
  <si>
    <t>City Population 2021; R4V 2021</t>
  </si>
  <si>
    <t>https://www.citypopulation.de/en/brazil/cities/roraima/ https://www.r4v.info/en/document/rmrp-2021-mid-year-report https://www.r4v.info/en/document/rmrp-2021-mid-year-report</t>
  </si>
  <si>
    <t>Number obtained by subtracting people at risk from humanitarian conditions (level 2 and 3)</t>
  </si>
  <si>
    <t>BRA002Minimal humanitarian conditions - Level 1</t>
  </si>
  <si>
    <t>Number obtained by subtracting the number of persons affected from the number of persons in need</t>
  </si>
  <si>
    <t>BRA002Stressed humanitarian conditions - Level 2</t>
  </si>
  <si>
    <t>Total number of people in need. It is not sure if the total number of persons in need belongs to other levels (2 and 1).</t>
  </si>
  <si>
    <t>BRA002Moderate humanitarian conditions - Level 3</t>
  </si>
  <si>
    <t>UNHCR 10/11/2021</t>
  </si>
  <si>
    <t>https://data2.unhcr.org/en/documents/details/89577</t>
  </si>
  <si>
    <t>Total number of Cameroonian refugees in Nigeria</t>
  </si>
  <si>
    <t>NGA008People affected</t>
  </si>
  <si>
    <t>CFR Accessed 26/11/2021</t>
  </si>
  <si>
    <t>https://www.cfr.org/nigeria/nigeria-security-tracker/p29483</t>
  </si>
  <si>
    <t xml:space="preserve">Number of fatalities involving all Nigeria crises, as registered by CFR from 24 May 2021 to 24 Nov 2021 </t>
  </si>
  <si>
    <t>NGA008Fatalities in all crises</t>
  </si>
  <si>
    <t>The total PIN for the crisis is equal to People Affected and includes the sum of people in level 3-5 according based on ACAPS methodology calculations. Total number of people experiencing level 1 humanitarian conditions are the host populations of Benue, Cross River and Taraba states.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</si>
  <si>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</si>
  <si>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</si>
  <si>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</si>
  <si>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</si>
  <si>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</si>
  <si>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</si>
  <si>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NGA008People displaced</t>
  </si>
  <si>
    <t>NGA001Fatalities in all crises</t>
  </si>
  <si>
    <t>NGA003Fatalities in all crises</t>
  </si>
  <si>
    <t>NGA004Fatalities in all crises</t>
  </si>
  <si>
    <t>NGA007Fatalities in all crises</t>
  </si>
  <si>
    <t>IOM 10/11/2021; UNHCR Accessed 26/11/2021; UNHCR 23/11/2021</t>
  </si>
  <si>
    <t>https://reliefweb.int/report/nigeria/northeast-nigeria-displacement-report-38-october-2021; https://data2.unhcr.org/en/situations/nigeriasituation; https://data2.unhcr.org/en/documents/details/89777</t>
  </si>
  <si>
    <t>The sum of number of people internally displaced by Boko Haram, total number of returnees to the northeast, Nigerian refugees in Niger, Chad, and Cameroon.</t>
  </si>
  <si>
    <t>NGA004People displaced</t>
  </si>
  <si>
    <t>Number of fatalities as registered by CFR from  24 May 2021 to 24 Nov 2021 in Borno, Adamawa and Yobe states, which are most affected by Boko Haram; includes military casualties</t>
  </si>
  <si>
    <t>NGA004Fatalities reported</t>
  </si>
  <si>
    <t>Cadre Harmonise 23/11/2021</t>
  </si>
  <si>
    <t>https://reliefweb.int/sites/reliefweb.int/files/resources/fiche-nigeria_oct_2021_final.pdf</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</si>
  <si>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</si>
  <si>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</si>
  <si>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</si>
  <si>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</si>
  <si>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 the number of IDPs did not include Taraba state, which is also affected by this crisis</t>
  </si>
  <si>
    <t>NGA003People displaced</t>
  </si>
  <si>
    <t>Number of fatalities as registered by CFR from 24 May 2021 to 24 Nov 2021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</si>
  <si>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</si>
  <si>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</si>
  <si>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</si>
  <si>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</si>
  <si>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</si>
  <si>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</si>
  <si>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</si>
  <si>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</si>
  <si>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</si>
  <si>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</si>
  <si>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</si>
  <si>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t>
  </si>
  <si>
    <t>Total number of IDPs in NW Nigeria, and refugees from NW Nigeria in Maradi (Niger); Assessments by IOM to establish the number of IDPs did not include Niger and Kebbi states, which are also affected by this crisis</t>
  </si>
  <si>
    <t>NGA007People displaced</t>
  </si>
  <si>
    <t xml:space="preserve">Number of fatalities as registered by CFR from 24 May 2021 to 24 Nov 2021 in Sokoto, Kebbi, Niger, Kaduna, Katsina and Zamfara states, which are most affected by north west banditry. Some of these fatalities may actually be related to the Middle Belt crisis. </t>
  </si>
  <si>
    <t>NGA007Fatalities reported</t>
  </si>
  <si>
    <t>The total PIN for the crisis is from the number of food insecure people in NW Nigeria. Level 1 and 2 are calculated based on ACAPS Methodology. Level 3 are number of people in IPC 3. No information to indicate Level 4 and 5 needs.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</si>
  <si>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</si>
  <si>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</si>
  <si>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</si>
  <si>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</si>
  <si>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</si>
  <si>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</si>
  <si>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Cadre Harmonise 23/11/2021; UNHCR 10/11/2021; OCHA 08/03/2021</t>
  </si>
  <si>
    <t>https://reliefweb.int/sites/reliefweb.int/files/resources/fiche-nigeria_oct_2021_final.pdf; https://data2.unhcr.org/en/documents/details/89577; https://www.humanitarianresponse.info/sites/www.humanitarianresponse.info/files/documents/files/ocha_nga_humanitarian_needs_overview_march2021.pdf.pdf</t>
  </si>
  <si>
    <t>Total number of people affected by the Boko Haram crisis, the middle belt crisis, the northwest banditry and the Cameroonian refugee crisis.</t>
  </si>
  <si>
    <t>NGA001People affected</t>
  </si>
  <si>
    <t>UNHCR 23/11/2021; UNHCR Accessed 26/11/2021; IOM 06/10/2021; IOM 10/11/2021</t>
  </si>
  <si>
    <t>https://data2.unhcr.org/en/documents/details/89777; https://data2.unhcr.org/en/situations/nigeriasituation;https://reliefweb.int/report/nigeria/iom-nigeria-displacement-tracking-matrix-north-central-and-north-west-zones-2; https://reliefweb.int/report/nigeria/northeast-nigeria-displacement-report-38-october-2021</t>
  </si>
  <si>
    <t>Total number of people displaced by the Boko Haram crisis, the middle belt crisis, the northwest banditry and the Cameroonian refugee crisis.</t>
  </si>
  <si>
    <t>NGA001People displaced</t>
  </si>
  <si>
    <t>NGA001Fatalities reported</t>
  </si>
  <si>
    <t xml:space="preserve">OCHA 08/03/2021;UNHCR 10/11/2021; Cadre Harmonise 23/11/2021; </t>
  </si>
  <si>
    <t>https://www.humanitarianresponse.info/sites/www.humanitarianresponse.info/files/documents/files/ocha_nga_humanitarian_needs_overview_march2021.pdf.pdf; https://data2.unhcr.org/en/documents/details/895779; https://reliefweb.int/sites/reliefweb.int/files/resources/fiche-nigeria_oct_2021_final.pdf</t>
  </si>
  <si>
    <t>The PIN and levels 1-5 are the sum of Boko Haram crisis, the middle belt crisis, the northwest banditry and the Cameroonian refugee crisis figures.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</si>
  <si>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</si>
  <si>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</si>
  <si>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</si>
  <si>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</si>
  <si>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</si>
  <si>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</si>
  <si>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SOM005Denial of existence of humanitarian needs or entitlements to assistance</t>
  </si>
  <si>
    <t>SOM005Impediments to entry into country (bureaucratic and administrative)</t>
  </si>
  <si>
    <t>SOM005Interference into implementation of humanitarian activities</t>
  </si>
  <si>
    <t>SOM005Ongoing insecurity/hostilities affecting humanitarian assistance</t>
  </si>
  <si>
    <t>SOM005Physical constraints in the environment (obstacles related to terrain, climate, lack of infrastructure, etc.)</t>
  </si>
  <si>
    <t>SOM005Presence of mines and improvised explosive devices</t>
  </si>
  <si>
    <t>SOM005Restriction and obstruction of access to services and assistance</t>
  </si>
  <si>
    <t>SOM005Restriction of movement (impediments to freedom of movement and/or administrative restrictions)</t>
  </si>
  <si>
    <t>SOM005Violence against personnel, facilities and assets</t>
  </si>
  <si>
    <t>Human Rights Papua 28/11/2021</t>
  </si>
  <si>
    <t>https://www.humanrightspapua.org/news/33-2021/924-update-on-situation-of-idps-in-west-papua-throughout-november-2021</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</si>
  <si>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because of conflict in west Papua. </t>
  </si>
  <si>
    <t>IDN002People displaced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</si>
  <si>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</si>
  <si>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</si>
  <si>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</si>
  <si>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Drought in South-West Angola</t>
  </si>
  <si>
    <t>AGO002</t>
  </si>
  <si>
    <t>Angola</t>
  </si>
  <si>
    <t>Wolrd Bank 2020</t>
  </si>
  <si>
    <t>https://data.worldbank.org/indicator/SP.POP.TOTL?locations=AO</t>
  </si>
  <si>
    <t>Total population in country according to Wolrd Bank</t>
  </si>
  <si>
    <t>AGO002Total population</t>
  </si>
  <si>
    <t>GEOREF 13/12/2021</t>
  </si>
  <si>
    <t>http://www.geo-ref.net/en/ago.htm</t>
  </si>
  <si>
    <t xml:space="preserve"> From GEO REF, Total Square kilometres of Cunene, Huila and Namibe provinces</t>
  </si>
  <si>
    <t>AGO002Landmass affected</t>
  </si>
  <si>
    <t>IPC 17/09/2021</t>
  </si>
  <si>
    <t>https://reliefweb.int/sites/reliefweb.int/files/resources/IPC_Angola_FoodSecurity%26Nutrition_2021July2022Mar_Snapshot_English.pdf</t>
  </si>
  <si>
    <t>Sum of PIN on levels 1-5</t>
  </si>
  <si>
    <t>AGO002People exposed</t>
  </si>
  <si>
    <t>Sum of PIN on levels 2-5</t>
  </si>
  <si>
    <t>AGO002People affected</t>
  </si>
  <si>
    <t>ECHO 29/10/2021</t>
  </si>
  <si>
    <t>https://reliefweb.int/report/angola/angola-severe-drought-dg-echo-wfp-unicef-echo-daily-flash-29-october-2021</t>
  </si>
  <si>
    <t>Angolan refugees in Namibia, No IDP figure yet</t>
  </si>
  <si>
    <t>AGO002People displaced</t>
  </si>
  <si>
    <t>ACLED accessed 13/12/2021</t>
  </si>
  <si>
    <t>From 13/05/2021 to 03/12/2021</t>
  </si>
  <si>
    <t>AGO002Fatalities reported</t>
  </si>
  <si>
    <t>AGO002People in Need</t>
  </si>
  <si>
    <t>AGO002Minimal humanitarian conditions - Level 1</t>
  </si>
  <si>
    <t>AGO002Stressed humanitarian conditions - Level 2</t>
  </si>
  <si>
    <t>AGO002Moderate humanitarian conditions - Level 3</t>
  </si>
  <si>
    <t>AGO002Severe humanitarian conditions - Level 4</t>
  </si>
  <si>
    <t>AGO002Extreme humanitarian conditions - Level 5</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</si>
  <si>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</si>
  <si>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</si>
  <si>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</si>
  <si>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</si>
  <si>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</si>
  <si>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</si>
  <si>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</si>
  <si>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</si>
  <si>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</si>
  <si>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KNBS 04/11/2019; UNHCR 30/11/2021</t>
  </si>
  <si>
    <t>https://www.knbs.or.ke/?wpdmpro=2019-kenya-population-and-housing-census-volume-i-population-by-county-and-sub-county; https://reliefweb.int/report/kenya/kenya-registered-refugees-and-asylum-seekers-30-november-2021</t>
  </si>
  <si>
    <t>KEN001People exposed</t>
  </si>
  <si>
    <t>UNHCR 30/11/2021; OCHA 14/12/2021</t>
  </si>
  <si>
    <t>https://reliefweb.int/report/kenya/kenya-registered-refugees-and-asylum-seekers-30-november-2021; https://reliefweb.int/report/kenya/drought-kenya-cost-inaction-nov-2021</t>
  </si>
  <si>
    <t>People in need due to drought+Refugee population in Kenya</t>
  </si>
  <si>
    <t>KEN001People affected</t>
  </si>
  <si>
    <t>UNHCR 30/11/2021</t>
  </si>
  <si>
    <t>https://reliefweb.int/report/kenya/kenya-registered-refugees-and-asylum-seekers-30-november-2021</t>
  </si>
  <si>
    <t>Total number of registered refugees in Kenya according to UNHCR; Infogap on people displaced due to drought</t>
  </si>
  <si>
    <t>KEN001People displaced</t>
  </si>
  <si>
    <t>KEN001People in Need</t>
  </si>
  <si>
    <t>KNBS 04/11/2019; OCHA 16/08/2021; Kenya Govt 31/08/2021; UNHCR 30/11/2021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</si>
  <si>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https://reliefweb.int/report/kenya/kenya-registered-refugees-and-asylum-seekers-30-november-2021</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</si>
  <si>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</si>
  <si>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</si>
  <si>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</si>
  <si>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KEN001Moderate humanitarian conditions - Level 3</t>
  </si>
  <si>
    <t>IPC 09/2021; OCHA 14/12/2021</t>
  </si>
  <si>
    <t>http://www.ipcinfo.org/fileadmin/user_upload/ipcinfo/docs/IPC_Kenya_Acute_Food_Insecurity_Malnutrition_2021Jul2022Jan_Report.pdf; https://reliefweb.int/report/kenya/drought-kenya-cost-inaction-nov-2021</t>
  </si>
  <si>
    <t>KEN001Severe humanitarian conditions - Level 4</t>
  </si>
  <si>
    <t>KEN001Extreme humanitarian conditions - Level 5</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</si>
  <si>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</si>
  <si>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</si>
  <si>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</si>
  <si>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</si>
  <si>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Total number of registered refugees in Kenya according to UNHCR</t>
  </si>
  <si>
    <t>KEN002People affected</t>
  </si>
  <si>
    <t>KEN002People displaced</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</si>
  <si>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</si>
  <si>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</si>
  <si>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</si>
  <si>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</si>
  <si>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</si>
  <si>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</si>
  <si>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</si>
  <si>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OCHA 14/12/2021</t>
  </si>
  <si>
    <t>https://reliefweb.int/report/kenya/drought-kenya-cost-inaction-nov-2021</t>
  </si>
  <si>
    <t>People in need of humanitarian assistance due to drought</t>
  </si>
  <si>
    <t>KEN003People affected</t>
  </si>
  <si>
    <t>KEN003People in Need</t>
  </si>
  <si>
    <t>KNBS 04/11/2019; UNHCR 31/07/2021; OCHA 16/08/2021; Kenya Govt 31/08/2021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</si>
  <si>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t>
  </si>
  <si>
    <t>ACAPS Methodology was applied to compute the number of people facing Level 1 and 2 needs. The people facing IPC 4 outcomes were categorised under Level 4, and all other PIN were categorised under Level 3. While there may be people facing Level 5 outcomes, there is no evidence to support this.</t>
  </si>
  <si>
    <t>KEN003Minimal humanitarian conditions - Level 1</t>
  </si>
  <si>
    <t>OCHA 16/08/2021; Kenya Govt 31/08/2021; OCHA 14/12/2021</t>
  </si>
  <si>
    <t>https://reliefweb.int/report/kenya/kenya-arid-semi-arid-lands-drought-response-dashboard-january-july-2021; https://reliefweb.int/report/kenya/kenya-2021-long-rains-season-assessment-report-august-2021; https://reliefweb.int/report/kenya/drought-kenya-cost-inaction-nov-2021</t>
  </si>
  <si>
    <t>KEN003Stressed humanitarian conditions - Level 2</t>
  </si>
  <si>
    <t>KEN003Moderate humanitarian conditions - Level 3</t>
  </si>
  <si>
    <t>KEN003Severe humanitarian conditions - Level 4</t>
  </si>
  <si>
    <t>KEN003Extreme humanitarian conditions - Level 5</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</si>
  <si>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</si>
  <si>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</si>
  <si>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</si>
  <si>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</si>
  <si>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</si>
  <si>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</si>
  <si>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</si>
  <si>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</si>
  <si>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</si>
  <si>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</si>
  <si>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</si>
  <si>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</si>
  <si>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</si>
  <si>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</si>
  <si>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</si>
  <si>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</si>
  <si>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</si>
  <si>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</si>
  <si>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</si>
  <si>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</si>
  <si>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</si>
  <si>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</si>
  <si>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</si>
  <si>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</si>
  <si>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</si>
  <si>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</si>
  <si>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</si>
  <si>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</si>
  <si>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</si>
  <si>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</si>
  <si>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</si>
  <si>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</si>
  <si>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</si>
  <si>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</si>
  <si>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</si>
  <si>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</si>
  <si>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</si>
  <si>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</si>
  <si>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</si>
  <si>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</si>
  <si>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</si>
  <si>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</si>
  <si>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</si>
  <si>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</si>
  <si>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</si>
  <si>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</si>
  <si>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</si>
  <si>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</si>
  <si>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Human Rights Papua 28/11/2021 ; Agencia EFE 03/04/2019; Radio New Zealand 03/04/2019, ICP 23/07/2019, Inside Indonesia 01/07/2019</t>
  </si>
  <si>
    <t>Update on situation of IDPs in West Papua throughout November 2021 (humanrightspapua.org) ;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</si>
  <si>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Level 1 = people exposed minus people in need</t>
  </si>
  <si>
    <t>IDN002Minimal humanitarian conditions - Level 1</t>
  </si>
  <si>
    <t>Refugees, IDPs, host community</t>
  </si>
  <si>
    <t>AGO002Crisis affected groups</t>
  </si>
  <si>
    <t>IDN002Stressed humanitarian conditions - Level 2</t>
  </si>
  <si>
    <t>IDN002Severe humanitarian conditions - Level 4</t>
  </si>
  <si>
    <t>IDN002Extreme humanitarian conditions - Level 5</t>
  </si>
  <si>
    <t>ACLED accessed 20/12/2021</t>
  </si>
  <si>
    <t>Fatalities related to riots</t>
  </si>
  <si>
    <t>AGO002Fatalities in all crises</t>
  </si>
  <si>
    <t>OCHA 21/12/2021</t>
  </si>
  <si>
    <t>https://reliefweb.int/report/somalia/somalia-drought-situation-report-no2-21-december-2021</t>
  </si>
  <si>
    <t>Number of people affected by the drought</t>
  </si>
  <si>
    <t>SOM005People affected</t>
  </si>
  <si>
    <t>SOM005People in Need</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</si>
  <si>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</si>
  <si>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</si>
  <si>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</si>
  <si>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</si>
  <si>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</si>
  <si>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</si>
  <si>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</si>
  <si>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</si>
  <si>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</si>
  <si>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</si>
  <si>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</si>
  <si>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</si>
  <si>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</si>
  <si>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</si>
  <si>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</si>
  <si>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 xml:space="preserve">Since there is no enough analysis on the severity of needs and affected populations, this figure represents people in Minimal IPC-1 to Catastrophe IPC-5 in the period JANUARY - MARCH 2021 </t>
  </si>
  <si>
    <t>ZWE001People affected</t>
  </si>
  <si>
    <t>OCHA HNO 29/02/2021</t>
  </si>
  <si>
    <t>https://reliefweb.int/report/zimbabwe/zimbabwe-humanitarian-needs-overview-2020-february-2020</t>
  </si>
  <si>
    <t>IDPs in Zimbabwe in 2020</t>
  </si>
  <si>
    <t>ZWE001People displaced</t>
  </si>
  <si>
    <t>OCHA HNO 29/02/2021 ; IPC 10/2020</t>
  </si>
  <si>
    <t>https://reliefweb.int/report/zimbabwe/zimbabwe-humanitarian-needs-overview-2020-february-2020 ; http://www.ipcinfo.org/ipc-country-analysis/details-map/en/c/1152928/?iso3=ZWE</t>
  </si>
  <si>
    <t>ZWE001People in Need</t>
  </si>
  <si>
    <t>ZWE001Minimal humanitarian conditions - Level 1</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</si>
  <si>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</si>
  <si>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</si>
  <si>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</si>
  <si>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</si>
  <si>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</si>
  <si>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</si>
  <si>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</si>
  <si>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</si>
  <si>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Host-community, IDPs, refugees</t>
  </si>
  <si>
    <t>ZWE001Crisis affected groups</t>
  </si>
  <si>
    <t xml:space="preserve">OCHA 14/12/2021 ; IOM 14/12/2021 ; UNHCR accessed on 27/12/2021 </t>
  </si>
  <si>
    <t>https://www.unocha.org/story/daily-noon-briefing-highlights-ethiopia-33 ; https://reliefweb.int/report/ethiopia/ethiopia-national-displacement-report-10-site-assessment-round-27-village-assessment ; https://data2.unhcr.org/en/country/sdn</t>
  </si>
  <si>
    <t xml:space="preserve">Over 2.1 million people were displaced in northern Ethiopia at the end of September. This includes more than 1.8 million people in Tigray, over 542,000 in Amhara, and more than 255,000 people in Afar// Ethiopian refugees in Sudan  (71,993) as of 30 November </t>
  </si>
  <si>
    <t>ETH004People displaced</t>
  </si>
  <si>
    <t>WFP 26/11/2021 ; OCHA 23/12/2021 ; IPC 10/06/2021 ; OCHA 14/12/2021 ; IOM 14/12/2021</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</si>
  <si>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</si>
  <si>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ETH004People in Need</t>
  </si>
  <si>
    <t>Levels 1 = the number of people exposed - affected population</t>
  </si>
  <si>
    <t>ETH004Minimal humanitarian conditions - Level 1</t>
  </si>
  <si>
    <t>ETH004Stressed humanitarian conditions - Level 2</t>
  </si>
  <si>
    <t xml:space="preserve">ACAPS methodology: Level 3 = People in Need - Level 4 - Level 5. There is limited evidence on the severity of needs because of limited access to the areas. </t>
  </si>
  <si>
    <t>ETH004Moderate humanitarian conditions - Level 3</t>
  </si>
  <si>
    <t xml:space="preserve">There is limited evidence on the severity of needs because of limited access to the area.  However, the number inculdes IDPs in Tigray and IDPs in Amhara and Afar who were displaced due to Northern Ethiopia conflict (2,1 million)  = 1.8 million people in Tigray, over 542,000 in Amhara, and more than 255,000 people in Afar as at the end of September. </t>
  </si>
  <si>
    <t>ETH004Severe humanitarian conditions - Level 4</t>
  </si>
  <si>
    <t>There are 401000 peope in Catastrophe food security conditions (IPC-5)</t>
  </si>
  <si>
    <t>ETH004Extreme humanitarian conditions - Level 5</t>
  </si>
  <si>
    <t>OCHA HNO 2/12/2021</t>
  </si>
  <si>
    <t>https://reliefweb.int/report/sudan/sudan-humanitarian-needs-overview-2022-december-2021</t>
  </si>
  <si>
    <t>SDN008People in Need</t>
  </si>
  <si>
    <t>No one is facing minimal humanitarian needs in West Darfur (HNO p.46)</t>
  </si>
  <si>
    <t>SDN008Minimal humanitarian conditions - Level 1</t>
  </si>
  <si>
    <t>People facing stressed humanitarian needs as a result of violence in West Darfur including host community, IDPs, Returnees, refugees (HNO p.46)</t>
  </si>
  <si>
    <t>SDN008Stressed humanitarian conditions - Level 2</t>
  </si>
  <si>
    <t>People facing moderate humanitarian needs as a result of violence in West Darfur including host community, IDPs, Returnees, refugees (HNO p.46)</t>
  </si>
  <si>
    <t>SDN008Moderate humanitarian conditions - Level 3</t>
  </si>
  <si>
    <t>People facing severe humanitarian needs as a result of violence in West Darfur including host community, IDPs, and Returnees. (HNO p.46)</t>
  </si>
  <si>
    <t>SDN008Severe humanitarian conditions - Level 4</t>
  </si>
  <si>
    <t>Around 80,000 people in West Darfur have extreme needs including close to 400 refugees and 78,000 people of the host community because of ongoing intercommunal clashes between tribes. The highest percentage of populations in IPC Phase 3 (Crisis) or worse is in West Darfur (30%) (HNO p.46)</t>
  </si>
  <si>
    <t>SDN008Extreme humanitarian conditions - Level 5</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</si>
  <si>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</si>
  <si>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</si>
  <si>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</si>
  <si>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</si>
  <si>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</si>
  <si>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</si>
  <si>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</si>
  <si>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</si>
  <si>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</si>
  <si>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</si>
  <si>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</si>
  <si>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</si>
  <si>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</si>
  <si>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</si>
  <si>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</si>
  <si>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</si>
  <si>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</si>
  <si>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</si>
  <si>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</si>
  <si>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</si>
  <si>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</si>
  <si>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</si>
  <si>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</si>
  <si>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</si>
  <si>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</si>
  <si>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</si>
  <si>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</si>
  <si>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</si>
  <si>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</si>
  <si>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</si>
  <si>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</si>
  <si>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</si>
  <si>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</si>
  <si>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</si>
  <si>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</si>
  <si>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</si>
  <si>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</si>
  <si>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</si>
  <si>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</si>
  <si>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ACLED (01/06/2021 - 30/11/2021)</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</si>
  <si>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</si>
  <si>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PAK004Fatalities in all crises</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</si>
  <si>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</si>
  <si>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</si>
  <si>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</si>
  <si>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</si>
  <si>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</si>
  <si>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</si>
  <si>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</si>
  <si>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UNHCR (31/10/2021); UNHCR (18/11/2021);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</si>
  <si>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</si>
  <si>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</si>
  <si>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</si>
  <si>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</si>
  <si>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</si>
  <si>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</si>
  <si>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</si>
  <si>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</si>
  <si>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</si>
  <si>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</si>
  <si>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</si>
  <si>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</si>
  <si>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</si>
  <si>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OCHA 05/08/2021; UNHCR, UNICEF, &amp; WFP (31/12/2020); LCRP 2021 (12/03/2021)</t>
  </si>
  <si>
    <t>https://reliefweb.int/sites/reliefweb.int/files/resources/Lebanon_ERP_2021_2022_378M_Final.pdf; https://www.unhcr.org/lb/wp-content/uploads/sites/16/2020/12/VASyR-2020-Dashboard.pdf; https://reliefweb.int/sites/reliefweb.int/files/resources/LCRP_2021FINAL_v1.pdf</t>
  </si>
  <si>
    <t>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t>
  </si>
  <si>
    <t>LBN004People affected</t>
  </si>
  <si>
    <t>OCHA 05/08/2021; ESCWA 19/08/2020; UNHCR, UNICEF, &amp; WFP (31/12/2020); LCRP 2021 (12/03/2021)</t>
  </si>
  <si>
    <t>https://reliefweb.int/sites/reliefweb.int/files/resources/Lebanon_ERP_2021_2022_378M_Final.pdf
https://www.unescwa.org/sites/www.unescwa.org/files/20-00268_pb15_beirut-explosion-rising-poverty-en.pdf; https://www.unhcr.org/lb/wp-content/uploads/sites/16/2020/12/VASyR-2020-Dashboard.pdf; https://reliefweb.int/sites/reliefweb.int/files/resources/LCRP_2021FINAL_v1.pdf</t>
  </si>
  <si>
    <t>LBN004People in Need</t>
  </si>
  <si>
    <t>Level 1 = Exposed population – Affected population – PiN. All the population are exposed and affected to this crisis. 
Level 2 = Affected population – PiN
PiN = Level 3+4+5
Level 5: No reports of catastrophic humanitarian conditions, however 4% of the Syrian refguees are severly food insecure and located in Level 5.
Level 4: 36% of total the Lebanese PiN who are extreme poor + 89% of the Syrian Refugees households who live under the SMEB + All Palestine refugees from Syria. All of them are located in level 4 
Level 3: 64% of the Lebanese, PRL, Migrants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</si>
  <si>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</si>
  <si>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</si>
  <si>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</si>
  <si>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</si>
  <si>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</si>
  <si>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UNHCR (11/2020);UNHCR (25/11/2021); UNHCR (16/12/2021); BBC (18/09/2018)</t>
  </si>
  <si>
    <t>http://www.3rpsyriacrisis.org/wp-content/uploads/2021/02/RNO_3RP.pdf; https://reliefweb.int/sites/reliefweb.int/files/resources/3RP%20Regional%20Needs%20Overview%202022.pdf;https://data2.unhcr.org/en/situations/syria; https://www.bbc.com/news/world-europe-44660699
https://www.pewresearch.org/fact-tank/2018/01/29/where-displaced-syrians-have-resettled/</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</si>
  <si>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</si>
  <si>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</si>
  <si>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OCHA (31/03/2021)</t>
  </si>
  <si>
    <t>https://reliefweb.int/sites/reliefweb.int/files/resources/syria_2021_humanitarian_needs_overview.pdf</t>
  </si>
  <si>
    <t>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+stress = SI 3, Needs sever + extreme = SI 4 , Needs catastrophic= SI 5.</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</si>
  <si>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</si>
  <si>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</si>
  <si>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</si>
  <si>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</si>
  <si>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</si>
  <si>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</si>
  <si>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</si>
  <si>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</si>
  <si>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IOM (01/06/2021 - 30/11/2021); ACLED (01/06/2021 - 30/11/2021)</t>
  </si>
  <si>
    <t>https://missingmigrants.iom.int/downloads; https://www.acleddata.com/</t>
  </si>
  <si>
    <t>Figure represents the number of fatalities from the Kurdish conflict as recorded by ACLED and the the number of migrants and refugees who died in Turkey as recorded by IOM  in the last six months.</t>
  </si>
  <si>
    <t>TUR004Fatalities in all crises</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</si>
  <si>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</si>
  <si>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</si>
  <si>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</si>
  <si>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</si>
  <si>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(16/12/2021); UNHCR (25/11/2021)</t>
  </si>
  <si>
    <t>https://data2.unhcr.org/en/situations/syria/location/113; https://reliefweb.int/sites/reliefweb.int/files/resources/3RP%20Regional%20Needs%20Overview%202022.pdf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</si>
  <si>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</si>
  <si>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</si>
  <si>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(16/12/2021)</t>
  </si>
  <si>
    <t>https://data2.unhcr.org/en/situations/syria/location/113</t>
  </si>
  <si>
    <t xml:space="preserve">Figure represents registered Syrian refugees in Turkey. Data comes from the most recent operational update for UNHCR Turkey </t>
  </si>
  <si>
    <t>TUR002People displaced</t>
  </si>
  <si>
    <t>TUR002Fatalities reported</t>
  </si>
  <si>
    <t>TUR002Fatalities in all crises</t>
  </si>
  <si>
    <t>WFP (22/06/2021); UNHCR (16/12/2021)</t>
  </si>
  <si>
    <t>https://reliefweb.int/sites/reliefweb.int/files/resources/WFP-0000129382.pdf; https://data2.unhcr.org/en/situations/syria/location/113</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</si>
  <si>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</si>
  <si>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</si>
  <si>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</si>
  <si>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</si>
  <si>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</si>
  <si>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</si>
  <si>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</si>
  <si>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</si>
  <si>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</si>
  <si>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</si>
  <si>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</si>
  <si>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UNHCR (16/12/2021); UNHCR (03/12/2021); UNHCR (25/11/2021)</t>
  </si>
  <si>
    <t xml:space="preserve">https://data2.unhcr.org/en/situations/syria/location/113; https://reliefweb.int/sites/reliefweb.int/files/resources/UNHCR-Turkey-Operational-Update-October-2021F.pdf; </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</si>
  <si>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</si>
  <si>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</si>
  <si>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(16/12/2021); UNHCR (03/12/2021)</t>
  </si>
  <si>
    <t>https://data2.unhcr.org/en/situations/syria/location/113; https://reliefweb.int/sites/reliefweb.int/files/resources/UNHCR-Turkey-Operational-Update-October-2021F.pdf</t>
  </si>
  <si>
    <t xml:space="preserve">Figure represents the total number of refugees and asylum seekers in Turkey of all nationalities.  </t>
  </si>
  <si>
    <t>TUR003People displaced</t>
  </si>
  <si>
    <t>IOM (01/06/2021 - 30/11/2021)</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</si>
  <si>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</si>
  <si>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</si>
  <si>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</si>
  <si>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UNHCR (16/12/2021); UNHCR (03/12/2021); WFP (22/06/2021)</t>
  </si>
  <si>
    <t>https://data2.unhcr.org/en/situations/syria/location/113; https://reliefweb.int/sites/reliefweb.int/files/resources/UNHCR-Turkey-Operational-Update-October-2021F.pdf;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</si>
  <si>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</si>
  <si>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</si>
  <si>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</si>
  <si>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</si>
  <si>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</si>
  <si>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</si>
  <si>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</si>
  <si>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Province population: GoT</t>
  </si>
  <si>
    <t>http://web.turkstat.gov.tr/UstMenu.do?metod=temelist</t>
  </si>
  <si>
    <t xml:space="preserve">Represents the total population of provinces affected by one or more crisis. </t>
  </si>
  <si>
    <t>TUR001People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</si>
  <si>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</si>
  <si>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</si>
  <si>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</si>
  <si>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</si>
  <si>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</si>
  <si>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</si>
  <si>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</si>
  <si>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</si>
  <si>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</si>
  <si>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</si>
  <si>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</si>
  <si>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</si>
  <si>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</si>
  <si>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IOM (01/06/2021-31/10/2021)</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</si>
  <si>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</si>
  <si>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</si>
  <si>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</si>
  <si>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</si>
  <si>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</si>
  <si>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</si>
  <si>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</si>
  <si>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</si>
  <si>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</si>
  <si>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</si>
  <si>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</si>
  <si>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</si>
  <si>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</si>
  <si>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</si>
  <si>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</si>
  <si>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</si>
  <si>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</si>
  <si>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Sum of the individual crises of Mixed Migration -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</si>
  <si>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</si>
  <si>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</si>
  <si>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</si>
  <si>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</si>
  <si>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</si>
  <si>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</si>
  <si>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</si>
  <si>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</si>
  <si>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</si>
  <si>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</si>
  <si>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</si>
  <si>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</si>
  <si>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</si>
  <si>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</si>
  <si>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</si>
  <si>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</si>
  <si>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</si>
  <si>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</si>
  <si>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</si>
  <si>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</si>
  <si>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</si>
  <si>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</si>
  <si>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</si>
  <si>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</si>
  <si>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</si>
  <si>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</si>
  <si>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</si>
  <si>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ACAPS methodology: Exposed= Levels 1+2+3+4+5</t>
  </si>
  <si>
    <t>SDN008People exposed</t>
  </si>
  <si>
    <t>ACAPS methodology: Affected= Levels 2+3+4+5</t>
  </si>
  <si>
    <t>SDN008People affected</t>
  </si>
  <si>
    <t>OCHA 27/12/2021</t>
  </si>
  <si>
    <t>https://reliefweb.int/report/democratic-republic-congo/r-publique-d-mocratique-du-congo-aper-u-des-besoins-humanitaires-3</t>
  </si>
  <si>
    <t>COD001People exposed</t>
  </si>
  <si>
    <t>COD001People affected</t>
  </si>
  <si>
    <t>https://reliefweb.int/sites/reliefweb.int/files/resources/COD_HCR_Map_DRC_at_a_Glance_30_november_2021_A3_OK.pdf</t>
  </si>
  <si>
    <t>refugees and asylum seekers in DRC (529,687) + Congolese refugees and asylum seekers in Africa (1,069,798) + IDPs 5,610,000  million  + 2,940,000 million returnees + Repatriated from DRC to neighboring countries (13,141) + Repatriated from neighboring Countries to DRC (344)</t>
  </si>
  <si>
    <t>COD001People displaced</t>
  </si>
  <si>
    <t>ACLED 04/01/2022</t>
  </si>
  <si>
    <t>From 10/07/2021 to 10/12/2021</t>
  </si>
  <si>
    <t>COD001Fatalities reported</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</si>
  <si>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</si>
  <si>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</si>
  <si>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</si>
  <si>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</si>
  <si>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</si>
  <si>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</si>
  <si>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https://reliefweb.int/sites/reliefweb.int/files/resources/BURKINA%20FASO_Rapport%20statisitique%2030112021.pdf</t>
  </si>
  <si>
    <t>IDPs+Refugees+Asylum seekers</t>
  </si>
  <si>
    <t>BFA002People displaced</t>
  </si>
  <si>
    <t>ACLED 06/01/2022</t>
  </si>
  <si>
    <t>Total Fatalities from 10/07/2022 to 10/12/2022</t>
  </si>
  <si>
    <t>BFA002Fatalities reported</t>
  </si>
  <si>
    <t>Floods in Bahia and Minas Gerais</t>
  </si>
  <si>
    <t>BRA003</t>
  </si>
  <si>
    <t>The World Bank 12/2021; Data Commons 2021</t>
  </si>
  <si>
    <t>https://datacatalog.worldbank.org/search/dataset/0037712/World-Development-Indicators  https://datacommons.org/ranking/Count_Person/Country/southamerica?h=country%2FBRA&amp;hl=es</t>
  </si>
  <si>
    <t>Total population in Brazil</t>
  </si>
  <si>
    <t>BRA003Total population</t>
  </si>
  <si>
    <t>mapfight 2021; embajada de Brasil 2021</t>
  </si>
  <si>
    <t>https://mapfight.xyz/map/minas.gerais/  https://www.embajadadebrasil.org/brasil/estados/region-nordeste/bahia.php#.YdR8jWhBw2w</t>
  </si>
  <si>
    <t>Sum of KM2 of the States of Minas Gerais and Bahia (states affected by floods).</t>
  </si>
  <si>
    <t>BRA003Landmass affected</t>
  </si>
  <si>
    <t>DB 2021;  DB 2021</t>
  </si>
  <si>
    <t>https://es.db-city.com/Brasil--Minas-Gerais  https://es.db-city.com/Brasil--Bah%C3%Ada</t>
  </si>
  <si>
    <t>Sum of the total population of the states of Minas Gerais and Bahia</t>
  </si>
  <si>
    <t>BRA003People exposed</t>
  </si>
  <si>
    <t>Floodlist 30/12/2021</t>
  </si>
  <si>
    <t>https://floodlist.com/america/brazil-floods-bahia-minas-gerais-december-2021</t>
  </si>
  <si>
    <t>Sum of people affected in Mina Gerais and Bahia by floods until 30 December 2021</t>
  </si>
  <si>
    <t>BRA003People affected</t>
  </si>
  <si>
    <t xml:space="preserve">The exact number of people in need is not known. Estimates correspond to the number of displaced persons in the two affected states, with the understanding that at least 96,258 persons are persons in need. </t>
  </si>
  <si>
    <t>BRA003People in Need</t>
  </si>
  <si>
    <t>Level 1 obtained from the subtraction of people in need and affected and exposed people</t>
  </si>
  <si>
    <t>BRA003Minimal humanitarian conditions - Level 1</t>
  </si>
  <si>
    <t>Level 2 obtained from the subtraction of people affected and people in need</t>
  </si>
  <si>
    <t>BRA003Stressed humanitarian conditions - Level 2</t>
  </si>
  <si>
    <t>BRA003Moderate humanitarian conditions - Level 3</t>
  </si>
  <si>
    <t>No numbers available</t>
  </si>
  <si>
    <t>BRA003Severe humanitarian conditions - Level 4</t>
  </si>
  <si>
    <t>BRA003Extreme humanitarian conditions - Level 5</t>
  </si>
  <si>
    <t>ECHO 03/01/2021</t>
  </si>
  <si>
    <t>https://reliefweb.int/report/brazil/brazil-floods-update-inmet-media-echo-daily-flash-3-january-2022</t>
  </si>
  <si>
    <t>Number of reported injuries</t>
  </si>
  <si>
    <t>BRA003Injuries reported</t>
  </si>
  <si>
    <t>Number of reported deaths</t>
  </si>
  <si>
    <t>BRA003Fatalities reported</t>
  </si>
  <si>
    <t>Number of displaced persons in the two affected states.</t>
  </si>
  <si>
    <t>BRA003People displaced</t>
  </si>
  <si>
    <t>IDP REFUGEES, and HOST</t>
  </si>
  <si>
    <t>BRA003Crisis affected groups</t>
  </si>
  <si>
    <t>Country level Brazil</t>
  </si>
  <si>
    <t>BRA001</t>
  </si>
  <si>
    <t>BRA001Total population</t>
  </si>
  <si>
    <t xml:space="preserve">mapfight 2021; embajada de Brasil 2021
</t>
  </si>
  <si>
    <t>https://www.ibge.gov.br/cidades-e-estados/rr.html  https://mapfight.xyz/map/minas.gerais/  https://www.embajadadebrasil.org/brasil/estados/region-nordeste/bahia.php#.YdR8jWhBw2w</t>
  </si>
  <si>
    <t xml:space="preserve">Sum of landmass affected in Roraima, Minas Gerais and Bahia. </t>
  </si>
  <si>
    <t>BRA001Landmass affected</t>
  </si>
  <si>
    <t>DB 2021;  DB 2021; City Population 2021</t>
  </si>
  <si>
    <t>https://es.db-city.com/Brasil--Minas-Gerais  https://es.db-city.com/Brasil--Bah%C3%Ada  https://www.citypopulation.de/en/brazil/cities/roraima/</t>
  </si>
  <si>
    <t>Sum of the total population of the states of Minas Gerais and Bahia and the total number of population in Roraima (State with the highest flow of migrants in Brazil)</t>
  </si>
  <si>
    <t>BRA001People exposed</t>
  </si>
  <si>
    <t>Floodlist 30/12/2021; R4V 2021</t>
  </si>
  <si>
    <t>https://floodlist.com/america/brazil-floods-bahia-minas-gerais-december-2021  https://www.r4v.info/en/document/rmrp-2021-mid-year-report</t>
  </si>
  <si>
    <t>Sum of people affected in Mina Gerais and Bahia by floods until 30 December 2021, and total number of people affected (venezuelans migrants+refugees+asylum seekers+host community)
 "</t>
  </si>
  <si>
    <t>BRA001People affected</t>
  </si>
  <si>
    <t>The exact number of people in need due to the floods is unknown. Estimates correspond to the number of displaced persons in the two affected states, with the understanding that at least 96,258 persons are persons in need. The number of people in need due to food insecurity (migrants+refugees+host community) was added up.</t>
  </si>
  <si>
    <t>BRA001People in Need</t>
  </si>
  <si>
    <t>Sum of level 1 of Bra002 and Bra003</t>
  </si>
  <si>
    <t>BRA001Minimal humanitarian conditions - Level 1</t>
  </si>
  <si>
    <t>Sum of level 2 of Bra002 and Bra003</t>
  </si>
  <si>
    <t>BRA001Stressed humanitarian conditions - Level 2</t>
  </si>
  <si>
    <t>BRA001Moderate humanitarian conditions - Level 3</t>
  </si>
  <si>
    <t>BRA001Severe humanitarian conditions - Level 4</t>
  </si>
  <si>
    <t>BRA001Extreme humanitarian conditions - Level 5</t>
  </si>
  <si>
    <t>Number of reported flood injuries (no data for Bra002).</t>
  </si>
  <si>
    <t>BRA001Injuries reported</t>
  </si>
  <si>
    <t>Number of deaths reported due to flooding (no data for Bra002)</t>
  </si>
  <si>
    <t>BRA001Fatalities reported</t>
  </si>
  <si>
    <t>https://floodlist.com/america/brazil-floods-bahia-minas-gerais-december-2021; https://data2.unhcr.org/en/documents/download/72193</t>
  </si>
  <si>
    <t>Number of displaced persons in Bra002 y Bra003</t>
  </si>
  <si>
    <t>BRA001People displaced</t>
  </si>
  <si>
    <t>IDP REFUGEES, and HOST (In both crises)</t>
  </si>
  <si>
    <t>BRA001Crisis affected groups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</si>
  <si>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</si>
  <si>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</si>
  <si>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</si>
  <si>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</si>
  <si>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</si>
  <si>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</si>
  <si>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</si>
  <si>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</si>
  <si>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</si>
  <si>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</si>
  <si>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</si>
  <si>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</si>
  <si>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</si>
  <si>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</si>
  <si>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</si>
  <si>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</si>
  <si>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</si>
  <si>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</si>
  <si>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</si>
  <si>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</si>
  <si>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</si>
  <si>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</si>
  <si>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</si>
  <si>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</si>
  <si>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</si>
  <si>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</si>
  <si>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</si>
  <si>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</si>
  <si>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</si>
  <si>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</si>
  <si>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OCHA (accessed on 10/01/2022); IOM (accessed on 10/01/2022)</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</si>
  <si>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</si>
  <si>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</si>
  <si>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</si>
  <si>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OCHA (01/07/2021-31/12/2021); ACLED (01/07/2021-31/12/2021)</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</si>
  <si>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</si>
  <si>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</si>
  <si>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</si>
  <si>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</si>
  <si>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2 (stress) + 3 (severe) + 4 (extreme) + 5 (catastrophic) = PiN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</si>
  <si>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</si>
  <si>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</si>
  <si>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</si>
  <si>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</si>
  <si>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</si>
  <si>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</si>
  <si>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</si>
  <si>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</si>
  <si>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</si>
  <si>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</si>
  <si>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</si>
  <si>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</si>
  <si>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ACLED (01/07/2021 - 31/12/2021)</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</si>
  <si>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</si>
  <si>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</si>
  <si>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PAK001Fatalities in all crises</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</si>
  <si>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</si>
  <si>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</si>
  <si>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</si>
  <si>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</si>
  <si>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</si>
  <si>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</si>
  <si>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</si>
  <si>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</si>
  <si>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</si>
  <si>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All conflict-related fatalities in Azad Jammu and Kashmir in the last six months as counted by ACLED. Information gaps and access constraints make it very likely that not all casualties are being counted</t>
  </si>
  <si>
    <t>PAK004Fatalities reported</t>
  </si>
  <si>
    <t xml:space="preserve">ECHO 03/01/2022
</t>
  </si>
  <si>
    <t>Number of reported fatalities in all crises</t>
  </si>
  <si>
    <t>BRA003Fatalities in all crises</t>
  </si>
  <si>
    <t>BRA001Fatalities in all crises</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</si>
  <si>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</si>
  <si>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</si>
  <si>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</si>
  <si>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</si>
  <si>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</si>
  <si>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</si>
  <si>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</si>
  <si>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</si>
  <si>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</si>
  <si>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</si>
  <si>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</si>
  <si>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</si>
  <si>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</si>
  <si>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</si>
  <si>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</si>
  <si>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</si>
  <si>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</si>
  <si>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</si>
  <si>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(01/07/2021-31/12/2021)</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</si>
  <si>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</si>
  <si>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</si>
  <si>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</si>
  <si>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</si>
  <si>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</si>
  <si>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</si>
  <si>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Based on the 2022 HNO - PiN and severity figures were calculated through sectoral and inter-sectoral approach: 
The 2022 Inter-Sector Need Severity Classification: the severity is minimal 12%, stress 44%, severe 38%, extreme 6%, and catastrophic 0%.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</si>
  <si>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</si>
  <si>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</si>
  <si>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</si>
  <si>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</si>
  <si>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</si>
  <si>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</si>
  <si>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</si>
  <si>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</si>
  <si>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</si>
  <si>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</si>
  <si>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</si>
  <si>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</si>
  <si>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</si>
  <si>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</si>
  <si>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</si>
  <si>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</si>
  <si>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</si>
  <si>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</si>
  <si>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</si>
  <si>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</si>
  <si>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</si>
  <si>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</si>
  <si>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</si>
  <si>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TON002Fatalities in all crises</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</si>
  <si>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</si>
  <si>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</si>
  <si>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</si>
  <si>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</si>
  <si>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</si>
  <si>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</si>
  <si>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</si>
  <si>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</si>
  <si>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</si>
  <si>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</si>
  <si>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</si>
  <si>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</si>
  <si>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</si>
  <si>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</si>
  <si>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</si>
  <si>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</si>
  <si>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ACLED 14/01/2022</t>
  </si>
  <si>
    <t>Number of reported country level fatalities in the last 6 moonths</t>
  </si>
  <si>
    <t>BGD002Fatalities in all crises</t>
  </si>
  <si>
    <t xml:space="preserve">The total number of recorded fatalities in the past 6 months </t>
  </si>
  <si>
    <t>PRK001Fatalities reported</t>
  </si>
  <si>
    <t>PRK001Fatalities in all crises</t>
  </si>
  <si>
    <t>Ministry of Planning - Iraq 03/01/2022</t>
  </si>
  <si>
    <t>https://mop.gov.iq/news/view/details?id=841</t>
  </si>
  <si>
    <t>the ministry of planning estimate for 2021</t>
  </si>
  <si>
    <t>IRQ002Total population</t>
  </si>
  <si>
    <t>The number of crisis related fatalities in the last 6 months</t>
  </si>
  <si>
    <t>IND002Fatalities reported</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</si>
  <si>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</si>
  <si>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</si>
  <si>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IRQ002Landmass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</si>
  <si>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</si>
  <si>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IRQ002People exposed</t>
  </si>
  <si>
    <t>IOM (31/12/2021); OCHA 01/12/2021; REACH 24/10/2021; OCHA 02/12/2021</t>
  </si>
  <si>
    <t>http://iraqdtm.iom.int/; https://www.humanitarianresponse.info/en/operations/iraq/hrp-2022-documents-resources, https://reach-info.org/irq/mcna2021/; https://reliefweb.int/sites/reliefweb.int/files/resources/Global%20Humanitarian%20Overview%202022.pdf</t>
  </si>
  <si>
    <t xml:space="preserve">This number is based on the number of people who are dispalced or returneed which is the estimated population affected by the conflict. </t>
  </si>
  <si>
    <t>IRQ002People affected</t>
  </si>
  <si>
    <t>IOM (31/12/2021);IOM (31/12/2021); Migration Portal (31/12/2020)</t>
  </si>
  <si>
    <t>http://iraqdtm.iom.int/; http://iraqdtm.iom.int/; https://migrationdataportal.org/data?t=2020&amp;i=stock_abs_origin&amp;cm49=368</t>
  </si>
  <si>
    <t xml:space="preserve">This number is the result of summing the most recent IDPs and Returnees figures &amp; international emigrant (2,100,000 Individuals) in 2020. 
Syrian Refugees registered with UNHCR in 2021 were not included in this figure. 
This figure is an estimate since it is hard to capture the accurate number Iraqi who departures the country as a result of the conflict and IDPs who are not registered with UNHCR. </t>
  </si>
  <si>
    <t>IRQ002People displaced</t>
  </si>
  <si>
    <t>ACLED (01/07/2021-31/12/2021)</t>
  </si>
  <si>
    <t>The fatalities figure in the past six months. This figure includes people who killed in protests, riots, violence against civilians, explosions/remote violence and battles.</t>
  </si>
  <si>
    <t>IRQ002Fatalities reported</t>
  </si>
  <si>
    <t>OCHA 01/12/2021; REACH 24/10/2021; OCHA 02/12/2021</t>
  </si>
  <si>
    <t>https://www.humanitarianresponse.info/en/operations/iraq/hrp-2022-documents-resources; https://reach-info.org/irq/mcna2021/; https://reliefweb.int/sites/reliefweb.int/files/resources/Global%20Humanitarian%20Overview%202022.pdf</t>
  </si>
  <si>
    <t>IRQ002People in Need</t>
  </si>
  <si>
    <t>Level 1 = Exposed population – Affected population – PiN.</t>
  </si>
  <si>
    <t>IRQ002Minimal humanitarian conditions - Level 1</t>
  </si>
  <si>
    <t>Level 2 = Affected population – PiN</t>
  </si>
  <si>
    <t>IRQ002Stressed humanitarian conditions - Level 2</t>
  </si>
  <si>
    <t xml:space="preserve">PiN based on latest figure produced by OCHA which is 4.1 m people in Iraq due to conflict. 
The accumulation of 3, 4, &amp; 5 is equal to PiN which is 4.1 million. 
2022 HRP,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Needs minimal + stress = SI 3, Needs sever + extreme = SI 4, Needs catastrophic= SI 5. </t>
  </si>
  <si>
    <t>IRQ002Moderate humanitarian conditions - Level 3</t>
  </si>
  <si>
    <t>IRQ002Severe humanitarian conditions - Level 4</t>
  </si>
  <si>
    <t>IRQ002Extreme humanitarian conditions - Level 5</t>
  </si>
  <si>
    <t>IRQ003Total population</t>
  </si>
  <si>
    <t>Total number of fatalities in the last six months</t>
  </si>
  <si>
    <t>IND002Fatalities in all crises</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</si>
  <si>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</si>
  <si>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</si>
  <si>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</si>
  <si>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</si>
  <si>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</si>
  <si>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</si>
  <si>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</si>
  <si>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</si>
  <si>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(25/11/2021); UNHCR (31/12/2021)</t>
  </si>
  <si>
    <t>https://reliefweb.int/sites/reliefweb.int/files/resources/3RP%20Regional%20Needs%20Overview%202022.pdf;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</si>
  <si>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</si>
  <si>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</si>
  <si>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(31/12/2021)</t>
  </si>
  <si>
    <t>http://data2.unhcr.org/en/situations/syria/location/5</t>
  </si>
  <si>
    <t>Total number of Syrian refugees registered in UNHCR Iraq and consider persons of concern</t>
  </si>
  <si>
    <t>IRQ003People displaced</t>
  </si>
  <si>
    <t>IRQ003Fatalities reported</t>
  </si>
  <si>
    <t>IRQ003People in Need</t>
  </si>
  <si>
    <t>UNHCR (31/12/2021); UNHCR (25/11/2021); UNCHR/Impact (may 2019); UNFPA demographic survey/Kurdistan Region of Iraq (Jul 2018) ; UNHCR and WFP (06/2018); UNHCR (02/2020)</t>
  </si>
  <si>
    <t>https://reliefweb.int/sites/reliefweb.int/files/resources/3RP%20Regional%20Needs%20Overview%202022.pdf;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</si>
  <si>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</si>
  <si>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</si>
  <si>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</si>
  <si>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</si>
  <si>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&amp;5 is equal to PiN. 
All Syrian refugees resident in Iraq are considered in need and members of impacted communities based on the 3RP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</si>
  <si>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</si>
  <si>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</si>
  <si>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</si>
  <si>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IRQ001Total population</t>
  </si>
  <si>
    <t>IRQ001Landmass affected</t>
  </si>
  <si>
    <t>IRQ001People exposed</t>
  </si>
  <si>
    <t>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Syrian refugees figure is included</t>
  </si>
  <si>
    <t>IRQ001People affected</t>
  </si>
  <si>
    <t>IOM (31/12/2021); UNHCR (31/12/2021); Migration Portal (31/12/2020)</t>
  </si>
  <si>
    <t>http://iraqdtm.iom.int/; http://data2.unhcr.org/en/situations/syria/location/5; 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</si>
  <si>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t>
  </si>
  <si>
    <t>IRQ001People displaced</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</si>
  <si>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</si>
  <si>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</si>
  <si>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</si>
  <si>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01/12/2021; REACH 24/10/2021; OCHA 02/12/2021; UNHCR (25/11/2021); UNHCR (31/12/2021)</t>
  </si>
  <si>
    <t>https://www.humanitarianresponse.info/en/operations/iraq/hrp-2022-documents-resources; https://reach-info.org/irq/mcna2021/; https://reliefweb.int/sites/reliefweb.int/files/resources/Global%20Humanitarian%20Overview%202022.pdf; https://reliefweb.int/sites/reliefweb.int/files/resources/3RP%20Regional%20Needs%20Overview%202022.pdf;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</si>
  <si>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</si>
  <si>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HRP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</si>
  <si>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</si>
  <si>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HRP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</si>
  <si>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</si>
  <si>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HRP (2.5 m) and int. displacement numbers including Syrian refugee. The severity needs of the 
Conflict: 2022 HRP;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Needs minimal + stress = SI 3, Needs sever + extreme = SI 4 , Needs catastrophic= SI 5.
Syrian refugees: 32% in Level 3, Syrian refugees in urban settings in Kurdistan region are identified in the category "high income vulnerability" are on level 4 (60% of the total refugees). About 8% of the Syrian Refugees are food insecure. Therefore, they are considered in Level 5. </t>
  </si>
  <si>
    <t>IRQ001Moderate humanitarian conditions - Level 3</t>
  </si>
  <si>
    <t>IRQ001Severe humanitarian conditions - Level 4</t>
  </si>
  <si>
    <t>IRQ001Extreme humanitarian conditions - Level 5</t>
  </si>
  <si>
    <t>Total number of crisis related fatalities in the last 6 months</t>
  </si>
  <si>
    <t>IDN002Fatalities reported</t>
  </si>
  <si>
    <t xml:space="preserve">Total number of fatalities in the last six months. </t>
  </si>
  <si>
    <t>IDN002Fatalities in all crises</t>
  </si>
  <si>
    <t>Number of fatalities in the last 6 months.</t>
  </si>
  <si>
    <t>MYS001Fatalities in all crises</t>
  </si>
  <si>
    <t>UNHCR 31/12/2021</t>
  </si>
  <si>
    <t>https://www.unhcr.org/en-us/figures-at-a-glance-in-malaysia.html</t>
  </si>
  <si>
    <t xml:space="preserve">Only those considered to be seeking asylum or registered as a refugee is considered affected by the crisis. </t>
  </si>
  <si>
    <t>MYS001People affected</t>
  </si>
  <si>
    <t xml:space="preserve">There are 180,440 asylum seekers and refugees in Malaysia. 155,400 from Myanmar, the remaining 24,040 are from over 50 countries. </t>
  </si>
  <si>
    <t>MYS001People displaced</t>
  </si>
  <si>
    <t>MYS001People in Need</t>
  </si>
  <si>
    <t xml:space="preserve"> Level 3, is all those seeking asylum and registered as a refugee in Malaysia. Due to information gaps, it is unclear whether those in need are facing different levels of severity. </t>
  </si>
  <si>
    <t>MYS001Moderate humanitarian conditions - Level 3</t>
  </si>
  <si>
    <t>Department of statistics Malaysia 2010; UNHCR 31/10/2021</t>
  </si>
  <si>
    <t>MYS001Minimal humanitarian conditions - Level 1</t>
  </si>
  <si>
    <t>UNHCR (31/12/2021); UNHCR (03/2021); UNHCR (25/11/2021)</t>
  </si>
  <si>
    <t>https://data2.unhcr.org/en/situations/syria/location/36; http://www.3rpsyriacrisis.org/wp-content/uploads/2021/03/rso_up.pdf; https://reliefweb.int/sites/reliefweb.int/files/resources/3RP%20Regional%20Needs%20Overview%202022.pdf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</si>
  <si>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</si>
  <si>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</si>
  <si>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</si>
  <si>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</si>
  <si>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(25/11/2021); WFP (06/2021); Care (14/06/2021);UNRWA (06/2020)</t>
  </si>
  <si>
    <t>https://reliefweb.int/sites/reliefweb.int/files/resources/3RP%20Regional%20Needs%20Overview%202022.pdf; https://unwfp.maps.arcgis.com/apps/MapSeries/index.html?appid=7210a3ee33b14c5b9a989590345cb49a; https://reliefweb.int/sites/reliefweb.int/files/resources/CARE%20JO%20Needs%20Assessment%20Report%202020%20web.pdf; https://www.unrwa.org/sites/default/files/unrwa_jfo_prs_snapshot_june_2020.pdf</t>
  </si>
  <si>
    <t>There is no clear figure about the number of people in need and its severity in Jordan. However, 21.3% of Syrian Refugees are food insecure, 67.2% are vulnerable to food insecurity, and 11.4% are food secure in July/August 2021. 
Therefore, the number of PiN is estimated based on the rate of food insecurity of vulnerable to food insecurity: PiN = level 3 (0% - no refugees face extreme humanitarian conditions) + level 4 (21% of Syrian refugees + all PRS) + level 5 (79% of Syrian refugees)</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</si>
  <si>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</si>
  <si>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</si>
  <si>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</si>
  <si>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</si>
  <si>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</si>
  <si>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</si>
  <si>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</si>
  <si>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</si>
  <si>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</si>
  <si>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</si>
  <si>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</si>
  <si>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UNHCR (25/11/2021); LCRP 2021 (12/03/2021); UNHCR, UNICEF, &amp; WFP (31/12/2020)</t>
  </si>
  <si>
    <t>https://reliefweb.int/sites/reliefweb.int/files/resources/3RP%20Regional%20Needs%20Overview%202022.pdf; https://reliefweb.int/sites/reliefweb.int/files/resources/LCRP_2021FINAL_v1.pdf; https://www.unhcr.org/lb/wp-content/uploads/sites/16/2020/12/VASyR-2020-Dashboard.pdf</t>
  </si>
  <si>
    <t>The figure includes the populaiton groups who are affected by the displacment; registered and unregistered Syrian refugees + Palestinian refugees from syria +  impacted host community</t>
  </si>
  <si>
    <t>LBN002People affected</t>
  </si>
  <si>
    <t>LCRP 2021 (12/03/2021); UNHCR (31/12/2021)</t>
  </si>
  <si>
    <t>https://reliefweb.int/sites/reliefweb.int/files/resources/LCRP_2021FINAL_v1.pdf; http://data2.unhcr.org/en/situations/syria/location/71</t>
  </si>
  <si>
    <t xml:space="preserve"># Syrian refugees residing in Lebanon + #PRS + Migrants 
As the registration of Syrian refugees by UNHCR in Lebanon was suspended by the Lebanese government in 2015, the actual number of Syrian refugees is estimated and is not accurate. 
</t>
  </si>
  <si>
    <t>LBN002People displaced</t>
  </si>
  <si>
    <t>UNHCR, UNICEF, &amp; WFP (31/12/2020); LCRP 2021 (12/03/2021); UNHCR (25/11/2021)</t>
  </si>
  <si>
    <t xml:space="preserve">Based on 2021 LCRP, the PiN for the basic assistance are is about 3.2 million and the figure represents the displaced Syrians (registered and unregistered) + PRS.
The PiN severity redistribution were based on the following: Level 4  was calculated based on that the 45% of the Syrian Refugees households are moderately food insecure +  95% of surveyed Palestine refugees from Syria were generally food insecure 
No reports of catastrophic humanitarian conditions, however, 4% of the Syrian refugees are severely food insecure and located in Level 5.
The remaining % were located in the Level 3.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</si>
  <si>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</si>
  <si>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</si>
  <si>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</si>
  <si>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</si>
  <si>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</si>
  <si>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</si>
  <si>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</si>
  <si>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</si>
  <si>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</si>
  <si>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Number of crisis related fatalities (southern insurgency) in the last 6 months</t>
  </si>
  <si>
    <t>THA001Fatalities reported</t>
  </si>
  <si>
    <t>THA001Fatalities in all crises</t>
  </si>
  <si>
    <t>Number of crisis related fatalities in the last 6 months</t>
  </si>
  <si>
    <t>THA002Fatalities reported</t>
  </si>
  <si>
    <t>THA002Fatalities in all crises</t>
  </si>
  <si>
    <t>THA003Fatalities in all crises</t>
  </si>
  <si>
    <t>UNHCR 06/01/2022</t>
  </si>
  <si>
    <t>https://data2.unhcr.org/en/situations/thailand</t>
  </si>
  <si>
    <t>Only Myanmar refugees in camps are considered in this crisis. UNCHR reports on the total verified refugee population. Nine 'temporary shelters' along the Thai-Myanmar border</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</si>
  <si>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</si>
  <si>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</si>
  <si>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</si>
  <si>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</si>
  <si>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</si>
  <si>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</si>
  <si>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</si>
  <si>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</si>
  <si>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</si>
  <si>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</si>
  <si>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</si>
  <si>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</si>
  <si>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</si>
  <si>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 xml:space="preserve">Government of Thailand, 2010 ; UNHCR 09/11/2021 </t>
  </si>
  <si>
    <t>https://www.ilo.org/surveydata/index.php/catalog/1127 ; https://data2.unhcr.org/en/situations/thailand</t>
  </si>
  <si>
    <t>The sum of population affected by the South Thailand insurgency: Songkla (1,424,230) Pattani (709,796), Yala (527,295), and Narathiwat (796,239) plus the (91,408) refugees in the 9 camps along Thai-Myanmar border</t>
  </si>
  <si>
    <t>THA001People exposed</t>
  </si>
  <si>
    <t>ACLED  14/01/2022 ; NY Post31/12/2021</t>
  </si>
  <si>
    <t>https://acleddata.com/dashboard/#/dashboard ; https://nypost.com/2021/12/31/typhoon-rai-death-toll-in-philippines-tops-400/</t>
  </si>
  <si>
    <t>Number of crises elated fatalities in the last 6 months.</t>
  </si>
  <si>
    <t>PHL001Fatalities reported</t>
  </si>
  <si>
    <t>PHL001Fatalities in all crises</t>
  </si>
  <si>
    <t>Number of fatalities in Mindanao in the last 6 months.</t>
  </si>
  <si>
    <t>PHL003Fatalities reported</t>
  </si>
  <si>
    <t>PHL003Fatalities in all crises</t>
  </si>
  <si>
    <t>NY Post 31/12/2021</t>
  </si>
  <si>
    <t>https://nypost.com/2021/12/31/typhoon-rai-death-toll-in-philippines-tops-400/</t>
  </si>
  <si>
    <t>Number of fatalities because of typhoon RAI</t>
  </si>
  <si>
    <t>PHL010Fatalities reported</t>
  </si>
  <si>
    <t>PHL010Fatalities in all crises</t>
  </si>
  <si>
    <t>Population Census Data 2020 ; UNHCR Protection Cluster 30/11/2021</t>
  </si>
  <si>
    <t>https://psa.gov.ph/population-and-housing/node/164857 ; http://www.protectionclusterphilippines.org</t>
  </si>
  <si>
    <t xml:space="preserve">The entire Mindanao island and surrounding region is considered affected by conflict. Level 1 includes the entire population of this area minus people in need. </t>
  </si>
  <si>
    <t>PHL003Minimal humanitarian conditions - Level 1</t>
  </si>
  <si>
    <t>UNHCR Protection Cluster 30/11/2021</t>
  </si>
  <si>
    <t>http://www.protectionclusterphilippines.org/</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</si>
  <si>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</si>
  <si>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</si>
  <si>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becaause of Mindanao Conflict according to the latest displacement dashboard from UNHCR. </t>
  </si>
  <si>
    <t>PHL003People displaced</t>
  </si>
  <si>
    <t>PHL003People in Need</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</si>
  <si>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</si>
  <si>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</si>
  <si>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Govt of Philippines 2015</t>
  </si>
  <si>
    <t>This is the total area of the affected regions: regions V - XII, Caraga and MIMAROPA</t>
  </si>
  <si>
    <t>PHL010Landmass affected</t>
  </si>
  <si>
    <t>DSWD 23/01/2022</t>
  </si>
  <si>
    <t>https://dromic.dswd.gov.ph/tropical-depression-odette-13-dec-2021/</t>
  </si>
  <si>
    <t>Total number of people affected by typhoon RAI crisis according to the government</t>
  </si>
  <si>
    <t>PHL010People affected</t>
  </si>
  <si>
    <t xml:space="preserve">The total landmass of crisis affected areas. </t>
  </si>
  <si>
    <t>PHL001Landmass affected</t>
  </si>
  <si>
    <t xml:space="preserve">The total number of people in evacuation centers (103,551 ) and displaced people (58,355 ) because of typhoon RAI according to the government of Philippines. </t>
  </si>
  <si>
    <t>PHL010People displaced</t>
  </si>
  <si>
    <t>Hindustan Times 31/12/2021</t>
  </si>
  <si>
    <t>https://www.hindustantimes.com/world-news/typhoon-rai-over-400-people-dead-thousands-injured-82-missing-says-philippines-disaster-agency-101640928177369.html</t>
  </si>
  <si>
    <t>Number of crisis related in juries in the last 6 months</t>
  </si>
  <si>
    <t>PHL010Injuries reported</t>
  </si>
  <si>
    <t>PHL001Injuries reported</t>
  </si>
  <si>
    <t>Total # of buildings damaged because of typhoon RAI.</t>
  </si>
  <si>
    <t>PHL010Buildings damaged</t>
  </si>
  <si>
    <t xml:space="preserve">Total # of buildings destroyed because of typhoon RAI. </t>
  </si>
  <si>
    <t>PHL010Buildings destroyed</t>
  </si>
  <si>
    <t>PHL001Buildings damaged</t>
  </si>
  <si>
    <t>PHL001Buildings destroyed</t>
  </si>
  <si>
    <t>Level 1 = number of people exposed minus people affected</t>
  </si>
  <si>
    <t>PHL010Minimal humanitarian conditions - Level 1</t>
  </si>
  <si>
    <t>Level 2 = People affected minus people in need</t>
  </si>
  <si>
    <t>PHL010Stressed humanitarian conditions - Level 2</t>
  </si>
  <si>
    <t>UNHCR Protection Cluster 30/11/2021 ; DSWD 23/01/2022</t>
  </si>
  <si>
    <t>http://www.protectionclusterphilippines.org/ ; https://dromic.dswd.gov.ph/tropical-depression-odette-13-dec-2021/</t>
  </si>
  <si>
    <t>Total people affected by the crises in Philippines</t>
  </si>
  <si>
    <t>PHL001People affected</t>
  </si>
  <si>
    <t xml:space="preserve">The total number of displaced people because of crises in the Philippines. </t>
  </si>
  <si>
    <t>PHL001People displaced</t>
  </si>
  <si>
    <t>UNHCR Protection Cluster 30/11/2021 ; OCHA 24/12/2021</t>
  </si>
  <si>
    <t>http://www.protectionclusterphilippines.org/?p=3306 ; https://reliefweb.int/sites/reliefweb.int/files/resources/PHL-TyphoonRai-HumanitarianNeedsPriorities-211224%20%281%29.pdf</t>
  </si>
  <si>
    <t>PHL001People in Need</t>
  </si>
  <si>
    <t xml:space="preserve"> https://psa.gov.ph/population-and-housing</t>
  </si>
  <si>
    <t>Level 1 = Total number of people exposed minus total people affected</t>
  </si>
  <si>
    <t>PHL001Minimal humanitarian conditions - Level 1</t>
  </si>
  <si>
    <t>Level 2 = Total number fo people affceted minus total number of people in need</t>
  </si>
  <si>
    <t>PHL001Stressed humanitarian conditions - Level 2</t>
  </si>
  <si>
    <t>The total number of people in need, all people in need are considered at level 3</t>
  </si>
  <si>
    <t>PHL001Moderate humanitarian conditions - Level 3</t>
  </si>
  <si>
    <t>The number of fatalities in the last 6 months in Kashmir region; (1) in Pakistani Kashmir, and (180) in Indian Kashmir.</t>
  </si>
  <si>
    <t>REG003Fatalities reported</t>
  </si>
  <si>
    <t>Total casualties in India (501) and Pakistan (667) in the last 6 months.</t>
  </si>
  <si>
    <t>REG003Fatalities in all crises</t>
  </si>
  <si>
    <t xml:space="preserve">Overall fatalities in the last 6 months in the country. </t>
  </si>
  <si>
    <t>MMR001Fatalities reported</t>
  </si>
  <si>
    <t>MMR001Fatalities in all crises</t>
  </si>
  <si>
    <t>Total # of crisis related fatalities (last 6 months)</t>
  </si>
  <si>
    <t>MMR002Fatalities reported</t>
  </si>
  <si>
    <t>MMR002Fatalities in all crises</t>
  </si>
  <si>
    <t>MMR003Fatalities reported</t>
  </si>
  <si>
    <t>MMR003Fatalities in all crises</t>
  </si>
  <si>
    <t>MMR004Fatalities reported</t>
  </si>
  <si>
    <t>MMR004Fatalities in all crises</t>
  </si>
  <si>
    <t>Worldometer 24/01/2022 ; HNO 2022</t>
  </si>
  <si>
    <t>https://reliefweb.int/sites/reliefweb.int/files/resources/mmr_humanitarian_needs_overview_2022.pdf ; https://www.worldometers.info/world-population/myanmar-population/</t>
  </si>
  <si>
    <t>Total population in country. The last census was in 2015. According to HNO 2022 total population exposed is (54,979,807). According to Worldometer Myanmar population as at 24 January 2022 is slightly less (54,978,693). HNO 2022 considers all Myanmar to be affected by the multi-dimentional humanitarian crisis.</t>
  </si>
  <si>
    <t>MMR001Total population</t>
  </si>
  <si>
    <t>MMR002Total population</t>
  </si>
  <si>
    <t>MMR003Total population</t>
  </si>
  <si>
    <t>MMR004Total population</t>
  </si>
  <si>
    <t>UNHCR  22/01/2022 ; UNHCR 31/12/2021 ; UNHCR 06/01/2022 ;  OCHA 05/01/2022 ; UNHCR 05/11/2021</t>
  </si>
  <si>
    <t>https://reliefweb.int/report/bangladesh/unhcr-bangladesh-operational-update-december-2021 ; https://www.unhcr.org/figures-at-a-glance-in-malaysia.html ; https://data2.unhcr.org/en/situations/thailand ; https://reliefweb.int/map/myanmar/myanmar-displacement-due-myanmar-armed-forces-arakan-army-conflict-rakhine-and-chin-17 ; https://reliefweb.int/report/myanmar/cccm-camp-profiles-central-rakhine-myanmar-september-2021</t>
  </si>
  <si>
    <t xml:space="preserve">Rohingya refugees (918,841) in Bangladesh + (155,400 ) in Malaysia + (91,408) in Thailand + protracted IDPs in Rakhine in camp settings since 2012 (133,294) + (73,583) IDPs in Rakhine from Jan2019-Nov2020 + (6,335) IDPs in Paletwa, Chin </t>
  </si>
  <si>
    <t>MMR002People displaced</t>
  </si>
  <si>
    <t>HNO 2022</t>
  </si>
  <si>
    <t>https://reliefweb.int/sites/reliefweb.int/files/resources/mmr_humanitarian_needs_overview_2022.pdf</t>
  </si>
  <si>
    <t>Total # of people affected by the crisis</t>
  </si>
  <si>
    <t>MMR002People affected</t>
  </si>
  <si>
    <t>MMR002People in Need</t>
  </si>
  <si>
    <t xml:space="preserve">Level 1 includes all people exposed to the conflict, which is considered to be the entire population of Rakhine state minus affected </t>
  </si>
  <si>
    <t>MMR002Minimal humanitarian conditions - Level 1</t>
  </si>
  <si>
    <t>Level 2 includes all people affected minus people in need. This is calculated based on ACAPS GCSI methodology and not taken directly from HNO 2022 (In HNO 2022 there is no population in level 2)</t>
  </si>
  <si>
    <t>MMR002Stressed humanitarian conditions - Level 2</t>
  </si>
  <si>
    <t>MMR002Moderate humanitarian conditions - Level 3</t>
  </si>
  <si>
    <t xml:space="preserve"> Level 4 is considered equal to HNO level 4; those in extreme need. </t>
  </si>
  <si>
    <t>MMR002Severe humanitarian conditions - Level 4</t>
  </si>
  <si>
    <t>MMR002Extreme humanitarian conditions - Level 5</t>
  </si>
  <si>
    <t xml:space="preserve"> HNO 2022</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</si>
  <si>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</si>
  <si>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</si>
  <si>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</si>
  <si>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</si>
  <si>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OCHA 30/11/2021</t>
  </si>
  <si>
    <t>https://reliefweb.int/map/myanmar/myanmar-idp-sites-kachin-and-northern-shan-states-30-november-2021</t>
  </si>
  <si>
    <t xml:space="preserve">Total number of IDPs in Kachin and Shan states. Breakdown: (97,142) IDPs in Kachin+ (9,663) IDPs in northern Shan </t>
  </si>
  <si>
    <t>MMR003People displaced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</si>
  <si>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</si>
  <si>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</si>
  <si>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</si>
  <si>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</si>
  <si>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</si>
  <si>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</si>
  <si>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</si>
  <si>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</si>
  <si>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</si>
  <si>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</si>
  <si>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</si>
  <si>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</si>
  <si>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</si>
  <si>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</si>
  <si>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</si>
  <si>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</si>
  <si>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</si>
  <si>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</si>
  <si>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</si>
  <si>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</si>
  <si>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</si>
  <si>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</si>
  <si>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</si>
  <si>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</si>
  <si>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</si>
  <si>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 xml:space="preserve">UNHCR IOM 2022
</t>
  </si>
  <si>
    <t>https://reliefweb.int/sites/reliefweb.int/files/resources/UNHCR%20Yemen%20Operational%20Update%20-%2020%20January%202022.pdf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</si>
  <si>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</si>
  <si>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</si>
  <si>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</si>
  <si>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</si>
  <si>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</si>
  <si>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</si>
  <si>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</si>
  <si>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</si>
  <si>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</si>
  <si>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</si>
  <si>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</si>
  <si>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</si>
  <si>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</si>
  <si>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</si>
  <si>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</si>
  <si>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</si>
  <si>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</si>
  <si>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 xml:space="preserve">The number of people exposed is equivalent to the number of people affected according to HNO 2022 severity data. The </t>
  </si>
  <si>
    <t>MMR004People exposed</t>
  </si>
  <si>
    <t>This is the number of people affected in the areas most affected by the coup: Chin state + Magway and Sagaing regions + Mandalay and Yangon + Kayah, Kayin, Mon states + Bago and Tanintharyi regions and is equivalent to the PIN as per HNO 2022</t>
  </si>
  <si>
    <t>MMR004People affected</t>
  </si>
  <si>
    <t>MMR004People in Need</t>
  </si>
  <si>
    <t xml:space="preserve"> Level 1 includes people with minimal humanitarian needs as per HNO 2022 severity data</t>
  </si>
  <si>
    <t>MMR004Minimal humanitarian conditions - Level 1</t>
  </si>
  <si>
    <t>MMR004Stressed humanitarian conditions - Level 2</t>
  </si>
  <si>
    <t>Level 3 is considered equal to HNO 2022 severity data level 3 (severe needs)</t>
  </si>
  <si>
    <t>MMR004Moderate humanitarian conditions - Level 3</t>
  </si>
  <si>
    <t>Level 4 is considered equal to HNO 2022 level 4, those in extreme need.</t>
  </si>
  <si>
    <t>MMR004Severe humanitarian conditions - Level 4</t>
  </si>
  <si>
    <t>MMR004Extreme humanitarian conditions - Level 5</t>
  </si>
  <si>
    <t>UNHCR 17/01/2021</t>
  </si>
  <si>
    <t>https://reliefweb.int/sites/reliefweb.int/files/resources/Myanmar%20Emergency%20Update%20-%2019%20January%202022.pdf</t>
  </si>
  <si>
    <t xml:space="preserve">People displaced by military clashes with armed groups in new areas in Myanmar since 1 Feb coup. Breakdown: (74,600) in Kayin state + (91,400) in Kayah state + (42,600) in southern Shan + (7,100) in Mon state + (20,100) in Magway + (1,600) IDPs in Tanintharyi Region + (113,900) in Sagaing region + (33,800) IDPs in Chin state and (15,000) refugees from Chin to India (IDPs considered are the ones related to post coup crisis only not previous IDPs displaced to Chin by Arakan Army conflict) </t>
  </si>
  <si>
    <t>MMR004People displaced</t>
  </si>
  <si>
    <t>CIMP data set/circulated through email</t>
  </si>
  <si>
    <t xml:space="preserve">CIMP Data , Circulated through email </t>
  </si>
  <si>
    <t>Calculated for 6 months span</t>
  </si>
  <si>
    <t>YEM002Injuries reported</t>
  </si>
  <si>
    <t>YEM002Fatalities reported</t>
  </si>
  <si>
    <t>YEM002Fatalities in all crises</t>
  </si>
  <si>
    <t>YEM001Injuries reported</t>
  </si>
  <si>
    <t>YEM001Fatalities reported</t>
  </si>
  <si>
    <t>YEM001Fatalities in all crises</t>
  </si>
  <si>
    <t>Myanmar National Census 2014; HNO 2022</t>
  </si>
  <si>
    <t>https://myanmar.unfpa.org/en/publications/union-report-volume-3k-rakhine-state-report; https://reliefweb.int/sites/reliefweb.int/files/resources/mmr_humanitarian_needs_overview_2022.pdf</t>
  </si>
  <si>
    <t>All of Rakhine state is considered affected. Population for Rakhine is 3,188,807 according to 2014 census. As the census did not count the Rohingya population, the estimated remaining 470,000 stateless Rohingya in Rakhine is added.</t>
  </si>
  <si>
    <t>MMR002People exposed</t>
  </si>
  <si>
    <t>The total population exposed to all crises in Myanmar; MMR002, MMR003, MMR004.</t>
  </si>
  <si>
    <t>MMR001People exposed</t>
  </si>
  <si>
    <t>The total population affected by all crises in Myanmar; MMR002, MMR003, MMR004.</t>
  </si>
  <si>
    <t>MMR001People affected</t>
  </si>
  <si>
    <t>UNHCR  22/01/2022 ; UNHCR 31/12/2021 ; UNHCR 06/01/2022 ;  OCHA 05/01/2022 ; UNHCR 05/11/2021 ; OCHA 30/11/2021 ; UNHCR 17/01/2021</t>
  </si>
  <si>
    <t>https://reliefweb.int/sites/reliefweb.int/files/resources/Myanmar%20Emergency%20Update%20-%2019%20January%202022.pdf ; https://reliefweb.int/map/myanmar/myanmar-idp-sites-kachin-and-northern-shan-states-30-november-2021 ; https://reliefweb.int/report/bangladesh/unhcr-bangladesh-operational-update-december-2021 ; https://www.unhcr.org/figures-at-a-glance-in-malaysia.html ; https://data2.unhcr.org/en/situations/thailand ; https://reliefweb.int/map/myanmar/myanmar-displacement-due-myanmar-armed-forces-arakan-army-conflict-rakhine-and-chin-17 ; https://reliefweb.int/report/myanmar/cccm-camp-profiles-central-rakhine-myanmar-september-2021</t>
  </si>
  <si>
    <t>This is the total number of IDPs and refugees in and from Myanmar.</t>
  </si>
  <si>
    <t>MMR001People displaced</t>
  </si>
  <si>
    <t xml:space="preserve">Myanmar Census 2014 </t>
  </si>
  <si>
    <t>The geographic size of the states affected by all crises in Myanmar; MMR002, MMR003, MMR004.</t>
  </si>
  <si>
    <t>MMR001Landmass affected</t>
  </si>
  <si>
    <t>The landmass of the states affected by conflict and urban violence since the coup. The affected areas are: northwestern Chin state + Magway and Sagaing regions + central Mandalay and Yangon + southeastern Kayah, Kayin, Mon states and Bago and Tanintharyi regions. As per HNO 2022, Ayeyarwadi and Nay Piy Taw are added.</t>
  </si>
  <si>
    <t>MMR004Landmass affected</t>
  </si>
  <si>
    <t>MMR001People in Need</t>
  </si>
  <si>
    <t xml:space="preserve"> This is the aggregation of Level 1 from MMR2, MMR3, and MMR4</t>
  </si>
  <si>
    <t>MMR001Minimal humanitarian conditions - Level 1</t>
  </si>
  <si>
    <t>MMR001Stressed humanitarian conditions - Level 2</t>
  </si>
  <si>
    <t xml:space="preserve"> This is the aggregation of Level 3 from MMR2, MMR3, and MMR4</t>
  </si>
  <si>
    <t>MMR001Moderate humanitarian conditions - Level 3</t>
  </si>
  <si>
    <t xml:space="preserve"> This is the aggregation of Level 4 from MMR2, MMR3, and MMR4. Level 4 is equivalent to extreme in HNO 2022</t>
  </si>
  <si>
    <t>MMR001Severe humanitarian conditions - Level 4</t>
  </si>
  <si>
    <t xml:space="preserve"> Level 5 is equivalent to catastrophic in HNO 2022 and this data is from MMR003 (Kachin and Shan conflict)
</t>
  </si>
  <si>
    <t>MMR001Extreme humanitarian conditions - Level 5</t>
  </si>
  <si>
    <t>Government of Bangladesh 2011; UNHCR 22/01/2022</t>
  </si>
  <si>
    <t xml:space="preserve">http://203.112.218.65:8008/WebTestApplication/userfiles/Image/PopCen2011/Com_Cox%27s%20Bazar.pdf; https://reliefweb.int/report/bangladesh/unhcr-bangladesh-operational-update-december-2021
</t>
  </si>
  <si>
    <t>Bangladesh population according to 2011 census + Rohingya refugees according to UNHCR</t>
  </si>
  <si>
    <t>BGD002Total population</t>
  </si>
  <si>
    <t>UNHCR 22/01/2022</t>
  </si>
  <si>
    <t>https://reliefweb.int/report/bangladesh/unhcr-bangladesh-operational-update-december-2021</t>
  </si>
  <si>
    <t>Rohingya refugees in Bangladesh according to UNHCR</t>
  </si>
  <si>
    <t>BGD002People displaced</t>
  </si>
  <si>
    <t>Worldometer 24/01/2022 ; HNO 2022 ; Government of Bangladesh 2011; UNHCR 22/01/2022</t>
  </si>
  <si>
    <t xml:space="preserve">https://reliefweb.int/sites/reliefweb.int/files/resources/mmr_humanitarian_needs_overview_2022.pdf ; https://www.worldometers.info/world-population/myanmar-population/ ; http://203.112.218.65:8008/WebTestApplication/userfiles/Image/PopCen2011/Com_Cox%27s%20Bazar.pdf; https://reliefweb.int/report/bangladesh/unhcr-bangladesh-operational-update-december-2021
</t>
  </si>
  <si>
    <t xml:space="preserve">This is the sum of population in Myanmar and Bangladesh. </t>
  </si>
  <si>
    <t>REG011Total population</t>
  </si>
  <si>
    <t xml:space="preserve">JRP 18/05/2021 ; UNHCR 22/01/2021 </t>
  </si>
  <si>
    <t>https://reliefweb.int/sites/reliefweb.int/files/resources/2021_jrp_with_annexes.pdf ; https://reliefweb.int/report/bangladesh/unhcr-bangladesh-operational-update-december-2021</t>
  </si>
  <si>
    <t>This includes Bangladeshi host community (472,002) in Ukhia and Teknaf upazillas who are affected by the Rohingya crisis, in addition to Rohingya refugees (918,841) as per the UNHCR 22/01/2022</t>
  </si>
  <si>
    <t>BGD002People exposed</t>
  </si>
  <si>
    <t>BGD002People affected</t>
  </si>
  <si>
    <t>Level 2 = affected minus PIN</t>
  </si>
  <si>
    <t>BGD002Stressed humanitarian conditions - Level 2</t>
  </si>
  <si>
    <t>JRP 18/05/2021 ; Myanmar National Census 2014; HNO 2022</t>
  </si>
  <si>
    <t>https://reliefweb.int/sites/reliefweb.int/files/resources/mmr_humanitarian_needs_overview_2022.pdf ; https://reliefweb.int/sites/reliefweb.int/files/resources/2021_jrp_with_annexes.pdf ; https://myanmar.unfpa.org/en/publications/union-report-volume-3k-rakhine-state-report; https://reliefweb.int/sites/reliefweb.int/files/resources/mmr_humanitarian_needs_overview_2021_final.pdf</t>
  </si>
  <si>
    <t>Total population affecetd by Rohingya crisis in Bangladesh and Myanmar</t>
  </si>
  <si>
    <t>REG011People affected</t>
  </si>
  <si>
    <t>Total crisis related fatalities in the last 6 months</t>
  </si>
  <si>
    <t>REG011Fatalities reported</t>
  </si>
  <si>
    <t>All fatalities in Myanmar (8,536) and Bangladesh (176) in the last 6 months</t>
  </si>
  <si>
    <t>REG011Fatalities in all crises</t>
  </si>
  <si>
    <t>JRP 18/05/2021 ; HNO 2022</t>
  </si>
  <si>
    <t>https://reliefweb.int/sites/reliefweb.int/files/resources/2021_jrp_with_annexes.pdf ; https://reliefweb.int/sites/reliefweb.int/files/resources/mmr_humanitarian_needs_overview_2022.pdf</t>
  </si>
  <si>
    <t>REG011People in Need</t>
  </si>
  <si>
    <t xml:space="preserve">This is the aggregation of Level 1 in BGN002 and MMR002 </t>
  </si>
  <si>
    <t>REG011Minimal humanitarian conditions - Level 1</t>
  </si>
  <si>
    <t xml:space="preserve">Ths is the aggregation of Level 2 in BGN002 and MMR002 </t>
  </si>
  <si>
    <t>REG011Stressed humanitarian conditions - Level 2</t>
  </si>
  <si>
    <t>REG011Moderate humanitarian conditions - Level 3</t>
  </si>
  <si>
    <t xml:space="preserve">This is the aggregation of Level 4 in BGN002 and MMR002 </t>
  </si>
  <si>
    <t>REG011Severe humanitarian conditions - Level 4</t>
  </si>
  <si>
    <t>REG011Extreme humanitarian conditions - Level 5</t>
  </si>
  <si>
    <t>REG011People displaced</t>
  </si>
  <si>
    <t>Total population living in areas affected by Rohingya crisis in Bangladesh and Myanmar</t>
  </si>
  <si>
    <t>REG011People exposed</t>
  </si>
  <si>
    <t>Tropical Cyclone Ana in Madagascar</t>
  </si>
  <si>
    <t>MDG006</t>
  </si>
  <si>
    <t>City popualtion 01/06/2020</t>
  </si>
  <si>
    <t>https://www.citypopulation.de/en/madagascar/admin/</t>
  </si>
  <si>
    <t>The total population of Madagascar (2020 population projections)</t>
  </si>
  <si>
    <t>MDG006Total population</t>
  </si>
  <si>
    <t>MDG006Illness cases reported</t>
  </si>
  <si>
    <t>MDG006Injuries reported</t>
  </si>
  <si>
    <t>OCHA 24/01/2022</t>
  </si>
  <si>
    <t>https://reliefweb.int/sites/reliefweb.int/files/resources/ROSEA_20220124_Magascar_AntananarivoFloods_FlashUpdate%231_def.pdf</t>
  </si>
  <si>
    <t>Houses destroyed as of 24 January</t>
  </si>
  <si>
    <t>MDG006Buildings destroyed</t>
  </si>
  <si>
    <t>MDG006Economic Losses</t>
  </si>
  <si>
    <t>MDG006Crisis affected groups</t>
  </si>
  <si>
    <t>MDG006People facing limited access constraints</t>
  </si>
  <si>
    <t>MDG006People facing restricted access constraints</t>
  </si>
  <si>
    <t>MDG002Total population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</si>
  <si>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</si>
  <si>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</si>
  <si>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</si>
  <si>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</si>
  <si>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</si>
  <si>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</si>
  <si>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</si>
  <si>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</si>
  <si>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</si>
  <si>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</si>
  <si>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</si>
  <si>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</si>
  <si>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MDG002People in Need</t>
  </si>
  <si>
    <t>MDG002Minimal humanitarian conditions - Level 1</t>
  </si>
  <si>
    <t>MDG002Stressed humanitarian conditions - Level 2</t>
  </si>
  <si>
    <t>People in Crisis (IPC-3) for January-April 2022 period</t>
  </si>
  <si>
    <t>MDG002Moderate humanitarian conditions - Level 3</t>
  </si>
  <si>
    <t>People in Emergency (IPC-4) for for January-April 2022 period</t>
  </si>
  <si>
    <t>MDG002Severe humanitarian conditions - Level 4</t>
  </si>
  <si>
    <t>People in Catastrophe (IPC-5) for for January-April 2022 period</t>
  </si>
  <si>
    <t>MDG002Extreme humanitarian conditions - Level 5</t>
  </si>
  <si>
    <t>Host Community</t>
  </si>
  <si>
    <t>MDG002Crisis affected groups</t>
  </si>
  <si>
    <t>Multiple crisis in Madagascar</t>
  </si>
  <si>
    <t>MDG001</t>
  </si>
  <si>
    <t>MDG001Total population</t>
  </si>
  <si>
    <t>Total landmass of Madagascar</t>
  </si>
  <si>
    <t>MDG001Landmass affected</t>
  </si>
  <si>
    <t>MDG001Illness cases reported</t>
  </si>
  <si>
    <t>MDG001Injuries reported</t>
  </si>
  <si>
    <t>houses floosed as of 24 January</t>
  </si>
  <si>
    <t>MDG001Buildings damaged</t>
  </si>
  <si>
    <t>Houses destroyed as of 24 January because of floods</t>
  </si>
  <si>
    <t>MDG001Buildings destroyed</t>
  </si>
  <si>
    <t>MDG001Economic Losses</t>
  </si>
  <si>
    <t>MDG001Crisis affected groups</t>
  </si>
  <si>
    <t>MDG001People facing limited access constraints</t>
  </si>
  <si>
    <t>MDG001People facing restricted access constraints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</si>
  <si>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</si>
  <si>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</si>
  <si>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</si>
  <si>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</si>
  <si>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</si>
  <si>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</si>
  <si>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</si>
  <si>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</si>
  <si>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</si>
  <si>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</si>
  <si>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</si>
  <si>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</si>
  <si>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</si>
  <si>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</si>
  <si>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</si>
  <si>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</si>
  <si>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</si>
  <si>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</si>
  <si>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ACLED Accessed 27/01/2021</t>
  </si>
  <si>
    <t>Fatalities in Somalia from July to December 2021</t>
  </si>
  <si>
    <t>SOM001Fatalities reported</t>
  </si>
  <si>
    <t>ACLED Accessed 27/01/2022; IOM Accessed 27/01/2022</t>
  </si>
  <si>
    <t>https://acleddata.com/data-export-tool/; https://missingmigrants.iom.int/downloads</t>
  </si>
  <si>
    <t>SOM001Fatalities in all crises</t>
  </si>
  <si>
    <t>SOM002Fatalities in all crises</t>
  </si>
  <si>
    <t>SOM005Fatalities in all crises</t>
  </si>
  <si>
    <t>IOM Accessed 27/01/2022</t>
  </si>
  <si>
    <t>IOM- Migrant fatalities in Somalia from July to December 2021</t>
  </si>
  <si>
    <t>SOM002Fatalities reported</t>
  </si>
  <si>
    <t>OCHA 20/01/2022; UNHCR 10/01/2022</t>
  </si>
  <si>
    <t>https://reliefweb.int/report/somalia/somalia-drought-situation-report-no3-20-january-2022; https://reliefweb.int/report/somalia/somalia-internal-displacements-monitored-protection-return-monitoring-network-prmn-25</t>
  </si>
  <si>
    <t>Number of people displaced due to drought</t>
  </si>
  <si>
    <t>SOM005People displaced</t>
  </si>
  <si>
    <t>OCHA 20/01/2022; UNHCR 10/01/2022; OCHA 24/10/2021; OCHA 23/11/2021</t>
  </si>
  <si>
    <t>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</si>
  <si>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ACAPS Methodology was applied to compute the number of people facing Level 1 and 2 needs. The people displaced due to drought were categorised under Level 4, while all the other people in need were categorised under Level 3. While there may be people facing Level 5 outcomes, there is no information on the number of people who may be facing extreme conditions.</t>
  </si>
  <si>
    <t>SOM005Minimal humanitarian conditions - Level 1</t>
  </si>
  <si>
    <t>SOM005Stressed humanitarian conditions - Level 2</t>
  </si>
  <si>
    <t>SOM005Moderate humanitarian conditions - Level 3</t>
  </si>
  <si>
    <t>SOM005Severe humanitarian conditions - Level 4</t>
  </si>
  <si>
    <t>SOM005Extreme humanitarian conditions - Level 5</t>
  </si>
  <si>
    <t>World Bank Accessed 25/11/2021; FAO 27/01/2022</t>
  </si>
  <si>
    <t>https://data.worldbank.org/indicator/AG.LND.TOTL.K2?locations=SO; https://reliefweb.int/report/somalia/somalia-drought-update-27-january-2022</t>
  </si>
  <si>
    <t>According to FAO, all of Somalia's landmass is affected by drought</t>
  </si>
  <si>
    <t>SOM005Landmass affected</t>
  </si>
  <si>
    <t>OCHA 24/10/2021; FAO 27/01/2022</t>
  </si>
  <si>
    <t>https://reliefweb.int/sites/reliefweb.int/files/resources/2022%20Somalia%20HNO.pdf; https://reliefweb.int/report/somalia/somalia-drought-update-27-january-2022</t>
  </si>
  <si>
    <t>Total population of Somalia, since the entire country is affected by drought</t>
  </si>
  <si>
    <t>SOM005People exposed</t>
  </si>
  <si>
    <t>World Bank 07/07/2021 ; UNHCR 05/01/2022 ; IOM 26/01/2022</t>
  </si>
  <si>
    <t>https://data.worldbank.org/indicator/SP.POP.TOTL?locations=DJ ; https://reliefweb.int/report/djibouti/djibouti-refugees-and-asylum-seekers-30-december-2021 ; https://dtm.iom.int/reports/djibouti-%E2%80%94-migration-trends-dashboard-5-december-2021</t>
  </si>
  <si>
    <t>988,002 is the total population of Djibouti in 2020 according to World Bank data + refugees and asylum seekers (34703) as of 30 December + Stranded migrants (615) as of 30 December.</t>
  </si>
  <si>
    <t>DJI003Total population</t>
  </si>
  <si>
    <t>The whole population is exposed to the drough crisis</t>
  </si>
  <si>
    <t>DJI003People exposed</t>
  </si>
  <si>
    <t>ACLED accessed on 29/01/2022</t>
  </si>
  <si>
    <t>fatalities between 01 July 2021 and 01 Feb 2022 because of drought</t>
  </si>
  <si>
    <t>DJI003Fatalities reported</t>
  </si>
  <si>
    <t>fatalities between 01 July 2021 and 01 Feb 2022</t>
  </si>
  <si>
    <t>DJI003Fatalities in all crises</t>
  </si>
  <si>
    <t>DJI002Total population</t>
  </si>
  <si>
    <t>The whole population is exposed to the mixed migration crisis in Djibouti</t>
  </si>
  <si>
    <t>DJI002People exposed</t>
  </si>
  <si>
    <t>UNHCR 05/01/2022 ; IOM 26/01/2022</t>
  </si>
  <si>
    <t>https://reliefweb.int/report/djibouti/djibouti-refugees-and-asylum-seekers-30-december-2021 ; https://dtm.iom.int/reports/djibouti-%E2%80%94-migration-trends-dashboard-5-december-2021</t>
  </si>
  <si>
    <t>refugees and asylum seekers (34703) as of 30 December + Stranded migrants (615) as of 30 December.</t>
  </si>
  <si>
    <t>DJI002People affected</t>
  </si>
  <si>
    <t>DJI002People displaced</t>
  </si>
  <si>
    <t>fatalities between 01 July 2021 and 01 Feb 2022 related to migrants</t>
  </si>
  <si>
    <t>DJI002Fatalities reported</t>
  </si>
  <si>
    <t>DJI002Fatalities in all crises</t>
  </si>
  <si>
    <t>DJI002People in Need</t>
  </si>
  <si>
    <t>UNHCR 20/12/2021 ; IOM 27/08/2021</t>
  </si>
  <si>
    <t>https://reliefweb.int/report/djibouti/djibouti-refugees-and-asylum-seekers-30-november-2021 ; https://dtm.iom.int/reports/djibouti-migrants-presence-26-august-2021</t>
  </si>
  <si>
    <t>DJI002Minimal humanitarian conditions - Level 1</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</si>
  <si>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</si>
  <si>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</si>
  <si>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</si>
  <si>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</si>
  <si>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</si>
  <si>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DJI001Total population</t>
  </si>
  <si>
    <t>The whole population is exposed to the complex crisis in Djibouti</t>
  </si>
  <si>
    <t>DJI001People exposed</t>
  </si>
  <si>
    <t>UNHCR 20/12/2021 ; UNHCR 05/01/2022 ; IOM 26/01/2022</t>
  </si>
  <si>
    <t>https://reliefweb.int/report/djibouti/djibouti-refugees-and-asylum-seekers-30-december-2021 ; https://dtm.iom.int/reports/djibouti-%E2%80%94-migration-trends-dashboard-5-december-2021 ; http://www.ipcinfo.org/fileadmin/user_upload/ipcinfo/docs/IPC_Djibouti_Acute_Food_Insecurity_2020Oct_2021Aug_English_summary.pdf</t>
  </si>
  <si>
    <t>People in IPC level 2 and above (583000) for Jan-August 2021 period + refugees and asylum seekers (34703) as of 30 December, which are not included in the food security analysis + Stranded migrants (615) as of 30 December. This figure accounts for people affected both by the drought and mixed migration crisis.</t>
  </si>
  <si>
    <t>DJI001People affected</t>
  </si>
  <si>
    <t>DJI001People displaced</t>
  </si>
  <si>
    <t>fatalities between 01 July 2021 and 01 Feb 2022 related to drought and migrants</t>
  </si>
  <si>
    <t>DJI001Fatalities reported</t>
  </si>
  <si>
    <t>DJI001Fatalities in all crises</t>
  </si>
  <si>
    <t>DJI001People in Need</t>
  </si>
  <si>
    <t>DJI001Minimal humanitarian conditions - Level 1</t>
  </si>
  <si>
    <t>DJI001Stressed humanitarian conditions - Level 2</t>
  </si>
  <si>
    <t>People in Ciris IPC-3 (167000) for Jan-August 2021 period + refugees and asylum seekers (34703) as of 30 December + Stranded migrants (615) as of 30 December.</t>
  </si>
  <si>
    <t>DJI001Moderate humanitarian conditions - Level 3</t>
  </si>
  <si>
    <t xml:space="preserve"> IPC 02/2021</t>
  </si>
  <si>
    <t>People in Emergency IPC-4 (27,000) for Jan-August 2021 period</t>
  </si>
  <si>
    <t>DJI001Severe humanitarian conditions - Level 4</t>
  </si>
  <si>
    <t>DJI001Extreme humanitarian conditions - Level 5</t>
  </si>
  <si>
    <t>IPC 25/01/2022</t>
  </si>
  <si>
    <t>https://reliefweb.int/report/eswatini/eswatini-ipc-acute-food-insecurity-analysis-december-2021-march-2022-projection</t>
  </si>
  <si>
    <t>SWZ001People exposed</t>
  </si>
  <si>
    <t>SWZ001People affected</t>
  </si>
  <si>
    <t>ACLED accessed on 29/01/2021</t>
  </si>
  <si>
    <t>fatalities between 01 July 2021 and 01 Feb 2022 because of food insecurity</t>
  </si>
  <si>
    <t>SWZ001Fatalities reported</t>
  </si>
  <si>
    <t>SWZ001Fatalities in all crises</t>
  </si>
  <si>
    <t>SWZ001People in Need</t>
  </si>
  <si>
    <t>Food insecurity level of IPC-1 (minimal severity) between DECEMBER 2021 - MARCH 2022</t>
  </si>
  <si>
    <t>SWZ001Minimal humanitarian conditions - Level 1</t>
  </si>
  <si>
    <t>Food insecurity level of IPC-2 (Stressed severity) between DECEMBER 2021 - MARCH 2022</t>
  </si>
  <si>
    <t>SWZ001Stressed humanitarian conditions - Level 2</t>
  </si>
  <si>
    <t>Food insecurity level of IPC-3 (Crisis severity) between DECEMBER 2021 - MARCH 2022</t>
  </si>
  <si>
    <t>SWZ001Moderate humanitarian conditions - Level 3</t>
  </si>
  <si>
    <t>Food insecurity level of IPC-4 (Emergency severity) between DECEMBER 2021 - MARCH 2022</t>
  </si>
  <si>
    <t>SWZ001Severe humanitarian conditions - Level 4</t>
  </si>
  <si>
    <t>Food insecurity level of IPC-5 (Catastrophe severity) between DECEMBER 2021 - MARCH 2022</t>
  </si>
  <si>
    <t>SWZ001Extreme humanitarian conditions - Level 5</t>
  </si>
  <si>
    <t>fatalities between 01 July 2021 and 01 Feb 2022 in Afar, Amhara, and Tigray</t>
  </si>
  <si>
    <t>ETH004Fatalities reported</t>
  </si>
  <si>
    <t>ETH004Fatalities in all crises</t>
  </si>
  <si>
    <t>UNHCR accessed on 29/01/2022</t>
  </si>
  <si>
    <t>https://data2.unhcr.org/en/country/eth</t>
  </si>
  <si>
    <t>Refugees in Ethiopia (823,951) as of 31 December</t>
  </si>
  <si>
    <t>ETH003People displaced</t>
  </si>
  <si>
    <t>fatalities between 01 July 2021 and 01 Feb 2022 among refugees</t>
  </si>
  <si>
    <t>ETH003Fatalities reported</t>
  </si>
  <si>
    <t>ETH003Fatalities in all crises</t>
  </si>
  <si>
    <t>ETH003People in Need</t>
  </si>
  <si>
    <t>Ethiovisit 2017; UNHCR accessed on 29/01/2022</t>
  </si>
  <si>
    <t>ETH003Minimal humanitarian conditions - Level 1</t>
  </si>
  <si>
    <t>ETH003Stressed humanitarian conditions - Level 2</t>
  </si>
  <si>
    <t xml:space="preserve">Refugees in Ethiopia (823,951) as of 31 December.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</si>
  <si>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</si>
  <si>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</si>
  <si>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</si>
  <si>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</si>
  <si>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</si>
  <si>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 xml:space="preserve"> IOM 14/12/2021 ; UNHCR accessed on 29/01/2022; UNHCR accessed on 29/01/2022 ; OCHA 19/05/2021</t>
  </si>
  <si>
    <t>https://reliefweb.int/report/ethiopia/ethiopia-national-displacement-report-10-site-assessment-round-27-village-assessment ; https://data2.unhcr.org/en/country/eth;  https://data2.unhcr.org/en/country/sdn; https://reliefweb.int/sites/reliefweb.int/files/resources/Situation%20Report%20-%20Ethiopia%20-%20Tigray%20Region%20Humanitarian%20Update%20-%2014%20May%202021.pdf</t>
  </si>
  <si>
    <t>Includes number of IDPs in Ethiopia 4,23 Million + Refugees in Ethiopia (823,951) as of 31 Dec + Ethiopian refugees in Sudan  (71,339) as of 31 December + Returnees (1.3M) as of May</t>
  </si>
  <si>
    <t>ETH001People displaced</t>
  </si>
  <si>
    <t>ETH001Fatalities reported</t>
  </si>
  <si>
    <t>ETH001Fatalities in all crises</t>
  </si>
  <si>
    <t>LSO002People exposed</t>
  </si>
  <si>
    <t>LSO002People affected</t>
  </si>
  <si>
    <t>LSO002Fatalities reported</t>
  </si>
  <si>
    <t>LSO002Fatalities in all crises</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</si>
  <si>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</si>
  <si>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</si>
  <si>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</si>
  <si>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</si>
  <si>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</si>
  <si>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</si>
  <si>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</si>
  <si>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</si>
  <si>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</si>
  <si>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</si>
  <si>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</si>
  <si>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</si>
  <si>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</si>
  <si>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City popualtion 01/06/2020 ; IFRC 26/01/2022</t>
  </si>
  <si>
    <t>https://www.citypopulation.de/en/madagascar/admin/ ; https://reliefweb.int/sites/reliefweb.int/files/resources/MDRMG018do.pdf</t>
  </si>
  <si>
    <t>The landmass of the flood and cyclone affected regions: Alaotra Mangoro, Analamanga, Atsinanana, Boeny, Diana, Mastiatra Ambony and Sofia
regions (2020 popuation prejections)</t>
  </si>
  <si>
    <t>MDG006Landmass affected</t>
  </si>
  <si>
    <t>The total population of the flood and cyclone affected regions: Alaotra Mangoro, Analamanga, Atsinanana, Boeny, Diana, Mastiatra Ambony and Sofia
regions (2020 popuation prejections)</t>
  </si>
  <si>
    <t>MDG006People exposed</t>
  </si>
  <si>
    <t>ECHO 27/01/2022</t>
  </si>
  <si>
    <t>https://reliefweb.int/report/madagascar/madagascar-mozambique-malawi-zimbabwe-tropical-storm-ana-update-dg-echo-un-ocha</t>
  </si>
  <si>
    <t>People affected as of 27 January</t>
  </si>
  <si>
    <t>MDG006People affected</t>
  </si>
  <si>
    <t>People displaced as of 27 January</t>
  </si>
  <si>
    <t>MDG006People displaced</t>
  </si>
  <si>
    <t>Deaths reported as of 27/01/2022</t>
  </si>
  <si>
    <t>MDG006Fatalities reported</t>
  </si>
  <si>
    <t>Fatalities between 01 July 2022 to 01 Feb 2022</t>
  </si>
  <si>
    <t>MDG006Fatalities in all crises</t>
  </si>
  <si>
    <t>Houses flooded as of 24 January</t>
  </si>
  <si>
    <t>MDG006Buildings damaged</t>
  </si>
  <si>
    <t>MDG006People in Need</t>
  </si>
  <si>
    <t>Level1= Exposed population - affected population.</t>
  </si>
  <si>
    <t>MDG006Minimal humanitarian conditions - Level 1</t>
  </si>
  <si>
    <t>MDG006Stressed humanitarian conditions - Level 2</t>
  </si>
  <si>
    <t>MDG006Moderate humanitarian conditions - Level 3</t>
  </si>
  <si>
    <t xml:space="preserve">Information on the severity of needs is unavailable </t>
  </si>
  <si>
    <t>MDG006Severe humanitarian conditions - Level 4</t>
  </si>
  <si>
    <t>MDG006Extreme humanitarian conditions - Level 5</t>
  </si>
  <si>
    <t>ACLED accessed on 24/01/2022</t>
  </si>
  <si>
    <t xml:space="preserve">Fatalities between 01 July to 01 Feb 2022, as a result of drought (cattle theft related inciddencts by Dahalo militia) </t>
  </si>
  <si>
    <t>MDG002Fatalities reported</t>
  </si>
  <si>
    <t>Fatalities between 01 July to 01 Feb 2022</t>
  </si>
  <si>
    <t>MDG002Fatalities in all crises</t>
  </si>
  <si>
    <t xml:space="preserve">https://www.citypopulation.de/en/madagascar/admin/ ; </t>
  </si>
  <si>
    <t>The total population are exposed exposed to floods and cylones in the north (Alaotra Mangoro, Analamanga, Atsinanana, Boeny, Diana, Mastiatra Ambony and Sofia regions) and drought in the south (Andoy, Anosy, Atsimo-Anderfana, Atsimo-Atsinana, and Vatovavy Fitovinany)</t>
  </si>
  <si>
    <t>MDG001People exposed</t>
  </si>
  <si>
    <t>ECHO 27/01/2022 ; IPC 03/01/2022</t>
  </si>
  <si>
    <t>https://reliefweb.int/report/madagascar/madagascar-grand-south-grand-south-east-ipc-food-security-nutrition-snapshot ; https://reliefweb.int/report/madagascar/madagascar-mozambique-malawi-zimbabwe-tropical-storm-ana-update-dg-echo-un-ocha</t>
  </si>
  <si>
    <t>Number of people in IPC 2 and above in the districts affected by drought for January-April 2022 period (3549000) + People affected as of 27 January (110,000)</t>
  </si>
  <si>
    <t>MDG001People affected</t>
  </si>
  <si>
    <t>ECHO 27/01/2022 ; OCHA 19/08/2021</t>
  </si>
  <si>
    <t>https://reliefweb.int/report/madagascar/madagascar-mozambique-malawi-zimbabwe-tropical-storm-ana-update-dg-echo-un-ocha ; https://reliefweb.int/report/madagascar/madagascar-grand-sud-flash-appeal-january-2021-may-2022-revised-june-2021</t>
  </si>
  <si>
    <t>The number of people displaced because of floods and drought</t>
  </si>
  <si>
    <t>MDG001People displaced</t>
  </si>
  <si>
    <t>ACLED accessed on 24/01/2022 ; ECHO 27/01/2022</t>
  </si>
  <si>
    <t xml:space="preserve">https://acleddata.com/data-export-tool/ ; https://reliefweb.int/report/madagascar/madagascar-mozambique-malawi-zimbabwe-tropical-storm-ana-update-dg-echo-un-ocha </t>
  </si>
  <si>
    <t xml:space="preserve">Fatalities between 01 July 2021 to 01 Feb 2022 because of drought and floods </t>
  </si>
  <si>
    <t>MDG001Fatalities reported</t>
  </si>
  <si>
    <t>Fatalities between 01 July 2021 to 01 Feb 2022</t>
  </si>
  <si>
    <t>MDG001Fatalities in all crises</t>
  </si>
  <si>
    <t>MDG001People in Need</t>
  </si>
  <si>
    <t>ECHO 27/01/2022 ; IPC 03/01/2023</t>
  </si>
  <si>
    <t>MDG001Minimal humanitarian conditions - Level 1</t>
  </si>
  <si>
    <t>ECHO 27/01/2022 ; IPC 03/01/2024</t>
  </si>
  <si>
    <t>MDG001Stressed humanitarian conditions - Level 2</t>
  </si>
  <si>
    <t>ECHO 27/01/2022 ; IPC 03/01/2025</t>
  </si>
  <si>
    <t>People in Crisis IPC 3 in the drought affected regions for January-April 2022 period (1303000) + people displaced by the floods as of 27 January (110,000)</t>
  </si>
  <si>
    <t>MDG001Moderate humanitarian conditions - Level 3</t>
  </si>
  <si>
    <t>ECHO 27/01/2022 ; IPC 03/01/2026</t>
  </si>
  <si>
    <t>People in Emergency IPC 4 for January-April 2022 period</t>
  </si>
  <si>
    <t>MDG001Severe humanitarian conditions - Level 4</t>
  </si>
  <si>
    <t>ECHO 27/01/2022 ; IPC 03/01/2027</t>
  </si>
  <si>
    <t>People in Famine IPC 5 for January-April 2022 period</t>
  </si>
  <si>
    <t>MDG001Extreme humanitarian conditions - Level 5</t>
  </si>
  <si>
    <t>fatalities between 01 July 2021 and 01 Feb 2022 for the complex crisis</t>
  </si>
  <si>
    <t>NAM002Fatalities reported</t>
  </si>
  <si>
    <t>NAM002Fatalities in all crises</t>
  </si>
  <si>
    <t>IOM 16/01/2022</t>
  </si>
  <si>
    <t>https://dtm.iom.int/reports/sudan-mobility-tracking-round-three</t>
  </si>
  <si>
    <t>Number of IDPs in West-Darfur 350,079 as of end o June</t>
  </si>
  <si>
    <t>SDN008People displaced</t>
  </si>
  <si>
    <t>fatalities between 01 July 2021 and 01 Feb 2022 in West Darfur</t>
  </si>
  <si>
    <t>SDN008Fatalities reported</t>
  </si>
  <si>
    <t>SDN008Fatalities in all crises</t>
  </si>
  <si>
    <t>https://data2.unhcr.org/en/country/sdn</t>
  </si>
  <si>
    <t>The numbef of refugees from Ethiopia  (71,339), as of 31 Dec</t>
  </si>
  <si>
    <t>SDN007People displaced</t>
  </si>
  <si>
    <t>fatalities between 01 July 2021 and 01 Feb 2022 related to Tigrayan refugees</t>
  </si>
  <si>
    <t>SDN007Fatalities reported</t>
  </si>
  <si>
    <t>SDN007Fatalities in all crises</t>
  </si>
  <si>
    <t>SDN007People in Need</t>
  </si>
  <si>
    <t>Level1= Exposed population - affected population (ACAPS methodology)</t>
  </si>
  <si>
    <t>SDN007Minimal humanitarian conditions - Level 1</t>
  </si>
  <si>
    <t>Level 2 = Affected population - PIN (ACAPS methodology)</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</si>
  <si>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</si>
  <si>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</si>
  <si>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</si>
  <si>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</si>
  <si>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</si>
  <si>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The number represents refugees in Sudan, excluding refugees from Ethiopia (71,339), as of 31 Dec</t>
  </si>
  <si>
    <t>SDN005People displaced</t>
  </si>
  <si>
    <t>fatalities between 01 July 2021 and 01 Feb 2022 related to refugees (except Tigrayans)</t>
  </si>
  <si>
    <t>SDN005Fatalities reported</t>
  </si>
  <si>
    <t>SDN005Fatalities in all crises</t>
  </si>
  <si>
    <t>SDN005People in Need</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</si>
  <si>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</si>
  <si>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</si>
  <si>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</si>
  <si>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</si>
  <si>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</si>
  <si>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</si>
  <si>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 xml:space="preserve">IOM 16/01/2022 ; UNHCR Sudan 29/01/2022 ; UNHCR South Sudan 29/01/2022  ; UNHCR Chad 29/01/2022 </t>
  </si>
  <si>
    <t>https://dtm.iom.int/reports/sudan-mobility-tracking-round-three ; https://data2.unhcr.org/en/country/sdn; https://data2.unhcr.org/en/country/ssd ; https://data2.unhcr.org/en/country/tcd</t>
  </si>
  <si>
    <t>The number includes IDPs in Sudan (3,086,553) as of end of June 2021, Refugees in Sudan(1,130,547) as of 31 Dec, Refugee returnees (2,060) as of 31 Dec. 2019, Sudanese refugees in South Sudan (308,174) as of 31 Dec and Chad (374,216) as of 31 Dec.</t>
  </si>
  <si>
    <t>SDN001People displaced</t>
  </si>
  <si>
    <t>SDN001Fatalities reported</t>
  </si>
  <si>
    <t>SDN001Fatalities in all crises</t>
  </si>
  <si>
    <t>https://data2.unhcr.org/en/country/tza</t>
  </si>
  <si>
    <t>is the number of refugees in Tanzania as of 31 Dec</t>
  </si>
  <si>
    <t>TZA002People displaced</t>
  </si>
  <si>
    <t>fatalities between 01 July 2021 and 01 Feb 2022 related to refugees</t>
  </si>
  <si>
    <t>TZA002Fatalities reported</t>
  </si>
  <si>
    <t>TZA002Fatalities in all crises</t>
  </si>
  <si>
    <t>UNHCR accessed on 29/01/2022 ; National Bureau of Statistics 01/12/2017 ; UNHCR 27/04/2021</t>
  </si>
  <si>
    <t>https://data2.unhcr.org/en/country/tza ; https://www.nbs.go.tz/nbs/takwimu/census2012/Tanzania_Total_Population_by_District-Regions-2016_2017r.pdf ; https://data2.unhcr.org/en/documents/details/86371</t>
  </si>
  <si>
    <t>TZA002People in Need</t>
  </si>
  <si>
    <t>TZA002Minimal humanitarian conditions - Level 1</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</si>
  <si>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</si>
  <si>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</si>
  <si>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</si>
  <si>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</si>
  <si>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</si>
  <si>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OCHA 25/01/2022</t>
  </si>
  <si>
    <t>https://reliefweb.int/sites/reliefweb.int/files/resources/OCHA%20Sitrep%20%231%20Tonga%20Volcanic%20Eruption2022_01_25.pdf</t>
  </si>
  <si>
    <t>The number of people affected as of 25 January</t>
  </si>
  <si>
    <t>TON002People affected</t>
  </si>
  <si>
    <t>OCHA 28/01/2022</t>
  </si>
  <si>
    <t>https://reliefweb.int/sites/reliefweb.int/files/resources/OCHA%20Sitrep%20%232%20Tonga%20Volcanic%20Eruption%202022_01_28.pdf</t>
  </si>
  <si>
    <t>People displaced as of 28 January (1500)</t>
  </si>
  <si>
    <t>TON002People displaced</t>
  </si>
  <si>
    <t>293  houses were damaged as of 28 January</t>
  </si>
  <si>
    <t>TON002Buildings damaged</t>
  </si>
  <si>
    <t>TON002People in Need</t>
  </si>
  <si>
    <t>OCHA 28/01/2022 ; OCHA 25/01/2022</t>
  </si>
  <si>
    <t>https://reliefweb.int/sites/reliefweb.int/files/resources/OCHA%20Sitrep%20%232%20Tonga%20Volcanic%20Eruption%202022_01_28.pdf ; https://reliefweb.int/sites/reliefweb.int/files/resources/OCHA%20Sitrep%20%231%20Tonga%20Volcanic%20Eruption2022_01_25.pdf</t>
  </si>
  <si>
    <t>TON002Minimal humanitarian conditions - Level 1</t>
  </si>
  <si>
    <t>TON002Stressed humanitarian conditions - Level 2</t>
  </si>
  <si>
    <t>People in need = Level3 + Level4 + Level5</t>
  </si>
  <si>
    <t>TON002Moderate humanitarian conditions - Level 3</t>
  </si>
  <si>
    <t>OCHA 28/01/2023</t>
  </si>
  <si>
    <t>TON002Severe humanitarian conditions - Level 4</t>
  </si>
  <si>
    <t>OCHA 28/01/2024</t>
  </si>
  <si>
    <t>TON002Extreme humanitarian conditions - Level 5</t>
  </si>
  <si>
    <t>ZMB002Fatalities reported</t>
  </si>
  <si>
    <t>ZMB002Fatalities in all crises</t>
  </si>
  <si>
    <t>ZWE001Fatalities reported</t>
  </si>
  <si>
    <t>ZWE001Fatalities in all crises</t>
  </si>
  <si>
    <t>IPC 10/2020 City popualtion 01/06/2020 IPC 18/08/2021 IPC 20/09/2021 World Bank 2020 IPC 01/10/2020 IPC 30/07/2021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</si>
  <si>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t>
  </si>
  <si>
    <t>Total population of Zimbabwe, Madagascar, Zambia, Eswatini, Malawi, Namibia, and Lesotho</t>
  </si>
  <si>
    <t>REG012Total population</t>
  </si>
  <si>
    <t>Britannica 07/07/2021 City popualtion 01/06/2020 UN Statistics 2004 UN Statistics 2004</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</si>
  <si>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t>
  </si>
  <si>
    <t>Total area affected in Zimbabwe, Madagascar, Zambia, Eswatini, Malawi, Namibia, and Lesotho</t>
  </si>
  <si>
    <t>REG012Landmass affected</t>
  </si>
  <si>
    <t>IPC 10/2020 City popualtion 01/06/2020 IPC 18/08/2021 IPC 25/01/2022 World Bank 2020 IPC 15/12/2021 IPC 30/07/2021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</si>
  <si>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https://reliefweb.int/report/eswatini/eswatini-ipc-acute-food-insecurity-analysis-december-2021-march-2022-projection https://data.worldbank.org/indicator/SP.POP.TOTL?locations=MW https://reliefweb.int/report/namibia/namibia-acute-food-insecurity-analysis-october-2021-march-2022-issued-december-2021 https://reliefweb.int/report/lesotho/lesotho-ipc-acute-food-insecurity-analysis-july-september-2021-and-projection-october</t>
  </si>
  <si>
    <t>REG012People exposed</t>
  </si>
  <si>
    <t>IPC 10/2020 IPC 03/01/2022 IPC 18/08/2021 IPC 25/01/2022 IPC 28/12/2021 IPC 15/12/2021 IPC 30/07/2021</t>
  </si>
  <si>
    <t>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https://reliefweb.int/report/namibia/namibia-acute-food-insecurity-analysis-october-2021-march-2022-issued-december-2021 https://reliefweb.int/report/lesotho/lesotho-ipc-acute-food-insecurity-analysis-july-september-2021-and-projection-october</t>
  </si>
  <si>
    <t>REG012People affected</t>
  </si>
  <si>
    <t xml:space="preserve">OCHA HNO 29/02/2021 OCHA 19/08/2021     </t>
  </si>
  <si>
    <t xml:space="preserve">https://reliefweb.int/report/zimbabwe/zimbabwe-humanitarian-needs-overview-2020-february-2020 https://reliefweb.int/report/madagascar/madagascar-grand-sud-flash-appeal-january-2021-may-2022-revised-june-2021     </t>
  </si>
  <si>
    <t xml:space="preserve">IPDs in Zimbabwe and Madagascar only as there is no information indicating that there IDPs in the other countries. </t>
  </si>
  <si>
    <t>REG012People displaced</t>
  </si>
  <si>
    <t xml:space="preserve">https://acleddata.com/data-export-tool/ </t>
  </si>
  <si>
    <t xml:space="preserve">Fatalities between 01 July 2021 and 01 Feb 2022, due to the regional food insecurity crisis in Zimbabwe, Zambia, Madagascar, Eswatini, Malawi, Namibia, and Lesotho. </t>
  </si>
  <si>
    <t>REG012Fatalities reported</t>
  </si>
  <si>
    <t xml:space="preserve">Fatalities between 01 July 2021 and 01 Feb 2022 in Zimbabwe, Zambia, Madagascar, Eswatini, Malawi, Namibia, and Lesotho. </t>
  </si>
  <si>
    <t>REG012Fatalities in all crises</t>
  </si>
  <si>
    <t>OCHA HNO 29/02/2021 ; IPC 10/2020 IPC 03/01/2022 IPC 18/08/2021 IPC 25/01/2022 IPC 28/12/2021 IPC 15/12/2021 IPC 20/01/2022</t>
  </si>
  <si>
    <t>https://reliefweb.int/report/zimbabwe/zimbabwe-humanitarian-needs-overview-2020-february-2020 ; 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https://reliefweb.int/report/namibia/namibia-acute-food-insecurity-analysis-october-2021-march-2022-issued-december-2021 https://reliefweb.int/report/lesotho/lesotho-ipc-acute-food-insecurity-analysis-november-2021-march-2022-issued-january</t>
  </si>
  <si>
    <t>REG012People in Need</t>
  </si>
  <si>
    <t>The sum of Level 1 figures for food/drought/complex crisis from ACAPS INFORM Severity Index of each country (Zimbabwe, Madagascar, Zambia, Eswatini, Malawi, Namibia, and Lesotho)</t>
  </si>
  <si>
    <t>REG012Minimal humanitarian conditions - Level 1</t>
  </si>
  <si>
    <t>The sum of Level 2 figures for food/drought/complex crisis from ACAPS INFORM Severity Index of each country (Zimbabwe, Madagascar, Zambia, Eswatini, Malawi, Namibia, and Lesotho)</t>
  </si>
  <si>
    <t>REG012Stressed humanitarian conditions - Level 2</t>
  </si>
  <si>
    <t>The sum of Level 3 figures for food/drought/complex crisis from ACAPS INFORM Severity Index of each country (Zimbabwe, Madagascar, Zambia, Eswatini, Malawi, Namibia, and Lesotho)</t>
  </si>
  <si>
    <t>REG012Moderate humanitarian conditions - Level 3</t>
  </si>
  <si>
    <t>The sum of Level 4 figures for food/drought/complex crisis from ACAPS INFORM Severity Index of each country (Zimbabwe, Madagascar, Zambia, Eswatini, Malawi, Namibia, and Lesotho)</t>
  </si>
  <si>
    <t>REG012Severe humanitarian conditions - Level 4</t>
  </si>
  <si>
    <t>The sum of Level 5 figures for food/drought/complex crisis from ACAPS INFORM Severity Index of each country (Zimbabwe, Madagascar, Zambia, Eswatini, Malawi, Namibia, and Lesotho)</t>
  </si>
  <si>
    <t>REG012Extreme humanitarian conditions - Level 5</t>
  </si>
  <si>
    <t>Host community, IDPs, Refugees</t>
  </si>
  <si>
    <t>REG012Crisis affected groups</t>
  </si>
  <si>
    <t xml:space="preserve">IPC 28/12/2021 ; Govt. Malawi/iMMAP 29/01/2022 ; ECHO 28/01/2022 </t>
  </si>
  <si>
    <t>https://reliefweb.int/report/malawi/malawi-ipc-acute-food-insecurity-analysis-november-2021-march-2022-issued-december ; https://erccportal.jrc.ec.europa.eu/ECHO-Products/Echo-Flash#/echo-flash-items/22294 ; https://reliefweb.int/sites/reliefweb.int/files/resources/019_mw_snpt_20220128_cyclone_ana_flash_update_v4.pdf</t>
  </si>
  <si>
    <t>Affected population are people in IPC 2 (Stressed) and above for JANUARY - MARCH 2022 period and people affected by Cyclone Ana</t>
  </si>
  <si>
    <t>MWI002People affected</t>
  </si>
  <si>
    <t>Govt. Malawi/iMMAP 29/01/2022 ; ECHO 28/01/2022</t>
  </si>
  <si>
    <t>https://erccportal.jrc.ec.europa.eu/ECHO-Products/Echo-Flash#/echo-flash-items/22294 ; https://reliefweb.int/sites/reliefweb.int/files/resources/019_mw_snpt_20220128_cyclone_ana_flash_update_v4.pdf</t>
  </si>
  <si>
    <t xml:space="preserve">Around 17,000 households are displaced by cyclone Ana and floods and the average household size in Malawi is 4.5 </t>
  </si>
  <si>
    <t>MWI002People displaced</t>
  </si>
  <si>
    <t>Xinhua 31/01/2022</t>
  </si>
  <si>
    <t>http://www.xinhuanet.com/english/africa/20220131/252295557e43432fac22f3ef129d3e4b/c.html</t>
  </si>
  <si>
    <t>As of 30 January, at least 32 people are killed because of floods</t>
  </si>
  <si>
    <t>MWI002Fatalities reported</t>
  </si>
  <si>
    <t>MWI002Fatalities in all crises</t>
  </si>
  <si>
    <t>MWI002People in Need</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</si>
  <si>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</si>
  <si>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</si>
  <si>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</si>
  <si>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</si>
  <si>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Includes the people in IPC-3 (Crisis) severity for JANUARY - MARCH 2022 period + People displaced by floods</t>
  </si>
  <si>
    <t>MWI002Moderate humanitarian conditions - Level 3</t>
  </si>
  <si>
    <t>IPC-4 (Emergency) severity between JANUARY - MARCH 2022 period</t>
  </si>
  <si>
    <t>MWI002Severe humanitarian conditions - Level 4</t>
  </si>
  <si>
    <t>IPC-5 (Catastrophe) severity between JANUARY - MARCH 2022 period</t>
  </si>
  <si>
    <t>MWI002Extreme humanitarian conditions - Level 5</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</si>
  <si>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</si>
  <si>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</si>
  <si>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</si>
  <si>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</si>
  <si>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</si>
  <si>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</si>
  <si>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</si>
  <si>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</si>
  <si>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</si>
  <si>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</si>
  <si>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</si>
  <si>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</si>
  <si>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</si>
  <si>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</si>
  <si>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As of 30 January, at least 147 people are injured</t>
  </si>
  <si>
    <t>MWI004Injuries reported</t>
  </si>
  <si>
    <t>As of 30 January, at least 32 people are killed</t>
  </si>
  <si>
    <t>MWI004Fatalities reported</t>
  </si>
  <si>
    <t>MWI004Fatalities in all crises</t>
  </si>
  <si>
    <t>MWI004Buildings damaged</t>
  </si>
  <si>
    <t>MWI004Buildings destroyed</t>
  </si>
  <si>
    <t>MWI004Economic Losses</t>
  </si>
  <si>
    <t>MWI004People in Need</t>
  </si>
  <si>
    <t>https://erccportal.jrc.ec.europa.eu/ECHO-Products/Echo-Flash#/echo-flash-items/22294 ; https://reliefweb.int/sites/reliefweb.int/files/resources/019_mw_snpt_20220128_cyclone_ana_flash_update_v4.pdf ; https://malawi.unfpa.org/sites/default/files/resource-pdf/2018%20Census%20Preliminary%20Report.pdf</t>
  </si>
  <si>
    <t>MWI004Minimal humanitarian conditions - Level 1</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</si>
  <si>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</si>
  <si>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</si>
  <si>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</si>
  <si>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</si>
  <si>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</si>
  <si>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</si>
  <si>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</si>
  <si>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</si>
  <si>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</si>
  <si>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</si>
  <si>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</si>
  <si>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</si>
  <si>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</si>
  <si>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</si>
  <si>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</si>
  <si>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ACLED Accessed 01/02/2022</t>
  </si>
  <si>
    <t>Fatalities from the Cabo Delgado insurgency for the period Aug 2021-Jan 2022</t>
  </si>
  <si>
    <t>MOZ004Fatalities reported</t>
  </si>
  <si>
    <t>ACLED Accessed 01/02/2022; OCHA 01/02/2022</t>
  </si>
  <si>
    <t>https://acleddata.com/data-export-tool/; https://reliefweb.int/report/mozambique/mozambique-tropical-storm-ana-flash-update-no7-1-february-2022</t>
  </si>
  <si>
    <t>Fatalities from the cyclone and the Cabo Delgado insurgency for the period Aug 2021-Jan 2022</t>
  </si>
  <si>
    <t>MOZ004Fatalities in all crises</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</si>
  <si>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</si>
  <si>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</si>
  <si>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</si>
  <si>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</si>
  <si>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</si>
  <si>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OCHA 01/06/2021; IPC Accessed 01/02/2022</t>
  </si>
  <si>
    <t>https://reports.unocha.org/en/country/mozambique; http://www.ipcinfo.org/ipc-country-analysis/details-map/en/c/1154889/</t>
  </si>
  <si>
    <t>MOZ004Moderate humanitarian conditions - Level 3</t>
  </si>
  <si>
    <t>MOZ004Severe humanitarian conditions - Level 4</t>
  </si>
  <si>
    <t>MOZ004Extreme humanitarian conditions - Level 5</t>
  </si>
  <si>
    <t>Tropical Cyclone Ana in Mozambique</t>
  </si>
  <si>
    <t>MOZ008</t>
  </si>
  <si>
    <t>INE 2017</t>
  </si>
  <si>
    <t>http://www.ine.gov.mz/operacoes-estatisticas/censos/censo-2007/censo-2017/mapa-dos-dados-preliminares-2017-2007-e-1997.pdf/view</t>
  </si>
  <si>
    <t>Total population of Mozambique according to the last census</t>
  </si>
  <si>
    <t>MOZ008Total population</t>
  </si>
  <si>
    <t>OCHA 28/01/2022; Mappr Accessed 31/01/2022</t>
  </si>
  <si>
    <t>https://reliefweb.int/report/mozambique/mozambique-tropical-storm-ana-flash-update-no5-28-january-2022; https://www.mappr.co/counties/mozambique/</t>
  </si>
  <si>
    <t xml:space="preserve">Landmass of Zambezia, Nampula, Tete  and Sofala provinces, which are the most affected. </t>
  </si>
  <si>
    <t>MOZ008Landmass affected</t>
  </si>
  <si>
    <t>OCHA 28/01/2022; INE 2017</t>
  </si>
  <si>
    <t>https://reliefweb.int/report/mozambique/mozambique-tropical-storm-ana-flash-update-no5-28-january-2022; http://www.ine.gov.mz/operacoes-estatisticas/censos/censo-2007/censo-2017/mapa-dos-dados-preliminares-2017-2007-e-1997.pdf/view</t>
  </si>
  <si>
    <t xml:space="preserve">Population of Zambezia, Nampula, Tete and Sofala provinces, which are the most affected. </t>
  </si>
  <si>
    <t>MOZ008People exposed</t>
  </si>
  <si>
    <t>OCHA 01/02/2022</t>
  </si>
  <si>
    <t>https://reliefweb.int/report/mozambique/mozambique-tropical-storm-ana-flash-update-no7-1-february-2022</t>
  </si>
  <si>
    <t>Number of people affected by Tropical Cyclone Ana in Mozambique; More detailed assessments are ongoing</t>
  </si>
  <si>
    <t>MOZ008People affected</t>
  </si>
  <si>
    <t>OCHA 28/01/2022; INGD 27/01/2022</t>
  </si>
  <si>
    <t>https://reliefweb.int/report/mozambique/mozambique-tropical-storm-ana-flash-update-no5-28-january-2022; https://www.ingd.gov.mz/sintese-da-intervencao-do-porta-voz-do-ingd-paulo-tomas-no-cafe-da-manha-da-radio-mocambique-27-01/</t>
  </si>
  <si>
    <t>Number of people displaced by Tropical Cyclone Ana in Mozambique; More detailed assessments are ongoing</t>
  </si>
  <si>
    <t>MOZ008People displaced</t>
  </si>
  <si>
    <t>Number of people injured since the tropical storm made landfall in Mozambique on 24 Jan</t>
  </si>
  <si>
    <t>MOZ008Injuries reported</t>
  </si>
  <si>
    <t>No illnesses reported</t>
  </si>
  <si>
    <t>MOZ008Illness cases reported</t>
  </si>
  <si>
    <t>Number of people who died as a result of the storm</t>
  </si>
  <si>
    <t>MOZ008Fatalities reported</t>
  </si>
  <si>
    <t xml:space="preserve">The storm damaged 30 health centers </t>
  </si>
  <si>
    <t>MOZ008Buildings damaged</t>
  </si>
  <si>
    <t>Classrooms and homes destroyed by the storm</t>
  </si>
  <si>
    <t>MOZ008Buildings destroyed</t>
  </si>
  <si>
    <t>The Government estimates that the reconstruction activities for Tropical Storm Ana in the three most affected provinces will cost around US$ 1.7 million.</t>
  </si>
  <si>
    <t>MOZ008Economic Losses</t>
  </si>
  <si>
    <t>MOZ008People in Need</t>
  </si>
  <si>
    <t>OCHA 28/01/2022; INE 2017; OCHA 01/02/2022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</si>
  <si>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t>
  </si>
  <si>
    <t>Level 1 and 2 are computed according to ACAPS methodology. All people in need have Level 3 needs. There is no information to indicate Level 4 or 5 needs</t>
  </si>
  <si>
    <t>MOZ008Minimal humanitarian conditions - Level 1</t>
  </si>
  <si>
    <t>MOZ008Stressed humanitarian conditions - Level 2</t>
  </si>
  <si>
    <t>MOZ008Moderate humanitarian conditions - Level 3</t>
  </si>
  <si>
    <t>MOZ008Severe humanitarian conditions - Level 4</t>
  </si>
  <si>
    <t>MOZ008Extreme humanitarian conditions - Level 5</t>
  </si>
  <si>
    <t>MOZ008Fatalities in all crises</t>
  </si>
  <si>
    <t>IDPs, host and non-host population</t>
  </si>
  <si>
    <t>MOZ008Crisis affected groups</t>
  </si>
  <si>
    <t>MOZ001Total population</t>
  </si>
  <si>
    <t>Total landmass of provinces affected by the insurgency and cyclone- Cabo Delgado, Niassa, Nampula, Tete, Sofala and Zambezi provinces</t>
  </si>
  <si>
    <t>MOZ001Landmass affected</t>
  </si>
  <si>
    <t>Population of provinces affected by the insurgency and cyclone- Cabo Delgado, Niassa, Nampula, Tete and Zambezi provinces</t>
  </si>
  <si>
    <t>MOZ001People exposed</t>
  </si>
  <si>
    <t>OCHA 01/02/2022; INE 2017; OCHA 01/09/2021</t>
  </si>
  <si>
    <t>https://reliefweb.int/report/mozambique/mozambique-tropical-storm-ana-flash-update-no7-1-february-2022; http://www.ine.gov.mz/operacoes-estatisticas/censos/censo-2007/censo-2017/divulgacao-de-resultados-preliminares-do-iv-rgph-2017.pdf/view; https://reports.unocha.org/en/country/mozambique</t>
  </si>
  <si>
    <t>Number of people affected by Tropical Cyclone Ana  and the insurgency in Mozambique</t>
  </si>
  <si>
    <t>MOZ001People affected</t>
  </si>
  <si>
    <t>OCHA 28/01/2022; INGD 27/01/2022; IOM 09/2021</t>
  </si>
  <si>
    <t>https://reliefweb.int/report/mozambique/mozambique-tropical-storm-ana-flash-update-no5-28-january-2022; https://www.ingd.gov.mz/sintese-da-intervencao-do-porta-voz-do-ingd-paulo-tomas-no-cafe-da-manha-da-radio-mocambique-27-01/; https://mozambique.un.org/sites/default/files/2021-09/Baseline%20Assessment%20Report%20-%20Mozambique%20-%20R13%20-%20September%202021.pdf</t>
  </si>
  <si>
    <t>Number of people displaced by Tropical Cyclone Ana and the insurgency in Mozambique</t>
  </si>
  <si>
    <t>MOZ001People displaced</t>
  </si>
  <si>
    <t>Number of people injured since the tropical storm made landfall in Mozambique on 24 Jan. Injuries from the insurgency not included due to lack of reliable data on cumulative injuries.</t>
  </si>
  <si>
    <t>MOZ001Injuries reported</t>
  </si>
  <si>
    <t>MOZ001Illness cases reported</t>
  </si>
  <si>
    <t>MOZ001Fatalities reported</t>
  </si>
  <si>
    <t>MOZ001Buildings damaged</t>
  </si>
  <si>
    <t>MOZ001Buildings destroyed</t>
  </si>
  <si>
    <t>MOZ001Economic Losses</t>
  </si>
  <si>
    <t>MOZ001People in Need</t>
  </si>
  <si>
    <t>ACAPS Methodology applied; Aggregation of figures from cyclone and insurgency crises; No information to indicate Level 5 needs</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</si>
  <si>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</si>
  <si>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</si>
  <si>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</si>
  <si>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</si>
  <si>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</si>
  <si>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IDPs, Returnees and Host and non-host populations affected</t>
  </si>
  <si>
    <t>MOZ001Crisis affected groups</t>
  </si>
  <si>
    <t>MOZ001Fatalities in all crises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</si>
  <si>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</si>
  <si>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</si>
  <si>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</si>
  <si>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</si>
  <si>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</si>
  <si>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</si>
  <si>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</si>
  <si>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</si>
  <si>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</si>
  <si>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MOZ004Impediments to entry into country (bureaucratic and administrative)</t>
  </si>
  <si>
    <t>MOZ004Physical constraints in the environment (obstacles related to terrain, climate, lack of infrastructure, etc.)</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</si>
  <si>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</si>
  <si>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</si>
  <si>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</si>
  <si>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</si>
  <si>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</si>
  <si>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</si>
  <si>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</si>
  <si>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</si>
  <si>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</si>
  <si>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</si>
  <si>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</si>
  <si>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</si>
  <si>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</si>
  <si>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</si>
  <si>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</si>
  <si>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</si>
  <si>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</si>
  <si>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</si>
  <si>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</si>
  <si>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</si>
  <si>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</si>
  <si>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</si>
  <si>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</si>
  <si>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</si>
  <si>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</si>
  <si>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</si>
  <si>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</si>
  <si>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release:</t>
  </si>
  <si>
    <t>31/01/2022</t>
  </si>
  <si>
    <t>INFORM SEVERITY INDEX</t>
  </si>
  <si>
    <t>January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</si>
  <si>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</si>
  <si>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</si>
  <si>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</si>
  <si>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</si>
  <si>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</si>
  <si>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</si>
  <si>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</si>
  <si>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</si>
  <si>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</si>
  <si>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</si>
  <si>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</si>
  <si>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</si>
  <si>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</si>
  <si>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</si>
  <si>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</si>
  <si>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</si>
  <si>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</si>
  <si>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</si>
  <si>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</si>
  <si>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</si>
  <si>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</si>
  <si>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</si>
  <si>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</si>
  <si>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</si>
  <si>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</si>
  <si>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</si>
  <si>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</si>
  <si>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</si>
  <si>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</si>
  <si>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</si>
  <si>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</si>
  <si>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</si>
  <si>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</si>
  <si>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</si>
  <si>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</si>
  <si>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</si>
  <si>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</si>
  <si>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</si>
  <si>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</si>
  <si>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</si>
  <si>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</si>
  <si>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</si>
  <si>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</si>
  <si>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</si>
  <si>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</si>
  <si>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</si>
  <si>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</si>
  <si>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</si>
  <si>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</si>
  <si>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</si>
  <si>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</si>
  <si>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</si>
  <si>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</si>
  <si>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</si>
  <si>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</si>
  <si>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</si>
  <si>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</si>
  <si>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</si>
  <si>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</si>
  <si>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</si>
  <si>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</si>
  <si>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</si>
  <si>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</si>
  <si>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</si>
  <si>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</si>
  <si>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</si>
  <si>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</si>
  <si>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</si>
  <si>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</si>
  <si>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</si>
  <si>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</si>
  <si>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</si>
  <si>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</si>
  <si>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</si>
  <si>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</si>
  <si>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</si>
  <si>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</si>
  <si>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</si>
  <si>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</si>
  <si>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</si>
  <si>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</si>
  <si>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</si>
  <si>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</si>
  <si>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</si>
  <si>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</si>
  <si>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</si>
  <si>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</si>
  <si>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</si>
  <si>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</si>
  <si>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</si>
  <si>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</si>
  <si>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</si>
  <si>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</si>
  <si>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</si>
  <si>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</si>
  <si>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</si>
  <si>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</si>
  <si>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</si>
  <si>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</si>
  <si>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</si>
  <si>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</si>
  <si>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</si>
  <si>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</si>
  <si>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</si>
  <si>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</si>
  <si>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</si>
  <si>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</si>
  <si>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</si>
  <si>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</si>
  <si>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</si>
  <si>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</si>
  <si>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</si>
  <si>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</si>
  <si>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</si>
  <si>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</si>
  <si>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</si>
  <si>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</si>
  <si>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</si>
  <si>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</si>
  <si>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</si>
  <si>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</si>
  <si>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</si>
  <si>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</si>
  <si>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</si>
  <si>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</si>
  <si>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</si>
  <si>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</si>
  <si>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</si>
  <si>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</si>
  <si>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</si>
  <si>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</si>
  <si>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</si>
  <si>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</si>
  <si>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</si>
  <si>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</si>
  <si>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</si>
  <si>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</si>
  <si>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</si>
  <si>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</si>
  <si>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</si>
  <si>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</si>
  <si>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</si>
  <si>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</si>
  <si>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</si>
  <si>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</si>
  <si>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</si>
  <si>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</si>
  <si>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</si>
  <si>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</si>
  <si>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</si>
  <si>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</si>
  <si>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</si>
  <si>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</si>
  <si>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</si>
  <si>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</si>
  <si>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</si>
  <si>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</si>
  <si>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</si>
  <si>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</si>
  <si>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</si>
  <si>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</si>
  <si>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</si>
  <si>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</si>
  <si>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</si>
  <si>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</si>
  <si>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</si>
  <si>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</si>
  <si>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</si>
  <si>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</si>
  <si>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</si>
  <si>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</si>
  <si>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</si>
  <si>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</si>
  <si>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</si>
  <si>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</si>
  <si>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</si>
  <si>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</si>
  <si>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</si>
  <si>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</si>
  <si>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</si>
  <si>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</si>
  <si>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</si>
  <si>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</si>
  <si>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</si>
  <si>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</si>
  <si>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</si>
  <si>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</si>
  <si>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</si>
  <si>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</si>
  <si>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</si>
  <si>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</si>
  <si>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</si>
  <si>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</si>
  <si>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</si>
  <si>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</si>
  <si>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</si>
  <si>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</si>
  <si>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</si>
  <si>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</si>
  <si>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</si>
  <si>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</si>
  <si>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</si>
  <si>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</si>
  <si>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</si>
  <si>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</si>
  <si>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</si>
  <si>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</si>
  <si>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</si>
  <si>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</si>
  <si>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</si>
  <si>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</si>
  <si>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</si>
  <si>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</si>
  <si>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</si>
  <si>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</si>
  <si>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</si>
  <si>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</si>
  <si>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</si>
  <si>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</si>
  <si>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</si>
  <si>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</si>
  <si>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</si>
  <si>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</si>
  <si>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</si>
  <si>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</si>
  <si>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</si>
  <si>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</si>
  <si>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</si>
  <si>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</si>
  <si>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</si>
  <si>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Chile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</si>
  <si>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</si>
  <si>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</si>
  <si>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</si>
  <si>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</si>
  <si>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</si>
  <si>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</si>
  <si>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</si>
  <si>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</si>
  <si>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</si>
  <si>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</si>
  <si>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</si>
  <si>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</si>
  <si>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</si>
  <si>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</si>
  <si>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</si>
  <si>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</si>
  <si>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</si>
  <si>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</si>
  <si>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</si>
  <si>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</si>
  <si>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</si>
  <si>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</si>
  <si>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</si>
  <si>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</si>
  <si>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</si>
  <si>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</si>
  <si>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</si>
  <si>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Dominican Republic</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</si>
  <si>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</si>
  <si>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</si>
  <si>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</si>
  <si>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</si>
  <si>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</si>
  <si>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</si>
  <si>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</si>
  <si>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</si>
  <si>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</si>
  <si>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</si>
  <si>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</si>
  <si>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</si>
  <si>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</si>
  <si>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</si>
  <si>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</si>
  <si>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</si>
  <si>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</si>
  <si>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</si>
  <si>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</si>
  <si>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</si>
  <si>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</si>
  <si>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</si>
  <si>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</si>
  <si>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</si>
  <si>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</si>
  <si>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</si>
  <si>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</si>
  <si>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</si>
  <si>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</si>
  <si>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</si>
  <si>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</si>
  <si>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</si>
  <si>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</si>
  <si>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</si>
  <si>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</si>
  <si>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</si>
  <si>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</si>
  <si>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</si>
  <si>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</si>
  <si>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</si>
  <si>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</si>
  <si>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</si>
  <si>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</si>
  <si>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Hungary</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</si>
  <si>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</si>
  <si>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</si>
  <si>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</si>
  <si>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</si>
  <si>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</si>
  <si>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</si>
  <si>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</si>
  <si>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</si>
  <si>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</si>
  <si>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</si>
  <si>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</si>
  <si>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</si>
  <si>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</si>
  <si>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</si>
  <si>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</si>
  <si>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</si>
  <si>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</si>
  <si>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</si>
  <si>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</si>
  <si>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</si>
  <si>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</si>
  <si>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</si>
  <si>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</si>
  <si>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</si>
  <si>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</si>
  <si>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</si>
  <si>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</si>
  <si>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</si>
  <si>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</si>
  <si>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</si>
  <si>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</si>
  <si>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</si>
  <si>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</si>
  <si>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</si>
  <si>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</si>
  <si>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</si>
  <si>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</si>
  <si>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</si>
  <si>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</si>
  <si>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</si>
  <si>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</si>
  <si>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</si>
  <si>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</si>
  <si>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</si>
  <si>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</si>
  <si>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</si>
  <si>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</si>
  <si>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</si>
  <si>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</si>
  <si>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</si>
  <si>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</si>
  <si>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</si>
  <si>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</si>
  <si>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</si>
  <si>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</si>
  <si>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</si>
  <si>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</si>
  <si>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</si>
  <si>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</si>
  <si>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</si>
  <si>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</si>
  <si>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</si>
  <si>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</si>
  <si>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</si>
  <si>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</si>
  <si>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</si>
  <si>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</si>
  <si>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</si>
  <si>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</si>
  <si>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</si>
  <si>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</si>
  <si>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</si>
  <si>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</si>
  <si>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</si>
  <si>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</si>
  <si>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</si>
  <si>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</si>
  <si>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</si>
  <si>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</si>
  <si>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</si>
  <si>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</si>
  <si>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</si>
  <si>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</si>
  <si>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</si>
  <si>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</si>
  <si>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</si>
  <si>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</si>
  <si>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</si>
  <si>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</si>
  <si>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</si>
  <si>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</si>
  <si>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</si>
  <si>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</si>
  <si>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Panama</t>
  </si>
  <si>
    <t>PAN</t>
  </si>
  <si>
    <t>PER</t>
  </si>
  <si>
    <t>PHL</t>
  </si>
  <si>
    <t>Palau</t>
  </si>
  <si>
    <t>PLW</t>
  </si>
  <si>
    <t>Papua New Guinea</t>
  </si>
  <si>
    <t>PNG</t>
  </si>
  <si>
    <t>Poland</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</si>
  <si>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</si>
  <si>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</si>
  <si>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</si>
  <si>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</si>
  <si>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</si>
  <si>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</si>
  <si>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</si>
  <si>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</si>
  <si>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</si>
  <si>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</si>
  <si>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</si>
  <si>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</si>
  <si>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</si>
  <si>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</si>
  <si>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</si>
  <si>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</si>
  <si>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</si>
  <si>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</si>
  <si>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</si>
  <si>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</si>
  <si>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</si>
  <si>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</si>
  <si>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</si>
  <si>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</si>
  <si>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</si>
  <si>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</si>
  <si>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</si>
  <si>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</si>
  <si>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</si>
  <si>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</si>
  <si>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</si>
  <si>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</si>
  <si>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</si>
  <si>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</si>
  <si>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</si>
  <si>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</si>
  <si>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</si>
  <si>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</si>
  <si>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</si>
  <si>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</si>
  <si>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</si>
  <si>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</si>
  <si>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</si>
  <si>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</si>
  <si>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</si>
  <si>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</si>
  <si>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</si>
  <si>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</si>
  <si>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</si>
  <si>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</si>
  <si>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</si>
  <si>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</si>
  <si>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</si>
  <si>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</si>
  <si>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</si>
  <si>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</si>
  <si>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</si>
  <si>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</si>
  <si>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</si>
  <si>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</si>
  <si>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</si>
  <si>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</si>
  <si>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</si>
  <si>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</si>
  <si>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</si>
  <si>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</si>
  <si>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</si>
  <si>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</si>
  <si>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</si>
  <si>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</si>
  <si>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</si>
  <si>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</si>
  <si>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</si>
  <si>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</si>
  <si>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</si>
  <si>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</si>
  <si>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</si>
  <si>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</si>
  <si>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</si>
  <si>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</si>
  <si>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</si>
  <si>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</si>
  <si>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</si>
  <si>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</si>
  <si>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</si>
  <si>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</si>
  <si>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</si>
  <si>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</si>
  <si>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</si>
  <si>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</si>
  <si>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</si>
  <si>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</si>
  <si>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</si>
  <si>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</si>
  <si>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</si>
  <si>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</si>
  <si>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</si>
  <si>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</si>
  <si>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</si>
  <si>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</si>
  <si>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</si>
  <si>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</si>
  <si>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</si>
  <si>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</si>
  <si>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</si>
  <si>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</si>
  <si>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</si>
  <si>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</si>
  <si>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</si>
  <si>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</si>
  <si>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</si>
  <si>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</si>
  <si>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</si>
  <si>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</si>
  <si>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</si>
  <si>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</si>
  <si>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</si>
  <si>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</si>
  <si>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</si>
  <si>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</si>
  <si>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</si>
  <si>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</si>
  <si>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</si>
  <si>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</si>
  <si>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</si>
  <si>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</si>
  <si>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</si>
  <si>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</si>
  <si>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</si>
  <si>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</si>
  <si>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</si>
  <si>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</si>
  <si>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</si>
  <si>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</si>
  <si>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</si>
  <si>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</si>
  <si>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</si>
  <si>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</si>
  <si>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</si>
  <si>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</si>
  <si>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</si>
  <si>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</si>
  <si>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</si>
  <si>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</si>
  <si>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</si>
  <si>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</si>
  <si>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</si>
  <si>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</si>
  <si>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</si>
  <si>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</si>
  <si>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</si>
  <si>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</si>
  <si>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</si>
  <si>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</si>
  <si>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</si>
  <si>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</si>
  <si>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</si>
  <si>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</si>
  <si>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</si>
  <si>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</si>
  <si>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</si>
  <si>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</si>
  <si>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</si>
  <si>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</si>
  <si>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</si>
  <si>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</si>
  <si>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</si>
  <si>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</si>
  <si>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</si>
  <si>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</si>
  <si>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</si>
  <si>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</si>
  <si>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</si>
  <si>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</si>
  <si>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</si>
  <si>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</si>
  <si>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</si>
  <si>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</si>
  <si>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</si>
  <si>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</si>
  <si>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</si>
  <si>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</si>
  <si>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</si>
  <si>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</si>
  <si>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</si>
  <si>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</si>
  <si>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</si>
  <si>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</si>
  <si>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</si>
  <si>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</si>
  <si>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</si>
  <si>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</si>
  <si>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</si>
  <si>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</si>
  <si>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</si>
  <si>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</si>
  <si>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</si>
  <si>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</si>
  <si>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</si>
  <si>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</si>
  <si>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</si>
  <si>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</si>
  <si>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</si>
  <si>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</si>
  <si>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</si>
  <si>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</si>
  <si>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</si>
  <si>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</si>
  <si>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</si>
  <si>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</si>
  <si>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</si>
  <si>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</si>
  <si>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</si>
  <si>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</si>
  <si>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</si>
  <si>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</si>
  <si>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</si>
  <si>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</si>
  <si>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</si>
  <si>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</si>
  <si>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</si>
  <si>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</si>
  <si>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</si>
  <si>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</si>
  <si>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</si>
  <si>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</si>
  <si>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</si>
  <si>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</si>
  <si>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</si>
  <si>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</si>
  <si>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</si>
  <si>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</si>
  <si>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</si>
  <si>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</si>
  <si>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</si>
  <si>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</si>
  <si>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</si>
  <si>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</si>
  <si>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</si>
  <si>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</si>
  <si>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</si>
  <si>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</si>
  <si>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</si>
  <si>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</si>
  <si>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</si>
  <si>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</si>
  <si>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</si>
  <si>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</si>
  <si>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</si>
  <si>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</si>
  <si>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</si>
  <si>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</si>
  <si>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</si>
  <si>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</si>
  <si>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</si>
  <si>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</si>
  <si>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</si>
  <si>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</si>
  <si>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</si>
  <si>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</si>
  <si>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</si>
  <si>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</si>
  <si>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</si>
  <si>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</si>
  <si>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</si>
  <si>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</si>
  <si>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</si>
  <si>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</si>
  <si>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</si>
  <si>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</si>
  <si>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</si>
  <si>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</si>
  <si>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</si>
  <si>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</si>
  <si>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</si>
  <si>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</si>
  <si>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</si>
  <si>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</si>
  <si>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</si>
  <si>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</si>
  <si>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</si>
  <si>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</si>
  <si>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</si>
  <si>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</si>
  <si>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</si>
  <si>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</si>
  <si>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</si>
  <si>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</si>
  <si>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</si>
  <si>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</si>
  <si>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</si>
  <si>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</si>
  <si>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</si>
  <si>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</si>
  <si>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</si>
  <si>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</si>
  <si>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</si>
  <si>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PAN002</t>
  </si>
  <si>
    <t>PHL004</t>
  </si>
  <si>
    <t>PHL005</t>
  </si>
  <si>
    <t>PHL006</t>
  </si>
  <si>
    <t>PHL007</t>
  </si>
  <si>
    <t>PHL008</t>
  </si>
  <si>
    <t>PHL009</t>
  </si>
  <si>
    <t>PNG002</t>
  </si>
  <si>
    <t>SDN002</t>
  </si>
  <si>
    <t>SDN003</t>
  </si>
  <si>
    <t>SDN004</t>
  </si>
  <si>
    <t>SDN006</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</si>
  <si>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</si>
  <si>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</si>
  <si>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</si>
  <si>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</si>
  <si>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</si>
  <si>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</si>
  <si>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</si>
  <si>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</si>
  <si>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</si>
  <si>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</si>
  <si>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</si>
  <si>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</si>
  <si>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</si>
  <si>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</si>
  <si>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</si>
  <si>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</si>
  <si>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</si>
  <si>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</si>
  <si>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</si>
  <si>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</si>
  <si>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</si>
  <si>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</si>
  <si>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</si>
  <si>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</si>
  <si>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</si>
  <si>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</si>
  <si>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</si>
  <si>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</si>
  <si>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</si>
  <si>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</si>
  <si>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</si>
  <si>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Africa</t>
  </si>
  <si>
    <t>Food Security</t>
  </si>
  <si>
    <t>Drought in South-West</t>
  </si>
  <si>
    <t>https://www.acaps.org/country/Angola/crisis/Drought-in-South-West</t>
  </si>
  <si>
    <t>14/12/2021</t>
  </si>
  <si>
    <t>Middle east</t>
  </si>
  <si>
    <t>Conflict</t>
  </si>
  <si>
    <t>https://www.acaps.org/country/Armenia/crisis/Nagorno-Karabakh-Conflict-in-Armenia</t>
  </si>
  <si>
    <t>04/11/2020</t>
  </si>
  <si>
    <t>https://www.acaps.org/country/Azerbaijan/crisis/Nagorno-Karabakh-conflict-in-Azerbaijan</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</si>
  <si>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</si>
  <si>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</si>
  <si>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</si>
  <si>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</si>
  <si>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</si>
  <si>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</si>
  <si>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</si>
  <si>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Multiple crises country</t>
  </si>
  <si>
    <t>Country level</t>
  </si>
  <si>
    <t>https://www.acaps.org/country/Brazil/crisis/Country-level</t>
  </si>
  <si>
    <t>04/01/2022</t>
  </si>
  <si>
    <t>Venezuelan refugees</t>
  </si>
  <si>
    <t>https://www.acaps.org/country/Brazil/crisis/Venezuelan-refugees</t>
  </si>
  <si>
    <t>Flood</t>
  </si>
  <si>
    <t>Floods</t>
  </si>
  <si>
    <t>https://www.acaps.org/country/Brazil/crisis/Floods</t>
  </si>
  <si>
    <t>https://www.acaps.org/country/CAR/crisis/Complex-crisis</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</si>
  <si>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</si>
  <si>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</si>
  <si>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</si>
  <si>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</si>
  <si>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</si>
  <si>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</si>
  <si>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</si>
  <si>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</si>
  <si>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</si>
  <si>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</si>
  <si>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</si>
  <si>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</si>
  <si>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</si>
  <si>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</si>
  <si>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</si>
  <si>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</si>
  <si>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</si>
  <si>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</si>
  <si>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</si>
  <si>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</si>
  <si>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</si>
  <si>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</si>
  <si>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</si>
  <si>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</si>
  <si>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</si>
  <si>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</si>
  <si>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</si>
  <si>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</si>
  <si>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</si>
  <si>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</si>
  <si>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</si>
  <si>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</si>
  <si>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</si>
  <si>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</si>
  <si>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</si>
  <si>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</si>
  <si>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</si>
  <si>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https://www.acaps.org/country/Greece/crisis/Mixed-Migration</t>
  </si>
  <si>
    <t>https://www.acaps.org/country/Guatemala/crisis/Complex-crisis</t>
  </si>
  <si>
    <t>https://www.acaps.org/country/Honduras/crisis/Complex-crisis</t>
  </si>
  <si>
    <t>https://www.acaps.org/country/Haiti/crisis/Complex-crisis</t>
  </si>
  <si>
    <t>Earthquake</t>
  </si>
  <si>
    <t>https://www.acaps.org/country/Haiti/crisis/Earthquake</t>
  </si>
  <si>
    <t>16/08/2021</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</si>
  <si>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</si>
  <si>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</si>
  <si>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</si>
  <si>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</si>
  <si>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</si>
  <si>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</si>
  <si>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</si>
  <si>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</si>
  <si>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</si>
  <si>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</si>
  <si>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</si>
  <si>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</si>
  <si>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</si>
  <si>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</si>
  <si>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</si>
  <si>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 xml:space="preserve">Country level </t>
  </si>
  <si>
    <t>https://www.acaps.org/country/Kenya/crisis/Country-level</t>
  </si>
  <si>
    <t>01/06/2019</t>
  </si>
  <si>
    <t>Refugee situation</t>
  </si>
  <si>
    <t>https://www.acaps.org/country/Kenya/crisis/Refugee-situation</t>
  </si>
  <si>
    <t>https://www.acaps.org/country/Kenya/crisis/Drought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</si>
  <si>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</si>
  <si>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</si>
  <si>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</si>
  <si>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</si>
  <si>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</si>
  <si>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</si>
  <si>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</si>
  <si>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</si>
  <si>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</si>
  <si>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https://www.acaps.org/country/Madagascar/crisis/Country-level</t>
  </si>
  <si>
    <t>https://www.acaps.org/country/Madagascar/crisis/Drought</t>
  </si>
  <si>
    <t>Tropical cyclone</t>
  </si>
  <si>
    <t>Tropical Cyclone Ana</t>
  </si>
  <si>
    <t>https://www.acaps.org/country/Madagascar/crisis/Tropical-Cyclone-Ana</t>
  </si>
  <si>
    <t>25/01/2022</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</si>
  <si>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</si>
  <si>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</si>
  <si>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</si>
  <si>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</si>
  <si>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</si>
  <si>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</si>
  <si>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</si>
  <si>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</si>
  <si>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</si>
  <si>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</si>
  <si>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</si>
  <si>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</si>
  <si>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</si>
  <si>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</si>
  <si>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</si>
  <si>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</si>
  <si>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Multiple Crises</t>
  </si>
  <si>
    <t>https://www.acaps.org/country/Mozambique/crisis/Multiple-Crises</t>
  </si>
  <si>
    <t>Violent Insurgency in Cabo Delgado</t>
  </si>
  <si>
    <t>https://www.acaps.org/country/Mozambique/crisis/Violent-Insurgency-in-Cabo-Delgado</t>
  </si>
  <si>
    <t>https://www.acaps.org/country/Mozambique/crisis/Tropical-Cyclone-Ana</t>
  </si>
  <si>
    <t>Malian refugees</t>
  </si>
  <si>
    <t>https://www.acaps.org/country/Mauritania/crisis/Malian-refugees</t>
  </si>
  <si>
    <t>Food security</t>
  </si>
  <si>
    <t>https://www.acaps.org/country/Mauritania/crisis/Food-security</t>
  </si>
  <si>
    <t>Complex</t>
  </si>
  <si>
    <t>https://www.acaps.org/country/Malawi/crisis/Complex</t>
  </si>
  <si>
    <t>https://www.acaps.org/country/Malawi/crisis/Tropical-Cyclone-Ana</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</si>
  <si>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</si>
  <si>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</si>
  <si>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</si>
  <si>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</si>
  <si>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</si>
  <si>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</si>
  <si>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</si>
  <si>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</si>
  <si>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</si>
  <si>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</si>
  <si>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</si>
  <si>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</si>
  <si>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</si>
  <si>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</si>
  <si>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</si>
  <si>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</si>
  <si>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</si>
  <si>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</si>
  <si>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</si>
  <si>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</si>
  <si>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https://www.acaps.org/country/Pakistan/crisis/Complex-crisis</t>
  </si>
  <si>
    <t>Kashmir conflict</t>
  </si>
  <si>
    <t>https://www.acaps.org/country/Pakistan/crisis/Kashmir-conflict</t>
  </si>
  <si>
    <t>01/02/2019</t>
  </si>
  <si>
    <t>https://www.acaps.org/country/Peru/crisis/Venezuelan-refugees</t>
  </si>
  <si>
    <t>https://www.acaps.org/country/Philippines/crisis/Country-level</t>
  </si>
  <si>
    <t>Mindanao Conflict</t>
  </si>
  <si>
    <t>https://www.acaps.org/country/Philippines/crisis/Mindanao-Conflict</t>
  </si>
  <si>
    <t>Typhoon RAI (Odette)</t>
  </si>
  <si>
    <t>https://www.acaps.org/country/Philippines/crisis/Typhoon-RAI-(Odette)</t>
  </si>
  <si>
    <t>19/12/2021</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</si>
  <si>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</si>
  <si>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</si>
  <si>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</si>
  <si>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</si>
  <si>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</si>
  <si>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</si>
  <si>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</si>
  <si>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</si>
  <si>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</si>
  <si>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</si>
  <si>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</si>
  <si>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</si>
  <si>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</si>
  <si>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</si>
  <si>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</si>
  <si>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</si>
  <si>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</si>
  <si>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</si>
  <si>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</si>
  <si>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</si>
  <si>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</si>
  <si>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</si>
  <si>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</si>
  <si>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</si>
  <si>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</si>
  <si>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</si>
  <si>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</si>
  <si>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</si>
  <si>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</si>
  <si>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</si>
  <si>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</si>
  <si>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</si>
  <si>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</si>
  <si>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</si>
  <si>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</si>
  <si>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</si>
  <si>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</si>
  <si>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</si>
  <si>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</si>
  <si>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</si>
  <si>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</si>
  <si>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</si>
  <si>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</si>
  <si>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</si>
  <si>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</si>
  <si>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</si>
  <si>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</si>
  <si>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</si>
  <si>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</si>
  <si>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</si>
  <si>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https://www.acaps.org/country/Somalia/crisis/Drought</t>
  </si>
  <si>
    <t>24/11/2021</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</si>
  <si>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</si>
  <si>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</si>
  <si>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</si>
  <si>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</si>
  <si>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</si>
  <si>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</si>
  <si>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</si>
  <si>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</si>
  <si>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</si>
  <si>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</si>
  <si>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</si>
  <si>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</si>
  <si>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</si>
  <si>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</si>
  <si>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</si>
  <si>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</si>
  <si>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</si>
  <si>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</si>
  <si>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</si>
  <si>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</si>
  <si>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</si>
  <si>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</si>
  <si>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</si>
  <si>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</si>
  <si>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</si>
  <si>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</si>
  <si>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</si>
  <si>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</si>
  <si>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</si>
  <si>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</si>
  <si>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</si>
  <si>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</si>
  <si>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</si>
  <si>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</si>
  <si>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</si>
  <si>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</si>
  <si>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</si>
  <si>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</si>
  <si>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</si>
  <si>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</si>
  <si>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</si>
  <si>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</si>
  <si>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</si>
  <si>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</si>
  <si>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</si>
  <si>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</si>
  <si>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</si>
  <si>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</si>
  <si>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</si>
  <si>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</si>
  <si>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</si>
  <si>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</si>
  <si>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</si>
  <si>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</si>
  <si>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</si>
  <si>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</si>
  <si>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</si>
  <si>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</si>
  <si>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</si>
  <si>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</si>
  <si>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</si>
  <si>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</si>
  <si>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</si>
  <si>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</si>
  <si>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</si>
  <si>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</si>
  <si>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</si>
  <si>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</si>
  <si>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</si>
  <si>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</si>
  <si>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</si>
  <si>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</si>
  <si>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</si>
  <si>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</si>
  <si>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</si>
  <si>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</si>
  <si>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</si>
  <si>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</si>
  <si>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</si>
  <si>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</si>
  <si>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</si>
  <si>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</si>
  <si>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</si>
  <si>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</si>
  <si>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</si>
  <si>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</si>
  <si>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</si>
  <si>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</si>
  <si>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</si>
  <si>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</si>
  <si>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</si>
  <si>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</si>
  <si>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</si>
  <si>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</si>
  <si>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</si>
  <si>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</si>
  <si>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</si>
  <si>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</si>
  <si>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</si>
  <si>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</si>
  <si>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</si>
  <si>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</si>
  <si>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</si>
  <si>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</si>
  <si>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</si>
  <si>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</si>
  <si>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</si>
  <si>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</si>
  <si>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</si>
  <si>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</si>
  <si>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</si>
  <si>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</si>
  <si>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</si>
  <si>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</si>
  <si>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</si>
  <si>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</si>
  <si>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</si>
  <si>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</si>
  <si>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</si>
  <si>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</si>
  <si>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</si>
  <si>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</si>
  <si>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</si>
  <si>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</si>
  <si>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</si>
  <si>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BRA001Illness cases reported</t>
  </si>
  <si>
    <t>BRA001Buildings damaged</t>
  </si>
  <si>
    <t>BRA001Buildings destroyed</t>
  </si>
  <si>
    <t>BRA001Buildings in the affected area</t>
  </si>
  <si>
    <t>BRA001Economic Losses</t>
  </si>
  <si>
    <t>BRA001People facing limited access constraints</t>
  </si>
  <si>
    <t>BRA001People facing restricted access constraints</t>
  </si>
  <si>
    <t>BRA002Buildings in the affected area</t>
  </si>
  <si>
    <t>BRA003Illness cases reported</t>
  </si>
  <si>
    <t>BRA003Buildings damaged</t>
  </si>
  <si>
    <t>BRA003Buildings destroyed</t>
  </si>
  <si>
    <t>BRA003Buildings in the affected area</t>
  </si>
  <si>
    <t>BRA003Economic Losses</t>
  </si>
  <si>
    <t>BRA003People facing limited access constraints</t>
  </si>
  <si>
    <t>BRA003People facing restricted access constraints</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</si>
  <si>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</si>
  <si>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</si>
  <si>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</si>
  <si>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</si>
  <si>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</si>
  <si>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</si>
  <si>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</si>
  <si>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</si>
  <si>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</si>
  <si>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</si>
  <si>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</si>
  <si>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</si>
  <si>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</si>
  <si>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</si>
  <si>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</si>
  <si>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</si>
  <si>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</si>
  <si>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</si>
  <si>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</si>
  <si>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</si>
  <si>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</si>
  <si>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</si>
  <si>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</si>
  <si>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</si>
  <si>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</si>
  <si>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</si>
  <si>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</si>
  <si>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</si>
  <si>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</si>
  <si>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HND001Buildings in the affected area</t>
  </si>
  <si>
    <t>HTI001Buildings in the affected area</t>
  </si>
  <si>
    <t>HTI002Buildings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</si>
  <si>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</si>
  <si>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</si>
  <si>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</si>
  <si>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</si>
  <si>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</si>
  <si>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</si>
  <si>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</si>
  <si>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</si>
  <si>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</si>
  <si>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</si>
  <si>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</si>
  <si>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</si>
  <si>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</si>
  <si>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</si>
  <si>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</si>
  <si>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</si>
  <si>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</si>
  <si>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</si>
  <si>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</si>
  <si>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</si>
  <si>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</si>
  <si>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</si>
  <si>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</si>
  <si>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</si>
  <si>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</si>
  <si>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</si>
  <si>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</si>
  <si>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</si>
  <si>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</si>
  <si>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</si>
  <si>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</si>
  <si>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</si>
  <si>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</si>
  <si>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</si>
  <si>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</si>
  <si>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</si>
  <si>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</si>
  <si>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</si>
  <si>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</si>
  <si>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</si>
  <si>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</si>
  <si>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</si>
  <si>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</si>
  <si>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</si>
  <si>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</si>
  <si>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</si>
  <si>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</si>
  <si>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</si>
  <si>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</si>
  <si>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</si>
  <si>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</si>
  <si>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</si>
  <si>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</si>
  <si>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</si>
  <si>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</si>
  <si>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</si>
  <si>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</si>
  <si>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</si>
  <si>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</si>
  <si>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</si>
  <si>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</si>
  <si>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</si>
  <si>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</si>
  <si>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</si>
  <si>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</si>
  <si>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</si>
  <si>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</si>
  <si>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</si>
  <si>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</si>
  <si>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</si>
  <si>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</si>
  <si>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</si>
  <si>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</si>
  <si>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</si>
  <si>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</si>
  <si>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</si>
  <si>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</si>
  <si>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</si>
  <si>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</si>
  <si>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</si>
  <si>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</si>
  <si>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</si>
  <si>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</si>
  <si>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</si>
  <si>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</si>
  <si>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</si>
  <si>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</si>
  <si>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</si>
  <si>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</si>
  <si>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</si>
  <si>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</si>
  <si>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</si>
  <si>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</si>
  <si>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</si>
  <si>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</si>
  <si>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</si>
  <si>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</si>
  <si>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SOM005Buildings in the affected area</t>
  </si>
  <si>
    <t>SOM005People facing limited access constraints</t>
  </si>
  <si>
    <t>SOM005People facing restricted access constraints</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</si>
  <si>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</si>
  <si>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</si>
  <si>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</si>
  <si>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</si>
  <si>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</si>
  <si>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</si>
  <si>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</si>
  <si>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</si>
  <si>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</si>
  <si>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</si>
  <si>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</si>
  <si>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</si>
  <si>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</si>
  <si>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</si>
  <si>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</si>
  <si>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</si>
  <si>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</si>
  <si>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</si>
  <si>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</si>
  <si>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</si>
  <si>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</si>
  <si>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</si>
  <si>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</si>
  <si>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</si>
  <si>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</si>
  <si>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</si>
  <si>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</si>
  <si>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</si>
  <si>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</si>
  <si>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</si>
  <si>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</si>
  <si>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</si>
  <si>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</si>
  <si>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2022. INFORM Seveirty Index January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</si>
</sst>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2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166"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4"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4" fontId="0" fillId="0" borderId="0" xfId="0" applyNumberFormat="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01">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workbookViewId="0">
      <selection activeCell="F14" sqref="F14"/>
    </sheetView>
  </sheetViews>
  <sheetFormatPr defaultColWidth="9.42578125" defaultRowHeight="15" x14ac:dyDescent="0.25"/>
  <cols>
    <col min="1" max="1" width="115.5703125" style="51" customWidth="1"/>
    <col min="2" max="2" width="9.42578125" style="51" customWidth="1"/>
    <col min="3" max="16384" width="9.42578125" style="51"/>
  </cols>
  <sheetData>
    <row r="1" spans="1:1" ht="122.1" customHeight="1" x14ac:dyDescent="0.25"/>
    <row r="2" spans="1:1" ht="20.85" customHeight="1" x14ac:dyDescent="0.25">
      <c r="A2" s="58" t="s">
        <v>7053</v>
      </c>
    </row>
    <row r="3" spans="1:1" ht="18.600000000000001" customHeight="1" x14ac:dyDescent="0.25">
      <c r="A3" s="70" t="s">
        <v>7054</v>
      </c>
    </row>
    <row r="4" spans="1:1" ht="60" customHeight="1" x14ac:dyDescent="0.25">
      <c r="A4" s="119" t="s">
        <v>7055</v>
      </c>
    </row>
    <row r="5" spans="1:1" ht="81" customHeight="1" x14ac:dyDescent="0.25">
      <c r="A5" s="210" t="s">
        <v>7056</v>
      </c>
    </row>
    <row r="6" spans="1:1" ht="21.75" customHeight="1" x14ac:dyDescent="0.25">
      <c r="A6" s="225" t="s">
        <v>7057</v>
      </c>
    </row>
    <row r="7" spans="1:1" s="120" customFormat="1" ht="168" customHeight="1" x14ac:dyDescent="0.25">
      <c r="A7" s="156" t="s">
        <v>7058</v>
      </c>
    </row>
    <row r="8" spans="1:1" s="120" customFormat="1" ht="22.35" customHeight="1" x14ac:dyDescent="0.25">
      <c r="A8" s="225" t="s">
        <v>7059</v>
      </c>
    </row>
    <row r="9" spans="1:1" s="120" customFormat="1" ht="232.35" customHeight="1" x14ac:dyDescent="0.25">
      <c r="A9" s="156" t="s">
        <v>7060</v>
      </c>
    </row>
    <row r="10" spans="1:1" ht="344.85" customHeight="1" x14ac:dyDescent="0.25">
      <c r="A10" s="121"/>
    </row>
    <row r="11" spans="1:1" ht="22.7" customHeight="1" x14ac:dyDescent="0.25">
      <c r="A11" s="225" t="s">
        <v>7061</v>
      </c>
    </row>
    <row r="12" spans="1:1" ht="213.6" customHeight="1" x14ac:dyDescent="0.25">
      <c r="A12" s="156" t="s">
        <v>7062</v>
      </c>
    </row>
    <row r="13" spans="1:1" ht="21" customHeight="1" x14ac:dyDescent="0.25">
      <c r="A13" s="225" t="s">
        <v>7063</v>
      </c>
    </row>
    <row r="14" spans="1:1" ht="145.35" customHeight="1" x14ac:dyDescent="0.25">
      <c r="A14" s="226" t="s">
        <v>7064</v>
      </c>
    </row>
    <row r="15" spans="1:1" ht="30" customHeight="1" x14ac:dyDescent="0.25">
      <c r="A15" s="157" t="s">
        <v>7065</v>
      </c>
    </row>
    <row r="16" spans="1:1" ht="80.099999999999994" customHeight="1" x14ac:dyDescent="0.25">
      <c r="A16" s="157" t="s">
        <v>7066</v>
      </c>
    </row>
    <row r="17" spans="1:1" ht="46.35" customHeight="1" x14ac:dyDescent="0.25">
      <c r="A17" s="59" t="s">
        <v>7067</v>
      </c>
    </row>
    <row r="18" spans="1:1" ht="64.5" customHeight="1" x14ac:dyDescent="0.25">
      <c r="A18" s="59" t="s">
        <v>8325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3"/>
  <sheetViews>
    <sheetView topLeftCell="B1" workbookViewId="0">
      <selection activeCell="V14" sqref="V14"/>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4"/>
      <c r="B1" s="295"/>
      <c r="C1" s="295"/>
      <c r="D1" s="295"/>
      <c r="E1" s="295"/>
      <c r="F1" s="295"/>
      <c r="G1" s="295"/>
      <c r="H1" s="295"/>
      <c r="I1" s="295"/>
      <c r="J1" s="295"/>
      <c r="K1" s="295"/>
      <c r="L1" s="295"/>
      <c r="M1" s="295"/>
      <c r="N1" s="295"/>
      <c r="O1" s="295"/>
      <c r="P1" s="295"/>
      <c r="Q1" s="295"/>
      <c r="R1" s="295"/>
      <c r="S1" s="295"/>
      <c r="T1" s="295"/>
      <c r="U1" s="48"/>
      <c r="V1" s="48"/>
    </row>
    <row r="2" spans="1:22" s="1" customFormat="1" ht="107.25" customHeight="1" thickBot="1" x14ac:dyDescent="0.35">
      <c r="A2" s="11" t="s">
        <v>7068</v>
      </c>
      <c r="B2" s="11" t="s">
        <v>7069</v>
      </c>
      <c r="C2" s="11" t="s">
        <v>7070</v>
      </c>
      <c r="D2" s="11" t="s">
        <v>7071</v>
      </c>
      <c r="E2" s="5" t="s">
        <v>7072</v>
      </c>
      <c r="F2" s="11" t="s">
        <v>7073</v>
      </c>
      <c r="G2" s="108" t="s">
        <v>7074</v>
      </c>
      <c r="H2" s="72" t="s">
        <v>7075</v>
      </c>
      <c r="I2" s="71" t="s">
        <v>7075</v>
      </c>
      <c r="J2" s="73" t="s">
        <v>7076</v>
      </c>
      <c r="K2" s="73" t="s">
        <v>5</v>
      </c>
      <c r="L2" s="75" t="s">
        <v>7077</v>
      </c>
      <c r="M2" s="74" t="s">
        <v>7078</v>
      </c>
      <c r="N2" s="74" t="s">
        <v>7079</v>
      </c>
      <c r="O2" s="49" t="s">
        <v>7080</v>
      </c>
      <c r="P2" s="76" t="s">
        <v>7081</v>
      </c>
      <c r="Q2" s="76" t="s">
        <v>7082</v>
      </c>
      <c r="R2" s="77" t="s">
        <v>7083</v>
      </c>
      <c r="S2" s="78" t="s">
        <v>7084</v>
      </c>
      <c r="T2" s="78" t="s">
        <v>7085</v>
      </c>
      <c r="U2" s="52" t="s">
        <v>7086</v>
      </c>
      <c r="V2" s="126" t="s">
        <v>7087</v>
      </c>
    </row>
    <row r="3" spans="1:22" s="1" customFormat="1" ht="16.5" hidden="1" customHeight="1" thickTop="1" x14ac:dyDescent="0.3">
      <c r="A3" s="46" t="s">
        <v>7088</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
      <c r="A4" s="12" t="s">
        <v>7089</v>
      </c>
      <c r="B4" s="12"/>
      <c r="C4" s="12"/>
      <c r="D4" s="12"/>
      <c r="E4" s="6" t="s">
        <v>7089</v>
      </c>
      <c r="F4" s="12"/>
      <c r="G4" s="34" t="s">
        <v>7090</v>
      </c>
      <c r="H4" s="34" t="s">
        <v>7090</v>
      </c>
      <c r="I4" s="34" t="s">
        <v>7091</v>
      </c>
      <c r="J4" s="34" t="s">
        <v>7092</v>
      </c>
      <c r="K4" s="34" t="s">
        <v>7091</v>
      </c>
      <c r="L4" s="34" t="s">
        <v>7090</v>
      </c>
      <c r="M4" s="34" t="s">
        <v>7090</v>
      </c>
      <c r="N4" s="34" t="s">
        <v>7090</v>
      </c>
      <c r="O4" s="34" t="s">
        <v>7090</v>
      </c>
      <c r="P4" s="34" t="s">
        <v>7090</v>
      </c>
      <c r="Q4" s="34" t="s">
        <v>7090</v>
      </c>
      <c r="R4" s="34" t="s">
        <v>7090</v>
      </c>
      <c r="S4" s="34" t="s">
        <v>7090</v>
      </c>
      <c r="T4" s="34" t="s">
        <v>7090</v>
      </c>
      <c r="U4" s="122"/>
      <c r="V4" s="123"/>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8">
        <f t="shared" ref="G5:G36" si="0">IF(OR(O5="x",L5="x"),"x",ROUND((5-GEOMEAN(((5-L5)/5*4+1),((5-O5)/5*4+1),((5-O5)/5*4+1)))/4*3.5+R5*0.3,1))</f>
        <v>4.7</v>
      </c>
      <c r="H5" s="44">
        <f t="shared" ref="H5:H36" si="1">IF(G5="x","x",ROUNDUP(G5,0))</f>
        <v>5</v>
      </c>
      <c r="I5" s="116" t="str">
        <f t="shared" ref="I5:I36" si="2">IF(O5="x","x",IF(L5="x","x",(IF(H5=5,"Very High",IF(H5=4,"High",IF(H5=3,"Medium",IF(H5=2,"Low","Very Low")))))))</f>
        <v>Very High</v>
      </c>
      <c r="J5" s="229" t="str">
        <f>INDEX(Trends!$D$3:$D$404,MATCH(C5,Trends!$C$3:$C$404,0))</f>
        <v>Stable</v>
      </c>
      <c r="K5" s="109" t="str">
        <f>IF(Reliability!B3="x","x",(IF(ROUNDUP(Reliability!B3,0)=1,"Very High",IF(ROUNDUP(Reliability!B3,0)=2,"High",IF(ROUNDUP(Reliability!B3,0)=3,"Medium",IF(ROUNDUP(Reliability!B3,0)=4,"Low","Very Low"))))))</f>
        <v>High</v>
      </c>
      <c r="L5" s="230">
        <f t="shared" ref="L5:L36" si="3">IF(OR(N5="x",M5="x"),"x",ROUND((5-GEOMEAN(((5-M5)/5*4+1),((5-N5)/5*4+1),((5-N5)/5*4+1)))/4*5,1))</f>
        <v>4.8</v>
      </c>
      <c r="M5" s="231">
        <f>'Impact of the crisis'!N6</f>
        <v>4.9000000000000004</v>
      </c>
      <c r="N5" s="231">
        <f>'Impact of the crisis'!AB6</f>
        <v>4.8</v>
      </c>
      <c r="O5" s="230">
        <f>'Conditions of people affected'!R6</f>
        <v>4.5</v>
      </c>
      <c r="P5" s="231">
        <f>'Conditions of people affected'!K6</f>
        <v>5</v>
      </c>
      <c r="Q5" s="231">
        <f>'Conditions of people affected'!Q6</f>
        <v>4</v>
      </c>
      <c r="R5" s="231">
        <f t="shared" ref="R5:R36" si="4">IF(OR(T5="x",S5="x"),S5,ROUND((5-GEOMEAN(((5-S5)/5*4+1),((5-T5)/5*4+1)))/4*5,1))</f>
        <v>4.9000000000000004</v>
      </c>
      <c r="S5" s="231">
        <f>'Complexity of the crisis'!X6</f>
        <v>4.8</v>
      </c>
      <c r="T5" s="231">
        <f>'Complexity of the crisis'!AN6</f>
        <v>5</v>
      </c>
      <c r="U5" s="124" t="str">
        <f>VLOOKUP(C5,Lists!$C$3:$E$160,3,FALSE)</f>
        <v>Asia</v>
      </c>
      <c r="V5" s="125">
        <v>44571</v>
      </c>
    </row>
    <row r="6" spans="1:22" ht="15.75" customHeight="1" x14ac:dyDescent="0.25">
      <c r="A6" s="45" t="str">
        <f>'Crisis Indicator Data'!A4</f>
        <v>Drought in South-West Angola</v>
      </c>
      <c r="B6" s="45" t="str">
        <f>Lists!G4</f>
        <v>Drought in South-West</v>
      </c>
      <c r="C6" s="45" t="str">
        <f>'Crisis Indicator Data'!C4</f>
        <v>AGO002</v>
      </c>
      <c r="D6" s="45" t="str">
        <f>'Crisis Indicator Data'!D4</f>
        <v>Angola</v>
      </c>
      <c r="E6" s="45" t="str">
        <f>'Crisis Indicator Data'!E4</f>
        <v>AGO</v>
      </c>
      <c r="F6" s="45" t="str">
        <f>'Crisis Indicator Data'!B4</f>
        <v>Food Security</v>
      </c>
      <c r="G6" s="228">
        <f t="shared" si="0"/>
        <v>3.2</v>
      </c>
      <c r="H6" s="44">
        <f t="shared" si="1"/>
        <v>4</v>
      </c>
      <c r="I6" s="116" t="str">
        <f t="shared" si="2"/>
        <v>High</v>
      </c>
      <c r="J6" s="229" t="str">
        <f>INDEX(Trends!$D$3:$D$404,MATCH(C6,Trends!$C$3:$C$404,0))</f>
        <v>-</v>
      </c>
      <c r="K6" s="109" t="str">
        <f>IF(Reliability!B4="x","x",(IF(ROUNDUP(Reliability!B4,0)=1,"Very High",IF(ROUNDUP(Reliability!B4,0)=2,"High",IF(ROUNDUP(Reliability!B4,0)=3,"Medium",IF(ROUNDUP(Reliability!B4,0)=4,"Low","Very Low"))))))</f>
        <v>Very High</v>
      </c>
      <c r="L6" s="230">
        <f t="shared" si="3"/>
        <v>2</v>
      </c>
      <c r="M6" s="231">
        <f>'Impact of the crisis'!N7</f>
        <v>1.7</v>
      </c>
      <c r="N6" s="231">
        <f>'Impact of the crisis'!AB7</f>
        <v>2.2000000000000002</v>
      </c>
      <c r="O6" s="230">
        <f>'Conditions of people affected'!R7</f>
        <v>3.8</v>
      </c>
      <c r="P6" s="231">
        <f>'Conditions of people affected'!K7</f>
        <v>3.6</v>
      </c>
      <c r="Q6" s="231">
        <f>'Conditions of people affected'!Q7</f>
        <v>4</v>
      </c>
      <c r="R6" s="231">
        <f t="shared" si="4"/>
        <v>2.9</v>
      </c>
      <c r="S6" s="231">
        <f>'Complexity of the crisis'!X7</f>
        <v>3.6</v>
      </c>
      <c r="T6" s="231">
        <f>'Complexity of the crisis'!AN7</f>
        <v>2</v>
      </c>
      <c r="U6" s="124" t="str">
        <f>VLOOKUP(C6,Lists!$C$3:$E$160,3,FALSE)</f>
        <v>Africa</v>
      </c>
      <c r="V6" s="125">
        <v>44550</v>
      </c>
    </row>
    <row r="7" spans="1:22" ht="15.75" customHeight="1" x14ac:dyDescent="0.25">
      <c r="A7" s="45" t="str">
        <f>'Crisis Indicator Data'!A5</f>
        <v>Nagorno-Karabakh Conflict in Armenia</v>
      </c>
      <c r="B7" s="45" t="str">
        <f>Lists!G5</f>
        <v>Nagorno-Karabakh Conflict in Armenia</v>
      </c>
      <c r="C7" s="45" t="str">
        <f>'Crisis Indicator Data'!C5</f>
        <v>ARM002</v>
      </c>
      <c r="D7" s="45" t="str">
        <f>'Crisis Indicator Data'!D5</f>
        <v>Armenia</v>
      </c>
      <c r="E7" s="45" t="str">
        <f>'Crisis Indicator Data'!E5</f>
        <v>ARM</v>
      </c>
      <c r="F7" s="45" t="str">
        <f>'Crisis Indicator Data'!B5</f>
        <v>Conflict</v>
      </c>
      <c r="G7" s="228">
        <f t="shared" si="0"/>
        <v>1.6</v>
      </c>
      <c r="H7" s="44">
        <f t="shared" si="1"/>
        <v>2</v>
      </c>
      <c r="I7" s="116" t="str">
        <f t="shared" si="2"/>
        <v>Low</v>
      </c>
      <c r="J7" s="229" t="str">
        <f>INDEX(Trends!$D$3:$D$404,MATCH(C7,Trends!$C$3:$C$404,0))</f>
        <v>Decreasing</v>
      </c>
      <c r="K7" s="109" t="str">
        <f>IF(Reliability!B5="x","x",(IF(ROUNDUP(Reliability!B5,0)=1,"Very High",IF(ROUNDUP(Reliability!B5,0)=2,"High",IF(ROUNDUP(Reliability!B5,0)=3,"Medium",IF(ROUNDUP(Reliability!B5,0)=4,"Low","Very Low"))))))</f>
        <v>High</v>
      </c>
      <c r="L7" s="230">
        <f t="shared" si="3"/>
        <v>2.2999999999999998</v>
      </c>
      <c r="M7" s="231">
        <f>'Impact of the crisis'!N8</f>
        <v>3.5</v>
      </c>
      <c r="N7" s="231">
        <f>'Impact of the crisis'!AB8</f>
        <v>1.5</v>
      </c>
      <c r="O7" s="230">
        <f>'Conditions of people affected'!R8</f>
        <v>1.2</v>
      </c>
      <c r="P7" s="231">
        <f>'Conditions of people affected'!K8</f>
        <v>1.4</v>
      </c>
      <c r="Q7" s="231">
        <f>'Conditions of people affected'!Q8</f>
        <v>1</v>
      </c>
      <c r="R7" s="231">
        <f t="shared" si="4"/>
        <v>1.6</v>
      </c>
      <c r="S7" s="231">
        <f>'Complexity of the crisis'!X8</f>
        <v>2.2000000000000002</v>
      </c>
      <c r="T7" s="231">
        <f>'Complexity of the crisis'!AN8</f>
        <v>1</v>
      </c>
      <c r="U7" s="124" t="str">
        <f>VLOOKUP(C7,Lists!$C$3:$E$160,3,FALSE)</f>
        <v>Middle east</v>
      </c>
      <c r="V7" s="125">
        <v>44496</v>
      </c>
    </row>
    <row r="8" spans="1:22" ht="15.75" customHeight="1" x14ac:dyDescent="0.25">
      <c r="A8" s="45" t="str">
        <f>'Crisis Indicator Data'!A6</f>
        <v>Nagorno-Karabakh conflict in Azerbaijan</v>
      </c>
      <c r="B8" s="45" t="str">
        <f>Lists!G6</f>
        <v>Nagorno-Karabakh conflict in Azerbaijan</v>
      </c>
      <c r="C8" s="45" t="str">
        <f>'Crisis Indicator Data'!C6</f>
        <v>AZE002</v>
      </c>
      <c r="D8" s="45" t="str">
        <f>'Crisis Indicator Data'!D6</f>
        <v>Azerbaijan</v>
      </c>
      <c r="E8" s="45" t="str">
        <f>'Crisis Indicator Data'!E6</f>
        <v>AZE</v>
      </c>
      <c r="F8" s="45" t="str">
        <f>'Crisis Indicator Data'!B6</f>
        <v>Conflict</v>
      </c>
      <c r="G8" s="228" t="str">
        <f t="shared" si="0"/>
        <v>x</v>
      </c>
      <c r="H8" s="44" t="str">
        <f t="shared" si="1"/>
        <v>x</v>
      </c>
      <c r="I8" s="116" t="str">
        <f t="shared" si="2"/>
        <v>x</v>
      </c>
      <c r="J8" s="229" t="str">
        <f>INDEX(Trends!$D$3:$D$404,MATCH(C8,Trends!$C$3:$C$404,0))</f>
        <v>-</v>
      </c>
      <c r="K8" s="109" t="str">
        <f>IF(Reliability!B6="x","x",(IF(ROUNDUP(Reliability!B6,0)=1,"Very High",IF(ROUNDUP(Reliability!B6,0)=2,"High",IF(ROUNDUP(Reliability!B6,0)=3,"Medium",IF(ROUNDUP(Reliability!B6,0)=4,"Low","Very Low"))))))</f>
        <v>Very Low</v>
      </c>
      <c r="L8" s="230">
        <f t="shared" si="3"/>
        <v>3.1</v>
      </c>
      <c r="M8" s="231">
        <f>'Impact of the crisis'!N9</f>
        <v>2.5</v>
      </c>
      <c r="N8" s="231">
        <f>'Impact of the crisis'!AB9</f>
        <v>3.4</v>
      </c>
      <c r="O8" s="230" t="str">
        <f>'Conditions of people affected'!R9</f>
        <v>x</v>
      </c>
      <c r="P8" s="231" t="str">
        <f>'Conditions of people affected'!K9</f>
        <v>x</v>
      </c>
      <c r="Q8" s="231" t="str">
        <f>'Conditions of people affected'!Q9</f>
        <v>x</v>
      </c>
      <c r="R8" s="231">
        <f t="shared" si="4"/>
        <v>3.3</v>
      </c>
      <c r="S8" s="231">
        <f>'Complexity of the crisis'!X9</f>
        <v>4</v>
      </c>
      <c r="T8" s="231">
        <f>'Complexity of the crisis'!AN9</f>
        <v>2.5</v>
      </c>
      <c r="U8" s="124" t="str">
        <f>VLOOKUP(C8,Lists!$C$3:$E$160,3,FALSE)</f>
        <v>Middle east</v>
      </c>
      <c r="V8" s="125">
        <v>44496</v>
      </c>
    </row>
    <row r="9" spans="1:22" ht="15.75" customHeight="1" x14ac:dyDescent="0.25">
      <c r="A9" s="45" t="str">
        <f>'Crisis Indicator Data'!A7</f>
        <v>Complex in Burundi</v>
      </c>
      <c r="B9" s="45" t="str">
        <f>Lists!G7</f>
        <v xml:space="preserve">Complex crisis </v>
      </c>
      <c r="C9" s="45" t="str">
        <f>'Crisis Indicator Data'!C7</f>
        <v>BDI001</v>
      </c>
      <c r="D9" s="45" t="str">
        <f>'Crisis Indicator Data'!D7</f>
        <v>Burundi</v>
      </c>
      <c r="E9" s="45" t="str">
        <f>'Crisis Indicator Data'!E7</f>
        <v>BDI</v>
      </c>
      <c r="F9" s="45" t="str">
        <f>'Crisis Indicator Data'!B7</f>
        <v>Complex crisis</v>
      </c>
      <c r="G9" s="228">
        <f t="shared" si="0"/>
        <v>3.9</v>
      </c>
      <c r="H9" s="44">
        <f t="shared" si="1"/>
        <v>4</v>
      </c>
      <c r="I9" s="116" t="str">
        <f t="shared" si="2"/>
        <v>High</v>
      </c>
      <c r="J9" s="229" t="str">
        <f>INDEX(Trends!$D$3:$D$404,MATCH(C9,Trends!$C$3:$C$404,0))</f>
        <v>Stable</v>
      </c>
      <c r="K9" s="109" t="str">
        <f>IF(Reliability!B7="x","x",(IF(ROUNDUP(Reliability!B7,0)=1,"Very High",IF(ROUNDUP(Reliability!B7,0)=2,"High",IF(ROUNDUP(Reliability!B7,0)=3,"Medium",IF(ROUNDUP(Reliability!B7,0)=4,"Low","Very Low"))))))</f>
        <v>Medium</v>
      </c>
      <c r="L9" s="230">
        <f t="shared" si="3"/>
        <v>3.9</v>
      </c>
      <c r="M9" s="231">
        <f>'Impact of the crisis'!N10</f>
        <v>4</v>
      </c>
      <c r="N9" s="231">
        <f>'Impact of the crisis'!AB10</f>
        <v>3.8</v>
      </c>
      <c r="O9" s="230">
        <f>'Conditions of people affected'!R10</f>
        <v>4</v>
      </c>
      <c r="P9" s="231">
        <f>'Conditions of people affected'!K10</f>
        <v>4</v>
      </c>
      <c r="Q9" s="231">
        <f>'Conditions of people affected'!Q10</f>
        <v>4</v>
      </c>
      <c r="R9" s="231">
        <f t="shared" si="4"/>
        <v>3.6</v>
      </c>
      <c r="S9" s="231">
        <f>'Complexity of the crisis'!X10</f>
        <v>3.6</v>
      </c>
      <c r="T9" s="231">
        <f>'Complexity of the crisis'!AN10</f>
        <v>3.5</v>
      </c>
      <c r="U9" s="124" t="str">
        <f>VLOOKUP(C9,Lists!$C$3:$E$160,3,FALSE)</f>
        <v>Africa</v>
      </c>
      <c r="V9" s="125">
        <v>44498</v>
      </c>
    </row>
    <row r="10" spans="1:22" ht="15.75" customHeight="1" x14ac:dyDescent="0.25">
      <c r="A10" s="45" t="str">
        <f>'Crisis Indicator Data'!A8</f>
        <v>Conflict in Burkina Faso</v>
      </c>
      <c r="B10" s="45" t="str">
        <f>Lists!G8</f>
        <v>Conflict</v>
      </c>
      <c r="C10" s="45" t="str">
        <f>'Crisis Indicator Data'!C8</f>
        <v>BFA002</v>
      </c>
      <c r="D10" s="45" t="str">
        <f>'Crisis Indicator Data'!D8</f>
        <v>Burkina Faso</v>
      </c>
      <c r="E10" s="45" t="str">
        <f>'Crisis Indicator Data'!E8</f>
        <v>BFA</v>
      </c>
      <c r="F10" s="45" t="str">
        <f>'Crisis Indicator Data'!B8</f>
        <v>Conflict</v>
      </c>
      <c r="G10" s="228">
        <f t="shared" si="0"/>
        <v>4.0999999999999996</v>
      </c>
      <c r="H10" s="44">
        <f t="shared" si="1"/>
        <v>5</v>
      </c>
      <c r="I10" s="116" t="str">
        <f t="shared" si="2"/>
        <v>Very High</v>
      </c>
      <c r="J10" s="229" t="str">
        <f>INDEX(Trends!$D$3:$D$404,MATCH(C10,Trends!$C$3:$C$404,0))</f>
        <v>Stable</v>
      </c>
      <c r="K10" s="109" t="str">
        <f>IF(Reliability!B8="x","x",(IF(ROUNDUP(Reliability!B8,0)=1,"Very High",IF(ROUNDUP(Reliability!B8,0)=2,"High",IF(ROUNDUP(Reliability!B8,0)=3,"Medium",IF(ROUNDUP(Reliability!B8,0)=4,"Low","Very Low"))))))</f>
        <v>High</v>
      </c>
      <c r="L10" s="230">
        <f t="shared" si="3"/>
        <v>4</v>
      </c>
      <c r="M10" s="231">
        <f>'Impact of the crisis'!N11</f>
        <v>2.5</v>
      </c>
      <c r="N10" s="231">
        <f>'Impact of the crisis'!AB11</f>
        <v>4.5</v>
      </c>
      <c r="O10" s="230">
        <f>'Conditions of people affected'!R11</f>
        <v>4.3</v>
      </c>
      <c r="P10" s="231">
        <f>'Conditions of people affected'!K11</f>
        <v>3.6</v>
      </c>
      <c r="Q10" s="231">
        <f>'Conditions of people affected'!Q11</f>
        <v>5</v>
      </c>
      <c r="R10" s="231">
        <f t="shared" si="4"/>
        <v>3.7</v>
      </c>
      <c r="S10" s="231">
        <f>'Complexity of the crisis'!X11</f>
        <v>3.9</v>
      </c>
      <c r="T10" s="231">
        <f>'Complexity of the crisis'!AN11</f>
        <v>3.5</v>
      </c>
      <c r="U10" s="124" t="str">
        <f>VLOOKUP(C10,Lists!$C$3:$E$160,3,FALSE)</f>
        <v>Africa</v>
      </c>
      <c r="V10" s="125">
        <v>44567</v>
      </c>
    </row>
    <row r="11" spans="1:22" ht="15.75" customHeight="1" x14ac:dyDescent="0.25">
      <c r="A11" s="45" t="str">
        <f>'Crisis Indicator Data'!A9</f>
        <v>Rohingya refugee crisis</v>
      </c>
      <c r="B11" s="45" t="str">
        <f>Lists!G9</f>
        <v>Rohingya Refugees</v>
      </c>
      <c r="C11" s="45" t="str">
        <f>'Crisis Indicator Data'!C9</f>
        <v>BGD002</v>
      </c>
      <c r="D11" s="45" t="str">
        <f>'Crisis Indicator Data'!D9</f>
        <v>Bangladesh</v>
      </c>
      <c r="E11" s="45" t="str">
        <f>'Crisis Indicator Data'!E9</f>
        <v>BGD</v>
      </c>
      <c r="F11" s="45" t="str">
        <f>'Crisis Indicator Data'!B9</f>
        <v>International displacement</v>
      </c>
      <c r="G11" s="228">
        <f t="shared" si="0"/>
        <v>3.3</v>
      </c>
      <c r="H11" s="44">
        <f t="shared" si="1"/>
        <v>4</v>
      </c>
      <c r="I11" s="116" t="str">
        <f t="shared" si="2"/>
        <v>High</v>
      </c>
      <c r="J11" s="229" t="str">
        <f>INDEX(Trends!$D$3:$D$404,MATCH(C11,Trends!$C$3:$C$404,0))</f>
        <v>Increasing</v>
      </c>
      <c r="K11" s="109" t="str">
        <f>IF(Reliability!B9="x","x",(IF(ROUNDUP(Reliability!B9,0)=1,"Very High",IF(ROUNDUP(Reliability!B9,0)=2,"High",IF(ROUNDUP(Reliability!B9,0)=3,"Medium",IF(ROUNDUP(Reliability!B9,0)=4,"Low","Very Low"))))))</f>
        <v>High</v>
      </c>
      <c r="L11" s="230">
        <f t="shared" si="3"/>
        <v>3.4</v>
      </c>
      <c r="M11" s="231">
        <f>'Impact of the crisis'!N12</f>
        <v>0.1</v>
      </c>
      <c r="N11" s="231">
        <f>'Impact of the crisis'!AB12</f>
        <v>4.3</v>
      </c>
      <c r="O11" s="230">
        <f>'Conditions of people affected'!R12</f>
        <v>3.3</v>
      </c>
      <c r="P11" s="231">
        <f>'Conditions of people affected'!K12</f>
        <v>3.6</v>
      </c>
      <c r="Q11" s="231">
        <f>'Conditions of people affected'!Q12</f>
        <v>3</v>
      </c>
      <c r="R11" s="231">
        <f t="shared" si="4"/>
        <v>3.2</v>
      </c>
      <c r="S11" s="231">
        <f>'Complexity of the crisis'!X12</f>
        <v>3.3</v>
      </c>
      <c r="T11" s="231">
        <f>'Complexity of the crisis'!AN12</f>
        <v>3</v>
      </c>
      <c r="U11" s="124" t="str">
        <f>VLOOKUP(C11,Lists!$C$3:$E$160,3,FALSE)</f>
        <v>Asia</v>
      </c>
      <c r="V11" s="125">
        <v>44585</v>
      </c>
    </row>
    <row r="12" spans="1:22" ht="15.75" customHeight="1" x14ac:dyDescent="0.25">
      <c r="A12" s="45" t="str">
        <f>'Crisis Indicator Data'!A10</f>
        <v>Country level Brazil</v>
      </c>
      <c r="B12" s="45" t="str">
        <f>Lists!G10</f>
        <v>Country level</v>
      </c>
      <c r="C12" s="45" t="str">
        <f>'Crisis Indicator Data'!C10</f>
        <v>BRA001</v>
      </c>
      <c r="D12" s="45" t="str">
        <f>'Crisis Indicator Data'!D10</f>
        <v>Brazil</v>
      </c>
      <c r="E12" s="45" t="str">
        <f>'Crisis Indicator Data'!E10</f>
        <v>BRA</v>
      </c>
      <c r="F12" s="45" t="str">
        <f>'Crisis Indicator Data'!B10</f>
        <v>Multiple crises country</v>
      </c>
      <c r="G12" s="228">
        <f t="shared" si="0"/>
        <v>2.2999999999999998</v>
      </c>
      <c r="H12" s="44">
        <f t="shared" si="1"/>
        <v>3</v>
      </c>
      <c r="I12" s="116" t="str">
        <f t="shared" si="2"/>
        <v>Medium</v>
      </c>
      <c r="J12" s="229" t="str">
        <f>INDEX(Trends!$D$3:$D$404,MATCH(C12,Trends!$C$3:$C$404,0))</f>
        <v>-</v>
      </c>
      <c r="K12" s="109" t="str">
        <f>IF(Reliability!B10="x","x",(IF(ROUNDUP(Reliability!B10,0)=1,"Very High",IF(ROUNDUP(Reliability!B10,0)=2,"High",IF(ROUNDUP(Reliability!B10,0)=3,"Medium",IF(ROUNDUP(Reliability!B10,0)=4,"Low","Very Low"))))))</f>
        <v>High</v>
      </c>
      <c r="L12" s="230">
        <f t="shared" si="3"/>
        <v>2.6</v>
      </c>
      <c r="M12" s="231">
        <f>'Impact of the crisis'!N13</f>
        <v>2.9</v>
      </c>
      <c r="N12" s="231">
        <f>'Impact of the crisis'!AB13</f>
        <v>2.5</v>
      </c>
      <c r="O12" s="230">
        <f>'Conditions of people affected'!R13</f>
        <v>1.9</v>
      </c>
      <c r="P12" s="231">
        <f>'Conditions of people affected'!K13</f>
        <v>2.8</v>
      </c>
      <c r="Q12" s="231">
        <f>'Conditions of people affected'!Q13</f>
        <v>1</v>
      </c>
      <c r="R12" s="231">
        <f t="shared" si="4"/>
        <v>2.8</v>
      </c>
      <c r="S12" s="231">
        <f>'Complexity of the crisis'!X13</f>
        <v>3.4</v>
      </c>
      <c r="T12" s="231">
        <f>'Complexity of the crisis'!AN13</f>
        <v>2</v>
      </c>
      <c r="U12" s="124" t="str">
        <f>VLOOKUP(C12,Lists!$C$3:$E$160,3,FALSE)</f>
        <v>Americas</v>
      </c>
      <c r="V12" s="125">
        <v>44572</v>
      </c>
    </row>
    <row r="13" spans="1:22" ht="15.75" customHeight="1" x14ac:dyDescent="0.25">
      <c r="A13" s="45" t="str">
        <f>'Crisis Indicator Data'!A11</f>
        <v>Venezuela displacement in Brazil</v>
      </c>
      <c r="B13" s="45" t="str">
        <f>Lists!G11</f>
        <v>Venezuelan refugees</v>
      </c>
      <c r="C13" s="45" t="str">
        <f>'Crisis Indicator Data'!C11</f>
        <v>BRA002</v>
      </c>
      <c r="D13" s="45" t="str">
        <f>'Crisis Indicator Data'!D11</f>
        <v>Brazil</v>
      </c>
      <c r="E13" s="45" t="str">
        <f>'Crisis Indicator Data'!E11</f>
        <v>BRA</v>
      </c>
      <c r="F13" s="45" t="str">
        <f>'Crisis Indicator Data'!B11</f>
        <v>International displacement</v>
      </c>
      <c r="G13" s="228">
        <f t="shared" si="0"/>
        <v>2.6</v>
      </c>
      <c r="H13" s="44">
        <f t="shared" si="1"/>
        <v>3</v>
      </c>
      <c r="I13" s="116" t="str">
        <f t="shared" si="2"/>
        <v>Medium</v>
      </c>
      <c r="J13" s="229" t="str">
        <f>INDEX(Trends!$D$3:$D$404,MATCH(C13,Trends!$C$3:$C$404,0))</f>
        <v>Decreasing</v>
      </c>
      <c r="K13" s="109" t="str">
        <f>IF(Reliability!B11="x","x",(IF(ROUNDUP(Reliability!B11,0)=1,"Very High",IF(ROUNDUP(Reliability!B11,0)=2,"High",IF(ROUNDUP(Reliability!B11,0)=3,"Medium",IF(ROUNDUP(Reliability!B11,0)=4,"Low","Very Low"))))))</f>
        <v>Medium</v>
      </c>
      <c r="L13" s="230">
        <f t="shared" si="3"/>
        <v>2.2000000000000002</v>
      </c>
      <c r="M13" s="231">
        <f>'Impact of the crisis'!N14</f>
        <v>1.1000000000000001</v>
      </c>
      <c r="N13" s="231">
        <f>'Impact of the crisis'!AB14</f>
        <v>2.6</v>
      </c>
      <c r="O13" s="230">
        <f>'Conditions of people affected'!R14</f>
        <v>2.8</v>
      </c>
      <c r="P13" s="231">
        <f>'Conditions of people affected'!K14</f>
        <v>2.6</v>
      </c>
      <c r="Q13" s="231">
        <f>'Conditions of people affected'!Q14</f>
        <v>3</v>
      </c>
      <c r="R13" s="231">
        <f t="shared" si="4"/>
        <v>2.6</v>
      </c>
      <c r="S13" s="231">
        <f>'Complexity of the crisis'!X14</f>
        <v>3.4</v>
      </c>
      <c r="T13" s="231">
        <f>'Complexity of the crisis'!AN14</f>
        <v>1.5</v>
      </c>
      <c r="U13" s="124" t="str">
        <f>VLOOKUP(C13,Lists!$C$3:$E$160,3,FALSE)</f>
        <v>Americas</v>
      </c>
      <c r="V13" s="125">
        <v>44525</v>
      </c>
    </row>
    <row r="14" spans="1:22" ht="15.75" customHeight="1" x14ac:dyDescent="0.25">
      <c r="A14" s="45" t="str">
        <f>'Crisis Indicator Data'!A12</f>
        <v>Floods in Bahia and Minas Gerais</v>
      </c>
      <c r="B14" s="45" t="str">
        <f>Lists!G12</f>
        <v>Floods</v>
      </c>
      <c r="C14" s="45" t="str">
        <f>'Crisis Indicator Data'!C12</f>
        <v>BRA003</v>
      </c>
      <c r="D14" s="45" t="str">
        <f>'Crisis Indicator Data'!D12</f>
        <v>Brazil</v>
      </c>
      <c r="E14" s="45" t="str">
        <f>'Crisis Indicator Data'!E12</f>
        <v>BRA</v>
      </c>
      <c r="F14" s="45" t="str">
        <f>'Crisis Indicator Data'!B12</f>
        <v>Flood</v>
      </c>
      <c r="G14" s="228">
        <f t="shared" si="0"/>
        <v>2.1</v>
      </c>
      <c r="H14" s="44">
        <f t="shared" si="1"/>
        <v>3</v>
      </c>
      <c r="I14" s="116" t="str">
        <f t="shared" si="2"/>
        <v>Medium</v>
      </c>
      <c r="J14" s="229" t="str">
        <f>INDEX(Trends!$D$3:$D$404,MATCH(C14,Trends!$C$3:$C$404,0))</f>
        <v>-</v>
      </c>
      <c r="K14" s="109" t="str">
        <f>IF(Reliability!B12="x","x",(IF(ROUNDUP(Reliability!B12,0)=1,"Very High",IF(ROUNDUP(Reliability!B12,0)=2,"High",IF(ROUNDUP(Reliability!B12,0)=3,"Medium",IF(ROUNDUP(Reliability!B12,0)=4,"Low","Very Low"))))))</f>
        <v>High</v>
      </c>
      <c r="L14" s="230">
        <f t="shared" si="3"/>
        <v>2.5</v>
      </c>
      <c r="M14" s="231">
        <f>'Impact of the crisis'!N15</f>
        <v>2.9</v>
      </c>
      <c r="N14" s="231">
        <f>'Impact of the crisis'!AB15</f>
        <v>2.2999999999999998</v>
      </c>
      <c r="O14" s="230">
        <f>'Conditions of people affected'!R15</f>
        <v>1.3</v>
      </c>
      <c r="P14" s="231">
        <f>'Conditions of people affected'!K15</f>
        <v>1.6</v>
      </c>
      <c r="Q14" s="231">
        <f>'Conditions of people affected'!Q15</f>
        <v>1</v>
      </c>
      <c r="R14" s="231">
        <f t="shared" si="4"/>
        <v>2.8</v>
      </c>
      <c r="S14" s="231">
        <f>'Complexity of the crisis'!X15</f>
        <v>3.4</v>
      </c>
      <c r="T14" s="231">
        <f>'Complexity of the crisis'!AN15</f>
        <v>2</v>
      </c>
      <c r="U14" s="124" t="str">
        <f>VLOOKUP(C14,Lists!$C$3:$E$160,3,FALSE)</f>
        <v>Americas</v>
      </c>
      <c r="V14" s="125">
        <v>44572</v>
      </c>
    </row>
    <row r="15" spans="1:22" ht="15.75" customHeight="1" x14ac:dyDescent="0.25">
      <c r="A15" s="45" t="str">
        <f>'Crisis Indicator Data'!A13</f>
        <v>Complex crisis in CAR</v>
      </c>
      <c r="B15" s="45" t="str">
        <f>Lists!G13</f>
        <v>Complex crisis</v>
      </c>
      <c r="C15" s="45" t="str">
        <f>'Crisis Indicator Data'!C13</f>
        <v>CAF001</v>
      </c>
      <c r="D15" s="45" t="str">
        <f>'Crisis Indicator Data'!D13</f>
        <v>CAR</v>
      </c>
      <c r="E15" s="45" t="str">
        <f>'Crisis Indicator Data'!E13</f>
        <v>CAF</v>
      </c>
      <c r="F15" s="45" t="str">
        <f>'Crisis Indicator Data'!B13</f>
        <v>Complex crisis</v>
      </c>
      <c r="G15" s="228">
        <f t="shared" si="0"/>
        <v>4.3</v>
      </c>
      <c r="H15" s="44">
        <f t="shared" si="1"/>
        <v>5</v>
      </c>
      <c r="I15" s="116" t="str">
        <f t="shared" si="2"/>
        <v>Very High</v>
      </c>
      <c r="J15" s="229" t="str">
        <f>INDEX(Trends!$D$3:$D$404,MATCH(C15,Trends!$C$3:$C$404,0))</f>
        <v>Stable</v>
      </c>
      <c r="K15" s="109" t="str">
        <f>IF(Reliability!B13="x","x",(IF(ROUNDUP(Reliability!B13,0)=1,"Very High",IF(ROUNDUP(Reliability!B13,0)=2,"High",IF(ROUNDUP(Reliability!B13,0)=3,"Medium",IF(ROUNDUP(Reliability!B13,0)=4,"Low","Very Low"))))))</f>
        <v>Medium</v>
      </c>
      <c r="L15" s="230">
        <f t="shared" si="3"/>
        <v>4.4000000000000004</v>
      </c>
      <c r="M15" s="231">
        <f>'Impact of the crisis'!N16</f>
        <v>4.3</v>
      </c>
      <c r="N15" s="231">
        <f>'Impact of the crisis'!AB16</f>
        <v>4.5</v>
      </c>
      <c r="O15" s="230">
        <f>'Conditions of people affected'!R16</f>
        <v>4.05</v>
      </c>
      <c r="P15" s="231">
        <f>'Conditions of people affected'!K16</f>
        <v>4.0999999999999996</v>
      </c>
      <c r="Q15" s="231">
        <f>'Conditions of people affected'!Q16</f>
        <v>4</v>
      </c>
      <c r="R15" s="231">
        <f t="shared" si="4"/>
        <v>4.5</v>
      </c>
      <c r="S15" s="231">
        <f>'Complexity of the crisis'!X16</f>
        <v>4.5</v>
      </c>
      <c r="T15" s="231">
        <f>'Complexity of the crisis'!AN16</f>
        <v>4.5</v>
      </c>
      <c r="U15" s="124" t="str">
        <f>VLOOKUP(C15,Lists!$C$3:$E$160,3,FALSE)</f>
        <v>Africa</v>
      </c>
      <c r="V15" s="125">
        <v>44496</v>
      </c>
    </row>
    <row r="16" spans="1:22" ht="15.75" customHeight="1" x14ac:dyDescent="0.25">
      <c r="A16" s="45" t="str">
        <f>'Crisis Indicator Data'!A14</f>
        <v>Multiple crises in Cameroon</v>
      </c>
      <c r="B16" s="45" t="str">
        <f>Lists!G14</f>
        <v>Country level</v>
      </c>
      <c r="C16" s="45" t="str">
        <f>'Crisis Indicator Data'!C14</f>
        <v>CMR001</v>
      </c>
      <c r="D16" s="45" t="str">
        <f>'Crisis Indicator Data'!D14</f>
        <v>Cameroon</v>
      </c>
      <c r="E16" s="45" t="str">
        <f>'Crisis Indicator Data'!E14</f>
        <v>CMR</v>
      </c>
      <c r="F16" s="45" t="str">
        <f>'Crisis Indicator Data'!B14</f>
        <v>Multiple crises country</v>
      </c>
      <c r="G16" s="228">
        <f t="shared" si="0"/>
        <v>4.3</v>
      </c>
      <c r="H16" s="44">
        <f t="shared" si="1"/>
        <v>5</v>
      </c>
      <c r="I16" s="116" t="str">
        <f t="shared" si="2"/>
        <v>Very High</v>
      </c>
      <c r="J16" s="229" t="str">
        <f>INDEX(Trends!$D$3:$D$404,MATCH(C16,Trends!$C$3:$C$404,0))</f>
        <v>Increasing</v>
      </c>
      <c r="K16" s="109" t="str">
        <f>IF(Reliability!B14="x","x",(IF(ROUNDUP(Reliability!B14,0)=1,"Very High",IF(ROUNDUP(Reliability!B14,0)=2,"High",IF(ROUNDUP(Reliability!B14,0)=3,"Medium",IF(ROUNDUP(Reliability!B14,0)=4,"Low","Very Low"))))))</f>
        <v>High</v>
      </c>
      <c r="L16" s="230">
        <f t="shared" si="3"/>
        <v>4.0999999999999996</v>
      </c>
      <c r="M16" s="231">
        <f>'Impact of the crisis'!N17</f>
        <v>4.7</v>
      </c>
      <c r="N16" s="231">
        <f>'Impact of the crisis'!AB17</f>
        <v>3.7</v>
      </c>
      <c r="O16" s="230">
        <f>'Conditions of people affected'!R17</f>
        <v>4.1500000000000004</v>
      </c>
      <c r="P16" s="231">
        <f>'Conditions of people affected'!K17</f>
        <v>4.3</v>
      </c>
      <c r="Q16" s="231">
        <f>'Conditions of people affected'!Q17</f>
        <v>4</v>
      </c>
      <c r="R16" s="231">
        <f t="shared" si="4"/>
        <v>4.5999999999999996</v>
      </c>
      <c r="S16" s="231">
        <f>'Complexity of the crisis'!X17</f>
        <v>4.2</v>
      </c>
      <c r="T16" s="231">
        <f>'Complexity of the crisis'!AN17</f>
        <v>5</v>
      </c>
      <c r="U16" s="124" t="str">
        <f>VLOOKUP(C16,Lists!$C$3:$E$160,3,FALSE)</f>
        <v>Africa</v>
      </c>
      <c r="V16" s="125">
        <v>44522</v>
      </c>
    </row>
    <row r="17" spans="1:22" ht="15.75" customHeight="1" x14ac:dyDescent="0.25">
      <c r="A17" s="45" t="str">
        <f>'Crisis Indicator Data'!A15</f>
        <v>Boko Haram in Cameroon</v>
      </c>
      <c r="B17" s="45" t="str">
        <f>Lists!G15</f>
        <v>Boko Haram</v>
      </c>
      <c r="C17" s="45" t="str">
        <f>'Crisis Indicator Data'!C15</f>
        <v>CMR002</v>
      </c>
      <c r="D17" s="45" t="str">
        <f>'Crisis Indicator Data'!D15</f>
        <v>Cameroon</v>
      </c>
      <c r="E17" s="45" t="str">
        <f>'Crisis Indicator Data'!E15</f>
        <v>CMR</v>
      </c>
      <c r="F17" s="45" t="str">
        <f>'Crisis Indicator Data'!B15</f>
        <v>Conflict</v>
      </c>
      <c r="G17" s="228">
        <f t="shared" si="0"/>
        <v>3.7</v>
      </c>
      <c r="H17" s="44">
        <f t="shared" si="1"/>
        <v>4</v>
      </c>
      <c r="I17" s="116" t="str">
        <f t="shared" si="2"/>
        <v>High</v>
      </c>
      <c r="J17" s="229" t="str">
        <f>INDEX(Trends!$D$3:$D$404,MATCH(C17,Trends!$C$3:$C$404,0))</f>
        <v>Increasing</v>
      </c>
      <c r="K17" s="109" t="str">
        <f>IF(Reliability!B15="x","x",(IF(ROUNDUP(Reliability!B15,0)=1,"Very High",IF(ROUNDUP(Reliability!B15,0)=2,"High",IF(ROUNDUP(Reliability!B15,0)=3,"Medium",IF(ROUNDUP(Reliability!B15,0)=4,"Low","Very Low"))))))</f>
        <v>Very High</v>
      </c>
      <c r="L17" s="230">
        <f t="shared" si="3"/>
        <v>2.9</v>
      </c>
      <c r="M17" s="231">
        <f>'Impact of the crisis'!N18</f>
        <v>1.3</v>
      </c>
      <c r="N17" s="231">
        <f>'Impact of the crisis'!AB18</f>
        <v>3.5</v>
      </c>
      <c r="O17" s="230">
        <f>'Conditions of people affected'!R18</f>
        <v>3.75</v>
      </c>
      <c r="P17" s="231">
        <f>'Conditions of people affected'!K18</f>
        <v>3.5</v>
      </c>
      <c r="Q17" s="231">
        <f>'Conditions of people affected'!Q18</f>
        <v>4</v>
      </c>
      <c r="R17" s="231">
        <f t="shared" si="4"/>
        <v>4.0999999999999996</v>
      </c>
      <c r="S17" s="231">
        <f>'Complexity of the crisis'!X18</f>
        <v>4.2</v>
      </c>
      <c r="T17" s="231">
        <f>'Complexity of the crisis'!AN18</f>
        <v>4</v>
      </c>
      <c r="U17" s="124" t="str">
        <f>VLOOKUP(C17,Lists!$C$3:$E$160,3,FALSE)</f>
        <v>Africa</v>
      </c>
      <c r="V17" s="125">
        <v>44522</v>
      </c>
    </row>
    <row r="18" spans="1:22" ht="15.75" customHeight="1" x14ac:dyDescent="0.25">
      <c r="A18" s="45" t="str">
        <f>'Crisis Indicator Data'!A16</f>
        <v>Anglophone Crisis in Cameroon</v>
      </c>
      <c r="B18" s="45" t="str">
        <f>Lists!G16</f>
        <v>Anglophone crisis</v>
      </c>
      <c r="C18" s="45" t="str">
        <f>'Crisis Indicator Data'!C16</f>
        <v>CMR003</v>
      </c>
      <c r="D18" s="45" t="str">
        <f>'Crisis Indicator Data'!D16</f>
        <v>Cameroon</v>
      </c>
      <c r="E18" s="45" t="str">
        <f>'Crisis Indicator Data'!E16</f>
        <v>CMR</v>
      </c>
      <c r="F18" s="45" t="str">
        <f>'Crisis Indicator Data'!B16</f>
        <v>Conflict</v>
      </c>
      <c r="G18" s="228">
        <f t="shared" si="0"/>
        <v>3.5</v>
      </c>
      <c r="H18" s="44">
        <f t="shared" si="1"/>
        <v>4</v>
      </c>
      <c r="I18" s="116" t="str">
        <f t="shared" si="2"/>
        <v>High</v>
      </c>
      <c r="J18" s="229" t="str">
        <f>INDEX(Trends!$D$3:$D$404,MATCH(C18,Trends!$C$3:$C$404,0))</f>
        <v>Increasing</v>
      </c>
      <c r="K18" s="109" t="str">
        <f>IF(Reliability!B16="x","x",(IF(ROUNDUP(Reliability!B16,0)=1,"Very High",IF(ROUNDUP(Reliability!B16,0)=2,"High",IF(ROUNDUP(Reliability!B16,0)=3,"Medium",IF(ROUNDUP(Reliability!B16,0)=4,"Low","Very Low"))))))</f>
        <v>Medium</v>
      </c>
      <c r="L18" s="230">
        <f t="shared" si="3"/>
        <v>3.2</v>
      </c>
      <c r="M18" s="231">
        <f>'Impact of the crisis'!N19</f>
        <v>1.7</v>
      </c>
      <c r="N18" s="231">
        <f>'Impact of the crisis'!AB19</f>
        <v>3.8</v>
      </c>
      <c r="O18" s="230">
        <f>'Conditions of people affected'!R19</f>
        <v>3.15</v>
      </c>
      <c r="P18" s="231">
        <f>'Conditions of people affected'!K19</f>
        <v>3.3</v>
      </c>
      <c r="Q18" s="231">
        <f>'Conditions of people affected'!Q19</f>
        <v>3</v>
      </c>
      <c r="R18" s="231">
        <f t="shared" si="4"/>
        <v>4.4000000000000004</v>
      </c>
      <c r="S18" s="231">
        <f>'Complexity of the crisis'!X19</f>
        <v>4.2</v>
      </c>
      <c r="T18" s="231">
        <f>'Complexity of the crisis'!AN19</f>
        <v>4.5</v>
      </c>
      <c r="U18" s="124" t="str">
        <f>VLOOKUP(C18,Lists!$C$3:$E$160,3,FALSE)</f>
        <v>Africa</v>
      </c>
      <c r="V18" s="125">
        <v>44497</v>
      </c>
    </row>
    <row r="19" spans="1:22" ht="15.75" customHeight="1" x14ac:dyDescent="0.25">
      <c r="A19" s="45" t="str">
        <f>'Crisis Indicator Data'!A17</f>
        <v>CAR refugees in Cameroon</v>
      </c>
      <c r="B19" s="45" t="str">
        <f>Lists!G17</f>
        <v>CAR refugees</v>
      </c>
      <c r="C19" s="45" t="str">
        <f>'Crisis Indicator Data'!C17</f>
        <v>CMR004</v>
      </c>
      <c r="D19" s="45" t="str">
        <f>'Crisis Indicator Data'!D17</f>
        <v>Cameroon</v>
      </c>
      <c r="E19" s="45" t="str">
        <f>'Crisis Indicator Data'!E17</f>
        <v>CMR</v>
      </c>
      <c r="F19" s="45" t="str">
        <f>'Crisis Indicator Data'!B17</f>
        <v>International displacement</v>
      </c>
      <c r="G19" s="228">
        <f t="shared" si="0"/>
        <v>3</v>
      </c>
      <c r="H19" s="44">
        <f t="shared" si="1"/>
        <v>3</v>
      </c>
      <c r="I19" s="116" t="str">
        <f t="shared" si="2"/>
        <v>Medium</v>
      </c>
      <c r="J19" s="229" t="str">
        <f>INDEX(Trends!$D$3:$D$404,MATCH(C19,Trends!$C$3:$C$404,0))</f>
        <v>Stable</v>
      </c>
      <c r="K19" s="109" t="str">
        <f>IF(Reliability!B17="x","x",(IF(ROUNDUP(Reliability!B17,0)=1,"Very High",IF(ROUNDUP(Reliability!B17,0)=2,"High",IF(ROUNDUP(Reliability!B17,0)=3,"Medium",IF(ROUNDUP(Reliability!B17,0)=4,"Low","Very Low"))))))</f>
        <v>Medium</v>
      </c>
      <c r="L19" s="230">
        <f t="shared" si="3"/>
        <v>2.8</v>
      </c>
      <c r="M19" s="231">
        <f>'Impact of the crisis'!N20</f>
        <v>1.7</v>
      </c>
      <c r="N19" s="231">
        <f>'Impact of the crisis'!AB20</f>
        <v>3.2</v>
      </c>
      <c r="O19" s="230">
        <f>'Conditions of people affected'!R20</f>
        <v>2.75</v>
      </c>
      <c r="P19" s="231">
        <f>'Conditions of people affected'!K20</f>
        <v>2.5</v>
      </c>
      <c r="Q19" s="231">
        <f>'Conditions of people affected'!Q20</f>
        <v>3</v>
      </c>
      <c r="R19" s="231">
        <f t="shared" si="4"/>
        <v>3.5</v>
      </c>
      <c r="S19" s="231">
        <f>'Complexity of the crisis'!X20</f>
        <v>4.2</v>
      </c>
      <c r="T19" s="231">
        <f>'Complexity of the crisis'!AN20</f>
        <v>2.5</v>
      </c>
      <c r="U19" s="124" t="str">
        <f>VLOOKUP(C19,Lists!$C$3:$E$160,3,FALSE)</f>
        <v>Africa</v>
      </c>
      <c r="V19" s="125">
        <v>44497</v>
      </c>
    </row>
    <row r="20" spans="1:22" ht="15.75" customHeight="1" x14ac:dyDescent="0.25">
      <c r="A20" s="45" t="str">
        <f>'Crisis Indicator Data'!A18</f>
        <v>Complex crisis in DRC</v>
      </c>
      <c r="B20" s="45" t="str">
        <f>Lists!G18</f>
        <v>Complex crisis</v>
      </c>
      <c r="C20" s="45" t="str">
        <f>'Crisis Indicator Data'!C18</f>
        <v>COD001</v>
      </c>
      <c r="D20" s="45" t="str">
        <f>'Crisis Indicator Data'!D18</f>
        <v>DRC</v>
      </c>
      <c r="E20" s="45" t="str">
        <f>'Crisis Indicator Data'!E18</f>
        <v>COD</v>
      </c>
      <c r="F20" s="45" t="str">
        <f>'Crisis Indicator Data'!B18</f>
        <v>Complex crisis</v>
      </c>
      <c r="G20" s="228">
        <f t="shared" si="0"/>
        <v>4.5999999999999996</v>
      </c>
      <c r="H20" s="44">
        <f t="shared" si="1"/>
        <v>5</v>
      </c>
      <c r="I20" s="116" t="str">
        <f t="shared" si="2"/>
        <v>Very High</v>
      </c>
      <c r="J20" s="229" t="str">
        <f>INDEX(Trends!$D$3:$D$404,MATCH(C20,Trends!$C$3:$C$404,0))</f>
        <v>Stable</v>
      </c>
      <c r="K20" s="109" t="str">
        <f>IF(Reliability!B18="x","x",(IF(ROUNDUP(Reliability!B18,0)=1,"Very High",IF(ROUNDUP(Reliability!B18,0)=2,"High",IF(ROUNDUP(Reliability!B18,0)=3,"Medium",IF(ROUNDUP(Reliability!B18,0)=4,"Low","Very Low"))))))</f>
        <v>Very High</v>
      </c>
      <c r="L20" s="230">
        <f t="shared" si="3"/>
        <v>4.5999999999999996</v>
      </c>
      <c r="M20" s="231">
        <f>'Impact of the crisis'!N21</f>
        <v>4.3</v>
      </c>
      <c r="N20" s="231">
        <f>'Impact of the crisis'!AB21</f>
        <v>4.8</v>
      </c>
      <c r="O20" s="230">
        <f>'Conditions of people affected'!R21</f>
        <v>4.5</v>
      </c>
      <c r="P20" s="231">
        <f>'Conditions of people affected'!K21</f>
        <v>5</v>
      </c>
      <c r="Q20" s="231">
        <f>'Conditions of people affected'!Q21</f>
        <v>4</v>
      </c>
      <c r="R20" s="231">
        <f t="shared" si="4"/>
        <v>4.8</v>
      </c>
      <c r="S20" s="231">
        <f>'Complexity of the crisis'!X21</f>
        <v>5.0999999999999996</v>
      </c>
      <c r="T20" s="231">
        <f>'Complexity of the crisis'!AN21</f>
        <v>4.5</v>
      </c>
      <c r="U20" s="124" t="str">
        <f>VLOOKUP(C20,Lists!$C$3:$E$160,3,FALSE)</f>
        <v>Africa</v>
      </c>
      <c r="V20" s="125">
        <v>44567</v>
      </c>
    </row>
    <row r="21" spans="1:22" ht="15.75" customHeight="1" x14ac:dyDescent="0.25">
      <c r="A21" s="45" t="str">
        <f>'Crisis Indicator Data'!A19</f>
        <v>Complex crisis in Congo</v>
      </c>
      <c r="B21" s="45" t="str">
        <f>Lists!G19</f>
        <v>Complex crisis</v>
      </c>
      <c r="C21" s="45" t="str">
        <f>'Crisis Indicator Data'!C19</f>
        <v>COG001</v>
      </c>
      <c r="D21" s="45" t="str">
        <f>'Crisis Indicator Data'!D19</f>
        <v>Congo</v>
      </c>
      <c r="E21" s="45" t="str">
        <f>'Crisis Indicator Data'!E19</f>
        <v>COG</v>
      </c>
      <c r="F21" s="45" t="str">
        <f>'Crisis Indicator Data'!B19</f>
        <v>Complex crisis</v>
      </c>
      <c r="G21" s="228">
        <f t="shared" si="0"/>
        <v>3.4</v>
      </c>
      <c r="H21" s="44">
        <f t="shared" si="1"/>
        <v>4</v>
      </c>
      <c r="I21" s="116" t="str">
        <f t="shared" si="2"/>
        <v>High</v>
      </c>
      <c r="J21" s="229" t="str">
        <f>INDEX(Trends!$D$3:$D$404,MATCH(C21,Trends!$C$3:$C$404,0))</f>
        <v>Stable</v>
      </c>
      <c r="K21" s="109" t="str">
        <f>IF(Reliability!B19="x","x",(IF(ROUNDUP(Reliability!B19,0)=1,"Very High",IF(ROUNDUP(Reliability!B19,0)=2,"High",IF(ROUNDUP(Reliability!B19,0)=3,"Medium",IF(ROUNDUP(Reliability!B19,0)=4,"Low","Very Low"))))))</f>
        <v>Low</v>
      </c>
      <c r="L21" s="230">
        <f t="shared" si="3"/>
        <v>3.6</v>
      </c>
      <c r="M21" s="231">
        <f>'Impact of the crisis'!N22</f>
        <v>4.2</v>
      </c>
      <c r="N21" s="231">
        <f>'Impact of the crisis'!AB22</f>
        <v>3.3</v>
      </c>
      <c r="O21" s="230">
        <f>'Conditions of people affected'!R22</f>
        <v>3.25</v>
      </c>
      <c r="P21" s="231">
        <f>'Conditions of people affected'!K22</f>
        <v>3.5</v>
      </c>
      <c r="Q21" s="231">
        <f>'Conditions of people affected'!Q22</f>
        <v>3</v>
      </c>
      <c r="R21" s="231">
        <f t="shared" si="4"/>
        <v>3.3</v>
      </c>
      <c r="S21" s="231">
        <f>'Complexity of the crisis'!X22</f>
        <v>3.1</v>
      </c>
      <c r="T21" s="231">
        <f>'Complexity of the crisis'!AN22</f>
        <v>3.5</v>
      </c>
      <c r="U21" s="124" t="str">
        <f>VLOOKUP(C21,Lists!$C$3:$E$160,3,FALSE)</f>
        <v>Africa</v>
      </c>
      <c r="V21" s="125">
        <v>44497</v>
      </c>
    </row>
    <row r="22" spans="1:22" ht="15.75" customHeight="1" x14ac:dyDescent="0.25">
      <c r="A22" s="45" t="str">
        <f>'Crisis Indicator Data'!A20</f>
        <v>Complex crisis in Colombia</v>
      </c>
      <c r="B22" s="45" t="str">
        <f>Lists!G20</f>
        <v>Complex crisis</v>
      </c>
      <c r="C22" s="45" t="str">
        <f>'Crisis Indicator Data'!C20</f>
        <v>COL001</v>
      </c>
      <c r="D22" s="45" t="str">
        <f>'Crisis Indicator Data'!D20</f>
        <v>Colombia</v>
      </c>
      <c r="E22" s="45" t="str">
        <f>'Crisis Indicator Data'!E20</f>
        <v>COL</v>
      </c>
      <c r="F22" s="45" t="str">
        <f>'Crisis Indicator Data'!B20</f>
        <v>Complex crisis</v>
      </c>
      <c r="G22" s="228">
        <f t="shared" si="0"/>
        <v>4.2</v>
      </c>
      <c r="H22" s="44">
        <f t="shared" si="1"/>
        <v>5</v>
      </c>
      <c r="I22" s="116" t="str">
        <f t="shared" si="2"/>
        <v>Very High</v>
      </c>
      <c r="J22" s="229" t="str">
        <f>INDEX(Trends!$D$3:$D$404,MATCH(C22,Trends!$C$3:$C$404,0))</f>
        <v>Increasing</v>
      </c>
      <c r="K22" s="109" t="str">
        <f>IF(Reliability!B20="x","x",(IF(ROUNDUP(Reliability!B20,0)=1,"Very High",IF(ROUNDUP(Reliability!B20,0)=2,"High",IF(ROUNDUP(Reliability!B20,0)=3,"Medium",IF(ROUNDUP(Reliability!B20,0)=4,"Low","Very Low"))))))</f>
        <v>High</v>
      </c>
      <c r="L22" s="230">
        <f t="shared" si="3"/>
        <v>4</v>
      </c>
      <c r="M22" s="231">
        <f>'Impact of the crisis'!N23</f>
        <v>5</v>
      </c>
      <c r="N22" s="231">
        <f>'Impact of the crisis'!AB23</f>
        <v>3.3</v>
      </c>
      <c r="O22" s="230">
        <f>'Conditions of people affected'!R23</f>
        <v>4.3</v>
      </c>
      <c r="P22" s="231">
        <f>'Conditions of people affected'!K23</f>
        <v>4.5999999999999996</v>
      </c>
      <c r="Q22" s="231">
        <f>'Conditions of people affected'!Q23</f>
        <v>4</v>
      </c>
      <c r="R22" s="231">
        <f t="shared" si="4"/>
        <v>4.0999999999999996</v>
      </c>
      <c r="S22" s="231">
        <f>'Complexity of the crisis'!X23</f>
        <v>3.5</v>
      </c>
      <c r="T22" s="231">
        <f>'Complexity of the crisis'!AN23</f>
        <v>4.5</v>
      </c>
      <c r="U22" s="124" t="str">
        <f>VLOOKUP(C22,Lists!$C$3:$E$160,3,FALSE)</f>
        <v>Americas</v>
      </c>
      <c r="V22" s="125">
        <v>44494</v>
      </c>
    </row>
    <row r="23" spans="1:22" ht="15.75" customHeight="1" x14ac:dyDescent="0.25">
      <c r="A23" s="45" t="str">
        <f>'Crisis Indicator Data'!A21</f>
        <v>Venezuela displacement in Colombia</v>
      </c>
      <c r="B23" s="45" t="str">
        <f>Lists!G21</f>
        <v xml:space="preserve">Venezuelan refugees </v>
      </c>
      <c r="C23" s="45" t="str">
        <f>'Crisis Indicator Data'!C21</f>
        <v>COL002</v>
      </c>
      <c r="D23" s="45" t="str">
        <f>'Crisis Indicator Data'!D21</f>
        <v>Colombia</v>
      </c>
      <c r="E23" s="45" t="str">
        <f>'Crisis Indicator Data'!E21</f>
        <v>COL</v>
      </c>
      <c r="F23" s="45" t="str">
        <f>'Crisis Indicator Data'!B21</f>
        <v>International displacement</v>
      </c>
      <c r="G23" s="228">
        <f t="shared" si="0"/>
        <v>3.6</v>
      </c>
      <c r="H23" s="44">
        <f t="shared" si="1"/>
        <v>4</v>
      </c>
      <c r="I23" s="116" t="str">
        <f t="shared" si="2"/>
        <v>High</v>
      </c>
      <c r="J23" s="229" t="str">
        <f>INDEX(Trends!$D$3:$D$404,MATCH(C23,Trends!$C$3:$C$404,0))</f>
        <v>Stable</v>
      </c>
      <c r="K23" s="109" t="str">
        <f>IF(Reliability!B21="x","x",(IF(ROUNDUP(Reliability!B21,0)=1,"Very High",IF(ROUNDUP(Reliability!B21,0)=2,"High",IF(ROUNDUP(Reliability!B21,0)=3,"Medium",IF(ROUNDUP(Reliability!B21,0)=4,"Low","Very Low"))))))</f>
        <v>Medium</v>
      </c>
      <c r="L23" s="230">
        <f t="shared" si="3"/>
        <v>3.6</v>
      </c>
      <c r="M23" s="231">
        <f>'Impact of the crisis'!N24</f>
        <v>2.7</v>
      </c>
      <c r="N23" s="231">
        <f>'Impact of the crisis'!AB24</f>
        <v>3.9</v>
      </c>
      <c r="O23" s="230">
        <f>'Conditions of people affected'!R24</f>
        <v>3.7</v>
      </c>
      <c r="P23" s="231">
        <f>'Conditions of people affected'!K24</f>
        <v>4.4000000000000004</v>
      </c>
      <c r="Q23" s="231">
        <f>'Conditions of people affected'!Q24</f>
        <v>3</v>
      </c>
      <c r="R23" s="231">
        <f t="shared" si="4"/>
        <v>3.5</v>
      </c>
      <c r="S23" s="231">
        <f>'Complexity of the crisis'!X24</f>
        <v>3.5</v>
      </c>
      <c r="T23" s="231">
        <f>'Complexity of the crisis'!AN24</f>
        <v>3.5</v>
      </c>
      <c r="U23" s="124" t="str">
        <f>VLOOKUP(C23,Lists!$C$3:$E$160,3,FALSE)</f>
        <v>Americas</v>
      </c>
      <c r="V23" s="125">
        <v>44488</v>
      </c>
    </row>
    <row r="24" spans="1:22" ht="15.75" customHeight="1" x14ac:dyDescent="0.25">
      <c r="A24" s="45" t="str">
        <f>'Crisis Indicator Data'!A22</f>
        <v>Nicaraguan refugees in Costa Rica</v>
      </c>
      <c r="B24" s="45" t="str">
        <f>Lists!G22</f>
        <v>Nicaraguan refugees</v>
      </c>
      <c r="C24" s="45" t="str">
        <f>'Crisis Indicator Data'!C22</f>
        <v>CRI002</v>
      </c>
      <c r="D24" s="45" t="str">
        <f>'Crisis Indicator Data'!D22</f>
        <v>Costa Rica</v>
      </c>
      <c r="E24" s="45" t="str">
        <f>'Crisis Indicator Data'!E22</f>
        <v>CRI</v>
      </c>
      <c r="F24" s="45" t="str">
        <f>'Crisis Indicator Data'!B22</f>
        <v>International displacement</v>
      </c>
      <c r="G24" s="228">
        <f t="shared" si="0"/>
        <v>1.1000000000000001</v>
      </c>
      <c r="H24" s="44">
        <f t="shared" si="1"/>
        <v>2</v>
      </c>
      <c r="I24" s="116" t="str">
        <f t="shared" si="2"/>
        <v>Low</v>
      </c>
      <c r="J24" s="229" t="str">
        <f>INDEX(Trends!$D$3:$D$404,MATCH(C24,Trends!$C$3:$C$404,0))</f>
        <v>Decreasing</v>
      </c>
      <c r="K24" s="109" t="str">
        <f>IF(Reliability!B22="x","x",(IF(ROUNDUP(Reliability!B22,0)=1,"Very High",IF(ROUNDUP(Reliability!B22,0)=2,"High",IF(ROUNDUP(Reliability!B22,0)=3,"Medium",IF(ROUNDUP(Reliability!B22,0)=4,"Low","Very Low"))))))</f>
        <v>Medium</v>
      </c>
      <c r="L24" s="230">
        <f t="shared" si="3"/>
        <v>1.3</v>
      </c>
      <c r="M24" s="231">
        <f>'Impact of the crisis'!N25</f>
        <v>1</v>
      </c>
      <c r="N24" s="231">
        <f>'Impact of the crisis'!AB25</f>
        <v>1.5</v>
      </c>
      <c r="O24" s="230">
        <f>'Conditions of people affected'!R25</f>
        <v>1.05</v>
      </c>
      <c r="P24" s="231">
        <f>'Conditions of people affected'!K25</f>
        <v>1.1000000000000001</v>
      </c>
      <c r="Q24" s="231">
        <f>'Conditions of people affected'!Q25</f>
        <v>1</v>
      </c>
      <c r="R24" s="231">
        <f t="shared" si="4"/>
        <v>1</v>
      </c>
      <c r="S24" s="231">
        <f>'Complexity of the crisis'!X25</f>
        <v>0.9</v>
      </c>
      <c r="T24" s="231">
        <f>'Complexity of the crisis'!AN25</f>
        <v>1</v>
      </c>
      <c r="U24" s="124" t="str">
        <f>VLOOKUP(C24,Lists!$C$3:$E$160,3,FALSE)</f>
        <v>Americas</v>
      </c>
      <c r="V24" s="125">
        <v>44495</v>
      </c>
    </row>
    <row r="25" spans="1:22" ht="15.75" customHeight="1" x14ac:dyDescent="0.25">
      <c r="A25" s="45" t="str">
        <f>'Crisis Indicator Data'!A23</f>
        <v>Multiple crises in Djibouti</v>
      </c>
      <c r="B25" s="45" t="str">
        <f>Lists!G23</f>
        <v>Country level</v>
      </c>
      <c r="C25" s="45" t="str">
        <f>'Crisis Indicator Data'!C23</f>
        <v>DJI001</v>
      </c>
      <c r="D25" s="45" t="str">
        <f>'Crisis Indicator Data'!D23</f>
        <v>Djibouti</v>
      </c>
      <c r="E25" s="45" t="str">
        <f>'Crisis Indicator Data'!E23</f>
        <v>DJI</v>
      </c>
      <c r="F25" s="45" t="str">
        <f>'Crisis Indicator Data'!B23</f>
        <v>Multiple crises country</v>
      </c>
      <c r="G25" s="228">
        <f t="shared" si="0"/>
        <v>2.8</v>
      </c>
      <c r="H25" s="44">
        <f t="shared" si="1"/>
        <v>3</v>
      </c>
      <c r="I25" s="116" t="str">
        <f t="shared" si="2"/>
        <v>Medium</v>
      </c>
      <c r="J25" s="229" t="str">
        <f>INDEX(Trends!$D$3:$D$404,MATCH(C25,Trends!$C$3:$C$404,0))</f>
        <v>Increasing</v>
      </c>
      <c r="K25" s="109" t="str">
        <f>IF(Reliability!B23="x","x",(IF(ROUNDUP(Reliability!B23,0)=1,"Very High",IF(ROUNDUP(Reliability!B23,0)=2,"High",IF(ROUNDUP(Reliability!B23,0)=3,"Medium",IF(ROUNDUP(Reliability!B23,0)=4,"Low","Very Low"))))))</f>
        <v>Very High</v>
      </c>
      <c r="L25" s="230">
        <f t="shared" si="3"/>
        <v>2.4</v>
      </c>
      <c r="M25" s="231">
        <f>'Impact of the crisis'!N26</f>
        <v>3.1</v>
      </c>
      <c r="N25" s="231">
        <f>'Impact of the crisis'!AB26</f>
        <v>2</v>
      </c>
      <c r="O25" s="230">
        <f>'Conditions of people affected'!R26</f>
        <v>2.65</v>
      </c>
      <c r="P25" s="231">
        <f>'Conditions of people affected'!K26</f>
        <v>2.2999999999999998</v>
      </c>
      <c r="Q25" s="231">
        <f>'Conditions of people affected'!Q26</f>
        <v>3</v>
      </c>
      <c r="R25" s="231">
        <f t="shared" si="4"/>
        <v>3.3</v>
      </c>
      <c r="S25" s="231">
        <f>'Complexity of the crisis'!X26</f>
        <v>3.1</v>
      </c>
      <c r="T25" s="231">
        <f>'Complexity of the crisis'!AN26</f>
        <v>3.5</v>
      </c>
      <c r="U25" s="124" t="str">
        <f>VLOOKUP(C25,Lists!$C$3:$E$160,3,FALSE)</f>
        <v>Africa</v>
      </c>
      <c r="V25" s="125">
        <v>44591</v>
      </c>
    </row>
    <row r="26" spans="1:22" ht="15.75" customHeight="1" x14ac:dyDescent="0.25">
      <c r="A26" s="45" t="str">
        <f>'Crisis Indicator Data'!A24</f>
        <v>Mixed migration in Djibouti</v>
      </c>
      <c r="B26" s="45" t="str">
        <f>Lists!G24</f>
        <v>Mixed Migration</v>
      </c>
      <c r="C26" s="45" t="str">
        <f>'Crisis Indicator Data'!C24</f>
        <v>DJI002</v>
      </c>
      <c r="D26" s="45" t="str">
        <f>'Crisis Indicator Data'!D24</f>
        <v>Djibouti</v>
      </c>
      <c r="E26" s="45" t="str">
        <f>'Crisis Indicator Data'!E24</f>
        <v>DJI</v>
      </c>
      <c r="F26" s="45" t="str">
        <f>'Crisis Indicator Data'!B24</f>
        <v>International displacement</v>
      </c>
      <c r="G26" s="228">
        <f t="shared" si="0"/>
        <v>1.8</v>
      </c>
      <c r="H26" s="44">
        <f t="shared" si="1"/>
        <v>2</v>
      </c>
      <c r="I26" s="116" t="str">
        <f t="shared" si="2"/>
        <v>Low</v>
      </c>
      <c r="J26" s="229" t="str">
        <f>INDEX(Trends!$D$3:$D$404,MATCH(C26,Trends!$C$3:$C$404,0))</f>
        <v>Stable</v>
      </c>
      <c r="K26" s="109" t="str">
        <f>IF(Reliability!B24="x","x",(IF(ROUNDUP(Reliability!B24,0)=1,"Very High",IF(ROUNDUP(Reliability!B24,0)=2,"High",IF(ROUNDUP(Reliability!B24,0)=3,"Medium",IF(ROUNDUP(Reliability!B24,0)=4,"Low","Very Low"))))))</f>
        <v>Very High</v>
      </c>
      <c r="L26" s="230">
        <f t="shared" si="3"/>
        <v>2</v>
      </c>
      <c r="M26" s="231">
        <f>'Impact of the crisis'!N27</f>
        <v>3.1</v>
      </c>
      <c r="N26" s="231">
        <f>'Impact of the crisis'!AB27</f>
        <v>1.3</v>
      </c>
      <c r="O26" s="230">
        <f>'Conditions of people affected'!R27</f>
        <v>0.95</v>
      </c>
      <c r="P26" s="231">
        <f>'Conditions of people affected'!K27</f>
        <v>0.9</v>
      </c>
      <c r="Q26" s="231">
        <f>'Conditions of people affected'!Q27</f>
        <v>1</v>
      </c>
      <c r="R26" s="231">
        <f t="shared" si="4"/>
        <v>2.8</v>
      </c>
      <c r="S26" s="231">
        <f>'Complexity of the crisis'!X27</f>
        <v>3.1</v>
      </c>
      <c r="T26" s="231">
        <f>'Complexity of the crisis'!AN27</f>
        <v>2.5</v>
      </c>
      <c r="U26" s="124" t="str">
        <f>VLOOKUP(C26,Lists!$C$3:$E$160,3,FALSE)</f>
        <v>Africa</v>
      </c>
      <c r="V26" s="125">
        <v>44591</v>
      </c>
    </row>
    <row r="27" spans="1:22" ht="15.75" customHeight="1" x14ac:dyDescent="0.25">
      <c r="A27" s="45" t="str">
        <f>'Crisis Indicator Data'!A25</f>
        <v>Drought in Djibouti</v>
      </c>
      <c r="B27" s="45" t="str">
        <f>Lists!G25</f>
        <v>Drought</v>
      </c>
      <c r="C27" s="45" t="str">
        <f>'Crisis Indicator Data'!C25</f>
        <v>DJI003</v>
      </c>
      <c r="D27" s="45" t="str">
        <f>'Crisis Indicator Data'!D25</f>
        <v>Djibouti</v>
      </c>
      <c r="E27" s="45" t="str">
        <f>'Crisis Indicator Data'!E25</f>
        <v>DJI</v>
      </c>
      <c r="F27" s="45" t="str">
        <f>'Crisis Indicator Data'!B25</f>
        <v>Drought</v>
      </c>
      <c r="G27" s="228">
        <f t="shared" si="0"/>
        <v>2.7</v>
      </c>
      <c r="H27" s="44">
        <f t="shared" si="1"/>
        <v>3</v>
      </c>
      <c r="I27" s="116" t="str">
        <f t="shared" si="2"/>
        <v>Medium</v>
      </c>
      <c r="J27" s="229" t="str">
        <f>INDEX(Trends!$D$3:$D$404,MATCH(C27,Trends!$C$3:$C$404,0))</f>
        <v>Increasing</v>
      </c>
      <c r="K27" s="109" t="str">
        <f>IF(Reliability!B25="x","x",(IF(ROUNDUP(Reliability!B25,0)=1,"Very High",IF(ROUNDUP(Reliability!B25,0)=2,"High",IF(ROUNDUP(Reliability!B25,0)=3,"Medium",IF(ROUNDUP(Reliability!B25,0)=4,"Low","Very Low"))))))</f>
        <v>High</v>
      </c>
      <c r="L27" s="230">
        <f t="shared" si="3"/>
        <v>2</v>
      </c>
      <c r="M27" s="231">
        <f>'Impact of the crisis'!N28</f>
        <v>3.1</v>
      </c>
      <c r="N27" s="231">
        <f>'Impact of the crisis'!AB28</f>
        <v>1.4</v>
      </c>
      <c r="O27" s="230">
        <f>'Conditions of people affected'!R28</f>
        <v>2.5499999999999998</v>
      </c>
      <c r="P27" s="231">
        <f>'Conditions of people affected'!K28</f>
        <v>2.1</v>
      </c>
      <c r="Q27" s="231">
        <f>'Conditions of people affected'!Q28</f>
        <v>3</v>
      </c>
      <c r="R27" s="231">
        <f t="shared" si="4"/>
        <v>3.3</v>
      </c>
      <c r="S27" s="231">
        <f>'Complexity of the crisis'!X28</f>
        <v>3.1</v>
      </c>
      <c r="T27" s="231">
        <f>'Complexity of the crisis'!AN28</f>
        <v>3.5</v>
      </c>
      <c r="U27" s="124" t="str">
        <f>VLOOKUP(C27,Lists!$C$3:$E$160,3,FALSE)</f>
        <v>Africa</v>
      </c>
      <c r="V27" s="125">
        <v>44591</v>
      </c>
    </row>
    <row r="28" spans="1:22" ht="15.75" customHeight="1" x14ac:dyDescent="0.25">
      <c r="A28" s="45" t="str">
        <f>'Crisis Indicator Data'!A26</f>
        <v>Mixed migration flows in Algeria</v>
      </c>
      <c r="B28" s="45" t="str">
        <f>Lists!G26</f>
        <v>Mixed Migration</v>
      </c>
      <c r="C28" s="45" t="str">
        <f>'Crisis Indicator Data'!C26</f>
        <v>DZA002</v>
      </c>
      <c r="D28" s="45" t="str">
        <f>'Crisis Indicator Data'!D26</f>
        <v>Algeria</v>
      </c>
      <c r="E28" s="45" t="str">
        <f>'Crisis Indicator Data'!E26</f>
        <v>DZA</v>
      </c>
      <c r="F28" s="45" t="str">
        <f>'Crisis Indicator Data'!B26</f>
        <v>International displacement</v>
      </c>
      <c r="G28" s="228" t="str">
        <f t="shared" si="0"/>
        <v>x</v>
      </c>
      <c r="H28" s="44" t="str">
        <f t="shared" si="1"/>
        <v>x</v>
      </c>
      <c r="I28" s="116" t="str">
        <f t="shared" si="2"/>
        <v>x</v>
      </c>
      <c r="J28" s="229" t="str">
        <f>INDEX(Trends!$D$3:$D$404,MATCH(C28,Trends!$C$3:$C$404,0))</f>
        <v>-</v>
      </c>
      <c r="K28" s="109" t="str">
        <f>IF(Reliability!B26="x","x",(IF(ROUNDUP(Reliability!B26,0)=1,"Very High",IF(ROUNDUP(Reliability!B26,0)=2,"High",IF(ROUNDUP(Reliability!B26,0)=3,"Medium",IF(ROUNDUP(Reliability!B26,0)=4,"Low","Very Low"))))))</f>
        <v>Very Low</v>
      </c>
      <c r="L28" s="230">
        <f t="shared" si="3"/>
        <v>4.5</v>
      </c>
      <c r="M28" s="231">
        <f>'Impact of the crisis'!N29</f>
        <v>5</v>
      </c>
      <c r="N28" s="231">
        <f>'Impact of the crisis'!AB29</f>
        <v>4.2</v>
      </c>
      <c r="O28" s="230" t="str">
        <f>'Conditions of people affected'!R29</f>
        <v>x</v>
      </c>
      <c r="P28" s="231" t="str">
        <f>'Conditions of people affected'!K29</f>
        <v>x</v>
      </c>
      <c r="Q28" s="231" t="str">
        <f>'Conditions of people affected'!Q29</f>
        <v>x</v>
      </c>
      <c r="R28" s="231">
        <f t="shared" si="4"/>
        <v>2.7</v>
      </c>
      <c r="S28" s="231">
        <f>'Complexity of the crisis'!X29</f>
        <v>3.6</v>
      </c>
      <c r="T28" s="231">
        <f>'Complexity of the crisis'!AN29</f>
        <v>1.5</v>
      </c>
      <c r="U28" s="124" t="str">
        <f>VLOOKUP(C28,Lists!$C$3:$E$160,3,FALSE)</f>
        <v>Africa</v>
      </c>
      <c r="V28" s="125">
        <v>44490</v>
      </c>
    </row>
    <row r="29" spans="1:22" ht="15.75" customHeight="1" x14ac:dyDescent="0.25">
      <c r="A29" s="45" t="str">
        <f>'Crisis Indicator Data'!A27</f>
        <v>Sahrawi refugees in Algeria</v>
      </c>
      <c r="B29" s="45" t="str">
        <f>Lists!G27</f>
        <v>Sahrawi refugees</v>
      </c>
      <c r="C29" s="45" t="str">
        <f>'Crisis Indicator Data'!C27</f>
        <v>DZA003</v>
      </c>
      <c r="D29" s="45" t="str">
        <f>'Crisis Indicator Data'!D27</f>
        <v>Algeria</v>
      </c>
      <c r="E29" s="45" t="str">
        <f>'Crisis Indicator Data'!E27</f>
        <v>DZA</v>
      </c>
      <c r="F29" s="45" t="str">
        <f>'Crisis Indicator Data'!B27</f>
        <v>International displacement</v>
      </c>
      <c r="G29" s="228">
        <f t="shared" si="0"/>
        <v>2.4</v>
      </c>
      <c r="H29" s="44">
        <f t="shared" si="1"/>
        <v>3</v>
      </c>
      <c r="I29" s="116" t="str">
        <f t="shared" si="2"/>
        <v>Medium</v>
      </c>
      <c r="J29" s="229" t="str">
        <f>INDEX(Trends!$D$3:$D$404,MATCH(C29,Trends!$C$3:$C$404,0))</f>
        <v>Increasing</v>
      </c>
      <c r="K29" s="109" t="str">
        <f>IF(Reliability!B27="x","x",(IF(ROUNDUP(Reliability!B27,0)=1,"Very High",IF(ROUNDUP(Reliability!B27,0)=2,"High",IF(ROUNDUP(Reliability!B27,0)=3,"Medium",IF(ROUNDUP(Reliability!B27,0)=4,"Low","Very Low"))))))</f>
        <v>Medium</v>
      </c>
      <c r="L29" s="230">
        <f t="shared" si="3"/>
        <v>2.2000000000000002</v>
      </c>
      <c r="M29" s="231">
        <f>'Impact of the crisis'!N30</f>
        <v>1.1000000000000001</v>
      </c>
      <c r="N29" s="231">
        <f>'Impact of the crisis'!AB30</f>
        <v>2.6</v>
      </c>
      <c r="O29" s="230">
        <f>'Conditions of people affected'!R30</f>
        <v>2.2999999999999998</v>
      </c>
      <c r="P29" s="231">
        <f>'Conditions of people affected'!K30</f>
        <v>1.6</v>
      </c>
      <c r="Q29" s="231">
        <f>'Conditions of people affected'!Q30</f>
        <v>3</v>
      </c>
      <c r="R29" s="231">
        <f t="shared" si="4"/>
        <v>2.7</v>
      </c>
      <c r="S29" s="231">
        <f>'Complexity of the crisis'!X30</f>
        <v>3.6</v>
      </c>
      <c r="T29" s="231">
        <f>'Complexity of the crisis'!AN30</f>
        <v>1.5</v>
      </c>
      <c r="U29" s="124" t="str">
        <f>VLOOKUP(C29,Lists!$C$3:$E$160,3,FALSE)</f>
        <v>Africa</v>
      </c>
      <c r="V29" s="125">
        <v>44490</v>
      </c>
    </row>
    <row r="30" spans="1:22" ht="15.75" customHeight="1" x14ac:dyDescent="0.25">
      <c r="A30" s="45" t="str">
        <f>'Crisis Indicator Data'!A28</f>
        <v>Multiple crises in Algeria</v>
      </c>
      <c r="B30" s="45" t="str">
        <f>Lists!G28</f>
        <v>Country level</v>
      </c>
      <c r="C30" s="45" t="str">
        <f>'Crisis Indicator Data'!C28</f>
        <v>DZA004</v>
      </c>
      <c r="D30" s="45" t="str">
        <f>'Crisis Indicator Data'!D28</f>
        <v>Algeria</v>
      </c>
      <c r="E30" s="45" t="str">
        <f>'Crisis Indicator Data'!E28</f>
        <v>DZA</v>
      </c>
      <c r="F30" s="45" t="str">
        <f>'Crisis Indicator Data'!B28</f>
        <v>Multiple crises country</v>
      </c>
      <c r="G30" s="228" t="str">
        <f t="shared" si="0"/>
        <v>x</v>
      </c>
      <c r="H30" s="44" t="str">
        <f t="shared" si="1"/>
        <v>x</v>
      </c>
      <c r="I30" s="116" t="str">
        <f t="shared" si="2"/>
        <v>x</v>
      </c>
      <c r="J30" s="229" t="str">
        <f>INDEX(Trends!$D$3:$D$404,MATCH(C30,Trends!$C$3:$C$404,0))</f>
        <v>-</v>
      </c>
      <c r="K30" s="109" t="str">
        <f>IF(Reliability!B28="x","x",(IF(ROUNDUP(Reliability!B28,0)=1,"Very High",IF(ROUNDUP(Reliability!B28,0)=2,"High",IF(ROUNDUP(Reliability!B28,0)=3,"Medium",IF(ROUNDUP(Reliability!B28,0)=4,"Low","Very Low"))))))</f>
        <v>Very Low</v>
      </c>
      <c r="L30" s="230">
        <f t="shared" si="3"/>
        <v>4.4000000000000004</v>
      </c>
      <c r="M30" s="231">
        <f>'Impact of the crisis'!N31</f>
        <v>5</v>
      </c>
      <c r="N30" s="231">
        <f>'Impact of the crisis'!AB31</f>
        <v>4</v>
      </c>
      <c r="O30" s="230" t="str">
        <f>'Conditions of people affected'!R31</f>
        <v>x</v>
      </c>
      <c r="P30" s="231" t="str">
        <f>'Conditions of people affected'!K31</f>
        <v>x</v>
      </c>
      <c r="Q30" s="231" t="str">
        <f>'Conditions of people affected'!Q31</f>
        <v>x</v>
      </c>
      <c r="R30" s="231">
        <f t="shared" si="4"/>
        <v>2.9</v>
      </c>
      <c r="S30" s="231">
        <f>'Complexity of the crisis'!X31</f>
        <v>3.6</v>
      </c>
      <c r="T30" s="231">
        <f>'Complexity of the crisis'!AN31</f>
        <v>2</v>
      </c>
      <c r="U30" s="124" t="str">
        <f>VLOOKUP(C30,Lists!$C$3:$E$160,3,FALSE)</f>
        <v>Africa</v>
      </c>
      <c r="V30" s="125">
        <v>44490</v>
      </c>
    </row>
    <row r="31" spans="1:22" x14ac:dyDescent="0.25">
      <c r="A31" s="45" t="str">
        <f>'Crisis Indicator Data'!A29</f>
        <v>Venezuela displacement in Ecuador</v>
      </c>
      <c r="B31" s="45" t="str">
        <f>Lists!G29</f>
        <v xml:space="preserve">Venezuelan refugees </v>
      </c>
      <c r="C31" s="45" t="str">
        <f>'Crisis Indicator Data'!C29</f>
        <v>ECU002</v>
      </c>
      <c r="D31" s="45" t="str">
        <f>'Crisis Indicator Data'!D29</f>
        <v>Ecuador</v>
      </c>
      <c r="E31" s="45" t="str">
        <f>'Crisis Indicator Data'!E29</f>
        <v>ECU</v>
      </c>
      <c r="F31" s="45" t="str">
        <f>'Crisis Indicator Data'!B29</f>
        <v>International displacement</v>
      </c>
      <c r="G31" s="228">
        <f t="shared" si="0"/>
        <v>2.4</v>
      </c>
      <c r="H31" s="44">
        <f t="shared" si="1"/>
        <v>3</v>
      </c>
      <c r="I31" s="116" t="str">
        <f t="shared" si="2"/>
        <v>Medium</v>
      </c>
      <c r="J31" s="229" t="str">
        <f>INDEX(Trends!$D$3:$D$404,MATCH(C31,Trends!$C$3:$C$404,0))</f>
        <v>Stable</v>
      </c>
      <c r="K31" s="109" t="str">
        <f>IF(Reliability!B29="x","x",(IF(ROUNDUP(Reliability!B29,0)=1,"Very High",IF(ROUNDUP(Reliability!B29,0)=2,"High",IF(ROUNDUP(Reliability!B29,0)=3,"Medium",IF(ROUNDUP(Reliability!B29,0)=4,"Low","Very Low"))))))</f>
        <v>Medium</v>
      </c>
      <c r="L31" s="230">
        <f t="shared" si="3"/>
        <v>1.9</v>
      </c>
      <c r="M31" s="231">
        <f>'Impact of the crisis'!N32</f>
        <v>1.4</v>
      </c>
      <c r="N31" s="231">
        <f>'Impact of the crisis'!AB32</f>
        <v>2.2000000000000002</v>
      </c>
      <c r="O31" s="230">
        <f>'Conditions of people affected'!R32</f>
        <v>2.85</v>
      </c>
      <c r="P31" s="231">
        <f>'Conditions of people affected'!K32</f>
        <v>2.7</v>
      </c>
      <c r="Q31" s="231">
        <f>'Conditions of people affected'!Q32</f>
        <v>3</v>
      </c>
      <c r="R31" s="231">
        <f t="shared" si="4"/>
        <v>2.1</v>
      </c>
      <c r="S31" s="231">
        <f>'Complexity of the crisis'!X32</f>
        <v>2.6</v>
      </c>
      <c r="T31" s="231">
        <f>'Complexity of the crisis'!AN32</f>
        <v>1.5</v>
      </c>
      <c r="U31" s="124" t="str">
        <f>VLOOKUP(C31,Lists!$C$3:$E$160,3,FALSE)</f>
        <v>Americas</v>
      </c>
      <c r="V31" s="125">
        <v>44496</v>
      </c>
    </row>
    <row r="32" spans="1:22" x14ac:dyDescent="0.25">
      <c r="A32" s="45" t="str">
        <f>'Crisis Indicator Data'!A30</f>
        <v>Syrian Refugee Crisis in Egypt</v>
      </c>
      <c r="B32" s="45" t="str">
        <f>Lists!G30</f>
        <v>Refugee crisis</v>
      </c>
      <c r="C32" s="45" t="str">
        <f>'Crisis Indicator Data'!C30</f>
        <v>EGY002</v>
      </c>
      <c r="D32" s="45" t="str">
        <f>'Crisis Indicator Data'!D30</f>
        <v>Egypt</v>
      </c>
      <c r="E32" s="45" t="str">
        <f>'Crisis Indicator Data'!E30</f>
        <v>EGY</v>
      </c>
      <c r="F32" s="45" t="str">
        <f>'Crisis Indicator Data'!B30</f>
        <v>International displacement</v>
      </c>
      <c r="G32" s="228">
        <f t="shared" si="0"/>
        <v>2.5</v>
      </c>
      <c r="H32" s="44">
        <f t="shared" si="1"/>
        <v>3</v>
      </c>
      <c r="I32" s="116" t="str">
        <f t="shared" si="2"/>
        <v>Medium</v>
      </c>
      <c r="J32" s="229" t="str">
        <f>INDEX(Trends!$D$3:$D$404,MATCH(C32,Trends!$C$3:$C$404,0))</f>
        <v>Stable</v>
      </c>
      <c r="K32" s="109" t="str">
        <f>IF(Reliability!B30="x","x",(IF(ROUNDUP(Reliability!B30,0)=1,"Very High",IF(ROUNDUP(Reliability!B30,0)=2,"High",IF(ROUNDUP(Reliability!B30,0)=3,"Medium",IF(ROUNDUP(Reliability!B30,0)=4,"Low","Very Low"))))))</f>
        <v>Medium</v>
      </c>
      <c r="L32" s="230">
        <f t="shared" si="3"/>
        <v>2.2999999999999998</v>
      </c>
      <c r="M32" s="231">
        <f>'Impact of the crisis'!N33</f>
        <v>2.4</v>
      </c>
      <c r="N32" s="231">
        <f>'Impact of the crisis'!AB33</f>
        <v>2.2999999999999998</v>
      </c>
      <c r="O32" s="230">
        <f>'Conditions of people affected'!R33</f>
        <v>2.4</v>
      </c>
      <c r="P32" s="231">
        <f>'Conditions of people affected'!K33</f>
        <v>2.8</v>
      </c>
      <c r="Q32" s="231">
        <f>'Conditions of people affected'!Q33</f>
        <v>2</v>
      </c>
      <c r="R32" s="231">
        <f t="shared" si="4"/>
        <v>2.8</v>
      </c>
      <c r="S32" s="231">
        <f>'Complexity of the crisis'!X33</f>
        <v>3.7</v>
      </c>
      <c r="T32" s="231">
        <f>'Complexity of the crisis'!AN33</f>
        <v>1.5</v>
      </c>
      <c r="U32" s="124" t="str">
        <f>VLOOKUP(C32,Lists!$C$3:$E$160,3,FALSE)</f>
        <v>Africa</v>
      </c>
      <c r="V32" s="125">
        <v>44490</v>
      </c>
    </row>
    <row r="33" spans="1:22" x14ac:dyDescent="0.25">
      <c r="A33" s="45" t="str">
        <f>'Crisis Indicator Data'!A31</f>
        <v>Complex crisis in Eritrea</v>
      </c>
      <c r="B33" s="45" t="str">
        <f>Lists!G31</f>
        <v>Complex crisis</v>
      </c>
      <c r="C33" s="45" t="str">
        <f>'Crisis Indicator Data'!C31</f>
        <v>ERI001</v>
      </c>
      <c r="D33" s="45" t="str">
        <f>'Crisis Indicator Data'!D31</f>
        <v>Eritrea</v>
      </c>
      <c r="E33" s="45" t="str">
        <f>'Crisis Indicator Data'!E31</f>
        <v>ERI</v>
      </c>
      <c r="F33" s="45" t="str">
        <f>'Crisis Indicator Data'!B31</f>
        <v>Complex crisis</v>
      </c>
      <c r="G33" s="228">
        <f t="shared" si="0"/>
        <v>3.8</v>
      </c>
      <c r="H33" s="44">
        <f t="shared" si="1"/>
        <v>4</v>
      </c>
      <c r="I33" s="116" t="str">
        <f t="shared" si="2"/>
        <v>High</v>
      </c>
      <c r="J33" s="229" t="str">
        <f>INDEX(Trends!$D$3:$D$404,MATCH(C33,Trends!$C$3:$C$404,0))</f>
        <v>Stable</v>
      </c>
      <c r="K33" s="109" t="str">
        <f>IF(Reliability!B31="x","x",(IF(ROUNDUP(Reliability!B31,0)=1,"Very High",IF(ROUNDUP(Reliability!B31,0)=2,"High",IF(ROUNDUP(Reliability!B31,0)=3,"Medium",IF(ROUNDUP(Reliability!B31,0)=4,"Low","Very Low"))))))</f>
        <v>Medium</v>
      </c>
      <c r="L33" s="230">
        <f t="shared" si="3"/>
        <v>3.4</v>
      </c>
      <c r="M33" s="231">
        <f>'Impact of the crisis'!N34</f>
        <v>3.8</v>
      </c>
      <c r="N33" s="231">
        <f>'Impact of the crisis'!AB34</f>
        <v>3.1</v>
      </c>
      <c r="O33" s="230">
        <f>'Conditions of people affected'!R34</f>
        <v>3.5</v>
      </c>
      <c r="P33" s="231">
        <f>'Conditions of people affected'!K34</f>
        <v>4</v>
      </c>
      <c r="Q33" s="231">
        <f>'Conditions of people affected'!Q34</f>
        <v>3</v>
      </c>
      <c r="R33" s="231">
        <f t="shared" si="4"/>
        <v>4.5999999999999996</v>
      </c>
      <c r="S33" s="231">
        <f>'Complexity of the crisis'!X34</f>
        <v>4.0999999999999996</v>
      </c>
      <c r="T33" s="231">
        <f>'Complexity of the crisis'!AN34</f>
        <v>5</v>
      </c>
      <c r="U33" s="124" t="str">
        <f>VLOOKUP(C33,Lists!$C$3:$E$160,3,FALSE)</f>
        <v>Africa</v>
      </c>
      <c r="V33" s="125">
        <v>44498</v>
      </c>
    </row>
    <row r="34" spans="1:22" x14ac:dyDescent="0.25">
      <c r="A34" s="45" t="str">
        <f>'Crisis Indicator Data'!A32</f>
        <v>Mixed migration flows in spain</v>
      </c>
      <c r="B34" s="45" t="str">
        <f>Lists!G32</f>
        <v>Mixed Migration</v>
      </c>
      <c r="C34" s="45" t="str">
        <f>'Crisis Indicator Data'!C32</f>
        <v>ESP002</v>
      </c>
      <c r="D34" s="45" t="str">
        <f>'Crisis Indicator Data'!D32</f>
        <v>Spain</v>
      </c>
      <c r="E34" s="45" t="str">
        <f>'Crisis Indicator Data'!E32</f>
        <v>ESP</v>
      </c>
      <c r="F34" s="45" t="str">
        <f>'Crisis Indicator Data'!B32</f>
        <v>International displacement</v>
      </c>
      <c r="G34" s="228">
        <f t="shared" si="0"/>
        <v>1.8</v>
      </c>
      <c r="H34" s="44">
        <f t="shared" si="1"/>
        <v>2</v>
      </c>
      <c r="I34" s="116" t="str">
        <f t="shared" si="2"/>
        <v>Low</v>
      </c>
      <c r="J34" s="229" t="str">
        <f>INDEX(Trends!$D$3:$D$404,MATCH(C34,Trends!$C$3:$C$404,0))</f>
        <v>Stable</v>
      </c>
      <c r="K34" s="109" t="str">
        <f>IF(Reliability!B32="x","x",(IF(ROUNDUP(Reliability!B32,0)=1,"Very High",IF(ROUNDUP(Reliability!B32,0)=2,"High",IF(ROUNDUP(Reliability!B32,0)=3,"Medium",IF(ROUNDUP(Reliability!B32,0)=4,"Low","Very Low"))))))</f>
        <v>Medium</v>
      </c>
      <c r="L34" s="230">
        <f t="shared" si="3"/>
        <v>2.5</v>
      </c>
      <c r="M34" s="231">
        <f>'Impact of the crisis'!N35</f>
        <v>2.2000000000000002</v>
      </c>
      <c r="N34" s="231">
        <f>'Impact of the crisis'!AB35</f>
        <v>2.6</v>
      </c>
      <c r="O34" s="230">
        <f>'Conditions of people affected'!R35</f>
        <v>1.4</v>
      </c>
      <c r="P34" s="231">
        <f>'Conditions of people affected'!K35</f>
        <v>1.8</v>
      </c>
      <c r="Q34" s="231">
        <f>'Conditions of people affected'!Q35</f>
        <v>1</v>
      </c>
      <c r="R34" s="231">
        <f t="shared" si="4"/>
        <v>1.8</v>
      </c>
      <c r="S34" s="231">
        <f>'Complexity of the crisis'!X35</f>
        <v>2.1</v>
      </c>
      <c r="T34" s="231">
        <f>'Complexity of the crisis'!AN35</f>
        <v>1.5</v>
      </c>
      <c r="U34" s="124" t="str">
        <f>VLOOKUP(C34,Lists!$C$3:$E$160,3,FALSE)</f>
        <v>Europe</v>
      </c>
      <c r="V34" s="125">
        <v>44494</v>
      </c>
    </row>
    <row r="35" spans="1:22" x14ac:dyDescent="0.25">
      <c r="A35" s="45" t="str">
        <f>'Crisis Indicator Data'!A33</f>
        <v>Complex crisis in Ethiopia</v>
      </c>
      <c r="B35" s="45" t="str">
        <f>Lists!G33</f>
        <v>Complex crisis</v>
      </c>
      <c r="C35" s="45" t="str">
        <f>'Crisis Indicator Data'!C33</f>
        <v>ETH001</v>
      </c>
      <c r="D35" s="45" t="str">
        <f>'Crisis Indicator Data'!D33</f>
        <v>Ethiopia</v>
      </c>
      <c r="E35" s="45" t="str">
        <f>'Crisis Indicator Data'!E33</f>
        <v>ETH</v>
      </c>
      <c r="F35" s="45" t="str">
        <f>'Crisis Indicator Data'!B33</f>
        <v>Complex crisis</v>
      </c>
      <c r="G35" s="228">
        <f t="shared" si="0"/>
        <v>4.8</v>
      </c>
      <c r="H35" s="44">
        <f t="shared" si="1"/>
        <v>5</v>
      </c>
      <c r="I35" s="116" t="str">
        <f t="shared" si="2"/>
        <v>Very High</v>
      </c>
      <c r="J35" s="229" t="str">
        <f>INDEX(Trends!$D$3:$D$404,MATCH(C35,Trends!$C$3:$C$404,0))</f>
        <v>Stable</v>
      </c>
      <c r="K35" s="109" t="str">
        <f>IF(Reliability!B33="x","x",(IF(ROUNDUP(Reliability!B33,0)=1,"Very High",IF(ROUNDUP(Reliability!B33,0)=2,"High",IF(ROUNDUP(Reliability!B33,0)=3,"Medium",IF(ROUNDUP(Reliability!B33,0)=4,"Low","Very Low"))))))</f>
        <v>High</v>
      </c>
      <c r="L35" s="230">
        <f t="shared" si="3"/>
        <v>4.8</v>
      </c>
      <c r="M35" s="231">
        <f>'Impact of the crisis'!N36</f>
        <v>5</v>
      </c>
      <c r="N35" s="231">
        <f>'Impact of the crisis'!AB36</f>
        <v>4.7</v>
      </c>
      <c r="O35" s="230">
        <f>'Conditions of people affected'!R36</f>
        <v>5</v>
      </c>
      <c r="P35" s="231">
        <f>'Conditions of people affected'!K36</f>
        <v>5</v>
      </c>
      <c r="Q35" s="231">
        <f>'Conditions of people affected'!Q36</f>
        <v>5</v>
      </c>
      <c r="R35" s="231">
        <f t="shared" si="4"/>
        <v>4.5999999999999996</v>
      </c>
      <c r="S35" s="231">
        <f>'Complexity of the crisis'!X36</f>
        <v>4.5999999999999996</v>
      </c>
      <c r="T35" s="231">
        <f>'Complexity of the crisis'!AN36</f>
        <v>4.5</v>
      </c>
      <c r="U35" s="124" t="str">
        <f>VLOOKUP(C35,Lists!$C$3:$E$160,3,FALSE)</f>
        <v>Africa</v>
      </c>
      <c r="V35" s="125">
        <v>44591</v>
      </c>
    </row>
    <row r="36" spans="1:22" x14ac:dyDescent="0.25">
      <c r="A36" s="45" t="str">
        <f>'Crisis Indicator Data'!A34</f>
        <v>International Displacement</v>
      </c>
      <c r="B36" s="45" t="str">
        <f>Lists!G34</f>
        <v>International Displacement</v>
      </c>
      <c r="C36" s="45" t="str">
        <f>'Crisis Indicator Data'!C34</f>
        <v>ETH003</v>
      </c>
      <c r="D36" s="45" t="str">
        <f>'Crisis Indicator Data'!D34</f>
        <v>Ethiopia</v>
      </c>
      <c r="E36" s="45" t="str">
        <f>'Crisis Indicator Data'!E34</f>
        <v>ETH</v>
      </c>
      <c r="F36" s="45" t="str">
        <f>'Crisis Indicator Data'!B34</f>
        <v>International displacement</v>
      </c>
      <c r="G36" s="228">
        <f t="shared" si="0"/>
        <v>3.2</v>
      </c>
      <c r="H36" s="44">
        <f t="shared" si="1"/>
        <v>4</v>
      </c>
      <c r="I36" s="116" t="str">
        <f t="shared" si="2"/>
        <v>High</v>
      </c>
      <c r="J36" s="229" t="str">
        <f>INDEX(Trends!$D$3:$D$404,MATCH(C36,Trends!$C$3:$C$404,0))</f>
        <v>Stable</v>
      </c>
      <c r="K36" s="109" t="str">
        <f>IF(Reliability!B34="x","x",(IF(ROUNDUP(Reliability!B34,0)=1,"Very High",IF(ROUNDUP(Reliability!B34,0)=2,"High",IF(ROUNDUP(Reliability!B34,0)=3,"Medium",IF(ROUNDUP(Reliability!B34,0)=4,"Low","Very Low"))))))</f>
        <v>Very High</v>
      </c>
      <c r="L36" s="230">
        <f t="shared" si="3"/>
        <v>3.5</v>
      </c>
      <c r="M36" s="231">
        <f>'Impact of the crisis'!N37</f>
        <v>5</v>
      </c>
      <c r="N36" s="231">
        <f>'Impact of the crisis'!AB37</f>
        <v>2.2000000000000002</v>
      </c>
      <c r="O36" s="230">
        <f>'Conditions of people affected'!R37</f>
        <v>2.6</v>
      </c>
      <c r="P36" s="231">
        <f>'Conditions of people affected'!K37</f>
        <v>3.2</v>
      </c>
      <c r="Q36" s="231">
        <f>'Conditions of people affected'!Q37</f>
        <v>2</v>
      </c>
      <c r="R36" s="231">
        <f t="shared" si="4"/>
        <v>3.9</v>
      </c>
      <c r="S36" s="231">
        <f>'Complexity of the crisis'!X37</f>
        <v>4.5999999999999996</v>
      </c>
      <c r="T36" s="231">
        <f>'Complexity of the crisis'!AN37</f>
        <v>3</v>
      </c>
      <c r="U36" s="124" t="str">
        <f>VLOOKUP(C36,Lists!$C$3:$E$160,3,FALSE)</f>
        <v>Africa</v>
      </c>
      <c r="V36" s="125">
        <v>44591</v>
      </c>
    </row>
    <row r="37" spans="1:22" s="224" customFormat="1" x14ac:dyDescent="0.25">
      <c r="A37" s="218" t="str">
        <f>'Crisis Indicator Data'!A35</f>
        <v>Northern Ethiopia Conflict</v>
      </c>
      <c r="B37" s="218" t="str">
        <f>Lists!G35</f>
        <v>Northern Ethiopia Conflict</v>
      </c>
      <c r="C37" s="218" t="str">
        <f>'Crisis Indicator Data'!C35</f>
        <v>ETH004</v>
      </c>
      <c r="D37" s="218" t="str">
        <f>'Crisis Indicator Data'!D35</f>
        <v>Ethiopia</v>
      </c>
      <c r="E37" s="218" t="str">
        <f>'Crisis Indicator Data'!E35</f>
        <v>ETH</v>
      </c>
      <c r="F37" s="218" t="str">
        <f>'Crisis Indicator Data'!B35</f>
        <v>Conflict</v>
      </c>
      <c r="G37" s="232">
        <f t="shared" ref="G37:G68" si="5">IF(OR(O37="x",L37="x"),"x",ROUND((5-GEOMEAN(((5-L37)/5*4+1),((5-O37)/5*4+1),((5-O37)/5*4+1)))/4*3.5+R37*0.3,1))</f>
        <v>4.5</v>
      </c>
      <c r="H37" s="219">
        <f t="shared" ref="H37:H68" si="6">IF(G37="x","x",ROUNDUP(G37,0))</f>
        <v>5</v>
      </c>
      <c r="I37" s="220" t="str">
        <f t="shared" ref="I37:I68" si="7">IF(O37="x","x",IF(L37="x","x",(IF(H37=5,"Very High",IF(H37=4,"High",IF(H37=3,"Medium",IF(H37=2,"Low","Very Low")))))))</f>
        <v>Very High</v>
      </c>
      <c r="J37" s="233" t="str">
        <f>INDEX(Trends!$D$3:$D$404,MATCH(C37,Trends!$C$3:$C$404,0))</f>
        <v>Decreasing</v>
      </c>
      <c r="K37" s="221" t="str">
        <f>IF(Reliability!B35="x","x",(IF(ROUNDUP(Reliability!B35,0)=1,"Very High",IF(ROUNDUP(Reliability!B35,0)=2,"High",IF(ROUNDUP(Reliability!B35,0)=3,"Medium",IF(ROUNDUP(Reliability!B35,0)=4,"Low","Very Low"))))))</f>
        <v>High</v>
      </c>
      <c r="L37" s="234">
        <f t="shared" ref="L37:L68" si="8">IF(OR(N37="x",M37="x"),"x",ROUND((5-GEOMEAN(((5-M37)/5*4+1),((5-N37)/5*4+1),((5-N37)/5*4+1)))/4*5,1))</f>
        <v>4.3</v>
      </c>
      <c r="M37" s="235">
        <f>'Impact of the crisis'!N38</f>
        <v>3</v>
      </c>
      <c r="N37" s="235">
        <f>'Impact of the crisis'!AB38</f>
        <v>4.7</v>
      </c>
      <c r="O37" s="234">
        <f>'Conditions of people affected'!R38</f>
        <v>4.5</v>
      </c>
      <c r="P37" s="235">
        <f>'Conditions of people affected'!K38</f>
        <v>5</v>
      </c>
      <c r="Q37" s="235">
        <f>'Conditions of people affected'!Q38</f>
        <v>4</v>
      </c>
      <c r="R37" s="235">
        <f t="shared" ref="R37:R68" si="9">IF(OR(T37="x",S37="x"),S37,ROUND((5-GEOMEAN(((5-S37)/5*4+1),((5-T37)/5*4+1)))/4*5,1))</f>
        <v>4.5999999999999996</v>
      </c>
      <c r="S37" s="235">
        <f>'Complexity of the crisis'!X38</f>
        <v>4.5999999999999996</v>
      </c>
      <c r="T37" s="235">
        <f>'Complexity of the crisis'!AN38</f>
        <v>4.5</v>
      </c>
      <c r="U37" s="222" t="str">
        <f>VLOOKUP(C37,Lists!$C$3:$E$160,3,FALSE)</f>
        <v>Africa</v>
      </c>
      <c r="V37" s="223">
        <v>44591</v>
      </c>
    </row>
    <row r="38" spans="1:22" x14ac:dyDescent="0.25">
      <c r="A38" s="45" t="str">
        <f>'Crisis Indicator Data'!A36</f>
        <v>Mixed migration flows in Greece</v>
      </c>
      <c r="B38" s="45" t="str">
        <f>Lists!G36</f>
        <v>Mixed Migration</v>
      </c>
      <c r="C38" s="45" t="str">
        <f>'Crisis Indicator Data'!C36</f>
        <v>GRC002</v>
      </c>
      <c r="D38" s="45" t="str">
        <f>'Crisis Indicator Data'!D36</f>
        <v>Greece</v>
      </c>
      <c r="E38" s="45" t="str">
        <f>'Crisis Indicator Data'!E36</f>
        <v>GRC</v>
      </c>
      <c r="F38" s="45" t="str">
        <f>'Crisis Indicator Data'!B36</f>
        <v>International displacement</v>
      </c>
      <c r="G38" s="228">
        <f t="shared" si="5"/>
        <v>1.6</v>
      </c>
      <c r="H38" s="44">
        <f t="shared" si="6"/>
        <v>2</v>
      </c>
      <c r="I38" s="116" t="str">
        <f t="shared" si="7"/>
        <v>Low</v>
      </c>
      <c r="J38" s="229" t="str">
        <f>INDEX(Trends!$D$3:$D$404,MATCH(C38,Trends!$C$3:$C$404,0))</f>
        <v>Decreasing</v>
      </c>
      <c r="K38" s="109" t="str">
        <f>IF(Reliability!B36="x","x",(IF(ROUNDUP(Reliability!B36,0)=1,"Very High",IF(ROUNDUP(Reliability!B36,0)=2,"High",IF(ROUNDUP(Reliability!B36,0)=3,"Medium",IF(ROUNDUP(Reliability!B36,0)=4,"Low","Very Low"))))))</f>
        <v>High</v>
      </c>
      <c r="L38" s="230">
        <f t="shared" si="8"/>
        <v>1.9</v>
      </c>
      <c r="M38" s="231">
        <f>'Impact of the crisis'!N39</f>
        <v>0.3</v>
      </c>
      <c r="N38" s="231">
        <f>'Impact of the crisis'!AB39</f>
        <v>2.5</v>
      </c>
      <c r="O38" s="230">
        <f>'Conditions of people affected'!R39</f>
        <v>1.2</v>
      </c>
      <c r="P38" s="231">
        <f>'Conditions of people affected'!K39</f>
        <v>0.4</v>
      </c>
      <c r="Q38" s="231">
        <f>'Conditions of people affected'!Q39</f>
        <v>2</v>
      </c>
      <c r="R38" s="231">
        <f t="shared" si="9"/>
        <v>2.1</v>
      </c>
      <c r="S38" s="231">
        <f>'Complexity of the crisis'!X39</f>
        <v>2.2000000000000002</v>
      </c>
      <c r="T38" s="231">
        <f>'Complexity of the crisis'!AN39</f>
        <v>2</v>
      </c>
      <c r="U38" s="124" t="str">
        <f>VLOOKUP(C38,Lists!$C$3:$E$160,3,FALSE)</f>
        <v>Europe</v>
      </c>
      <c r="V38" s="125">
        <v>44559</v>
      </c>
    </row>
    <row r="39" spans="1:22" x14ac:dyDescent="0.25">
      <c r="A39" s="45" t="str">
        <f>'Crisis Indicator Data'!A37</f>
        <v>Complex crisis in Guatemala</v>
      </c>
      <c r="B39" s="45" t="str">
        <f>Lists!G37</f>
        <v>Complex crisis</v>
      </c>
      <c r="C39" s="45" t="str">
        <f>'Crisis Indicator Data'!C37</f>
        <v>GTM001</v>
      </c>
      <c r="D39" s="45" t="str">
        <f>'Crisis Indicator Data'!D37</f>
        <v>Guatemala</v>
      </c>
      <c r="E39" s="45" t="str">
        <f>'Crisis Indicator Data'!E37</f>
        <v>GTM</v>
      </c>
      <c r="F39" s="45" t="str">
        <f>'Crisis Indicator Data'!B37</f>
        <v>Complex crisis</v>
      </c>
      <c r="G39" s="228">
        <f t="shared" si="5"/>
        <v>3.6</v>
      </c>
      <c r="H39" s="44">
        <f t="shared" si="6"/>
        <v>4</v>
      </c>
      <c r="I39" s="116" t="str">
        <f t="shared" si="7"/>
        <v>High</v>
      </c>
      <c r="J39" s="229" t="str">
        <f>INDEX(Trends!$D$3:$D$404,MATCH(C39,Trends!$C$3:$C$404,0))</f>
        <v>Increasing</v>
      </c>
      <c r="K39" s="109" t="str">
        <f>IF(Reliability!B37="x","x",(IF(ROUNDUP(Reliability!B37,0)=1,"Very High",IF(ROUNDUP(Reliability!B37,0)=2,"High",IF(ROUNDUP(Reliability!B37,0)=3,"Medium",IF(ROUNDUP(Reliability!B37,0)=4,"Low","Very Low"))))))</f>
        <v>Very High</v>
      </c>
      <c r="L39" s="230">
        <f t="shared" si="8"/>
        <v>3.8</v>
      </c>
      <c r="M39" s="231">
        <f>'Impact of the crisis'!N40</f>
        <v>4.4000000000000004</v>
      </c>
      <c r="N39" s="231">
        <f>'Impact of the crisis'!AB40</f>
        <v>3.5</v>
      </c>
      <c r="O39" s="230">
        <f>'Conditions of people affected'!R40</f>
        <v>3.65</v>
      </c>
      <c r="P39" s="231">
        <f>'Conditions of people affected'!K40</f>
        <v>4.3</v>
      </c>
      <c r="Q39" s="231">
        <f>'Conditions of people affected'!Q40</f>
        <v>3</v>
      </c>
      <c r="R39" s="231">
        <f t="shared" si="9"/>
        <v>3.2</v>
      </c>
      <c r="S39" s="231">
        <f>'Complexity of the crisis'!X40</f>
        <v>3.8</v>
      </c>
      <c r="T39" s="231">
        <f>'Complexity of the crisis'!AN40</f>
        <v>2.5</v>
      </c>
      <c r="U39" s="124" t="str">
        <f>VLOOKUP(C39,Lists!$C$3:$E$160,3,FALSE)</f>
        <v>Americas</v>
      </c>
      <c r="V39" s="125">
        <v>44516</v>
      </c>
    </row>
    <row r="40" spans="1:22" x14ac:dyDescent="0.25">
      <c r="A40" s="45" t="str">
        <f>'Crisis Indicator Data'!A38</f>
        <v>Complex crisis in Honduras</v>
      </c>
      <c r="B40" s="45" t="str">
        <f>Lists!G38</f>
        <v>Complex crisis</v>
      </c>
      <c r="C40" s="45" t="str">
        <f>'Crisis Indicator Data'!C38</f>
        <v>HND001</v>
      </c>
      <c r="D40" s="45" t="str">
        <f>'Crisis Indicator Data'!D38</f>
        <v>Honduras</v>
      </c>
      <c r="E40" s="45" t="str">
        <f>'Crisis Indicator Data'!E38</f>
        <v>HND</v>
      </c>
      <c r="F40" s="45" t="str">
        <f>'Crisis Indicator Data'!B38</f>
        <v>Complex crisis</v>
      </c>
      <c r="G40" s="228">
        <f t="shared" si="5"/>
        <v>3.8</v>
      </c>
      <c r="H40" s="44">
        <f t="shared" si="6"/>
        <v>4</v>
      </c>
      <c r="I40" s="116" t="str">
        <f t="shared" si="7"/>
        <v>High</v>
      </c>
      <c r="J40" s="229" t="str">
        <f>INDEX(Trends!$D$3:$D$404,MATCH(C40,Trends!$C$3:$C$404,0))</f>
        <v>Increasing</v>
      </c>
      <c r="K40" s="109" t="str">
        <f>IF(Reliability!B38="x","x",(IF(ROUNDUP(Reliability!B38,0)=1,"Very High",IF(ROUNDUP(Reliability!B38,0)=2,"High",IF(ROUNDUP(Reliability!B38,0)=3,"Medium",IF(ROUNDUP(Reliability!B38,0)=4,"Low","Very Low"))))))</f>
        <v>Very High</v>
      </c>
      <c r="L40" s="230">
        <f t="shared" si="8"/>
        <v>3.8</v>
      </c>
      <c r="M40" s="231">
        <f>'Impact of the crisis'!N41</f>
        <v>4.2</v>
      </c>
      <c r="N40" s="231">
        <f>'Impact of the crisis'!AB41</f>
        <v>3.5</v>
      </c>
      <c r="O40" s="230">
        <f>'Conditions of people affected'!R41</f>
        <v>4.0999999999999996</v>
      </c>
      <c r="P40" s="231">
        <f>'Conditions of people affected'!K41</f>
        <v>4.2</v>
      </c>
      <c r="Q40" s="231">
        <f>'Conditions of people affected'!Q41</f>
        <v>4</v>
      </c>
      <c r="R40" s="231">
        <f t="shared" si="9"/>
        <v>3.3</v>
      </c>
      <c r="S40" s="231">
        <f>'Complexity of the crisis'!X41</f>
        <v>3.6</v>
      </c>
      <c r="T40" s="231">
        <f>'Complexity of the crisis'!AN41</f>
        <v>3</v>
      </c>
      <c r="U40" s="124" t="str">
        <f>VLOOKUP(C40,Lists!$C$3:$E$160,3,FALSE)</f>
        <v>Americas</v>
      </c>
      <c r="V40" s="125">
        <v>44517</v>
      </c>
    </row>
    <row r="41" spans="1:22" x14ac:dyDescent="0.25">
      <c r="A41" s="45" t="str">
        <f>'Crisis Indicator Data'!A39</f>
        <v>Complex crisis in Haiti</v>
      </c>
      <c r="B41" s="45" t="str">
        <f>Lists!G39</f>
        <v>Complex crisis</v>
      </c>
      <c r="C41" s="45" t="str">
        <f>'Crisis Indicator Data'!C39</f>
        <v>HTI001</v>
      </c>
      <c r="D41" s="45" t="str">
        <f>'Crisis Indicator Data'!D39</f>
        <v>Haiti</v>
      </c>
      <c r="E41" s="45" t="str">
        <f>'Crisis Indicator Data'!E39</f>
        <v>HTI</v>
      </c>
      <c r="F41" s="45" t="str">
        <f>'Crisis Indicator Data'!B39</f>
        <v>Complex crisis</v>
      </c>
      <c r="G41" s="228">
        <f t="shared" si="5"/>
        <v>4.0999999999999996</v>
      </c>
      <c r="H41" s="44">
        <f t="shared" si="6"/>
        <v>5</v>
      </c>
      <c r="I41" s="116" t="str">
        <f t="shared" si="7"/>
        <v>Very High</v>
      </c>
      <c r="J41" s="229" t="str">
        <f>INDEX(Trends!$D$3:$D$404,MATCH(C41,Trends!$C$3:$C$404,0))</f>
        <v>Stable</v>
      </c>
      <c r="K41" s="109" t="str">
        <f>IF(Reliability!B39="x","x",(IF(ROUNDUP(Reliability!B39,0)=1,"Very High",IF(ROUNDUP(Reliability!B39,0)=2,"High",IF(ROUNDUP(Reliability!B39,0)=3,"Medium",IF(ROUNDUP(Reliability!B39,0)=4,"Low","Very Low"))))))</f>
        <v>High</v>
      </c>
      <c r="L41" s="230">
        <f t="shared" si="8"/>
        <v>3.8</v>
      </c>
      <c r="M41" s="231">
        <f>'Impact of the crisis'!N42</f>
        <v>4</v>
      </c>
      <c r="N41" s="231">
        <f>'Impact of the crisis'!AB42</f>
        <v>3.7</v>
      </c>
      <c r="O41" s="230">
        <f>'Conditions of people affected'!R42</f>
        <v>4.75</v>
      </c>
      <c r="P41" s="231">
        <f>'Conditions of people affected'!K42</f>
        <v>4.5</v>
      </c>
      <c r="Q41" s="231">
        <f>'Conditions of people affected'!Q42</f>
        <v>5</v>
      </c>
      <c r="R41" s="231">
        <f t="shared" si="9"/>
        <v>3.3</v>
      </c>
      <c r="S41" s="231">
        <f>'Complexity of the crisis'!X42</f>
        <v>3.6</v>
      </c>
      <c r="T41" s="231">
        <f>'Complexity of the crisis'!AN42</f>
        <v>3</v>
      </c>
      <c r="U41" s="124" t="str">
        <f>VLOOKUP(C41,Lists!$C$3:$E$160,3,FALSE)</f>
        <v>Americas</v>
      </c>
      <c r="V41" s="125">
        <v>44495</v>
      </c>
    </row>
    <row r="42" spans="1:22" x14ac:dyDescent="0.25">
      <c r="A42" s="45" t="str">
        <f>'Crisis Indicator Data'!A40</f>
        <v xml:space="preserve">Nippes Earthquake </v>
      </c>
      <c r="B42" s="45" t="str">
        <f>Lists!G40</f>
        <v>Earthquake</v>
      </c>
      <c r="C42" s="45" t="str">
        <f>'Crisis Indicator Data'!C40</f>
        <v>HTI002</v>
      </c>
      <c r="D42" s="45" t="str">
        <f>'Crisis Indicator Data'!D40</f>
        <v>Haiti</v>
      </c>
      <c r="E42" s="45" t="str">
        <f>'Crisis Indicator Data'!E40</f>
        <v>HTI</v>
      </c>
      <c r="F42" s="45" t="str">
        <f>'Crisis Indicator Data'!B40</f>
        <v>Earthquake</v>
      </c>
      <c r="G42" s="228">
        <f t="shared" si="5"/>
        <v>3.1</v>
      </c>
      <c r="H42" s="44">
        <f t="shared" si="6"/>
        <v>4</v>
      </c>
      <c r="I42" s="116" t="str">
        <f t="shared" si="7"/>
        <v>High</v>
      </c>
      <c r="J42" s="229" t="str">
        <f>INDEX(Trends!$D$3:$D$404,MATCH(C42,Trends!$C$3:$C$404,0))</f>
        <v>Stable</v>
      </c>
      <c r="K42" s="109" t="str">
        <f>IF(Reliability!B40="x","x",(IF(ROUNDUP(Reliability!B40,0)=1,"Very High",IF(ROUNDUP(Reliability!B40,0)=2,"High",IF(ROUNDUP(Reliability!B40,0)=3,"Medium",IF(ROUNDUP(Reliability!B40,0)=4,"Low","Very Low"))))))</f>
        <v>High</v>
      </c>
      <c r="L42" s="230">
        <f t="shared" si="8"/>
        <v>3.1</v>
      </c>
      <c r="M42" s="231">
        <f>'Impact of the crisis'!N43</f>
        <v>2.4</v>
      </c>
      <c r="N42" s="231">
        <f>'Impact of the crisis'!AB43</f>
        <v>3.4</v>
      </c>
      <c r="O42" s="230">
        <f>'Conditions of people affected'!R43</f>
        <v>3</v>
      </c>
      <c r="P42" s="231">
        <f>'Conditions of people affected'!K43</f>
        <v>3</v>
      </c>
      <c r="Q42" s="231">
        <f>'Conditions of people affected'!Q43</f>
        <v>3</v>
      </c>
      <c r="R42" s="231">
        <f t="shared" si="9"/>
        <v>3.3</v>
      </c>
      <c r="S42" s="231">
        <f>'Complexity of the crisis'!X43</f>
        <v>3.6</v>
      </c>
      <c r="T42" s="231">
        <f>'Complexity of the crisis'!AN43</f>
        <v>3</v>
      </c>
      <c r="U42" s="124" t="str">
        <f>VLOOKUP(C42,Lists!$C$3:$E$160,3,FALSE)</f>
        <v>Americas</v>
      </c>
      <c r="V42" s="125">
        <v>44495</v>
      </c>
    </row>
    <row r="43" spans="1:22" x14ac:dyDescent="0.25">
      <c r="A43" s="45" t="str">
        <f>'Crisis Indicator Data'!A41</f>
        <v>Papua Conflict</v>
      </c>
      <c r="B43" s="45" t="str">
        <f>Lists!G41</f>
        <v>Papua Conflict</v>
      </c>
      <c r="C43" s="45" t="str">
        <f>'Crisis Indicator Data'!C41</f>
        <v>IDN002</v>
      </c>
      <c r="D43" s="45" t="str">
        <f>'Crisis Indicator Data'!D41</f>
        <v>Indonesia</v>
      </c>
      <c r="E43" s="45" t="str">
        <f>'Crisis Indicator Data'!E41</f>
        <v>IDN</v>
      </c>
      <c r="F43" s="45" t="str">
        <f>'Crisis Indicator Data'!B41</f>
        <v>Conflict</v>
      </c>
      <c r="G43" s="228">
        <f t="shared" si="5"/>
        <v>2.2000000000000002</v>
      </c>
      <c r="H43" s="44">
        <f t="shared" si="6"/>
        <v>3</v>
      </c>
      <c r="I43" s="116" t="str">
        <f t="shared" si="7"/>
        <v>Medium</v>
      </c>
      <c r="J43" s="229" t="str">
        <f>INDEX(Trends!$D$3:$D$404,MATCH(C43,Trends!$C$3:$C$404,0))</f>
        <v>-</v>
      </c>
      <c r="K43" s="109" t="str">
        <f>IF(Reliability!B41="x","x",(IF(ROUNDUP(Reliability!B41,0)=1,"Very High",IF(ROUNDUP(Reliability!B41,0)=2,"High",IF(ROUNDUP(Reliability!B41,0)=3,"Medium",IF(ROUNDUP(Reliability!B41,0)=4,"Low","Very Low"))))))</f>
        <v>Medium</v>
      </c>
      <c r="L43" s="230">
        <f t="shared" si="8"/>
        <v>2.8</v>
      </c>
      <c r="M43" s="231">
        <f>'Impact of the crisis'!N44</f>
        <v>1.9</v>
      </c>
      <c r="N43" s="231">
        <f>'Impact of the crisis'!AB44</f>
        <v>3.2</v>
      </c>
      <c r="O43" s="230">
        <f>'Conditions of people affected'!R44</f>
        <v>1.1499999999999999</v>
      </c>
      <c r="P43" s="231">
        <f>'Conditions of people affected'!K44</f>
        <v>1.3</v>
      </c>
      <c r="Q43" s="231">
        <f>'Conditions of people affected'!Q44</f>
        <v>1</v>
      </c>
      <c r="R43" s="231">
        <f t="shared" si="9"/>
        <v>3.3</v>
      </c>
      <c r="S43" s="231">
        <f>'Complexity of the crisis'!X44</f>
        <v>3</v>
      </c>
      <c r="T43" s="231">
        <f>'Complexity of the crisis'!AN44</f>
        <v>3.5</v>
      </c>
      <c r="U43" s="124" t="str">
        <f>VLOOKUP(C43,Lists!$C$3:$E$160,3,FALSE)</f>
        <v>Asia</v>
      </c>
      <c r="V43" s="125">
        <v>44584</v>
      </c>
    </row>
    <row r="44" spans="1:22" x14ac:dyDescent="0.25">
      <c r="A44" s="45" t="str">
        <f>'Crisis Indicator Data'!A42</f>
        <v>Conflict in Jammu and Kashmir</v>
      </c>
      <c r="B44" s="45" t="str">
        <f>Lists!G42</f>
        <v xml:space="preserve">Kashmir conflict </v>
      </c>
      <c r="C44" s="45" t="str">
        <f>'Crisis Indicator Data'!C42</f>
        <v>IND002</v>
      </c>
      <c r="D44" s="45" t="str">
        <f>'Crisis Indicator Data'!D42</f>
        <v>India</v>
      </c>
      <c r="E44" s="45" t="str">
        <f>'Crisis Indicator Data'!E42</f>
        <v>IND</v>
      </c>
      <c r="F44" s="45" t="str">
        <f>'Crisis Indicator Data'!B42</f>
        <v>Conflict</v>
      </c>
      <c r="G44" s="228" t="str">
        <f t="shared" si="5"/>
        <v>x</v>
      </c>
      <c r="H44" s="44" t="str">
        <f t="shared" si="6"/>
        <v>x</v>
      </c>
      <c r="I44" s="116" t="str">
        <f t="shared" si="7"/>
        <v>x</v>
      </c>
      <c r="J44" s="229" t="str">
        <f>INDEX(Trends!$D$3:$D$404,MATCH(C44,Trends!$C$3:$C$404,0))</f>
        <v>-</v>
      </c>
      <c r="K44" s="109" t="str">
        <f>IF(Reliability!B42="x","x",(IF(ROUNDUP(Reliability!B42,0)=1,"Very High",IF(ROUNDUP(Reliability!B42,0)=2,"High",IF(ROUNDUP(Reliability!B42,0)=3,"Medium",IF(ROUNDUP(Reliability!B42,0)=4,"Low","Very Low"))))))</f>
        <v>Very Low</v>
      </c>
      <c r="L44" s="230">
        <f t="shared" si="8"/>
        <v>2.8</v>
      </c>
      <c r="M44" s="231">
        <f>'Impact of the crisis'!N45</f>
        <v>2</v>
      </c>
      <c r="N44" s="231">
        <f>'Impact of the crisis'!AB45</f>
        <v>3.2</v>
      </c>
      <c r="O44" s="230" t="str">
        <f>'Conditions of people affected'!R45</f>
        <v>x</v>
      </c>
      <c r="P44" s="231" t="str">
        <f>'Conditions of people affected'!K45</f>
        <v>x</v>
      </c>
      <c r="Q44" s="231" t="str">
        <f>'Conditions of people affected'!Q45</f>
        <v>x</v>
      </c>
      <c r="R44" s="231">
        <f t="shared" si="9"/>
        <v>2.2000000000000002</v>
      </c>
      <c r="S44" s="231">
        <f>'Complexity of the crisis'!X45</f>
        <v>3.1</v>
      </c>
      <c r="T44" s="231">
        <f>'Complexity of the crisis'!AN45</f>
        <v>1</v>
      </c>
      <c r="U44" s="124" t="str">
        <f>VLOOKUP(C44,Lists!$C$3:$E$160,3,FALSE)</f>
        <v>Asia</v>
      </c>
      <c r="V44" s="125">
        <v>44584</v>
      </c>
    </row>
    <row r="45" spans="1:22" x14ac:dyDescent="0.25">
      <c r="A45" s="45" t="str">
        <f>'Crisis Indicator Data'!A43</f>
        <v>Afghan Refugees in Iran</v>
      </c>
      <c r="B45" s="45" t="str">
        <f>Lists!G43</f>
        <v>Afghan Refugees</v>
      </c>
      <c r="C45" s="45" t="str">
        <f>'Crisis Indicator Data'!C43</f>
        <v>IRN004</v>
      </c>
      <c r="D45" s="45" t="str">
        <f>'Crisis Indicator Data'!D43</f>
        <v>Iran</v>
      </c>
      <c r="E45" s="45" t="str">
        <f>'Crisis Indicator Data'!E43</f>
        <v>IRN</v>
      </c>
      <c r="F45" s="45" t="str">
        <f>'Crisis Indicator Data'!B43</f>
        <v>International displacement</v>
      </c>
      <c r="G45" s="228">
        <f t="shared" si="5"/>
        <v>3.5</v>
      </c>
      <c r="H45" s="44">
        <f t="shared" si="6"/>
        <v>4</v>
      </c>
      <c r="I45" s="116" t="str">
        <f t="shared" si="7"/>
        <v>High</v>
      </c>
      <c r="J45" s="229" t="str">
        <f>INDEX(Trends!$D$3:$D$404,MATCH(C45,Trends!$C$3:$C$404,0))</f>
        <v>Increasing</v>
      </c>
      <c r="K45" s="109" t="str">
        <f>IF(Reliability!B43="x","x",(IF(ROUNDUP(Reliability!B43,0)=1,"Very High",IF(ROUNDUP(Reliability!B43,0)=2,"High",IF(ROUNDUP(Reliability!B43,0)=3,"Medium",IF(ROUNDUP(Reliability!B43,0)=4,"Low","Very Low"))))))</f>
        <v>High</v>
      </c>
      <c r="L45" s="230">
        <f t="shared" si="8"/>
        <v>2.8</v>
      </c>
      <c r="M45" s="231">
        <f>'Impact of the crisis'!N46</f>
        <v>2.7</v>
      </c>
      <c r="N45" s="231">
        <f>'Impact of the crisis'!AB46</f>
        <v>2.8</v>
      </c>
      <c r="O45" s="230">
        <f>'Conditions of people affected'!R46</f>
        <v>4.0999999999999996</v>
      </c>
      <c r="P45" s="231">
        <f>'Conditions of people affected'!K46</f>
        <v>4.2</v>
      </c>
      <c r="Q45" s="231">
        <f>'Conditions of people affected'!Q46</f>
        <v>4</v>
      </c>
      <c r="R45" s="231">
        <f t="shared" si="9"/>
        <v>2.9</v>
      </c>
      <c r="S45" s="231">
        <f>'Complexity of the crisis'!X46</f>
        <v>3.3</v>
      </c>
      <c r="T45" s="231">
        <f>'Complexity of the crisis'!AN46</f>
        <v>2.5</v>
      </c>
      <c r="U45" s="124" t="str">
        <f>VLOOKUP(C45,Lists!$C$3:$E$160,3,FALSE)</f>
        <v>Middle east</v>
      </c>
      <c r="V45" s="125">
        <v>44558</v>
      </c>
    </row>
    <row r="46" spans="1:22" x14ac:dyDescent="0.25">
      <c r="A46" s="45" t="str">
        <f>'Crisis Indicator Data'!A44</f>
        <v>Multiple crises in Iraq</v>
      </c>
      <c r="B46" s="45" t="str">
        <f>Lists!G44</f>
        <v>Country level</v>
      </c>
      <c r="C46" s="45" t="str">
        <f>'Crisis Indicator Data'!C44</f>
        <v>IRQ001</v>
      </c>
      <c r="D46" s="45" t="str">
        <f>'Crisis Indicator Data'!D44</f>
        <v>Iraq</v>
      </c>
      <c r="E46" s="45" t="str">
        <f>'Crisis Indicator Data'!E44</f>
        <v>IRQ</v>
      </c>
      <c r="F46" s="45" t="str">
        <f>'Crisis Indicator Data'!B44</f>
        <v>Multiple crises country</v>
      </c>
      <c r="G46" s="228">
        <f t="shared" si="5"/>
        <v>4</v>
      </c>
      <c r="H46" s="44">
        <f t="shared" si="6"/>
        <v>4</v>
      </c>
      <c r="I46" s="116" t="str">
        <f t="shared" si="7"/>
        <v>High</v>
      </c>
      <c r="J46" s="229" t="str">
        <f>INDEX(Trends!$D$3:$D$404,MATCH(C46,Trends!$C$3:$C$404,0))</f>
        <v>Decreasing</v>
      </c>
      <c r="K46" s="109" t="str">
        <f>IF(Reliability!B44="x","x",(IF(ROUNDUP(Reliability!B44,0)=1,"Very High",IF(ROUNDUP(Reliability!B44,0)=2,"High",IF(ROUNDUP(Reliability!B44,0)=3,"Medium",IF(ROUNDUP(Reliability!B44,0)=4,"Low","Very Low"))))))</f>
        <v>High</v>
      </c>
      <c r="L46" s="230">
        <f t="shared" si="8"/>
        <v>4.3</v>
      </c>
      <c r="M46" s="231">
        <f>'Impact of the crisis'!N47</f>
        <v>4.9000000000000004</v>
      </c>
      <c r="N46" s="231">
        <f>'Impact of the crisis'!AB47</f>
        <v>3.9</v>
      </c>
      <c r="O46" s="230">
        <f>'Conditions of people affected'!R47</f>
        <v>3.55</v>
      </c>
      <c r="P46" s="231">
        <f>'Conditions of people affected'!K47</f>
        <v>4.0999999999999996</v>
      </c>
      <c r="Q46" s="231">
        <f>'Conditions of people affected'!Q47</f>
        <v>3</v>
      </c>
      <c r="R46" s="231">
        <f t="shared" si="9"/>
        <v>4.5</v>
      </c>
      <c r="S46" s="231">
        <f>'Complexity of the crisis'!X47</f>
        <v>4.4000000000000004</v>
      </c>
      <c r="T46" s="231">
        <f>'Complexity of the crisis'!AN47</f>
        <v>4.5</v>
      </c>
      <c r="U46" s="124" t="str">
        <f>VLOOKUP(C46,Lists!$C$3:$E$160,3,FALSE)</f>
        <v>Middle east</v>
      </c>
      <c r="V46" s="125">
        <v>44584</v>
      </c>
    </row>
    <row r="47" spans="1:22" x14ac:dyDescent="0.25">
      <c r="A47" s="45" t="str">
        <f>'Crisis Indicator Data'!A45</f>
        <v>Conflict  in Iraq</v>
      </c>
      <c r="B47" s="45" t="str">
        <f>Lists!G45</f>
        <v>Conflict</v>
      </c>
      <c r="C47" s="45" t="str">
        <f>'Crisis Indicator Data'!C45</f>
        <v>IRQ002</v>
      </c>
      <c r="D47" s="45" t="str">
        <f>'Crisis Indicator Data'!D45</f>
        <v>Iraq</v>
      </c>
      <c r="E47" s="45" t="str">
        <f>'Crisis Indicator Data'!E45</f>
        <v>IRQ</v>
      </c>
      <c r="F47" s="45" t="str">
        <f>'Crisis Indicator Data'!B45</f>
        <v>Conflict</v>
      </c>
      <c r="G47" s="228">
        <f t="shared" si="5"/>
        <v>4</v>
      </c>
      <c r="H47" s="44">
        <f t="shared" si="6"/>
        <v>4</v>
      </c>
      <c r="I47" s="116" t="str">
        <f t="shared" si="7"/>
        <v>High</v>
      </c>
      <c r="J47" s="229" t="str">
        <f>INDEX(Trends!$D$3:$D$404,MATCH(C47,Trends!$C$3:$C$404,0))</f>
        <v>Decreasing</v>
      </c>
      <c r="K47" s="109" t="str">
        <f>IF(Reliability!B45="x","x",(IF(ROUNDUP(Reliability!B45,0)=1,"Very High",IF(ROUNDUP(Reliability!B45,0)=2,"High",IF(ROUNDUP(Reliability!B45,0)=3,"Medium",IF(ROUNDUP(Reliability!B45,0)=4,"Low","Very Low"))))))</f>
        <v>Very High</v>
      </c>
      <c r="L47" s="230">
        <f t="shared" si="8"/>
        <v>4.3</v>
      </c>
      <c r="M47" s="231">
        <f>'Impact of the crisis'!N48</f>
        <v>4.9000000000000004</v>
      </c>
      <c r="N47" s="231">
        <f>'Impact of the crisis'!AB48</f>
        <v>3.9</v>
      </c>
      <c r="O47" s="230">
        <f>'Conditions of people affected'!R48</f>
        <v>3.5</v>
      </c>
      <c r="P47" s="231">
        <f>'Conditions of people affected'!K48</f>
        <v>4</v>
      </c>
      <c r="Q47" s="231">
        <f>'Conditions of people affected'!Q48</f>
        <v>3</v>
      </c>
      <c r="R47" s="231">
        <f t="shared" si="9"/>
        <v>4.5</v>
      </c>
      <c r="S47" s="231">
        <f>'Complexity of the crisis'!X48</f>
        <v>4.4000000000000004</v>
      </c>
      <c r="T47" s="231">
        <f>'Complexity of the crisis'!AN48</f>
        <v>4.5</v>
      </c>
      <c r="U47" s="124" t="str">
        <f>VLOOKUP(C47,Lists!$C$3:$E$160,3,FALSE)</f>
        <v>Middle east</v>
      </c>
      <c r="V47" s="125">
        <v>44584</v>
      </c>
    </row>
    <row r="48" spans="1:22" x14ac:dyDescent="0.25">
      <c r="A48" s="45" t="str">
        <f>'Crisis Indicator Data'!A46</f>
        <v>Syrian and Palestinian refugees in iraq</v>
      </c>
      <c r="B48" s="45" t="str">
        <f>Lists!G46</f>
        <v>Syrian Refugees</v>
      </c>
      <c r="C48" s="45" t="str">
        <f>'Crisis Indicator Data'!C46</f>
        <v>IRQ003</v>
      </c>
      <c r="D48" s="45" t="str">
        <f>'Crisis Indicator Data'!D46</f>
        <v>Iraq</v>
      </c>
      <c r="E48" s="45" t="str">
        <f>'Crisis Indicator Data'!E46</f>
        <v>IRQ</v>
      </c>
      <c r="F48" s="45" t="str">
        <f>'Crisis Indicator Data'!B46</f>
        <v>International displacement</v>
      </c>
      <c r="G48" s="228">
        <f t="shared" si="5"/>
        <v>3</v>
      </c>
      <c r="H48" s="44">
        <f t="shared" si="6"/>
        <v>3</v>
      </c>
      <c r="I48" s="116" t="str">
        <f t="shared" si="7"/>
        <v>Medium</v>
      </c>
      <c r="J48" s="229" t="str">
        <f>INDEX(Trends!$D$3:$D$404,MATCH(C48,Trends!$C$3:$C$404,0))</f>
        <v>Stable</v>
      </c>
      <c r="K48" s="109" t="str">
        <f>IF(Reliability!B46="x","x",(IF(ROUNDUP(Reliability!B46,0)=1,"Very High",IF(ROUNDUP(Reliability!B46,0)=2,"High",IF(ROUNDUP(Reliability!B46,0)=3,"Medium",IF(ROUNDUP(Reliability!B46,0)=4,"Low","Very Low"))))))</f>
        <v>Medium</v>
      </c>
      <c r="L48" s="230">
        <f t="shared" si="8"/>
        <v>1.8</v>
      </c>
      <c r="M48" s="231">
        <f>'Impact of the crisis'!N49</f>
        <v>1.5</v>
      </c>
      <c r="N48" s="231">
        <f>'Impact of the crisis'!AB49</f>
        <v>2</v>
      </c>
      <c r="O48" s="230">
        <f>'Conditions of people affected'!R49</f>
        <v>2.9</v>
      </c>
      <c r="P48" s="231">
        <f>'Conditions of people affected'!K49</f>
        <v>2.8</v>
      </c>
      <c r="Q48" s="231">
        <f>'Conditions of people affected'!Q49</f>
        <v>3</v>
      </c>
      <c r="R48" s="231">
        <f t="shared" si="9"/>
        <v>4</v>
      </c>
      <c r="S48" s="231">
        <f>'Complexity of the crisis'!X49</f>
        <v>4.4000000000000004</v>
      </c>
      <c r="T48" s="231">
        <f>'Complexity of the crisis'!AN49</f>
        <v>3.5</v>
      </c>
      <c r="U48" s="124" t="str">
        <f>VLOOKUP(C48,Lists!$C$3:$E$160,3,FALSE)</f>
        <v>Middle east</v>
      </c>
      <c r="V48" s="125">
        <v>44584</v>
      </c>
    </row>
    <row r="49" spans="1:22" x14ac:dyDescent="0.25">
      <c r="A49" s="45" t="str">
        <f>'Crisis Indicator Data'!A47</f>
        <v>Mixed migration flows in Italy</v>
      </c>
      <c r="B49" s="45" t="str">
        <f>Lists!G47</f>
        <v>Mixed Migration</v>
      </c>
      <c r="C49" s="45" t="str">
        <f>'Crisis Indicator Data'!C47</f>
        <v>ITA002</v>
      </c>
      <c r="D49" s="45" t="str">
        <f>'Crisis Indicator Data'!D47</f>
        <v>Italy</v>
      </c>
      <c r="E49" s="45" t="str">
        <f>'Crisis Indicator Data'!E47</f>
        <v>ITA</v>
      </c>
      <c r="F49" s="45" t="str">
        <f>'Crisis Indicator Data'!B47</f>
        <v>International displacement</v>
      </c>
      <c r="G49" s="228">
        <f t="shared" si="5"/>
        <v>1.9</v>
      </c>
      <c r="H49" s="44">
        <f t="shared" si="6"/>
        <v>2</v>
      </c>
      <c r="I49" s="116" t="str">
        <f t="shared" si="7"/>
        <v>Low</v>
      </c>
      <c r="J49" s="229" t="str">
        <f>INDEX(Trends!$D$3:$D$404,MATCH(C49,Trends!$C$3:$C$404,0))</f>
        <v>Stable</v>
      </c>
      <c r="K49" s="109" t="str">
        <f>IF(Reliability!B47="x","x",(IF(ROUNDUP(Reliability!B47,0)=1,"Very High",IF(ROUNDUP(Reliability!B47,0)=2,"High",IF(ROUNDUP(Reliability!B47,0)=3,"Medium",IF(ROUNDUP(Reliability!B47,0)=4,"Low","Very Low"))))))</f>
        <v>Medium</v>
      </c>
      <c r="L49" s="230">
        <f t="shared" si="8"/>
        <v>2.7</v>
      </c>
      <c r="M49" s="231">
        <f>'Impact of the crisis'!N50</f>
        <v>1.7</v>
      </c>
      <c r="N49" s="231">
        <f>'Impact of the crisis'!AB50</f>
        <v>3.1</v>
      </c>
      <c r="O49" s="230">
        <f>'Conditions of people affected'!R50</f>
        <v>1.6</v>
      </c>
      <c r="P49" s="231">
        <f>'Conditions of people affected'!K50</f>
        <v>2.2000000000000002</v>
      </c>
      <c r="Q49" s="231">
        <f>'Conditions of people affected'!Q50</f>
        <v>1</v>
      </c>
      <c r="R49" s="231">
        <f t="shared" si="9"/>
        <v>1.5</v>
      </c>
      <c r="S49" s="231">
        <f>'Complexity of the crisis'!X50</f>
        <v>1.5</v>
      </c>
      <c r="T49" s="231">
        <f>'Complexity of the crisis'!AN50</f>
        <v>1.5</v>
      </c>
      <c r="U49" s="124" t="str">
        <f>VLOOKUP(C49,Lists!$C$3:$E$160,3,FALSE)</f>
        <v>Europe</v>
      </c>
      <c r="V49" s="125">
        <v>44494</v>
      </c>
    </row>
    <row r="50" spans="1:22" x14ac:dyDescent="0.25">
      <c r="A50" s="45" t="str">
        <f>'Crisis Indicator Data'!A48</f>
        <v>Syrian refugees in Jordan</v>
      </c>
      <c r="B50" s="45" t="str">
        <f>Lists!G48</f>
        <v>Syrian refugees</v>
      </c>
      <c r="C50" s="45" t="str">
        <f>'Crisis Indicator Data'!C48</f>
        <v>JOR002</v>
      </c>
      <c r="D50" s="45" t="str">
        <f>'Crisis Indicator Data'!D48</f>
        <v>Jordan</v>
      </c>
      <c r="E50" s="45" t="str">
        <f>'Crisis Indicator Data'!E48</f>
        <v>JOR</v>
      </c>
      <c r="F50" s="45" t="str">
        <f>'Crisis Indicator Data'!B48</f>
        <v>International displacement</v>
      </c>
      <c r="G50" s="228">
        <f t="shared" si="5"/>
        <v>2.7</v>
      </c>
      <c r="H50" s="44">
        <f t="shared" si="6"/>
        <v>3</v>
      </c>
      <c r="I50" s="116" t="str">
        <f t="shared" si="7"/>
        <v>Medium</v>
      </c>
      <c r="J50" s="229" t="str">
        <f>INDEX(Trends!$D$3:$D$404,MATCH(C50,Trends!$C$3:$C$404,0))</f>
        <v>Decreasing</v>
      </c>
      <c r="K50" s="109" t="str">
        <f>IF(Reliability!B48="x","x",(IF(ROUNDUP(Reliability!B48,0)=1,"Very High",IF(ROUNDUP(Reliability!B48,0)=2,"High",IF(ROUNDUP(Reliability!B48,0)=3,"Medium",IF(ROUNDUP(Reliability!B48,0)=4,"Low","Very Low"))))))</f>
        <v>High</v>
      </c>
      <c r="L50" s="230">
        <f t="shared" si="8"/>
        <v>2.7</v>
      </c>
      <c r="M50" s="231">
        <f>'Impact of the crisis'!N51</f>
        <v>3</v>
      </c>
      <c r="N50" s="231">
        <f>'Impact of the crisis'!AB51</f>
        <v>2.6</v>
      </c>
      <c r="O50" s="230">
        <f>'Conditions of people affected'!R51</f>
        <v>3.05</v>
      </c>
      <c r="P50" s="231">
        <f>'Conditions of people affected'!K51</f>
        <v>3.1</v>
      </c>
      <c r="Q50" s="231">
        <f>'Conditions of people affected'!Q51</f>
        <v>3</v>
      </c>
      <c r="R50" s="231">
        <f t="shared" si="9"/>
        <v>2.2999999999999998</v>
      </c>
      <c r="S50" s="231">
        <f>'Complexity of the crisis'!X51</f>
        <v>3</v>
      </c>
      <c r="T50" s="231">
        <f>'Complexity of the crisis'!AN51</f>
        <v>1.5</v>
      </c>
      <c r="U50" s="124" t="str">
        <f>VLOOKUP(C50,Lists!$C$3:$E$160,3,FALSE)</f>
        <v>Middle east</v>
      </c>
      <c r="V50" s="125">
        <v>44584</v>
      </c>
    </row>
    <row r="51" spans="1:22" ht="14.1" customHeight="1" x14ac:dyDescent="0.25">
      <c r="A51" s="45" t="str">
        <f>'Crisis Indicator Data'!A49</f>
        <v xml:space="preserve">Multiple crisis in Kenya </v>
      </c>
      <c r="B51" s="45" t="str">
        <f>Lists!G49</f>
        <v xml:space="preserve">Country level </v>
      </c>
      <c r="C51" s="45" t="str">
        <f>'Crisis Indicator Data'!C49</f>
        <v>KEN001</v>
      </c>
      <c r="D51" s="45" t="str">
        <f>'Crisis Indicator Data'!D49</f>
        <v>Kenya</v>
      </c>
      <c r="E51" s="45" t="str">
        <f>'Crisis Indicator Data'!E49</f>
        <v>KEN</v>
      </c>
      <c r="F51" s="45" t="str">
        <f>'Crisis Indicator Data'!B49</f>
        <v>Multiple crises country</v>
      </c>
      <c r="G51" s="228">
        <f t="shared" si="5"/>
        <v>3.3</v>
      </c>
      <c r="H51" s="44">
        <f t="shared" si="6"/>
        <v>4</v>
      </c>
      <c r="I51" s="116" t="str">
        <f t="shared" si="7"/>
        <v>High</v>
      </c>
      <c r="J51" s="229" t="str">
        <f>INDEX(Trends!$D$3:$D$404,MATCH(C51,Trends!$C$3:$C$404,0))</f>
        <v>Stable</v>
      </c>
      <c r="K51" s="109" t="str">
        <f>IF(Reliability!B49="x","x",(IF(ROUNDUP(Reliability!B49,0)=1,"Very High",IF(ROUNDUP(Reliability!B49,0)=2,"High",IF(ROUNDUP(Reliability!B49,0)=3,"Medium",IF(ROUNDUP(Reliability!B49,0)=4,"Low","Very Low"))))))</f>
        <v>High</v>
      </c>
      <c r="L51" s="230">
        <f t="shared" si="8"/>
        <v>3.1</v>
      </c>
      <c r="M51" s="231">
        <f>'Impact of the crisis'!N52</f>
        <v>3.8</v>
      </c>
      <c r="N51" s="231">
        <f>'Impact of the crisis'!AB52</f>
        <v>2.6</v>
      </c>
      <c r="O51" s="230">
        <f>'Conditions of people affected'!R52</f>
        <v>3.6</v>
      </c>
      <c r="P51" s="231">
        <f>'Conditions of people affected'!K52</f>
        <v>4.2</v>
      </c>
      <c r="Q51" s="231">
        <f>'Conditions of people affected'!Q52</f>
        <v>3</v>
      </c>
      <c r="R51" s="231">
        <f t="shared" si="9"/>
        <v>3.1</v>
      </c>
      <c r="S51" s="231">
        <f>'Complexity of the crisis'!X52</f>
        <v>3.6</v>
      </c>
      <c r="T51" s="231">
        <f>'Complexity of the crisis'!AN52</f>
        <v>2.5</v>
      </c>
      <c r="U51" s="124" t="str">
        <f>VLOOKUP(C51,Lists!$C$3:$E$160,3,FALSE)</f>
        <v>Africa</v>
      </c>
      <c r="V51" s="125">
        <v>44547</v>
      </c>
    </row>
    <row r="52" spans="1:22" ht="14.1" customHeight="1" x14ac:dyDescent="0.25">
      <c r="A52" s="45" t="str">
        <f>'Crisis Indicator Data'!A50</f>
        <v>Refugee situation in Kenya</v>
      </c>
      <c r="B52" s="45" t="str">
        <f>Lists!G50</f>
        <v>Refugee situation</v>
      </c>
      <c r="C52" s="45" t="str">
        <f>'Crisis Indicator Data'!C50</f>
        <v>KEN002</v>
      </c>
      <c r="D52" s="45" t="str">
        <f>'Crisis Indicator Data'!D50</f>
        <v>Kenya</v>
      </c>
      <c r="E52" s="45" t="str">
        <f>'Crisis Indicator Data'!E50</f>
        <v>KEN</v>
      </c>
      <c r="F52" s="45" t="str">
        <f>'Crisis Indicator Data'!B50</f>
        <v>International displacement</v>
      </c>
      <c r="G52" s="228">
        <f t="shared" si="5"/>
        <v>2.8</v>
      </c>
      <c r="H52" s="44">
        <f t="shared" si="6"/>
        <v>3</v>
      </c>
      <c r="I52" s="116" t="str">
        <f t="shared" si="7"/>
        <v>Medium</v>
      </c>
      <c r="J52" s="229" t="str">
        <f>INDEX(Trends!$D$3:$D$404,MATCH(C52,Trends!$C$3:$C$404,0))</f>
        <v>Stable</v>
      </c>
      <c r="K52" s="109" t="str">
        <f>IF(Reliability!B50="x","x",(IF(ROUNDUP(Reliability!B50,0)=1,"Very High",IF(ROUNDUP(Reliability!B50,0)=2,"High",IF(ROUNDUP(Reliability!B50,0)=3,"Medium",IF(ROUNDUP(Reliability!B50,0)=4,"Low","Very Low"))))))</f>
        <v>High</v>
      </c>
      <c r="L52" s="230">
        <f t="shared" si="8"/>
        <v>2.1</v>
      </c>
      <c r="M52" s="231">
        <f>'Impact of the crisis'!N53</f>
        <v>0.8</v>
      </c>
      <c r="N52" s="231">
        <f>'Impact of the crisis'!AB53</f>
        <v>2.6</v>
      </c>
      <c r="O52" s="230">
        <f>'Conditions of people affected'!R53</f>
        <v>2.95</v>
      </c>
      <c r="P52" s="231">
        <f>'Conditions of people affected'!K53</f>
        <v>2.9</v>
      </c>
      <c r="Q52" s="231">
        <f>'Conditions of people affected'!Q53</f>
        <v>3</v>
      </c>
      <c r="R52" s="231">
        <f t="shared" si="9"/>
        <v>2.9</v>
      </c>
      <c r="S52" s="231">
        <f>'Complexity of the crisis'!X53</f>
        <v>3.6</v>
      </c>
      <c r="T52" s="231">
        <f>'Complexity of the crisis'!AN53</f>
        <v>2</v>
      </c>
      <c r="U52" s="124" t="str">
        <f>VLOOKUP(C52,Lists!$C$3:$E$160,3,FALSE)</f>
        <v>Africa</v>
      </c>
      <c r="V52" s="125">
        <v>44547</v>
      </c>
    </row>
    <row r="53" spans="1:22" x14ac:dyDescent="0.25">
      <c r="A53" s="45" t="str">
        <f>'Crisis Indicator Data'!A51</f>
        <v>Drought in Kenya</v>
      </c>
      <c r="B53" s="45" t="str">
        <f>Lists!G51</f>
        <v>Drought</v>
      </c>
      <c r="C53" s="45" t="str">
        <f>'Crisis Indicator Data'!C51</f>
        <v>KEN003</v>
      </c>
      <c r="D53" s="45" t="str">
        <f>'Crisis Indicator Data'!D51</f>
        <v>Kenya</v>
      </c>
      <c r="E53" s="45" t="str">
        <f>'Crisis Indicator Data'!E51</f>
        <v>KEN</v>
      </c>
      <c r="F53" s="45" t="str">
        <f>'Crisis Indicator Data'!B51</f>
        <v>Drought</v>
      </c>
      <c r="G53" s="228">
        <f t="shared" si="5"/>
        <v>3.1</v>
      </c>
      <c r="H53" s="44">
        <f t="shared" si="6"/>
        <v>4</v>
      </c>
      <c r="I53" s="116" t="str">
        <f t="shared" si="7"/>
        <v>High</v>
      </c>
      <c r="J53" s="229" t="str">
        <f>INDEX(Trends!$D$3:$D$404,MATCH(C53,Trends!$C$3:$C$404,0))</f>
        <v>Increasing</v>
      </c>
      <c r="K53" s="109" t="str">
        <f>IF(Reliability!B51="x","x",(IF(ROUNDUP(Reliability!B51,0)=1,"Very High",IF(ROUNDUP(Reliability!B51,0)=2,"High",IF(ROUNDUP(Reliability!B51,0)=3,"Medium",IF(ROUNDUP(Reliability!B51,0)=4,"Low","Very Low"))))))</f>
        <v>Medium</v>
      </c>
      <c r="L53" s="230">
        <f t="shared" si="8"/>
        <v>2.2000000000000002</v>
      </c>
      <c r="M53" s="231">
        <f>'Impact of the crisis'!N54</f>
        <v>3.8</v>
      </c>
      <c r="N53" s="231">
        <f>'Impact of the crisis'!AB54</f>
        <v>1.1000000000000001</v>
      </c>
      <c r="O53" s="230">
        <f>'Conditions of people affected'!R54</f>
        <v>3.55</v>
      </c>
      <c r="P53" s="231">
        <f>'Conditions of people affected'!K54</f>
        <v>4.0999999999999996</v>
      </c>
      <c r="Q53" s="231">
        <f>'Conditions of people affected'!Q54</f>
        <v>3</v>
      </c>
      <c r="R53" s="231">
        <f t="shared" si="9"/>
        <v>2.9</v>
      </c>
      <c r="S53" s="231">
        <f>'Complexity of the crisis'!X54</f>
        <v>3.6</v>
      </c>
      <c r="T53" s="231">
        <f>'Complexity of the crisis'!AN54</f>
        <v>2</v>
      </c>
      <c r="U53" s="124" t="str">
        <f>VLOOKUP(C53,Lists!$C$3:$E$160,3,FALSE)</f>
        <v>Africa</v>
      </c>
      <c r="V53" s="125">
        <v>44547</v>
      </c>
    </row>
    <row r="54" spans="1:22" x14ac:dyDescent="0.25">
      <c r="A54" s="45" t="str">
        <f>'Crisis Indicator Data'!A52</f>
        <v>Syrian refugees in Lebanon</v>
      </c>
      <c r="B54" s="45" t="str">
        <f>Lists!G52</f>
        <v>Syrian refugees</v>
      </c>
      <c r="C54" s="45" t="str">
        <f>'Crisis Indicator Data'!C52</f>
        <v>LBN002</v>
      </c>
      <c r="D54" s="45" t="str">
        <f>'Crisis Indicator Data'!D52</f>
        <v>Lebanon</v>
      </c>
      <c r="E54" s="45" t="str">
        <f>'Crisis Indicator Data'!E52</f>
        <v>LBN</v>
      </c>
      <c r="F54" s="45" t="str">
        <f>'Crisis Indicator Data'!B52</f>
        <v>International displacement</v>
      </c>
      <c r="G54" s="228">
        <f t="shared" si="5"/>
        <v>3.4</v>
      </c>
      <c r="H54" s="44">
        <f t="shared" si="6"/>
        <v>4</v>
      </c>
      <c r="I54" s="116" t="str">
        <f t="shared" si="7"/>
        <v>High</v>
      </c>
      <c r="J54" s="229" t="str">
        <f>INDEX(Trends!$D$3:$D$404,MATCH(C54,Trends!$C$3:$C$404,0))</f>
        <v>Stable</v>
      </c>
      <c r="K54" s="109" t="str">
        <f>IF(Reliability!B52="x","x",(IF(ROUNDUP(Reliability!B52,0)=1,"Very High",IF(ROUNDUP(Reliability!B52,0)=2,"High",IF(ROUNDUP(Reliability!B52,0)=3,"Medium",IF(ROUNDUP(Reliability!B52,0)=4,"Low","Very Low"))))))</f>
        <v>High</v>
      </c>
      <c r="L54" s="230">
        <f t="shared" si="8"/>
        <v>3.2</v>
      </c>
      <c r="M54" s="231">
        <f>'Impact of the crisis'!N55</f>
        <v>3.6</v>
      </c>
      <c r="N54" s="231">
        <f>'Impact of the crisis'!AB55</f>
        <v>3</v>
      </c>
      <c r="O54" s="230">
        <f>'Conditions of people affected'!R55</f>
        <v>3.8</v>
      </c>
      <c r="P54" s="231">
        <f>'Conditions of people affected'!K55</f>
        <v>3.6</v>
      </c>
      <c r="Q54" s="231">
        <f>'Conditions of people affected'!Q55</f>
        <v>4</v>
      </c>
      <c r="R54" s="231">
        <f t="shared" si="9"/>
        <v>2.9</v>
      </c>
      <c r="S54" s="231">
        <f>'Complexity of the crisis'!X55</f>
        <v>3.3</v>
      </c>
      <c r="T54" s="231">
        <f>'Complexity of the crisis'!AN55</f>
        <v>2.5</v>
      </c>
      <c r="U54" s="124" t="str">
        <f>VLOOKUP(C54,Lists!$C$3:$E$160,3,FALSE)</f>
        <v>Middle east</v>
      </c>
      <c r="V54" s="125">
        <v>44584</v>
      </c>
    </row>
    <row r="55" spans="1:22" x14ac:dyDescent="0.25">
      <c r="A55" s="45" t="str">
        <f>'Crisis Indicator Data'!A53</f>
        <v>Socioeconomic crisis in Lebanon</v>
      </c>
      <c r="B55" s="45" t="str">
        <f>Lists!G53</f>
        <v>Socioeconomic crisis</v>
      </c>
      <c r="C55" s="45" t="str">
        <f>'Crisis Indicator Data'!C53</f>
        <v>LBN004</v>
      </c>
      <c r="D55" s="45" t="str">
        <f>'Crisis Indicator Data'!D53</f>
        <v>Lebanon</v>
      </c>
      <c r="E55" s="45" t="str">
        <f>'Crisis Indicator Data'!E53</f>
        <v>LBN</v>
      </c>
      <c r="F55" s="45" t="str">
        <f>'Crisis Indicator Data'!B53</f>
        <v>Political and economic crisis</v>
      </c>
      <c r="G55" s="228">
        <f t="shared" si="5"/>
        <v>3.6</v>
      </c>
      <c r="H55" s="44">
        <f t="shared" si="6"/>
        <v>4</v>
      </c>
      <c r="I55" s="116" t="str">
        <f t="shared" si="7"/>
        <v>High</v>
      </c>
      <c r="J55" s="229" t="str">
        <f>INDEX(Trends!$D$3:$D$404,MATCH(C55,Trends!$C$3:$C$404,0))</f>
        <v>Stable</v>
      </c>
      <c r="K55" s="109" t="str">
        <f>IF(Reliability!B53="x","x",(IF(ROUNDUP(Reliability!B53,0)=1,"Very High",IF(ROUNDUP(Reliability!B53,0)=2,"High",IF(ROUNDUP(Reliability!B53,0)=3,"Medium",IF(ROUNDUP(Reliability!B53,0)=4,"Low","Very Low"))))))</f>
        <v>Medium</v>
      </c>
      <c r="L55" s="230">
        <f t="shared" si="8"/>
        <v>2.9</v>
      </c>
      <c r="M55" s="231">
        <f>'Impact of the crisis'!N56</f>
        <v>3.6</v>
      </c>
      <c r="N55" s="231">
        <f>'Impact of the crisis'!AB56</f>
        <v>2.5</v>
      </c>
      <c r="O55" s="230">
        <f>'Conditions of people affected'!R56</f>
        <v>4.0999999999999996</v>
      </c>
      <c r="P55" s="231">
        <f>'Conditions of people affected'!K56</f>
        <v>4.2</v>
      </c>
      <c r="Q55" s="231">
        <f>'Conditions of people affected'!Q56</f>
        <v>4</v>
      </c>
      <c r="R55" s="231">
        <f t="shared" si="9"/>
        <v>3.2</v>
      </c>
      <c r="S55" s="231">
        <f>'Complexity of the crisis'!X56</f>
        <v>3.3</v>
      </c>
      <c r="T55" s="231">
        <f>'Complexity of the crisis'!AN56</f>
        <v>3</v>
      </c>
      <c r="U55" s="124" t="str">
        <f>VLOOKUP(C55,Lists!$C$3:$E$160,3,FALSE)</f>
        <v>Middle east</v>
      </c>
      <c r="V55" s="125">
        <v>44584</v>
      </c>
    </row>
    <row r="56" spans="1:22" x14ac:dyDescent="0.25">
      <c r="A56" s="45" t="str">
        <f>'Crisis Indicator Data'!A54</f>
        <v>Complex crisis in Libya</v>
      </c>
      <c r="B56" s="45" t="str">
        <f>Lists!G54</f>
        <v>Complex crisis</v>
      </c>
      <c r="C56" s="45" t="str">
        <f>'Crisis Indicator Data'!C54</f>
        <v>LBY001</v>
      </c>
      <c r="D56" s="45" t="str">
        <f>'Crisis Indicator Data'!D54</f>
        <v>Libya</v>
      </c>
      <c r="E56" s="45" t="str">
        <f>'Crisis Indicator Data'!E54</f>
        <v>LBY</v>
      </c>
      <c r="F56" s="45" t="str">
        <f>'Crisis Indicator Data'!B54</f>
        <v>Multiple crises country</v>
      </c>
      <c r="G56" s="228">
        <f t="shared" si="5"/>
        <v>3.9</v>
      </c>
      <c r="H56" s="44">
        <f t="shared" si="6"/>
        <v>4</v>
      </c>
      <c r="I56" s="116" t="str">
        <f t="shared" si="7"/>
        <v>High</v>
      </c>
      <c r="J56" s="229" t="str">
        <f>INDEX(Trends!$D$3:$D$404,MATCH(C56,Trends!$C$3:$C$404,0))</f>
        <v>Stable</v>
      </c>
      <c r="K56" s="109" t="str">
        <f>IF(Reliability!B54="x","x",(IF(ROUNDUP(Reliability!B54,0)=1,"Very High",IF(ROUNDUP(Reliability!B54,0)=2,"High",IF(ROUNDUP(Reliability!B54,0)=3,"Medium",IF(ROUNDUP(Reliability!B54,0)=4,"Low","Very Low"))))))</f>
        <v>Medium</v>
      </c>
      <c r="L56" s="230">
        <f t="shared" si="8"/>
        <v>4</v>
      </c>
      <c r="M56" s="231">
        <f>'Impact of the crisis'!N57</f>
        <v>4.5999999999999996</v>
      </c>
      <c r="N56" s="231">
        <f>'Impact of the crisis'!AB57</f>
        <v>3.7</v>
      </c>
      <c r="O56" s="230">
        <f>'Conditions of people affected'!R57</f>
        <v>3.75</v>
      </c>
      <c r="P56" s="231">
        <f>'Conditions of people affected'!K57</f>
        <v>3.5</v>
      </c>
      <c r="Q56" s="231">
        <f>'Conditions of people affected'!Q57</f>
        <v>4</v>
      </c>
      <c r="R56" s="231">
        <f t="shared" si="9"/>
        <v>4.2</v>
      </c>
      <c r="S56" s="231">
        <f>'Complexity of the crisis'!X57</f>
        <v>4.4000000000000004</v>
      </c>
      <c r="T56" s="231">
        <f>'Complexity of the crisis'!AN57</f>
        <v>4</v>
      </c>
      <c r="U56" s="124" t="str">
        <f>VLOOKUP(C56,Lists!$C$3:$E$160,3,FALSE)</f>
        <v>Africa</v>
      </c>
      <c r="V56" s="125">
        <v>44496</v>
      </c>
    </row>
    <row r="57" spans="1:22" x14ac:dyDescent="0.25">
      <c r="A57" s="45" t="str">
        <f>'Crisis Indicator Data'!A55</f>
        <v>Mixed migration flows in Libya</v>
      </c>
      <c r="B57" s="45" t="str">
        <f>Lists!G55</f>
        <v>Mixed Migration</v>
      </c>
      <c r="C57" s="45" t="str">
        <f>'Crisis Indicator Data'!C55</f>
        <v>LBY002</v>
      </c>
      <c r="D57" s="45" t="str">
        <f>'Crisis Indicator Data'!D55</f>
        <v>Libya</v>
      </c>
      <c r="E57" s="45" t="str">
        <f>'Crisis Indicator Data'!E55</f>
        <v>LBY</v>
      </c>
      <c r="F57" s="45" t="str">
        <f>'Crisis Indicator Data'!B55</f>
        <v>International displacement</v>
      </c>
      <c r="G57" s="228">
        <f t="shared" si="5"/>
        <v>3.1</v>
      </c>
      <c r="H57" s="44">
        <f t="shared" si="6"/>
        <v>4</v>
      </c>
      <c r="I57" s="116" t="str">
        <f t="shared" si="7"/>
        <v>High</v>
      </c>
      <c r="J57" s="229" t="str">
        <f>INDEX(Trends!$D$3:$D$404,MATCH(C57,Trends!$C$3:$C$404,0))</f>
        <v>Stable</v>
      </c>
      <c r="K57" s="109" t="str">
        <f>IF(Reliability!B55="x","x",(IF(ROUNDUP(Reliability!B55,0)=1,"Very High",IF(ROUNDUP(Reliability!B55,0)=2,"High",IF(ROUNDUP(Reliability!B55,0)=3,"Medium",IF(ROUNDUP(Reliability!B55,0)=4,"Low","Very Low"))))))</f>
        <v>High</v>
      </c>
      <c r="L57" s="230">
        <f t="shared" si="8"/>
        <v>3.9</v>
      </c>
      <c r="M57" s="231">
        <f>'Impact of the crisis'!N58</f>
        <v>4.5999999999999996</v>
      </c>
      <c r="N57" s="231">
        <f>'Impact of the crisis'!AB58</f>
        <v>3.4</v>
      </c>
      <c r="O57" s="230">
        <f>'Conditions of people affected'!R58</f>
        <v>2.2999999999999998</v>
      </c>
      <c r="P57" s="231">
        <f>'Conditions of people affected'!K58</f>
        <v>2.6</v>
      </c>
      <c r="Q57" s="231">
        <f>'Conditions of people affected'!Q58</f>
        <v>2</v>
      </c>
      <c r="R57" s="231">
        <f t="shared" si="9"/>
        <v>3.6</v>
      </c>
      <c r="S57" s="231">
        <f>'Complexity of the crisis'!X58</f>
        <v>4.4000000000000004</v>
      </c>
      <c r="T57" s="231">
        <f>'Complexity of the crisis'!AN58</f>
        <v>2.5</v>
      </c>
      <c r="U57" s="124" t="str">
        <f>VLOOKUP(C57,Lists!$C$3:$E$160,3,FALSE)</f>
        <v>Africa</v>
      </c>
      <c r="V57" s="125">
        <v>44496</v>
      </c>
    </row>
    <row r="58" spans="1:22" x14ac:dyDescent="0.25">
      <c r="A58" s="45" t="str">
        <f>'Crisis Indicator Data'!A56</f>
        <v>Drought in Lesotho</v>
      </c>
      <c r="B58" s="45" t="str">
        <f>Lists!G56</f>
        <v>Drought</v>
      </c>
      <c r="C58" s="45" t="str">
        <f>'Crisis Indicator Data'!C56</f>
        <v>LSO002</v>
      </c>
      <c r="D58" s="45" t="str">
        <f>'Crisis Indicator Data'!D56</f>
        <v>Lesotho</v>
      </c>
      <c r="E58" s="45" t="str">
        <f>'Crisis Indicator Data'!E56</f>
        <v>LSO</v>
      </c>
      <c r="F58" s="45" t="str">
        <f>'Crisis Indicator Data'!B56</f>
        <v>Drought</v>
      </c>
      <c r="G58" s="228">
        <f t="shared" si="5"/>
        <v>2.2000000000000002</v>
      </c>
      <c r="H58" s="44">
        <f t="shared" si="6"/>
        <v>3</v>
      </c>
      <c r="I58" s="116" t="str">
        <f t="shared" si="7"/>
        <v>Medium</v>
      </c>
      <c r="J58" s="229" t="str">
        <f>INDEX(Trends!$D$3:$D$404,MATCH(C58,Trends!$C$3:$C$404,0))</f>
        <v>Stable</v>
      </c>
      <c r="K58" s="109" t="str">
        <f>IF(Reliability!B56="x","x",(IF(ROUNDUP(Reliability!B56,0)=1,"Very High",IF(ROUNDUP(Reliability!B56,0)=2,"High",IF(ROUNDUP(Reliability!B56,0)=3,"Medium",IF(ROUNDUP(Reliability!B56,0)=4,"Low","Very Low"))))))</f>
        <v>Very High</v>
      </c>
      <c r="L58" s="230">
        <f t="shared" si="8"/>
        <v>2.1</v>
      </c>
      <c r="M58" s="231">
        <f>'Impact of the crisis'!N59</f>
        <v>3</v>
      </c>
      <c r="N58" s="231">
        <f>'Impact of the crisis'!AB59</f>
        <v>1.5</v>
      </c>
      <c r="O58" s="230">
        <f>'Conditions of people affected'!R59</f>
        <v>2.75</v>
      </c>
      <c r="P58" s="231">
        <f>'Conditions of people affected'!K59</f>
        <v>2.5</v>
      </c>
      <c r="Q58" s="231">
        <f>'Conditions of people affected'!Q59</f>
        <v>3</v>
      </c>
      <c r="R58" s="231">
        <f t="shared" si="9"/>
        <v>1.3</v>
      </c>
      <c r="S58" s="231">
        <f>'Complexity of the crisis'!X59</f>
        <v>1.6</v>
      </c>
      <c r="T58" s="231">
        <f>'Complexity of the crisis'!AN59</f>
        <v>1</v>
      </c>
      <c r="U58" s="124" t="str">
        <f>VLOOKUP(C58,Lists!$C$3:$E$160,3,FALSE)</f>
        <v>Africa</v>
      </c>
      <c r="V58" s="125">
        <v>44591</v>
      </c>
    </row>
    <row r="59" spans="1:22" x14ac:dyDescent="0.25">
      <c r="A59" s="45" t="str">
        <f>'Crisis Indicator Data'!A57</f>
        <v>Mixed migration flows in Morocco</v>
      </c>
      <c r="B59" s="45" t="str">
        <f>Lists!G57</f>
        <v>Mixed Migration</v>
      </c>
      <c r="C59" s="45" t="str">
        <f>'Crisis Indicator Data'!C57</f>
        <v>MAR002</v>
      </c>
      <c r="D59" s="45" t="str">
        <f>'Crisis Indicator Data'!D57</f>
        <v>Morocco</v>
      </c>
      <c r="E59" s="45" t="str">
        <f>'Crisis Indicator Data'!E57</f>
        <v>MAR</v>
      </c>
      <c r="F59" s="45" t="str">
        <f>'Crisis Indicator Data'!B57</f>
        <v>International displacement</v>
      </c>
      <c r="G59" s="228" t="str">
        <f t="shared" si="5"/>
        <v>x</v>
      </c>
      <c r="H59" s="44" t="str">
        <f t="shared" si="6"/>
        <v>x</v>
      </c>
      <c r="I59" s="116" t="str">
        <f t="shared" si="7"/>
        <v>x</v>
      </c>
      <c r="J59" s="229" t="str">
        <f>INDEX(Trends!$D$3:$D$404,MATCH(C59,Trends!$C$3:$C$404,0))</f>
        <v>-</v>
      </c>
      <c r="K59" s="109" t="str">
        <f>IF(Reliability!B57="x","x",(IF(ROUNDUP(Reliability!B57,0)=1,"Very High",IF(ROUNDUP(Reliability!B57,0)=2,"High",IF(ROUNDUP(Reliability!B57,0)=3,"Medium",IF(ROUNDUP(Reliability!B57,0)=4,"Low","Very Low"))))))</f>
        <v>Very Low</v>
      </c>
      <c r="L59" s="230">
        <f t="shared" si="8"/>
        <v>3.9</v>
      </c>
      <c r="M59" s="231">
        <f>'Impact of the crisis'!N60</f>
        <v>4.8</v>
      </c>
      <c r="N59" s="231">
        <f>'Impact of the crisis'!AB60</f>
        <v>3.2</v>
      </c>
      <c r="O59" s="230" t="str">
        <f>'Conditions of people affected'!R60</f>
        <v>x</v>
      </c>
      <c r="P59" s="231" t="str">
        <f>'Conditions of people affected'!K60</f>
        <v>x</v>
      </c>
      <c r="Q59" s="231" t="str">
        <f>'Conditions of people affected'!Q60</f>
        <v>x</v>
      </c>
      <c r="R59" s="231">
        <f t="shared" si="9"/>
        <v>2.7</v>
      </c>
      <c r="S59" s="231">
        <f>'Complexity of the crisis'!X60</f>
        <v>3.6</v>
      </c>
      <c r="T59" s="231">
        <f>'Complexity of the crisis'!AN60</f>
        <v>1.5</v>
      </c>
      <c r="U59" s="124" t="str">
        <f>VLOOKUP(C59,Lists!$C$3:$E$160,3,FALSE)</f>
        <v>Africa</v>
      </c>
      <c r="V59" s="125">
        <v>44494</v>
      </c>
    </row>
    <row r="60" spans="1:22" x14ac:dyDescent="0.25">
      <c r="A60" s="53" t="str">
        <f>'Crisis Indicator Data'!A58</f>
        <v>Multiple crisis in Madagascar</v>
      </c>
      <c r="B60" s="45" t="str">
        <f>Lists!G58</f>
        <v>Country level</v>
      </c>
      <c r="C60" s="53" t="str">
        <f>'Crisis Indicator Data'!C58</f>
        <v>MDG001</v>
      </c>
      <c r="D60" s="53" t="str">
        <f>'Crisis Indicator Data'!D58</f>
        <v>Madagascar</v>
      </c>
      <c r="E60" s="53" t="str">
        <f>'Crisis Indicator Data'!E58</f>
        <v>MDG</v>
      </c>
      <c r="F60" s="53" t="str">
        <f>'Crisis Indicator Data'!B58</f>
        <v>Multiple crises country</v>
      </c>
      <c r="G60" s="228">
        <f t="shared" si="5"/>
        <v>2.7</v>
      </c>
      <c r="H60" s="54">
        <f t="shared" si="6"/>
        <v>3</v>
      </c>
      <c r="I60" s="117" t="str">
        <f t="shared" si="7"/>
        <v>Medium</v>
      </c>
      <c r="J60" s="229" t="str">
        <f>INDEX(Trends!$D$3:$D$404,MATCH(C60,Trends!$C$3:$C$404,0))</f>
        <v>-</v>
      </c>
      <c r="K60" s="109" t="str">
        <f>IF(Reliability!B58="x","x",(IF(ROUNDUP(Reliability!B58,0)=1,"Very High",IF(ROUNDUP(Reliability!B58,0)=2,"High",IF(ROUNDUP(Reliability!B58,0)=3,"Medium",IF(ROUNDUP(Reliability!B58,0)=4,"Low","Very Low"))))))</f>
        <v>Very High</v>
      </c>
      <c r="L60" s="230">
        <f t="shared" si="8"/>
        <v>2.5</v>
      </c>
      <c r="M60" s="236">
        <f>'Impact of the crisis'!N61</f>
        <v>3.2</v>
      </c>
      <c r="N60" s="236">
        <f>'Impact of the crisis'!AB61</f>
        <v>2.1</v>
      </c>
      <c r="O60" s="230">
        <f>'Conditions of people affected'!R61</f>
        <v>3.35</v>
      </c>
      <c r="P60" s="236">
        <f>'Conditions of people affected'!K61</f>
        <v>3.7</v>
      </c>
      <c r="Q60" s="236">
        <f>'Conditions of people affected'!Q61</f>
        <v>3</v>
      </c>
      <c r="R60" s="231">
        <f t="shared" si="9"/>
        <v>1.9</v>
      </c>
      <c r="S60" s="231">
        <f>'Complexity of the crisis'!X61</f>
        <v>2.2999999999999998</v>
      </c>
      <c r="T60" s="231">
        <f>'Complexity of the crisis'!AN61</f>
        <v>1.5</v>
      </c>
      <c r="U60" s="124" t="str">
        <f>VLOOKUP(C60,Lists!$C$3:$E$160,3,FALSE)</f>
        <v>Africa</v>
      </c>
      <c r="V60" s="125">
        <v>44591</v>
      </c>
    </row>
    <row r="61" spans="1:22" x14ac:dyDescent="0.25">
      <c r="A61" s="53" t="str">
        <f>'Crisis Indicator Data'!A59</f>
        <v>Drought in Madagascar</v>
      </c>
      <c r="B61" s="45" t="str">
        <f>Lists!G59</f>
        <v>Drought</v>
      </c>
      <c r="C61" s="53" t="str">
        <f>'Crisis Indicator Data'!C59</f>
        <v>MDG002</v>
      </c>
      <c r="D61" s="53" t="str">
        <f>'Crisis Indicator Data'!D59</f>
        <v>Madagascar</v>
      </c>
      <c r="E61" s="53" t="str">
        <f>'Crisis Indicator Data'!E59</f>
        <v>MDG</v>
      </c>
      <c r="F61" s="53" t="str">
        <f>'Crisis Indicator Data'!B59</f>
        <v>Drought</v>
      </c>
      <c r="G61" s="228">
        <f t="shared" si="5"/>
        <v>2.9</v>
      </c>
      <c r="H61" s="54">
        <f t="shared" si="6"/>
        <v>3</v>
      </c>
      <c r="I61" s="117" t="str">
        <f t="shared" si="7"/>
        <v>Medium</v>
      </c>
      <c r="J61" s="229" t="str">
        <f>INDEX(Trends!$D$3:$D$404,MATCH(C61,Trends!$C$3:$C$404,0))</f>
        <v>Increasing</v>
      </c>
      <c r="K61" s="109" t="str">
        <f>IF(Reliability!B59="x","x",(IF(ROUNDUP(Reliability!B59,0)=1,"Very High",IF(ROUNDUP(Reliability!B59,0)=2,"High",IF(ROUNDUP(Reliability!B59,0)=3,"Medium",IF(ROUNDUP(Reliability!B59,0)=4,"Low","Very Low"))))))</f>
        <v>Very High</v>
      </c>
      <c r="L61" s="230">
        <f t="shared" si="8"/>
        <v>2.2000000000000002</v>
      </c>
      <c r="M61" s="236">
        <f>'Impact of the crisis'!N62</f>
        <v>2.2000000000000002</v>
      </c>
      <c r="N61" s="236">
        <f>'Impact of the crisis'!AB62</f>
        <v>2.2000000000000002</v>
      </c>
      <c r="O61" s="230">
        <f>'Conditions of people affected'!R62</f>
        <v>3.85</v>
      </c>
      <c r="P61" s="236">
        <f>'Conditions of people affected'!K62</f>
        <v>3.7</v>
      </c>
      <c r="Q61" s="236">
        <f>'Conditions of people affected'!Q62</f>
        <v>4</v>
      </c>
      <c r="R61" s="231">
        <f t="shared" si="9"/>
        <v>1.9</v>
      </c>
      <c r="S61" s="231">
        <f>'Complexity of the crisis'!X62</f>
        <v>2.2999999999999998</v>
      </c>
      <c r="T61" s="231">
        <f>'Complexity of the crisis'!AN62</f>
        <v>1.5</v>
      </c>
      <c r="U61" s="124" t="str">
        <f>VLOOKUP(C61,Lists!$C$3:$E$160,3,FALSE)</f>
        <v>Africa</v>
      </c>
      <c r="V61" s="125">
        <v>44591</v>
      </c>
    </row>
    <row r="62" spans="1:22" ht="13.35" customHeight="1" x14ac:dyDescent="0.25">
      <c r="A62" s="53" t="str">
        <f>'Crisis Indicator Data'!A60</f>
        <v>Tropical Cyclone Ana in Madagascar</v>
      </c>
      <c r="B62" s="45" t="str">
        <f>Lists!G60</f>
        <v>Tropical Cyclone Ana</v>
      </c>
      <c r="C62" s="53" t="str">
        <f>'Crisis Indicator Data'!C60</f>
        <v>MDG006</v>
      </c>
      <c r="D62" s="53" t="str">
        <f>'Crisis Indicator Data'!D60</f>
        <v>Madagascar</v>
      </c>
      <c r="E62" s="53" t="str">
        <f>'Crisis Indicator Data'!E60</f>
        <v>MDG</v>
      </c>
      <c r="F62" s="53" t="str">
        <f>'Crisis Indicator Data'!B60</f>
        <v>Tropical cyclone</v>
      </c>
      <c r="G62" s="228">
        <f t="shared" si="5"/>
        <v>1.7</v>
      </c>
      <c r="H62" s="54">
        <f t="shared" si="6"/>
        <v>2</v>
      </c>
      <c r="I62" s="117" t="str">
        <f t="shared" si="7"/>
        <v>Low</v>
      </c>
      <c r="J62" s="229" t="str">
        <f>INDEX(Trends!$D$3:$D$404,MATCH(C62,Trends!$C$3:$C$404,0))</f>
        <v>-</v>
      </c>
      <c r="K62" s="109" t="str">
        <f>IF(Reliability!B60="x","x",(IF(ROUNDUP(Reliability!B60,0)=1,"Very High",IF(ROUNDUP(Reliability!B60,0)=2,"High",IF(ROUNDUP(Reliability!B60,0)=3,"Medium",IF(ROUNDUP(Reliability!B60,0)=4,"Low","Very Low"))))))</f>
        <v>Very High</v>
      </c>
      <c r="L62" s="230">
        <f t="shared" si="8"/>
        <v>2.6</v>
      </c>
      <c r="M62" s="236">
        <f>'Impact of the crisis'!N63</f>
        <v>2.8</v>
      </c>
      <c r="N62" s="236">
        <f>'Impact of the crisis'!AB63</f>
        <v>2.5</v>
      </c>
      <c r="O62" s="230">
        <f>'Conditions of people affected'!R63</f>
        <v>1.2</v>
      </c>
      <c r="P62" s="236">
        <f>'Conditions of people affected'!K63</f>
        <v>1.4</v>
      </c>
      <c r="Q62" s="236">
        <f>'Conditions of people affected'!Q63</f>
        <v>1</v>
      </c>
      <c r="R62" s="231">
        <f t="shared" si="9"/>
        <v>1.7</v>
      </c>
      <c r="S62" s="231">
        <f>'Complexity of the crisis'!X63</f>
        <v>2.2999999999999998</v>
      </c>
      <c r="T62" s="231">
        <f>'Complexity of the crisis'!AN63</f>
        <v>1</v>
      </c>
      <c r="U62" s="124" t="str">
        <f>VLOOKUP(C62,Lists!$C$3:$E$160,3,FALSE)</f>
        <v>Africa</v>
      </c>
      <c r="V62" s="125">
        <v>44591</v>
      </c>
    </row>
    <row r="63" spans="1:22" x14ac:dyDescent="0.25">
      <c r="A63" s="53" t="str">
        <f>'Crisis Indicator Data'!A61</f>
        <v>Multiple crisis in Mexico</v>
      </c>
      <c r="B63" s="45" t="str">
        <f>Lists!G61</f>
        <v>Country Level</v>
      </c>
      <c r="C63" s="53" t="str">
        <f>'Crisis Indicator Data'!C61</f>
        <v>MEX001</v>
      </c>
      <c r="D63" s="53" t="str">
        <f>'Crisis Indicator Data'!D61</f>
        <v>Mexico</v>
      </c>
      <c r="E63" s="53" t="str">
        <f>'Crisis Indicator Data'!E61</f>
        <v>MEX</v>
      </c>
      <c r="F63" s="53" t="str">
        <f>'Crisis Indicator Data'!B61</f>
        <v>Multiple crises country</v>
      </c>
      <c r="G63" s="228" t="str">
        <f t="shared" si="5"/>
        <v>x</v>
      </c>
      <c r="H63" s="54" t="str">
        <f t="shared" si="6"/>
        <v>x</v>
      </c>
      <c r="I63" s="117" t="str">
        <f t="shared" si="7"/>
        <v>x</v>
      </c>
      <c r="J63" s="229" t="str">
        <f>INDEX(Trends!$D$3:$D$404,MATCH(C63,Trends!$C$3:$C$404,0))</f>
        <v>-</v>
      </c>
      <c r="K63" s="109" t="str">
        <f>IF(Reliability!B61="x","x",(IF(ROUNDUP(Reliability!B61,0)=1,"Very High",IF(ROUNDUP(Reliability!B61,0)=2,"High",IF(ROUNDUP(Reliability!B61,0)=3,"Medium",IF(ROUNDUP(Reliability!B61,0)=4,"Low","Very Low"))))))</f>
        <v>High</v>
      </c>
      <c r="L63" s="230">
        <f t="shared" si="8"/>
        <v>3.8</v>
      </c>
      <c r="M63" s="236">
        <f>'Impact of the crisis'!N64</f>
        <v>5</v>
      </c>
      <c r="N63" s="236">
        <f>'Impact of the crisis'!AB64</f>
        <v>2.8</v>
      </c>
      <c r="O63" s="230" t="str">
        <f>'Conditions of people affected'!R64</f>
        <v>x</v>
      </c>
      <c r="P63" s="236" t="str">
        <f>'Conditions of people affected'!K64</f>
        <v>x</v>
      </c>
      <c r="Q63" s="236" t="str">
        <f>'Conditions of people affected'!Q64</f>
        <v>x</v>
      </c>
      <c r="R63" s="231">
        <f t="shared" si="9"/>
        <v>3.4</v>
      </c>
      <c r="S63" s="231">
        <f>'Complexity of the crisis'!X64</f>
        <v>3.7</v>
      </c>
      <c r="T63" s="231">
        <f>'Complexity of the crisis'!AN64</f>
        <v>3</v>
      </c>
      <c r="U63" s="124" t="str">
        <f>VLOOKUP(C63,Lists!$C$3:$E$160,3,FALSE)</f>
        <v>Americas</v>
      </c>
      <c r="V63" s="125">
        <v>44489</v>
      </c>
    </row>
    <row r="64" spans="1:22" x14ac:dyDescent="0.25">
      <c r="A64" s="53" t="str">
        <f>'Crisis Indicator Data'!A62</f>
        <v>Criminal Violence in Mexico</v>
      </c>
      <c r="B64" s="45" t="str">
        <f>Lists!G62</f>
        <v>Criminal Violence</v>
      </c>
      <c r="C64" s="53" t="str">
        <f>'Crisis Indicator Data'!C62</f>
        <v>MEX002</v>
      </c>
      <c r="D64" s="53" t="str">
        <f>'Crisis Indicator Data'!D62</f>
        <v>Mexico</v>
      </c>
      <c r="E64" s="53" t="str">
        <f>'Crisis Indicator Data'!E62</f>
        <v>MEX</v>
      </c>
      <c r="F64" s="53" t="str">
        <f>'Crisis Indicator Data'!B62</f>
        <v>Other type of violence</v>
      </c>
      <c r="G64" s="228" t="str">
        <f t="shared" si="5"/>
        <v>x</v>
      </c>
      <c r="H64" s="54" t="str">
        <f t="shared" si="6"/>
        <v>x</v>
      </c>
      <c r="I64" s="117" t="str">
        <f t="shared" si="7"/>
        <v>x</v>
      </c>
      <c r="J64" s="229" t="str">
        <f>INDEX(Trends!$D$3:$D$404,MATCH(C64,Trends!$C$3:$C$404,0))</f>
        <v>-</v>
      </c>
      <c r="K64" s="109" t="str">
        <f>IF(Reliability!B62="x","x",(IF(ROUNDUP(Reliability!B62,0)=1,"Very High",IF(ROUNDUP(Reliability!B62,0)=2,"High",IF(ROUNDUP(Reliability!B62,0)=3,"Medium",IF(ROUNDUP(Reliability!B62,0)=4,"Low","Very Low"))))))</f>
        <v>Medium</v>
      </c>
      <c r="L64" s="230">
        <f t="shared" si="8"/>
        <v>4.0999999999999996</v>
      </c>
      <c r="M64" s="236">
        <f>'Impact of the crisis'!N65</f>
        <v>5</v>
      </c>
      <c r="N64" s="236">
        <f>'Impact of the crisis'!AB65</f>
        <v>3.4</v>
      </c>
      <c r="O64" s="230" t="str">
        <f>'Conditions of people affected'!R65</f>
        <v>x</v>
      </c>
      <c r="P64" s="236" t="str">
        <f>'Conditions of people affected'!K65</f>
        <v>x</v>
      </c>
      <c r="Q64" s="236" t="str">
        <f>'Conditions of people affected'!Q65</f>
        <v>x</v>
      </c>
      <c r="R64" s="231">
        <f t="shared" si="9"/>
        <v>3.6</v>
      </c>
      <c r="S64" s="231">
        <f>'Complexity of the crisis'!X65</f>
        <v>3.7</v>
      </c>
      <c r="T64" s="231">
        <f>'Complexity of the crisis'!AN65</f>
        <v>3.5</v>
      </c>
      <c r="U64" s="124" t="str">
        <f>VLOOKUP(C64,Lists!$C$3:$E$160,3,FALSE)</f>
        <v>Americas</v>
      </c>
      <c r="V64" s="125">
        <v>44488</v>
      </c>
    </row>
    <row r="65" spans="1:22" x14ac:dyDescent="0.25">
      <c r="A65" s="53" t="str">
        <f>'Crisis Indicator Data'!A63</f>
        <v>Mixed Migration in Mexico</v>
      </c>
      <c r="B65" s="45" t="str">
        <f>Lists!G63</f>
        <v>Mixed Migration</v>
      </c>
      <c r="C65" s="53" t="str">
        <f>'Crisis Indicator Data'!C63</f>
        <v>MEX003</v>
      </c>
      <c r="D65" s="53" t="str">
        <f>'Crisis Indicator Data'!D63</f>
        <v>Mexico</v>
      </c>
      <c r="E65" s="53" t="str">
        <f>'Crisis Indicator Data'!E63</f>
        <v>MEX</v>
      </c>
      <c r="F65" s="53" t="str">
        <f>'Crisis Indicator Data'!B63</f>
        <v>International displacement</v>
      </c>
      <c r="G65" s="228" t="str">
        <f t="shared" si="5"/>
        <v>x</v>
      </c>
      <c r="H65" s="54" t="str">
        <f t="shared" si="6"/>
        <v>x</v>
      </c>
      <c r="I65" s="117" t="str">
        <f t="shared" si="7"/>
        <v>x</v>
      </c>
      <c r="J65" s="229" t="str">
        <f>INDEX(Trends!$D$3:$D$404,MATCH(C65,Trends!$C$3:$C$404,0))</f>
        <v>-</v>
      </c>
      <c r="K65" s="109" t="str">
        <f>IF(Reliability!B63="x","x",(IF(ROUNDUP(Reliability!B63,0)=1,"Very High",IF(ROUNDUP(Reliability!B63,0)=2,"High",IF(ROUNDUP(Reliability!B63,0)=3,"Medium",IF(ROUNDUP(Reliability!B63,0)=4,"Low","Very Low"))))))</f>
        <v>High</v>
      </c>
      <c r="L65" s="230">
        <f t="shared" si="8"/>
        <v>3.8</v>
      </c>
      <c r="M65" s="236">
        <f>'Impact of the crisis'!N66</f>
        <v>5</v>
      </c>
      <c r="N65" s="236">
        <f>'Impact of the crisis'!AB66</f>
        <v>2.8</v>
      </c>
      <c r="O65" s="230" t="str">
        <f>'Conditions of people affected'!R66</f>
        <v>x</v>
      </c>
      <c r="P65" s="236" t="str">
        <f>'Conditions of people affected'!K66</f>
        <v>x</v>
      </c>
      <c r="Q65" s="236" t="str">
        <f>'Conditions of people affected'!Q66</f>
        <v>x</v>
      </c>
      <c r="R65" s="231">
        <f t="shared" si="9"/>
        <v>3.4</v>
      </c>
      <c r="S65" s="231">
        <f>'Complexity of the crisis'!X66</f>
        <v>3.7</v>
      </c>
      <c r="T65" s="231">
        <f>'Complexity of the crisis'!AN66</f>
        <v>3</v>
      </c>
      <c r="U65" s="124" t="str">
        <f>VLOOKUP(C65,Lists!$C$3:$E$160,3,FALSE)</f>
        <v>Americas</v>
      </c>
      <c r="V65" s="125">
        <v>44489</v>
      </c>
    </row>
    <row r="66" spans="1:22" x14ac:dyDescent="0.25">
      <c r="A66" s="53" t="str">
        <f>'Crisis Indicator Data'!A64</f>
        <v>Complex crisis in Mali</v>
      </c>
      <c r="B66" s="45" t="str">
        <f>Lists!G64</f>
        <v>Complex crisis</v>
      </c>
      <c r="C66" s="53" t="str">
        <f>'Crisis Indicator Data'!C64</f>
        <v>MLI001</v>
      </c>
      <c r="D66" s="53" t="str">
        <f>'Crisis Indicator Data'!D64</f>
        <v>Mali</v>
      </c>
      <c r="E66" s="53" t="str">
        <f>'Crisis Indicator Data'!E64</f>
        <v>MLI</v>
      </c>
      <c r="F66" s="53" t="str">
        <f>'Crisis Indicator Data'!B64</f>
        <v>Complex crisis</v>
      </c>
      <c r="G66" s="228">
        <f t="shared" si="5"/>
        <v>4.4000000000000004</v>
      </c>
      <c r="H66" s="54">
        <f t="shared" si="6"/>
        <v>5</v>
      </c>
      <c r="I66" s="117" t="str">
        <f t="shared" si="7"/>
        <v>Very High</v>
      </c>
      <c r="J66" s="229" t="str">
        <f>INDEX(Trends!$D$3:$D$404,MATCH(C66,Trends!$C$3:$C$404,0))</f>
        <v>Stable</v>
      </c>
      <c r="K66" s="109" t="str">
        <f>IF(Reliability!B64="x","x",(IF(ROUNDUP(Reliability!B64,0)=1,"Very High",IF(ROUNDUP(Reliability!B64,0)=2,"High",IF(ROUNDUP(Reliability!B64,0)=3,"Medium",IF(ROUNDUP(Reliability!B64,0)=4,"Low","Very Low"))))))</f>
        <v>Medium</v>
      </c>
      <c r="L66" s="230">
        <f t="shared" si="8"/>
        <v>4.2</v>
      </c>
      <c r="M66" s="236">
        <f>'Impact of the crisis'!N67</f>
        <v>4.9000000000000004</v>
      </c>
      <c r="N66" s="236">
        <f>'Impact of the crisis'!AB67</f>
        <v>3.7</v>
      </c>
      <c r="O66" s="230">
        <f>'Conditions of people affected'!R67</f>
        <v>4.3</v>
      </c>
      <c r="P66" s="236">
        <f>'Conditions of people affected'!K67</f>
        <v>4.5999999999999996</v>
      </c>
      <c r="Q66" s="236">
        <f>'Conditions of people affected'!Q67</f>
        <v>4</v>
      </c>
      <c r="R66" s="231">
        <f t="shared" si="9"/>
        <v>4.5999999999999996</v>
      </c>
      <c r="S66" s="231">
        <f>'Complexity of the crisis'!X67</f>
        <v>4</v>
      </c>
      <c r="T66" s="231">
        <f>'Complexity of the crisis'!AN67</f>
        <v>5</v>
      </c>
      <c r="U66" s="124" t="str">
        <f>VLOOKUP(C66,Lists!$C$3:$E$160,3,FALSE)</f>
        <v>Africa</v>
      </c>
      <c r="V66" s="125">
        <v>44519</v>
      </c>
    </row>
    <row r="67" spans="1:22" x14ac:dyDescent="0.25">
      <c r="A67" s="53" t="str">
        <f>'Crisis Indicator Data'!A65</f>
        <v>Multiple crises in Myanmar</v>
      </c>
      <c r="B67" s="45" t="str">
        <f>Lists!G65</f>
        <v>Country level</v>
      </c>
      <c r="C67" s="53" t="str">
        <f>'Crisis Indicator Data'!C65</f>
        <v>MMR001</v>
      </c>
      <c r="D67" s="53" t="str">
        <f>'Crisis Indicator Data'!D65</f>
        <v>Myanmar</v>
      </c>
      <c r="E67" s="53" t="str">
        <f>'Crisis Indicator Data'!E65</f>
        <v>MMR</v>
      </c>
      <c r="F67" s="53" t="str">
        <f>'Crisis Indicator Data'!B65</f>
        <v>Multiple crises country</v>
      </c>
      <c r="G67" s="228">
        <f t="shared" si="5"/>
        <v>4.4000000000000004</v>
      </c>
      <c r="H67" s="54">
        <f t="shared" si="6"/>
        <v>5</v>
      </c>
      <c r="I67" s="117" t="str">
        <f t="shared" si="7"/>
        <v>Very High</v>
      </c>
      <c r="J67" s="229" t="str">
        <f>INDEX(Trends!$D$3:$D$404,MATCH(C67,Trends!$C$3:$C$404,0))</f>
        <v>Increasing</v>
      </c>
      <c r="K67" s="109" t="str">
        <f>IF(Reliability!B65="x","x",(IF(ROUNDUP(Reliability!B65,0)=1,"Very High",IF(ROUNDUP(Reliability!B65,0)=2,"High",IF(ROUNDUP(Reliability!B65,0)=3,"Medium",IF(ROUNDUP(Reliability!B65,0)=4,"Low","Very Low"))))))</f>
        <v>Very High</v>
      </c>
      <c r="L67" s="230">
        <f t="shared" si="8"/>
        <v>4.4000000000000004</v>
      </c>
      <c r="M67" s="236">
        <f>'Impact of the crisis'!N68</f>
        <v>4.9000000000000004</v>
      </c>
      <c r="N67" s="236">
        <f>'Impact of the crisis'!AB68</f>
        <v>4</v>
      </c>
      <c r="O67" s="230">
        <f>'Conditions of people affected'!R68</f>
        <v>4.5</v>
      </c>
      <c r="P67" s="236">
        <f>'Conditions of people affected'!K68</f>
        <v>5</v>
      </c>
      <c r="Q67" s="236">
        <f>'Conditions of people affected'!Q68</f>
        <v>4</v>
      </c>
      <c r="R67" s="231">
        <f t="shared" si="9"/>
        <v>4.2</v>
      </c>
      <c r="S67" s="231">
        <f>'Complexity of the crisis'!X68</f>
        <v>4.4000000000000004</v>
      </c>
      <c r="T67" s="231">
        <f>'Complexity of the crisis'!AN68</f>
        <v>4</v>
      </c>
      <c r="U67" s="124" t="str">
        <f>VLOOKUP(C67,Lists!$C$3:$E$160,3,FALSE)</f>
        <v>Asia</v>
      </c>
      <c r="V67" s="125">
        <v>44585</v>
      </c>
    </row>
    <row r="68" spans="1:22" x14ac:dyDescent="0.25">
      <c r="A68" s="53" t="str">
        <f>'Crisis Indicator Data'!A66</f>
        <v>Rakhine Conflict</v>
      </c>
      <c r="B68" s="45" t="str">
        <f>Lists!G66</f>
        <v>Rakhine conflict</v>
      </c>
      <c r="C68" s="53" t="str">
        <f>'Crisis Indicator Data'!C66</f>
        <v>MMR002</v>
      </c>
      <c r="D68" s="53" t="str">
        <f>'Crisis Indicator Data'!D66</f>
        <v>Myanmar</v>
      </c>
      <c r="E68" s="53" t="str">
        <f>'Crisis Indicator Data'!E66</f>
        <v>MMR</v>
      </c>
      <c r="F68" s="53" t="str">
        <f>'Crisis Indicator Data'!B66</f>
        <v>Conflict</v>
      </c>
      <c r="G68" s="228">
        <f t="shared" si="5"/>
        <v>3.7</v>
      </c>
      <c r="H68" s="54">
        <f t="shared" si="6"/>
        <v>4</v>
      </c>
      <c r="I68" s="117" t="str">
        <f t="shared" si="7"/>
        <v>High</v>
      </c>
      <c r="J68" s="229" t="str">
        <f>INDEX(Trends!$D$3:$D$404,MATCH(C68,Trends!$C$3:$C$404,0))</f>
        <v>Decreasing</v>
      </c>
      <c r="K68" s="109" t="str">
        <f>IF(Reliability!B66="x","x",(IF(ROUNDUP(Reliability!B66,0)=1,"Very High",IF(ROUNDUP(Reliability!B66,0)=2,"High",IF(ROUNDUP(Reliability!B66,0)=3,"Medium",IF(ROUNDUP(Reliability!B66,0)=4,"Low","Very Low"))))))</f>
        <v>Very High</v>
      </c>
      <c r="L68" s="230">
        <f t="shared" si="8"/>
        <v>2.8</v>
      </c>
      <c r="M68" s="236">
        <f>'Impact of the crisis'!N69</f>
        <v>1.3</v>
      </c>
      <c r="N68" s="236">
        <f>'Impact of the crisis'!AB69</f>
        <v>3.4</v>
      </c>
      <c r="O68" s="230">
        <f>'Conditions of people affected'!R69</f>
        <v>3.8</v>
      </c>
      <c r="P68" s="236">
        <f>'Conditions of people affected'!K69</f>
        <v>3.6</v>
      </c>
      <c r="Q68" s="236">
        <f>'Conditions of people affected'!Q69</f>
        <v>4</v>
      </c>
      <c r="R68" s="231">
        <f t="shared" si="9"/>
        <v>4.2</v>
      </c>
      <c r="S68" s="231">
        <f>'Complexity of the crisis'!X69</f>
        <v>4.4000000000000004</v>
      </c>
      <c r="T68" s="231">
        <f>'Complexity of the crisis'!AN69</f>
        <v>4</v>
      </c>
      <c r="U68" s="124" t="str">
        <f>VLOOKUP(C68,Lists!$C$3:$E$160,3,FALSE)</f>
        <v>Asia</v>
      </c>
      <c r="V68" s="125">
        <v>44585</v>
      </c>
    </row>
    <row r="69" spans="1:22" x14ac:dyDescent="0.25">
      <c r="A69" s="53" t="str">
        <f>'Crisis Indicator Data'!A67</f>
        <v>Kachin and Shan Conflict</v>
      </c>
      <c r="B69" s="45" t="str">
        <f>Lists!G67</f>
        <v>Kachin and Shan conflict</v>
      </c>
      <c r="C69" s="53" t="str">
        <f>'Crisis Indicator Data'!C67</f>
        <v>MMR003</v>
      </c>
      <c r="D69" s="53" t="str">
        <f>'Crisis Indicator Data'!D67</f>
        <v>Myanmar</v>
      </c>
      <c r="E69" s="53" t="str">
        <f>'Crisis Indicator Data'!E67</f>
        <v>MMR</v>
      </c>
      <c r="F69" s="53" t="str">
        <f>'Crisis Indicator Data'!B67</f>
        <v>Conflict</v>
      </c>
      <c r="G69" s="228">
        <f t="shared" ref="G69:G100" si="10">IF(OR(O69="x",L69="x"),"x",ROUND((5-GEOMEAN(((5-L69)/5*4+1),((5-O69)/5*4+1),((5-O69)/5*4+1)))/4*3.5+R69*0.3,1))</f>
        <v>3.9</v>
      </c>
      <c r="H69" s="54">
        <f t="shared" ref="H69:H100" si="11">IF(G69="x","x",ROUNDUP(G69,0))</f>
        <v>4</v>
      </c>
      <c r="I69" s="117" t="str">
        <f t="shared" ref="I69:I100" si="12">IF(O69="x","x",IF(L69="x","x",(IF(H69=5,"Very High",IF(H69=4,"High",IF(H69=3,"Medium",IF(H69=2,"Low","Very Low")))))))</f>
        <v>High</v>
      </c>
      <c r="J69" s="229" t="str">
        <f>INDEX(Trends!$D$3:$D$404,MATCH(C69,Trends!$C$3:$C$404,0))</f>
        <v>Increasing</v>
      </c>
      <c r="K69" s="109" t="str">
        <f>IF(Reliability!B67="x","x",(IF(ROUNDUP(Reliability!B67,0)=1,"Very High",IF(ROUNDUP(Reliability!B67,0)=2,"High",IF(ROUNDUP(Reliability!B67,0)=3,"Medium",IF(ROUNDUP(Reliability!B67,0)=4,"Low","Very Low"))))))</f>
        <v>Very High</v>
      </c>
      <c r="L69" s="230">
        <f t="shared" ref="L69:L100" si="13">IF(OR(N69="x",M69="x"),"x",ROUND((5-GEOMEAN(((5-M69)/5*4+1),((5-N69)/5*4+1),((5-N69)/5*4+1)))/4*5,1))</f>
        <v>3.6</v>
      </c>
      <c r="M69" s="236">
        <f>'Impact of the crisis'!N70</f>
        <v>2.4</v>
      </c>
      <c r="N69" s="236">
        <f>'Impact of the crisis'!AB70</f>
        <v>4</v>
      </c>
      <c r="O69" s="230">
        <f>'Conditions of people affected'!R70</f>
        <v>4.05</v>
      </c>
      <c r="P69" s="236">
        <f>'Conditions of people affected'!K70</f>
        <v>4.0999999999999996</v>
      </c>
      <c r="Q69" s="236">
        <f>'Conditions of people affected'!Q70</f>
        <v>4</v>
      </c>
      <c r="R69" s="231">
        <f t="shared" ref="R69:R100" si="14">IF(OR(T69="x",S69="x"),S69,ROUND((5-GEOMEAN(((5-S69)/5*4+1),((5-T69)/5*4+1)))/4*5,1))</f>
        <v>4</v>
      </c>
      <c r="S69" s="231">
        <f>'Complexity of the crisis'!X70</f>
        <v>4.4000000000000004</v>
      </c>
      <c r="T69" s="231">
        <f>'Complexity of the crisis'!AN70</f>
        <v>3.5</v>
      </c>
      <c r="U69" s="124" t="str">
        <f>VLOOKUP(C69,Lists!$C$3:$E$160,3,FALSE)</f>
        <v>Asia</v>
      </c>
      <c r="V69" s="125">
        <v>44585</v>
      </c>
    </row>
    <row r="70" spans="1:22" x14ac:dyDescent="0.25">
      <c r="A70" s="53" t="str">
        <f>'Crisis Indicator Data'!A68</f>
        <v>Post-coup conflict in Myanmar</v>
      </c>
      <c r="B70" s="45" t="str">
        <f>Lists!G68</f>
        <v>Post-coup Violence</v>
      </c>
      <c r="C70" s="53" t="str">
        <f>'Crisis Indicator Data'!C68</f>
        <v>MMR004</v>
      </c>
      <c r="D70" s="53" t="str">
        <f>'Crisis Indicator Data'!D68</f>
        <v>Myanmar</v>
      </c>
      <c r="E70" s="53" t="str">
        <f>'Crisis Indicator Data'!E68</f>
        <v>MMR</v>
      </c>
      <c r="F70" s="53" t="str">
        <f>'Crisis Indicator Data'!B68</f>
        <v>Conflict</v>
      </c>
      <c r="G70" s="228">
        <f t="shared" si="10"/>
        <v>4.2</v>
      </c>
      <c r="H70" s="54">
        <f t="shared" si="11"/>
        <v>5</v>
      </c>
      <c r="I70" s="117" t="str">
        <f t="shared" si="12"/>
        <v>Very High</v>
      </c>
      <c r="J70" s="229" t="str">
        <f>INDEX(Trends!$D$3:$D$404,MATCH(C70,Trends!$C$3:$C$404,0))</f>
        <v>Increasing</v>
      </c>
      <c r="K70" s="109" t="str">
        <f>IF(Reliability!B68="x","x",(IF(ROUNDUP(Reliability!B68,0)=1,"Very High",IF(ROUNDUP(Reliability!B68,0)=2,"High",IF(ROUNDUP(Reliability!B68,0)=3,"Medium",IF(ROUNDUP(Reliability!B68,0)=4,"Low","Very Low"))))))</f>
        <v>Very High</v>
      </c>
      <c r="L70" s="230">
        <f t="shared" si="13"/>
        <v>3.7</v>
      </c>
      <c r="M70" s="236">
        <f>'Impact of the crisis'!N71</f>
        <v>4.0999999999999996</v>
      </c>
      <c r="N70" s="236">
        <f>'Impact of the crisis'!AB71</f>
        <v>3.5</v>
      </c>
      <c r="O70" s="230">
        <f>'Conditions of people affected'!R71</f>
        <v>4.5</v>
      </c>
      <c r="P70" s="236">
        <f>'Conditions of people affected'!K71</f>
        <v>5</v>
      </c>
      <c r="Q70" s="236">
        <f>'Conditions of people affected'!Q71</f>
        <v>4</v>
      </c>
      <c r="R70" s="231">
        <f t="shared" si="14"/>
        <v>4</v>
      </c>
      <c r="S70" s="231">
        <f>'Complexity of the crisis'!X71</f>
        <v>4.4000000000000004</v>
      </c>
      <c r="T70" s="231">
        <f>'Complexity of the crisis'!AN71</f>
        <v>3.5</v>
      </c>
      <c r="U70" s="124" t="str">
        <f>VLOOKUP(C70,Lists!$C$3:$E$160,3,FALSE)</f>
        <v>Asia</v>
      </c>
      <c r="V70" s="125">
        <v>44585</v>
      </c>
    </row>
    <row r="71" spans="1:22" x14ac:dyDescent="0.25">
      <c r="A71" s="53" t="str">
        <f>'Crisis Indicator Data'!A69</f>
        <v>Multiple Crises in Mozambique</v>
      </c>
      <c r="B71" s="45" t="str">
        <f>Lists!G69</f>
        <v>Multiple Crises</v>
      </c>
      <c r="C71" s="53" t="str">
        <f>'Crisis Indicator Data'!C69</f>
        <v>MOZ001</v>
      </c>
      <c r="D71" s="53" t="str">
        <f>'Crisis Indicator Data'!D69</f>
        <v>Mozambique</v>
      </c>
      <c r="E71" s="53" t="str">
        <f>'Crisis Indicator Data'!E69</f>
        <v>MOZ</v>
      </c>
      <c r="F71" s="53" t="str">
        <f>'Crisis Indicator Data'!B69</f>
        <v>Multiple crises country</v>
      </c>
      <c r="G71" s="228">
        <f t="shared" si="10"/>
        <v>3.6</v>
      </c>
      <c r="H71" s="54">
        <f t="shared" si="11"/>
        <v>4</v>
      </c>
      <c r="I71" s="117" t="str">
        <f t="shared" si="12"/>
        <v>High</v>
      </c>
      <c r="J71" s="229" t="str">
        <f>INDEX(Trends!$D$3:$D$404,MATCH(C71,Trends!$C$3:$C$404,0))</f>
        <v>-</v>
      </c>
      <c r="K71" s="109" t="str">
        <f>IF(Reliability!B69="x","x",(IF(ROUNDUP(Reliability!B69,0)=1,"Very High",IF(ROUNDUP(Reliability!B69,0)=2,"High",IF(ROUNDUP(Reliability!B69,0)=3,"Medium",IF(ROUNDUP(Reliability!B69,0)=4,"Low","Very Low"))))))</f>
        <v>Very High</v>
      </c>
      <c r="L71" s="230">
        <f t="shared" si="13"/>
        <v>3.6</v>
      </c>
      <c r="M71" s="236">
        <f>'Impact of the crisis'!N72</f>
        <v>4</v>
      </c>
      <c r="N71" s="236">
        <f>'Impact of the crisis'!AB72</f>
        <v>3.3</v>
      </c>
      <c r="O71" s="230">
        <f>'Conditions of people affected'!R72</f>
        <v>3.3</v>
      </c>
      <c r="P71" s="236">
        <f>'Conditions of people affected'!K72</f>
        <v>3.6</v>
      </c>
      <c r="Q71" s="236">
        <f>'Conditions of people affected'!Q72</f>
        <v>3</v>
      </c>
      <c r="R71" s="231">
        <f t="shared" si="14"/>
        <v>4.0999999999999996</v>
      </c>
      <c r="S71" s="231">
        <f>'Complexity of the crisis'!X72</f>
        <v>4.5</v>
      </c>
      <c r="T71" s="231">
        <f>'Complexity of the crisis'!AN72</f>
        <v>3.5</v>
      </c>
      <c r="U71" s="124" t="str">
        <f>VLOOKUP(C71,Lists!$C$3:$E$160,3,FALSE)</f>
        <v>Africa</v>
      </c>
      <c r="V71" s="125">
        <v>44592</v>
      </c>
    </row>
    <row r="72" spans="1:22" x14ac:dyDescent="0.25">
      <c r="A72" s="53" t="str">
        <f>'Crisis Indicator Data'!A70</f>
        <v>Cabo Delgado Islamist Insurgency</v>
      </c>
      <c r="B72" s="45" t="str">
        <f>Lists!G70</f>
        <v>Violent Insurgency in Cabo Delgado</v>
      </c>
      <c r="C72" s="53" t="str">
        <f>'Crisis Indicator Data'!C70</f>
        <v>MOZ004</v>
      </c>
      <c r="D72" s="53" t="str">
        <f>'Crisis Indicator Data'!D70</f>
        <v>Mozambique</v>
      </c>
      <c r="E72" s="53" t="str">
        <f>'Crisis Indicator Data'!E70</f>
        <v>MOZ</v>
      </c>
      <c r="F72" s="53" t="str">
        <f>'Crisis Indicator Data'!B70</f>
        <v>Other type of violence</v>
      </c>
      <c r="G72" s="228">
        <f t="shared" si="10"/>
        <v>3.6</v>
      </c>
      <c r="H72" s="54">
        <f t="shared" si="11"/>
        <v>4</v>
      </c>
      <c r="I72" s="117" t="str">
        <f t="shared" si="12"/>
        <v>High</v>
      </c>
      <c r="J72" s="229" t="str">
        <f>INDEX(Trends!$D$3:$D$404,MATCH(C72,Trends!$C$3:$C$404,0))</f>
        <v>Stable</v>
      </c>
      <c r="K72" s="109" t="str">
        <f>IF(Reliability!B70="x","x",(IF(ROUNDUP(Reliability!B70,0)=1,"Very High",IF(ROUNDUP(Reliability!B70,0)=2,"High",IF(ROUNDUP(Reliability!B70,0)=3,"Medium",IF(ROUNDUP(Reliability!B70,0)=4,"Low","Very Low"))))))</f>
        <v>High</v>
      </c>
      <c r="L72" s="230">
        <f t="shared" si="13"/>
        <v>3.7</v>
      </c>
      <c r="M72" s="236">
        <f>'Impact of the crisis'!N73</f>
        <v>2.8</v>
      </c>
      <c r="N72" s="236">
        <f>'Impact of the crisis'!AB73</f>
        <v>4</v>
      </c>
      <c r="O72" s="230">
        <f>'Conditions of people affected'!R73</f>
        <v>3.25</v>
      </c>
      <c r="P72" s="236">
        <f>'Conditions of people affected'!K73</f>
        <v>3.5</v>
      </c>
      <c r="Q72" s="236">
        <f>'Conditions of people affected'!Q73</f>
        <v>3</v>
      </c>
      <c r="R72" s="231">
        <f t="shared" si="14"/>
        <v>3.9</v>
      </c>
      <c r="S72" s="231">
        <f>'Complexity of the crisis'!X73</f>
        <v>4.5</v>
      </c>
      <c r="T72" s="231">
        <f>'Complexity of the crisis'!AN73</f>
        <v>3</v>
      </c>
      <c r="U72" s="124" t="str">
        <f>VLOOKUP(C72,Lists!$C$3:$E$160,3,FALSE)</f>
        <v>Africa</v>
      </c>
      <c r="V72" s="125">
        <v>44592</v>
      </c>
    </row>
    <row r="73" spans="1:22" x14ac:dyDescent="0.25">
      <c r="A73" s="53" t="str">
        <f>'Crisis Indicator Data'!A71</f>
        <v>Tropical Cyclone Ana in Mozambique</v>
      </c>
      <c r="B73" s="45" t="str">
        <f>Lists!G71</f>
        <v>Tropical Cyclone Ana</v>
      </c>
      <c r="C73" s="53" t="str">
        <f>'Crisis Indicator Data'!C71</f>
        <v>MOZ008</v>
      </c>
      <c r="D73" s="53" t="str">
        <f>'Crisis Indicator Data'!D71</f>
        <v>Mozambique</v>
      </c>
      <c r="E73" s="53" t="str">
        <f>'Crisis Indicator Data'!E71</f>
        <v>MOZ</v>
      </c>
      <c r="F73" s="53" t="str">
        <f>'Crisis Indicator Data'!B71</f>
        <v>Tropical cyclone</v>
      </c>
      <c r="G73" s="228">
        <f t="shared" si="10"/>
        <v>2.4</v>
      </c>
      <c r="H73" s="54">
        <f t="shared" si="11"/>
        <v>3</v>
      </c>
      <c r="I73" s="117" t="str">
        <f t="shared" si="12"/>
        <v>Medium</v>
      </c>
      <c r="J73" s="229" t="str">
        <f>INDEX(Trends!$D$3:$D$404,MATCH(C73,Trends!$C$3:$C$404,0))</f>
        <v>-</v>
      </c>
      <c r="K73" s="109" t="str">
        <f>IF(Reliability!B71="x","x",(IF(ROUNDUP(Reliability!B71,0)=1,"Very High",IF(ROUNDUP(Reliability!B71,0)=2,"High",IF(ROUNDUP(Reliability!B71,0)=3,"Medium",IF(ROUNDUP(Reliability!B71,0)=4,"Low","Very Low"))))))</f>
        <v>High</v>
      </c>
      <c r="L73" s="230">
        <f t="shared" si="13"/>
        <v>2.7</v>
      </c>
      <c r="M73" s="236">
        <f>'Impact of the crisis'!N74</f>
        <v>3.3</v>
      </c>
      <c r="N73" s="236">
        <f>'Impact of the crisis'!AB74</f>
        <v>2.4</v>
      </c>
      <c r="O73" s="230">
        <f>'Conditions of people affected'!R74</f>
        <v>1.45</v>
      </c>
      <c r="P73" s="236">
        <f>'Conditions of people affected'!K74</f>
        <v>1.9</v>
      </c>
      <c r="Q73" s="236">
        <f>'Conditions of people affected'!Q74</f>
        <v>1</v>
      </c>
      <c r="R73" s="231">
        <f t="shared" si="14"/>
        <v>3.7</v>
      </c>
      <c r="S73" s="231">
        <f>'Complexity of the crisis'!X74</f>
        <v>4.5</v>
      </c>
      <c r="T73" s="231">
        <f>'Complexity of the crisis'!AN74</f>
        <v>2.5</v>
      </c>
      <c r="U73" s="124" t="str">
        <f>VLOOKUP(C73,Lists!$C$3:$E$160,3,FALSE)</f>
        <v>Africa</v>
      </c>
      <c r="V73" s="125">
        <v>44592</v>
      </c>
    </row>
    <row r="74" spans="1:22" x14ac:dyDescent="0.25">
      <c r="A74" s="53" t="str">
        <f>'Crisis Indicator Data'!A72</f>
        <v>Refugees from Mali in Mauritania</v>
      </c>
      <c r="B74" s="45" t="str">
        <f>Lists!G72</f>
        <v>Malian refugees</v>
      </c>
      <c r="C74" s="53" t="str">
        <f>'Crisis Indicator Data'!C72</f>
        <v>MRT002</v>
      </c>
      <c r="D74" s="53" t="str">
        <f>'Crisis Indicator Data'!D72</f>
        <v>Mauritania</v>
      </c>
      <c r="E74" s="53" t="str">
        <f>'Crisis Indicator Data'!E72</f>
        <v>MRT</v>
      </c>
      <c r="F74" s="53" t="str">
        <f>'Crisis Indicator Data'!B72</f>
        <v>International displacement</v>
      </c>
      <c r="G74" s="228">
        <f t="shared" si="10"/>
        <v>2.2000000000000002</v>
      </c>
      <c r="H74" s="54">
        <f t="shared" si="11"/>
        <v>3</v>
      </c>
      <c r="I74" s="117" t="str">
        <f t="shared" si="12"/>
        <v>Medium</v>
      </c>
      <c r="J74" s="229" t="str">
        <f>INDEX(Trends!$D$3:$D$404,MATCH(C74,Trends!$C$3:$C$404,0))</f>
        <v>Increasing</v>
      </c>
      <c r="K74" s="109" t="str">
        <f>IF(Reliability!B72="x","x",(IF(ROUNDUP(Reliability!B72,0)=1,"Very High",IF(ROUNDUP(Reliability!B72,0)=2,"High",IF(ROUNDUP(Reliability!B72,0)=3,"Medium",IF(ROUNDUP(Reliability!B72,0)=4,"Low","Very Low"))))))</f>
        <v>High</v>
      </c>
      <c r="L74" s="230">
        <f t="shared" si="13"/>
        <v>1.8</v>
      </c>
      <c r="M74" s="236">
        <f>'Impact of the crisis'!N75</f>
        <v>0</v>
      </c>
      <c r="N74" s="236">
        <f>'Impact of the crisis'!AB75</f>
        <v>2.5</v>
      </c>
      <c r="O74" s="230">
        <f>'Conditions of people affected'!R75</f>
        <v>2.25</v>
      </c>
      <c r="P74" s="236">
        <f>'Conditions of people affected'!K75</f>
        <v>1.5</v>
      </c>
      <c r="Q74" s="236">
        <f>'Conditions of people affected'!Q75</f>
        <v>3</v>
      </c>
      <c r="R74" s="231">
        <f t="shared" si="14"/>
        <v>2.4</v>
      </c>
      <c r="S74" s="231">
        <f>'Complexity of the crisis'!X75</f>
        <v>2.7</v>
      </c>
      <c r="T74" s="231">
        <f>'Complexity of the crisis'!AN75</f>
        <v>2</v>
      </c>
      <c r="U74" s="124" t="str">
        <f>VLOOKUP(C74,Lists!$C$3:$E$160,3,FALSE)</f>
        <v>Africa</v>
      </c>
      <c r="V74" s="125">
        <v>44494</v>
      </c>
    </row>
    <row r="75" spans="1:22" x14ac:dyDescent="0.25">
      <c r="A75" s="53" t="str">
        <f>'Crisis Indicator Data'!A73</f>
        <v>Food Security in Mauritania</v>
      </c>
      <c r="B75" s="45" t="str">
        <f>Lists!G73</f>
        <v>Food security</v>
      </c>
      <c r="C75" s="53" t="str">
        <f>'Crisis Indicator Data'!C73</f>
        <v>MRT003</v>
      </c>
      <c r="D75" s="53" t="str">
        <f>'Crisis Indicator Data'!D73</f>
        <v>Mauritania</v>
      </c>
      <c r="E75" s="53" t="str">
        <f>'Crisis Indicator Data'!E73</f>
        <v>MRT</v>
      </c>
      <c r="F75" s="53" t="str">
        <f>'Crisis Indicator Data'!B73</f>
        <v>Drought</v>
      </c>
      <c r="G75" s="228">
        <f t="shared" si="10"/>
        <v>2.9</v>
      </c>
      <c r="H75" s="54">
        <f t="shared" si="11"/>
        <v>3</v>
      </c>
      <c r="I75" s="117" t="str">
        <f t="shared" si="12"/>
        <v>Medium</v>
      </c>
      <c r="J75" s="229" t="str">
        <f>INDEX(Trends!$D$3:$D$404,MATCH(C75,Trends!$C$3:$C$404,0))</f>
        <v>Stable</v>
      </c>
      <c r="K75" s="109" t="str">
        <f>IF(Reliability!B73="x","x",(IF(ROUNDUP(Reliability!B73,0)=1,"Very High",IF(ROUNDUP(Reliability!B73,0)=2,"High",IF(ROUNDUP(Reliability!B73,0)=3,"Medium",IF(ROUNDUP(Reliability!B73,0)=4,"Low","Very Low"))))))</f>
        <v>Medium</v>
      </c>
      <c r="L75" s="230">
        <f t="shared" si="13"/>
        <v>3.4</v>
      </c>
      <c r="M75" s="236">
        <f>'Impact of the crisis'!N76</f>
        <v>4.4000000000000004</v>
      </c>
      <c r="N75" s="236">
        <f>'Impact of the crisis'!AB76</f>
        <v>2.8</v>
      </c>
      <c r="O75" s="230">
        <f>'Conditions of people affected'!R76</f>
        <v>2.9</v>
      </c>
      <c r="P75" s="236">
        <f>'Conditions of people affected'!K76</f>
        <v>2.8</v>
      </c>
      <c r="Q75" s="236">
        <f>'Conditions of people affected'!Q76</f>
        <v>3</v>
      </c>
      <c r="R75" s="231">
        <f t="shared" si="14"/>
        <v>2.4</v>
      </c>
      <c r="S75" s="231">
        <f>'Complexity of the crisis'!X76</f>
        <v>2.7</v>
      </c>
      <c r="T75" s="231">
        <f>'Complexity of the crisis'!AN76</f>
        <v>2</v>
      </c>
      <c r="U75" s="124" t="str">
        <f>VLOOKUP(C75,Lists!$C$3:$E$160,3,FALSE)</f>
        <v>Africa</v>
      </c>
      <c r="V75" s="125">
        <v>44494</v>
      </c>
    </row>
    <row r="76" spans="1:22" x14ac:dyDescent="0.25">
      <c r="A76" s="53" t="str">
        <f>'Crisis Indicator Data'!A74</f>
        <v>Complex crisis in Malawi</v>
      </c>
      <c r="B76" s="45" t="str">
        <f>Lists!G74</f>
        <v>Complex</v>
      </c>
      <c r="C76" s="53" t="str">
        <f>'Crisis Indicator Data'!C74</f>
        <v>MWI002</v>
      </c>
      <c r="D76" s="53" t="str">
        <f>'Crisis Indicator Data'!D74</f>
        <v>Malawi</v>
      </c>
      <c r="E76" s="53" t="str">
        <f>'Crisis Indicator Data'!E74</f>
        <v>MWI</v>
      </c>
      <c r="F76" s="53" t="str">
        <f>'Crisis Indicator Data'!B74</f>
        <v>Complex crisis</v>
      </c>
      <c r="G76" s="228">
        <f t="shared" si="10"/>
        <v>3</v>
      </c>
      <c r="H76" s="54">
        <f t="shared" si="11"/>
        <v>3</v>
      </c>
      <c r="I76" s="117" t="str">
        <f t="shared" si="12"/>
        <v>Medium</v>
      </c>
      <c r="J76" s="229" t="str">
        <f>INDEX(Trends!$D$3:$D$404,MATCH(C76,Trends!$C$3:$C$404,0))</f>
        <v>Increasing</v>
      </c>
      <c r="K76" s="109" t="str">
        <f>IF(Reliability!B74="x","x",(IF(ROUNDUP(Reliability!B74,0)=1,"Very High",IF(ROUNDUP(Reliability!B74,0)=2,"High",IF(ROUNDUP(Reliability!B74,0)=3,"Medium",IF(ROUNDUP(Reliability!B74,0)=4,"Low","Very Low"))))))</f>
        <v>Very High</v>
      </c>
      <c r="L76" s="230">
        <f t="shared" si="13"/>
        <v>3.1</v>
      </c>
      <c r="M76" s="236">
        <f>'Impact of the crisis'!N77</f>
        <v>4.4000000000000004</v>
      </c>
      <c r="N76" s="236">
        <f>'Impact of the crisis'!AB77</f>
        <v>2.1</v>
      </c>
      <c r="O76" s="230">
        <f>'Conditions of people affected'!R77</f>
        <v>3.35</v>
      </c>
      <c r="P76" s="236">
        <f>'Conditions of people affected'!K77</f>
        <v>3.7</v>
      </c>
      <c r="Q76" s="236">
        <f>'Conditions of people affected'!Q77</f>
        <v>3</v>
      </c>
      <c r="R76" s="231">
        <f t="shared" si="14"/>
        <v>2.2999999999999998</v>
      </c>
      <c r="S76" s="231">
        <f>'Complexity of the crisis'!X77</f>
        <v>2</v>
      </c>
      <c r="T76" s="231">
        <f>'Complexity of the crisis'!AN77</f>
        <v>2.5</v>
      </c>
      <c r="U76" s="124" t="str">
        <f>VLOOKUP(C76,Lists!$C$3:$E$160,3,FALSE)</f>
        <v>Africa</v>
      </c>
      <c r="V76" s="125">
        <v>44592</v>
      </c>
    </row>
    <row r="77" spans="1:22" x14ac:dyDescent="0.25">
      <c r="A77" s="53" t="str">
        <f>'Crisis Indicator Data'!A75</f>
        <v>Tropical Cyclone Ana in Malawi</v>
      </c>
      <c r="B77" s="45" t="str">
        <f>Lists!G75</f>
        <v>Tropical Cyclone Ana</v>
      </c>
      <c r="C77" s="53" t="str">
        <f>'Crisis Indicator Data'!C75</f>
        <v>MWI004</v>
      </c>
      <c r="D77" s="53" t="str">
        <f>'Crisis Indicator Data'!D75</f>
        <v>Malawi</v>
      </c>
      <c r="E77" s="53" t="str">
        <f>'Crisis Indicator Data'!E75</f>
        <v>MWI</v>
      </c>
      <c r="F77" s="53" t="str">
        <f>'Crisis Indicator Data'!B75</f>
        <v>Tropical cyclone</v>
      </c>
      <c r="G77" s="228">
        <f t="shared" si="10"/>
        <v>2.1</v>
      </c>
      <c r="H77" s="54">
        <f t="shared" si="11"/>
        <v>3</v>
      </c>
      <c r="I77" s="117" t="str">
        <f t="shared" si="12"/>
        <v>Medium</v>
      </c>
      <c r="J77" s="229" t="str">
        <f>INDEX(Trends!$D$3:$D$404,MATCH(C77,Trends!$C$3:$C$404,0))</f>
        <v>-</v>
      </c>
      <c r="K77" s="109" t="str">
        <f>IF(Reliability!B75="x","x",(IF(ROUNDUP(Reliability!B75,0)=1,"Very High",IF(ROUNDUP(Reliability!B75,0)=2,"High",IF(ROUNDUP(Reliability!B75,0)=3,"Medium",IF(ROUNDUP(Reliability!B75,0)=4,"Low","Very Low"))))))</f>
        <v>Very High</v>
      </c>
      <c r="L77" s="230">
        <f t="shared" si="13"/>
        <v>3.2</v>
      </c>
      <c r="M77" s="236">
        <f>'Impact of the crisis'!N78</f>
        <v>4.2</v>
      </c>
      <c r="N77" s="236">
        <f>'Impact of the crisis'!AB78</f>
        <v>2.5</v>
      </c>
      <c r="O77" s="230">
        <f>'Conditions of people affected'!R78</f>
        <v>1.25</v>
      </c>
      <c r="P77" s="236">
        <f>'Conditions of people affected'!K78</f>
        <v>1.5</v>
      </c>
      <c r="Q77" s="236">
        <f>'Conditions of people affected'!Q78</f>
        <v>1</v>
      </c>
      <c r="R77" s="231">
        <f t="shared" si="14"/>
        <v>2.2999999999999998</v>
      </c>
      <c r="S77" s="231">
        <f>'Complexity of the crisis'!X78</f>
        <v>2</v>
      </c>
      <c r="T77" s="231">
        <f>'Complexity of the crisis'!AN78</f>
        <v>2.5</v>
      </c>
      <c r="U77" s="124" t="str">
        <f>VLOOKUP(C77,Lists!$C$3:$E$160,3,FALSE)</f>
        <v>Africa</v>
      </c>
      <c r="V77" s="125">
        <v>44592</v>
      </c>
    </row>
    <row r="78" spans="1:22" x14ac:dyDescent="0.25">
      <c r="A78" s="53" t="str">
        <f>'Crisis Indicator Data'!A76</f>
        <v>International Refugees in Malaysia</v>
      </c>
      <c r="B78" s="45" t="str">
        <f>Lists!G76</f>
        <v>International Refugees</v>
      </c>
      <c r="C78" s="53" t="str">
        <f>'Crisis Indicator Data'!C76</f>
        <v>MYS001</v>
      </c>
      <c r="D78" s="53" t="str">
        <f>'Crisis Indicator Data'!D76</f>
        <v>Malaysia</v>
      </c>
      <c r="E78" s="53" t="str">
        <f>'Crisis Indicator Data'!E76</f>
        <v>MYS</v>
      </c>
      <c r="F78" s="53" t="str">
        <f>'Crisis Indicator Data'!B76</f>
        <v>International displacement</v>
      </c>
      <c r="G78" s="228">
        <f t="shared" si="10"/>
        <v>1.7</v>
      </c>
      <c r="H78" s="54">
        <f t="shared" si="11"/>
        <v>2</v>
      </c>
      <c r="I78" s="117" t="str">
        <f t="shared" si="12"/>
        <v>Low</v>
      </c>
      <c r="J78" s="229" t="str">
        <f>INDEX(Trends!$D$3:$D$404,MATCH(C78,Trends!$C$3:$C$404,0))</f>
        <v>Decreasing</v>
      </c>
      <c r="K78" s="109" t="str">
        <f>IF(Reliability!B76="x","x",(IF(ROUNDUP(Reliability!B76,0)=1,"Very High",IF(ROUNDUP(Reliability!B76,0)=2,"High",IF(ROUNDUP(Reliability!B76,0)=3,"Medium",IF(ROUNDUP(Reliability!B76,0)=4,"Low","Very Low"))))))</f>
        <v>High</v>
      </c>
      <c r="L78" s="230">
        <f t="shared" si="13"/>
        <v>1.5</v>
      </c>
      <c r="M78" s="236">
        <f>'Impact of the crisis'!N79</f>
        <v>1</v>
      </c>
      <c r="N78" s="236">
        <f>'Impact of the crisis'!AB79</f>
        <v>1.8</v>
      </c>
      <c r="O78" s="230">
        <f>'Conditions of people affected'!R79</f>
        <v>1.55</v>
      </c>
      <c r="P78" s="236">
        <f>'Conditions of people affected'!K79</f>
        <v>2.1</v>
      </c>
      <c r="Q78" s="236">
        <f>'Conditions of people affected'!Q79</f>
        <v>1</v>
      </c>
      <c r="R78" s="231">
        <f t="shared" si="14"/>
        <v>2</v>
      </c>
      <c r="S78" s="231">
        <f>'Complexity of the crisis'!X79</f>
        <v>2</v>
      </c>
      <c r="T78" s="231">
        <f>'Complexity of the crisis'!AN79</f>
        <v>2</v>
      </c>
      <c r="U78" s="124" t="str">
        <f>VLOOKUP(C78,Lists!$C$3:$E$160,3,FALSE)</f>
        <v>Asia</v>
      </c>
      <c r="V78" s="125">
        <v>44584</v>
      </c>
    </row>
    <row r="79" spans="1:22" x14ac:dyDescent="0.25">
      <c r="A79" s="53" t="str">
        <f>'Crisis Indicator Data'!A77</f>
        <v>Food Security Crisis in Namibia</v>
      </c>
      <c r="B79" s="45" t="str">
        <f>Lists!G77</f>
        <v>Food Security Crisis</v>
      </c>
      <c r="C79" s="53" t="str">
        <f>'Crisis Indicator Data'!C77</f>
        <v>NAM002</v>
      </c>
      <c r="D79" s="53" t="str">
        <f>'Crisis Indicator Data'!D77</f>
        <v>Namibia</v>
      </c>
      <c r="E79" s="53" t="str">
        <f>'Crisis Indicator Data'!E77</f>
        <v>NAM</v>
      </c>
      <c r="F79" s="53" t="str">
        <f>'Crisis Indicator Data'!B77</f>
        <v>Food Security</v>
      </c>
      <c r="G79" s="228">
        <f t="shared" si="10"/>
        <v>2.4</v>
      </c>
      <c r="H79" s="54">
        <f t="shared" si="11"/>
        <v>3</v>
      </c>
      <c r="I79" s="117" t="str">
        <f t="shared" si="12"/>
        <v>Medium</v>
      </c>
      <c r="J79" s="229" t="str">
        <f>INDEX(Trends!$D$3:$D$404,MATCH(C79,Trends!$C$3:$C$404,0))</f>
        <v>Stable</v>
      </c>
      <c r="K79" s="109" t="str">
        <f>IF(Reliability!B77="x","x",(IF(ROUNDUP(Reliability!B77,0)=1,"Very High",IF(ROUNDUP(Reliability!B77,0)=2,"High",IF(ROUNDUP(Reliability!B77,0)=3,"Medium",IF(ROUNDUP(Reliability!B77,0)=4,"Low","Very Low"))))))</f>
        <v>High</v>
      </c>
      <c r="L79" s="230">
        <f t="shared" si="13"/>
        <v>2.8</v>
      </c>
      <c r="M79" s="236">
        <f>'Impact of the crisis'!N80</f>
        <v>4.3</v>
      </c>
      <c r="N79" s="236">
        <f>'Impact of the crisis'!AB80</f>
        <v>1.7</v>
      </c>
      <c r="O79" s="230">
        <f>'Conditions of people affected'!R80</f>
        <v>3.05</v>
      </c>
      <c r="P79" s="236">
        <f>'Conditions of people affected'!K80</f>
        <v>3.1</v>
      </c>
      <c r="Q79" s="236">
        <f>'Conditions of people affected'!Q80</f>
        <v>3</v>
      </c>
      <c r="R79" s="231">
        <f t="shared" si="14"/>
        <v>1</v>
      </c>
      <c r="S79" s="231">
        <f>'Complexity of the crisis'!X80</f>
        <v>1.5</v>
      </c>
      <c r="T79" s="231">
        <f>'Complexity of the crisis'!AN80</f>
        <v>0.5</v>
      </c>
      <c r="U79" s="124" t="str">
        <f>VLOOKUP(C79,Lists!$C$3:$E$160,3,FALSE)</f>
        <v>Africa</v>
      </c>
      <c r="V79" s="125">
        <v>44591</v>
      </c>
    </row>
    <row r="80" spans="1:22" x14ac:dyDescent="0.25">
      <c r="A80" s="53" t="str">
        <f>'Crisis Indicator Data'!A78</f>
        <v>Multiple crises in Niger</v>
      </c>
      <c r="B80" s="45" t="str">
        <f>Lists!G78</f>
        <v>Country level</v>
      </c>
      <c r="C80" s="53" t="str">
        <f>'Crisis Indicator Data'!C78</f>
        <v>NER001</v>
      </c>
      <c r="D80" s="53" t="str">
        <f>'Crisis Indicator Data'!D78</f>
        <v>Niger</v>
      </c>
      <c r="E80" s="53" t="str">
        <f>'Crisis Indicator Data'!E78</f>
        <v>NER</v>
      </c>
      <c r="F80" s="53" t="str">
        <f>'Crisis Indicator Data'!B78</f>
        <v>Multiple crises country</v>
      </c>
      <c r="G80" s="228">
        <f t="shared" si="10"/>
        <v>3.9</v>
      </c>
      <c r="H80" s="54">
        <f t="shared" si="11"/>
        <v>4</v>
      </c>
      <c r="I80" s="117" t="str">
        <f t="shared" si="12"/>
        <v>High</v>
      </c>
      <c r="J80" s="229" t="str">
        <f>INDEX(Trends!$D$3:$D$404,MATCH(C80,Trends!$C$3:$C$404,0))</f>
        <v>Stable</v>
      </c>
      <c r="K80" s="109" t="str">
        <f>IF(Reliability!B78="x","x",(IF(ROUNDUP(Reliability!B78,0)=1,"Very High",IF(ROUNDUP(Reliability!B78,0)=2,"High",IF(ROUNDUP(Reliability!B78,0)=3,"Medium",IF(ROUNDUP(Reliability!B78,0)=4,"Low","Very Low"))))))</f>
        <v>Medium</v>
      </c>
      <c r="L80" s="230">
        <f t="shared" si="13"/>
        <v>4.0999999999999996</v>
      </c>
      <c r="M80" s="236">
        <f>'Impact of the crisis'!N81</f>
        <v>4.9000000000000004</v>
      </c>
      <c r="N80" s="236">
        <f>'Impact of the crisis'!AB81</f>
        <v>3.6</v>
      </c>
      <c r="O80" s="230">
        <f>'Conditions of people affected'!R81</f>
        <v>3.65</v>
      </c>
      <c r="P80" s="236">
        <f>'Conditions of people affected'!K81</f>
        <v>4.3</v>
      </c>
      <c r="Q80" s="236">
        <f>'Conditions of people affected'!Q81</f>
        <v>3</v>
      </c>
      <c r="R80" s="231">
        <f t="shared" si="14"/>
        <v>4</v>
      </c>
      <c r="S80" s="231">
        <f>'Complexity of the crisis'!X81</f>
        <v>3.3</v>
      </c>
      <c r="T80" s="231">
        <f>'Complexity of the crisis'!AN81</f>
        <v>4.5</v>
      </c>
      <c r="U80" s="124" t="str">
        <f>VLOOKUP(C80,Lists!$C$3:$E$160,3,FALSE)</f>
        <v>Africa</v>
      </c>
      <c r="V80" s="125">
        <v>44522</v>
      </c>
    </row>
    <row r="81" spans="1:22" x14ac:dyDescent="0.25">
      <c r="A81" s="53" t="str">
        <f>'Crisis Indicator Data'!A79</f>
        <v>Boko Haram in Niger</v>
      </c>
      <c r="B81" s="45" t="str">
        <f>Lists!G79</f>
        <v>Boko Haram</v>
      </c>
      <c r="C81" s="53" t="str">
        <f>'Crisis Indicator Data'!C79</f>
        <v>NER002</v>
      </c>
      <c r="D81" s="53" t="str">
        <f>'Crisis Indicator Data'!D79</f>
        <v>Niger</v>
      </c>
      <c r="E81" s="53" t="str">
        <f>'Crisis Indicator Data'!E79</f>
        <v>NER</v>
      </c>
      <c r="F81" s="53" t="str">
        <f>'Crisis Indicator Data'!B79</f>
        <v>Conflict</v>
      </c>
      <c r="G81" s="228">
        <f t="shared" si="10"/>
        <v>3.1</v>
      </c>
      <c r="H81" s="54">
        <f t="shared" si="11"/>
        <v>4</v>
      </c>
      <c r="I81" s="117" t="str">
        <f t="shared" si="12"/>
        <v>High</v>
      </c>
      <c r="J81" s="229" t="str">
        <f>INDEX(Trends!$D$3:$D$404,MATCH(C81,Trends!$C$3:$C$404,0))</f>
        <v>Stable</v>
      </c>
      <c r="K81" s="109" t="str">
        <f>IF(Reliability!B79="x","x",(IF(ROUNDUP(Reliability!B79,0)=1,"Very High",IF(ROUNDUP(Reliability!B79,0)=2,"High",IF(ROUNDUP(Reliability!B79,0)=3,"Medium",IF(ROUNDUP(Reliability!B79,0)=4,"Low","Very Low"))))))</f>
        <v>Medium</v>
      </c>
      <c r="L81" s="230">
        <f t="shared" si="13"/>
        <v>2.6</v>
      </c>
      <c r="M81" s="236">
        <f>'Impact of the crisis'!N82</f>
        <v>1.2</v>
      </c>
      <c r="N81" s="236">
        <f>'Impact of the crisis'!AB82</f>
        <v>3.1</v>
      </c>
      <c r="O81" s="230">
        <f>'Conditions of people affected'!R82</f>
        <v>2.7</v>
      </c>
      <c r="P81" s="236">
        <f>'Conditions of people affected'!K82</f>
        <v>2.4</v>
      </c>
      <c r="Q81" s="236">
        <f>'Conditions of people affected'!Q82</f>
        <v>3</v>
      </c>
      <c r="R81" s="231">
        <f t="shared" si="14"/>
        <v>4</v>
      </c>
      <c r="S81" s="231">
        <f>'Complexity of the crisis'!X82</f>
        <v>3.3</v>
      </c>
      <c r="T81" s="231">
        <f>'Complexity of the crisis'!AN82</f>
        <v>4.5</v>
      </c>
      <c r="U81" s="124" t="str">
        <f>VLOOKUP(C81,Lists!$C$3:$E$160,3,FALSE)</f>
        <v>Africa</v>
      </c>
      <c r="V81" s="125">
        <v>44499</v>
      </c>
    </row>
    <row r="82" spans="1:22" x14ac:dyDescent="0.25">
      <c r="A82" s="53" t="str">
        <f>'Crisis Indicator Data'!A80</f>
        <v>Mali/Burkina Faso conflict</v>
      </c>
      <c r="B82" s="45" t="str">
        <f>Lists!G80</f>
        <v xml:space="preserve">Cross-border violence </v>
      </c>
      <c r="C82" s="53" t="str">
        <f>'Crisis Indicator Data'!C80</f>
        <v>NER003</v>
      </c>
      <c r="D82" s="53" t="str">
        <f>'Crisis Indicator Data'!D80</f>
        <v>Niger</v>
      </c>
      <c r="E82" s="53" t="str">
        <f>'Crisis Indicator Data'!E80</f>
        <v>NER</v>
      </c>
      <c r="F82" s="53" t="str">
        <f>'Crisis Indicator Data'!B80</f>
        <v>Conflict</v>
      </c>
      <c r="G82" s="228">
        <f t="shared" si="10"/>
        <v>3.3</v>
      </c>
      <c r="H82" s="54">
        <f t="shared" si="11"/>
        <v>4</v>
      </c>
      <c r="I82" s="117" t="str">
        <f t="shared" si="12"/>
        <v>High</v>
      </c>
      <c r="J82" s="229" t="str">
        <f>INDEX(Trends!$D$3:$D$404,MATCH(C82,Trends!$C$3:$C$404,0))</f>
        <v>Decreasing</v>
      </c>
      <c r="K82" s="109" t="str">
        <f>IF(Reliability!B80="x","x",(IF(ROUNDUP(Reliability!B80,0)=1,"Very High",IF(ROUNDUP(Reliability!B80,0)=2,"High",IF(ROUNDUP(Reliability!B80,0)=3,"Medium",IF(ROUNDUP(Reliability!B80,0)=4,"Low","Very Low"))))))</f>
        <v>Medium</v>
      </c>
      <c r="L82" s="230">
        <f t="shared" si="13"/>
        <v>3</v>
      </c>
      <c r="M82" s="236">
        <f>'Impact of the crisis'!N83</f>
        <v>2.4</v>
      </c>
      <c r="N82" s="236">
        <f>'Impact of the crisis'!AB83</f>
        <v>3.3</v>
      </c>
      <c r="O82" s="230">
        <f>'Conditions of people affected'!R83</f>
        <v>3.25</v>
      </c>
      <c r="P82" s="236">
        <f>'Conditions of people affected'!K83</f>
        <v>3.5</v>
      </c>
      <c r="Q82" s="236">
        <f>'Conditions of people affected'!Q83</f>
        <v>3</v>
      </c>
      <c r="R82" s="231">
        <f t="shared" si="14"/>
        <v>3.7</v>
      </c>
      <c r="S82" s="231">
        <f>'Complexity of the crisis'!X83</f>
        <v>3.3</v>
      </c>
      <c r="T82" s="231">
        <f>'Complexity of the crisis'!AN83</f>
        <v>4</v>
      </c>
      <c r="U82" s="124" t="str">
        <f>VLOOKUP(C82,Lists!$C$3:$E$160,3,FALSE)</f>
        <v>Africa</v>
      </c>
      <c r="V82" s="125">
        <v>44498</v>
      </c>
    </row>
    <row r="83" spans="1:22" x14ac:dyDescent="0.25">
      <c r="A83" s="53" t="str">
        <f>'Crisis Indicator Data'!A81</f>
        <v>Nigerian Refugees</v>
      </c>
      <c r="B83" s="45" t="str">
        <f>Lists!G81</f>
        <v>Nigerian Refugees</v>
      </c>
      <c r="C83" s="53" t="str">
        <f>'Crisis Indicator Data'!C81</f>
        <v>NER004</v>
      </c>
      <c r="D83" s="53" t="str">
        <f>'Crisis Indicator Data'!D81</f>
        <v>Niger</v>
      </c>
      <c r="E83" s="53" t="str">
        <f>'Crisis Indicator Data'!E81</f>
        <v>NER</v>
      </c>
      <c r="F83" s="53" t="str">
        <f>'Crisis Indicator Data'!B81</f>
        <v>International displacement</v>
      </c>
      <c r="G83" s="228">
        <f t="shared" si="10"/>
        <v>2.8</v>
      </c>
      <c r="H83" s="54">
        <f t="shared" si="11"/>
        <v>3</v>
      </c>
      <c r="I83" s="117" t="str">
        <f t="shared" si="12"/>
        <v>Medium</v>
      </c>
      <c r="J83" s="229" t="str">
        <f>INDEX(Trends!$D$3:$D$404,MATCH(C83,Trends!$C$3:$C$404,0))</f>
        <v>Stable</v>
      </c>
      <c r="K83" s="109" t="str">
        <f>IF(Reliability!B81="x","x",(IF(ROUNDUP(Reliability!B81,0)=1,"Very High",IF(ROUNDUP(Reliability!B81,0)=2,"High",IF(ROUNDUP(Reliability!B81,0)=3,"Medium",IF(ROUNDUP(Reliability!B81,0)=4,"Low","Very Low"))))))</f>
        <v>Medium</v>
      </c>
      <c r="L83" s="230">
        <f t="shared" si="13"/>
        <v>2.1</v>
      </c>
      <c r="M83" s="236">
        <f>'Impact of the crisis'!N84</f>
        <v>0.6</v>
      </c>
      <c r="N83" s="236">
        <f>'Impact of the crisis'!AB84</f>
        <v>2.7</v>
      </c>
      <c r="O83" s="230">
        <f>'Conditions of people affected'!R84</f>
        <v>3.05</v>
      </c>
      <c r="P83" s="236">
        <f>'Conditions of people affected'!K84</f>
        <v>3.1</v>
      </c>
      <c r="Q83" s="236">
        <f>'Conditions of people affected'!Q84</f>
        <v>3</v>
      </c>
      <c r="R83" s="231">
        <f t="shared" si="14"/>
        <v>2.9</v>
      </c>
      <c r="S83" s="231">
        <f>'Complexity of the crisis'!X84</f>
        <v>3.3</v>
      </c>
      <c r="T83" s="231">
        <f>'Complexity of the crisis'!AN84</f>
        <v>2.5</v>
      </c>
      <c r="U83" s="124" t="str">
        <f>VLOOKUP(C83,Lists!$C$3:$E$160,3,FALSE)</f>
        <v>Africa</v>
      </c>
      <c r="V83" s="125">
        <v>44499</v>
      </c>
    </row>
    <row r="84" spans="1:22" x14ac:dyDescent="0.25">
      <c r="A84" s="53" t="str">
        <f>'Crisis Indicator Data'!A82</f>
        <v>Complex crisis in Nigeria</v>
      </c>
      <c r="B84" s="45" t="str">
        <f>Lists!G82</f>
        <v>Complex crisis</v>
      </c>
      <c r="C84" s="53" t="str">
        <f>'Crisis Indicator Data'!C82</f>
        <v>NGA001</v>
      </c>
      <c r="D84" s="53" t="str">
        <f>'Crisis Indicator Data'!D82</f>
        <v>Nigeria</v>
      </c>
      <c r="E84" s="53" t="str">
        <f>'Crisis Indicator Data'!E82</f>
        <v>NGA</v>
      </c>
      <c r="F84" s="53" t="str">
        <f>'Crisis Indicator Data'!B82</f>
        <v>Complex crisis</v>
      </c>
      <c r="G84" s="228">
        <f t="shared" si="10"/>
        <v>4.3</v>
      </c>
      <c r="H84" s="54">
        <f t="shared" si="11"/>
        <v>5</v>
      </c>
      <c r="I84" s="117" t="str">
        <f t="shared" si="12"/>
        <v>Very High</v>
      </c>
      <c r="J84" s="229" t="str">
        <f>INDEX(Trends!$D$3:$D$404,MATCH(C84,Trends!$C$3:$C$404,0))</f>
        <v>Stable</v>
      </c>
      <c r="K84" s="109" t="str">
        <f>IF(Reliability!B82="x","x",(IF(ROUNDUP(Reliability!B82,0)=1,"Very High",IF(ROUNDUP(Reliability!B82,0)=2,"High",IF(ROUNDUP(Reliability!B82,0)=3,"Medium",IF(ROUNDUP(Reliability!B82,0)=4,"Low","Very Low"))))))</f>
        <v>High</v>
      </c>
      <c r="L84" s="230">
        <f t="shared" si="13"/>
        <v>4.2</v>
      </c>
      <c r="M84" s="236">
        <f>'Impact of the crisis'!N85</f>
        <v>4.3</v>
      </c>
      <c r="N84" s="236">
        <f>'Impact of the crisis'!AB85</f>
        <v>4.2</v>
      </c>
      <c r="O84" s="230">
        <f>'Conditions of people affected'!R85</f>
        <v>4</v>
      </c>
      <c r="P84" s="236">
        <f>'Conditions of people affected'!K85</f>
        <v>5</v>
      </c>
      <c r="Q84" s="236">
        <f>'Conditions of people affected'!Q85</f>
        <v>3</v>
      </c>
      <c r="R84" s="231">
        <f t="shared" si="14"/>
        <v>4.7</v>
      </c>
      <c r="S84" s="231">
        <f>'Complexity of the crisis'!X85</f>
        <v>4.3</v>
      </c>
      <c r="T84" s="231">
        <f>'Complexity of the crisis'!AN85</f>
        <v>5</v>
      </c>
      <c r="U84" s="124" t="str">
        <f>VLOOKUP(C84,Lists!$C$3:$E$160,3,FALSE)</f>
        <v>Africa</v>
      </c>
      <c r="V84" s="125">
        <v>44526</v>
      </c>
    </row>
    <row r="85" spans="1:22" x14ac:dyDescent="0.25">
      <c r="A85" s="53" t="str">
        <f>'Crisis Indicator Data'!A83</f>
        <v>Middle belt conflict</v>
      </c>
      <c r="B85" s="45" t="str">
        <f>Lists!G83</f>
        <v>Middle Belt</v>
      </c>
      <c r="C85" s="53" t="str">
        <f>'Crisis Indicator Data'!C83</f>
        <v>NGA003</v>
      </c>
      <c r="D85" s="53" t="str">
        <f>'Crisis Indicator Data'!D83</f>
        <v>Nigeria</v>
      </c>
      <c r="E85" s="53" t="str">
        <f>'Crisis Indicator Data'!E83</f>
        <v>NGA</v>
      </c>
      <c r="F85" s="53" t="str">
        <f>'Crisis Indicator Data'!B83</f>
        <v>Conflict</v>
      </c>
      <c r="G85" s="228">
        <f t="shared" si="10"/>
        <v>3.3</v>
      </c>
      <c r="H85" s="54">
        <f t="shared" si="11"/>
        <v>4</v>
      </c>
      <c r="I85" s="117" t="str">
        <f t="shared" si="12"/>
        <v>High</v>
      </c>
      <c r="J85" s="229" t="str">
        <f>INDEX(Trends!$D$3:$D$404,MATCH(C85,Trends!$C$3:$C$404,0))</f>
        <v>Decreasing</v>
      </c>
      <c r="K85" s="109" t="str">
        <f>IF(Reliability!B83="x","x",(IF(ROUNDUP(Reliability!B83,0)=1,"Very High",IF(ROUNDUP(Reliability!B83,0)=2,"High",IF(ROUNDUP(Reliability!B83,0)=3,"Medium",IF(ROUNDUP(Reliability!B83,0)=4,"Low","Very Low"))))))</f>
        <v>High</v>
      </c>
      <c r="L85" s="230">
        <f t="shared" si="13"/>
        <v>3</v>
      </c>
      <c r="M85" s="236">
        <f>'Impact of the crisis'!N86</f>
        <v>2.2999999999999998</v>
      </c>
      <c r="N85" s="236">
        <f>'Impact of the crisis'!AB86</f>
        <v>3.3</v>
      </c>
      <c r="O85" s="230">
        <f>'Conditions of people affected'!R86</f>
        <v>3.15</v>
      </c>
      <c r="P85" s="236">
        <f>'Conditions of people affected'!K86</f>
        <v>3.3</v>
      </c>
      <c r="Q85" s="236">
        <f>'Conditions of people affected'!Q86</f>
        <v>3</v>
      </c>
      <c r="R85" s="231">
        <f t="shared" si="14"/>
        <v>3.9</v>
      </c>
      <c r="S85" s="231">
        <f>'Complexity of the crisis'!X86</f>
        <v>4.3</v>
      </c>
      <c r="T85" s="231">
        <f>'Complexity of the crisis'!AN86</f>
        <v>3.5</v>
      </c>
      <c r="U85" s="124" t="str">
        <f>VLOOKUP(C85,Lists!$C$3:$E$160,3,FALSE)</f>
        <v>Africa</v>
      </c>
      <c r="V85" s="125">
        <v>44526</v>
      </c>
    </row>
    <row r="86" spans="1:22" x14ac:dyDescent="0.25">
      <c r="A86" s="53" t="str">
        <f>'Crisis Indicator Data'!A84</f>
        <v>Boko Haram crisis in Nigeria</v>
      </c>
      <c r="B86" s="45" t="str">
        <f>Lists!G84</f>
        <v xml:space="preserve">Boko Haram </v>
      </c>
      <c r="C86" s="53" t="str">
        <f>'Crisis Indicator Data'!C84</f>
        <v>NGA004</v>
      </c>
      <c r="D86" s="53" t="str">
        <f>'Crisis Indicator Data'!D84</f>
        <v>Nigeria</v>
      </c>
      <c r="E86" s="53" t="str">
        <f>'Crisis Indicator Data'!E84</f>
        <v>NGA</v>
      </c>
      <c r="F86" s="53" t="str">
        <f>'Crisis Indicator Data'!B84</f>
        <v>Conflict</v>
      </c>
      <c r="G86" s="228">
        <f t="shared" si="10"/>
        <v>4.3</v>
      </c>
      <c r="H86" s="54">
        <f t="shared" si="11"/>
        <v>5</v>
      </c>
      <c r="I86" s="117" t="str">
        <f t="shared" si="12"/>
        <v>Very High</v>
      </c>
      <c r="J86" s="229" t="str">
        <f>INDEX(Trends!$D$3:$D$404,MATCH(C86,Trends!$C$3:$C$404,0))</f>
        <v>Stable</v>
      </c>
      <c r="K86" s="109" t="str">
        <f>IF(Reliability!B84="x","x",(IF(ROUNDUP(Reliability!B84,0)=1,"Very High",IF(ROUNDUP(Reliability!B84,0)=2,"High",IF(ROUNDUP(Reliability!B84,0)=3,"Medium",IF(ROUNDUP(Reliability!B84,0)=4,"Low","Very Low"))))))</f>
        <v>Medium</v>
      </c>
      <c r="L86" s="230">
        <f t="shared" si="13"/>
        <v>4</v>
      </c>
      <c r="M86" s="236">
        <f>'Impact of the crisis'!N87</f>
        <v>2.1</v>
      </c>
      <c r="N86" s="236">
        <f>'Impact of the crisis'!AB87</f>
        <v>4.5999999999999996</v>
      </c>
      <c r="O86" s="230">
        <f>'Conditions of people affected'!R87</f>
        <v>4.45</v>
      </c>
      <c r="P86" s="236">
        <f>'Conditions of people affected'!K87</f>
        <v>4.9000000000000004</v>
      </c>
      <c r="Q86" s="236">
        <f>'Conditions of people affected'!Q87</f>
        <v>4</v>
      </c>
      <c r="R86" s="231">
        <f t="shared" si="14"/>
        <v>4.2</v>
      </c>
      <c r="S86" s="231">
        <f>'Complexity of the crisis'!X87</f>
        <v>4.3</v>
      </c>
      <c r="T86" s="231">
        <f>'Complexity of the crisis'!AN87</f>
        <v>4</v>
      </c>
      <c r="U86" s="124" t="str">
        <f>VLOOKUP(C86,Lists!$C$3:$E$160,3,FALSE)</f>
        <v>Africa</v>
      </c>
      <c r="V86" s="125">
        <v>44526</v>
      </c>
    </row>
    <row r="87" spans="1:22" x14ac:dyDescent="0.25">
      <c r="A87" s="53" t="str">
        <f>'Crisis Indicator Data'!A85</f>
        <v>Northwest Banditry</v>
      </c>
      <c r="B87" s="45" t="str">
        <f>Lists!G85</f>
        <v>Northwest Banditry</v>
      </c>
      <c r="C87" s="53" t="str">
        <f>'Crisis Indicator Data'!C85</f>
        <v>NGA007</v>
      </c>
      <c r="D87" s="53" t="str">
        <f>'Crisis Indicator Data'!D85</f>
        <v>Nigeria</v>
      </c>
      <c r="E87" s="53" t="str">
        <f>'Crisis Indicator Data'!E85</f>
        <v>NGA</v>
      </c>
      <c r="F87" s="53" t="str">
        <f>'Crisis Indicator Data'!B85</f>
        <v>Other type of violence</v>
      </c>
      <c r="G87" s="228">
        <f t="shared" si="10"/>
        <v>3.7</v>
      </c>
      <c r="H87" s="54">
        <f t="shared" si="11"/>
        <v>4</v>
      </c>
      <c r="I87" s="117" t="str">
        <f t="shared" si="12"/>
        <v>High</v>
      </c>
      <c r="J87" s="229" t="str">
        <f>INDEX(Trends!$D$3:$D$404,MATCH(C87,Trends!$C$3:$C$404,0))</f>
        <v>Decreasing</v>
      </c>
      <c r="K87" s="109" t="str">
        <f>IF(Reliability!B85="x","x",(IF(ROUNDUP(Reliability!B85,0)=1,"Very High",IF(ROUNDUP(Reliability!B85,0)=2,"High",IF(ROUNDUP(Reliability!B85,0)=3,"Medium",IF(ROUNDUP(Reliability!B85,0)=4,"Low","Very Low"))))))</f>
        <v>High</v>
      </c>
      <c r="L87" s="230">
        <f t="shared" si="13"/>
        <v>3.3</v>
      </c>
      <c r="M87" s="236">
        <f>'Impact of the crisis'!N88</f>
        <v>2.8</v>
      </c>
      <c r="N87" s="236">
        <f>'Impact of the crisis'!AB88</f>
        <v>3.5</v>
      </c>
      <c r="O87" s="230">
        <f>'Conditions of people affected'!R88</f>
        <v>3.65</v>
      </c>
      <c r="P87" s="236">
        <f>'Conditions of people affected'!K88</f>
        <v>4.3</v>
      </c>
      <c r="Q87" s="236">
        <f>'Conditions of people affected'!Q88</f>
        <v>3</v>
      </c>
      <c r="R87" s="231">
        <f t="shared" si="14"/>
        <v>4.2</v>
      </c>
      <c r="S87" s="231">
        <f>'Complexity of the crisis'!X88</f>
        <v>4.3</v>
      </c>
      <c r="T87" s="231">
        <f>'Complexity of the crisis'!AN88</f>
        <v>4</v>
      </c>
      <c r="U87" s="124" t="str">
        <f>VLOOKUP(C87,Lists!$C$3:$E$160,3,FALSE)</f>
        <v>Africa</v>
      </c>
      <c r="V87" s="125">
        <v>44526</v>
      </c>
    </row>
    <row r="88" spans="1:22" x14ac:dyDescent="0.25">
      <c r="A88" s="53" t="str">
        <f>'Crisis Indicator Data'!A86</f>
        <v>Cameroonian Refugees in Nigeria</v>
      </c>
      <c r="B88" s="45" t="str">
        <f>Lists!G86</f>
        <v>Cameroonian Refugees</v>
      </c>
      <c r="C88" s="53" t="str">
        <f>'Crisis Indicator Data'!C86</f>
        <v>NGA008</v>
      </c>
      <c r="D88" s="53" t="str">
        <f>'Crisis Indicator Data'!D86</f>
        <v>Nigeria</v>
      </c>
      <c r="E88" s="53" t="str">
        <f>'Crisis Indicator Data'!E86</f>
        <v>NGA</v>
      </c>
      <c r="F88" s="53" t="str">
        <f>'Crisis Indicator Data'!B86</f>
        <v>International displacement</v>
      </c>
      <c r="G88" s="228">
        <f t="shared" si="10"/>
        <v>2.1</v>
      </c>
      <c r="H88" s="54">
        <f t="shared" si="11"/>
        <v>3</v>
      </c>
      <c r="I88" s="117" t="str">
        <f t="shared" si="12"/>
        <v>Medium</v>
      </c>
      <c r="J88" s="229" t="str">
        <f>INDEX(Trends!$D$3:$D$404,MATCH(C88,Trends!$C$3:$C$404,0))</f>
        <v>Stable</v>
      </c>
      <c r="K88" s="109" t="str">
        <f>IF(Reliability!B86="x","x",(IF(ROUNDUP(Reliability!B86,0)=1,"Very High",IF(ROUNDUP(Reliability!B86,0)=2,"High",IF(ROUNDUP(Reliability!B86,0)=3,"Medium",IF(ROUNDUP(Reliability!B86,0)=4,"Low","Very Low"))))))</f>
        <v>High</v>
      </c>
      <c r="L88" s="230">
        <f t="shared" si="13"/>
        <v>1.6</v>
      </c>
      <c r="M88" s="236">
        <f>'Impact of the crisis'!N89</f>
        <v>2</v>
      </c>
      <c r="N88" s="236">
        <f>'Impact of the crisis'!AB89</f>
        <v>1.4</v>
      </c>
      <c r="O88" s="230">
        <f>'Conditions of people affected'!R89</f>
        <v>1.2</v>
      </c>
      <c r="P88" s="236">
        <f>'Conditions of people affected'!K89</f>
        <v>1.4</v>
      </c>
      <c r="Q88" s="236">
        <f>'Conditions of people affected'!Q89</f>
        <v>1</v>
      </c>
      <c r="R88" s="231">
        <f t="shared" si="14"/>
        <v>3.9</v>
      </c>
      <c r="S88" s="231">
        <f>'Complexity of the crisis'!X89</f>
        <v>4.3</v>
      </c>
      <c r="T88" s="231">
        <f>'Complexity of the crisis'!AN89</f>
        <v>3.5</v>
      </c>
      <c r="U88" s="124" t="str">
        <f>VLOOKUP(C88,Lists!$C$3:$E$160,3,FALSE)</f>
        <v>Africa</v>
      </c>
      <c r="V88" s="125">
        <v>44526</v>
      </c>
    </row>
    <row r="89" spans="1:22" x14ac:dyDescent="0.25">
      <c r="A89" s="53" t="str">
        <f>'Crisis Indicator Data'!A87</f>
        <v>Socioeconomic crisis in Nicaragua</v>
      </c>
      <c r="B89" s="45" t="str">
        <f>Lists!G87</f>
        <v>Socioeconomic crisis</v>
      </c>
      <c r="C89" s="53" t="str">
        <f>'Crisis Indicator Data'!C87</f>
        <v>NIC001</v>
      </c>
      <c r="D89" s="53" t="str">
        <f>'Crisis Indicator Data'!D87</f>
        <v>Nicaragua</v>
      </c>
      <c r="E89" s="53" t="str">
        <f>'Crisis Indicator Data'!E87</f>
        <v>NIC</v>
      </c>
      <c r="F89" s="53" t="str">
        <f>'Crisis Indicator Data'!B87</f>
        <v>Political and economic crisis</v>
      </c>
      <c r="G89" s="228" t="str">
        <f t="shared" si="10"/>
        <v>x</v>
      </c>
      <c r="H89" s="54" t="str">
        <f t="shared" si="11"/>
        <v>x</v>
      </c>
      <c r="I89" s="117" t="str">
        <f t="shared" si="12"/>
        <v>x</v>
      </c>
      <c r="J89" s="229" t="str">
        <f>INDEX(Trends!$D$3:$D$404,MATCH(C89,Trends!$C$3:$C$404,0))</f>
        <v>-</v>
      </c>
      <c r="K89" s="109" t="str">
        <f>IF(Reliability!B87="x","x",(IF(ROUNDUP(Reliability!B87,0)=1,"Very High",IF(ROUNDUP(Reliability!B87,0)=2,"High",IF(ROUNDUP(Reliability!B87,0)=3,"Medium",IF(ROUNDUP(Reliability!B87,0)=4,"Low","Very Low"))))))</f>
        <v>Low</v>
      </c>
      <c r="L89" s="230">
        <f t="shared" si="13"/>
        <v>2.9</v>
      </c>
      <c r="M89" s="236">
        <f>'Impact of the crisis'!N90</f>
        <v>4.0999999999999996</v>
      </c>
      <c r="N89" s="236">
        <f>'Impact of the crisis'!AB90</f>
        <v>2</v>
      </c>
      <c r="O89" s="230" t="str">
        <f>'Conditions of people affected'!R90</f>
        <v>x</v>
      </c>
      <c r="P89" s="236" t="str">
        <f>'Conditions of people affected'!K90</f>
        <v>x</v>
      </c>
      <c r="Q89" s="236" t="str">
        <f>'Conditions of people affected'!Q90</f>
        <v>x</v>
      </c>
      <c r="R89" s="231">
        <f t="shared" si="14"/>
        <v>2.8</v>
      </c>
      <c r="S89" s="231">
        <f>'Complexity of the crisis'!X90</f>
        <v>3.4</v>
      </c>
      <c r="T89" s="231">
        <f>'Complexity of the crisis'!AN90</f>
        <v>2</v>
      </c>
      <c r="U89" s="124" t="str">
        <f>VLOOKUP(C89,Lists!$C$3:$E$160,3,FALSE)</f>
        <v>Americas</v>
      </c>
      <c r="V89" s="125">
        <v>44497</v>
      </c>
    </row>
    <row r="90" spans="1:22" x14ac:dyDescent="0.25">
      <c r="A90" s="53" t="str">
        <f>'Crisis Indicator Data'!A88</f>
        <v>Complex crisis in Pakistan</v>
      </c>
      <c r="B90" s="45" t="str">
        <f>Lists!G88</f>
        <v>Complex crisis</v>
      </c>
      <c r="C90" s="53" t="str">
        <f>'Crisis Indicator Data'!C88</f>
        <v>PAK001</v>
      </c>
      <c r="D90" s="53" t="str">
        <f>'Crisis Indicator Data'!D88</f>
        <v>Pakistan</v>
      </c>
      <c r="E90" s="53" t="str">
        <f>'Crisis Indicator Data'!E88</f>
        <v>PAK</v>
      </c>
      <c r="F90" s="53" t="str">
        <f>'Crisis Indicator Data'!B88</f>
        <v>Complex crisis</v>
      </c>
      <c r="G90" s="228">
        <f t="shared" si="10"/>
        <v>3.7</v>
      </c>
      <c r="H90" s="54">
        <f t="shared" si="11"/>
        <v>4</v>
      </c>
      <c r="I90" s="117" t="str">
        <f t="shared" si="12"/>
        <v>High</v>
      </c>
      <c r="J90" s="229" t="str">
        <f>INDEX(Trends!$D$3:$D$404,MATCH(C90,Trends!$C$3:$C$404,0))</f>
        <v>Decreasing</v>
      </c>
      <c r="K90" s="109" t="str">
        <f>IF(Reliability!B88="x","x",(IF(ROUNDUP(Reliability!B88,0)=1,"Very High",IF(ROUNDUP(Reliability!B88,0)=2,"High",IF(ROUNDUP(Reliability!B88,0)=3,"Medium",IF(ROUNDUP(Reliability!B88,0)=4,"Low","Very Low"))))))</f>
        <v>High</v>
      </c>
      <c r="L90" s="230">
        <f t="shared" si="13"/>
        <v>4.2</v>
      </c>
      <c r="M90" s="236">
        <f>'Impact of the crisis'!N91</f>
        <v>5</v>
      </c>
      <c r="N90" s="236">
        <f>'Impact of the crisis'!AB91</f>
        <v>3.7</v>
      </c>
      <c r="O90" s="230">
        <f>'Conditions of people affected'!R91</f>
        <v>3.5</v>
      </c>
      <c r="P90" s="236">
        <f>'Conditions of people affected'!K91</f>
        <v>5</v>
      </c>
      <c r="Q90" s="236">
        <f>'Conditions of people affected'!Q91</f>
        <v>2</v>
      </c>
      <c r="R90" s="231">
        <f t="shared" si="14"/>
        <v>3.6</v>
      </c>
      <c r="S90" s="231">
        <f>'Complexity of the crisis'!X91</f>
        <v>3.7</v>
      </c>
      <c r="T90" s="231">
        <f>'Complexity of the crisis'!AN91</f>
        <v>3.5</v>
      </c>
      <c r="U90" s="124" t="str">
        <f>VLOOKUP(C90,Lists!$C$3:$E$160,3,FALSE)</f>
        <v>Asia</v>
      </c>
      <c r="V90" s="125">
        <v>44571</v>
      </c>
    </row>
    <row r="91" spans="1:22" x14ac:dyDescent="0.25">
      <c r="A91" s="53" t="str">
        <f>'Crisis Indicator Data'!A89</f>
        <v>Kashmir conflict in Pakistan</v>
      </c>
      <c r="B91" s="45" t="str">
        <f>Lists!G89</f>
        <v>Kashmir conflict</v>
      </c>
      <c r="C91" s="53" t="str">
        <f>'Crisis Indicator Data'!C89</f>
        <v>PAK004</v>
      </c>
      <c r="D91" s="53" t="str">
        <f>'Crisis Indicator Data'!D89</f>
        <v>Pakistan</v>
      </c>
      <c r="E91" s="53" t="str">
        <f>'Crisis Indicator Data'!E89</f>
        <v>PAK</v>
      </c>
      <c r="F91" s="53" t="str">
        <f>'Crisis Indicator Data'!B89</f>
        <v>Conflict</v>
      </c>
      <c r="G91" s="228" t="str">
        <f t="shared" si="10"/>
        <v>x</v>
      </c>
      <c r="H91" s="54" t="str">
        <f t="shared" si="11"/>
        <v>x</v>
      </c>
      <c r="I91" s="117" t="str">
        <f t="shared" si="12"/>
        <v>x</v>
      </c>
      <c r="J91" s="229" t="str">
        <f>INDEX(Trends!$D$3:$D$404,MATCH(C91,Trends!$C$3:$C$404,0))</f>
        <v>-</v>
      </c>
      <c r="K91" s="109" t="str">
        <f>IF(Reliability!B89="x","x",(IF(ROUNDUP(Reliability!B89,0)=1,"Very High",IF(ROUNDUP(Reliability!B89,0)=2,"High",IF(ROUNDUP(Reliability!B89,0)=3,"Medium",IF(ROUNDUP(Reliability!B89,0)=4,"Low","Very Low"))))))</f>
        <v>Low</v>
      </c>
      <c r="L91" s="230">
        <f t="shared" si="13"/>
        <v>0.4</v>
      </c>
      <c r="M91" s="236">
        <f>'Impact of the crisis'!N92</f>
        <v>1</v>
      </c>
      <c r="N91" s="236">
        <f>'Impact of the crisis'!AB92</f>
        <v>0</v>
      </c>
      <c r="O91" s="230" t="str">
        <f>'Conditions of people affected'!R92</f>
        <v>x</v>
      </c>
      <c r="P91" s="236" t="str">
        <f>'Conditions of people affected'!K92</f>
        <v>x</v>
      </c>
      <c r="Q91" s="236" t="str">
        <f>'Conditions of people affected'!Q92</f>
        <v>x</v>
      </c>
      <c r="R91" s="231">
        <f t="shared" si="14"/>
        <v>3.2</v>
      </c>
      <c r="S91" s="231">
        <f>'Complexity of the crisis'!X92</f>
        <v>3.7</v>
      </c>
      <c r="T91" s="231">
        <f>'Complexity of the crisis'!AN92</f>
        <v>2.5</v>
      </c>
      <c r="U91" s="124" t="str">
        <f>VLOOKUP(C91,Lists!$C$3:$E$160,3,FALSE)</f>
        <v>Asia</v>
      </c>
      <c r="V91" s="125">
        <v>44571</v>
      </c>
    </row>
    <row r="92" spans="1:22" x14ac:dyDescent="0.25">
      <c r="A92" s="53" t="str">
        <f>'Crisis Indicator Data'!A90</f>
        <v>Venezuela displacement in Peru</v>
      </c>
      <c r="B92" s="45" t="str">
        <f>Lists!G90</f>
        <v>Venezuelan refugees</v>
      </c>
      <c r="C92" s="53" t="str">
        <f>'Crisis Indicator Data'!C90</f>
        <v>PER002</v>
      </c>
      <c r="D92" s="53" t="str">
        <f>'Crisis Indicator Data'!D90</f>
        <v>Peru</v>
      </c>
      <c r="E92" s="53" t="str">
        <f>'Crisis Indicator Data'!E90</f>
        <v>PER</v>
      </c>
      <c r="F92" s="53" t="str">
        <f>'Crisis Indicator Data'!B90</f>
        <v>International displacement</v>
      </c>
      <c r="G92" s="228">
        <f t="shared" si="10"/>
        <v>3</v>
      </c>
      <c r="H92" s="54">
        <f t="shared" si="11"/>
        <v>3</v>
      </c>
      <c r="I92" s="117" t="str">
        <f t="shared" si="12"/>
        <v>Medium</v>
      </c>
      <c r="J92" s="229" t="str">
        <f>INDEX(Trends!$D$3:$D$404,MATCH(C92,Trends!$C$3:$C$404,0))</f>
        <v>Increasing</v>
      </c>
      <c r="K92" s="109" t="str">
        <f>IF(Reliability!B90="x","x",(IF(ROUNDUP(Reliability!B90,0)=1,"Very High",IF(ROUNDUP(Reliability!B90,0)=2,"High",IF(ROUNDUP(Reliability!B90,0)=3,"Medium",IF(ROUNDUP(Reliability!B90,0)=4,"Low","Very Low"))))))</f>
        <v>Medium</v>
      </c>
      <c r="L92" s="230">
        <f t="shared" si="13"/>
        <v>3.3</v>
      </c>
      <c r="M92" s="236">
        <f>'Impact of the crisis'!N93</f>
        <v>1.3</v>
      </c>
      <c r="N92" s="236">
        <f>'Impact of the crisis'!AB93</f>
        <v>4</v>
      </c>
      <c r="O92" s="230">
        <f>'Conditions of people affected'!R93</f>
        <v>3.05</v>
      </c>
      <c r="P92" s="236">
        <f>'Conditions of people affected'!K93</f>
        <v>3.1</v>
      </c>
      <c r="Q92" s="236">
        <f>'Conditions of people affected'!Q93</f>
        <v>3</v>
      </c>
      <c r="R92" s="231">
        <f t="shared" si="14"/>
        <v>2.8</v>
      </c>
      <c r="S92" s="231">
        <f>'Complexity of the crisis'!X93</f>
        <v>3.7</v>
      </c>
      <c r="T92" s="231">
        <f>'Complexity of the crisis'!AN93</f>
        <v>1.5</v>
      </c>
      <c r="U92" s="124" t="str">
        <f>VLOOKUP(C92,Lists!$C$3:$E$160,3,FALSE)</f>
        <v>Americas</v>
      </c>
      <c r="V92" s="125">
        <v>44522</v>
      </c>
    </row>
    <row r="93" spans="1:22" x14ac:dyDescent="0.25">
      <c r="A93" s="53" t="str">
        <f>'Crisis Indicator Data'!A91</f>
        <v>Multiple crises in the Philippines</v>
      </c>
      <c r="B93" s="45" t="str">
        <f>Lists!G91</f>
        <v>Country level</v>
      </c>
      <c r="C93" s="53" t="str">
        <f>'Crisis Indicator Data'!C91</f>
        <v>PHL001</v>
      </c>
      <c r="D93" s="53" t="str">
        <f>'Crisis Indicator Data'!D91</f>
        <v>Philippines</v>
      </c>
      <c r="E93" s="53" t="str">
        <f>'Crisis Indicator Data'!E91</f>
        <v>PHL</v>
      </c>
      <c r="F93" s="53" t="str">
        <f>'Crisis Indicator Data'!B91</f>
        <v>Multiple crises country</v>
      </c>
      <c r="G93" s="228">
        <f t="shared" si="10"/>
        <v>3.3</v>
      </c>
      <c r="H93" s="54">
        <f t="shared" si="11"/>
        <v>4</v>
      </c>
      <c r="I93" s="117" t="str">
        <f t="shared" si="12"/>
        <v>High</v>
      </c>
      <c r="J93" s="229" t="str">
        <f>INDEX(Trends!$D$3:$D$404,MATCH(C93,Trends!$C$3:$C$404,0))</f>
        <v>-</v>
      </c>
      <c r="K93" s="109" t="str">
        <f>IF(Reliability!B91="x","x",(IF(ROUNDUP(Reliability!B91,0)=1,"Very High",IF(ROUNDUP(Reliability!B91,0)=2,"High",IF(ROUNDUP(Reliability!B91,0)=3,"Medium",IF(ROUNDUP(Reliability!B91,0)=4,"Low","Very Low"))))))</f>
        <v>High</v>
      </c>
      <c r="L93" s="230">
        <f t="shared" si="13"/>
        <v>3</v>
      </c>
      <c r="M93" s="236">
        <f>'Impact of the crisis'!N94</f>
        <v>3.7</v>
      </c>
      <c r="N93" s="236">
        <f>'Impact of the crisis'!AB94</f>
        <v>2.6</v>
      </c>
      <c r="O93" s="230">
        <f>'Conditions of people affected'!R94</f>
        <v>3.5</v>
      </c>
      <c r="P93" s="236">
        <f>'Conditions of people affected'!K94</f>
        <v>4</v>
      </c>
      <c r="Q93" s="236">
        <f>'Conditions of people affected'!Q94</f>
        <v>3</v>
      </c>
      <c r="R93" s="231">
        <f t="shared" si="14"/>
        <v>3.3</v>
      </c>
      <c r="S93" s="231">
        <f>'Complexity of the crisis'!X94</f>
        <v>3.5</v>
      </c>
      <c r="T93" s="231">
        <f>'Complexity of the crisis'!AN94</f>
        <v>3</v>
      </c>
      <c r="U93" s="124" t="str">
        <f>VLOOKUP(C93,Lists!$C$3:$E$160,3,FALSE)</f>
        <v>Asia</v>
      </c>
      <c r="V93" s="125">
        <v>44584</v>
      </c>
    </row>
    <row r="94" spans="1:22" x14ac:dyDescent="0.25">
      <c r="A94" s="53" t="str">
        <f>'Crisis Indicator Data'!A92</f>
        <v>Mindanao conflict</v>
      </c>
      <c r="B94" s="45" t="str">
        <f>Lists!G92</f>
        <v>Mindanao Conflict</v>
      </c>
      <c r="C94" s="53" t="str">
        <f>'Crisis Indicator Data'!C92</f>
        <v>PHL003</v>
      </c>
      <c r="D94" s="53" t="str">
        <f>'Crisis Indicator Data'!D92</f>
        <v>Philippines</v>
      </c>
      <c r="E94" s="53" t="str">
        <f>'Crisis Indicator Data'!E92</f>
        <v>PHL</v>
      </c>
      <c r="F94" s="53" t="str">
        <f>'Crisis Indicator Data'!B92</f>
        <v>Conflict</v>
      </c>
      <c r="G94" s="228">
        <f t="shared" si="10"/>
        <v>2.2000000000000002</v>
      </c>
      <c r="H94" s="54">
        <f t="shared" si="11"/>
        <v>3</v>
      </c>
      <c r="I94" s="117" t="str">
        <f t="shared" si="12"/>
        <v>Medium</v>
      </c>
      <c r="J94" s="229" t="str">
        <f>INDEX(Trends!$D$3:$D$404,MATCH(C94,Trends!$C$3:$C$404,0))</f>
        <v>Decreasing</v>
      </c>
      <c r="K94" s="109" t="str">
        <f>IF(Reliability!B92="x","x",(IF(ROUNDUP(Reliability!B92,0)=1,"Very High",IF(ROUNDUP(Reliability!B92,0)=2,"High",IF(ROUNDUP(Reliability!B92,0)=3,"Medium",IF(ROUNDUP(Reliability!B92,0)=4,"Low","Very Low"))))))</f>
        <v>High</v>
      </c>
      <c r="L94" s="230">
        <f t="shared" si="13"/>
        <v>2.7</v>
      </c>
      <c r="M94" s="236">
        <f>'Impact of the crisis'!N95</f>
        <v>3</v>
      </c>
      <c r="N94" s="236">
        <f>'Impact of the crisis'!AB95</f>
        <v>2.6</v>
      </c>
      <c r="O94" s="230">
        <f>'Conditions of people affected'!R95</f>
        <v>1.4</v>
      </c>
      <c r="P94" s="236">
        <f>'Conditions of people affected'!K95</f>
        <v>1.8</v>
      </c>
      <c r="Q94" s="236">
        <f>'Conditions of people affected'!Q95</f>
        <v>1</v>
      </c>
      <c r="R94" s="231">
        <f t="shared" si="14"/>
        <v>3</v>
      </c>
      <c r="S94" s="231">
        <f>'Complexity of the crisis'!X95</f>
        <v>3.5</v>
      </c>
      <c r="T94" s="231">
        <f>'Complexity of the crisis'!AN95</f>
        <v>2.5</v>
      </c>
      <c r="U94" s="124" t="str">
        <f>VLOOKUP(C94,Lists!$C$3:$E$160,3,FALSE)</f>
        <v>Asia</v>
      </c>
      <c r="V94" s="125">
        <v>44584</v>
      </c>
    </row>
    <row r="95" spans="1:22" x14ac:dyDescent="0.25">
      <c r="A95" s="53" t="str">
        <f>'Crisis Indicator Data'!A93</f>
        <v>Typhoon RAI</v>
      </c>
      <c r="B95" s="45" t="str">
        <f>Lists!G93</f>
        <v>Typhoon RAI (Odette)</v>
      </c>
      <c r="C95" s="53" t="str">
        <f>'Crisis Indicator Data'!C93</f>
        <v>PHL010</v>
      </c>
      <c r="D95" s="53" t="str">
        <f>'Crisis Indicator Data'!D93</f>
        <v>Philippines</v>
      </c>
      <c r="E95" s="53" t="str">
        <f>'Crisis Indicator Data'!E93</f>
        <v>PHL</v>
      </c>
      <c r="F95" s="53" t="str">
        <f>'Crisis Indicator Data'!B93</f>
        <v>Tropical cyclone</v>
      </c>
      <c r="G95" s="228">
        <f t="shared" si="10"/>
        <v>3.2</v>
      </c>
      <c r="H95" s="54">
        <f t="shared" si="11"/>
        <v>4</v>
      </c>
      <c r="I95" s="117" t="str">
        <f t="shared" si="12"/>
        <v>High</v>
      </c>
      <c r="J95" s="229" t="str">
        <f>INDEX(Trends!$D$3:$D$404,MATCH(C95,Trends!$C$3:$C$404,0))</f>
        <v>-</v>
      </c>
      <c r="K95" s="109" t="str">
        <f>IF(Reliability!B93="x","x",(IF(ROUNDUP(Reliability!B93,0)=1,"Very High",IF(ROUNDUP(Reliability!B93,0)=2,"High",IF(ROUNDUP(Reliability!B93,0)=3,"Medium",IF(ROUNDUP(Reliability!B93,0)=4,"Low","Very Low"))))))</f>
        <v>High</v>
      </c>
      <c r="L95" s="230">
        <f t="shared" si="13"/>
        <v>2.9</v>
      </c>
      <c r="M95" s="236">
        <f>'Impact of the crisis'!N96</f>
        <v>3</v>
      </c>
      <c r="N95" s="236">
        <f>'Impact of the crisis'!AB96</f>
        <v>2.9</v>
      </c>
      <c r="O95" s="230">
        <f>'Conditions of people affected'!R96</f>
        <v>3.5</v>
      </c>
      <c r="P95" s="236">
        <f>'Conditions of people affected'!K96</f>
        <v>4</v>
      </c>
      <c r="Q95" s="236">
        <f>'Conditions of people affected'!Q96</f>
        <v>3</v>
      </c>
      <c r="R95" s="231">
        <f t="shared" si="14"/>
        <v>3</v>
      </c>
      <c r="S95" s="231">
        <f>'Complexity of the crisis'!X96</f>
        <v>3.5</v>
      </c>
      <c r="T95" s="231">
        <f>'Complexity of the crisis'!AN96</f>
        <v>2.5</v>
      </c>
      <c r="U95" s="124" t="str">
        <f>VLOOKUP(C95,Lists!$C$3:$E$160,3,FALSE)</f>
        <v>Asia</v>
      </c>
      <c r="V95" s="125">
        <v>44584</v>
      </c>
    </row>
    <row r="96" spans="1:22" x14ac:dyDescent="0.25">
      <c r="A96" s="53" t="str">
        <f>'Crisis Indicator Data'!A94</f>
        <v>Complex crisis in DPRK</v>
      </c>
      <c r="B96" s="45" t="str">
        <f>Lists!G94</f>
        <v>Complex crisis</v>
      </c>
      <c r="C96" s="53" t="str">
        <f>'Crisis Indicator Data'!C94</f>
        <v>PRK001</v>
      </c>
      <c r="D96" s="53" t="str">
        <f>'Crisis Indicator Data'!D94</f>
        <v>DPRK</v>
      </c>
      <c r="E96" s="53" t="str">
        <f>'Crisis Indicator Data'!E94</f>
        <v>PRK</v>
      </c>
      <c r="F96" s="53" t="str">
        <f>'Crisis Indicator Data'!B94</f>
        <v>Complex crisis</v>
      </c>
      <c r="G96" s="228">
        <f t="shared" si="10"/>
        <v>3.8</v>
      </c>
      <c r="H96" s="54">
        <f t="shared" si="11"/>
        <v>4</v>
      </c>
      <c r="I96" s="117" t="str">
        <f t="shared" si="12"/>
        <v>High</v>
      </c>
      <c r="J96" s="229" t="str">
        <f>INDEX(Trends!$D$3:$D$404,MATCH(C96,Trends!$C$3:$C$404,0))</f>
        <v>Increasing</v>
      </c>
      <c r="K96" s="109" t="str">
        <f>IF(Reliability!B94="x","x",(IF(ROUNDUP(Reliability!B94,0)=1,"Very High",IF(ROUNDUP(Reliability!B94,0)=2,"High",IF(ROUNDUP(Reliability!B94,0)=3,"Medium",IF(ROUNDUP(Reliability!B94,0)=4,"Low","Very Low"))))))</f>
        <v>Medium</v>
      </c>
      <c r="L96" s="230">
        <f t="shared" si="13"/>
        <v>3.9</v>
      </c>
      <c r="M96" s="236">
        <f>'Impact of the crisis'!N97</f>
        <v>4.5999999999999996</v>
      </c>
      <c r="N96" s="236">
        <f>'Impact of the crisis'!AB97</f>
        <v>3.5</v>
      </c>
      <c r="O96" s="230">
        <f>'Conditions of people affected'!R97</f>
        <v>4.5</v>
      </c>
      <c r="P96" s="236">
        <f>'Conditions of people affected'!K97</f>
        <v>5</v>
      </c>
      <c r="Q96" s="236">
        <f>'Conditions of people affected'!Q97</f>
        <v>4</v>
      </c>
      <c r="R96" s="231">
        <f t="shared" si="14"/>
        <v>2.7</v>
      </c>
      <c r="S96" s="231">
        <f>'Complexity of the crisis'!X97</f>
        <v>2.9</v>
      </c>
      <c r="T96" s="231">
        <f>'Complexity of the crisis'!AN97</f>
        <v>2.5</v>
      </c>
      <c r="U96" s="124" t="str">
        <f>VLOOKUP(C96,Lists!$C$3:$E$160,3,FALSE)</f>
        <v>Asia</v>
      </c>
      <c r="V96" s="125">
        <v>44584</v>
      </c>
    </row>
    <row r="97" spans="1:22" x14ac:dyDescent="0.25">
      <c r="A97" s="53" t="str">
        <f>'Crisis Indicator Data'!A95</f>
        <v>Conflict in Palestine</v>
      </c>
      <c r="B97" s="45" t="str">
        <f>Lists!G95</f>
        <v>Conflict</v>
      </c>
      <c r="C97" s="53" t="str">
        <f>'Crisis Indicator Data'!C95</f>
        <v>PSE002</v>
      </c>
      <c r="D97" s="53" t="str">
        <f>'Crisis Indicator Data'!D95</f>
        <v>Palestine</v>
      </c>
      <c r="E97" s="53" t="str">
        <f>'Crisis Indicator Data'!E95</f>
        <v>PSE</v>
      </c>
      <c r="F97" s="53" t="str">
        <f>'Crisis Indicator Data'!B95</f>
        <v>Conflict</v>
      </c>
      <c r="G97" s="228">
        <f t="shared" si="10"/>
        <v>3.9</v>
      </c>
      <c r="H97" s="54">
        <f t="shared" si="11"/>
        <v>4</v>
      </c>
      <c r="I97" s="117" t="str">
        <f t="shared" si="12"/>
        <v>High</v>
      </c>
      <c r="J97" s="229" t="str">
        <f>INDEX(Trends!$D$3:$D$404,MATCH(C97,Trends!$C$3:$C$404,0))</f>
        <v>Decreasing</v>
      </c>
      <c r="K97" s="109" t="str">
        <f>IF(Reliability!B95="x","x",(IF(ROUNDUP(Reliability!B95,0)=1,"Very High",IF(ROUNDUP(Reliability!B95,0)=2,"High",IF(ROUNDUP(Reliability!B95,0)=3,"Medium",IF(ROUNDUP(Reliability!B95,0)=4,"Low","Very Low"))))))</f>
        <v>Very High</v>
      </c>
      <c r="L97" s="230">
        <f t="shared" si="13"/>
        <v>3.7</v>
      </c>
      <c r="M97" s="236">
        <f>'Impact of the crisis'!N98</f>
        <v>3.4</v>
      </c>
      <c r="N97" s="236">
        <f>'Impact of the crisis'!AB98</f>
        <v>3.9</v>
      </c>
      <c r="O97" s="230">
        <f>'Conditions of people affected'!R98</f>
        <v>4</v>
      </c>
      <c r="P97" s="236">
        <f>'Conditions of people affected'!K98</f>
        <v>4</v>
      </c>
      <c r="Q97" s="236">
        <f>'Conditions of people affected'!Q98</f>
        <v>4</v>
      </c>
      <c r="R97" s="231">
        <f t="shared" si="14"/>
        <v>3.8</v>
      </c>
      <c r="S97" s="231">
        <f>'Complexity of the crisis'!X98</f>
        <v>2.8</v>
      </c>
      <c r="T97" s="231">
        <f>'Complexity of the crisis'!AN98</f>
        <v>4.5</v>
      </c>
      <c r="U97" s="124" t="str">
        <f>VLOOKUP(C97,Lists!$C$3:$E$160,3,FALSE)</f>
        <v>Middle east</v>
      </c>
      <c r="V97" s="125">
        <v>44580</v>
      </c>
    </row>
    <row r="98" spans="1:22" x14ac:dyDescent="0.25">
      <c r="A98" s="53" t="str">
        <f>'Crisis Indicator Data'!A96</f>
        <v>Regional Boko Haram Crisis</v>
      </c>
      <c r="B98" s="45" t="str">
        <f>Lists!G96</f>
        <v>Regional Boko Haram</v>
      </c>
      <c r="C98" s="53" t="str">
        <f>'Crisis Indicator Data'!C96</f>
        <v>REG001</v>
      </c>
      <c r="D98" s="53" t="str">
        <f>'Crisis Indicator Data'!D96</f>
        <v>Nigeria,Niger,Chad,Cameroon</v>
      </c>
      <c r="E98" s="53" t="str">
        <f>'Crisis Indicator Data'!E96</f>
        <v>NGA,NER,TCD,CMR</v>
      </c>
      <c r="F98" s="53" t="str">
        <f>'Crisis Indicator Data'!B96</f>
        <v>Regional crisis</v>
      </c>
      <c r="G98" s="228">
        <f t="shared" si="10"/>
        <v>4.3</v>
      </c>
      <c r="H98" s="54">
        <f t="shared" si="11"/>
        <v>5</v>
      </c>
      <c r="I98" s="117" t="str">
        <f t="shared" si="12"/>
        <v>Very High</v>
      </c>
      <c r="J98" s="229" t="str">
        <f>INDEX(Trends!$D$3:$D$404,MATCH(C98,Trends!$C$3:$C$404,0))</f>
        <v>Decreasing</v>
      </c>
      <c r="K98" s="109" t="str">
        <f>IF(Reliability!B96="x","x",(IF(ROUNDUP(Reliability!B96,0)=1,"Very High",IF(ROUNDUP(Reliability!B96,0)=2,"High",IF(ROUNDUP(Reliability!B96,0)=3,"Medium",IF(ROUNDUP(Reliability!B96,0)=4,"Low","Very Low"))))))</f>
        <v>Medium</v>
      </c>
      <c r="L98" s="230">
        <f t="shared" si="13"/>
        <v>4</v>
      </c>
      <c r="M98" s="236">
        <f>'Impact of the crisis'!N99</f>
        <v>2.2999999999999998</v>
      </c>
      <c r="N98" s="236">
        <f>'Impact of the crisis'!AB99</f>
        <v>4.5</v>
      </c>
      <c r="O98" s="230">
        <f>'Conditions of people affected'!R99</f>
        <v>4.45</v>
      </c>
      <c r="P98" s="236">
        <f>'Conditions of people affected'!K99</f>
        <v>4.9000000000000004</v>
      </c>
      <c r="Q98" s="236">
        <f>'Conditions of people affected'!Q99</f>
        <v>4</v>
      </c>
      <c r="R98" s="231">
        <f t="shared" si="14"/>
        <v>4.4000000000000004</v>
      </c>
      <c r="S98" s="231">
        <f>'Complexity of the crisis'!X99</f>
        <v>4.3</v>
      </c>
      <c r="T98" s="231">
        <f>'Complexity of the crisis'!AN99</f>
        <v>4.5</v>
      </c>
      <c r="U98" s="124" t="str">
        <f>VLOOKUP(C98,Lists!$C$3:$E$160,3,FALSE)</f>
        <v>Africa,Africa,Africa,Africa</v>
      </c>
      <c r="V98" s="125">
        <v>44499</v>
      </c>
    </row>
    <row r="99" spans="1:22" x14ac:dyDescent="0.25">
      <c r="A99" s="53" t="str">
        <f>'Crisis Indicator Data'!A97</f>
        <v>Venezuela Regional Crisis</v>
      </c>
      <c r="B99" s="45" t="str">
        <f>Lists!G97</f>
        <v>Venezuela Regional Crisis</v>
      </c>
      <c r="C99" s="53" t="str">
        <f>'Crisis Indicator Data'!C97</f>
        <v>REG002</v>
      </c>
      <c r="D99" s="53" t="str">
        <f>'Crisis Indicator Data'!D97</f>
        <v>Venezuela,Brazil,Colombia,Ecuador,Peru,Trinidad and Tobago</v>
      </c>
      <c r="E99" s="53" t="str">
        <f>'Crisis Indicator Data'!E97</f>
        <v>VEN,BRA,COL,ECU,PER,TTO</v>
      </c>
      <c r="F99" s="53" t="str">
        <f>'Crisis Indicator Data'!B97</f>
        <v>Regional crisis</v>
      </c>
      <c r="G99" s="228">
        <f t="shared" si="10"/>
        <v>4.0999999999999996</v>
      </c>
      <c r="H99" s="54">
        <f t="shared" si="11"/>
        <v>5</v>
      </c>
      <c r="I99" s="117" t="str">
        <f t="shared" si="12"/>
        <v>Very High</v>
      </c>
      <c r="J99" s="229" t="str">
        <f>INDEX(Trends!$D$3:$D$404,MATCH(C99,Trends!$C$3:$C$404,0))</f>
        <v>Increasing</v>
      </c>
      <c r="K99" s="109" t="str">
        <f>IF(Reliability!B97="x","x",(IF(ROUNDUP(Reliability!B97,0)=1,"Very High",IF(ROUNDUP(Reliability!B97,0)=2,"High",IF(ROUNDUP(Reliability!B97,0)=3,"Medium",IF(ROUNDUP(Reliability!B97,0)=4,"Low","Very Low"))))))</f>
        <v>Low</v>
      </c>
      <c r="L99" s="230">
        <f t="shared" si="13"/>
        <v>4.0999999999999996</v>
      </c>
      <c r="M99" s="236">
        <f>'Impact of the crisis'!N100</f>
        <v>2.9</v>
      </c>
      <c r="N99" s="236">
        <f>'Impact of the crisis'!AB100</f>
        <v>4.5</v>
      </c>
      <c r="O99" s="230">
        <f>'Conditions of people affected'!R100</f>
        <v>4</v>
      </c>
      <c r="P99" s="236">
        <f>'Conditions of people affected'!K100</f>
        <v>5</v>
      </c>
      <c r="Q99" s="236">
        <f>'Conditions of people affected'!Q100</f>
        <v>3</v>
      </c>
      <c r="R99" s="231">
        <f t="shared" si="14"/>
        <v>4.0999999999999996</v>
      </c>
      <c r="S99" s="231">
        <f>'Complexity of the crisis'!X100</f>
        <v>3.6</v>
      </c>
      <c r="T99" s="231">
        <f>'Complexity of the crisis'!AN100</f>
        <v>4.5</v>
      </c>
      <c r="U99" s="124" t="str">
        <f>VLOOKUP(C99,Lists!$C$3:$E$160,3,FALSE)</f>
        <v>Americas,Americas,Americas,Americas,Americas,Americas</v>
      </c>
      <c r="V99" s="125">
        <v>44496</v>
      </c>
    </row>
    <row r="100" spans="1:22" x14ac:dyDescent="0.25">
      <c r="A100" s="53" t="str">
        <f>'Crisis Indicator Data'!A98</f>
        <v>Regional Kashmir conflict</v>
      </c>
      <c r="B100" s="45" t="str">
        <f>Lists!G98</f>
        <v>Regional Kashmir conflict</v>
      </c>
      <c r="C100" s="53" t="str">
        <f>'Crisis Indicator Data'!C98</f>
        <v>REG003</v>
      </c>
      <c r="D100" s="53" t="str">
        <f>'Crisis Indicator Data'!D98</f>
        <v>India,Pakistan</v>
      </c>
      <c r="E100" s="53" t="str">
        <f>'Crisis Indicator Data'!E98</f>
        <v>IND,PAK</v>
      </c>
      <c r="F100" s="53" t="str">
        <f>'Crisis Indicator Data'!B98</f>
        <v>Regional crisis</v>
      </c>
      <c r="G100" s="228" t="str">
        <f t="shared" si="10"/>
        <v>x</v>
      </c>
      <c r="H100" s="54" t="str">
        <f t="shared" si="11"/>
        <v>x</v>
      </c>
      <c r="I100" s="117" t="str">
        <f t="shared" si="12"/>
        <v>x</v>
      </c>
      <c r="J100" s="229" t="str">
        <f>INDEX(Trends!$D$3:$D$404,MATCH(C100,Trends!$C$3:$C$404,0))</f>
        <v>-</v>
      </c>
      <c r="K100" s="109" t="str">
        <f>IF(Reliability!B98="x","x",(IF(ROUNDUP(Reliability!B98,0)=1,"Very High",IF(ROUNDUP(Reliability!B98,0)=2,"High",IF(ROUNDUP(Reliability!B98,0)=3,"Medium",IF(ROUNDUP(Reliability!B98,0)=4,"Low","Very Low"))))))</f>
        <v>Very Low</v>
      </c>
      <c r="L100" s="230">
        <f t="shared" si="13"/>
        <v>3.3</v>
      </c>
      <c r="M100" s="236">
        <f>'Impact of the crisis'!N101</f>
        <v>2.1</v>
      </c>
      <c r="N100" s="236">
        <f>'Impact of the crisis'!AB101</f>
        <v>3.7</v>
      </c>
      <c r="O100" s="230" t="str">
        <f>'Conditions of people affected'!R101</f>
        <v>x</v>
      </c>
      <c r="P100" s="236" t="str">
        <f>'Conditions of people affected'!K101</f>
        <v>x</v>
      </c>
      <c r="Q100" s="236" t="str">
        <f>'Conditions of people affected'!Q101</f>
        <v>x</v>
      </c>
      <c r="R100" s="231">
        <f t="shared" si="14"/>
        <v>3</v>
      </c>
      <c r="S100" s="231">
        <f>'Complexity of the crisis'!X101</f>
        <v>3.5</v>
      </c>
      <c r="T100" s="231">
        <f>'Complexity of the crisis'!AN101</f>
        <v>2.5</v>
      </c>
      <c r="U100" s="124" t="str">
        <f>VLOOKUP(C100,Lists!$C$3:$E$160,3,FALSE)</f>
        <v>Asia,Asia</v>
      </c>
      <c r="V100" s="125">
        <v>44584</v>
      </c>
    </row>
    <row r="101" spans="1:22" x14ac:dyDescent="0.25">
      <c r="A101" s="53" t="str">
        <f>'Crisis Indicator Data'!A99</f>
        <v>Syrian Regional Crisis</v>
      </c>
      <c r="B101" s="45" t="str">
        <f>Lists!G99</f>
        <v>Syrian Regional Crisis</v>
      </c>
      <c r="C101" s="53" t="str">
        <f>'Crisis Indicator Data'!C99</f>
        <v>REG004</v>
      </c>
      <c r="D101" s="53" t="str">
        <f>'Crisis Indicator Data'!D99</f>
        <v>Syria,Turkey,Iraq,Egypt,Jordan,Lebanon</v>
      </c>
      <c r="E101" s="53" t="str">
        <f>'Crisis Indicator Data'!E99</f>
        <v>SYR,TUR,IRQ,EGY,JOR,LBN</v>
      </c>
      <c r="F101" s="53" t="str">
        <f>'Crisis Indicator Data'!B99</f>
        <v>Regional crisis</v>
      </c>
      <c r="G101" s="228">
        <f t="shared" ref="G101:G132" si="15">IF(OR(O101="x",L101="x"),"x",ROUND((5-GEOMEAN(((5-L101)/5*4+1),((5-O101)/5*4+1),((5-O101)/5*4+1)))/4*3.5+R101*0.3,1))</f>
        <v>4.4000000000000004</v>
      </c>
      <c r="H101" s="54">
        <f t="shared" ref="H101:H132" si="16">IF(G101="x","x",ROUNDUP(G101,0))</f>
        <v>5</v>
      </c>
      <c r="I101" s="117" t="str">
        <f t="shared" ref="I101:I132" si="17">IF(O101="x","x",IF(L101="x","x",(IF(H101=5,"Very High",IF(H101=4,"High",IF(H101=3,"Medium",IF(H101=2,"Low","Very Low")))))))</f>
        <v>Very High</v>
      </c>
      <c r="J101" s="229" t="str">
        <f>INDEX(Trends!$D$3:$D$404,MATCH(C101,Trends!$C$3:$C$404,0))</f>
        <v>Decreasing</v>
      </c>
      <c r="K101" s="109" t="str">
        <f>IF(Reliability!B99="x","x",(IF(ROUNDUP(Reliability!B99,0)=1,"Very High",IF(ROUNDUP(Reliability!B99,0)=2,"High",IF(ROUNDUP(Reliability!B99,0)=3,"Medium",IF(ROUNDUP(Reliability!B99,0)=4,"Low","Very Low"))))))</f>
        <v>High</v>
      </c>
      <c r="L101" s="230">
        <f t="shared" ref="L101:L132" si="18">IF(OR(N101="x",M101="x"),"x",ROUND((5-GEOMEAN(((5-M101)/5*4+1),((5-N101)/5*4+1),((5-N101)/5*4+1)))/4*5,1))</f>
        <v>3.9</v>
      </c>
      <c r="M101" s="236">
        <f>'Impact of the crisis'!N102</f>
        <v>3.1</v>
      </c>
      <c r="N101" s="236">
        <f>'Impact of the crisis'!AB102</f>
        <v>4.2</v>
      </c>
      <c r="O101" s="230">
        <f>'Conditions of people affected'!R102</f>
        <v>4.5</v>
      </c>
      <c r="P101" s="236">
        <f>'Conditions of people affected'!K102</f>
        <v>5</v>
      </c>
      <c r="Q101" s="236">
        <f>'Conditions of people affected'!Q102</f>
        <v>4</v>
      </c>
      <c r="R101" s="231">
        <f t="shared" ref="R101:R132" si="19">IF(OR(T101="x",S101="x"),S101,ROUND((5-GEOMEAN(((5-S101)/5*4+1),((5-T101)/5*4+1)))/4*5,1))</f>
        <v>4.7</v>
      </c>
      <c r="S101" s="231">
        <f>'Complexity of the crisis'!X102</f>
        <v>4.3</v>
      </c>
      <c r="T101" s="231">
        <f>'Complexity of the crisis'!AN102</f>
        <v>5</v>
      </c>
      <c r="U101" s="124" t="str">
        <f>VLOOKUP(C101,Lists!$C$3:$E$160,3,FALSE)</f>
        <v>Middle east,Middle east,Middle east,Africa,Middle east,Middle east</v>
      </c>
      <c r="V101" s="125">
        <v>44560</v>
      </c>
    </row>
    <row r="102" spans="1:22" x14ac:dyDescent="0.25">
      <c r="A102" s="53" t="str">
        <f>'Crisis Indicator Data'!A100</f>
        <v xml:space="preserve">Eastern Mediterranean Route </v>
      </c>
      <c r="B102" s="45" t="str">
        <f>Lists!G100</f>
        <v xml:space="preserve">Eastern Mediterranean Route </v>
      </c>
      <c r="C102" s="53" t="str">
        <f>'Crisis Indicator Data'!C100</f>
        <v>REG006</v>
      </c>
      <c r="D102" s="53" t="str">
        <f>'Crisis Indicator Data'!D100</f>
        <v>Turkey,Greece</v>
      </c>
      <c r="E102" s="53" t="str">
        <f>'Crisis Indicator Data'!E100</f>
        <v>TUR,GRC</v>
      </c>
      <c r="F102" s="53" t="str">
        <f>'Crisis Indicator Data'!B100</f>
        <v>Regional crisis</v>
      </c>
      <c r="G102" s="228">
        <f t="shared" si="15"/>
        <v>3.3</v>
      </c>
      <c r="H102" s="54">
        <f t="shared" si="16"/>
        <v>4</v>
      </c>
      <c r="I102" s="117" t="str">
        <f t="shared" si="17"/>
        <v>High</v>
      </c>
      <c r="J102" s="229" t="str">
        <f>INDEX(Trends!$D$3:$D$404,MATCH(C102,Trends!$C$3:$C$404,0))</f>
        <v>Stable</v>
      </c>
      <c r="K102" s="109" t="str">
        <f>IF(Reliability!B100="x","x",(IF(ROUNDUP(Reliability!B100,0)=1,"Very High",IF(ROUNDUP(Reliability!B100,0)=2,"High",IF(ROUNDUP(Reliability!B100,0)=3,"Medium",IF(ROUNDUP(Reliability!B100,0)=4,"Low","Very Low"))))))</f>
        <v>High</v>
      </c>
      <c r="L102" s="230">
        <f t="shared" si="18"/>
        <v>3.2</v>
      </c>
      <c r="M102" s="236">
        <f>'Impact of the crisis'!N103</f>
        <v>3</v>
      </c>
      <c r="N102" s="236">
        <f>'Impact of the crisis'!AB103</f>
        <v>3.3</v>
      </c>
      <c r="O102" s="230">
        <f>'Conditions of people affected'!R103</f>
        <v>3.5</v>
      </c>
      <c r="P102" s="236">
        <f>'Conditions of people affected'!K103</f>
        <v>4</v>
      </c>
      <c r="Q102" s="236">
        <f>'Conditions of people affected'!Q103</f>
        <v>3</v>
      </c>
      <c r="R102" s="231">
        <f t="shared" si="19"/>
        <v>3.2</v>
      </c>
      <c r="S102" s="231">
        <f>'Complexity of the crisis'!X103</f>
        <v>3.4</v>
      </c>
      <c r="T102" s="231">
        <f>'Complexity of the crisis'!AN103</f>
        <v>3</v>
      </c>
      <c r="U102" s="124" t="str">
        <f>VLOOKUP(C102,Lists!$C$3:$E$160,3,FALSE)</f>
        <v>Middle east,Europe</v>
      </c>
      <c r="V102" s="125">
        <v>44560</v>
      </c>
    </row>
    <row r="103" spans="1:22" x14ac:dyDescent="0.25">
      <c r="A103" s="53" t="str">
        <f>'Crisis Indicator Data'!A101</f>
        <v>Central Mediterranean Route</v>
      </c>
      <c r="B103" s="45" t="str">
        <f>Lists!G101</f>
        <v>Central Mediterranean Route</v>
      </c>
      <c r="C103" s="53" t="str">
        <f>'Crisis Indicator Data'!C101</f>
        <v>REG007</v>
      </c>
      <c r="D103" s="53" t="str">
        <f>'Crisis Indicator Data'!D101</f>
        <v>Algeria,Tunisia,Libya,Italy</v>
      </c>
      <c r="E103" s="53" t="str">
        <f>'Crisis Indicator Data'!E101</f>
        <v>DZA,TUN,LBY,ITA</v>
      </c>
      <c r="F103" s="53" t="str">
        <f>'Crisis Indicator Data'!B101</f>
        <v>Regional crisis</v>
      </c>
      <c r="G103" s="228" t="str">
        <f t="shared" si="15"/>
        <v>x</v>
      </c>
      <c r="H103" s="54" t="str">
        <f t="shared" si="16"/>
        <v>x</v>
      </c>
      <c r="I103" s="117" t="str">
        <f t="shared" si="17"/>
        <v>x</v>
      </c>
      <c r="J103" s="229" t="str">
        <f>INDEX(Trends!$D$3:$D$404,MATCH(C103,Trends!$C$3:$C$404,0))</f>
        <v>-</v>
      </c>
      <c r="K103" s="109" t="str">
        <f>IF(Reliability!B101="x","x",(IF(ROUNDUP(Reliability!B101,0)=1,"Very High",IF(ROUNDUP(Reliability!B101,0)=2,"High",IF(ROUNDUP(Reliability!B101,0)=3,"Medium",IF(ROUNDUP(Reliability!B101,0)=4,"Low","Very Low"))))))</f>
        <v>Very Low</v>
      </c>
      <c r="L103" s="230" t="str">
        <f t="shared" si="18"/>
        <v>x</v>
      </c>
      <c r="M103" s="236" t="str">
        <f>'Impact of the crisis'!N104</f>
        <v>x</v>
      </c>
      <c r="N103" s="236">
        <f>'Impact of the crisis'!AB104</f>
        <v>4</v>
      </c>
      <c r="O103" s="230" t="str">
        <f>'Conditions of people affected'!R104</f>
        <v>x</v>
      </c>
      <c r="P103" s="236" t="str">
        <f>'Conditions of people affected'!K104</f>
        <v>x</v>
      </c>
      <c r="Q103" s="236" t="str">
        <f>'Conditions of people affected'!Q104</f>
        <v>x</v>
      </c>
      <c r="R103" s="231">
        <f t="shared" si="19"/>
        <v>2.8</v>
      </c>
      <c r="S103" s="231">
        <f>'Complexity of the crisis'!X104</f>
        <v>3.1</v>
      </c>
      <c r="T103" s="231">
        <f>'Complexity of the crisis'!AN104</f>
        <v>2.5</v>
      </c>
      <c r="U103" s="124" t="str">
        <f>VLOOKUP(C103,Lists!$C$3:$E$160,3,FALSE)</f>
        <v>Africa,Africa,Africa,Europe</v>
      </c>
      <c r="V103" s="125">
        <v>44500</v>
      </c>
    </row>
    <row r="104" spans="1:22" x14ac:dyDescent="0.25">
      <c r="A104" s="53" t="str">
        <f>'Crisis Indicator Data'!A102</f>
        <v>Western Mediterranean Route</v>
      </c>
      <c r="B104" s="45" t="str">
        <f>Lists!G102</f>
        <v>Western Mediterranean Route</v>
      </c>
      <c r="C104" s="53" t="str">
        <f>'Crisis Indicator Data'!C102</f>
        <v>REG008</v>
      </c>
      <c r="D104" s="53" t="str">
        <f>'Crisis Indicator Data'!D102</f>
        <v>Algeria,Morocco,Spain</v>
      </c>
      <c r="E104" s="53" t="str">
        <f>'Crisis Indicator Data'!E102</f>
        <v>DZA,MAR,ESP</v>
      </c>
      <c r="F104" s="53" t="str">
        <f>'Crisis Indicator Data'!B102</f>
        <v>Regional crisis</v>
      </c>
      <c r="G104" s="228" t="str">
        <f t="shared" si="15"/>
        <v>x</v>
      </c>
      <c r="H104" s="54" t="str">
        <f t="shared" si="16"/>
        <v>x</v>
      </c>
      <c r="I104" s="117" t="str">
        <f t="shared" si="17"/>
        <v>x</v>
      </c>
      <c r="J104" s="229" t="str">
        <f>INDEX(Trends!$D$3:$D$404,MATCH(C104,Trends!$C$3:$C$404,0))</f>
        <v>-</v>
      </c>
      <c r="K104" s="109" t="str">
        <f>IF(Reliability!B102="x","x",(IF(ROUNDUP(Reliability!B102,0)=1,"Very High",IF(ROUNDUP(Reliability!B102,0)=2,"High",IF(ROUNDUP(Reliability!B102,0)=3,"Medium",IF(ROUNDUP(Reliability!B102,0)=4,"Low","Very Low"))))))</f>
        <v>Very Low</v>
      </c>
      <c r="L104" s="230" t="str">
        <f t="shared" si="18"/>
        <v>x</v>
      </c>
      <c r="M104" s="236" t="str">
        <f>'Impact of the crisis'!N105</f>
        <v>x</v>
      </c>
      <c r="N104" s="236">
        <f>'Impact of the crisis'!AB105</f>
        <v>3.2</v>
      </c>
      <c r="O104" s="230" t="str">
        <f>'Conditions of people affected'!R105</f>
        <v>x</v>
      </c>
      <c r="P104" s="236" t="str">
        <f>'Conditions of people affected'!K105</f>
        <v>x</v>
      </c>
      <c r="Q104" s="236" t="str">
        <f>'Conditions of people affected'!Q105</f>
        <v>x</v>
      </c>
      <c r="R104" s="231">
        <f t="shared" si="19"/>
        <v>2.8</v>
      </c>
      <c r="S104" s="231">
        <f>'Complexity of the crisis'!X105</f>
        <v>3.1</v>
      </c>
      <c r="T104" s="231">
        <f>'Complexity of the crisis'!AN105</f>
        <v>2.5</v>
      </c>
      <c r="U104" s="124" t="str">
        <f>VLOOKUP(C104,Lists!$C$3:$E$160,3,FALSE)</f>
        <v>Africa,Africa,Europe</v>
      </c>
      <c r="V104" s="125">
        <v>44500</v>
      </c>
    </row>
    <row r="105" spans="1:22" x14ac:dyDescent="0.25">
      <c r="A105" s="53" t="str">
        <f>'Crisis Indicator Data'!A103</f>
        <v>Rohingya Regional Crisis</v>
      </c>
      <c r="B105" s="45" t="str">
        <f>Lists!G103</f>
        <v>Rohingya Regional Crisis</v>
      </c>
      <c r="C105" s="53" t="str">
        <f>'Crisis Indicator Data'!C103</f>
        <v>REG011</v>
      </c>
      <c r="D105" s="53" t="str">
        <f>'Crisis Indicator Data'!D103</f>
        <v>Bangladesh,Myanmar</v>
      </c>
      <c r="E105" s="53" t="str">
        <f>'Crisis Indicator Data'!E103</f>
        <v>BGD,MMR</v>
      </c>
      <c r="F105" s="53" t="str">
        <f>'Crisis Indicator Data'!B103</f>
        <v>Regional crisis</v>
      </c>
      <c r="G105" s="228">
        <f t="shared" si="15"/>
        <v>3.9</v>
      </c>
      <c r="H105" s="54">
        <f t="shared" si="16"/>
        <v>4</v>
      </c>
      <c r="I105" s="117" t="str">
        <f t="shared" si="17"/>
        <v>High</v>
      </c>
      <c r="J105" s="229" t="str">
        <f>INDEX(Trends!$D$3:$D$404,MATCH(C105,Trends!$C$3:$C$404,0))</f>
        <v>Decreasing</v>
      </c>
      <c r="K105" s="109" t="str">
        <f>IF(Reliability!B103="x","x",(IF(ROUNDUP(Reliability!B103,0)=1,"Very High",IF(ROUNDUP(Reliability!B103,0)=2,"High",IF(ROUNDUP(Reliability!B103,0)=3,"Medium",IF(ROUNDUP(Reliability!B103,0)=4,"Low","Very Low"))))))</f>
        <v>Very High</v>
      </c>
      <c r="L105" s="230">
        <f t="shared" si="18"/>
        <v>3</v>
      </c>
      <c r="M105" s="236">
        <f>'Impact of the crisis'!N106</f>
        <v>1.4</v>
      </c>
      <c r="N105" s="236">
        <f>'Impact of the crisis'!AB106</f>
        <v>3.6</v>
      </c>
      <c r="O105" s="230">
        <f>'Conditions of people affected'!R106</f>
        <v>4.05</v>
      </c>
      <c r="P105" s="236">
        <f>'Conditions of people affected'!K106</f>
        <v>4.0999999999999996</v>
      </c>
      <c r="Q105" s="236">
        <f>'Conditions of people affected'!Q106</f>
        <v>4</v>
      </c>
      <c r="R105" s="231">
        <f t="shared" si="19"/>
        <v>4.3</v>
      </c>
      <c r="S105" s="231">
        <f>'Complexity of the crisis'!X106</f>
        <v>4</v>
      </c>
      <c r="T105" s="231">
        <f>'Complexity of the crisis'!AN106</f>
        <v>4.5</v>
      </c>
      <c r="U105" s="124" t="str">
        <f>VLOOKUP(C105,Lists!$C$3:$E$160,3,FALSE)</f>
        <v>Asia,Asia</v>
      </c>
      <c r="V105" s="125">
        <v>44585</v>
      </c>
    </row>
    <row r="106" spans="1:22" x14ac:dyDescent="0.25">
      <c r="A106" s="53" t="str">
        <f>'Crisis Indicator Data'!A104</f>
        <v>Southern Africa Regional Food Security Crisis</v>
      </c>
      <c r="B106" s="45" t="str">
        <f>Lists!G104</f>
        <v>Southern Africa Regional Food Security Crisis</v>
      </c>
      <c r="C106" s="53" t="str">
        <f>'Crisis Indicator Data'!C104</f>
        <v>REG012</v>
      </c>
      <c r="D106" s="53" t="str">
        <f>'Crisis Indicator Data'!D104</f>
        <v>Lesotho,Madagascar,Malawi,Namibia,Eswatini,Zambia,Zimbabwe</v>
      </c>
      <c r="E106" s="53" t="str">
        <f>'Crisis Indicator Data'!E104</f>
        <v>LSO,MDG,MWI,NAM,SWZ,ZMB,ZWE</v>
      </c>
      <c r="F106" s="53" t="str">
        <f>'Crisis Indicator Data'!B104</f>
        <v>Regional crisis</v>
      </c>
      <c r="G106" s="228">
        <f t="shared" si="15"/>
        <v>3.6</v>
      </c>
      <c r="H106" s="54">
        <f t="shared" si="16"/>
        <v>4</v>
      </c>
      <c r="I106" s="117" t="str">
        <f t="shared" si="17"/>
        <v>High</v>
      </c>
      <c r="J106" s="229" t="str">
        <f>INDEX(Trends!$D$3:$D$404,MATCH(C106,Trends!$C$3:$C$404,0))</f>
        <v>Stable</v>
      </c>
      <c r="K106" s="109" t="str">
        <f>IF(Reliability!B104="x","x",(IF(ROUNDUP(Reliability!B104,0)=1,"Very High",IF(ROUNDUP(Reliability!B104,0)=2,"High",IF(ROUNDUP(Reliability!B104,0)=3,"Medium",IF(ROUNDUP(Reliability!B104,0)=4,"Low","Very Low"))))))</f>
        <v>Very High</v>
      </c>
      <c r="L106" s="230">
        <f t="shared" si="18"/>
        <v>3.7</v>
      </c>
      <c r="M106" s="236">
        <f>'Impact of the crisis'!N107</f>
        <v>4.5999999999999996</v>
      </c>
      <c r="N106" s="236">
        <f>'Impact of the crisis'!AB107</f>
        <v>3</v>
      </c>
      <c r="O106" s="230">
        <f>'Conditions of people affected'!R107</f>
        <v>4</v>
      </c>
      <c r="P106" s="236">
        <f>'Conditions of people affected'!K107</f>
        <v>5</v>
      </c>
      <c r="Q106" s="236">
        <f>'Conditions of people affected'!Q107</f>
        <v>3</v>
      </c>
      <c r="R106" s="231">
        <f t="shared" si="19"/>
        <v>2.9</v>
      </c>
      <c r="S106" s="231">
        <f>'Complexity of the crisis'!X107</f>
        <v>2.7</v>
      </c>
      <c r="T106" s="231">
        <f>'Complexity of the crisis'!AN107</f>
        <v>3</v>
      </c>
      <c r="U106" s="124" t="str">
        <f>VLOOKUP(C106,Lists!$C$3:$E$160,3,FALSE)</f>
        <v>Africa,Africa,Africa,Africa,Africa,Africa,Africa</v>
      </c>
      <c r="V106" s="125">
        <v>44591</v>
      </c>
    </row>
    <row r="107" spans="1:22" x14ac:dyDescent="0.25">
      <c r="A107" s="53" t="str">
        <f>'Crisis Indicator Data'!A105</f>
        <v>Nagorno-Karabakh Conflict</v>
      </c>
      <c r="B107" s="45" t="str">
        <f>Lists!G105</f>
        <v>Regional Nagorno-Karabakh Conflict</v>
      </c>
      <c r="C107" s="53" t="str">
        <f>'Crisis Indicator Data'!C105</f>
        <v>REG013</v>
      </c>
      <c r="D107" s="53" t="str">
        <f>'Crisis Indicator Data'!D105</f>
        <v>Armenia,Azerbaijan</v>
      </c>
      <c r="E107" s="53" t="str">
        <f>'Crisis Indicator Data'!E105</f>
        <v>ARM,AZE</v>
      </c>
      <c r="F107" s="53" t="str">
        <f>'Crisis Indicator Data'!B105</f>
        <v>Regional crisis</v>
      </c>
      <c r="G107" s="228" t="str">
        <f t="shared" si="15"/>
        <v>x</v>
      </c>
      <c r="H107" s="54" t="str">
        <f t="shared" si="16"/>
        <v>x</v>
      </c>
      <c r="I107" s="117" t="str">
        <f t="shared" si="17"/>
        <v>x</v>
      </c>
      <c r="J107" s="229" t="str">
        <f>INDEX(Trends!$D$3:$D$404,MATCH(C107,Trends!$C$3:$C$404,0))</f>
        <v>-</v>
      </c>
      <c r="K107" s="109" t="str">
        <f>IF(Reliability!B105="x","x",(IF(ROUNDUP(Reliability!B105,0)=1,"Very High",IF(ROUNDUP(Reliability!B105,0)=2,"High",IF(ROUNDUP(Reliability!B105,0)=3,"Medium",IF(ROUNDUP(Reliability!B105,0)=4,"Low","Very Low"))))))</f>
        <v>Very Low</v>
      </c>
      <c r="L107" s="230">
        <f t="shared" si="18"/>
        <v>2.7</v>
      </c>
      <c r="M107" s="236">
        <f>'Impact of the crisis'!N108</f>
        <v>2.6</v>
      </c>
      <c r="N107" s="236">
        <f>'Impact of the crisis'!AB108</f>
        <v>2.7</v>
      </c>
      <c r="O107" s="230" t="str">
        <f>'Conditions of people affected'!R108</f>
        <v>x</v>
      </c>
      <c r="P107" s="236" t="str">
        <f>'Conditions of people affected'!K108</f>
        <v>x</v>
      </c>
      <c r="Q107" s="236" t="str">
        <f>'Conditions of people affected'!Q108</f>
        <v>x</v>
      </c>
      <c r="R107" s="231">
        <f t="shared" si="19"/>
        <v>3</v>
      </c>
      <c r="S107" s="231">
        <f>'Complexity of the crisis'!X108</f>
        <v>3.4</v>
      </c>
      <c r="T107" s="231">
        <f>'Complexity of the crisis'!AN108</f>
        <v>2.5</v>
      </c>
      <c r="U107" s="124" t="str">
        <f>VLOOKUP(C107,Lists!$C$3:$E$160,3,FALSE)</f>
        <v>Middle east,Middle east</v>
      </c>
      <c r="V107" s="125">
        <v>44500</v>
      </c>
    </row>
    <row r="108" spans="1:22" x14ac:dyDescent="0.25">
      <c r="A108" s="53" t="str">
        <f>'Crisis Indicator Data'!A106</f>
        <v>Burundi and DRC refugees in Rwanda</v>
      </c>
      <c r="B108" s="45" t="str">
        <f>Lists!G106</f>
        <v>Refugees</v>
      </c>
      <c r="C108" s="53" t="str">
        <f>'Crisis Indicator Data'!C106</f>
        <v>RWA002</v>
      </c>
      <c r="D108" s="53" t="str">
        <f>'Crisis Indicator Data'!D106</f>
        <v>Rwanda</v>
      </c>
      <c r="E108" s="53" t="str">
        <f>'Crisis Indicator Data'!E106</f>
        <v>RWA</v>
      </c>
      <c r="F108" s="53" t="str">
        <f>'Crisis Indicator Data'!B106</f>
        <v>International displacement</v>
      </c>
      <c r="G108" s="228">
        <f t="shared" si="15"/>
        <v>2.2000000000000002</v>
      </c>
      <c r="H108" s="54">
        <f t="shared" si="16"/>
        <v>3</v>
      </c>
      <c r="I108" s="117" t="str">
        <f t="shared" si="17"/>
        <v>Medium</v>
      </c>
      <c r="J108" s="229" t="str">
        <f>INDEX(Trends!$D$3:$D$404,MATCH(C108,Trends!$C$3:$C$404,0))</f>
        <v>Stable</v>
      </c>
      <c r="K108" s="109" t="str">
        <f>IF(Reliability!B106="x","x",(IF(ROUNDUP(Reliability!B106,0)=1,"Very High",IF(ROUNDUP(Reliability!B106,0)=2,"High",IF(ROUNDUP(Reliability!B106,0)=3,"Medium",IF(ROUNDUP(Reliability!B106,0)=4,"Low","Very Low"))))))</f>
        <v>Low</v>
      </c>
      <c r="L108" s="230">
        <f t="shared" si="18"/>
        <v>2.6</v>
      </c>
      <c r="M108" s="236">
        <f>'Impact of the crisis'!N109</f>
        <v>2.1</v>
      </c>
      <c r="N108" s="236">
        <f>'Impact of the crisis'!AB109</f>
        <v>2.8</v>
      </c>
      <c r="O108" s="230">
        <f>'Conditions of people affected'!R109</f>
        <v>1.45</v>
      </c>
      <c r="P108" s="236">
        <f>'Conditions of people affected'!K109</f>
        <v>1.9</v>
      </c>
      <c r="Q108" s="236">
        <f>'Conditions of people affected'!Q109</f>
        <v>1</v>
      </c>
      <c r="R108" s="231">
        <f t="shared" si="19"/>
        <v>3</v>
      </c>
      <c r="S108" s="231">
        <f>'Complexity of the crisis'!X109</f>
        <v>4</v>
      </c>
      <c r="T108" s="231">
        <f>'Complexity of the crisis'!AN109</f>
        <v>1.5</v>
      </c>
      <c r="U108" s="124" t="str">
        <f>VLOOKUP(C108,Lists!$C$3:$E$160,3,FALSE)</f>
        <v>Africa</v>
      </c>
      <c r="V108" s="125">
        <v>44498</v>
      </c>
    </row>
    <row r="109" spans="1:22" x14ac:dyDescent="0.25">
      <c r="A109" s="53" t="str">
        <f>'Crisis Indicator Data'!A107</f>
        <v>Complex crisis in Sudan</v>
      </c>
      <c r="B109" s="45" t="str">
        <f>Lists!G107</f>
        <v>Complex crisis</v>
      </c>
      <c r="C109" s="53" t="str">
        <f>'Crisis Indicator Data'!C107</f>
        <v>SDN001</v>
      </c>
      <c r="D109" s="53" t="str">
        <f>'Crisis Indicator Data'!D107</f>
        <v>Sudan</v>
      </c>
      <c r="E109" s="53" t="str">
        <f>'Crisis Indicator Data'!E107</f>
        <v>SDN</v>
      </c>
      <c r="F109" s="53" t="str">
        <f>'Crisis Indicator Data'!B107</f>
        <v>Multiple crises country</v>
      </c>
      <c r="G109" s="228">
        <f t="shared" si="15"/>
        <v>4.4000000000000004</v>
      </c>
      <c r="H109" s="54">
        <f t="shared" si="16"/>
        <v>5</v>
      </c>
      <c r="I109" s="117" t="str">
        <f t="shared" si="17"/>
        <v>Very High</v>
      </c>
      <c r="J109" s="229" t="str">
        <f>INDEX(Trends!$D$3:$D$404,MATCH(C109,Trends!$C$3:$C$404,0))</f>
        <v>Decreasing</v>
      </c>
      <c r="K109" s="109" t="str">
        <f>IF(Reliability!B107="x","x",(IF(ROUNDUP(Reliability!B107,0)=1,"Very High",IF(ROUNDUP(Reliability!B107,0)=2,"High",IF(ROUNDUP(Reliability!B107,0)=3,"Medium",IF(ROUNDUP(Reliability!B107,0)=4,"Low","Very Low"))))))</f>
        <v>Very High</v>
      </c>
      <c r="L109" s="230">
        <f t="shared" si="18"/>
        <v>4.4000000000000004</v>
      </c>
      <c r="M109" s="236">
        <f>'Impact of the crisis'!N110</f>
        <v>4.8</v>
      </c>
      <c r="N109" s="236">
        <f>'Impact of the crisis'!AB110</f>
        <v>4.2</v>
      </c>
      <c r="O109" s="230">
        <f>'Conditions of people affected'!R110</f>
        <v>4.5</v>
      </c>
      <c r="P109" s="236">
        <f>'Conditions of people affected'!K110</f>
        <v>5</v>
      </c>
      <c r="Q109" s="236">
        <f>'Conditions of people affected'!Q110</f>
        <v>4</v>
      </c>
      <c r="R109" s="231">
        <f t="shared" si="19"/>
        <v>4.4000000000000004</v>
      </c>
      <c r="S109" s="231">
        <f>'Complexity of the crisis'!X110</f>
        <v>4.7</v>
      </c>
      <c r="T109" s="231">
        <f>'Complexity of the crisis'!AN110</f>
        <v>4</v>
      </c>
      <c r="U109" s="124" t="str">
        <f>VLOOKUP(C109,Lists!$C$3:$E$160,3,FALSE)</f>
        <v>Africa</v>
      </c>
      <c r="V109" s="125">
        <v>44591</v>
      </c>
    </row>
    <row r="110" spans="1:22" x14ac:dyDescent="0.25">
      <c r="A110" s="53" t="str">
        <f>'Crisis Indicator Data'!A108</f>
        <v>Refugees in Sudan</v>
      </c>
      <c r="B110" s="45" t="str">
        <f>Lists!G108</f>
        <v>Refugees</v>
      </c>
      <c r="C110" s="53" t="str">
        <f>'Crisis Indicator Data'!C108</f>
        <v>SDN005</v>
      </c>
      <c r="D110" s="53" t="str">
        <f>'Crisis Indicator Data'!D108</f>
        <v>Sudan</v>
      </c>
      <c r="E110" s="53" t="str">
        <f>'Crisis Indicator Data'!E108</f>
        <v>SDN</v>
      </c>
      <c r="F110" s="53" t="str">
        <f>'Crisis Indicator Data'!B108</f>
        <v>International displacement</v>
      </c>
      <c r="G110" s="228">
        <f t="shared" si="15"/>
        <v>3.4</v>
      </c>
      <c r="H110" s="54">
        <f t="shared" si="16"/>
        <v>4</v>
      </c>
      <c r="I110" s="117" t="str">
        <f t="shared" si="17"/>
        <v>High</v>
      </c>
      <c r="J110" s="229" t="str">
        <f>INDEX(Trends!$D$3:$D$404,MATCH(C110,Trends!$C$3:$C$404,0))</f>
        <v>Stable</v>
      </c>
      <c r="K110" s="109" t="str">
        <f>IF(Reliability!B108="x","x",(IF(ROUNDUP(Reliability!B108,0)=1,"Very High",IF(ROUNDUP(Reliability!B108,0)=2,"High",IF(ROUNDUP(Reliability!B108,0)=3,"Medium",IF(ROUNDUP(Reliability!B108,0)=4,"Low","Very Low"))))))</f>
        <v>Very High</v>
      </c>
      <c r="L110" s="230">
        <f t="shared" si="18"/>
        <v>3.4</v>
      </c>
      <c r="M110" s="236">
        <f>'Impact of the crisis'!N111</f>
        <v>2.1</v>
      </c>
      <c r="N110" s="236">
        <f>'Impact of the crisis'!AB111</f>
        <v>3.9</v>
      </c>
      <c r="O110" s="230">
        <f>'Conditions of people affected'!R111</f>
        <v>3.2</v>
      </c>
      <c r="P110" s="236">
        <f>'Conditions of people affected'!K111</f>
        <v>3.4</v>
      </c>
      <c r="Q110" s="236">
        <f>'Conditions of people affected'!Q111</f>
        <v>3</v>
      </c>
      <c r="R110" s="231">
        <f t="shared" si="19"/>
        <v>3.7</v>
      </c>
      <c r="S110" s="231">
        <f>'Complexity of the crisis'!X111</f>
        <v>4.7</v>
      </c>
      <c r="T110" s="231">
        <f>'Complexity of the crisis'!AN111</f>
        <v>2</v>
      </c>
      <c r="U110" s="124" t="str">
        <f>VLOOKUP(C110,Lists!$C$3:$E$160,3,FALSE)</f>
        <v>Africa</v>
      </c>
      <c r="V110" s="125">
        <v>44591</v>
      </c>
    </row>
    <row r="111" spans="1:22" x14ac:dyDescent="0.25">
      <c r="A111" s="53" t="str">
        <f>'Crisis Indicator Data'!A109</f>
        <v>Refugees from Ethiopia</v>
      </c>
      <c r="B111" s="45" t="str">
        <f>Lists!G109</f>
        <v>Refugee influx from Tigray</v>
      </c>
      <c r="C111" s="53" t="str">
        <f>'Crisis Indicator Data'!C109</f>
        <v>SDN007</v>
      </c>
      <c r="D111" s="53" t="str">
        <f>'Crisis Indicator Data'!D109</f>
        <v>Sudan</v>
      </c>
      <c r="E111" s="53" t="str">
        <f>'Crisis Indicator Data'!E109</f>
        <v>SDN</v>
      </c>
      <c r="F111" s="53" t="str">
        <f>'Crisis Indicator Data'!B109</f>
        <v>International displacement</v>
      </c>
      <c r="G111" s="228">
        <f t="shared" si="15"/>
        <v>2.6</v>
      </c>
      <c r="H111" s="54">
        <f t="shared" si="16"/>
        <v>3</v>
      </c>
      <c r="I111" s="117" t="str">
        <f t="shared" si="17"/>
        <v>Medium</v>
      </c>
      <c r="J111" s="229" t="str">
        <f>INDEX(Trends!$D$3:$D$404,MATCH(C111,Trends!$C$3:$C$404,0))</f>
        <v>Stable</v>
      </c>
      <c r="K111" s="109" t="str">
        <f>IF(Reliability!B109="x","x",(IF(ROUNDUP(Reliability!B109,0)=1,"Very High",IF(ROUNDUP(Reliability!B109,0)=2,"High",IF(ROUNDUP(Reliability!B109,0)=3,"Medium",IF(ROUNDUP(Reliability!B109,0)=4,"Low","Very Low"))))))</f>
        <v>Very High</v>
      </c>
      <c r="L111" s="230">
        <f t="shared" si="18"/>
        <v>3</v>
      </c>
      <c r="M111" s="236">
        <f>'Impact of the crisis'!N112</f>
        <v>2.4</v>
      </c>
      <c r="N111" s="236">
        <f>'Impact of the crisis'!AB112</f>
        <v>3.3</v>
      </c>
      <c r="O111" s="230">
        <f>'Conditions of people affected'!R112</f>
        <v>1.7</v>
      </c>
      <c r="P111" s="236">
        <f>'Conditions of people affected'!K112</f>
        <v>1.4</v>
      </c>
      <c r="Q111" s="236">
        <f>'Conditions of people affected'!Q112</f>
        <v>2</v>
      </c>
      <c r="R111" s="231">
        <f t="shared" si="19"/>
        <v>3.7</v>
      </c>
      <c r="S111" s="231">
        <f>'Complexity of the crisis'!X112</f>
        <v>4.7</v>
      </c>
      <c r="T111" s="231">
        <f>'Complexity of the crisis'!AN112</f>
        <v>2</v>
      </c>
      <c r="U111" s="124" t="str">
        <f>VLOOKUP(C111,Lists!$C$3:$E$160,3,FALSE)</f>
        <v>Africa</v>
      </c>
      <c r="V111" s="125">
        <v>44591</v>
      </c>
    </row>
    <row r="112" spans="1:22" x14ac:dyDescent="0.25">
      <c r="A112" s="53" t="str">
        <f>'Crisis Indicator Data'!A110</f>
        <v>Violence West-Darfur</v>
      </c>
      <c r="B112" s="45" t="str">
        <f>Lists!G110</f>
        <v>West-Darfur Violence</v>
      </c>
      <c r="C112" s="53" t="str">
        <f>'Crisis Indicator Data'!C110</f>
        <v>SDN008</v>
      </c>
      <c r="D112" s="53" t="str">
        <f>'Crisis Indicator Data'!D110</f>
        <v>Sudan</v>
      </c>
      <c r="E112" s="53" t="str">
        <f>'Crisis Indicator Data'!E110</f>
        <v>SDN</v>
      </c>
      <c r="F112" s="53" t="str">
        <f>'Crisis Indicator Data'!B110</f>
        <v>Other type of violence</v>
      </c>
      <c r="G112" s="228">
        <f t="shared" si="15"/>
        <v>3.7</v>
      </c>
      <c r="H112" s="54">
        <f t="shared" si="16"/>
        <v>4</v>
      </c>
      <c r="I112" s="117" t="str">
        <f t="shared" si="17"/>
        <v>High</v>
      </c>
      <c r="J112" s="229" t="str">
        <f>INDEX(Trends!$D$3:$D$404,MATCH(C112,Trends!$C$3:$C$404,0))</f>
        <v>Increasing</v>
      </c>
      <c r="K112" s="109" t="str">
        <f>IF(Reliability!B110="x","x",(IF(ROUNDUP(Reliability!B110,0)=1,"Very High",IF(ROUNDUP(Reliability!B110,0)=2,"High",IF(ROUNDUP(Reliability!B110,0)=3,"Medium",IF(ROUNDUP(Reliability!B110,0)=4,"Low","Very Low"))))))</f>
        <v>Very High</v>
      </c>
      <c r="L112" s="230">
        <f t="shared" si="18"/>
        <v>3.5</v>
      </c>
      <c r="M112" s="236">
        <f>'Impact of the crisis'!N113</f>
        <v>1.1000000000000001</v>
      </c>
      <c r="N112" s="236">
        <f>'Impact of the crisis'!AB113</f>
        <v>4.2</v>
      </c>
      <c r="O112" s="230">
        <f>'Conditions of people affected'!R113</f>
        <v>3.65</v>
      </c>
      <c r="P112" s="236">
        <f>'Conditions of people affected'!K113</f>
        <v>3.3</v>
      </c>
      <c r="Q112" s="236">
        <f>'Conditions of people affected'!Q113</f>
        <v>4</v>
      </c>
      <c r="R112" s="231">
        <f t="shared" si="19"/>
        <v>3.8</v>
      </c>
      <c r="S112" s="231">
        <f>'Complexity of the crisis'!X113</f>
        <v>4.7</v>
      </c>
      <c r="T112" s="231">
        <f>'Complexity of the crisis'!AN113</f>
        <v>2.5</v>
      </c>
      <c r="U112" s="124" t="str">
        <f>VLOOKUP(C112,Lists!$C$3:$E$160,3,FALSE)</f>
        <v>Africa</v>
      </c>
      <c r="V112" s="125">
        <v>44591</v>
      </c>
    </row>
    <row r="113" spans="1:22" x14ac:dyDescent="0.25">
      <c r="A113" s="53" t="str">
        <f>'Crisis Indicator Data'!A111</f>
        <v>Drought in Senegal</v>
      </c>
      <c r="B113" s="45" t="str">
        <f>Lists!G111</f>
        <v>Drought</v>
      </c>
      <c r="C113" s="53" t="str">
        <f>'Crisis Indicator Data'!C111</f>
        <v>SEN002</v>
      </c>
      <c r="D113" s="53" t="str">
        <f>'Crisis Indicator Data'!D111</f>
        <v>Senegal</v>
      </c>
      <c r="E113" s="53" t="str">
        <f>'Crisis Indicator Data'!E111</f>
        <v>SEN</v>
      </c>
      <c r="F113" s="53" t="str">
        <f>'Crisis Indicator Data'!B111</f>
        <v>Drought</v>
      </c>
      <c r="G113" s="228">
        <f t="shared" si="15"/>
        <v>2.4</v>
      </c>
      <c r="H113" s="54">
        <f t="shared" si="16"/>
        <v>3</v>
      </c>
      <c r="I113" s="117" t="str">
        <f t="shared" si="17"/>
        <v>Medium</v>
      </c>
      <c r="J113" s="229" t="str">
        <f>INDEX(Trends!$D$3:$D$404,MATCH(C113,Trends!$C$3:$C$404,0))</f>
        <v>Stable</v>
      </c>
      <c r="K113" s="109" t="str">
        <f>IF(Reliability!B111="x","x",(IF(ROUNDUP(Reliability!B111,0)=1,"Very High",IF(ROUNDUP(Reliability!B111,0)=2,"High",IF(ROUNDUP(Reliability!B111,0)=3,"Medium",IF(ROUNDUP(Reliability!B111,0)=4,"Low","Very Low"))))))</f>
        <v>Medium</v>
      </c>
      <c r="L113" s="230">
        <f t="shared" si="18"/>
        <v>2.7</v>
      </c>
      <c r="M113" s="236">
        <f>'Impact of the crisis'!N114</f>
        <v>4.5</v>
      </c>
      <c r="N113" s="236">
        <f>'Impact of the crisis'!AB114</f>
        <v>1.2</v>
      </c>
      <c r="O113" s="230">
        <f>'Conditions of people affected'!R114</f>
        <v>2.4</v>
      </c>
      <c r="P113" s="236">
        <f>'Conditions of people affected'!K114</f>
        <v>2.8</v>
      </c>
      <c r="Q113" s="236">
        <f>'Conditions of people affected'!Q114</f>
        <v>2</v>
      </c>
      <c r="R113" s="231">
        <f t="shared" si="19"/>
        <v>2.2999999999999998</v>
      </c>
      <c r="S113" s="231">
        <f>'Complexity of the crisis'!X114</f>
        <v>2.1</v>
      </c>
      <c r="T113" s="231">
        <f>'Complexity of the crisis'!AN114</f>
        <v>2.5</v>
      </c>
      <c r="U113" s="124" t="str">
        <f>VLOOKUP(C113,Lists!$C$3:$E$160,3,FALSE)</f>
        <v>Africa</v>
      </c>
      <c r="V113" s="125">
        <v>44496</v>
      </c>
    </row>
    <row r="114" spans="1:22" x14ac:dyDescent="0.25">
      <c r="A114" s="53" t="str">
        <f>'Crisis Indicator Data'!A112</f>
        <v>Complex crisis in El Salvador</v>
      </c>
      <c r="B114" s="45" t="str">
        <f>Lists!G112</f>
        <v>Complex crisis</v>
      </c>
      <c r="C114" s="53" t="str">
        <f>'Crisis Indicator Data'!C112</f>
        <v>SLV001</v>
      </c>
      <c r="D114" s="53" t="str">
        <f>'Crisis Indicator Data'!D112</f>
        <v>El Salvador</v>
      </c>
      <c r="E114" s="53" t="str">
        <f>'Crisis Indicator Data'!E112</f>
        <v>SLV</v>
      </c>
      <c r="F114" s="53" t="str">
        <f>'Crisis Indicator Data'!B112</f>
        <v>Complex crisis</v>
      </c>
      <c r="G114" s="228">
        <f t="shared" si="15"/>
        <v>3.2</v>
      </c>
      <c r="H114" s="54">
        <f t="shared" si="16"/>
        <v>4</v>
      </c>
      <c r="I114" s="117" t="str">
        <f t="shared" si="17"/>
        <v>High</v>
      </c>
      <c r="J114" s="229" t="str">
        <f>INDEX(Trends!$D$3:$D$404,MATCH(C114,Trends!$C$3:$C$404,0))</f>
        <v>Increasing</v>
      </c>
      <c r="K114" s="109" t="str">
        <f>IF(Reliability!B112="x","x",(IF(ROUNDUP(Reliability!B112,0)=1,"Very High",IF(ROUNDUP(Reliability!B112,0)=2,"High",IF(ROUNDUP(Reliability!B112,0)=3,"Medium",IF(ROUNDUP(Reliability!B112,0)=4,"Low","Very Low"))))))</f>
        <v>Very High</v>
      </c>
      <c r="L114" s="230">
        <f t="shared" si="18"/>
        <v>3.4</v>
      </c>
      <c r="M114" s="236">
        <f>'Impact of the crisis'!N115</f>
        <v>3.8</v>
      </c>
      <c r="N114" s="236">
        <f>'Impact of the crisis'!AB115</f>
        <v>3.1</v>
      </c>
      <c r="O114" s="230">
        <f>'Conditions of people affected'!R115</f>
        <v>3.35</v>
      </c>
      <c r="P114" s="236">
        <f>'Conditions of people affected'!K115</f>
        <v>3.7</v>
      </c>
      <c r="Q114" s="236">
        <f>'Conditions of people affected'!Q115</f>
        <v>3</v>
      </c>
      <c r="R114" s="231">
        <f t="shared" si="19"/>
        <v>2.8</v>
      </c>
      <c r="S114" s="231">
        <f>'Complexity of the crisis'!X115</f>
        <v>3</v>
      </c>
      <c r="T114" s="231">
        <f>'Complexity of the crisis'!AN115</f>
        <v>2.5</v>
      </c>
      <c r="U114" s="124" t="str">
        <f>VLOOKUP(C114,Lists!$C$3:$E$160,3,FALSE)</f>
        <v>Americas</v>
      </c>
      <c r="V114" s="125">
        <v>44516</v>
      </c>
    </row>
    <row r="115" spans="1:22" x14ac:dyDescent="0.25">
      <c r="A115" s="53" t="str">
        <f>'Crisis Indicator Data'!A113</f>
        <v>Complex crisis in Somalia</v>
      </c>
      <c r="B115" s="45" t="str">
        <f>Lists!G113</f>
        <v>Complex crisis</v>
      </c>
      <c r="C115" s="53" t="str">
        <f>'Crisis Indicator Data'!C113</f>
        <v>SOM001</v>
      </c>
      <c r="D115" s="53" t="str">
        <f>'Crisis Indicator Data'!D113</f>
        <v>Somalia</v>
      </c>
      <c r="E115" s="53" t="str">
        <f>'Crisis Indicator Data'!E113</f>
        <v>SOM</v>
      </c>
      <c r="F115" s="53" t="str">
        <f>'Crisis Indicator Data'!B113</f>
        <v>Complex crisis</v>
      </c>
      <c r="G115" s="228">
        <f t="shared" si="15"/>
        <v>4.4000000000000004</v>
      </c>
      <c r="H115" s="54">
        <f t="shared" si="16"/>
        <v>5</v>
      </c>
      <c r="I115" s="117" t="str">
        <f t="shared" si="17"/>
        <v>Very High</v>
      </c>
      <c r="J115" s="229" t="str">
        <f>INDEX(Trends!$D$3:$D$404,MATCH(C115,Trends!$C$3:$C$404,0))</f>
        <v>Decreasing</v>
      </c>
      <c r="K115" s="109" t="str">
        <f>IF(Reliability!B113="x","x",(IF(ROUNDUP(Reliability!B113,0)=1,"Very High",IF(ROUNDUP(Reliability!B113,0)=2,"High",IF(ROUNDUP(Reliability!B113,0)=3,"Medium",IF(ROUNDUP(Reliability!B113,0)=4,"Low","Very Low"))))))</f>
        <v>High</v>
      </c>
      <c r="L115" s="230">
        <f t="shared" si="18"/>
        <v>4.8</v>
      </c>
      <c r="M115" s="236">
        <f>'Impact of the crisis'!N116</f>
        <v>4.7</v>
      </c>
      <c r="N115" s="236">
        <f>'Impact of the crisis'!AB116</f>
        <v>4.8</v>
      </c>
      <c r="O115" s="230">
        <f>'Conditions of people affected'!R116</f>
        <v>3.9</v>
      </c>
      <c r="P115" s="236">
        <f>'Conditions of people affected'!K116</f>
        <v>4.8</v>
      </c>
      <c r="Q115" s="236">
        <f>'Conditions of people affected'!Q116</f>
        <v>3</v>
      </c>
      <c r="R115" s="231">
        <f t="shared" si="19"/>
        <v>4.5999999999999996</v>
      </c>
      <c r="S115" s="231">
        <f>'Complexity of the crisis'!X116</f>
        <v>4.5999999999999996</v>
      </c>
      <c r="T115" s="231">
        <f>'Complexity of the crisis'!AN116</f>
        <v>4.5</v>
      </c>
      <c r="U115" s="124" t="str">
        <f>VLOOKUP(C115,Lists!$C$3:$E$160,3,FALSE)</f>
        <v>Africa</v>
      </c>
      <c r="V115" s="125">
        <v>44588</v>
      </c>
    </row>
    <row r="116" spans="1:22" x14ac:dyDescent="0.25">
      <c r="A116" s="53" t="str">
        <f>'Crisis Indicator Data'!A114</f>
        <v>Mixed Migration Flows in Somalia</v>
      </c>
      <c r="B116" s="45" t="str">
        <f>Lists!G114</f>
        <v>Mixed Migration</v>
      </c>
      <c r="C116" s="53" t="str">
        <f>'Crisis Indicator Data'!C114</f>
        <v>SOM002</v>
      </c>
      <c r="D116" s="53" t="str">
        <f>'Crisis Indicator Data'!D114</f>
        <v>Somalia</v>
      </c>
      <c r="E116" s="53" t="str">
        <f>'Crisis Indicator Data'!E114</f>
        <v>SOM</v>
      </c>
      <c r="F116" s="53" t="str">
        <f>'Crisis Indicator Data'!B114</f>
        <v>International displacement</v>
      </c>
      <c r="G116" s="228">
        <f t="shared" si="15"/>
        <v>1.9</v>
      </c>
      <c r="H116" s="54">
        <f t="shared" si="16"/>
        <v>2</v>
      </c>
      <c r="I116" s="117" t="str">
        <f t="shared" si="17"/>
        <v>Low</v>
      </c>
      <c r="J116" s="229" t="str">
        <f>INDEX(Trends!$D$3:$D$404,MATCH(C116,Trends!$C$3:$C$404,0))</f>
        <v>Stable</v>
      </c>
      <c r="K116" s="109" t="str">
        <f>IF(Reliability!B114="x","x",(IF(ROUNDUP(Reliability!B114,0)=1,"Very High",IF(ROUNDUP(Reliability!B114,0)=2,"High",IF(ROUNDUP(Reliability!B114,0)=3,"Medium",IF(ROUNDUP(Reliability!B114,0)=4,"Low","Very Low"))))))</f>
        <v>High</v>
      </c>
      <c r="L116" s="230">
        <f t="shared" si="18"/>
        <v>1.4</v>
      </c>
      <c r="M116" s="236">
        <f>'Impact of the crisis'!N117</f>
        <v>0.8</v>
      </c>
      <c r="N116" s="236">
        <f>'Impact of the crisis'!AB117</f>
        <v>1.7</v>
      </c>
      <c r="O116" s="230">
        <f>'Conditions of people affected'!R117</f>
        <v>0.85</v>
      </c>
      <c r="P116" s="236">
        <f>'Conditions of people affected'!K117</f>
        <v>0.7</v>
      </c>
      <c r="Q116" s="236">
        <f>'Conditions of people affected'!Q117</f>
        <v>1</v>
      </c>
      <c r="R116" s="231">
        <f t="shared" si="19"/>
        <v>3.8</v>
      </c>
      <c r="S116" s="231">
        <f>'Complexity of the crisis'!X117</f>
        <v>4.5999999999999996</v>
      </c>
      <c r="T116" s="231">
        <f>'Complexity of the crisis'!AN117</f>
        <v>2.5</v>
      </c>
      <c r="U116" s="124" t="str">
        <f>VLOOKUP(C116,Lists!$C$3:$E$160,3,FALSE)</f>
        <v>Africa</v>
      </c>
      <c r="V116" s="125">
        <v>44588</v>
      </c>
    </row>
    <row r="117" spans="1:22" x14ac:dyDescent="0.25">
      <c r="A117" s="53" t="str">
        <f>'Crisis Indicator Data'!A115</f>
        <v>Drought in Somalia</v>
      </c>
      <c r="B117" s="45" t="str">
        <f>Lists!G115</f>
        <v>Drought</v>
      </c>
      <c r="C117" s="53" t="str">
        <f>'Crisis Indicator Data'!C115</f>
        <v>SOM005</v>
      </c>
      <c r="D117" s="53" t="str">
        <f>'Crisis Indicator Data'!D115</f>
        <v>Somalia</v>
      </c>
      <c r="E117" s="53" t="str">
        <f>'Crisis Indicator Data'!E115</f>
        <v>SOM</v>
      </c>
      <c r="F117" s="53" t="str">
        <f>'Crisis Indicator Data'!B115</f>
        <v>Drought</v>
      </c>
      <c r="G117" s="228">
        <f t="shared" si="15"/>
        <v>3.7</v>
      </c>
      <c r="H117" s="54">
        <f t="shared" si="16"/>
        <v>4</v>
      </c>
      <c r="I117" s="117" t="str">
        <f t="shared" si="17"/>
        <v>High</v>
      </c>
      <c r="J117" s="229" t="str">
        <f>INDEX(Trends!$D$3:$D$404,MATCH(C117,Trends!$C$3:$C$404,0))</f>
        <v>-</v>
      </c>
      <c r="K117" s="109" t="str">
        <f>IF(Reliability!B115="x","x",(IF(ROUNDUP(Reliability!B115,0)=1,"Very High",IF(ROUNDUP(Reliability!B115,0)=2,"High",IF(ROUNDUP(Reliability!B115,0)=3,"Medium",IF(ROUNDUP(Reliability!B115,0)=4,"Low","Very Low"))))))</f>
        <v>High</v>
      </c>
      <c r="L117" s="230">
        <f t="shared" si="18"/>
        <v>3.2</v>
      </c>
      <c r="M117" s="236">
        <f>'Impact of the crisis'!N118</f>
        <v>4.7</v>
      </c>
      <c r="N117" s="236">
        <f>'Impact of the crisis'!AB118</f>
        <v>1.9</v>
      </c>
      <c r="O117" s="230">
        <f>'Conditions of people affected'!R118</f>
        <v>3.6</v>
      </c>
      <c r="P117" s="236">
        <f>'Conditions of people affected'!K118</f>
        <v>4.2</v>
      </c>
      <c r="Q117" s="236">
        <f>'Conditions of people affected'!Q118</f>
        <v>3</v>
      </c>
      <c r="R117" s="231">
        <f t="shared" si="19"/>
        <v>4.3</v>
      </c>
      <c r="S117" s="231">
        <f>'Complexity of the crisis'!X118</f>
        <v>4.5999999999999996</v>
      </c>
      <c r="T117" s="231">
        <f>'Complexity of the crisis'!AN118</f>
        <v>4</v>
      </c>
      <c r="U117" s="124" t="str">
        <f>VLOOKUP(C117,Lists!$C$3:$E$160,3,FALSE)</f>
        <v>Africa</v>
      </c>
      <c r="V117" s="125">
        <v>44589</v>
      </c>
    </row>
    <row r="118" spans="1:22" x14ac:dyDescent="0.25">
      <c r="A118" s="53" t="str">
        <f>'Crisis Indicator Data'!A116</f>
        <v>Complex crisis in South Sudan</v>
      </c>
      <c r="B118" s="45" t="str">
        <f>Lists!G116</f>
        <v>Complex crisis</v>
      </c>
      <c r="C118" s="53" t="str">
        <f>'Crisis Indicator Data'!C116</f>
        <v>SSD001</v>
      </c>
      <c r="D118" s="53" t="str">
        <f>'Crisis Indicator Data'!D116</f>
        <v>South Sudan</v>
      </c>
      <c r="E118" s="53" t="str">
        <f>'Crisis Indicator Data'!E116</f>
        <v>SSD</v>
      </c>
      <c r="F118" s="53" t="str">
        <f>'Crisis Indicator Data'!B116</f>
        <v>Complex crisis</v>
      </c>
      <c r="G118" s="228">
        <f t="shared" si="15"/>
        <v>4.5999999999999996</v>
      </c>
      <c r="H118" s="54">
        <f t="shared" si="16"/>
        <v>5</v>
      </c>
      <c r="I118" s="117" t="str">
        <f t="shared" si="17"/>
        <v>Very High</v>
      </c>
      <c r="J118" s="229" t="str">
        <f>INDEX(Trends!$D$3:$D$404,MATCH(C118,Trends!$C$3:$C$404,0))</f>
        <v>Stable</v>
      </c>
      <c r="K118" s="109" t="str">
        <f>IF(Reliability!B116="x","x",(IF(ROUNDUP(Reliability!B116,0)=1,"Very High",IF(ROUNDUP(Reliability!B116,0)=2,"High",IF(ROUNDUP(Reliability!B116,0)=3,"Medium",IF(ROUNDUP(Reliability!B116,0)=4,"Low","Very Low"))))))</f>
        <v>Medium</v>
      </c>
      <c r="L118" s="230">
        <f t="shared" si="18"/>
        <v>4.7</v>
      </c>
      <c r="M118" s="236">
        <f>'Impact of the crisis'!N119</f>
        <v>4.5999999999999996</v>
      </c>
      <c r="N118" s="236">
        <f>'Impact of the crisis'!AB119</f>
        <v>4.7</v>
      </c>
      <c r="O118" s="230">
        <f>'Conditions of people affected'!R119</f>
        <v>4.45</v>
      </c>
      <c r="P118" s="236">
        <f>'Conditions of people affected'!K119</f>
        <v>4.9000000000000004</v>
      </c>
      <c r="Q118" s="236">
        <f>'Conditions of people affected'!Q119</f>
        <v>4</v>
      </c>
      <c r="R118" s="231">
        <f t="shared" si="19"/>
        <v>4.5999999999999996</v>
      </c>
      <c r="S118" s="231">
        <f>'Complexity of the crisis'!X119</f>
        <v>4.7</v>
      </c>
      <c r="T118" s="231">
        <f>'Complexity of the crisis'!AN119</f>
        <v>4.5</v>
      </c>
      <c r="U118" s="124" t="str">
        <f>VLOOKUP(C118,Lists!$C$3:$E$160,3,FALSE)</f>
        <v>Africa</v>
      </c>
      <c r="V118" s="125">
        <v>44496</v>
      </c>
    </row>
    <row r="119" spans="1:22" ht="13.5" customHeight="1" x14ac:dyDescent="0.25">
      <c r="A119" s="53" t="str">
        <f>'Crisis Indicator Data'!A117</f>
        <v>Food Security Crisis in Eswatini</v>
      </c>
      <c r="B119" s="45" t="str">
        <f>Lists!G117</f>
        <v>Food Security Crisis</v>
      </c>
      <c r="C119" s="53" t="str">
        <f>'Crisis Indicator Data'!C117</f>
        <v>SWZ001</v>
      </c>
      <c r="D119" s="53" t="str">
        <f>'Crisis Indicator Data'!D117</f>
        <v>Eswatini</v>
      </c>
      <c r="E119" s="53" t="str">
        <f>'Crisis Indicator Data'!E117</f>
        <v>SWZ</v>
      </c>
      <c r="F119" s="53" t="str">
        <f>'Crisis Indicator Data'!B117</f>
        <v>Food Security</v>
      </c>
      <c r="G119" s="228">
        <f t="shared" si="15"/>
        <v>2.5</v>
      </c>
      <c r="H119" s="54">
        <f t="shared" si="16"/>
        <v>3</v>
      </c>
      <c r="I119" s="117" t="str">
        <f t="shared" si="17"/>
        <v>Medium</v>
      </c>
      <c r="J119" s="229" t="str">
        <f>INDEX(Trends!$D$3:$D$404,MATCH(C119,Trends!$C$3:$C$404,0))</f>
        <v>Increasing</v>
      </c>
      <c r="K119" s="109" t="str">
        <f>IF(Reliability!B117="x","x",(IF(ROUNDUP(Reliability!B117,0)=1,"Very High",IF(ROUNDUP(Reliability!B117,0)=2,"High",IF(ROUNDUP(Reliability!B117,0)=3,"Medium",IF(ROUNDUP(Reliability!B117,0)=4,"Low","Very Low"))))))</f>
        <v>High</v>
      </c>
      <c r="L119" s="230">
        <f t="shared" si="18"/>
        <v>2.1</v>
      </c>
      <c r="M119" s="236">
        <f>'Impact of the crisis'!N120</f>
        <v>3.1</v>
      </c>
      <c r="N119" s="236">
        <f>'Impact of the crisis'!AB120</f>
        <v>1.5</v>
      </c>
      <c r="O119" s="230">
        <f>'Conditions of people affected'!R120</f>
        <v>2.75</v>
      </c>
      <c r="P119" s="236">
        <f>'Conditions of people affected'!K120</f>
        <v>2.5</v>
      </c>
      <c r="Q119" s="236">
        <f>'Conditions of people affected'!Q120</f>
        <v>3</v>
      </c>
      <c r="R119" s="231">
        <f t="shared" si="19"/>
        <v>2.5</v>
      </c>
      <c r="S119" s="231">
        <f>'Complexity of the crisis'!X120</f>
        <v>3.3</v>
      </c>
      <c r="T119" s="231">
        <f>'Complexity of the crisis'!AN120</f>
        <v>1.5</v>
      </c>
      <c r="U119" s="124" t="str">
        <f>VLOOKUP(C119,Lists!$C$3:$E$160,3,FALSE)</f>
        <v>Africa</v>
      </c>
      <c r="V119" s="125">
        <v>44591</v>
      </c>
    </row>
    <row r="120" spans="1:22" x14ac:dyDescent="0.25">
      <c r="A120" s="53" t="str">
        <f>'Crisis Indicator Data'!A118</f>
        <v>Syrian conflict</v>
      </c>
      <c r="B120" s="45" t="str">
        <f>Lists!G118</f>
        <v>Conflict</v>
      </c>
      <c r="C120" s="53" t="str">
        <f>'Crisis Indicator Data'!C118</f>
        <v>SYR001</v>
      </c>
      <c r="D120" s="53" t="str">
        <f>'Crisis Indicator Data'!D118</f>
        <v>Syria</v>
      </c>
      <c r="E120" s="53" t="str">
        <f>'Crisis Indicator Data'!E118</f>
        <v>SYR</v>
      </c>
      <c r="F120" s="53" t="str">
        <f>'Crisis Indicator Data'!B118</f>
        <v>Complex crisis</v>
      </c>
      <c r="G120" s="228">
        <f t="shared" si="15"/>
        <v>5</v>
      </c>
      <c r="H120" s="54">
        <f t="shared" si="16"/>
        <v>5</v>
      </c>
      <c r="I120" s="117" t="str">
        <f t="shared" si="17"/>
        <v>Very High</v>
      </c>
      <c r="J120" s="229" t="str">
        <f>INDEX(Trends!$D$3:$D$404,MATCH(C120,Trends!$C$3:$C$404,0))</f>
        <v>Stable</v>
      </c>
      <c r="K120" s="109" t="str">
        <f>IF(Reliability!B118="x","x",(IF(ROUNDUP(Reliability!B118,0)=1,"Very High",IF(ROUNDUP(Reliability!B118,0)=2,"High",IF(ROUNDUP(Reliability!B118,0)=3,"Medium",IF(ROUNDUP(Reliability!B118,0)=4,"Low","Very Low"))))))</f>
        <v>High</v>
      </c>
      <c r="L120" s="230">
        <f t="shared" si="18"/>
        <v>4.8</v>
      </c>
      <c r="M120" s="236">
        <f>'Impact of the crisis'!N121</f>
        <v>4.5</v>
      </c>
      <c r="N120" s="236">
        <f>'Impact of the crisis'!AB121</f>
        <v>4.9000000000000004</v>
      </c>
      <c r="O120" s="230">
        <f>'Conditions of people affected'!R121</f>
        <v>5</v>
      </c>
      <c r="P120" s="236">
        <f>'Conditions of people affected'!K121</f>
        <v>5</v>
      </c>
      <c r="Q120" s="236">
        <f>'Conditions of people affected'!Q121</f>
        <v>5</v>
      </c>
      <c r="R120" s="231">
        <f t="shared" si="19"/>
        <v>5.0999999999999996</v>
      </c>
      <c r="S120" s="231">
        <f>'Complexity of the crisis'!X121</f>
        <v>5.2</v>
      </c>
      <c r="T120" s="231">
        <f>'Complexity of the crisis'!AN121</f>
        <v>5</v>
      </c>
      <c r="U120" s="124" t="str">
        <f>VLOOKUP(C120,Lists!$C$3:$E$160,3,FALSE)</f>
        <v>Middle east</v>
      </c>
      <c r="V120" s="125">
        <v>44584</v>
      </c>
    </row>
    <row r="121" spans="1:22" x14ac:dyDescent="0.25">
      <c r="A121" s="53" t="str">
        <f>'Crisis Indicator Data'!A119</f>
        <v>Complex crisis in Chad</v>
      </c>
      <c r="B121" s="45" t="str">
        <f>Lists!G119</f>
        <v>Complex crisis</v>
      </c>
      <c r="C121" s="53" t="str">
        <f>'Crisis Indicator Data'!C119</f>
        <v>TCD001</v>
      </c>
      <c r="D121" s="53" t="str">
        <f>'Crisis Indicator Data'!D119</f>
        <v>Chad</v>
      </c>
      <c r="E121" s="53" t="str">
        <f>'Crisis Indicator Data'!E119</f>
        <v>TCD</v>
      </c>
      <c r="F121" s="53" t="str">
        <f>'Crisis Indicator Data'!B119</f>
        <v>Multiple crises country</v>
      </c>
      <c r="G121" s="228">
        <f t="shared" si="15"/>
        <v>4.3</v>
      </c>
      <c r="H121" s="54">
        <f t="shared" si="16"/>
        <v>5</v>
      </c>
      <c r="I121" s="117" t="str">
        <f t="shared" si="17"/>
        <v>Very High</v>
      </c>
      <c r="J121" s="229" t="str">
        <f>INDEX(Trends!$D$3:$D$404,MATCH(C121,Trends!$C$3:$C$404,0))</f>
        <v>Increasing</v>
      </c>
      <c r="K121" s="109" t="str">
        <f>IF(Reliability!B119="x","x",(IF(ROUNDUP(Reliability!B119,0)=1,"Very High",IF(ROUNDUP(Reliability!B119,0)=2,"High",IF(ROUNDUP(Reliability!B119,0)=3,"Medium",IF(ROUNDUP(Reliability!B119,0)=4,"Low","Very Low"))))))</f>
        <v>Medium</v>
      </c>
      <c r="L121" s="230">
        <f t="shared" si="18"/>
        <v>4</v>
      </c>
      <c r="M121" s="236">
        <f>'Impact of the crisis'!N122</f>
        <v>4.8</v>
      </c>
      <c r="N121" s="236">
        <f>'Impact of the crisis'!AB122</f>
        <v>3.4</v>
      </c>
      <c r="O121" s="230">
        <f>'Conditions of people affected'!R122</f>
        <v>4.3499999999999996</v>
      </c>
      <c r="P121" s="236">
        <f>'Conditions of people affected'!K122</f>
        <v>4.7</v>
      </c>
      <c r="Q121" s="236">
        <f>'Conditions of people affected'!Q122</f>
        <v>4</v>
      </c>
      <c r="R121" s="231">
        <f t="shared" si="19"/>
        <v>4.3</v>
      </c>
      <c r="S121" s="231">
        <f>'Complexity of the crisis'!X122</f>
        <v>4.5999999999999996</v>
      </c>
      <c r="T121" s="231">
        <f>'Complexity of the crisis'!AN122</f>
        <v>4</v>
      </c>
      <c r="U121" s="124" t="str">
        <f>VLOOKUP(C121,Lists!$C$3:$E$160,3,FALSE)</f>
        <v>Africa</v>
      </c>
      <c r="V121" s="125">
        <v>44522</v>
      </c>
    </row>
    <row r="122" spans="1:22" x14ac:dyDescent="0.25">
      <c r="A122" s="53" t="str">
        <f>'Crisis Indicator Data'!A120</f>
        <v>Boko Haram in Chad</v>
      </c>
      <c r="B122" s="45" t="str">
        <f>Lists!G120</f>
        <v xml:space="preserve">Boko Haram </v>
      </c>
      <c r="C122" s="53" t="str">
        <f>'Crisis Indicator Data'!C120</f>
        <v>TCD003</v>
      </c>
      <c r="D122" s="53" t="str">
        <f>'Crisis Indicator Data'!D120</f>
        <v>Chad</v>
      </c>
      <c r="E122" s="53" t="str">
        <f>'Crisis Indicator Data'!E120</f>
        <v>TCD</v>
      </c>
      <c r="F122" s="53" t="str">
        <f>'Crisis Indicator Data'!B120</f>
        <v>Conflict</v>
      </c>
      <c r="G122" s="228">
        <f t="shared" si="15"/>
        <v>3.8</v>
      </c>
      <c r="H122" s="54">
        <f t="shared" si="16"/>
        <v>4</v>
      </c>
      <c r="I122" s="117" t="str">
        <f t="shared" si="17"/>
        <v>High</v>
      </c>
      <c r="J122" s="229" t="str">
        <f>INDEX(Trends!$D$3:$D$404,MATCH(C122,Trends!$C$3:$C$404,0))</f>
        <v>Stable</v>
      </c>
      <c r="K122" s="109" t="str">
        <f>IF(Reliability!B120="x","x",(IF(ROUNDUP(Reliability!B120,0)=1,"Very High",IF(ROUNDUP(Reliability!B120,0)=2,"High",IF(ROUNDUP(Reliability!B120,0)=3,"Medium",IF(ROUNDUP(Reliability!B120,0)=4,"Low","Very Low"))))))</f>
        <v>Medium</v>
      </c>
      <c r="L122" s="230">
        <f t="shared" si="18"/>
        <v>3.1</v>
      </c>
      <c r="M122" s="236">
        <f>'Impact of the crisis'!N123</f>
        <v>0.6</v>
      </c>
      <c r="N122" s="236">
        <f>'Impact of the crisis'!AB123</f>
        <v>3.9</v>
      </c>
      <c r="O122" s="230">
        <f>'Conditions of people affected'!R123</f>
        <v>3.8</v>
      </c>
      <c r="P122" s="236">
        <f>'Conditions of people affected'!K123</f>
        <v>2.6</v>
      </c>
      <c r="Q122" s="236">
        <f>'Conditions of people affected'!Q123</f>
        <v>5</v>
      </c>
      <c r="R122" s="231">
        <f t="shared" si="19"/>
        <v>4.3</v>
      </c>
      <c r="S122" s="231">
        <f>'Complexity of the crisis'!X123</f>
        <v>4.5999999999999996</v>
      </c>
      <c r="T122" s="231">
        <f>'Complexity of the crisis'!AN123</f>
        <v>4</v>
      </c>
      <c r="U122" s="124" t="str">
        <f>VLOOKUP(C122,Lists!$C$3:$E$160,3,FALSE)</f>
        <v>Africa</v>
      </c>
      <c r="V122" s="125">
        <v>44498</v>
      </c>
    </row>
    <row r="123" spans="1:22" x14ac:dyDescent="0.25">
      <c r="A123" s="53" t="str">
        <f>'Crisis Indicator Data'!A121</f>
        <v>CAR refugees in Chad</v>
      </c>
      <c r="B123" s="45" t="str">
        <f>Lists!G121</f>
        <v>CAR refugees</v>
      </c>
      <c r="C123" s="53" t="str">
        <f>'Crisis Indicator Data'!C121</f>
        <v>TCD004</v>
      </c>
      <c r="D123" s="53" t="str">
        <f>'Crisis Indicator Data'!D121</f>
        <v>Chad</v>
      </c>
      <c r="E123" s="53" t="str">
        <f>'Crisis Indicator Data'!E121</f>
        <v>TCD</v>
      </c>
      <c r="F123" s="53" t="str">
        <f>'Crisis Indicator Data'!B121</f>
        <v>International displacement</v>
      </c>
      <c r="G123" s="228">
        <f t="shared" si="15"/>
        <v>3.5</v>
      </c>
      <c r="H123" s="54">
        <f t="shared" si="16"/>
        <v>4</v>
      </c>
      <c r="I123" s="117" t="str">
        <f t="shared" si="17"/>
        <v>High</v>
      </c>
      <c r="J123" s="229" t="str">
        <f>INDEX(Trends!$D$3:$D$404,MATCH(C123,Trends!$C$3:$C$404,0))</f>
        <v>Stable</v>
      </c>
      <c r="K123" s="109" t="str">
        <f>IF(Reliability!B121="x","x",(IF(ROUNDUP(Reliability!B121,0)=1,"Very High",IF(ROUNDUP(Reliability!B121,0)=2,"High",IF(ROUNDUP(Reliability!B121,0)=3,"Medium",IF(ROUNDUP(Reliability!B121,0)=4,"Low","Very Low"))))))</f>
        <v>Medium</v>
      </c>
      <c r="L123" s="230">
        <f t="shared" si="18"/>
        <v>2.8</v>
      </c>
      <c r="M123" s="236">
        <f>'Impact of the crisis'!N124</f>
        <v>1.9</v>
      </c>
      <c r="N123" s="236">
        <f>'Impact of the crisis'!AB124</f>
        <v>3.2</v>
      </c>
      <c r="O123" s="230">
        <f>'Conditions of people affected'!R124</f>
        <v>3.65</v>
      </c>
      <c r="P123" s="236">
        <f>'Conditions of people affected'!K124</f>
        <v>3.3</v>
      </c>
      <c r="Q123" s="236">
        <f>'Conditions of people affected'!Q124</f>
        <v>4</v>
      </c>
      <c r="R123" s="231">
        <f t="shared" si="19"/>
        <v>3.8</v>
      </c>
      <c r="S123" s="231">
        <f>'Complexity of the crisis'!X124</f>
        <v>4.5999999999999996</v>
      </c>
      <c r="T123" s="231">
        <f>'Complexity of the crisis'!AN124</f>
        <v>2.5</v>
      </c>
      <c r="U123" s="124" t="str">
        <f>VLOOKUP(C123,Lists!$C$3:$E$160,3,FALSE)</f>
        <v>Africa</v>
      </c>
      <c r="V123" s="125">
        <v>44498</v>
      </c>
    </row>
    <row r="124" spans="1:22" x14ac:dyDescent="0.25">
      <c r="A124" s="53" t="str">
        <f>'Crisis Indicator Data'!A122</f>
        <v>Darfur refugees in Chad</v>
      </c>
      <c r="B124" s="45" t="str">
        <f>Lists!G122</f>
        <v>Darfur refugees</v>
      </c>
      <c r="C124" s="53" t="str">
        <f>'Crisis Indicator Data'!C122</f>
        <v>TCD005</v>
      </c>
      <c r="D124" s="53" t="str">
        <f>'Crisis Indicator Data'!D122</f>
        <v>Chad</v>
      </c>
      <c r="E124" s="53" t="str">
        <f>'Crisis Indicator Data'!E122</f>
        <v>TCD</v>
      </c>
      <c r="F124" s="53" t="str">
        <f>'Crisis Indicator Data'!B122</f>
        <v>International displacement</v>
      </c>
      <c r="G124" s="228">
        <f t="shared" si="15"/>
        <v>3.4</v>
      </c>
      <c r="H124" s="54">
        <f t="shared" si="16"/>
        <v>4</v>
      </c>
      <c r="I124" s="117" t="str">
        <f t="shared" si="17"/>
        <v>High</v>
      </c>
      <c r="J124" s="229" t="str">
        <f>INDEX(Trends!$D$3:$D$404,MATCH(C124,Trends!$C$3:$C$404,0))</f>
        <v>Decreasing</v>
      </c>
      <c r="K124" s="109" t="str">
        <f>IF(Reliability!B122="x","x",(IF(ROUNDUP(Reliability!B122,0)=1,"Very High",IF(ROUNDUP(Reliability!B122,0)=2,"High",IF(ROUNDUP(Reliability!B122,0)=3,"Medium",IF(ROUNDUP(Reliability!B122,0)=4,"Low","Very Low"))))))</f>
        <v>Medium</v>
      </c>
      <c r="L124" s="230">
        <f t="shared" si="18"/>
        <v>2.5</v>
      </c>
      <c r="M124" s="236">
        <f>'Impact of the crisis'!N125</f>
        <v>1.7</v>
      </c>
      <c r="N124" s="236">
        <f>'Impact of the crisis'!AB125</f>
        <v>2.9</v>
      </c>
      <c r="O124" s="230">
        <f>'Conditions of people affected'!R125</f>
        <v>3.7</v>
      </c>
      <c r="P124" s="236">
        <f>'Conditions of people affected'!K125</f>
        <v>3.4</v>
      </c>
      <c r="Q124" s="236">
        <f>'Conditions of people affected'!Q125</f>
        <v>4</v>
      </c>
      <c r="R124" s="231">
        <f t="shared" si="19"/>
        <v>3.6</v>
      </c>
      <c r="S124" s="231">
        <f>'Complexity of the crisis'!X125</f>
        <v>4.5999999999999996</v>
      </c>
      <c r="T124" s="231">
        <f>'Complexity of the crisis'!AN125</f>
        <v>2</v>
      </c>
      <c r="U124" s="124" t="str">
        <f>VLOOKUP(C124,Lists!$C$3:$E$160,3,FALSE)</f>
        <v>Africa</v>
      </c>
      <c r="V124" s="125">
        <v>44498</v>
      </c>
    </row>
    <row r="125" spans="1:22" x14ac:dyDescent="0.25">
      <c r="A125" s="53" t="str">
        <f>'Crisis Indicator Data'!A123</f>
        <v>Tibesti Conflict in Chad</v>
      </c>
      <c r="B125" s="45" t="str">
        <f>Lists!G123</f>
        <v>Tibesti conflict</v>
      </c>
      <c r="C125" s="53" t="str">
        <f>'Crisis Indicator Data'!C123</f>
        <v>TCD006</v>
      </c>
      <c r="D125" s="53" t="str">
        <f>'Crisis Indicator Data'!D123</f>
        <v>Chad</v>
      </c>
      <c r="E125" s="53" t="str">
        <f>'Crisis Indicator Data'!E123</f>
        <v>TCD</v>
      </c>
      <c r="F125" s="53" t="str">
        <f>'Crisis Indicator Data'!B123</f>
        <v>Conflict</v>
      </c>
      <c r="G125" s="228">
        <f t="shared" si="15"/>
        <v>2.7</v>
      </c>
      <c r="H125" s="54">
        <f t="shared" si="16"/>
        <v>3</v>
      </c>
      <c r="I125" s="117" t="str">
        <f t="shared" si="17"/>
        <v>Medium</v>
      </c>
      <c r="J125" s="229" t="str">
        <f>INDEX(Trends!$D$3:$D$404,MATCH(C125,Trends!$C$3:$C$404,0))</f>
        <v>Decreasing</v>
      </c>
      <c r="K125" s="109" t="str">
        <f>IF(Reliability!B123="x","x",(IF(ROUNDUP(Reliability!B123,0)=1,"Very High",IF(ROUNDUP(Reliability!B123,0)=2,"High",IF(ROUNDUP(Reliability!B123,0)=3,"Medium",IF(ROUNDUP(Reliability!B123,0)=4,"Low","Very Low"))))))</f>
        <v>Medium</v>
      </c>
      <c r="L125" s="230">
        <f t="shared" si="18"/>
        <v>2.4</v>
      </c>
      <c r="M125" s="236">
        <f>'Impact of the crisis'!N126</f>
        <v>1.3</v>
      </c>
      <c r="N125" s="236">
        <f>'Impact of the crisis'!AB126</f>
        <v>2.8</v>
      </c>
      <c r="O125" s="230">
        <f>'Conditions of people affected'!R126</f>
        <v>2.2000000000000002</v>
      </c>
      <c r="P125" s="236">
        <f>'Conditions of people affected'!K126</f>
        <v>0.4</v>
      </c>
      <c r="Q125" s="236">
        <f>'Conditions of people affected'!Q126</f>
        <v>4</v>
      </c>
      <c r="R125" s="231">
        <f t="shared" si="19"/>
        <v>3.8</v>
      </c>
      <c r="S125" s="231">
        <f>'Complexity of the crisis'!X126</f>
        <v>4.5999999999999996</v>
      </c>
      <c r="T125" s="231">
        <f>'Complexity of the crisis'!AN126</f>
        <v>2.5</v>
      </c>
      <c r="U125" s="124" t="str">
        <f>VLOOKUP(C125,Lists!$C$3:$E$160,3,FALSE)</f>
        <v>Africa</v>
      </c>
      <c r="V125" s="125">
        <v>44498</v>
      </c>
    </row>
    <row r="126" spans="1:22" x14ac:dyDescent="0.25">
      <c r="A126" s="53" t="str">
        <f>'Crisis Indicator Data'!A124</f>
        <v>Multiple situations in Thailand</v>
      </c>
      <c r="B126" s="45" t="str">
        <f>Lists!G124</f>
        <v>Country level</v>
      </c>
      <c r="C126" s="53" t="str">
        <f>'Crisis Indicator Data'!C124</f>
        <v>THA001</v>
      </c>
      <c r="D126" s="53" t="str">
        <f>'Crisis Indicator Data'!D124</f>
        <v>Thailand</v>
      </c>
      <c r="E126" s="53" t="str">
        <f>'Crisis Indicator Data'!E124</f>
        <v>THA</v>
      </c>
      <c r="F126" s="53" t="str">
        <f>'Crisis Indicator Data'!B124</f>
        <v>Multiple crises country</v>
      </c>
      <c r="G126" s="228">
        <f t="shared" si="15"/>
        <v>1.9</v>
      </c>
      <c r="H126" s="54">
        <f t="shared" si="16"/>
        <v>2</v>
      </c>
      <c r="I126" s="117" t="str">
        <f t="shared" si="17"/>
        <v>Low</v>
      </c>
      <c r="J126" s="229" t="str">
        <f>INDEX(Trends!$D$3:$D$404,MATCH(C126,Trends!$C$3:$C$404,0))</f>
        <v>Decreasing</v>
      </c>
      <c r="K126" s="109" t="str">
        <f>IF(Reliability!B124="x","x",(IF(ROUNDUP(Reliability!B124,0)=1,"Very High",IF(ROUNDUP(Reliability!B124,0)=2,"High",IF(ROUNDUP(Reliability!B124,0)=3,"Medium",IF(ROUNDUP(Reliability!B124,0)=4,"Low","Very Low"))))))</f>
        <v>High</v>
      </c>
      <c r="L126" s="230">
        <f t="shared" si="18"/>
        <v>2</v>
      </c>
      <c r="M126" s="236">
        <f>'Impact of the crisis'!N127</f>
        <v>1.2</v>
      </c>
      <c r="N126" s="236">
        <f>'Impact of the crisis'!AB127</f>
        <v>2.4</v>
      </c>
      <c r="O126" s="230">
        <f>'Conditions of people affected'!R127</f>
        <v>1.3</v>
      </c>
      <c r="P126" s="236">
        <f>'Conditions of people affected'!K127</f>
        <v>1.6</v>
      </c>
      <c r="Q126" s="236">
        <f>'Conditions of people affected'!Q127</f>
        <v>1</v>
      </c>
      <c r="R126" s="231">
        <f t="shared" si="19"/>
        <v>2.8</v>
      </c>
      <c r="S126" s="231">
        <f>'Complexity of the crisis'!X127</f>
        <v>3</v>
      </c>
      <c r="T126" s="231">
        <f>'Complexity of the crisis'!AN127</f>
        <v>2.5</v>
      </c>
      <c r="U126" s="124" t="str">
        <f>VLOOKUP(C126,Lists!$C$3:$E$160,3,FALSE)</f>
        <v>Asia</v>
      </c>
      <c r="V126" s="125">
        <v>44584</v>
      </c>
    </row>
    <row r="127" spans="1:22" x14ac:dyDescent="0.25">
      <c r="A127" s="53" t="str">
        <f>'Crisis Indicator Data'!A125</f>
        <v xml:space="preserve">Conflict in southern Thailand </v>
      </c>
      <c r="B127" s="45" t="str">
        <f>Lists!G125</f>
        <v>Conflict</v>
      </c>
      <c r="C127" s="53" t="str">
        <f>'Crisis Indicator Data'!C125</f>
        <v>THA002</v>
      </c>
      <c r="D127" s="53" t="str">
        <f>'Crisis Indicator Data'!D125</f>
        <v>Thailand</v>
      </c>
      <c r="E127" s="53" t="str">
        <f>'Crisis Indicator Data'!E125</f>
        <v>THA</v>
      </c>
      <c r="F127" s="53" t="str">
        <f>'Crisis Indicator Data'!B125</f>
        <v>Conflict</v>
      </c>
      <c r="G127" s="228" t="str">
        <f t="shared" si="15"/>
        <v>x</v>
      </c>
      <c r="H127" s="54" t="str">
        <f t="shared" si="16"/>
        <v>x</v>
      </c>
      <c r="I127" s="117" t="str">
        <f t="shared" si="17"/>
        <v>x</v>
      </c>
      <c r="J127" s="229" t="str">
        <f>INDEX(Trends!$D$3:$D$404,MATCH(C127,Trends!$C$3:$C$404,0))</f>
        <v>-</v>
      </c>
      <c r="K127" s="109" t="str">
        <f>IF(Reliability!B125="x","x",(IF(ROUNDUP(Reliability!B125,0)=1,"Very High",IF(ROUNDUP(Reliability!B125,0)=2,"High",IF(ROUNDUP(Reliability!B125,0)=3,"Medium",IF(ROUNDUP(Reliability!B125,0)=4,"Low","Very Low"))))))</f>
        <v>Very Low</v>
      </c>
      <c r="L127" s="230">
        <f t="shared" si="18"/>
        <v>1.7</v>
      </c>
      <c r="M127" s="236">
        <f>'Impact of the crisis'!N128</f>
        <v>1.1000000000000001</v>
      </c>
      <c r="N127" s="236">
        <f>'Impact of the crisis'!AB128</f>
        <v>2</v>
      </c>
      <c r="O127" s="230" t="str">
        <f>'Conditions of people affected'!R128</f>
        <v>x</v>
      </c>
      <c r="P127" s="236" t="str">
        <f>'Conditions of people affected'!K128</f>
        <v>x</v>
      </c>
      <c r="Q127" s="236" t="str">
        <f>'Conditions of people affected'!Q128</f>
        <v>x</v>
      </c>
      <c r="R127" s="231">
        <f t="shared" si="19"/>
        <v>2.2999999999999998</v>
      </c>
      <c r="S127" s="231">
        <f>'Complexity of the crisis'!X128</f>
        <v>3</v>
      </c>
      <c r="T127" s="231">
        <f>'Complexity of the crisis'!AN128</f>
        <v>1.5</v>
      </c>
      <c r="U127" s="124" t="str">
        <f>VLOOKUP(C127,Lists!$C$3:$E$160,3,FALSE)</f>
        <v>Asia</v>
      </c>
      <c r="V127" s="125">
        <v>44584</v>
      </c>
    </row>
    <row r="128" spans="1:22" x14ac:dyDescent="0.25">
      <c r="A128" s="53" t="str">
        <f>'Crisis Indicator Data'!A126</f>
        <v>Myanmar refugees in Thailand</v>
      </c>
      <c r="B128" s="45" t="str">
        <f>Lists!G126</f>
        <v>Refugees</v>
      </c>
      <c r="C128" s="53" t="str">
        <f>'Crisis Indicator Data'!C126</f>
        <v>THA003</v>
      </c>
      <c r="D128" s="53" t="str">
        <f>'Crisis Indicator Data'!D126</f>
        <v>Thailand</v>
      </c>
      <c r="E128" s="53" t="str">
        <f>'Crisis Indicator Data'!E126</f>
        <v>THA</v>
      </c>
      <c r="F128" s="53" t="str">
        <f>'Crisis Indicator Data'!B126</f>
        <v>International displacement</v>
      </c>
      <c r="G128" s="228">
        <f t="shared" si="15"/>
        <v>2.2999999999999998</v>
      </c>
      <c r="H128" s="54">
        <f t="shared" si="16"/>
        <v>3</v>
      </c>
      <c r="I128" s="117" t="str">
        <f t="shared" si="17"/>
        <v>Medium</v>
      </c>
      <c r="J128" s="229" t="str">
        <f>INDEX(Trends!$D$3:$D$404,MATCH(C128,Trends!$C$3:$C$404,0))</f>
        <v>Stable</v>
      </c>
      <c r="K128" s="109" t="str">
        <f>IF(Reliability!B126="x","x",(IF(ROUNDUP(Reliability!B126,0)=1,"Very High",IF(ROUNDUP(Reliability!B126,0)=2,"High",IF(ROUNDUP(Reliability!B126,0)=3,"Medium",IF(ROUNDUP(Reliability!B126,0)=4,"Low","Very Low"))))))</f>
        <v>Medium</v>
      </c>
      <c r="L128" s="230">
        <f t="shared" si="18"/>
        <v>2.5</v>
      </c>
      <c r="M128" s="236">
        <f>'Impact of the crisis'!N129</f>
        <v>0</v>
      </c>
      <c r="N128" s="236">
        <f>'Impact of the crisis'!AB129</f>
        <v>3.4</v>
      </c>
      <c r="O128" s="230">
        <f>'Conditions of people affected'!R129</f>
        <v>2.2999999999999998</v>
      </c>
      <c r="P128" s="236">
        <f>'Conditions of people affected'!K129</f>
        <v>1.6</v>
      </c>
      <c r="Q128" s="236">
        <f>'Conditions of people affected'!Q129</f>
        <v>3</v>
      </c>
      <c r="R128" s="231">
        <f t="shared" si="19"/>
        <v>2.2999999999999998</v>
      </c>
      <c r="S128" s="231">
        <f>'Complexity of the crisis'!X129</f>
        <v>3</v>
      </c>
      <c r="T128" s="231">
        <f>'Complexity of the crisis'!AN129</f>
        <v>1.5</v>
      </c>
      <c r="U128" s="124" t="str">
        <f>VLOOKUP(C128,Lists!$C$3:$E$160,3,FALSE)</f>
        <v>Asia</v>
      </c>
      <c r="V128" s="125">
        <v>44584</v>
      </c>
    </row>
    <row r="129" spans="1:22" x14ac:dyDescent="0.25">
      <c r="A129" s="53" t="str">
        <f>'Crisis Indicator Data'!A127</f>
        <v>Tonga Volcano Eruption</v>
      </c>
      <c r="B129" s="45" t="str">
        <f>Lists!G127</f>
        <v>Volcano Eruption</v>
      </c>
      <c r="C129" s="53" t="str">
        <f>'Crisis Indicator Data'!C127</f>
        <v>TON002</v>
      </c>
      <c r="D129" s="53" t="str">
        <f>'Crisis Indicator Data'!D127</f>
        <v>Tonga</v>
      </c>
      <c r="E129" s="53" t="str">
        <f>'Crisis Indicator Data'!E127</f>
        <v>TON</v>
      </c>
      <c r="F129" s="53" t="str">
        <f>'Crisis Indicator Data'!B127</f>
        <v>Volcano</v>
      </c>
      <c r="G129" s="228">
        <f t="shared" si="15"/>
        <v>1.3</v>
      </c>
      <c r="H129" s="54">
        <f t="shared" si="16"/>
        <v>2</v>
      </c>
      <c r="I129" s="117" t="str">
        <f t="shared" si="17"/>
        <v>Low</v>
      </c>
      <c r="J129" s="229" t="str">
        <f>INDEX(Trends!$D$3:$D$404,MATCH(C129,Trends!$C$3:$C$404,0))</f>
        <v>-</v>
      </c>
      <c r="K129" s="109" t="str">
        <f>IF(Reliability!B127="x","x",(IF(ROUNDUP(Reliability!B127,0)=1,"Very High",IF(ROUNDUP(Reliability!B127,0)=2,"High",IF(ROUNDUP(Reliability!B127,0)=3,"Medium",IF(ROUNDUP(Reliability!B127,0)=4,"Low","Very Low"))))))</f>
        <v>Very High</v>
      </c>
      <c r="L129" s="230">
        <f t="shared" si="18"/>
        <v>2</v>
      </c>
      <c r="M129" s="236">
        <f>'Impact of the crisis'!N130</f>
        <v>2.5</v>
      </c>
      <c r="N129" s="236">
        <f>'Impact of the crisis'!AB130</f>
        <v>1.7</v>
      </c>
      <c r="O129" s="230">
        <f>'Conditions of people affected'!R130</f>
        <v>1</v>
      </c>
      <c r="P129" s="236">
        <f>'Conditions of people affected'!K130</f>
        <v>0</v>
      </c>
      <c r="Q129" s="236">
        <f>'Conditions of people affected'!Q130</f>
        <v>2</v>
      </c>
      <c r="R129" s="231">
        <f t="shared" si="19"/>
        <v>1.2</v>
      </c>
      <c r="S129" s="231">
        <f>'Complexity of the crisis'!X130</f>
        <v>0.9</v>
      </c>
      <c r="T129" s="231">
        <f>'Complexity of the crisis'!AN130</f>
        <v>1.5</v>
      </c>
      <c r="U129" s="124" t="str">
        <f>VLOOKUP(C129,Lists!$C$3:$E$160,3,FALSE)</f>
        <v>Pacific</v>
      </c>
      <c r="V129" s="125">
        <v>44591</v>
      </c>
    </row>
    <row r="130" spans="1:22" x14ac:dyDescent="0.25">
      <c r="A130" s="53" t="str">
        <f>'Crisis Indicator Data'!A128</f>
        <v>Venezuelan refugees in Trinidad and Tobago</v>
      </c>
      <c r="B130" s="45" t="str">
        <f>Lists!G128</f>
        <v>Venezuelan refugees</v>
      </c>
      <c r="C130" s="53" t="str">
        <f>'Crisis Indicator Data'!C128</f>
        <v>TTO002</v>
      </c>
      <c r="D130" s="53" t="str">
        <f>'Crisis Indicator Data'!D128</f>
        <v>Trinidad and Tobago</v>
      </c>
      <c r="E130" s="53" t="str">
        <f>'Crisis Indicator Data'!E128</f>
        <v>TTO</v>
      </c>
      <c r="F130" s="53" t="str">
        <f>'Crisis Indicator Data'!B128</f>
        <v>International displacement</v>
      </c>
      <c r="G130" s="228">
        <f t="shared" si="15"/>
        <v>1.8</v>
      </c>
      <c r="H130" s="54">
        <f t="shared" si="16"/>
        <v>2</v>
      </c>
      <c r="I130" s="117" t="str">
        <f t="shared" si="17"/>
        <v>Low</v>
      </c>
      <c r="J130" s="229" t="str">
        <f>INDEX(Trends!$D$3:$D$404,MATCH(C130,Trends!$C$3:$C$404,0))</f>
        <v>Increasing</v>
      </c>
      <c r="K130" s="109" t="str">
        <f>IF(Reliability!B128="x","x",(IF(ROUNDUP(Reliability!B128,0)=1,"Very High",IF(ROUNDUP(Reliability!B128,0)=2,"High",IF(ROUNDUP(Reliability!B128,0)=3,"Medium",IF(ROUNDUP(Reliability!B128,0)=4,"Low","Very Low"))))))</f>
        <v>Medium</v>
      </c>
      <c r="L130" s="230">
        <f t="shared" si="18"/>
        <v>2.6</v>
      </c>
      <c r="M130" s="236">
        <f>'Impact of the crisis'!N131</f>
        <v>2.9</v>
      </c>
      <c r="N130" s="236">
        <f>'Impact of the crisis'!AB131</f>
        <v>2.4</v>
      </c>
      <c r="O130" s="230">
        <f>'Conditions of people affected'!R131</f>
        <v>1.1499999999999999</v>
      </c>
      <c r="P130" s="236">
        <f>'Conditions of people affected'!K131</f>
        <v>1.3</v>
      </c>
      <c r="Q130" s="236">
        <f>'Conditions of people affected'!Q131</f>
        <v>1</v>
      </c>
      <c r="R130" s="231">
        <f t="shared" si="19"/>
        <v>1.9</v>
      </c>
      <c r="S130" s="231">
        <f>'Complexity of the crisis'!X131</f>
        <v>1.8</v>
      </c>
      <c r="T130" s="231">
        <f>'Complexity of the crisis'!AN131</f>
        <v>2</v>
      </c>
      <c r="U130" s="124" t="str">
        <f>VLOOKUP(C130,Lists!$C$3:$E$160,3,FALSE)</f>
        <v>Americas</v>
      </c>
      <c r="V130" s="125">
        <v>44495</v>
      </c>
    </row>
    <row r="131" spans="1:22" x14ac:dyDescent="0.25">
      <c r="A131" s="53" t="str">
        <f>'Crisis Indicator Data'!A129</f>
        <v>Mixed migration flows in Tunisia</v>
      </c>
      <c r="B131" s="45" t="str">
        <f>Lists!G129</f>
        <v>Mixed Migration</v>
      </c>
      <c r="C131" s="53" t="str">
        <f>'Crisis Indicator Data'!C129</f>
        <v>TUN002</v>
      </c>
      <c r="D131" s="53" t="str">
        <f>'Crisis Indicator Data'!D129</f>
        <v>Tunisia</v>
      </c>
      <c r="E131" s="53" t="str">
        <f>'Crisis Indicator Data'!E129</f>
        <v>TUN</v>
      </c>
      <c r="F131" s="53" t="str">
        <f>'Crisis Indicator Data'!B129</f>
        <v>International displacement</v>
      </c>
      <c r="G131" s="228" t="str">
        <f t="shared" si="15"/>
        <v>x</v>
      </c>
      <c r="H131" s="54" t="str">
        <f t="shared" si="16"/>
        <v>x</v>
      </c>
      <c r="I131" s="117" t="str">
        <f t="shared" si="17"/>
        <v>x</v>
      </c>
      <c r="J131" s="229" t="str">
        <f>INDEX(Trends!$D$3:$D$404,MATCH(C131,Trends!$C$3:$C$404,0))</f>
        <v>-</v>
      </c>
      <c r="K131" s="109" t="str">
        <f>IF(Reliability!B129="x","x",(IF(ROUNDUP(Reliability!B129,0)=1,"Very High",IF(ROUNDUP(Reliability!B129,0)=2,"High",IF(ROUNDUP(Reliability!B129,0)=3,"Medium",IF(ROUNDUP(Reliability!B129,0)=4,"Low","Very Low"))))))</f>
        <v>Low</v>
      </c>
      <c r="L131" s="230">
        <f t="shared" si="18"/>
        <v>4.2</v>
      </c>
      <c r="M131" s="236">
        <f>'Impact of the crisis'!N132</f>
        <v>4.3</v>
      </c>
      <c r="N131" s="236">
        <f>'Impact of the crisis'!AB132</f>
        <v>4.2</v>
      </c>
      <c r="O131" s="230" t="str">
        <f>'Conditions of people affected'!R132</f>
        <v>x</v>
      </c>
      <c r="P131" s="236" t="str">
        <f>'Conditions of people affected'!K132</f>
        <v>x</v>
      </c>
      <c r="Q131" s="236" t="str">
        <f>'Conditions of people affected'!Q132</f>
        <v>x</v>
      </c>
      <c r="R131" s="231">
        <f t="shared" si="19"/>
        <v>1.9</v>
      </c>
      <c r="S131" s="231">
        <f>'Complexity of the crisis'!X132</f>
        <v>2.9</v>
      </c>
      <c r="T131" s="231">
        <f>'Complexity of the crisis'!AN132</f>
        <v>0.5</v>
      </c>
      <c r="U131" s="124" t="str">
        <f>VLOOKUP(C131,Lists!$C$3:$E$160,3,FALSE)</f>
        <v>Africa</v>
      </c>
      <c r="V131" s="125">
        <v>44490</v>
      </c>
    </row>
    <row r="132" spans="1:22" x14ac:dyDescent="0.25">
      <c r="A132" s="53" t="str">
        <f>'Crisis Indicator Data'!A130</f>
        <v>Complex situation in Turkey</v>
      </c>
      <c r="B132" s="45" t="str">
        <f>Lists!G130</f>
        <v>Country level</v>
      </c>
      <c r="C132" s="53" t="str">
        <f>'Crisis Indicator Data'!C130</f>
        <v>TUR001</v>
      </c>
      <c r="D132" s="53" t="str">
        <f>'Crisis Indicator Data'!D130</f>
        <v>Turkey</v>
      </c>
      <c r="E132" s="53" t="str">
        <f>'Crisis Indicator Data'!E130</f>
        <v>TUR</v>
      </c>
      <c r="F132" s="53" t="str">
        <f>'Crisis Indicator Data'!B130</f>
        <v>Multiple crises country</v>
      </c>
      <c r="G132" s="228">
        <f t="shared" si="15"/>
        <v>3.4</v>
      </c>
      <c r="H132" s="54">
        <f t="shared" si="16"/>
        <v>4</v>
      </c>
      <c r="I132" s="117" t="str">
        <f t="shared" si="17"/>
        <v>High</v>
      </c>
      <c r="J132" s="229" t="str">
        <f>INDEX(Trends!$D$3:$D$404,MATCH(C132,Trends!$C$3:$C$404,0))</f>
        <v>Stable</v>
      </c>
      <c r="K132" s="109" t="str">
        <f>IF(Reliability!B130="x","x",(IF(ROUNDUP(Reliability!B130,0)=1,"Very High",IF(ROUNDUP(Reliability!B130,0)=2,"High",IF(ROUNDUP(Reliability!B130,0)=3,"Medium",IF(ROUNDUP(Reliability!B130,0)=4,"Low","Very Low"))))))</f>
        <v>High</v>
      </c>
      <c r="L132" s="230">
        <f t="shared" si="18"/>
        <v>3.5</v>
      </c>
      <c r="M132" s="236">
        <f>'Impact of the crisis'!N133</f>
        <v>3.7</v>
      </c>
      <c r="N132" s="236">
        <f>'Impact of the crisis'!AB133</f>
        <v>3.4</v>
      </c>
      <c r="O132" s="230">
        <f>'Conditions of people affected'!R133</f>
        <v>3</v>
      </c>
      <c r="P132" s="236">
        <f>'Conditions of people affected'!K133</f>
        <v>4</v>
      </c>
      <c r="Q132" s="236">
        <f>'Conditions of people affected'!Q133</f>
        <v>2</v>
      </c>
      <c r="R132" s="231">
        <f t="shared" si="19"/>
        <v>3.8</v>
      </c>
      <c r="S132" s="231">
        <f>'Complexity of the crisis'!X133</f>
        <v>4.0999999999999996</v>
      </c>
      <c r="T132" s="231">
        <f>'Complexity of the crisis'!AN133</f>
        <v>3.5</v>
      </c>
      <c r="U132" s="124" t="str">
        <f>VLOOKUP(C132,Lists!$C$3:$E$160,3,FALSE)</f>
        <v>Middle east</v>
      </c>
      <c r="V132" s="125">
        <v>44559</v>
      </c>
    </row>
    <row r="133" spans="1:22" x14ac:dyDescent="0.25">
      <c r="A133" s="53" t="str">
        <f>'Crisis Indicator Data'!A131</f>
        <v>Syrian Refugees in Turkey</v>
      </c>
      <c r="B133" s="45" t="str">
        <f>Lists!G131</f>
        <v>Syrian refugees</v>
      </c>
      <c r="C133" s="53" t="str">
        <f>'Crisis Indicator Data'!C131</f>
        <v>TUR002</v>
      </c>
      <c r="D133" s="53" t="str">
        <f>'Crisis Indicator Data'!D131</f>
        <v>Turkey</v>
      </c>
      <c r="E133" s="53" t="str">
        <f>'Crisis Indicator Data'!E131</f>
        <v>TUR</v>
      </c>
      <c r="F133" s="53" t="str">
        <f>'Crisis Indicator Data'!B131</f>
        <v>International displacement</v>
      </c>
      <c r="G133" s="228">
        <f t="shared" ref="G133:G143" si="20">IF(OR(O133="x",L133="x"),"x",ROUND((5-GEOMEAN(((5-L133)/5*4+1),((5-O133)/5*4+1),((5-O133)/5*4+1)))/4*3.5+R133*0.3,1))</f>
        <v>3.4</v>
      </c>
      <c r="H133" s="54">
        <f t="shared" ref="H133:H143" si="21">IF(G133="x","x",ROUNDUP(G133,0))</f>
        <v>4</v>
      </c>
      <c r="I133" s="117" t="str">
        <f t="shared" ref="I133:I143" si="22">IF(O133="x","x",IF(L133="x","x",(IF(H133=5,"Very High",IF(H133=4,"High",IF(H133=3,"Medium",IF(H133=2,"Low","Very Low")))))))</f>
        <v>High</v>
      </c>
      <c r="J133" s="229" t="str">
        <f>INDEX(Trends!$D$3:$D$404,MATCH(C133,Trends!$C$3:$C$404,0))</f>
        <v>Decreasing</v>
      </c>
      <c r="K133" s="109" t="str">
        <f>IF(Reliability!B131="x","x",(IF(ROUNDUP(Reliability!B131,0)=1,"Very High",IF(ROUNDUP(Reliability!B131,0)=2,"High",IF(ROUNDUP(Reliability!B131,0)=3,"Medium",IF(ROUNDUP(Reliability!B131,0)=4,"Low","Very Low"))))))</f>
        <v>High</v>
      </c>
      <c r="L133" s="230">
        <f t="shared" ref="L133:L143" si="23">IF(OR(N133="x",M133="x"),"x",ROUND((5-GEOMEAN(((5-M133)/5*4+1),((5-N133)/5*4+1),((5-N133)/5*4+1)))/4*5,1))</f>
        <v>3.2</v>
      </c>
      <c r="M133" s="236">
        <f>'Impact of the crisis'!N134</f>
        <v>2.9</v>
      </c>
      <c r="N133" s="236">
        <f>'Impact of the crisis'!AB134</f>
        <v>3.3</v>
      </c>
      <c r="O133" s="230">
        <f>'Conditions of people affected'!R134</f>
        <v>3.45</v>
      </c>
      <c r="P133" s="236">
        <f>'Conditions of people affected'!K134</f>
        <v>3.9</v>
      </c>
      <c r="Q133" s="236">
        <f>'Conditions of people affected'!Q134</f>
        <v>3</v>
      </c>
      <c r="R133" s="231">
        <f t="shared" ref="R133:R143" si="24">IF(OR(T133="x",S133="x"),S133,ROUND((5-GEOMEAN(((5-S133)/5*4+1),((5-T133)/5*4+1)))/4*5,1))</f>
        <v>3.4</v>
      </c>
      <c r="S133" s="231">
        <f>'Complexity of the crisis'!X134</f>
        <v>4.0999999999999996</v>
      </c>
      <c r="T133" s="231">
        <f>'Complexity of the crisis'!AN134</f>
        <v>2.5</v>
      </c>
      <c r="U133" s="124" t="str">
        <f>VLOOKUP(C133,Lists!$C$3:$E$160,3,FALSE)</f>
        <v>Middle east</v>
      </c>
      <c r="V133" s="125">
        <v>44559</v>
      </c>
    </row>
    <row r="134" spans="1:22" x14ac:dyDescent="0.25">
      <c r="A134" s="53" t="str">
        <f>'Crisis Indicator Data'!A132</f>
        <v>Mixed Migration Flows in Turkey</v>
      </c>
      <c r="B134" s="45" t="str">
        <f>Lists!G132</f>
        <v>Mixed Migration</v>
      </c>
      <c r="C134" s="53" t="str">
        <f>'Crisis Indicator Data'!C132</f>
        <v>TUR003</v>
      </c>
      <c r="D134" s="53" t="str">
        <f>'Crisis Indicator Data'!D132</f>
        <v>Turkey</v>
      </c>
      <c r="E134" s="53" t="str">
        <f>'Crisis Indicator Data'!E132</f>
        <v>TUR</v>
      </c>
      <c r="F134" s="53" t="str">
        <f>'Crisis Indicator Data'!B132</f>
        <v>International displacement</v>
      </c>
      <c r="G134" s="228">
        <f t="shared" si="20"/>
        <v>3.4</v>
      </c>
      <c r="H134" s="54">
        <f t="shared" si="21"/>
        <v>4</v>
      </c>
      <c r="I134" s="117" t="str">
        <f t="shared" si="22"/>
        <v>High</v>
      </c>
      <c r="J134" s="229" t="str">
        <f>INDEX(Trends!$D$3:$D$404,MATCH(C134,Trends!$C$3:$C$404,0))</f>
        <v>Stable</v>
      </c>
      <c r="K134" s="109" t="str">
        <f>IF(Reliability!B132="x","x",(IF(ROUNDUP(Reliability!B132,0)=1,"Very High",IF(ROUNDUP(Reliability!B132,0)=2,"High",IF(ROUNDUP(Reliability!B132,0)=3,"Medium",IF(ROUNDUP(Reliability!B132,0)=4,"Low","Very Low"))))))</f>
        <v>High</v>
      </c>
      <c r="L134" s="230">
        <f t="shared" si="23"/>
        <v>3.2</v>
      </c>
      <c r="M134" s="236">
        <f>'Impact of the crisis'!N135</f>
        <v>3.1</v>
      </c>
      <c r="N134" s="236">
        <f>'Impact of the crisis'!AB135</f>
        <v>3.3</v>
      </c>
      <c r="O134" s="230">
        <f>'Conditions of people affected'!R135</f>
        <v>3.5</v>
      </c>
      <c r="P134" s="236">
        <f>'Conditions of people affected'!K135</f>
        <v>4</v>
      </c>
      <c r="Q134" s="236">
        <f>'Conditions of people affected'!Q135</f>
        <v>3</v>
      </c>
      <c r="R134" s="231">
        <f t="shared" si="24"/>
        <v>3.4</v>
      </c>
      <c r="S134" s="231">
        <f>'Complexity of the crisis'!X135</f>
        <v>4.0999999999999996</v>
      </c>
      <c r="T134" s="231">
        <f>'Complexity of the crisis'!AN135</f>
        <v>2.5</v>
      </c>
      <c r="U134" s="124" t="str">
        <f>VLOOKUP(C134,Lists!$C$3:$E$160,3,FALSE)</f>
        <v>Middle east</v>
      </c>
      <c r="V134" s="125">
        <v>44559</v>
      </c>
    </row>
    <row r="135" spans="1:22" x14ac:dyDescent="0.25">
      <c r="A135" s="53" t="str">
        <f>'Crisis Indicator Data'!A133</f>
        <v>Kurdish Conflict</v>
      </c>
      <c r="B135" s="45" t="str">
        <f>Lists!G133</f>
        <v>Kurdish conflict</v>
      </c>
      <c r="C135" s="53" t="str">
        <f>'Crisis Indicator Data'!C133</f>
        <v>TUR004</v>
      </c>
      <c r="D135" s="53" t="str">
        <f>'Crisis Indicator Data'!D133</f>
        <v>Turkey</v>
      </c>
      <c r="E135" s="53" t="str">
        <f>'Crisis Indicator Data'!E133</f>
        <v>TUR</v>
      </c>
      <c r="F135" s="53" t="str">
        <f>'Crisis Indicator Data'!B133</f>
        <v>Conflict</v>
      </c>
      <c r="G135" s="228" t="str">
        <f t="shared" si="20"/>
        <v>x</v>
      </c>
      <c r="H135" s="54" t="str">
        <f t="shared" si="21"/>
        <v>x</v>
      </c>
      <c r="I135" s="117" t="str">
        <f t="shared" si="22"/>
        <v>x</v>
      </c>
      <c r="J135" s="229" t="str">
        <f>INDEX(Trends!$D$3:$D$404,MATCH(C135,Trends!$C$3:$C$404,0))</f>
        <v>-</v>
      </c>
      <c r="K135" s="109" t="str">
        <f>IF(Reliability!B133="x","x",(IF(ROUNDUP(Reliability!B133,0)=1,"Very High",IF(ROUNDUP(Reliability!B133,0)=2,"High",IF(ROUNDUP(Reliability!B133,0)=3,"Medium",IF(ROUNDUP(Reliability!B133,0)=4,"Low","Very Low"))))))</f>
        <v>Medium</v>
      </c>
      <c r="L135" s="230">
        <f t="shared" si="23"/>
        <v>3</v>
      </c>
      <c r="M135" s="236">
        <f>'Impact of the crisis'!N136</f>
        <v>2.4</v>
      </c>
      <c r="N135" s="236">
        <f>'Impact of the crisis'!AB136</f>
        <v>3.2</v>
      </c>
      <c r="O135" s="230" t="str">
        <f>'Conditions of people affected'!R136</f>
        <v>x</v>
      </c>
      <c r="P135" s="236" t="str">
        <f>'Conditions of people affected'!K136</f>
        <v>x</v>
      </c>
      <c r="Q135" s="236" t="str">
        <f>'Conditions of people affected'!Q136</f>
        <v>x</v>
      </c>
      <c r="R135" s="231">
        <f t="shared" si="24"/>
        <v>3.4</v>
      </c>
      <c r="S135" s="231">
        <f>'Complexity of the crisis'!X136</f>
        <v>4.0999999999999996</v>
      </c>
      <c r="T135" s="231">
        <f>'Complexity of the crisis'!AN136</f>
        <v>2.5</v>
      </c>
      <c r="U135" s="124" t="str">
        <f>VLOOKUP(C135,Lists!$C$3:$E$160,3,FALSE)</f>
        <v>Middle east</v>
      </c>
      <c r="V135" s="125">
        <v>44559</v>
      </c>
    </row>
    <row r="136" spans="1:22" x14ac:dyDescent="0.25">
      <c r="A136" s="53" t="str">
        <f>'Crisis Indicator Data'!A134</f>
        <v>International Displacement in Tanzania</v>
      </c>
      <c r="B136" s="45" t="str">
        <f>Lists!G134</f>
        <v>Refugees</v>
      </c>
      <c r="C136" s="53" t="str">
        <f>'Crisis Indicator Data'!C134</f>
        <v>TZA002</v>
      </c>
      <c r="D136" s="53" t="str">
        <f>'Crisis Indicator Data'!D134</f>
        <v>Tanzania</v>
      </c>
      <c r="E136" s="53" t="str">
        <f>'Crisis Indicator Data'!E134</f>
        <v>TZA</v>
      </c>
      <c r="F136" s="53" t="str">
        <f>'Crisis Indicator Data'!B134</f>
        <v>International displacement</v>
      </c>
      <c r="G136" s="228">
        <f t="shared" si="20"/>
        <v>2.5</v>
      </c>
      <c r="H136" s="54">
        <f t="shared" si="21"/>
        <v>3</v>
      </c>
      <c r="I136" s="117" t="str">
        <f t="shared" si="22"/>
        <v>Medium</v>
      </c>
      <c r="J136" s="229" t="str">
        <f>INDEX(Trends!$D$3:$D$404,MATCH(C136,Trends!$C$3:$C$404,0))</f>
        <v>Stable</v>
      </c>
      <c r="K136" s="109" t="str">
        <f>IF(Reliability!B134="x","x",(IF(ROUNDUP(Reliability!B134,0)=1,"Very High",IF(ROUNDUP(Reliability!B134,0)=2,"High",IF(ROUNDUP(Reliability!B134,0)=3,"Medium",IF(ROUNDUP(Reliability!B134,0)=4,"Low","Very Low"))))))</f>
        <v>Very High</v>
      </c>
      <c r="L136" s="230">
        <f t="shared" si="23"/>
        <v>3.1</v>
      </c>
      <c r="M136" s="236">
        <f>'Impact of the crisis'!N137</f>
        <v>2.2999999999999998</v>
      </c>
      <c r="N136" s="236">
        <f>'Impact of the crisis'!AB137</f>
        <v>3.5</v>
      </c>
      <c r="O136" s="230">
        <f>'Conditions of people affected'!R137</f>
        <v>2.15</v>
      </c>
      <c r="P136" s="236">
        <f>'Conditions of people affected'!K137</f>
        <v>2.2999999999999998</v>
      </c>
      <c r="Q136" s="236">
        <f>'Conditions of people affected'!Q137</f>
        <v>2</v>
      </c>
      <c r="R136" s="231">
        <f t="shared" si="24"/>
        <v>2.4</v>
      </c>
      <c r="S136" s="231">
        <f>'Complexity of the crisis'!X137</f>
        <v>3.1</v>
      </c>
      <c r="T136" s="231">
        <f>'Complexity of the crisis'!AN137</f>
        <v>1.5</v>
      </c>
      <c r="U136" s="124" t="str">
        <f>VLOOKUP(C136,Lists!$C$3:$E$160,3,FALSE)</f>
        <v>Africa</v>
      </c>
      <c r="V136" s="125">
        <v>44591</v>
      </c>
    </row>
    <row r="137" spans="1:22" x14ac:dyDescent="0.25">
      <c r="A137" s="53" t="str">
        <f>'Crisis Indicator Data'!A135</f>
        <v>International Displacement in Uganda</v>
      </c>
      <c r="B137" s="45" t="str">
        <f>Lists!G135</f>
        <v>Refugees</v>
      </c>
      <c r="C137" s="53" t="str">
        <f>'Crisis Indicator Data'!C135</f>
        <v>UGA005</v>
      </c>
      <c r="D137" s="53" t="str">
        <f>'Crisis Indicator Data'!D135</f>
        <v>Uganda</v>
      </c>
      <c r="E137" s="53" t="str">
        <f>'Crisis Indicator Data'!E135</f>
        <v>UGA</v>
      </c>
      <c r="F137" s="53" t="str">
        <f>'Crisis Indicator Data'!B135</f>
        <v>International displacement</v>
      </c>
      <c r="G137" s="228">
        <f t="shared" si="20"/>
        <v>3.2</v>
      </c>
      <c r="H137" s="54">
        <f t="shared" si="21"/>
        <v>4</v>
      </c>
      <c r="I137" s="117" t="str">
        <f t="shared" si="22"/>
        <v>High</v>
      </c>
      <c r="J137" s="229" t="str">
        <f>INDEX(Trends!$D$3:$D$404,MATCH(C137,Trends!$C$3:$C$404,0))</f>
        <v>Stable</v>
      </c>
      <c r="K137" s="109" t="str">
        <f>IF(Reliability!B135="x","x",(IF(ROUNDUP(Reliability!B135,0)=1,"Very High",IF(ROUNDUP(Reliability!B135,0)=2,"High",IF(ROUNDUP(Reliability!B135,0)=3,"Medium",IF(ROUNDUP(Reliability!B135,0)=4,"Low","Very Low"))))))</f>
        <v>Medium</v>
      </c>
      <c r="L137" s="230">
        <f t="shared" si="23"/>
        <v>3.3</v>
      </c>
      <c r="M137" s="236">
        <f>'Impact of the crisis'!N138</f>
        <v>2.1</v>
      </c>
      <c r="N137" s="236">
        <f>'Impact of the crisis'!AB138</f>
        <v>3.7</v>
      </c>
      <c r="O137" s="230">
        <f>'Conditions of people affected'!R138</f>
        <v>3.3</v>
      </c>
      <c r="P137" s="236">
        <f>'Conditions of people affected'!K138</f>
        <v>3.6</v>
      </c>
      <c r="Q137" s="236">
        <f>'Conditions of people affected'!Q138</f>
        <v>3</v>
      </c>
      <c r="R137" s="231">
        <f t="shared" si="24"/>
        <v>2.8</v>
      </c>
      <c r="S137" s="231">
        <f>'Complexity of the crisis'!X138</f>
        <v>3.5</v>
      </c>
      <c r="T137" s="231">
        <f>'Complexity of the crisis'!AN138</f>
        <v>2</v>
      </c>
      <c r="U137" s="124" t="str">
        <f>VLOOKUP(C137,Lists!$C$3:$E$160,3,FALSE)</f>
        <v>Africa</v>
      </c>
      <c r="V137" s="125">
        <v>44498</v>
      </c>
    </row>
    <row r="138" spans="1:22" x14ac:dyDescent="0.25">
      <c r="A138" s="53" t="str">
        <f>'Crisis Indicator Data'!A136</f>
        <v>Conflict in Ukraine</v>
      </c>
      <c r="B138" s="45" t="str">
        <f>Lists!G136</f>
        <v>Conflict</v>
      </c>
      <c r="C138" s="53" t="str">
        <f>'Crisis Indicator Data'!C136</f>
        <v>UKR002</v>
      </c>
      <c r="D138" s="53" t="str">
        <f>'Crisis Indicator Data'!D136</f>
        <v>Ukraine</v>
      </c>
      <c r="E138" s="53" t="str">
        <f>'Crisis Indicator Data'!E136</f>
        <v>UKR</v>
      </c>
      <c r="F138" s="53" t="str">
        <f>'Crisis Indicator Data'!B136</f>
        <v>Conflict</v>
      </c>
      <c r="G138" s="228">
        <f t="shared" si="20"/>
        <v>3.7</v>
      </c>
      <c r="H138" s="54">
        <f t="shared" si="21"/>
        <v>4</v>
      </c>
      <c r="I138" s="117" t="str">
        <f t="shared" si="22"/>
        <v>High</v>
      </c>
      <c r="J138" s="229" t="str">
        <f>INDEX(Trends!$D$3:$D$404,MATCH(C138,Trends!$C$3:$C$404,0))</f>
        <v>Increasing</v>
      </c>
      <c r="K138" s="109" t="str">
        <f>IF(Reliability!B136="x","x",(IF(ROUNDUP(Reliability!B136,0)=1,"Very High",IF(ROUNDUP(Reliability!B136,0)=2,"High",IF(ROUNDUP(Reliability!B136,0)=3,"Medium",IF(ROUNDUP(Reliability!B136,0)=4,"Low","Very Low"))))))</f>
        <v>Medium</v>
      </c>
      <c r="L138" s="230">
        <f t="shared" si="23"/>
        <v>3.2</v>
      </c>
      <c r="M138" s="236">
        <f>'Impact of the crisis'!N139</f>
        <v>1.7</v>
      </c>
      <c r="N138" s="236">
        <f>'Impact of the crisis'!AB139</f>
        <v>3.7</v>
      </c>
      <c r="O138" s="230">
        <f>'Conditions of people affected'!R139</f>
        <v>4.0999999999999996</v>
      </c>
      <c r="P138" s="236">
        <f>'Conditions of people affected'!K139</f>
        <v>4.2</v>
      </c>
      <c r="Q138" s="236">
        <f>'Conditions of people affected'!Q139</f>
        <v>4</v>
      </c>
      <c r="R138" s="231">
        <f t="shared" si="24"/>
        <v>3.3</v>
      </c>
      <c r="S138" s="231">
        <f>'Complexity of the crisis'!X139</f>
        <v>3</v>
      </c>
      <c r="T138" s="231">
        <f>'Complexity of the crisis'!AN139</f>
        <v>3.5</v>
      </c>
      <c r="U138" s="124" t="str">
        <f>VLOOKUP(C138,Lists!$C$3:$E$160,3,FALSE)</f>
        <v>Europe</v>
      </c>
      <c r="V138" s="125">
        <v>44496</v>
      </c>
    </row>
    <row r="139" spans="1:22" x14ac:dyDescent="0.25">
      <c r="A139" s="56" t="str">
        <f>'Crisis Indicator Data'!A137</f>
        <v>Complex crisis in Venezuela</v>
      </c>
      <c r="B139" s="45" t="str">
        <f>Lists!G137</f>
        <v>Complex crisis</v>
      </c>
      <c r="C139" s="56" t="str">
        <f>'Crisis Indicator Data'!C137</f>
        <v>VEN001</v>
      </c>
      <c r="D139" s="56" t="str">
        <f>'Crisis Indicator Data'!D137</f>
        <v>Venezuela</v>
      </c>
      <c r="E139" s="56" t="str">
        <f>'Crisis Indicator Data'!E137</f>
        <v>VEN</v>
      </c>
      <c r="F139" s="56" t="str">
        <f>'Crisis Indicator Data'!B137</f>
        <v>Complex crisis</v>
      </c>
      <c r="G139" s="228">
        <f t="shared" si="20"/>
        <v>4.2</v>
      </c>
      <c r="H139" s="57">
        <f t="shared" si="21"/>
        <v>5</v>
      </c>
      <c r="I139" s="118" t="str">
        <f t="shared" si="22"/>
        <v>Very High</v>
      </c>
      <c r="J139" s="229" t="str">
        <f>INDEX(Trends!$D$3:$D$404,MATCH(C139,Trends!$C$3:$C$404,0))</f>
        <v>Stable</v>
      </c>
      <c r="K139" s="109" t="str">
        <f>IF(Reliability!B137="x","x",(IF(ROUNDUP(Reliability!B137,0)=1,"Very High",IF(ROUNDUP(Reliability!B137,0)=2,"High",IF(ROUNDUP(Reliability!B137,0)=3,"Medium",IF(ROUNDUP(Reliability!B137,0)=4,"Low","Very Low"))))))</f>
        <v>Medium</v>
      </c>
      <c r="L139" s="230">
        <f t="shared" si="23"/>
        <v>5</v>
      </c>
      <c r="M139" s="237">
        <f>'Impact of the crisis'!N140</f>
        <v>4.9000000000000004</v>
      </c>
      <c r="N139" s="237">
        <f>'Impact of the crisis'!AB140</f>
        <v>5</v>
      </c>
      <c r="O139" s="230">
        <f>'Conditions of people affected'!R140</f>
        <v>4</v>
      </c>
      <c r="P139" s="237">
        <f>'Conditions of people affected'!K140</f>
        <v>5</v>
      </c>
      <c r="Q139" s="237">
        <f>'Conditions of people affected'!Q140</f>
        <v>3</v>
      </c>
      <c r="R139" s="231">
        <f t="shared" si="24"/>
        <v>3.8</v>
      </c>
      <c r="S139" s="231">
        <f>'Complexity of the crisis'!X140</f>
        <v>4.0999999999999996</v>
      </c>
      <c r="T139" s="231">
        <f>'Complexity of the crisis'!AN140</f>
        <v>3.5</v>
      </c>
      <c r="U139" s="124" t="str">
        <f>VLOOKUP(C139,Lists!$C$3:$E$160,3,FALSE)</f>
        <v>Americas</v>
      </c>
      <c r="V139" s="125">
        <v>44489</v>
      </c>
    </row>
    <row r="140" spans="1:22" x14ac:dyDescent="0.25">
      <c r="A140" s="56" t="str">
        <f>'Crisis Indicator Data'!A138</f>
        <v>Conflict in Yemen</v>
      </c>
      <c r="B140" s="45" t="str">
        <f>Lists!G138</f>
        <v>Complex crisis</v>
      </c>
      <c r="C140" s="56" t="str">
        <f>'Crisis Indicator Data'!C138</f>
        <v>YEM001</v>
      </c>
      <c r="D140" s="56" t="str">
        <f>'Crisis Indicator Data'!D138</f>
        <v>Yemen</v>
      </c>
      <c r="E140" s="56" t="str">
        <f>'Crisis Indicator Data'!E138</f>
        <v>YEM</v>
      </c>
      <c r="F140" s="56" t="str">
        <f>'Crisis Indicator Data'!B138</f>
        <v>Complex crisis</v>
      </c>
      <c r="G140" s="228">
        <f t="shared" si="20"/>
        <v>4.8</v>
      </c>
      <c r="H140" s="57">
        <f t="shared" si="21"/>
        <v>5</v>
      </c>
      <c r="I140" s="118" t="str">
        <f t="shared" si="22"/>
        <v>Very High</v>
      </c>
      <c r="J140" s="229" t="str">
        <f>INDEX(Trends!$D$3:$D$404,MATCH(C140,Trends!$C$3:$C$404,0))</f>
        <v>Decreasing</v>
      </c>
      <c r="K140" s="109" t="str">
        <f>IF(Reliability!B138="x","x",(IF(ROUNDUP(Reliability!B138,0)=1,"Very High",IF(ROUNDUP(Reliability!B138,0)=2,"High",IF(ROUNDUP(Reliability!B138,0)=3,"Medium",IF(ROUNDUP(Reliability!B138,0)=4,"Low","Very Low"))))))</f>
        <v>High</v>
      </c>
      <c r="L140" s="230">
        <f t="shared" si="23"/>
        <v>4.5999999999999996</v>
      </c>
      <c r="M140" s="237">
        <f>'Impact of the crisis'!N141</f>
        <v>4.9000000000000004</v>
      </c>
      <c r="N140" s="237">
        <f>'Impact of the crisis'!AB141</f>
        <v>4.4000000000000004</v>
      </c>
      <c r="O140" s="230">
        <f>'Conditions of people affected'!R141</f>
        <v>5</v>
      </c>
      <c r="P140" s="237">
        <f>'Conditions of people affected'!K141</f>
        <v>5</v>
      </c>
      <c r="Q140" s="237">
        <f>'Conditions of people affected'!Q141</f>
        <v>5</v>
      </c>
      <c r="R140" s="231">
        <f t="shared" si="24"/>
        <v>4.5999999999999996</v>
      </c>
      <c r="S140" s="231">
        <f>'Complexity of the crisis'!X141</f>
        <v>4.7</v>
      </c>
      <c r="T140" s="231">
        <f>'Complexity of the crisis'!AN141</f>
        <v>4.5</v>
      </c>
      <c r="U140" s="124" t="str">
        <f>VLOOKUP(C140,Lists!$C$3:$E$160,3,FALSE)</f>
        <v>Middle east</v>
      </c>
      <c r="V140" s="125">
        <v>44585</v>
      </c>
    </row>
    <row r="141" spans="1:22" x14ac:dyDescent="0.25">
      <c r="A141" s="56" t="str">
        <f>'Crisis Indicator Data'!A139</f>
        <v>Mixed migration flows in Yemen</v>
      </c>
      <c r="B141" s="45" t="str">
        <f>Lists!G139</f>
        <v>Mixed Migration</v>
      </c>
      <c r="C141" s="56" t="str">
        <f>'Crisis Indicator Data'!C139</f>
        <v>YEM002</v>
      </c>
      <c r="D141" s="56" t="str">
        <f>'Crisis Indicator Data'!D139</f>
        <v>Yemen</v>
      </c>
      <c r="E141" s="56" t="str">
        <f>'Crisis Indicator Data'!E139</f>
        <v>YEM</v>
      </c>
      <c r="F141" s="56" t="str">
        <f>'Crisis Indicator Data'!B139</f>
        <v>International displacement</v>
      </c>
      <c r="G141" s="228">
        <f t="shared" si="20"/>
        <v>4.5999999999999996</v>
      </c>
      <c r="H141" s="57">
        <f t="shared" si="21"/>
        <v>5</v>
      </c>
      <c r="I141" s="118" t="str">
        <f t="shared" si="22"/>
        <v>Very High</v>
      </c>
      <c r="J141" s="229" t="str">
        <f>INDEX(Trends!$D$3:$D$404,MATCH(C141,Trends!$C$3:$C$404,0))</f>
        <v>Increasing</v>
      </c>
      <c r="K141" s="109" t="str">
        <f>IF(Reliability!B139="x","x",(IF(ROUNDUP(Reliability!B139,0)=1,"Very High",IF(ROUNDUP(Reliability!B139,0)=2,"High",IF(ROUNDUP(Reliability!B139,0)=3,"Medium",IF(ROUNDUP(Reliability!B139,0)=4,"Low","Very Low"))))))</f>
        <v>High</v>
      </c>
      <c r="L141" s="230">
        <f t="shared" si="23"/>
        <v>4.5999999999999996</v>
      </c>
      <c r="M141" s="237">
        <f>'Impact of the crisis'!N142</f>
        <v>4.9000000000000004</v>
      </c>
      <c r="N141" s="237">
        <f>'Impact of the crisis'!AB142</f>
        <v>4.4000000000000004</v>
      </c>
      <c r="O141" s="230">
        <f>'Conditions of people affected'!R142</f>
        <v>5</v>
      </c>
      <c r="P141" s="237">
        <f>'Conditions of people affected'!K142</f>
        <v>5</v>
      </c>
      <c r="Q141" s="237">
        <f>'Conditions of people affected'!Q142</f>
        <v>5</v>
      </c>
      <c r="R141" s="231">
        <f t="shared" si="24"/>
        <v>4</v>
      </c>
      <c r="S141" s="231">
        <f>'Complexity of the crisis'!X142</f>
        <v>4.7</v>
      </c>
      <c r="T141" s="231">
        <f>'Complexity of the crisis'!AN142</f>
        <v>3</v>
      </c>
      <c r="U141" s="124" t="str">
        <f>VLOOKUP(C141,Lists!$C$3:$E$160,3,FALSE)</f>
        <v>Middle east</v>
      </c>
      <c r="V141" s="125">
        <v>44585</v>
      </c>
    </row>
    <row r="142" spans="1:22" x14ac:dyDescent="0.25">
      <c r="A142" s="56" t="str">
        <f>'Crisis Indicator Data'!A140</f>
        <v>Drought in Zambia</v>
      </c>
      <c r="B142" s="45" t="str">
        <f>Lists!G140</f>
        <v>Drought</v>
      </c>
      <c r="C142" s="56" t="str">
        <f>'Crisis Indicator Data'!C140</f>
        <v>ZMB002</v>
      </c>
      <c r="D142" s="56" t="str">
        <f>'Crisis Indicator Data'!D140</f>
        <v>Zambia</v>
      </c>
      <c r="E142" s="56" t="str">
        <f>'Crisis Indicator Data'!E140</f>
        <v>ZMB</v>
      </c>
      <c r="F142" s="56" t="str">
        <f>'Crisis Indicator Data'!B140</f>
        <v>Drought</v>
      </c>
      <c r="G142" s="228">
        <f t="shared" si="20"/>
        <v>2.9</v>
      </c>
      <c r="H142" s="57">
        <f t="shared" si="21"/>
        <v>3</v>
      </c>
      <c r="I142" s="118" t="str">
        <f t="shared" si="22"/>
        <v>Medium</v>
      </c>
      <c r="J142" s="229" t="str">
        <f>INDEX(Trends!$D$3:$D$404,MATCH(C142,Trends!$C$3:$C$404,0))</f>
        <v>Stable</v>
      </c>
      <c r="K142" s="109" t="str">
        <f>IF(Reliability!B140="x","x",(IF(ROUNDUP(Reliability!B140,0)=1,"Very High",IF(ROUNDUP(Reliability!B140,0)=2,"High",IF(ROUNDUP(Reliability!B140,0)=3,"Medium",IF(ROUNDUP(Reliability!B140,0)=4,"Low","Very Low"))))))</f>
        <v>Very High</v>
      </c>
      <c r="L142" s="230">
        <f t="shared" si="23"/>
        <v>3</v>
      </c>
      <c r="M142" s="237">
        <f>'Impact of the crisis'!N143</f>
        <v>4.3</v>
      </c>
      <c r="N142" s="237">
        <f>'Impact of the crisis'!AB143</f>
        <v>2</v>
      </c>
      <c r="O142" s="230">
        <f>'Conditions of people affected'!R143</f>
        <v>3.35</v>
      </c>
      <c r="P142" s="237">
        <f>'Conditions of people affected'!K143</f>
        <v>3.7</v>
      </c>
      <c r="Q142" s="237">
        <f>'Conditions of people affected'!Q143</f>
        <v>3</v>
      </c>
      <c r="R142" s="231">
        <f t="shared" si="24"/>
        <v>2.1</v>
      </c>
      <c r="S142" s="231">
        <f>'Complexity of the crisis'!X143</f>
        <v>2.1</v>
      </c>
      <c r="T142" s="231">
        <f>'Complexity of the crisis'!AN143</f>
        <v>2</v>
      </c>
      <c r="U142" s="124" t="str">
        <f>VLOOKUP(C142,Lists!$C$3:$E$160,3,FALSE)</f>
        <v>Africa</v>
      </c>
      <c r="V142" s="125">
        <v>44591</v>
      </c>
    </row>
    <row r="143" spans="1:22" x14ac:dyDescent="0.25">
      <c r="A143" s="56" t="str">
        <f>'Crisis Indicator Data'!A141</f>
        <v>Complex crisis in Zimbabwe</v>
      </c>
      <c r="B143" s="45" t="str">
        <f>Lists!G141</f>
        <v>Complex crisis</v>
      </c>
      <c r="C143" s="56" t="str">
        <f>'Crisis Indicator Data'!C141</f>
        <v>ZWE001</v>
      </c>
      <c r="D143" s="56" t="str">
        <f>'Crisis Indicator Data'!D141</f>
        <v>Zimbabwe</v>
      </c>
      <c r="E143" s="56" t="str">
        <f>'Crisis Indicator Data'!E141</f>
        <v>ZWE</v>
      </c>
      <c r="F143" s="56" t="str">
        <f>'Crisis Indicator Data'!B141</f>
        <v>Complex crisis</v>
      </c>
      <c r="G143" s="228">
        <f t="shared" si="20"/>
        <v>3.8</v>
      </c>
      <c r="H143" s="57">
        <f t="shared" si="21"/>
        <v>4</v>
      </c>
      <c r="I143" s="118" t="str">
        <f t="shared" si="22"/>
        <v>High</v>
      </c>
      <c r="J143" s="229" t="str">
        <f>INDEX(Trends!$D$3:$D$404,MATCH(C143,Trends!$C$3:$C$404,0))</f>
        <v>Increasing</v>
      </c>
      <c r="K143" s="109" t="str">
        <f>IF(Reliability!B141="x","x",(IF(ROUNDUP(Reliability!B141,0)=1,"Very High",IF(ROUNDUP(Reliability!B141,0)=2,"High",IF(ROUNDUP(Reliability!B141,0)=3,"Medium",IF(ROUNDUP(Reliability!B141,0)=4,"Low","Very Low"))))))</f>
        <v>Very High</v>
      </c>
      <c r="L143" s="230">
        <f t="shared" si="23"/>
        <v>3.8</v>
      </c>
      <c r="M143" s="237">
        <f>'Impact of the crisis'!N144</f>
        <v>4.5999999999999996</v>
      </c>
      <c r="N143" s="237">
        <f>'Impact of the crisis'!AB144</f>
        <v>3.2</v>
      </c>
      <c r="O143" s="230">
        <f>'Conditions of people affected'!R144</f>
        <v>4.3499999999999996</v>
      </c>
      <c r="P143" s="237">
        <f>'Conditions of people affected'!K144</f>
        <v>4.7</v>
      </c>
      <c r="Q143" s="237">
        <f>'Conditions of people affected'!Q144</f>
        <v>4</v>
      </c>
      <c r="R143" s="231">
        <f t="shared" si="24"/>
        <v>3</v>
      </c>
      <c r="S143" s="231">
        <f>'Complexity of the crisis'!X144</f>
        <v>3.5</v>
      </c>
      <c r="T143" s="231">
        <f>'Complexity of the crisis'!AN144</f>
        <v>2.5</v>
      </c>
      <c r="U143" s="124" t="str">
        <f>VLOOKUP(C143,Lists!$C$3:$E$160,3,FALSE)</f>
        <v>Africa</v>
      </c>
      <c r="V143" s="125">
        <v>44591</v>
      </c>
    </row>
  </sheetData>
  <autoFilter ref="A4:T155" xr:uid="{00000000-0009-0000-0000-000002000000}"/>
  <mergeCells count="1">
    <mergeCell ref="A1:T1"/>
  </mergeCells>
  <conditionalFormatting sqref="L5:L155">
    <cfRule type="cellIs" dxfId="600" priority="81" stopIfTrue="1" operator="between">
      <formula>4</formula>
      <formula>5</formula>
    </cfRule>
    <cfRule type="cellIs" dxfId="599" priority="92" stopIfTrue="1" operator="between">
      <formula>3</formula>
      <formula>4</formula>
    </cfRule>
    <cfRule type="cellIs" dxfId="598" priority="93" stopIfTrue="1" operator="between">
      <formula>2</formula>
      <formula>3</formula>
    </cfRule>
    <cfRule type="cellIs" dxfId="597" priority="94" stopIfTrue="1" operator="between">
      <formula>1</formula>
      <formula>2</formula>
    </cfRule>
    <cfRule type="cellIs" dxfId="596" priority="95" stopIfTrue="1" operator="between">
      <formula>0</formula>
      <formula>1</formula>
    </cfRule>
  </conditionalFormatting>
  <conditionalFormatting sqref="M5:N155">
    <cfRule type="cellIs" dxfId="595" priority="82" stopIfTrue="1" operator="between">
      <formula>4</formula>
      <formula>5</formula>
    </cfRule>
    <cfRule type="cellIs" dxfId="594" priority="88" stopIfTrue="1" operator="between">
      <formula>3</formula>
      <formula>4</formula>
    </cfRule>
    <cfRule type="cellIs" dxfId="593" priority="89" stopIfTrue="1" operator="between">
      <formula>2</formula>
      <formula>3</formula>
    </cfRule>
    <cfRule type="cellIs" dxfId="592" priority="90" stopIfTrue="1" operator="between">
      <formula>1</formula>
      <formula>2</formula>
    </cfRule>
    <cfRule type="cellIs" dxfId="591" priority="91" stopIfTrue="1" operator="between">
      <formula>0</formula>
      <formula>1</formula>
    </cfRule>
  </conditionalFormatting>
  <conditionalFormatting sqref="H5:H155">
    <cfRule type="cellIs" dxfId="590" priority="76" stopIfTrue="1" operator="equal">
      <formula>5</formula>
    </cfRule>
    <cfRule type="cellIs" dxfId="589" priority="77" stopIfTrue="1" operator="equal">
      <formula>4</formula>
    </cfRule>
    <cfRule type="cellIs" dxfId="588" priority="78" stopIfTrue="1" operator="equal">
      <formula>3</formula>
    </cfRule>
    <cfRule type="cellIs" dxfId="587" priority="79" stopIfTrue="1" operator="equal">
      <formula>2</formula>
    </cfRule>
    <cfRule type="cellIs" dxfId="586" priority="80" stopIfTrue="1" operator="equal">
      <formula>1</formula>
    </cfRule>
  </conditionalFormatting>
  <conditionalFormatting sqref="P5:Q155">
    <cfRule type="cellIs" dxfId="585" priority="71" stopIfTrue="1" operator="between">
      <formula>7.1</formula>
      <formula>10</formula>
    </cfRule>
    <cfRule type="cellIs" dxfId="584" priority="72" stopIfTrue="1" operator="between">
      <formula>5.4</formula>
      <formula>7</formula>
    </cfRule>
    <cfRule type="cellIs" dxfId="583" priority="73" stopIfTrue="1" operator="between">
      <formula>3.5</formula>
      <formula>5.3</formula>
    </cfRule>
    <cfRule type="cellIs" dxfId="582" priority="74" stopIfTrue="1" operator="between">
      <formula>1.8</formula>
      <formula>3.4</formula>
    </cfRule>
    <cfRule type="cellIs" dxfId="581" priority="75" stopIfTrue="1" operator="between">
      <formula>0</formula>
      <formula>1.7</formula>
    </cfRule>
  </conditionalFormatting>
  <conditionalFormatting sqref="T5:T155">
    <cfRule type="cellIs" dxfId="580" priority="61" stopIfTrue="1" operator="between">
      <formula>4</formula>
      <formula>5</formula>
    </cfRule>
    <cfRule type="cellIs" dxfId="579" priority="62" stopIfTrue="1" operator="between">
      <formula>3</formula>
      <formula>4</formula>
    </cfRule>
    <cfRule type="cellIs" dxfId="578" priority="63" stopIfTrue="1" operator="between">
      <formula>2</formula>
      <formula>3</formula>
    </cfRule>
    <cfRule type="cellIs" dxfId="577" priority="64" stopIfTrue="1" operator="between">
      <formula>1</formula>
      <formula>2</formula>
    </cfRule>
    <cfRule type="cellIs" dxfId="576" priority="65" stopIfTrue="1" operator="between">
      <formula>0</formula>
      <formula>1</formula>
    </cfRule>
  </conditionalFormatting>
  <conditionalFormatting sqref="R5:R155">
    <cfRule type="cellIs" dxfId="575" priority="31" stopIfTrue="1" operator="between">
      <formula>4</formula>
      <formula>5</formula>
    </cfRule>
    <cfRule type="cellIs" dxfId="574" priority="32" stopIfTrue="1" operator="between">
      <formula>3</formula>
      <formula>4</formula>
    </cfRule>
    <cfRule type="cellIs" dxfId="573" priority="33" stopIfTrue="1" operator="between">
      <formula>2</formula>
      <formula>3</formula>
    </cfRule>
    <cfRule type="cellIs" dxfId="572" priority="34" stopIfTrue="1" operator="between">
      <formula>1</formula>
      <formula>2</formula>
    </cfRule>
    <cfRule type="cellIs" dxfId="571" priority="35" stopIfTrue="1" operator="between">
      <formula>0</formula>
      <formula>1</formula>
    </cfRule>
  </conditionalFormatting>
  <conditionalFormatting sqref="J5:J155">
    <cfRule type="cellIs" dxfId="570" priority="11" operator="equal">
      <formula>"Increasing"</formula>
    </cfRule>
    <cfRule type="cellIs" dxfId="569" priority="12" operator="equal">
      <formula>"Stable"</formula>
    </cfRule>
    <cfRule type="cellIs" dxfId="568" priority="13" operator="equal">
      <formula>"Decreasing"</formula>
    </cfRule>
  </conditionalFormatting>
  <conditionalFormatting sqref="I5:I155">
    <cfRule type="cellIs" dxfId="567" priority="41" stopIfTrue="1" operator="equal">
      <formula>"Very High"</formula>
    </cfRule>
    <cfRule type="cellIs" dxfId="566" priority="42" stopIfTrue="1" operator="equal">
      <formula>"High"</formula>
    </cfRule>
    <cfRule type="cellIs" dxfId="565" priority="43" stopIfTrue="1" operator="equal">
      <formula>"Medium"</formula>
    </cfRule>
    <cfRule type="cellIs" dxfId="564" priority="44" stopIfTrue="1" operator="equal">
      <formula>"Low"</formula>
    </cfRule>
    <cfRule type="cellIs" dxfId="563" priority="45" stopIfTrue="1" operator="equal">
      <formula>"Very Low"</formula>
    </cfRule>
  </conditionalFormatting>
  <conditionalFormatting sqref="O5:O155">
    <cfRule type="cellIs" dxfId="562" priority="6" stopIfTrue="1" operator="between">
      <formula>5</formula>
      <formula>5.9</formula>
    </cfRule>
    <cfRule type="cellIs" dxfId="561" priority="7" stopIfTrue="1" operator="between">
      <formula>4</formula>
      <formula>4.9</formula>
    </cfRule>
    <cfRule type="cellIs" dxfId="560" priority="8" stopIfTrue="1" operator="between">
      <formula>3</formula>
      <formula>3.9</formula>
    </cfRule>
    <cfRule type="cellIs" dxfId="559" priority="9" stopIfTrue="1" operator="between">
      <formula>2</formula>
      <formula>2.9</formula>
    </cfRule>
    <cfRule type="cellIs" dxfId="558" priority="10" stopIfTrue="1" operator="between">
      <formula>0</formula>
      <formula>1.9</formula>
    </cfRule>
  </conditionalFormatting>
  <conditionalFormatting sqref="S5:T155">
    <cfRule type="cellIs" dxfId="557" priority="51" stopIfTrue="1" operator="between">
      <formula>4</formula>
      <formula>5</formula>
    </cfRule>
    <cfRule type="cellIs" dxfId="556" priority="52" stopIfTrue="1" operator="between">
      <formula>3</formula>
      <formula>4</formula>
    </cfRule>
    <cfRule type="cellIs" dxfId="555" priority="53" stopIfTrue="1" operator="between">
      <formula>2</formula>
      <formula>3</formula>
    </cfRule>
    <cfRule type="cellIs" dxfId="554" priority="54" stopIfTrue="1" operator="between">
      <formula>1</formula>
      <formula>2</formula>
    </cfRule>
    <cfRule type="cellIs" dxfId="553" priority="55" stopIfTrue="1" operator="between">
      <formula>0</formula>
      <formula>1</formula>
    </cfRule>
  </conditionalFormatting>
  <conditionalFormatting sqref="K5:K155">
    <cfRule type="cellIs" dxfId="552" priority="1" stopIfTrue="1" operator="equal">
      <formula>"Very Low"</formula>
    </cfRule>
    <cfRule type="cellIs" dxfId="551" priority="2" stopIfTrue="1" operator="equal">
      <formula>"Low"</formula>
    </cfRule>
    <cfRule type="cellIs" dxfId="550" priority="3" stopIfTrue="1" operator="equal">
      <formula>"Medium"</formula>
    </cfRule>
    <cfRule type="cellIs" dxfId="549" priority="4" stopIfTrue="1" operator="equal">
      <formula>"High"</formula>
    </cfRule>
    <cfRule type="cellIs" dxfId="548"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5"/>
  <sheetViews>
    <sheetView topLeftCell="A115" workbookViewId="0">
      <selection activeCell="J127" sqref="J127:T135"/>
    </sheetView>
  </sheetViews>
  <sheetFormatPr defaultColWidth="8.5703125" defaultRowHeight="15" x14ac:dyDescent="0.25"/>
  <cols>
    <col min="1" max="1" width="43.5703125" style="216" bestFit="1" customWidth="1"/>
    <col min="2" max="2" width="10" style="216" customWidth="1"/>
    <col min="3" max="3" width="17.5703125" style="216" customWidth="1"/>
    <col min="4" max="4" width="8.5703125" style="216" customWidth="1"/>
    <col min="5" max="5" width="27.42578125" style="216" bestFit="1" customWidth="1"/>
    <col min="6" max="7" width="8.5703125" style="216" customWidth="1"/>
    <col min="8" max="8" width="9.5703125" style="216" customWidth="1"/>
    <col min="9" max="9" width="13.5703125" style="216" customWidth="1"/>
    <col min="10" max="10" width="10.42578125" style="216" customWidth="1"/>
    <col min="11" max="20" width="8.5703125" style="216" customWidth="1"/>
    <col min="21" max="21" width="11.42578125" style="216" bestFit="1" customWidth="1"/>
    <col min="22" max="22" width="8.5703125" style="216" customWidth="1"/>
    <col min="23" max="16384" width="8.5703125" style="216"/>
  </cols>
  <sheetData>
    <row r="1" spans="1:21" ht="23.25" customHeight="1" x14ac:dyDescent="0.35">
      <c r="A1" s="127" t="str">
        <f>"INFORM Severity Index - all crises. Release: "&amp;About!$A$5&amp;""</f>
        <v>INFORM Severity Index - all crises. Release: January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7068</v>
      </c>
      <c r="B2" s="11" t="s">
        <v>7070</v>
      </c>
      <c r="C2" s="11" t="s">
        <v>7071</v>
      </c>
      <c r="D2" s="5" t="s">
        <v>7072</v>
      </c>
      <c r="E2" s="11" t="s">
        <v>7073</v>
      </c>
      <c r="F2" s="71" t="s">
        <v>7074</v>
      </c>
      <c r="G2" s="72" t="s">
        <v>7075</v>
      </c>
      <c r="H2" s="71" t="s">
        <v>7075</v>
      </c>
      <c r="I2" s="73" t="s">
        <v>7076</v>
      </c>
      <c r="J2" s="73" t="s">
        <v>5</v>
      </c>
      <c r="K2" s="75" t="s">
        <v>7077</v>
      </c>
      <c r="L2" s="74" t="s">
        <v>7093</v>
      </c>
      <c r="M2" s="74" t="s">
        <v>7094</v>
      </c>
      <c r="N2" s="49" t="s">
        <v>7080</v>
      </c>
      <c r="O2" s="76" t="s">
        <v>7081</v>
      </c>
      <c r="P2" s="76" t="s">
        <v>7082</v>
      </c>
      <c r="Q2" s="77" t="s">
        <v>7083</v>
      </c>
      <c r="R2" s="78" t="s">
        <v>7084</v>
      </c>
      <c r="S2" s="78" t="s">
        <v>7085</v>
      </c>
      <c r="T2" s="52" t="s">
        <v>7086</v>
      </c>
      <c r="U2" s="126" t="s">
        <v>7087</v>
      </c>
    </row>
    <row r="3" spans="1:21" ht="18" hidden="1" customHeight="1" thickTop="1" x14ac:dyDescent="0.3">
      <c r="A3" s="46" t="s">
        <v>7088</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7089</v>
      </c>
      <c r="B4" s="12"/>
      <c r="C4" s="12"/>
      <c r="D4" s="6" t="s">
        <v>7089</v>
      </c>
      <c r="E4" s="12"/>
      <c r="F4" s="34" t="s">
        <v>7090</v>
      </c>
      <c r="G4" s="34" t="s">
        <v>7090</v>
      </c>
      <c r="H4" s="34" t="s">
        <v>7091</v>
      </c>
      <c r="I4" s="34" t="s">
        <v>7092</v>
      </c>
      <c r="J4" s="34" t="s">
        <v>7091</v>
      </c>
      <c r="K4" s="34" t="s">
        <v>7090</v>
      </c>
      <c r="L4" s="34" t="s">
        <v>7090</v>
      </c>
      <c r="M4" s="34" t="s">
        <v>7090</v>
      </c>
      <c r="N4" s="34" t="s">
        <v>7090</v>
      </c>
      <c r="O4" s="34" t="s">
        <v>7090</v>
      </c>
      <c r="P4" s="34" t="s">
        <v>7090</v>
      </c>
      <c r="Q4" s="34" t="s">
        <v>7090</v>
      </c>
      <c r="R4" s="34" t="s">
        <v>7090</v>
      </c>
      <c r="S4" s="34" t="s">
        <v>7090</v>
      </c>
      <c r="T4" s="1"/>
      <c r="U4" s="110"/>
    </row>
    <row r="5" spans="1:21" x14ac:dyDescent="0.25">
      <c r="A5" s="130" t="str">
        <f t="array" ref="A5">IFERROR(INDEX(Lists!$B$2:$B$153,SMALL(IF(Lists!$I$2:$I$153="Individual",ROW(Lists!$B$2:$B$153)),ROW(1:1))-1,1),"")</f>
        <v>Complex crisis in Afghanistan</v>
      </c>
      <c r="B5" s="131" t="str">
        <f>VLOOKUP(A5,Lists!$B$2:$G$153,2,FALSE)</f>
        <v>AFG001</v>
      </c>
      <c r="C5" s="131" t="str">
        <f>VLOOKUP(B5,'INFORM Severity - hidden'!$C$5:$D$160,2,FALSE)</f>
        <v>Afghanistan</v>
      </c>
      <c r="D5" s="131" t="str">
        <f>VLOOKUP(A5,Lists!$B$2:$G$153,3,FALSE)</f>
        <v>AFG</v>
      </c>
      <c r="E5" s="132" t="str">
        <f>VLOOKUP(A5,Lists!$B$2:$G$153,5,FALSE)</f>
        <v>Complex crisis</v>
      </c>
      <c r="F5" s="238">
        <f t="shared" ref="F5:F36" si="0">IF(OR(N5="x",K5="x"),"x",ROUND((5-GEOMEAN(((5-K5)/5*4+1),((5-N5)/5*4+1),((5-N5)/5*4+1)))/4*3.5+Q5*0.3,1))</f>
        <v>4.7</v>
      </c>
      <c r="G5" s="129">
        <f t="shared" ref="G5:G36" si="1">IF(F5="x","x",ROUNDUP(F5,0))</f>
        <v>5</v>
      </c>
      <c r="H5" s="129" t="str">
        <f t="shared" ref="H5:H36" si="2">IF(N5="x","x",IF(K5="x","x",(IF(G5=5,"Very High",IF(G5=4,"High",IF(G5=3,"Medium",IF(G5=2,"Low","Very Low")))))))</f>
        <v>Very High</v>
      </c>
      <c r="I5" s="239" t="str">
        <f>INDEX(Trends!$D$3:$D$404,MATCH(B5,Trends!$C$3:$C$404,0))</f>
        <v>Stable</v>
      </c>
      <c r="J5" s="129" t="str">
        <f>VLOOKUP($B5,Reliability!$A$3:$I$170,9,FALSE)</f>
        <v>High</v>
      </c>
      <c r="K5" s="240">
        <f t="shared" ref="K5:K36" si="3">IF(OR(M5="x",L5="x"),"x",ROUND((5-GEOMEAN(((5-L5)/5*4+1),((5-M5)/5*4+1),((5-M5)/5*4+1)))/4*5,1))</f>
        <v>4.8</v>
      </c>
      <c r="L5" s="240">
        <f>VLOOKUP($B5,'Impact of the crisis'!$C$6:$N$170,12,FALSE)</f>
        <v>4.9000000000000004</v>
      </c>
      <c r="M5" s="240">
        <f>VLOOKUP($B5,'Impact of the crisis'!$C$6:$AB$170,26,FALSE)</f>
        <v>4.8</v>
      </c>
      <c r="N5" s="240">
        <f>VLOOKUP($B5,'Conditions of people affected'!$C$6:$R$170,16,FALSE)</f>
        <v>4.5</v>
      </c>
      <c r="O5" s="240">
        <f>VLOOKUP($B5,'Conditions of people affected'!$C$6:$R$170,9,FALSE)</f>
        <v>5</v>
      </c>
      <c r="P5" s="240">
        <f>VLOOKUP($B5,'Conditions of people affected'!$C$6:$R$170,15,FALSE)</f>
        <v>4</v>
      </c>
      <c r="Q5" s="240">
        <f t="shared" ref="Q5:Q36" si="4">IF(OR(S5="x",R5="x"),R5,ROUND((5-GEOMEAN(((5-R5)/5*4+1),((5-S5)/5*4+1)))/4*5,1))</f>
        <v>4.9000000000000004</v>
      </c>
      <c r="R5" s="240">
        <f>VLOOKUP($B5,'Complexity of the crisis'!$C$6:$AN$170,22,FALSE)</f>
        <v>4.8</v>
      </c>
      <c r="S5" s="240">
        <f>VLOOKUP($B5,'Complexity of the crisis'!$C$6:$AN$170,38,FALSE)</f>
        <v>5</v>
      </c>
      <c r="T5" s="133" t="str">
        <f>VLOOKUP(B5,Lists!$C$3:$E$163,3,FALSE)</f>
        <v>Asia</v>
      </c>
      <c r="U5" s="134">
        <f>VLOOKUP(B5,'INFORM Severity - hidden'!$C$5:$V$170,20,FALSE)</f>
        <v>44571</v>
      </c>
    </row>
    <row r="6" spans="1:21" x14ac:dyDescent="0.25">
      <c r="A6" s="130" t="str">
        <f t="array" ref="A6">IFERROR(INDEX(Lists!$B$2:$B$153,SMALL(IF(Lists!$I$2:$I$153="Individual",ROW(Lists!$B$2:$B$153)),ROW(2:2))-1,1),"")</f>
        <v>Drought in South-West Angola</v>
      </c>
      <c r="B6" s="131" t="str">
        <f>VLOOKUP(A6,Lists!$B$2:$G$153,2,FALSE)</f>
        <v>AGO002</v>
      </c>
      <c r="C6" s="131" t="str">
        <f>VLOOKUP(B6,'INFORM Severity - hidden'!$C$5:$D$160,2,FALSE)</f>
        <v>Angola</v>
      </c>
      <c r="D6" s="131" t="str">
        <f>VLOOKUP(A6,Lists!$B$2:$G$153,3,FALSE)</f>
        <v>AGO</v>
      </c>
      <c r="E6" s="132" t="str">
        <f>VLOOKUP(A6,Lists!$B$2:$G$153,5,FALSE)</f>
        <v>Food Security</v>
      </c>
      <c r="F6" s="238">
        <f t="shared" si="0"/>
        <v>3.2</v>
      </c>
      <c r="G6" s="129">
        <f t="shared" si="1"/>
        <v>4</v>
      </c>
      <c r="H6" s="129" t="str">
        <f t="shared" si="2"/>
        <v>High</v>
      </c>
      <c r="I6" s="239" t="str">
        <f>INDEX(Trends!$D$3:$D$404,MATCH(B6,Trends!$C$3:$C$404,0))</f>
        <v>-</v>
      </c>
      <c r="J6" s="129" t="str">
        <f>VLOOKUP($B6,Reliability!$A$3:$I$170,9,FALSE)</f>
        <v>Very High</v>
      </c>
      <c r="K6" s="240">
        <f t="shared" si="3"/>
        <v>2</v>
      </c>
      <c r="L6" s="240">
        <f>VLOOKUP($B6,'Impact of the crisis'!$C$6:$N$170,12,FALSE)</f>
        <v>1.7</v>
      </c>
      <c r="M6" s="240">
        <f>VLOOKUP($B6,'Impact of the crisis'!$C$6:$AB$170,26,FALSE)</f>
        <v>2.2000000000000002</v>
      </c>
      <c r="N6" s="240">
        <f>VLOOKUP($B6,'Conditions of people affected'!$C$6:$R$170,16,FALSE)</f>
        <v>3.8</v>
      </c>
      <c r="O6" s="240">
        <f>VLOOKUP($B6,'Conditions of people affected'!$C$6:$R$170,9,FALSE)</f>
        <v>3.6</v>
      </c>
      <c r="P6" s="240">
        <f>VLOOKUP($B6,'Conditions of people affected'!$C$6:$R$170,15,FALSE)</f>
        <v>4</v>
      </c>
      <c r="Q6" s="240">
        <f t="shared" si="4"/>
        <v>2.9</v>
      </c>
      <c r="R6" s="240">
        <f>VLOOKUP($B6,'Complexity of the crisis'!$C$6:$AN$170,22,FALSE)</f>
        <v>3.6</v>
      </c>
      <c r="S6" s="240">
        <f>VLOOKUP($B6,'Complexity of the crisis'!$C$6:$AN$170,38,FALSE)</f>
        <v>2</v>
      </c>
      <c r="T6" s="133" t="str">
        <f>VLOOKUP(B6,Lists!$C$3:$E$163,3,FALSE)</f>
        <v>Africa</v>
      </c>
      <c r="U6" s="134">
        <f>VLOOKUP(B6,'INFORM Severity - hidden'!$C$5:$V$170,20,FALSE)</f>
        <v>44550</v>
      </c>
    </row>
    <row r="7" spans="1:21" x14ac:dyDescent="0.25">
      <c r="A7" s="130" t="str">
        <f t="array" ref="A7">IFERROR(INDEX(Lists!$B$2:$B$153,SMALL(IF(Lists!$I$2:$I$153="Individual",ROW(Lists!$B$2:$B$153)),ROW(3:3))-1,1),"")</f>
        <v>Nagorno-Karabakh Conflict in Armenia</v>
      </c>
      <c r="B7" s="131" t="str">
        <f>VLOOKUP(A7,Lists!$B$2:$G$153,2,FALSE)</f>
        <v>ARM002</v>
      </c>
      <c r="C7" s="131" t="str">
        <f>VLOOKUP(B7,'INFORM Severity - hidden'!$C$5:$D$160,2,FALSE)</f>
        <v>Armenia</v>
      </c>
      <c r="D7" s="131" t="str">
        <f>VLOOKUP(A7,Lists!$B$2:$G$153,3,FALSE)</f>
        <v>ARM</v>
      </c>
      <c r="E7" s="132" t="str">
        <f>VLOOKUP(A7,Lists!$B$2:$G$153,5,FALSE)</f>
        <v>Conflict</v>
      </c>
      <c r="F7" s="238">
        <f t="shared" si="0"/>
        <v>1.6</v>
      </c>
      <c r="G7" s="129">
        <f t="shared" si="1"/>
        <v>2</v>
      </c>
      <c r="H7" s="129" t="str">
        <f t="shared" si="2"/>
        <v>Low</v>
      </c>
      <c r="I7" s="239" t="str">
        <f>INDEX(Trends!$D$3:$D$404,MATCH(B7,Trends!$C$3:$C$404,0))</f>
        <v>Decreasing</v>
      </c>
      <c r="J7" s="129" t="str">
        <f>VLOOKUP($B7,Reliability!$A$3:$I$170,9,FALSE)</f>
        <v>High</v>
      </c>
      <c r="K7" s="240">
        <f t="shared" si="3"/>
        <v>2.2999999999999998</v>
      </c>
      <c r="L7" s="240">
        <f>VLOOKUP($B7,'Impact of the crisis'!$C$6:$N$170,12,FALSE)</f>
        <v>3.5</v>
      </c>
      <c r="M7" s="240">
        <f>VLOOKUP($B7,'Impact of the crisis'!$C$6:$AB$170,26,FALSE)</f>
        <v>1.5</v>
      </c>
      <c r="N7" s="240">
        <f>VLOOKUP($B7,'Conditions of people affected'!$C$6:$R$170,16,FALSE)</f>
        <v>1.2</v>
      </c>
      <c r="O7" s="240">
        <f>VLOOKUP($B7,'Conditions of people affected'!$C$6:$R$170,9,FALSE)</f>
        <v>1.4</v>
      </c>
      <c r="P7" s="240">
        <f>VLOOKUP($B7,'Conditions of people affected'!$C$6:$R$170,15,FALSE)</f>
        <v>1</v>
      </c>
      <c r="Q7" s="240">
        <f t="shared" si="4"/>
        <v>1.6</v>
      </c>
      <c r="R7" s="240">
        <f>VLOOKUP($B7,'Complexity of the crisis'!$C$6:$AN$170,22,FALSE)</f>
        <v>2.2000000000000002</v>
      </c>
      <c r="S7" s="240">
        <f>VLOOKUP($B7,'Complexity of the crisis'!$C$6:$AN$170,38,FALSE)</f>
        <v>1</v>
      </c>
      <c r="T7" s="133" t="str">
        <f>VLOOKUP(B7,Lists!$C$3:$E$163,3,FALSE)</f>
        <v>Middle east</v>
      </c>
      <c r="U7" s="134">
        <f>VLOOKUP(B7,'INFORM Severity - hidden'!$C$5:$V$170,20,FALSE)</f>
        <v>44496</v>
      </c>
    </row>
    <row r="8" spans="1:21" x14ac:dyDescent="0.25">
      <c r="A8" s="130" t="str">
        <f t="array" ref="A8">IFERROR(INDEX(Lists!$B$2:$B$153,SMALL(IF(Lists!$I$2:$I$153="Individual",ROW(Lists!$B$2:$B$153)),ROW(4:4))-1,1),"")</f>
        <v>Nagorno-Karabakh conflict in Azerbaijan</v>
      </c>
      <c r="B8" s="131" t="str">
        <f>VLOOKUP(A8,Lists!$B$2:$G$153,2,FALSE)</f>
        <v>AZE002</v>
      </c>
      <c r="C8" s="131" t="str">
        <f>VLOOKUP(B8,'INFORM Severity - hidden'!$C$5:$D$160,2,FALSE)</f>
        <v>Azerbaijan</v>
      </c>
      <c r="D8" s="131" t="str">
        <f>VLOOKUP(A8,Lists!$B$2:$G$153,3,FALSE)</f>
        <v>AZE</v>
      </c>
      <c r="E8" s="132" t="str">
        <f>VLOOKUP(A8,Lists!$B$2:$G$153,5,FALSE)</f>
        <v>Conflict</v>
      </c>
      <c r="F8" s="238" t="str">
        <f t="shared" si="0"/>
        <v>x</v>
      </c>
      <c r="G8" s="129" t="str">
        <f t="shared" si="1"/>
        <v>x</v>
      </c>
      <c r="H8" s="129" t="str">
        <f t="shared" si="2"/>
        <v>x</v>
      </c>
      <c r="I8" s="239" t="str">
        <f>INDEX(Trends!$D$3:$D$404,MATCH(B8,Trends!$C$3:$C$404,0))</f>
        <v>-</v>
      </c>
      <c r="J8" s="129" t="str">
        <f>VLOOKUP($B8,Reliability!$A$3:$I$170,9,FALSE)</f>
        <v>Very Low</v>
      </c>
      <c r="K8" s="240">
        <f t="shared" si="3"/>
        <v>3.1</v>
      </c>
      <c r="L8" s="240">
        <f>VLOOKUP($B8,'Impact of the crisis'!$C$6:$N$170,12,FALSE)</f>
        <v>2.5</v>
      </c>
      <c r="M8" s="240">
        <f>VLOOKUP($B8,'Impact of the crisis'!$C$6:$AB$170,26,FALSE)</f>
        <v>3.4</v>
      </c>
      <c r="N8" s="240" t="str">
        <f>VLOOKUP($B8,'Conditions of people affected'!$C$6:$R$170,16,FALSE)</f>
        <v>x</v>
      </c>
      <c r="O8" s="240" t="str">
        <f>VLOOKUP($B8,'Conditions of people affected'!$C$6:$R$170,9,FALSE)</f>
        <v>x</v>
      </c>
      <c r="P8" s="240" t="str">
        <f>VLOOKUP($B8,'Conditions of people affected'!$C$6:$R$170,15,FALSE)</f>
        <v>x</v>
      </c>
      <c r="Q8" s="240">
        <f t="shared" si="4"/>
        <v>3.3</v>
      </c>
      <c r="R8" s="240">
        <f>VLOOKUP($B8,'Complexity of the crisis'!$C$6:$AN$170,22,FALSE)</f>
        <v>4</v>
      </c>
      <c r="S8" s="240">
        <f>VLOOKUP($B8,'Complexity of the crisis'!$C$6:$AN$170,38,FALSE)</f>
        <v>2.5</v>
      </c>
      <c r="T8" s="133" t="str">
        <f>VLOOKUP(B8,Lists!$C$3:$E$163,3,FALSE)</f>
        <v>Middle east</v>
      </c>
      <c r="U8" s="134">
        <f>VLOOKUP(B8,'INFORM Severity - hidden'!$C$5:$V$170,20,FALSE)</f>
        <v>44496</v>
      </c>
    </row>
    <row r="9" spans="1:21" x14ac:dyDescent="0.25">
      <c r="A9" s="130" t="str">
        <f t="array" ref="A9">IFERROR(INDEX(Lists!$B$2:$B$153,SMALL(IF(Lists!$I$2:$I$153="Individual",ROW(Lists!$B$2:$B$153)),ROW(5:5))-1,1),"")</f>
        <v>Complex in Burundi</v>
      </c>
      <c r="B9" s="131" t="str">
        <f>VLOOKUP(A9,Lists!$B$2:$G$153,2,FALSE)</f>
        <v>BDI001</v>
      </c>
      <c r="C9" s="131" t="str">
        <f>VLOOKUP(B9,'INFORM Severity - hidden'!$C$5:$D$160,2,FALSE)</f>
        <v>Burundi</v>
      </c>
      <c r="D9" s="131" t="str">
        <f>VLOOKUP(A9,Lists!$B$2:$G$153,3,FALSE)</f>
        <v>BDI</v>
      </c>
      <c r="E9" s="132" t="str">
        <f>VLOOKUP(A9,Lists!$B$2:$G$153,5,FALSE)</f>
        <v>Complex crisis</v>
      </c>
      <c r="F9" s="238">
        <f t="shared" si="0"/>
        <v>3.9</v>
      </c>
      <c r="G9" s="129">
        <f t="shared" si="1"/>
        <v>4</v>
      </c>
      <c r="H9" s="129" t="str">
        <f t="shared" si="2"/>
        <v>High</v>
      </c>
      <c r="I9" s="239" t="str">
        <f>INDEX(Trends!$D$3:$D$404,MATCH(B9,Trends!$C$3:$C$404,0))</f>
        <v>Stable</v>
      </c>
      <c r="J9" s="129" t="str">
        <f>VLOOKUP($B9,Reliability!$A$3:$I$170,9,FALSE)</f>
        <v>Medium</v>
      </c>
      <c r="K9" s="240">
        <f t="shared" si="3"/>
        <v>3.9</v>
      </c>
      <c r="L9" s="240">
        <f>VLOOKUP($B9,'Impact of the crisis'!$C$6:$N$170,12,FALSE)</f>
        <v>4</v>
      </c>
      <c r="M9" s="240">
        <f>VLOOKUP($B9,'Impact of the crisis'!$C$6:$AB$170,26,FALSE)</f>
        <v>3.8</v>
      </c>
      <c r="N9" s="240">
        <f>VLOOKUP($B9,'Conditions of people affected'!$C$6:$R$170,16,FALSE)</f>
        <v>4</v>
      </c>
      <c r="O9" s="240">
        <f>VLOOKUP($B9,'Conditions of people affected'!$C$6:$R$170,9,FALSE)</f>
        <v>4</v>
      </c>
      <c r="P9" s="240">
        <f>VLOOKUP($B9,'Conditions of people affected'!$C$6:$R$170,15,FALSE)</f>
        <v>4</v>
      </c>
      <c r="Q9" s="240">
        <f t="shared" si="4"/>
        <v>3.6</v>
      </c>
      <c r="R9" s="240">
        <f>VLOOKUP($B9,'Complexity of the crisis'!$C$6:$AN$170,22,FALSE)</f>
        <v>3.6</v>
      </c>
      <c r="S9" s="240">
        <f>VLOOKUP($B9,'Complexity of the crisis'!$C$6:$AN$170,38,FALSE)</f>
        <v>3.5</v>
      </c>
      <c r="T9" s="133" t="str">
        <f>VLOOKUP(B9,Lists!$C$3:$E$163,3,FALSE)</f>
        <v>Africa</v>
      </c>
      <c r="U9" s="134">
        <f>VLOOKUP(B9,'INFORM Severity - hidden'!$C$5:$V$170,20,FALSE)</f>
        <v>44498</v>
      </c>
    </row>
    <row r="10" spans="1:21" x14ac:dyDescent="0.25">
      <c r="A10" s="130" t="str">
        <f t="array" ref="A10">IFERROR(INDEX(Lists!$B$2:$B$153,SMALL(IF(Lists!$I$2:$I$153="Individual",ROW(Lists!$B$2:$B$153)),ROW(6:6))-1,1),"")</f>
        <v>Conflict in Burkina Faso</v>
      </c>
      <c r="B10" s="131" t="str">
        <f>VLOOKUP(A10,Lists!$B$2:$G$153,2,FALSE)</f>
        <v>BFA002</v>
      </c>
      <c r="C10" s="131" t="str">
        <f>VLOOKUP(B10,'INFORM Severity - hidden'!$C$5:$D$160,2,FALSE)</f>
        <v>Burkina Faso</v>
      </c>
      <c r="D10" s="131" t="str">
        <f>VLOOKUP(A10,Lists!$B$2:$G$153,3,FALSE)</f>
        <v>BFA</v>
      </c>
      <c r="E10" s="132" t="str">
        <f>VLOOKUP(A10,Lists!$B$2:$G$153,5,FALSE)</f>
        <v>Conflict</v>
      </c>
      <c r="F10" s="238">
        <f t="shared" si="0"/>
        <v>4.0999999999999996</v>
      </c>
      <c r="G10" s="129">
        <f t="shared" si="1"/>
        <v>5</v>
      </c>
      <c r="H10" s="129" t="str">
        <f t="shared" si="2"/>
        <v>Very High</v>
      </c>
      <c r="I10" s="239" t="str">
        <f>INDEX(Trends!$D$3:$D$404,MATCH(B10,Trends!$C$3:$C$404,0))</f>
        <v>Stable</v>
      </c>
      <c r="J10" s="129" t="str">
        <f>VLOOKUP($B10,Reliability!$A$3:$I$170,9,FALSE)</f>
        <v>High</v>
      </c>
      <c r="K10" s="240">
        <f t="shared" si="3"/>
        <v>4</v>
      </c>
      <c r="L10" s="240">
        <f>VLOOKUP($B10,'Impact of the crisis'!$C$6:$N$170,12,FALSE)</f>
        <v>2.5</v>
      </c>
      <c r="M10" s="240">
        <f>VLOOKUP($B10,'Impact of the crisis'!$C$6:$AB$170,26,FALSE)</f>
        <v>4.5</v>
      </c>
      <c r="N10" s="240">
        <f>VLOOKUP($B10,'Conditions of people affected'!$C$6:$R$170,16,FALSE)</f>
        <v>4.3</v>
      </c>
      <c r="O10" s="240">
        <f>VLOOKUP($B10,'Conditions of people affected'!$C$6:$R$170,9,FALSE)</f>
        <v>3.6</v>
      </c>
      <c r="P10" s="240">
        <f>VLOOKUP($B10,'Conditions of people affected'!$C$6:$R$170,15,FALSE)</f>
        <v>5</v>
      </c>
      <c r="Q10" s="240">
        <f t="shared" si="4"/>
        <v>3.7</v>
      </c>
      <c r="R10" s="240">
        <f>VLOOKUP($B10,'Complexity of the crisis'!$C$6:$AN$170,22,FALSE)</f>
        <v>3.9</v>
      </c>
      <c r="S10" s="240">
        <f>VLOOKUP($B10,'Complexity of the crisis'!$C$6:$AN$170,38,FALSE)</f>
        <v>3.5</v>
      </c>
      <c r="T10" s="133" t="str">
        <f>VLOOKUP(B10,Lists!$C$3:$E$163,3,FALSE)</f>
        <v>Africa</v>
      </c>
      <c r="U10" s="134">
        <f>VLOOKUP(B10,'INFORM Severity - hidden'!$C$5:$V$170,20,FALSE)</f>
        <v>44567</v>
      </c>
    </row>
    <row r="11" spans="1:21" x14ac:dyDescent="0.25">
      <c r="A11" s="130" t="str">
        <f t="array" ref="A11">IFERROR(INDEX(Lists!$B$2:$B$153,SMALL(IF(Lists!$I$2:$I$153="Individual",ROW(Lists!$B$2:$B$153)),ROW(7:7))-1,1),"")</f>
        <v>Rohingya refugee crisis</v>
      </c>
      <c r="B11" s="131" t="str">
        <f>VLOOKUP(A11,Lists!$B$2:$G$153,2,FALSE)</f>
        <v>BGD002</v>
      </c>
      <c r="C11" s="131" t="str">
        <f>VLOOKUP(B11,'INFORM Severity - hidden'!$C$5:$D$160,2,FALSE)</f>
        <v>Bangladesh</v>
      </c>
      <c r="D11" s="131" t="str">
        <f>VLOOKUP(A11,Lists!$B$2:$G$153,3,FALSE)</f>
        <v>BGD</v>
      </c>
      <c r="E11" s="132" t="str">
        <f>VLOOKUP(A11,Lists!$B$2:$G$153,5,FALSE)</f>
        <v>International displacement</v>
      </c>
      <c r="F11" s="238">
        <f t="shared" si="0"/>
        <v>3.3</v>
      </c>
      <c r="G11" s="129">
        <f t="shared" si="1"/>
        <v>4</v>
      </c>
      <c r="H11" s="129" t="str">
        <f t="shared" si="2"/>
        <v>High</v>
      </c>
      <c r="I11" s="239" t="str">
        <f>INDEX(Trends!$D$3:$D$404,MATCH(B11,Trends!$C$3:$C$404,0))</f>
        <v>Increasing</v>
      </c>
      <c r="J11" s="129" t="str">
        <f>VLOOKUP($B11,Reliability!$A$3:$I$170,9,FALSE)</f>
        <v>High</v>
      </c>
      <c r="K11" s="240">
        <f t="shared" si="3"/>
        <v>3.4</v>
      </c>
      <c r="L11" s="240">
        <f>VLOOKUP($B11,'Impact of the crisis'!$C$6:$N$170,12,FALSE)</f>
        <v>0.1</v>
      </c>
      <c r="M11" s="240">
        <f>VLOOKUP($B11,'Impact of the crisis'!$C$6:$AB$170,26,FALSE)</f>
        <v>4.3</v>
      </c>
      <c r="N11" s="240">
        <f>VLOOKUP($B11,'Conditions of people affected'!$C$6:$R$170,16,FALSE)</f>
        <v>3.3</v>
      </c>
      <c r="O11" s="240">
        <f>VLOOKUP($B11,'Conditions of people affected'!$C$6:$R$170,9,FALSE)</f>
        <v>3.6</v>
      </c>
      <c r="P11" s="240">
        <f>VLOOKUP($B11,'Conditions of people affected'!$C$6:$R$170,15,FALSE)</f>
        <v>3</v>
      </c>
      <c r="Q11" s="240">
        <f t="shared" si="4"/>
        <v>3.2</v>
      </c>
      <c r="R11" s="240">
        <f>VLOOKUP($B11,'Complexity of the crisis'!$C$6:$AN$170,22,FALSE)</f>
        <v>3.3</v>
      </c>
      <c r="S11" s="240">
        <f>VLOOKUP($B11,'Complexity of the crisis'!$C$6:$AN$170,38,FALSE)</f>
        <v>3</v>
      </c>
      <c r="T11" s="133" t="str">
        <f>VLOOKUP(B11,Lists!$C$3:$E$163,3,FALSE)</f>
        <v>Asia</v>
      </c>
      <c r="U11" s="134">
        <f>VLOOKUP(B11,'INFORM Severity - hidden'!$C$5:$V$170,20,FALSE)</f>
        <v>44585</v>
      </c>
    </row>
    <row r="12" spans="1:21" x14ac:dyDescent="0.25">
      <c r="A12" s="130" t="str">
        <f t="array" ref="A12">IFERROR(INDEX(Lists!$B$2:$B$153,SMALL(IF(Lists!$I$2:$I$153="Individual",ROW(Lists!$B$2:$B$153)),ROW(8:8))-1,1),"")</f>
        <v>Venezuela displacement in Brazil</v>
      </c>
      <c r="B12" s="131" t="str">
        <f>VLOOKUP(A12,Lists!$B$2:$G$153,2,FALSE)</f>
        <v>BRA002</v>
      </c>
      <c r="C12" s="131" t="str">
        <f>VLOOKUP(B12,'INFORM Severity - hidden'!$C$5:$D$160,2,FALSE)</f>
        <v>Brazil</v>
      </c>
      <c r="D12" s="131" t="str">
        <f>VLOOKUP(A12,Lists!$B$2:$G$153,3,FALSE)</f>
        <v>BRA</v>
      </c>
      <c r="E12" s="132" t="str">
        <f>VLOOKUP(A12,Lists!$B$2:$G$153,5,FALSE)</f>
        <v>International displacement</v>
      </c>
      <c r="F12" s="238">
        <f t="shared" si="0"/>
        <v>2.6</v>
      </c>
      <c r="G12" s="129">
        <f t="shared" si="1"/>
        <v>3</v>
      </c>
      <c r="H12" s="129" t="str">
        <f t="shared" si="2"/>
        <v>Medium</v>
      </c>
      <c r="I12" s="239" t="str">
        <f>INDEX(Trends!$D$3:$D$404,MATCH(B12,Trends!$C$3:$C$404,0))</f>
        <v>Decreasing</v>
      </c>
      <c r="J12" s="129" t="str">
        <f>VLOOKUP($B12,Reliability!$A$3:$I$170,9,FALSE)</f>
        <v>Medium</v>
      </c>
      <c r="K12" s="240">
        <f t="shared" si="3"/>
        <v>2.2000000000000002</v>
      </c>
      <c r="L12" s="240">
        <f>VLOOKUP($B12,'Impact of the crisis'!$C$6:$N$170,12,FALSE)</f>
        <v>1.1000000000000001</v>
      </c>
      <c r="M12" s="240">
        <f>VLOOKUP($B12,'Impact of the crisis'!$C$6:$AB$170,26,FALSE)</f>
        <v>2.6</v>
      </c>
      <c r="N12" s="240">
        <f>VLOOKUP($B12,'Conditions of people affected'!$C$6:$R$170,16,FALSE)</f>
        <v>2.8</v>
      </c>
      <c r="O12" s="240">
        <f>VLOOKUP($B12,'Conditions of people affected'!$C$6:$R$170,9,FALSE)</f>
        <v>2.6</v>
      </c>
      <c r="P12" s="240">
        <f>VLOOKUP($B12,'Conditions of people affected'!$C$6:$R$170,15,FALSE)</f>
        <v>3</v>
      </c>
      <c r="Q12" s="240">
        <f t="shared" si="4"/>
        <v>2.6</v>
      </c>
      <c r="R12" s="240">
        <f>VLOOKUP($B12,'Complexity of the crisis'!$C$6:$AN$170,22,FALSE)</f>
        <v>3.4</v>
      </c>
      <c r="S12" s="240">
        <f>VLOOKUP($B12,'Complexity of the crisis'!$C$6:$AN$170,38,FALSE)</f>
        <v>1.5</v>
      </c>
      <c r="T12" s="133" t="str">
        <f>VLOOKUP(B12,Lists!$C$3:$E$163,3,FALSE)</f>
        <v>Americas</v>
      </c>
      <c r="U12" s="134">
        <f>VLOOKUP(B12,'INFORM Severity - hidden'!$C$5:$V$170,20,FALSE)</f>
        <v>44525</v>
      </c>
    </row>
    <row r="13" spans="1:21" x14ac:dyDescent="0.25">
      <c r="A13" s="130" t="str">
        <f t="array" ref="A13">IFERROR(INDEX(Lists!$B$2:$B$153,SMALL(IF(Lists!$I$2:$I$153="Individual",ROW(Lists!$B$2:$B$153)),ROW(9:9))-1,1),"")</f>
        <v>Floods in Bahia and Minas Gerais</v>
      </c>
      <c r="B13" s="131" t="str">
        <f>VLOOKUP(A13,Lists!$B$2:$G$153,2,FALSE)</f>
        <v>BRA003</v>
      </c>
      <c r="C13" s="131" t="str">
        <f>VLOOKUP(B13,'INFORM Severity - hidden'!$C$5:$D$160,2,FALSE)</f>
        <v>Brazil</v>
      </c>
      <c r="D13" s="131" t="str">
        <f>VLOOKUP(A13,Lists!$B$2:$G$153,3,FALSE)</f>
        <v>BRA</v>
      </c>
      <c r="E13" s="132" t="str">
        <f>VLOOKUP(A13,Lists!$B$2:$G$153,5,FALSE)</f>
        <v>Flood</v>
      </c>
      <c r="F13" s="238">
        <f t="shared" si="0"/>
        <v>2.1</v>
      </c>
      <c r="G13" s="129">
        <f t="shared" si="1"/>
        <v>3</v>
      </c>
      <c r="H13" s="129" t="str">
        <f t="shared" si="2"/>
        <v>Medium</v>
      </c>
      <c r="I13" s="239" t="str">
        <f>INDEX(Trends!$D$3:$D$404,MATCH(B13,Trends!$C$3:$C$404,0))</f>
        <v>-</v>
      </c>
      <c r="J13" s="129" t="str">
        <f>VLOOKUP($B13,Reliability!$A$3:$I$170,9,FALSE)</f>
        <v>High</v>
      </c>
      <c r="K13" s="240">
        <f t="shared" si="3"/>
        <v>2.5</v>
      </c>
      <c r="L13" s="240">
        <f>VLOOKUP($B13,'Impact of the crisis'!$C$6:$N$170,12,FALSE)</f>
        <v>2.9</v>
      </c>
      <c r="M13" s="240">
        <f>VLOOKUP($B13,'Impact of the crisis'!$C$6:$AB$170,26,FALSE)</f>
        <v>2.2999999999999998</v>
      </c>
      <c r="N13" s="240">
        <f>VLOOKUP($B13,'Conditions of people affected'!$C$6:$R$170,16,FALSE)</f>
        <v>1.3</v>
      </c>
      <c r="O13" s="240">
        <f>VLOOKUP($B13,'Conditions of people affected'!$C$6:$R$170,9,FALSE)</f>
        <v>1.6</v>
      </c>
      <c r="P13" s="240">
        <f>VLOOKUP($B13,'Conditions of people affected'!$C$6:$R$170,15,FALSE)</f>
        <v>1</v>
      </c>
      <c r="Q13" s="240">
        <f t="shared" si="4"/>
        <v>2.8</v>
      </c>
      <c r="R13" s="240">
        <f>VLOOKUP($B13,'Complexity of the crisis'!$C$6:$AN$170,22,FALSE)</f>
        <v>3.4</v>
      </c>
      <c r="S13" s="240">
        <f>VLOOKUP($B13,'Complexity of the crisis'!$C$6:$AN$170,38,FALSE)</f>
        <v>2</v>
      </c>
      <c r="T13" s="133" t="str">
        <f>VLOOKUP(B13,Lists!$C$3:$E$163,3,FALSE)</f>
        <v>Americas</v>
      </c>
      <c r="U13" s="134">
        <f>VLOOKUP(B13,'INFORM Severity - hidden'!$C$5:$V$170,20,FALSE)</f>
        <v>44572</v>
      </c>
    </row>
    <row r="14" spans="1:21" x14ac:dyDescent="0.25">
      <c r="A14" s="130" t="str">
        <f t="array" ref="A14">IFERROR(INDEX(Lists!$B$2:$B$153,SMALL(IF(Lists!$I$2:$I$153="Individual",ROW(Lists!$B$2:$B$153)),ROW(10:10))-1,1),"")</f>
        <v>Complex crisis in CAR</v>
      </c>
      <c r="B14" s="131" t="str">
        <f>VLOOKUP(A14,Lists!$B$2:$G$153,2,FALSE)</f>
        <v>CAF001</v>
      </c>
      <c r="C14" s="131" t="str">
        <f>VLOOKUP(B14,'INFORM Severity - hidden'!$C$5:$D$160,2,FALSE)</f>
        <v>CAR</v>
      </c>
      <c r="D14" s="131" t="str">
        <f>VLOOKUP(A14,Lists!$B$2:$G$153,3,FALSE)</f>
        <v>CAF</v>
      </c>
      <c r="E14" s="132" t="str">
        <f>VLOOKUP(A14,Lists!$B$2:$G$153,5,FALSE)</f>
        <v>Complex crisis</v>
      </c>
      <c r="F14" s="238">
        <f t="shared" si="0"/>
        <v>4.3</v>
      </c>
      <c r="G14" s="129">
        <f t="shared" si="1"/>
        <v>5</v>
      </c>
      <c r="H14" s="129" t="str">
        <f t="shared" si="2"/>
        <v>Very High</v>
      </c>
      <c r="I14" s="239" t="str">
        <f>INDEX(Trends!$D$3:$D$404,MATCH(B14,Trends!$C$3:$C$404,0))</f>
        <v>Stable</v>
      </c>
      <c r="J14" s="129" t="str">
        <f>VLOOKUP($B14,Reliability!$A$3:$I$170,9,FALSE)</f>
        <v>Medium</v>
      </c>
      <c r="K14" s="240">
        <f t="shared" si="3"/>
        <v>4.4000000000000004</v>
      </c>
      <c r="L14" s="240">
        <f>VLOOKUP($B14,'Impact of the crisis'!$C$6:$N$170,12,FALSE)</f>
        <v>4.3</v>
      </c>
      <c r="M14" s="240">
        <f>VLOOKUP($B14,'Impact of the crisis'!$C$6:$AB$170,26,FALSE)</f>
        <v>4.5</v>
      </c>
      <c r="N14" s="240">
        <f>VLOOKUP($B14,'Conditions of people affected'!$C$6:$R$170,16,FALSE)</f>
        <v>4.05</v>
      </c>
      <c r="O14" s="240">
        <f>VLOOKUP($B14,'Conditions of people affected'!$C$6:$R$170,9,FALSE)</f>
        <v>4.0999999999999996</v>
      </c>
      <c r="P14" s="240">
        <f>VLOOKUP($B14,'Conditions of people affected'!$C$6:$R$170,15,FALSE)</f>
        <v>4</v>
      </c>
      <c r="Q14" s="240">
        <f t="shared" si="4"/>
        <v>4.5</v>
      </c>
      <c r="R14" s="240">
        <f>VLOOKUP($B14,'Complexity of the crisis'!$C$6:$AN$170,22,FALSE)</f>
        <v>4.5</v>
      </c>
      <c r="S14" s="240">
        <f>VLOOKUP($B14,'Complexity of the crisis'!$C$6:$AN$170,38,FALSE)</f>
        <v>4.5</v>
      </c>
      <c r="T14" s="133" t="str">
        <f>VLOOKUP(B14,Lists!$C$3:$E$163,3,FALSE)</f>
        <v>Africa</v>
      </c>
      <c r="U14" s="134">
        <f>VLOOKUP(B14,'INFORM Severity - hidden'!$C$5:$V$170,20,FALSE)</f>
        <v>44496</v>
      </c>
    </row>
    <row r="15" spans="1:21" x14ac:dyDescent="0.25">
      <c r="A15" s="130" t="str">
        <f t="array" ref="A15">IFERROR(INDEX(Lists!$B$2:$B$153,SMALL(IF(Lists!$I$2:$I$153="Individual",ROW(Lists!$B$2:$B$153)),ROW(11:11))-1,1),"")</f>
        <v>Boko Haram in Cameroon</v>
      </c>
      <c r="B15" s="131" t="str">
        <f>VLOOKUP(A15,Lists!$B$2:$G$153,2,FALSE)</f>
        <v>CMR002</v>
      </c>
      <c r="C15" s="131" t="str">
        <f>VLOOKUP(B15,'INFORM Severity - hidden'!$C$5:$D$160,2,FALSE)</f>
        <v>Cameroon</v>
      </c>
      <c r="D15" s="131" t="str">
        <f>VLOOKUP(A15,Lists!$B$2:$G$153,3,FALSE)</f>
        <v>CMR</v>
      </c>
      <c r="E15" s="132" t="str">
        <f>VLOOKUP(A15,Lists!$B$2:$G$153,5,FALSE)</f>
        <v>Conflict</v>
      </c>
      <c r="F15" s="238">
        <f t="shared" si="0"/>
        <v>3.7</v>
      </c>
      <c r="G15" s="129">
        <f t="shared" si="1"/>
        <v>4</v>
      </c>
      <c r="H15" s="129" t="str">
        <f t="shared" si="2"/>
        <v>High</v>
      </c>
      <c r="I15" s="239" t="str">
        <f>INDEX(Trends!$D$3:$D$404,MATCH(B15,Trends!$C$3:$C$404,0))</f>
        <v>Increasing</v>
      </c>
      <c r="J15" s="129" t="str">
        <f>VLOOKUP($B15,Reliability!$A$3:$I$170,9,FALSE)</f>
        <v>Very High</v>
      </c>
      <c r="K15" s="240">
        <f t="shared" si="3"/>
        <v>2.9</v>
      </c>
      <c r="L15" s="240">
        <f>VLOOKUP($B15,'Impact of the crisis'!$C$6:$N$170,12,FALSE)</f>
        <v>1.3</v>
      </c>
      <c r="M15" s="240">
        <f>VLOOKUP($B15,'Impact of the crisis'!$C$6:$AB$170,26,FALSE)</f>
        <v>3.5</v>
      </c>
      <c r="N15" s="240">
        <f>VLOOKUP($B15,'Conditions of people affected'!$C$6:$R$170,16,FALSE)</f>
        <v>3.75</v>
      </c>
      <c r="O15" s="240">
        <f>VLOOKUP($B15,'Conditions of people affected'!$C$6:$R$170,9,FALSE)</f>
        <v>3.5</v>
      </c>
      <c r="P15" s="240">
        <f>VLOOKUP($B15,'Conditions of people affected'!$C$6:$R$170,15,FALSE)</f>
        <v>4</v>
      </c>
      <c r="Q15" s="240">
        <f t="shared" si="4"/>
        <v>4.0999999999999996</v>
      </c>
      <c r="R15" s="240">
        <f>VLOOKUP($B15,'Complexity of the crisis'!$C$6:$AN$170,22,FALSE)</f>
        <v>4.2</v>
      </c>
      <c r="S15" s="240">
        <f>VLOOKUP($B15,'Complexity of the crisis'!$C$6:$AN$170,38,FALSE)</f>
        <v>4</v>
      </c>
      <c r="T15" s="133" t="str">
        <f>VLOOKUP(B15,Lists!$C$3:$E$163,3,FALSE)</f>
        <v>Africa</v>
      </c>
      <c r="U15" s="134">
        <f>VLOOKUP(B15,'INFORM Severity - hidden'!$C$5:$V$170,20,FALSE)</f>
        <v>44522</v>
      </c>
    </row>
    <row r="16" spans="1:21" x14ac:dyDescent="0.25">
      <c r="A16" s="130" t="str">
        <f t="array" ref="A16">IFERROR(INDEX(Lists!$B$2:$B$153,SMALL(IF(Lists!$I$2:$I$153="Individual",ROW(Lists!$B$2:$B$153)),ROW(12:12))-1,1),"")</f>
        <v>Anglophone Crisis in Cameroon</v>
      </c>
      <c r="B16" s="131" t="str">
        <f>VLOOKUP(A16,Lists!$B$2:$G$153,2,FALSE)</f>
        <v>CMR003</v>
      </c>
      <c r="C16" s="131" t="str">
        <f>VLOOKUP(B16,'INFORM Severity - hidden'!$C$5:$D$160,2,FALSE)</f>
        <v>Cameroon</v>
      </c>
      <c r="D16" s="131" t="str">
        <f>VLOOKUP(A16,Lists!$B$2:$G$153,3,FALSE)</f>
        <v>CMR</v>
      </c>
      <c r="E16" s="132" t="str">
        <f>VLOOKUP(A16,Lists!$B$2:$G$153,5,FALSE)</f>
        <v>Conflict</v>
      </c>
      <c r="F16" s="238">
        <f t="shared" si="0"/>
        <v>3.5</v>
      </c>
      <c r="G16" s="129">
        <f t="shared" si="1"/>
        <v>4</v>
      </c>
      <c r="H16" s="129" t="str">
        <f t="shared" si="2"/>
        <v>High</v>
      </c>
      <c r="I16" s="239" t="str">
        <f>INDEX(Trends!$D$3:$D$404,MATCH(B16,Trends!$C$3:$C$404,0))</f>
        <v>Increasing</v>
      </c>
      <c r="J16" s="129" t="str">
        <f>VLOOKUP($B16,Reliability!$A$3:$I$170,9,FALSE)</f>
        <v>Medium</v>
      </c>
      <c r="K16" s="240">
        <f t="shared" si="3"/>
        <v>3.2</v>
      </c>
      <c r="L16" s="240">
        <f>VLOOKUP($B16,'Impact of the crisis'!$C$6:$N$170,12,FALSE)</f>
        <v>1.7</v>
      </c>
      <c r="M16" s="240">
        <f>VLOOKUP($B16,'Impact of the crisis'!$C$6:$AB$170,26,FALSE)</f>
        <v>3.8</v>
      </c>
      <c r="N16" s="240">
        <f>VLOOKUP($B16,'Conditions of people affected'!$C$6:$R$170,16,FALSE)</f>
        <v>3.15</v>
      </c>
      <c r="O16" s="240">
        <f>VLOOKUP($B16,'Conditions of people affected'!$C$6:$R$170,9,FALSE)</f>
        <v>3.3</v>
      </c>
      <c r="P16" s="240">
        <f>VLOOKUP($B16,'Conditions of people affected'!$C$6:$R$170,15,FALSE)</f>
        <v>3</v>
      </c>
      <c r="Q16" s="240">
        <f t="shared" si="4"/>
        <v>4.4000000000000004</v>
      </c>
      <c r="R16" s="240">
        <f>VLOOKUP($B16,'Complexity of the crisis'!$C$6:$AN$170,22,FALSE)</f>
        <v>4.2</v>
      </c>
      <c r="S16" s="240">
        <f>VLOOKUP($B16,'Complexity of the crisis'!$C$6:$AN$170,38,FALSE)</f>
        <v>4.5</v>
      </c>
      <c r="T16" s="133" t="str">
        <f>VLOOKUP(B16,Lists!$C$3:$E$163,3,FALSE)</f>
        <v>Africa</v>
      </c>
      <c r="U16" s="134">
        <f>VLOOKUP(B16,'INFORM Severity - hidden'!$C$5:$V$170,20,FALSE)</f>
        <v>44497</v>
      </c>
    </row>
    <row r="17" spans="1:21" x14ac:dyDescent="0.25">
      <c r="A17" s="130" t="str">
        <f t="array" ref="A17">IFERROR(INDEX(Lists!$B$2:$B$153,SMALL(IF(Lists!$I$2:$I$153="Individual",ROW(Lists!$B$2:$B$153)),ROW(13:13))-1,1),"")</f>
        <v>CAR refugees in Cameroon</v>
      </c>
      <c r="B17" s="131" t="str">
        <f>VLOOKUP(A17,Lists!$B$2:$G$153,2,FALSE)</f>
        <v>CMR004</v>
      </c>
      <c r="C17" s="131" t="str">
        <f>VLOOKUP(B17,'INFORM Severity - hidden'!$C$5:$D$160,2,FALSE)</f>
        <v>Cameroon</v>
      </c>
      <c r="D17" s="131" t="str">
        <f>VLOOKUP(A17,Lists!$B$2:$G$153,3,FALSE)</f>
        <v>CMR</v>
      </c>
      <c r="E17" s="132" t="str">
        <f>VLOOKUP(A17,Lists!$B$2:$G$153,5,FALSE)</f>
        <v>International displacement</v>
      </c>
      <c r="F17" s="238">
        <f t="shared" si="0"/>
        <v>3</v>
      </c>
      <c r="G17" s="129">
        <f t="shared" si="1"/>
        <v>3</v>
      </c>
      <c r="H17" s="129" t="str">
        <f t="shared" si="2"/>
        <v>Medium</v>
      </c>
      <c r="I17" s="239" t="str">
        <f>INDEX(Trends!$D$3:$D$404,MATCH(B17,Trends!$C$3:$C$404,0))</f>
        <v>Stable</v>
      </c>
      <c r="J17" s="129" t="str">
        <f>VLOOKUP($B17,Reliability!$A$3:$I$170,9,FALSE)</f>
        <v>Medium</v>
      </c>
      <c r="K17" s="240">
        <f t="shared" si="3"/>
        <v>2.8</v>
      </c>
      <c r="L17" s="240">
        <f>VLOOKUP($B17,'Impact of the crisis'!$C$6:$N$170,12,FALSE)</f>
        <v>1.7</v>
      </c>
      <c r="M17" s="240">
        <f>VLOOKUP($B17,'Impact of the crisis'!$C$6:$AB$170,26,FALSE)</f>
        <v>3.2</v>
      </c>
      <c r="N17" s="240">
        <f>VLOOKUP($B17,'Conditions of people affected'!$C$6:$R$170,16,FALSE)</f>
        <v>2.75</v>
      </c>
      <c r="O17" s="240">
        <f>VLOOKUP($B17,'Conditions of people affected'!$C$6:$R$170,9,FALSE)</f>
        <v>2.5</v>
      </c>
      <c r="P17" s="240">
        <f>VLOOKUP($B17,'Conditions of people affected'!$C$6:$R$170,15,FALSE)</f>
        <v>3</v>
      </c>
      <c r="Q17" s="240">
        <f t="shared" si="4"/>
        <v>3.5</v>
      </c>
      <c r="R17" s="240">
        <f>VLOOKUP($B17,'Complexity of the crisis'!$C$6:$AN$170,22,FALSE)</f>
        <v>4.2</v>
      </c>
      <c r="S17" s="240">
        <f>VLOOKUP($B17,'Complexity of the crisis'!$C$6:$AN$170,38,FALSE)</f>
        <v>2.5</v>
      </c>
      <c r="T17" s="133" t="str">
        <f>VLOOKUP(B17,Lists!$C$3:$E$163,3,FALSE)</f>
        <v>Africa</v>
      </c>
      <c r="U17" s="134">
        <f>VLOOKUP(B17,'INFORM Severity - hidden'!$C$5:$V$170,20,FALSE)</f>
        <v>44497</v>
      </c>
    </row>
    <row r="18" spans="1:21" x14ac:dyDescent="0.25">
      <c r="A18" s="130" t="str">
        <f t="array" ref="A18">IFERROR(INDEX(Lists!$B$2:$B$153,SMALL(IF(Lists!$I$2:$I$153="Individual",ROW(Lists!$B$2:$B$153)),ROW(14:14))-1,1),"")</f>
        <v>Complex crisis in DRC</v>
      </c>
      <c r="B18" s="131" t="str">
        <f>VLOOKUP(A18,Lists!$B$2:$G$153,2,FALSE)</f>
        <v>COD001</v>
      </c>
      <c r="C18" s="131" t="str">
        <f>VLOOKUP(B18,'INFORM Severity - hidden'!$C$5:$D$160,2,FALSE)</f>
        <v>DRC</v>
      </c>
      <c r="D18" s="131" t="str">
        <f>VLOOKUP(A18,Lists!$B$2:$G$153,3,FALSE)</f>
        <v>COD</v>
      </c>
      <c r="E18" s="132" t="str">
        <f>VLOOKUP(A18,Lists!$B$2:$G$153,5,FALSE)</f>
        <v>Complex crisis</v>
      </c>
      <c r="F18" s="238">
        <f t="shared" si="0"/>
        <v>4.5999999999999996</v>
      </c>
      <c r="G18" s="129">
        <f t="shared" si="1"/>
        <v>5</v>
      </c>
      <c r="H18" s="129" t="str">
        <f t="shared" si="2"/>
        <v>Very High</v>
      </c>
      <c r="I18" s="239" t="str">
        <f>INDEX(Trends!$D$3:$D$404,MATCH(B18,Trends!$C$3:$C$404,0))</f>
        <v>Stable</v>
      </c>
      <c r="J18" s="129" t="str">
        <f>VLOOKUP($B18,Reliability!$A$3:$I$170,9,FALSE)</f>
        <v>Very High</v>
      </c>
      <c r="K18" s="240">
        <f t="shared" si="3"/>
        <v>4.5999999999999996</v>
      </c>
      <c r="L18" s="240">
        <f>VLOOKUP($B18,'Impact of the crisis'!$C$6:$N$170,12,FALSE)</f>
        <v>4.3</v>
      </c>
      <c r="M18" s="240">
        <f>VLOOKUP($B18,'Impact of the crisis'!$C$6:$AB$170,26,FALSE)</f>
        <v>4.8</v>
      </c>
      <c r="N18" s="240">
        <f>VLOOKUP($B18,'Conditions of people affected'!$C$6:$R$170,16,FALSE)</f>
        <v>4.5</v>
      </c>
      <c r="O18" s="240">
        <f>VLOOKUP($B18,'Conditions of people affected'!$C$6:$R$170,9,FALSE)</f>
        <v>5</v>
      </c>
      <c r="P18" s="240">
        <f>VLOOKUP($B18,'Conditions of people affected'!$C$6:$R$170,15,FALSE)</f>
        <v>4</v>
      </c>
      <c r="Q18" s="240">
        <f t="shared" si="4"/>
        <v>4.8</v>
      </c>
      <c r="R18" s="240">
        <f>VLOOKUP($B18,'Complexity of the crisis'!$C$6:$AN$170,22,FALSE)</f>
        <v>5.0999999999999996</v>
      </c>
      <c r="S18" s="240">
        <f>VLOOKUP($B18,'Complexity of the crisis'!$C$6:$AN$170,38,FALSE)</f>
        <v>4.5</v>
      </c>
      <c r="T18" s="133" t="str">
        <f>VLOOKUP(B18,Lists!$C$3:$E$163,3,FALSE)</f>
        <v>Africa</v>
      </c>
      <c r="U18" s="134">
        <f>VLOOKUP(B18,'INFORM Severity - hidden'!$C$5:$V$170,20,FALSE)</f>
        <v>44567</v>
      </c>
    </row>
    <row r="19" spans="1:21" x14ac:dyDescent="0.25">
      <c r="A19" s="130" t="str">
        <f t="array" ref="A19">IFERROR(INDEX(Lists!$B$2:$B$153,SMALL(IF(Lists!$I$2:$I$153="Individual",ROW(Lists!$B$2:$B$153)),ROW(15:15))-1,1),"")</f>
        <v>Complex crisis in Congo</v>
      </c>
      <c r="B19" s="131" t="str">
        <f>VLOOKUP(A19,Lists!$B$2:$G$153,2,FALSE)</f>
        <v>COG001</v>
      </c>
      <c r="C19" s="131" t="str">
        <f>VLOOKUP(B19,'INFORM Severity - hidden'!$C$5:$D$160,2,FALSE)</f>
        <v>Congo</v>
      </c>
      <c r="D19" s="131" t="str">
        <f>VLOOKUP(A19,Lists!$B$2:$G$153,3,FALSE)</f>
        <v>COG</v>
      </c>
      <c r="E19" s="132" t="str">
        <f>VLOOKUP(A19,Lists!$B$2:$G$153,5,FALSE)</f>
        <v>Complex crisis</v>
      </c>
      <c r="F19" s="238">
        <f t="shared" si="0"/>
        <v>3.4</v>
      </c>
      <c r="G19" s="129">
        <f t="shared" si="1"/>
        <v>4</v>
      </c>
      <c r="H19" s="129" t="str">
        <f t="shared" si="2"/>
        <v>High</v>
      </c>
      <c r="I19" s="239" t="str">
        <f>INDEX(Trends!$D$3:$D$404,MATCH(B19,Trends!$C$3:$C$404,0))</f>
        <v>Stable</v>
      </c>
      <c r="J19" s="129" t="str">
        <f>VLOOKUP($B19,Reliability!$A$3:$I$170,9,FALSE)</f>
        <v>Low</v>
      </c>
      <c r="K19" s="240">
        <f t="shared" si="3"/>
        <v>3.6</v>
      </c>
      <c r="L19" s="240">
        <f>VLOOKUP($B19,'Impact of the crisis'!$C$6:$N$170,12,FALSE)</f>
        <v>4.2</v>
      </c>
      <c r="M19" s="240">
        <f>VLOOKUP($B19,'Impact of the crisis'!$C$6:$AB$170,26,FALSE)</f>
        <v>3.3</v>
      </c>
      <c r="N19" s="240">
        <f>VLOOKUP($B19,'Conditions of people affected'!$C$6:$R$170,16,FALSE)</f>
        <v>3.25</v>
      </c>
      <c r="O19" s="240">
        <f>VLOOKUP($B19,'Conditions of people affected'!$C$6:$R$170,9,FALSE)</f>
        <v>3.5</v>
      </c>
      <c r="P19" s="240">
        <f>VLOOKUP($B19,'Conditions of people affected'!$C$6:$R$170,15,FALSE)</f>
        <v>3</v>
      </c>
      <c r="Q19" s="240">
        <f t="shared" si="4"/>
        <v>3.3</v>
      </c>
      <c r="R19" s="240">
        <f>VLOOKUP($B19,'Complexity of the crisis'!$C$6:$AN$170,22,FALSE)</f>
        <v>3.1</v>
      </c>
      <c r="S19" s="240">
        <f>VLOOKUP($B19,'Complexity of the crisis'!$C$6:$AN$170,38,FALSE)</f>
        <v>3.5</v>
      </c>
      <c r="T19" s="133" t="str">
        <f>VLOOKUP(B19,Lists!$C$3:$E$163,3,FALSE)</f>
        <v>Africa</v>
      </c>
      <c r="U19" s="134">
        <f>VLOOKUP(B19,'INFORM Severity - hidden'!$C$5:$V$170,20,FALSE)</f>
        <v>44497</v>
      </c>
    </row>
    <row r="20" spans="1:21" x14ac:dyDescent="0.25">
      <c r="A20" s="130" t="str">
        <f t="array" ref="A20">IFERROR(INDEX(Lists!$B$2:$B$153,SMALL(IF(Lists!$I$2:$I$153="Individual",ROW(Lists!$B$2:$B$153)),ROW(16:16))-1,1),"")</f>
        <v>Complex crisis in Colombia</v>
      </c>
      <c r="B20" s="131" t="str">
        <f>VLOOKUP(A20,Lists!$B$2:$G$153,2,FALSE)</f>
        <v>COL001</v>
      </c>
      <c r="C20" s="131" t="str">
        <f>VLOOKUP(B20,'INFORM Severity - hidden'!$C$5:$D$160,2,FALSE)</f>
        <v>Colombia</v>
      </c>
      <c r="D20" s="131" t="str">
        <f>VLOOKUP(A20,Lists!$B$2:$G$153,3,FALSE)</f>
        <v>COL</v>
      </c>
      <c r="E20" s="132" t="str">
        <f>VLOOKUP(A20,Lists!$B$2:$G$153,5,FALSE)</f>
        <v>Complex crisis</v>
      </c>
      <c r="F20" s="238">
        <f t="shared" si="0"/>
        <v>4.2</v>
      </c>
      <c r="G20" s="129">
        <f t="shared" si="1"/>
        <v>5</v>
      </c>
      <c r="H20" s="129" t="str">
        <f t="shared" si="2"/>
        <v>Very High</v>
      </c>
      <c r="I20" s="239" t="str">
        <f>INDEX(Trends!$D$3:$D$404,MATCH(B20,Trends!$C$3:$C$404,0))</f>
        <v>Increasing</v>
      </c>
      <c r="J20" s="129" t="str">
        <f>VLOOKUP($B20,Reliability!$A$3:$I$170,9,FALSE)</f>
        <v>High</v>
      </c>
      <c r="K20" s="240">
        <f t="shared" si="3"/>
        <v>4</v>
      </c>
      <c r="L20" s="240">
        <f>VLOOKUP($B20,'Impact of the crisis'!$C$6:$N$170,12,FALSE)</f>
        <v>5</v>
      </c>
      <c r="M20" s="240">
        <f>VLOOKUP($B20,'Impact of the crisis'!$C$6:$AB$170,26,FALSE)</f>
        <v>3.3</v>
      </c>
      <c r="N20" s="240">
        <f>VLOOKUP($B20,'Conditions of people affected'!$C$6:$R$170,16,FALSE)</f>
        <v>4.3</v>
      </c>
      <c r="O20" s="240">
        <f>VLOOKUP($B20,'Conditions of people affected'!$C$6:$R$170,9,FALSE)</f>
        <v>4.5999999999999996</v>
      </c>
      <c r="P20" s="240">
        <f>VLOOKUP($B20,'Conditions of people affected'!$C$6:$R$170,15,FALSE)</f>
        <v>4</v>
      </c>
      <c r="Q20" s="240">
        <f t="shared" si="4"/>
        <v>4.0999999999999996</v>
      </c>
      <c r="R20" s="240">
        <f>VLOOKUP($B20,'Complexity of the crisis'!$C$6:$AN$170,22,FALSE)</f>
        <v>3.5</v>
      </c>
      <c r="S20" s="240">
        <f>VLOOKUP($B20,'Complexity of the crisis'!$C$6:$AN$170,38,FALSE)</f>
        <v>4.5</v>
      </c>
      <c r="T20" s="133" t="str">
        <f>VLOOKUP(B20,Lists!$C$3:$E$163,3,FALSE)</f>
        <v>Americas</v>
      </c>
      <c r="U20" s="134">
        <f>VLOOKUP(B20,'INFORM Severity - hidden'!$C$5:$V$170,20,FALSE)</f>
        <v>44494</v>
      </c>
    </row>
    <row r="21" spans="1:21" x14ac:dyDescent="0.25">
      <c r="A21" s="130" t="str">
        <f t="array" ref="A21">IFERROR(INDEX(Lists!$B$2:$B$153,SMALL(IF(Lists!$I$2:$I$153="Individual",ROW(Lists!$B$2:$B$153)),ROW(17:17))-1,1),"")</f>
        <v>Venezuela displacement in Colombia</v>
      </c>
      <c r="B21" s="131" t="str">
        <f>VLOOKUP(A21,Lists!$B$2:$G$153,2,FALSE)</f>
        <v>COL002</v>
      </c>
      <c r="C21" s="131" t="str">
        <f>VLOOKUP(B21,'INFORM Severity - hidden'!$C$5:$D$160,2,FALSE)</f>
        <v>Colombia</v>
      </c>
      <c r="D21" s="131" t="str">
        <f>VLOOKUP(A21,Lists!$B$2:$G$153,3,FALSE)</f>
        <v>COL</v>
      </c>
      <c r="E21" s="132" t="str">
        <f>VLOOKUP(A21,Lists!$B$2:$G$153,5,FALSE)</f>
        <v>International displacement</v>
      </c>
      <c r="F21" s="238">
        <f t="shared" si="0"/>
        <v>3.6</v>
      </c>
      <c r="G21" s="129">
        <f t="shared" si="1"/>
        <v>4</v>
      </c>
      <c r="H21" s="129" t="str">
        <f t="shared" si="2"/>
        <v>High</v>
      </c>
      <c r="I21" s="239" t="str">
        <f>INDEX(Trends!$D$3:$D$404,MATCH(B21,Trends!$C$3:$C$404,0))</f>
        <v>Stable</v>
      </c>
      <c r="J21" s="129" t="str">
        <f>VLOOKUP($B21,Reliability!$A$3:$I$170,9,FALSE)</f>
        <v>Medium</v>
      </c>
      <c r="K21" s="240">
        <f t="shared" si="3"/>
        <v>3.6</v>
      </c>
      <c r="L21" s="240">
        <f>VLOOKUP($B21,'Impact of the crisis'!$C$6:$N$170,12,FALSE)</f>
        <v>2.7</v>
      </c>
      <c r="M21" s="240">
        <f>VLOOKUP($B21,'Impact of the crisis'!$C$6:$AB$170,26,FALSE)</f>
        <v>3.9</v>
      </c>
      <c r="N21" s="240">
        <f>VLOOKUP($B21,'Conditions of people affected'!$C$6:$R$170,16,FALSE)</f>
        <v>3.7</v>
      </c>
      <c r="O21" s="240">
        <f>VLOOKUP($B21,'Conditions of people affected'!$C$6:$R$170,9,FALSE)</f>
        <v>4.4000000000000004</v>
      </c>
      <c r="P21" s="240">
        <f>VLOOKUP($B21,'Conditions of people affected'!$C$6:$R$170,15,FALSE)</f>
        <v>3</v>
      </c>
      <c r="Q21" s="240">
        <f t="shared" si="4"/>
        <v>3.5</v>
      </c>
      <c r="R21" s="240">
        <f>VLOOKUP($B21,'Complexity of the crisis'!$C$6:$AN$170,22,FALSE)</f>
        <v>3.5</v>
      </c>
      <c r="S21" s="240">
        <f>VLOOKUP($B21,'Complexity of the crisis'!$C$6:$AN$170,38,FALSE)</f>
        <v>3.5</v>
      </c>
      <c r="T21" s="133" t="str">
        <f>VLOOKUP(B21,Lists!$C$3:$E$163,3,FALSE)</f>
        <v>Americas</v>
      </c>
      <c r="U21" s="134">
        <f>VLOOKUP(B21,'INFORM Severity - hidden'!$C$5:$V$170,20,FALSE)</f>
        <v>44488</v>
      </c>
    </row>
    <row r="22" spans="1:21" x14ac:dyDescent="0.25">
      <c r="A22" s="130" t="str">
        <f t="array" ref="A22">IFERROR(INDEX(Lists!$B$2:$B$153,SMALL(IF(Lists!$I$2:$I$153="Individual",ROW(Lists!$B$2:$B$153)),ROW(18:18))-1,1),"")</f>
        <v>Nicaraguan refugees in Costa Rica</v>
      </c>
      <c r="B22" s="131" t="str">
        <f>VLOOKUP(A22,Lists!$B$2:$G$153,2,FALSE)</f>
        <v>CRI002</v>
      </c>
      <c r="C22" s="131" t="str">
        <f>VLOOKUP(B22,'INFORM Severity - hidden'!$C$5:$D$160,2,FALSE)</f>
        <v>Costa Rica</v>
      </c>
      <c r="D22" s="131" t="str">
        <f>VLOOKUP(A22,Lists!$B$2:$G$153,3,FALSE)</f>
        <v>CRI</v>
      </c>
      <c r="E22" s="132" t="str">
        <f>VLOOKUP(A22,Lists!$B$2:$G$153,5,FALSE)</f>
        <v>International displacement</v>
      </c>
      <c r="F22" s="238">
        <f t="shared" si="0"/>
        <v>1.1000000000000001</v>
      </c>
      <c r="G22" s="129">
        <f t="shared" si="1"/>
        <v>2</v>
      </c>
      <c r="H22" s="129" t="str">
        <f t="shared" si="2"/>
        <v>Low</v>
      </c>
      <c r="I22" s="239" t="str">
        <f>INDEX(Trends!$D$3:$D$404,MATCH(B22,Trends!$C$3:$C$404,0))</f>
        <v>Decreasing</v>
      </c>
      <c r="J22" s="129" t="str">
        <f>VLOOKUP($B22,Reliability!$A$3:$I$170,9,FALSE)</f>
        <v>Medium</v>
      </c>
      <c r="K22" s="240">
        <f t="shared" si="3"/>
        <v>1.3</v>
      </c>
      <c r="L22" s="240">
        <f>VLOOKUP($B22,'Impact of the crisis'!$C$6:$N$170,12,FALSE)</f>
        <v>1</v>
      </c>
      <c r="M22" s="240">
        <f>VLOOKUP($B22,'Impact of the crisis'!$C$6:$AB$170,26,FALSE)</f>
        <v>1.5</v>
      </c>
      <c r="N22" s="240">
        <f>VLOOKUP($B22,'Conditions of people affected'!$C$6:$R$170,16,FALSE)</f>
        <v>1.05</v>
      </c>
      <c r="O22" s="240">
        <f>VLOOKUP($B22,'Conditions of people affected'!$C$6:$R$170,9,FALSE)</f>
        <v>1.1000000000000001</v>
      </c>
      <c r="P22" s="240">
        <f>VLOOKUP($B22,'Conditions of people affected'!$C$6:$R$170,15,FALSE)</f>
        <v>1</v>
      </c>
      <c r="Q22" s="240">
        <f t="shared" si="4"/>
        <v>1</v>
      </c>
      <c r="R22" s="240">
        <f>VLOOKUP($B22,'Complexity of the crisis'!$C$6:$AN$170,22,FALSE)</f>
        <v>0.9</v>
      </c>
      <c r="S22" s="240">
        <f>VLOOKUP($B22,'Complexity of the crisis'!$C$6:$AN$170,38,FALSE)</f>
        <v>1</v>
      </c>
      <c r="T22" s="133" t="str">
        <f>VLOOKUP(B22,Lists!$C$3:$E$163,3,FALSE)</f>
        <v>Americas</v>
      </c>
      <c r="U22" s="134">
        <f>VLOOKUP(B22,'INFORM Severity - hidden'!$C$5:$V$170,20,FALSE)</f>
        <v>44495</v>
      </c>
    </row>
    <row r="23" spans="1:21" x14ac:dyDescent="0.25">
      <c r="A23" s="130" t="str">
        <f t="array" ref="A23">IFERROR(INDEX(Lists!$B$2:$B$153,SMALL(IF(Lists!$I$2:$I$153="Individual",ROW(Lists!$B$2:$B$153)),ROW(19:19))-1,1),"")</f>
        <v>Mixed migration in Djibouti</v>
      </c>
      <c r="B23" s="131" t="str">
        <f>VLOOKUP(A23,Lists!$B$2:$G$153,2,FALSE)</f>
        <v>DJI002</v>
      </c>
      <c r="C23" s="131" t="str">
        <f>VLOOKUP(B23,'INFORM Severity - hidden'!$C$5:$D$160,2,FALSE)</f>
        <v>Djibouti</v>
      </c>
      <c r="D23" s="131" t="str">
        <f>VLOOKUP(A23,Lists!$B$2:$G$153,3,FALSE)</f>
        <v>DJI</v>
      </c>
      <c r="E23" s="132" t="str">
        <f>VLOOKUP(A23,Lists!$B$2:$G$153,5,FALSE)</f>
        <v>International displacement</v>
      </c>
      <c r="F23" s="238">
        <f t="shared" si="0"/>
        <v>1.8</v>
      </c>
      <c r="G23" s="129">
        <f t="shared" si="1"/>
        <v>2</v>
      </c>
      <c r="H23" s="129" t="str">
        <f t="shared" si="2"/>
        <v>Low</v>
      </c>
      <c r="I23" s="239" t="str">
        <f>INDEX(Trends!$D$3:$D$404,MATCH(B23,Trends!$C$3:$C$404,0))</f>
        <v>Stable</v>
      </c>
      <c r="J23" s="129" t="str">
        <f>VLOOKUP($B23,Reliability!$A$3:$I$170,9,FALSE)</f>
        <v>Very High</v>
      </c>
      <c r="K23" s="240">
        <f t="shared" si="3"/>
        <v>2</v>
      </c>
      <c r="L23" s="240">
        <f>VLOOKUP($B23,'Impact of the crisis'!$C$6:$N$170,12,FALSE)</f>
        <v>3.1</v>
      </c>
      <c r="M23" s="240">
        <f>VLOOKUP($B23,'Impact of the crisis'!$C$6:$AB$170,26,FALSE)</f>
        <v>1.3</v>
      </c>
      <c r="N23" s="240">
        <f>VLOOKUP($B23,'Conditions of people affected'!$C$6:$R$170,16,FALSE)</f>
        <v>0.95</v>
      </c>
      <c r="O23" s="240">
        <f>VLOOKUP($B23,'Conditions of people affected'!$C$6:$R$170,9,FALSE)</f>
        <v>0.9</v>
      </c>
      <c r="P23" s="240">
        <f>VLOOKUP($B23,'Conditions of people affected'!$C$6:$R$170,15,FALSE)</f>
        <v>1</v>
      </c>
      <c r="Q23" s="240">
        <f t="shared" si="4"/>
        <v>2.8</v>
      </c>
      <c r="R23" s="240">
        <f>VLOOKUP($B23,'Complexity of the crisis'!$C$6:$AN$170,22,FALSE)</f>
        <v>3.1</v>
      </c>
      <c r="S23" s="240">
        <f>VLOOKUP($B23,'Complexity of the crisis'!$C$6:$AN$170,38,FALSE)</f>
        <v>2.5</v>
      </c>
      <c r="T23" s="133" t="str">
        <f>VLOOKUP(B23,Lists!$C$3:$E$163,3,FALSE)</f>
        <v>Africa</v>
      </c>
      <c r="U23" s="134">
        <f>VLOOKUP(B23,'INFORM Severity - hidden'!$C$5:$V$170,20,FALSE)</f>
        <v>44591</v>
      </c>
    </row>
    <row r="24" spans="1:21" x14ac:dyDescent="0.25">
      <c r="A24" s="130" t="str">
        <f t="array" ref="A24">IFERROR(INDEX(Lists!$B$2:$B$153,SMALL(IF(Lists!$I$2:$I$153="Individual",ROW(Lists!$B$2:$B$153)),ROW(20:20))-1,1),"")</f>
        <v>Drought in Djibouti</v>
      </c>
      <c r="B24" s="131" t="str">
        <f>VLOOKUP(A24,Lists!$B$2:$G$153,2,FALSE)</f>
        <v>DJI003</v>
      </c>
      <c r="C24" s="131" t="str">
        <f>VLOOKUP(B24,'INFORM Severity - hidden'!$C$5:$D$160,2,FALSE)</f>
        <v>Djibouti</v>
      </c>
      <c r="D24" s="131" t="str">
        <f>VLOOKUP(A24,Lists!$B$2:$G$153,3,FALSE)</f>
        <v>DJI</v>
      </c>
      <c r="E24" s="132" t="str">
        <f>VLOOKUP(A24,Lists!$B$2:$G$153,5,FALSE)</f>
        <v>Drought</v>
      </c>
      <c r="F24" s="238">
        <f t="shared" si="0"/>
        <v>2.7</v>
      </c>
      <c r="G24" s="129">
        <f t="shared" si="1"/>
        <v>3</v>
      </c>
      <c r="H24" s="129" t="str">
        <f t="shared" si="2"/>
        <v>Medium</v>
      </c>
      <c r="I24" s="239" t="str">
        <f>INDEX(Trends!$D$3:$D$404,MATCH(B24,Trends!$C$3:$C$404,0))</f>
        <v>Increasing</v>
      </c>
      <c r="J24" s="129" t="str">
        <f>VLOOKUP($B24,Reliability!$A$3:$I$170,9,FALSE)</f>
        <v>High</v>
      </c>
      <c r="K24" s="240">
        <f t="shared" si="3"/>
        <v>2</v>
      </c>
      <c r="L24" s="240">
        <f>VLOOKUP($B24,'Impact of the crisis'!$C$6:$N$170,12,FALSE)</f>
        <v>3.1</v>
      </c>
      <c r="M24" s="240">
        <f>VLOOKUP($B24,'Impact of the crisis'!$C$6:$AB$170,26,FALSE)</f>
        <v>1.4</v>
      </c>
      <c r="N24" s="240">
        <f>VLOOKUP($B24,'Conditions of people affected'!$C$6:$R$170,16,FALSE)</f>
        <v>2.5499999999999998</v>
      </c>
      <c r="O24" s="240">
        <f>VLOOKUP($B24,'Conditions of people affected'!$C$6:$R$170,9,FALSE)</f>
        <v>2.1</v>
      </c>
      <c r="P24" s="240">
        <f>VLOOKUP($B24,'Conditions of people affected'!$C$6:$R$170,15,FALSE)</f>
        <v>3</v>
      </c>
      <c r="Q24" s="240">
        <f t="shared" si="4"/>
        <v>3.3</v>
      </c>
      <c r="R24" s="240">
        <f>VLOOKUP($B24,'Complexity of the crisis'!$C$6:$AN$170,22,FALSE)</f>
        <v>3.1</v>
      </c>
      <c r="S24" s="240">
        <f>VLOOKUP($B24,'Complexity of the crisis'!$C$6:$AN$170,38,FALSE)</f>
        <v>3.5</v>
      </c>
      <c r="T24" s="133" t="str">
        <f>VLOOKUP(B24,Lists!$C$3:$E$163,3,FALSE)</f>
        <v>Africa</v>
      </c>
      <c r="U24" s="134">
        <f>VLOOKUP(B24,'INFORM Severity - hidden'!$C$5:$V$170,20,FALSE)</f>
        <v>44591</v>
      </c>
    </row>
    <row r="25" spans="1:21" x14ac:dyDescent="0.25">
      <c r="A25" s="130" t="str">
        <f t="array" ref="A25">IFERROR(INDEX(Lists!$B$2:$B$153,SMALL(IF(Lists!$I$2:$I$153="Individual",ROW(Lists!$B$2:$B$153)),ROW(21:21))-1,1),"")</f>
        <v>Mixed migration flows in Algeria</v>
      </c>
      <c r="B25" s="131" t="str">
        <f>VLOOKUP(A25,Lists!$B$2:$G$153,2,FALSE)</f>
        <v>DZA002</v>
      </c>
      <c r="C25" s="131" t="str">
        <f>VLOOKUP(B25,'INFORM Severity - hidden'!$C$5:$D$160,2,FALSE)</f>
        <v>Algeria</v>
      </c>
      <c r="D25" s="131" t="str">
        <f>VLOOKUP(A25,Lists!$B$2:$G$153,3,FALSE)</f>
        <v>DZA</v>
      </c>
      <c r="E25" s="132" t="str">
        <f>VLOOKUP(A25,Lists!$B$2:$G$153,5,FALSE)</f>
        <v>International displacement</v>
      </c>
      <c r="F25" s="238" t="str">
        <f t="shared" si="0"/>
        <v>x</v>
      </c>
      <c r="G25" s="129" t="str">
        <f t="shared" si="1"/>
        <v>x</v>
      </c>
      <c r="H25" s="129" t="str">
        <f t="shared" si="2"/>
        <v>x</v>
      </c>
      <c r="I25" s="239" t="str">
        <f>INDEX(Trends!$D$3:$D$404,MATCH(B25,Trends!$C$3:$C$404,0))</f>
        <v>-</v>
      </c>
      <c r="J25" s="129" t="str">
        <f>VLOOKUP($B25,Reliability!$A$3:$I$170,9,FALSE)</f>
        <v>Very Low</v>
      </c>
      <c r="K25" s="240">
        <f t="shared" si="3"/>
        <v>4.5</v>
      </c>
      <c r="L25" s="240">
        <f>VLOOKUP($B25,'Impact of the crisis'!$C$6:$N$170,12,FALSE)</f>
        <v>5</v>
      </c>
      <c r="M25" s="240">
        <f>VLOOKUP($B25,'Impact of the crisis'!$C$6:$AB$170,26,FALSE)</f>
        <v>4.2</v>
      </c>
      <c r="N25" s="240" t="str">
        <f>VLOOKUP($B25,'Conditions of people affected'!$C$6:$R$170,16,FALSE)</f>
        <v>x</v>
      </c>
      <c r="O25" s="240" t="str">
        <f>VLOOKUP($B25,'Conditions of people affected'!$C$6:$R$170,9,FALSE)</f>
        <v>x</v>
      </c>
      <c r="P25" s="240" t="str">
        <f>VLOOKUP($B25,'Conditions of people affected'!$C$6:$R$170,15,FALSE)</f>
        <v>x</v>
      </c>
      <c r="Q25" s="240">
        <f t="shared" si="4"/>
        <v>2.7</v>
      </c>
      <c r="R25" s="240">
        <f>VLOOKUP($B25,'Complexity of the crisis'!$C$6:$AN$170,22,FALSE)</f>
        <v>3.6</v>
      </c>
      <c r="S25" s="240">
        <f>VLOOKUP($B25,'Complexity of the crisis'!$C$6:$AN$170,38,FALSE)</f>
        <v>1.5</v>
      </c>
      <c r="T25" s="133" t="str">
        <f>VLOOKUP(B25,Lists!$C$3:$E$163,3,FALSE)</f>
        <v>Africa</v>
      </c>
      <c r="U25" s="134">
        <f>VLOOKUP(B25,'INFORM Severity - hidden'!$C$5:$V$170,20,FALSE)</f>
        <v>44490</v>
      </c>
    </row>
    <row r="26" spans="1:21" x14ac:dyDescent="0.25">
      <c r="A26" s="130" t="str">
        <f t="array" ref="A26">IFERROR(INDEX(Lists!$B$2:$B$153,SMALL(IF(Lists!$I$2:$I$153="Individual",ROW(Lists!$B$2:$B$153)),ROW(22:22))-1,1),"")</f>
        <v>Sahrawi refugees in Algeria</v>
      </c>
      <c r="B26" s="131" t="str">
        <f>VLOOKUP(A26,Lists!$B$2:$G$153,2,FALSE)</f>
        <v>DZA003</v>
      </c>
      <c r="C26" s="131" t="str">
        <f>VLOOKUP(B26,'INFORM Severity - hidden'!$C$5:$D$160,2,FALSE)</f>
        <v>Algeria</v>
      </c>
      <c r="D26" s="131" t="str">
        <f>VLOOKUP(A26,Lists!$B$2:$G$153,3,FALSE)</f>
        <v>DZA</v>
      </c>
      <c r="E26" s="132" t="str">
        <f>VLOOKUP(A26,Lists!$B$2:$G$153,5,FALSE)</f>
        <v>International displacement</v>
      </c>
      <c r="F26" s="238">
        <f t="shared" si="0"/>
        <v>2.4</v>
      </c>
      <c r="G26" s="129">
        <f t="shared" si="1"/>
        <v>3</v>
      </c>
      <c r="H26" s="129" t="str">
        <f t="shared" si="2"/>
        <v>Medium</v>
      </c>
      <c r="I26" s="239" t="str">
        <f>INDEX(Trends!$D$3:$D$404,MATCH(B26,Trends!$C$3:$C$404,0))</f>
        <v>Increasing</v>
      </c>
      <c r="J26" s="129" t="str">
        <f>VLOOKUP($B26,Reliability!$A$3:$I$170,9,FALSE)</f>
        <v>Medium</v>
      </c>
      <c r="K26" s="240">
        <f t="shared" si="3"/>
        <v>2.2000000000000002</v>
      </c>
      <c r="L26" s="240">
        <f>VLOOKUP($B26,'Impact of the crisis'!$C$6:$N$170,12,FALSE)</f>
        <v>1.1000000000000001</v>
      </c>
      <c r="M26" s="240">
        <f>VLOOKUP($B26,'Impact of the crisis'!$C$6:$AB$170,26,FALSE)</f>
        <v>2.6</v>
      </c>
      <c r="N26" s="240">
        <f>VLOOKUP($B26,'Conditions of people affected'!$C$6:$R$170,16,FALSE)</f>
        <v>2.2999999999999998</v>
      </c>
      <c r="O26" s="240">
        <f>VLOOKUP($B26,'Conditions of people affected'!$C$6:$R$170,9,FALSE)</f>
        <v>1.6</v>
      </c>
      <c r="P26" s="240">
        <f>VLOOKUP($B26,'Conditions of people affected'!$C$6:$R$170,15,FALSE)</f>
        <v>3</v>
      </c>
      <c r="Q26" s="240">
        <f t="shared" si="4"/>
        <v>2.7</v>
      </c>
      <c r="R26" s="240">
        <f>VLOOKUP($B26,'Complexity of the crisis'!$C$6:$AN$170,22,FALSE)</f>
        <v>3.6</v>
      </c>
      <c r="S26" s="240">
        <f>VLOOKUP($B26,'Complexity of the crisis'!$C$6:$AN$170,38,FALSE)</f>
        <v>1.5</v>
      </c>
      <c r="T26" s="133" t="str">
        <f>VLOOKUP(B26,Lists!$C$3:$E$163,3,FALSE)</f>
        <v>Africa</v>
      </c>
      <c r="U26" s="134">
        <f>VLOOKUP(B26,'INFORM Severity - hidden'!$C$5:$V$170,20,FALSE)</f>
        <v>44490</v>
      </c>
    </row>
    <row r="27" spans="1:21" x14ac:dyDescent="0.25">
      <c r="A27" s="130" t="str">
        <f t="array" ref="A27">IFERROR(INDEX(Lists!$B$2:$B$153,SMALL(IF(Lists!$I$2:$I$153="Individual",ROW(Lists!$B$2:$B$153)),ROW(23:23))-1,1),"")</f>
        <v>Venezuela displacement in Ecuador</v>
      </c>
      <c r="B27" s="131" t="str">
        <f>VLOOKUP(A27,Lists!$B$2:$G$153,2,FALSE)</f>
        <v>ECU002</v>
      </c>
      <c r="C27" s="131" t="str">
        <f>VLOOKUP(B27,'INFORM Severity - hidden'!$C$5:$D$160,2,FALSE)</f>
        <v>Ecuador</v>
      </c>
      <c r="D27" s="131" t="str">
        <f>VLOOKUP(A27,Lists!$B$2:$G$153,3,FALSE)</f>
        <v>ECU</v>
      </c>
      <c r="E27" s="132" t="str">
        <f>VLOOKUP(A27,Lists!$B$2:$G$153,5,FALSE)</f>
        <v>International displacement</v>
      </c>
      <c r="F27" s="238">
        <f t="shared" si="0"/>
        <v>2.4</v>
      </c>
      <c r="G27" s="129">
        <f t="shared" si="1"/>
        <v>3</v>
      </c>
      <c r="H27" s="129" t="str">
        <f t="shared" si="2"/>
        <v>Medium</v>
      </c>
      <c r="I27" s="239" t="str">
        <f>INDEX(Trends!$D$3:$D$404,MATCH(B27,Trends!$C$3:$C$404,0))</f>
        <v>Stable</v>
      </c>
      <c r="J27" s="129" t="str">
        <f>VLOOKUP($B27,Reliability!$A$3:$I$170,9,FALSE)</f>
        <v>Medium</v>
      </c>
      <c r="K27" s="240">
        <f t="shared" si="3"/>
        <v>1.9</v>
      </c>
      <c r="L27" s="240">
        <f>VLOOKUP($B27,'Impact of the crisis'!$C$6:$N$170,12,FALSE)</f>
        <v>1.4</v>
      </c>
      <c r="M27" s="240">
        <f>VLOOKUP($B27,'Impact of the crisis'!$C$6:$AB$170,26,FALSE)</f>
        <v>2.2000000000000002</v>
      </c>
      <c r="N27" s="240">
        <f>VLOOKUP($B27,'Conditions of people affected'!$C$6:$R$170,16,FALSE)</f>
        <v>2.85</v>
      </c>
      <c r="O27" s="240">
        <f>VLOOKUP($B27,'Conditions of people affected'!$C$6:$R$170,9,FALSE)</f>
        <v>2.7</v>
      </c>
      <c r="P27" s="240">
        <f>VLOOKUP($B27,'Conditions of people affected'!$C$6:$R$170,15,FALSE)</f>
        <v>3</v>
      </c>
      <c r="Q27" s="240">
        <f t="shared" si="4"/>
        <v>2.1</v>
      </c>
      <c r="R27" s="240">
        <f>VLOOKUP($B27,'Complexity of the crisis'!$C$6:$AN$170,22,FALSE)</f>
        <v>2.6</v>
      </c>
      <c r="S27" s="240">
        <f>VLOOKUP($B27,'Complexity of the crisis'!$C$6:$AN$170,38,FALSE)</f>
        <v>1.5</v>
      </c>
      <c r="T27" s="133" t="str">
        <f>VLOOKUP(B27,Lists!$C$3:$E$163,3,FALSE)</f>
        <v>Americas</v>
      </c>
      <c r="U27" s="134">
        <f>VLOOKUP(B27,'INFORM Severity - hidden'!$C$5:$V$170,20,FALSE)</f>
        <v>44496</v>
      </c>
    </row>
    <row r="28" spans="1:21" x14ac:dyDescent="0.25">
      <c r="A28" s="130" t="str">
        <f t="array" ref="A28">IFERROR(INDEX(Lists!$B$2:$B$153,SMALL(IF(Lists!$I$2:$I$153="Individual",ROW(Lists!$B$2:$B$153)),ROW(24:24))-1,1),"")</f>
        <v>Syrian Refugee Crisis in Egypt</v>
      </c>
      <c r="B28" s="131" t="str">
        <f>VLOOKUP(A28,Lists!$B$2:$G$153,2,FALSE)</f>
        <v>EGY002</v>
      </c>
      <c r="C28" s="131" t="str">
        <f>VLOOKUP(B28,'INFORM Severity - hidden'!$C$5:$D$160,2,FALSE)</f>
        <v>Egypt</v>
      </c>
      <c r="D28" s="131" t="str">
        <f>VLOOKUP(A28,Lists!$B$2:$G$153,3,FALSE)</f>
        <v>EGY</v>
      </c>
      <c r="E28" s="132" t="str">
        <f>VLOOKUP(A28,Lists!$B$2:$G$153,5,FALSE)</f>
        <v>International displacement</v>
      </c>
      <c r="F28" s="238">
        <f t="shared" si="0"/>
        <v>2.5</v>
      </c>
      <c r="G28" s="129">
        <f t="shared" si="1"/>
        <v>3</v>
      </c>
      <c r="H28" s="129" t="str">
        <f t="shared" si="2"/>
        <v>Medium</v>
      </c>
      <c r="I28" s="239" t="str">
        <f>INDEX(Trends!$D$3:$D$404,MATCH(B28,Trends!$C$3:$C$404,0))</f>
        <v>Stable</v>
      </c>
      <c r="J28" s="129" t="str">
        <f>VLOOKUP($B28,Reliability!$A$3:$I$170,9,FALSE)</f>
        <v>Medium</v>
      </c>
      <c r="K28" s="240">
        <f t="shared" si="3"/>
        <v>2.2999999999999998</v>
      </c>
      <c r="L28" s="240">
        <f>VLOOKUP($B28,'Impact of the crisis'!$C$6:$N$170,12,FALSE)</f>
        <v>2.4</v>
      </c>
      <c r="M28" s="240">
        <f>VLOOKUP($B28,'Impact of the crisis'!$C$6:$AB$170,26,FALSE)</f>
        <v>2.2999999999999998</v>
      </c>
      <c r="N28" s="240">
        <f>VLOOKUP($B28,'Conditions of people affected'!$C$6:$R$170,16,FALSE)</f>
        <v>2.4</v>
      </c>
      <c r="O28" s="240">
        <f>VLOOKUP($B28,'Conditions of people affected'!$C$6:$R$170,9,FALSE)</f>
        <v>2.8</v>
      </c>
      <c r="P28" s="240">
        <f>VLOOKUP($B28,'Conditions of people affected'!$C$6:$R$170,15,FALSE)</f>
        <v>2</v>
      </c>
      <c r="Q28" s="240">
        <f t="shared" si="4"/>
        <v>2.8</v>
      </c>
      <c r="R28" s="240">
        <f>VLOOKUP($B28,'Complexity of the crisis'!$C$6:$AN$170,22,FALSE)</f>
        <v>3.7</v>
      </c>
      <c r="S28" s="240">
        <f>VLOOKUP($B28,'Complexity of the crisis'!$C$6:$AN$170,38,FALSE)</f>
        <v>1.5</v>
      </c>
      <c r="T28" s="133" t="str">
        <f>VLOOKUP(B28,Lists!$C$3:$E$163,3,FALSE)</f>
        <v>Africa</v>
      </c>
      <c r="U28" s="134">
        <f>VLOOKUP(B28,'INFORM Severity - hidden'!$C$5:$V$170,20,FALSE)</f>
        <v>44490</v>
      </c>
    </row>
    <row r="29" spans="1:21" x14ac:dyDescent="0.25">
      <c r="A29" s="130" t="str">
        <f t="array" ref="A29">IFERROR(INDEX(Lists!$B$2:$B$153,SMALL(IF(Lists!$I$2:$I$153="Individual",ROW(Lists!$B$2:$B$153)),ROW(25:25))-1,1),"")</f>
        <v>Complex crisis in Eritrea</v>
      </c>
      <c r="B29" s="131" t="str">
        <f>VLOOKUP(A29,Lists!$B$2:$G$153,2,FALSE)</f>
        <v>ERI001</v>
      </c>
      <c r="C29" s="131" t="str">
        <f>VLOOKUP(B29,'INFORM Severity - hidden'!$C$5:$D$160,2,FALSE)</f>
        <v>Eritrea</v>
      </c>
      <c r="D29" s="131" t="str">
        <f>VLOOKUP(A29,Lists!$B$2:$G$153,3,FALSE)</f>
        <v>ERI</v>
      </c>
      <c r="E29" s="132" t="str">
        <f>VLOOKUP(A29,Lists!$B$2:$G$153,5,FALSE)</f>
        <v>Complex crisis</v>
      </c>
      <c r="F29" s="238">
        <f t="shared" si="0"/>
        <v>3.8</v>
      </c>
      <c r="G29" s="129">
        <f t="shared" si="1"/>
        <v>4</v>
      </c>
      <c r="H29" s="129" t="str">
        <f t="shared" si="2"/>
        <v>High</v>
      </c>
      <c r="I29" s="239" t="str">
        <f>INDEX(Trends!$D$3:$D$404,MATCH(B29,Trends!$C$3:$C$404,0))</f>
        <v>Stable</v>
      </c>
      <c r="J29" s="129" t="str">
        <f>VLOOKUP($B29,Reliability!$A$3:$I$170,9,FALSE)</f>
        <v>Medium</v>
      </c>
      <c r="K29" s="240">
        <f t="shared" si="3"/>
        <v>3.4</v>
      </c>
      <c r="L29" s="240">
        <f>VLOOKUP($B29,'Impact of the crisis'!$C$6:$N$170,12,FALSE)</f>
        <v>3.8</v>
      </c>
      <c r="M29" s="240">
        <f>VLOOKUP($B29,'Impact of the crisis'!$C$6:$AB$170,26,FALSE)</f>
        <v>3.1</v>
      </c>
      <c r="N29" s="240">
        <f>VLOOKUP($B29,'Conditions of people affected'!$C$6:$R$170,16,FALSE)</f>
        <v>3.5</v>
      </c>
      <c r="O29" s="240">
        <f>VLOOKUP($B29,'Conditions of people affected'!$C$6:$R$170,9,FALSE)</f>
        <v>4</v>
      </c>
      <c r="P29" s="240">
        <f>VLOOKUP($B29,'Conditions of people affected'!$C$6:$R$170,15,FALSE)</f>
        <v>3</v>
      </c>
      <c r="Q29" s="240">
        <f t="shared" si="4"/>
        <v>4.5999999999999996</v>
      </c>
      <c r="R29" s="240">
        <f>VLOOKUP($B29,'Complexity of the crisis'!$C$6:$AN$170,22,FALSE)</f>
        <v>4.0999999999999996</v>
      </c>
      <c r="S29" s="240">
        <f>VLOOKUP($B29,'Complexity of the crisis'!$C$6:$AN$170,38,FALSE)</f>
        <v>5</v>
      </c>
      <c r="T29" s="133" t="str">
        <f>VLOOKUP(B29,Lists!$C$3:$E$163,3,FALSE)</f>
        <v>Africa</v>
      </c>
      <c r="U29" s="134">
        <f>VLOOKUP(B29,'INFORM Severity - hidden'!$C$5:$V$170,20,FALSE)</f>
        <v>44498</v>
      </c>
    </row>
    <row r="30" spans="1:21" x14ac:dyDescent="0.25">
      <c r="A30" s="130" t="str">
        <f t="array" ref="A30">IFERROR(INDEX(Lists!$B$2:$B$153,SMALL(IF(Lists!$I$2:$I$153="Individual",ROW(Lists!$B$2:$B$153)),ROW(26:26))-1,1),"")</f>
        <v>Mixed migration flows in spain</v>
      </c>
      <c r="B30" s="131" t="str">
        <f>VLOOKUP(A30,Lists!$B$2:$G$153,2,FALSE)</f>
        <v>ESP002</v>
      </c>
      <c r="C30" s="131" t="str">
        <f>VLOOKUP(B30,'INFORM Severity - hidden'!$C$5:$D$160,2,FALSE)</f>
        <v>Spain</v>
      </c>
      <c r="D30" s="131" t="str">
        <f>VLOOKUP(A30,Lists!$B$2:$G$153,3,FALSE)</f>
        <v>ESP</v>
      </c>
      <c r="E30" s="132" t="str">
        <f>VLOOKUP(A30,Lists!$B$2:$G$153,5,FALSE)</f>
        <v>International displacement</v>
      </c>
      <c r="F30" s="238">
        <f t="shared" si="0"/>
        <v>1.8</v>
      </c>
      <c r="G30" s="129">
        <f t="shared" si="1"/>
        <v>2</v>
      </c>
      <c r="H30" s="129" t="str">
        <f t="shared" si="2"/>
        <v>Low</v>
      </c>
      <c r="I30" s="239" t="str">
        <f>INDEX(Trends!$D$3:$D$404,MATCH(B30,Trends!$C$3:$C$404,0))</f>
        <v>Stable</v>
      </c>
      <c r="J30" s="129" t="str">
        <f>VLOOKUP($B30,Reliability!$A$3:$I$170,9,FALSE)</f>
        <v>Medium</v>
      </c>
      <c r="K30" s="240">
        <f t="shared" si="3"/>
        <v>2.5</v>
      </c>
      <c r="L30" s="240">
        <f>VLOOKUP($B30,'Impact of the crisis'!$C$6:$N$170,12,FALSE)</f>
        <v>2.2000000000000002</v>
      </c>
      <c r="M30" s="240">
        <f>VLOOKUP($B30,'Impact of the crisis'!$C$6:$AB$170,26,FALSE)</f>
        <v>2.6</v>
      </c>
      <c r="N30" s="240">
        <f>VLOOKUP($B30,'Conditions of people affected'!$C$6:$R$170,16,FALSE)</f>
        <v>1.4</v>
      </c>
      <c r="O30" s="240">
        <f>VLOOKUP($B30,'Conditions of people affected'!$C$6:$R$170,9,FALSE)</f>
        <v>1.8</v>
      </c>
      <c r="P30" s="240">
        <f>VLOOKUP($B30,'Conditions of people affected'!$C$6:$R$170,15,FALSE)</f>
        <v>1</v>
      </c>
      <c r="Q30" s="240">
        <f t="shared" si="4"/>
        <v>1.8</v>
      </c>
      <c r="R30" s="240">
        <f>VLOOKUP($B30,'Complexity of the crisis'!$C$6:$AN$170,22,FALSE)</f>
        <v>2.1</v>
      </c>
      <c r="S30" s="240">
        <f>VLOOKUP($B30,'Complexity of the crisis'!$C$6:$AN$170,38,FALSE)</f>
        <v>1.5</v>
      </c>
      <c r="T30" s="133" t="str">
        <f>VLOOKUP(B30,Lists!$C$3:$E$163,3,FALSE)</f>
        <v>Europe</v>
      </c>
      <c r="U30" s="134">
        <f>VLOOKUP(B30,'INFORM Severity - hidden'!$C$5:$V$170,20,FALSE)</f>
        <v>44494</v>
      </c>
    </row>
    <row r="31" spans="1:21" x14ac:dyDescent="0.25">
      <c r="A31" s="130" t="str">
        <f t="array" ref="A31">IFERROR(INDEX(Lists!$B$2:$B$153,SMALL(IF(Lists!$I$2:$I$153="Individual",ROW(Lists!$B$2:$B$153)),ROW(27:27))-1,1),"")</f>
        <v>Complex crisis in Ethiopia</v>
      </c>
      <c r="B31" s="131" t="str">
        <f>VLOOKUP(A31,Lists!$B$2:$G$153,2,FALSE)</f>
        <v>ETH001</v>
      </c>
      <c r="C31" s="131" t="str">
        <f>VLOOKUP(B31,'INFORM Severity - hidden'!$C$5:$D$160,2,FALSE)</f>
        <v>Ethiopia</v>
      </c>
      <c r="D31" s="131" t="str">
        <f>VLOOKUP(A31,Lists!$B$2:$G$153,3,FALSE)</f>
        <v>ETH</v>
      </c>
      <c r="E31" s="132" t="str">
        <f>VLOOKUP(A31,Lists!$B$2:$G$153,5,FALSE)</f>
        <v>Complex crisis</v>
      </c>
      <c r="F31" s="238">
        <f t="shared" si="0"/>
        <v>4.8</v>
      </c>
      <c r="G31" s="129">
        <f t="shared" si="1"/>
        <v>5</v>
      </c>
      <c r="H31" s="129" t="str">
        <f t="shared" si="2"/>
        <v>Very High</v>
      </c>
      <c r="I31" s="239" t="str">
        <f>INDEX(Trends!$D$3:$D$404,MATCH(B31,Trends!$C$3:$C$404,0))</f>
        <v>Stable</v>
      </c>
      <c r="J31" s="129" t="str">
        <f>VLOOKUP($B31,Reliability!$A$3:$I$170,9,FALSE)</f>
        <v>High</v>
      </c>
      <c r="K31" s="240">
        <f t="shared" si="3"/>
        <v>4.8</v>
      </c>
      <c r="L31" s="240">
        <f>VLOOKUP($B31,'Impact of the crisis'!$C$6:$N$170,12,FALSE)</f>
        <v>5</v>
      </c>
      <c r="M31" s="240">
        <f>VLOOKUP($B31,'Impact of the crisis'!$C$6:$AB$170,26,FALSE)</f>
        <v>4.7</v>
      </c>
      <c r="N31" s="240">
        <f>VLOOKUP($B31,'Conditions of people affected'!$C$6:$R$170,16,FALSE)</f>
        <v>5</v>
      </c>
      <c r="O31" s="240">
        <f>VLOOKUP($B31,'Conditions of people affected'!$C$6:$R$170,9,FALSE)</f>
        <v>5</v>
      </c>
      <c r="P31" s="240">
        <f>VLOOKUP($B31,'Conditions of people affected'!$C$6:$R$170,15,FALSE)</f>
        <v>5</v>
      </c>
      <c r="Q31" s="240">
        <f t="shared" si="4"/>
        <v>4.5999999999999996</v>
      </c>
      <c r="R31" s="240">
        <f>VLOOKUP($B31,'Complexity of the crisis'!$C$6:$AN$170,22,FALSE)</f>
        <v>4.5999999999999996</v>
      </c>
      <c r="S31" s="240">
        <f>VLOOKUP($B31,'Complexity of the crisis'!$C$6:$AN$170,38,FALSE)</f>
        <v>4.5</v>
      </c>
      <c r="T31" s="133" t="str">
        <f>VLOOKUP(B31,Lists!$C$3:$E$163,3,FALSE)</f>
        <v>Africa</v>
      </c>
      <c r="U31" s="134">
        <f>VLOOKUP(B31,'INFORM Severity - hidden'!$C$5:$V$170,20,FALSE)</f>
        <v>44591</v>
      </c>
    </row>
    <row r="32" spans="1:21" x14ac:dyDescent="0.25">
      <c r="A32" s="130" t="str">
        <f t="array" ref="A32">IFERROR(INDEX(Lists!$B$2:$B$153,SMALL(IF(Lists!$I$2:$I$153="Individual",ROW(Lists!$B$2:$B$153)),ROW(28:28))-1,1),"")</f>
        <v>International Displacement</v>
      </c>
      <c r="B32" s="131" t="str">
        <f>VLOOKUP(A32,Lists!$B$2:$G$153,2,FALSE)</f>
        <v>ETH003</v>
      </c>
      <c r="C32" s="131" t="str">
        <f>VLOOKUP(B32,'INFORM Severity - hidden'!$C$5:$D$160,2,FALSE)</f>
        <v>Ethiopia</v>
      </c>
      <c r="D32" s="131" t="str">
        <f>VLOOKUP(A32,Lists!$B$2:$G$153,3,FALSE)</f>
        <v>ETH</v>
      </c>
      <c r="E32" s="132" t="str">
        <f>VLOOKUP(A32,Lists!$B$2:$G$153,5,FALSE)</f>
        <v>International displacement</v>
      </c>
      <c r="F32" s="238">
        <f t="shared" si="0"/>
        <v>3.2</v>
      </c>
      <c r="G32" s="129">
        <f t="shared" si="1"/>
        <v>4</v>
      </c>
      <c r="H32" s="129" t="str">
        <f t="shared" si="2"/>
        <v>High</v>
      </c>
      <c r="I32" s="239" t="str">
        <f>INDEX(Trends!$D$3:$D$404,MATCH(B32,Trends!$C$3:$C$404,0))</f>
        <v>Stable</v>
      </c>
      <c r="J32" s="129" t="str">
        <f>VLOOKUP($B32,Reliability!$A$3:$I$170,9,FALSE)</f>
        <v>Very High</v>
      </c>
      <c r="K32" s="240">
        <f t="shared" si="3"/>
        <v>3.5</v>
      </c>
      <c r="L32" s="240">
        <f>VLOOKUP($B32,'Impact of the crisis'!$C$6:$N$170,12,FALSE)</f>
        <v>5</v>
      </c>
      <c r="M32" s="240">
        <f>VLOOKUP($B32,'Impact of the crisis'!$C$6:$AB$170,26,FALSE)</f>
        <v>2.2000000000000002</v>
      </c>
      <c r="N32" s="240">
        <f>VLOOKUP($B32,'Conditions of people affected'!$C$6:$R$170,16,FALSE)</f>
        <v>2.6</v>
      </c>
      <c r="O32" s="240">
        <f>VLOOKUP($B32,'Conditions of people affected'!$C$6:$R$170,9,FALSE)</f>
        <v>3.2</v>
      </c>
      <c r="P32" s="240">
        <f>VLOOKUP($B32,'Conditions of people affected'!$C$6:$R$170,15,FALSE)</f>
        <v>2</v>
      </c>
      <c r="Q32" s="240">
        <f t="shared" si="4"/>
        <v>3.9</v>
      </c>
      <c r="R32" s="240">
        <f>VLOOKUP($B32,'Complexity of the crisis'!$C$6:$AN$170,22,FALSE)</f>
        <v>4.5999999999999996</v>
      </c>
      <c r="S32" s="240">
        <f>VLOOKUP($B32,'Complexity of the crisis'!$C$6:$AN$170,38,FALSE)</f>
        <v>3</v>
      </c>
      <c r="T32" s="133" t="str">
        <f>VLOOKUP(B32,Lists!$C$3:$E$163,3,FALSE)</f>
        <v>Africa</v>
      </c>
      <c r="U32" s="134">
        <f>VLOOKUP(B32,'INFORM Severity - hidden'!$C$5:$V$170,20,FALSE)</f>
        <v>44591</v>
      </c>
    </row>
    <row r="33" spans="1:21" x14ac:dyDescent="0.25">
      <c r="A33" s="130" t="str">
        <f t="array" ref="A33">IFERROR(INDEX(Lists!$B$2:$B$153,SMALL(IF(Lists!$I$2:$I$153="Individual",ROW(Lists!$B$2:$B$153)),ROW(29:29))-1,1),"")</f>
        <v>Northern Ethiopia Conflict</v>
      </c>
      <c r="B33" s="131" t="str">
        <f>VLOOKUP(A33,Lists!$B$2:$G$153,2,FALSE)</f>
        <v>ETH004</v>
      </c>
      <c r="C33" s="131" t="str">
        <f>VLOOKUP(B33,'INFORM Severity - hidden'!$C$5:$D$160,2,FALSE)</f>
        <v>Ethiopia</v>
      </c>
      <c r="D33" s="131" t="str">
        <f>VLOOKUP(A33,Lists!$B$2:$G$153,3,FALSE)</f>
        <v>ETH</v>
      </c>
      <c r="E33" s="132" t="str">
        <f>VLOOKUP(A33,Lists!$B$2:$G$153,5,FALSE)</f>
        <v>Conflict</v>
      </c>
      <c r="F33" s="238">
        <f t="shared" si="0"/>
        <v>4.5</v>
      </c>
      <c r="G33" s="129">
        <f t="shared" si="1"/>
        <v>5</v>
      </c>
      <c r="H33" s="129" t="str">
        <f t="shared" si="2"/>
        <v>Very High</v>
      </c>
      <c r="I33" s="239" t="str">
        <f>INDEX(Trends!$D$3:$D$404,MATCH(B33,Trends!$C$3:$C$404,0))</f>
        <v>Decreasing</v>
      </c>
      <c r="J33" s="129" t="str">
        <f>VLOOKUP($B33,Reliability!$A$3:$I$170,9,FALSE)</f>
        <v>High</v>
      </c>
      <c r="K33" s="240">
        <f t="shared" si="3"/>
        <v>4.3</v>
      </c>
      <c r="L33" s="240">
        <f>VLOOKUP($B33,'Impact of the crisis'!$C$6:$N$170,12,FALSE)</f>
        <v>3</v>
      </c>
      <c r="M33" s="240">
        <f>VLOOKUP($B33,'Impact of the crisis'!$C$6:$AB$170,26,FALSE)</f>
        <v>4.7</v>
      </c>
      <c r="N33" s="240">
        <f>VLOOKUP($B33,'Conditions of people affected'!$C$6:$R$170,16,FALSE)</f>
        <v>4.5</v>
      </c>
      <c r="O33" s="240">
        <f>VLOOKUP($B33,'Conditions of people affected'!$C$6:$R$170,9,FALSE)</f>
        <v>5</v>
      </c>
      <c r="P33" s="240">
        <f>VLOOKUP($B33,'Conditions of people affected'!$C$6:$R$170,15,FALSE)</f>
        <v>4</v>
      </c>
      <c r="Q33" s="240">
        <f t="shared" si="4"/>
        <v>4.5999999999999996</v>
      </c>
      <c r="R33" s="240">
        <f>VLOOKUP($B33,'Complexity of the crisis'!$C$6:$AN$170,22,FALSE)</f>
        <v>4.5999999999999996</v>
      </c>
      <c r="S33" s="240">
        <f>VLOOKUP($B33,'Complexity of the crisis'!$C$6:$AN$170,38,FALSE)</f>
        <v>4.5</v>
      </c>
      <c r="T33" s="133" t="str">
        <f>VLOOKUP(B33,Lists!$C$3:$E$163,3,FALSE)</f>
        <v>Africa</v>
      </c>
      <c r="U33" s="134">
        <f>VLOOKUP(B33,'INFORM Severity - hidden'!$C$5:$V$170,20,FALSE)</f>
        <v>44591</v>
      </c>
    </row>
    <row r="34" spans="1:21" x14ac:dyDescent="0.25">
      <c r="A34" s="130" t="str">
        <f t="array" ref="A34">IFERROR(INDEX(Lists!$B$2:$B$153,SMALL(IF(Lists!$I$2:$I$153="Individual",ROW(Lists!$B$2:$B$153)),ROW(30:30))-1,1),"")</f>
        <v>Mixed migration flows in Greece</v>
      </c>
      <c r="B34" s="131" t="str">
        <f>VLOOKUP(A34,Lists!$B$2:$G$153,2,FALSE)</f>
        <v>GRC002</v>
      </c>
      <c r="C34" s="131" t="str">
        <f>VLOOKUP(B34,'INFORM Severity - hidden'!$C$5:$D$160,2,FALSE)</f>
        <v>Greece</v>
      </c>
      <c r="D34" s="131" t="str">
        <f>VLOOKUP(A34,Lists!$B$2:$G$153,3,FALSE)</f>
        <v>GRC</v>
      </c>
      <c r="E34" s="132" t="str">
        <f>VLOOKUP(A34,Lists!$B$2:$G$153,5,FALSE)</f>
        <v>International displacement</v>
      </c>
      <c r="F34" s="238">
        <f t="shared" si="0"/>
        <v>1.6</v>
      </c>
      <c r="G34" s="129">
        <f t="shared" si="1"/>
        <v>2</v>
      </c>
      <c r="H34" s="129" t="str">
        <f t="shared" si="2"/>
        <v>Low</v>
      </c>
      <c r="I34" s="239" t="str">
        <f>INDEX(Trends!$D$3:$D$404,MATCH(B34,Trends!$C$3:$C$404,0))</f>
        <v>Decreasing</v>
      </c>
      <c r="J34" s="129" t="str">
        <f>VLOOKUP($B34,Reliability!$A$3:$I$170,9,FALSE)</f>
        <v>High</v>
      </c>
      <c r="K34" s="240">
        <f t="shared" si="3"/>
        <v>1.9</v>
      </c>
      <c r="L34" s="240">
        <f>VLOOKUP($B34,'Impact of the crisis'!$C$6:$N$170,12,FALSE)</f>
        <v>0.3</v>
      </c>
      <c r="M34" s="240">
        <f>VLOOKUP($B34,'Impact of the crisis'!$C$6:$AB$170,26,FALSE)</f>
        <v>2.5</v>
      </c>
      <c r="N34" s="240">
        <f>VLOOKUP($B34,'Conditions of people affected'!$C$6:$R$170,16,FALSE)</f>
        <v>1.2</v>
      </c>
      <c r="O34" s="240">
        <f>VLOOKUP($B34,'Conditions of people affected'!$C$6:$R$170,9,FALSE)</f>
        <v>0.4</v>
      </c>
      <c r="P34" s="240">
        <f>VLOOKUP($B34,'Conditions of people affected'!$C$6:$R$170,15,FALSE)</f>
        <v>2</v>
      </c>
      <c r="Q34" s="240">
        <f t="shared" si="4"/>
        <v>2.1</v>
      </c>
      <c r="R34" s="240">
        <f>VLOOKUP($B34,'Complexity of the crisis'!$C$6:$AN$170,22,FALSE)</f>
        <v>2.2000000000000002</v>
      </c>
      <c r="S34" s="240">
        <f>VLOOKUP($B34,'Complexity of the crisis'!$C$6:$AN$170,38,FALSE)</f>
        <v>2</v>
      </c>
      <c r="T34" s="133" t="str">
        <f>VLOOKUP(B34,Lists!$C$3:$E$163,3,FALSE)</f>
        <v>Europe</v>
      </c>
      <c r="U34" s="134">
        <f>VLOOKUP(B34,'INFORM Severity - hidden'!$C$5:$V$170,20,FALSE)</f>
        <v>44559</v>
      </c>
    </row>
    <row r="35" spans="1:21" x14ac:dyDescent="0.25">
      <c r="A35" s="130" t="str">
        <f t="array" ref="A35">IFERROR(INDEX(Lists!$B$2:$B$153,SMALL(IF(Lists!$I$2:$I$153="Individual",ROW(Lists!$B$2:$B$153)),ROW(31:31))-1,1),"")</f>
        <v>Complex crisis in Guatemala</v>
      </c>
      <c r="B35" s="131" t="str">
        <f>VLOOKUP(A35,Lists!$B$2:$G$153,2,FALSE)</f>
        <v>GTM001</v>
      </c>
      <c r="C35" s="131" t="str">
        <f>VLOOKUP(B35,'INFORM Severity - hidden'!$C$5:$D$160,2,FALSE)</f>
        <v>Guatemala</v>
      </c>
      <c r="D35" s="131" t="str">
        <f>VLOOKUP(A35,Lists!$B$2:$G$153,3,FALSE)</f>
        <v>GTM</v>
      </c>
      <c r="E35" s="132" t="str">
        <f>VLOOKUP(A35,Lists!$B$2:$G$153,5,FALSE)</f>
        <v>Complex crisis</v>
      </c>
      <c r="F35" s="238">
        <f t="shared" si="0"/>
        <v>3.6</v>
      </c>
      <c r="G35" s="129">
        <f t="shared" si="1"/>
        <v>4</v>
      </c>
      <c r="H35" s="129" t="str">
        <f t="shared" si="2"/>
        <v>High</v>
      </c>
      <c r="I35" s="239" t="str">
        <f>INDEX(Trends!$D$3:$D$404,MATCH(B35,Trends!$C$3:$C$404,0))</f>
        <v>Increasing</v>
      </c>
      <c r="J35" s="129" t="str">
        <f>VLOOKUP($B35,Reliability!$A$3:$I$170,9,FALSE)</f>
        <v>Very High</v>
      </c>
      <c r="K35" s="240">
        <f t="shared" si="3"/>
        <v>3.8</v>
      </c>
      <c r="L35" s="240">
        <f>VLOOKUP($B35,'Impact of the crisis'!$C$6:$N$170,12,FALSE)</f>
        <v>4.4000000000000004</v>
      </c>
      <c r="M35" s="240">
        <f>VLOOKUP($B35,'Impact of the crisis'!$C$6:$AB$170,26,FALSE)</f>
        <v>3.5</v>
      </c>
      <c r="N35" s="240">
        <f>VLOOKUP($B35,'Conditions of people affected'!$C$6:$R$170,16,FALSE)</f>
        <v>3.65</v>
      </c>
      <c r="O35" s="240">
        <f>VLOOKUP($B35,'Conditions of people affected'!$C$6:$R$170,9,FALSE)</f>
        <v>4.3</v>
      </c>
      <c r="P35" s="240">
        <f>VLOOKUP($B35,'Conditions of people affected'!$C$6:$R$170,15,FALSE)</f>
        <v>3</v>
      </c>
      <c r="Q35" s="240">
        <f t="shared" si="4"/>
        <v>3.2</v>
      </c>
      <c r="R35" s="240">
        <f>VLOOKUP($B35,'Complexity of the crisis'!$C$6:$AN$170,22,FALSE)</f>
        <v>3.8</v>
      </c>
      <c r="S35" s="240">
        <f>VLOOKUP($B35,'Complexity of the crisis'!$C$6:$AN$170,38,FALSE)</f>
        <v>2.5</v>
      </c>
      <c r="T35" s="133" t="str">
        <f>VLOOKUP(B35,Lists!$C$3:$E$163,3,FALSE)</f>
        <v>Americas</v>
      </c>
      <c r="U35" s="134">
        <f>VLOOKUP(B35,'INFORM Severity - hidden'!$C$5:$V$170,20,FALSE)</f>
        <v>44516</v>
      </c>
    </row>
    <row r="36" spans="1:21" x14ac:dyDescent="0.25">
      <c r="A36" s="130" t="str">
        <f t="array" ref="A36">IFERROR(INDEX(Lists!$B$2:$B$153,SMALL(IF(Lists!$I$2:$I$153="Individual",ROW(Lists!$B$2:$B$153)),ROW(32:32))-1,1),"")</f>
        <v>Complex crisis in Honduras</v>
      </c>
      <c r="B36" s="131" t="str">
        <f>VLOOKUP(A36,Lists!$B$2:$G$153,2,FALSE)</f>
        <v>HND001</v>
      </c>
      <c r="C36" s="131" t="str">
        <f>VLOOKUP(B36,'INFORM Severity - hidden'!$C$5:$D$160,2,FALSE)</f>
        <v>Honduras</v>
      </c>
      <c r="D36" s="131" t="str">
        <f>VLOOKUP(A36,Lists!$B$2:$G$153,3,FALSE)</f>
        <v>HND</v>
      </c>
      <c r="E36" s="132" t="str">
        <f>VLOOKUP(A36,Lists!$B$2:$G$153,5,FALSE)</f>
        <v>Complex crisis</v>
      </c>
      <c r="F36" s="238">
        <f t="shared" si="0"/>
        <v>3.8</v>
      </c>
      <c r="G36" s="129">
        <f t="shared" si="1"/>
        <v>4</v>
      </c>
      <c r="H36" s="129" t="str">
        <f t="shared" si="2"/>
        <v>High</v>
      </c>
      <c r="I36" s="239" t="str">
        <f>INDEX(Trends!$D$3:$D$404,MATCH(B36,Trends!$C$3:$C$404,0))</f>
        <v>Increasing</v>
      </c>
      <c r="J36" s="129" t="str">
        <f>VLOOKUP($B36,Reliability!$A$3:$I$170,9,FALSE)</f>
        <v>Very High</v>
      </c>
      <c r="K36" s="240">
        <f t="shared" si="3"/>
        <v>3.8</v>
      </c>
      <c r="L36" s="240">
        <f>VLOOKUP($B36,'Impact of the crisis'!$C$6:$N$170,12,FALSE)</f>
        <v>4.2</v>
      </c>
      <c r="M36" s="240">
        <f>VLOOKUP($B36,'Impact of the crisis'!$C$6:$AB$170,26,FALSE)</f>
        <v>3.5</v>
      </c>
      <c r="N36" s="240">
        <f>VLOOKUP($B36,'Conditions of people affected'!$C$6:$R$170,16,FALSE)</f>
        <v>4.0999999999999996</v>
      </c>
      <c r="O36" s="240">
        <f>VLOOKUP($B36,'Conditions of people affected'!$C$6:$R$170,9,FALSE)</f>
        <v>4.2</v>
      </c>
      <c r="P36" s="240">
        <f>VLOOKUP($B36,'Conditions of people affected'!$C$6:$R$170,15,FALSE)</f>
        <v>4</v>
      </c>
      <c r="Q36" s="240">
        <f t="shared" si="4"/>
        <v>3.3</v>
      </c>
      <c r="R36" s="240">
        <f>VLOOKUP($B36,'Complexity of the crisis'!$C$6:$AN$170,22,FALSE)</f>
        <v>3.6</v>
      </c>
      <c r="S36" s="240">
        <f>VLOOKUP($B36,'Complexity of the crisis'!$C$6:$AN$170,38,FALSE)</f>
        <v>3</v>
      </c>
      <c r="T36" s="133" t="str">
        <f>VLOOKUP(B36,Lists!$C$3:$E$163,3,FALSE)</f>
        <v>Americas</v>
      </c>
      <c r="U36" s="134">
        <f>VLOOKUP(B36,'INFORM Severity - hidden'!$C$5:$V$170,20,FALSE)</f>
        <v>44517</v>
      </c>
    </row>
    <row r="37" spans="1:21" x14ac:dyDescent="0.25">
      <c r="A37" s="130" t="str">
        <f t="array" ref="A37">IFERROR(INDEX(Lists!$B$2:$B$153,SMALL(IF(Lists!$I$2:$I$153="Individual",ROW(Lists!$B$2:$B$153)),ROW(33:33))-1,1),"")</f>
        <v>Complex crisis in Haiti</v>
      </c>
      <c r="B37" s="131" t="str">
        <f>VLOOKUP(A37,Lists!$B$2:$G$153,2,FALSE)</f>
        <v>HTI001</v>
      </c>
      <c r="C37" s="131" t="str">
        <f>VLOOKUP(B37,'INFORM Severity - hidden'!$C$5:$D$160,2,FALSE)</f>
        <v>Haiti</v>
      </c>
      <c r="D37" s="131" t="str">
        <f>VLOOKUP(A37,Lists!$B$2:$G$153,3,FALSE)</f>
        <v>HTI</v>
      </c>
      <c r="E37" s="132" t="str">
        <f>VLOOKUP(A37,Lists!$B$2:$G$153,5,FALSE)</f>
        <v>Complex crisis</v>
      </c>
      <c r="F37" s="238">
        <f t="shared" ref="F37:F68" si="5">IF(OR(N37="x",K37="x"),"x",ROUND((5-GEOMEAN(((5-K37)/5*4+1),((5-N37)/5*4+1),((5-N37)/5*4+1)))/4*3.5+Q37*0.3,1))</f>
        <v>4.0999999999999996</v>
      </c>
      <c r="G37" s="129">
        <f t="shared" ref="G37:G68" si="6">IF(F37="x","x",ROUNDUP(F37,0))</f>
        <v>5</v>
      </c>
      <c r="H37" s="129" t="str">
        <f t="shared" ref="H37:H68" si="7">IF(N37="x","x",IF(K37="x","x",(IF(G37=5,"Very High",IF(G37=4,"High",IF(G37=3,"Medium",IF(G37=2,"Low","Very Low")))))))</f>
        <v>Very High</v>
      </c>
      <c r="I37" s="239" t="str">
        <f>INDEX(Trends!$D$3:$D$404,MATCH(B37,Trends!$C$3:$C$404,0))</f>
        <v>Stable</v>
      </c>
      <c r="J37" s="129" t="str">
        <f>VLOOKUP($B37,Reliability!$A$3:$I$170,9,FALSE)</f>
        <v>High</v>
      </c>
      <c r="K37" s="240">
        <f t="shared" ref="K37:K68" si="8">IF(OR(M37="x",L37="x"),"x",ROUND((5-GEOMEAN(((5-L37)/5*4+1),((5-M37)/5*4+1),((5-M37)/5*4+1)))/4*5,1))</f>
        <v>3.8</v>
      </c>
      <c r="L37" s="240">
        <f>VLOOKUP($B37,'Impact of the crisis'!$C$6:$N$170,12,FALSE)</f>
        <v>4</v>
      </c>
      <c r="M37" s="240">
        <f>VLOOKUP($B37,'Impact of the crisis'!$C$6:$AB$170,26,FALSE)</f>
        <v>3.7</v>
      </c>
      <c r="N37" s="240">
        <f>VLOOKUP($B37,'Conditions of people affected'!$C$6:$R$170,16,FALSE)</f>
        <v>4.75</v>
      </c>
      <c r="O37" s="240">
        <f>VLOOKUP($B37,'Conditions of people affected'!$C$6:$R$170,9,FALSE)</f>
        <v>4.5</v>
      </c>
      <c r="P37" s="240">
        <f>VLOOKUP($B37,'Conditions of people affected'!$C$6:$R$170,15,FALSE)</f>
        <v>5</v>
      </c>
      <c r="Q37" s="240">
        <f t="shared" ref="Q37:Q68" si="9">IF(OR(S37="x",R37="x"),R37,ROUND((5-GEOMEAN(((5-R37)/5*4+1),((5-S37)/5*4+1)))/4*5,1))</f>
        <v>3.3</v>
      </c>
      <c r="R37" s="240">
        <f>VLOOKUP($B37,'Complexity of the crisis'!$C$6:$AN$170,22,FALSE)</f>
        <v>3.6</v>
      </c>
      <c r="S37" s="240">
        <f>VLOOKUP($B37,'Complexity of the crisis'!$C$6:$AN$170,38,FALSE)</f>
        <v>3</v>
      </c>
      <c r="T37" s="133" t="str">
        <f>VLOOKUP(B37,Lists!$C$3:$E$163,3,FALSE)</f>
        <v>Americas</v>
      </c>
      <c r="U37" s="134">
        <f>VLOOKUP(B37,'INFORM Severity - hidden'!$C$5:$V$170,20,FALSE)</f>
        <v>44495</v>
      </c>
    </row>
    <row r="38" spans="1:21" x14ac:dyDescent="0.25">
      <c r="A38" s="130" t="str">
        <f t="array" ref="A38">IFERROR(INDEX(Lists!$B$2:$B$153,SMALL(IF(Lists!$I$2:$I$153="Individual",ROW(Lists!$B$2:$B$153)),ROW(34:34))-1,1),"")</f>
        <v xml:space="preserve">Nippes Earthquake </v>
      </c>
      <c r="B38" s="131" t="str">
        <f>VLOOKUP(A38,Lists!$B$2:$G$153,2,FALSE)</f>
        <v>HTI002</v>
      </c>
      <c r="C38" s="131" t="str">
        <f>VLOOKUP(B38,'INFORM Severity - hidden'!$C$5:$D$160,2,FALSE)</f>
        <v>Haiti</v>
      </c>
      <c r="D38" s="131" t="str">
        <f>VLOOKUP(A38,Lists!$B$2:$G$153,3,FALSE)</f>
        <v>HTI</v>
      </c>
      <c r="E38" s="132" t="str">
        <f>VLOOKUP(A38,Lists!$B$2:$G$153,5,FALSE)</f>
        <v>Earthquake</v>
      </c>
      <c r="F38" s="238">
        <f t="shared" si="5"/>
        <v>3.1</v>
      </c>
      <c r="G38" s="129">
        <f t="shared" si="6"/>
        <v>4</v>
      </c>
      <c r="H38" s="129" t="str">
        <f t="shared" si="7"/>
        <v>High</v>
      </c>
      <c r="I38" s="239" t="str">
        <f>INDEX(Trends!$D$3:$D$404,MATCH(B38,Trends!$C$3:$C$404,0))</f>
        <v>Stable</v>
      </c>
      <c r="J38" s="129" t="str">
        <f>VLOOKUP($B38,Reliability!$A$3:$I$170,9,FALSE)</f>
        <v>High</v>
      </c>
      <c r="K38" s="240">
        <f t="shared" si="8"/>
        <v>3.1</v>
      </c>
      <c r="L38" s="240">
        <f>VLOOKUP($B38,'Impact of the crisis'!$C$6:$N$170,12,FALSE)</f>
        <v>2.4</v>
      </c>
      <c r="M38" s="240">
        <f>VLOOKUP($B38,'Impact of the crisis'!$C$6:$AB$170,26,FALSE)</f>
        <v>3.4</v>
      </c>
      <c r="N38" s="240">
        <f>VLOOKUP($B38,'Conditions of people affected'!$C$6:$R$170,16,FALSE)</f>
        <v>3</v>
      </c>
      <c r="O38" s="240">
        <f>VLOOKUP($B38,'Conditions of people affected'!$C$6:$R$170,9,FALSE)</f>
        <v>3</v>
      </c>
      <c r="P38" s="240">
        <f>VLOOKUP($B38,'Conditions of people affected'!$C$6:$R$170,15,FALSE)</f>
        <v>3</v>
      </c>
      <c r="Q38" s="240">
        <f t="shared" si="9"/>
        <v>3.3</v>
      </c>
      <c r="R38" s="240">
        <f>VLOOKUP($B38,'Complexity of the crisis'!$C$6:$AN$170,22,FALSE)</f>
        <v>3.6</v>
      </c>
      <c r="S38" s="240">
        <f>VLOOKUP($B38,'Complexity of the crisis'!$C$6:$AN$170,38,FALSE)</f>
        <v>3</v>
      </c>
      <c r="T38" s="133" t="str">
        <f>VLOOKUP(B38,Lists!$C$3:$E$163,3,FALSE)</f>
        <v>Americas</v>
      </c>
      <c r="U38" s="134">
        <f>VLOOKUP(B38,'INFORM Severity - hidden'!$C$5:$V$170,20,FALSE)</f>
        <v>44495</v>
      </c>
    </row>
    <row r="39" spans="1:21" x14ac:dyDescent="0.25">
      <c r="A39" s="130" t="str">
        <f t="array" ref="A39">IFERROR(INDEX(Lists!$B$2:$B$153,SMALL(IF(Lists!$I$2:$I$153="Individual",ROW(Lists!$B$2:$B$153)),ROW(35:35))-1,1),"")</f>
        <v>Papua Conflict</v>
      </c>
      <c r="B39" s="131" t="str">
        <f>VLOOKUP(A39,Lists!$B$2:$G$153,2,FALSE)</f>
        <v>IDN002</v>
      </c>
      <c r="C39" s="131" t="str">
        <f>VLOOKUP(B39,'INFORM Severity - hidden'!$C$5:$D$160,2,FALSE)</f>
        <v>Indonesia</v>
      </c>
      <c r="D39" s="131" t="str">
        <f>VLOOKUP(A39,Lists!$B$2:$G$153,3,FALSE)</f>
        <v>IDN</v>
      </c>
      <c r="E39" s="132" t="str">
        <f>VLOOKUP(A39,Lists!$B$2:$G$153,5,FALSE)</f>
        <v>Conflict</v>
      </c>
      <c r="F39" s="238">
        <f t="shared" si="5"/>
        <v>2.2000000000000002</v>
      </c>
      <c r="G39" s="129">
        <f t="shared" si="6"/>
        <v>3</v>
      </c>
      <c r="H39" s="129" t="str">
        <f t="shared" si="7"/>
        <v>Medium</v>
      </c>
      <c r="I39" s="239" t="str">
        <f>INDEX(Trends!$D$3:$D$404,MATCH(B39,Trends!$C$3:$C$404,0))</f>
        <v>-</v>
      </c>
      <c r="J39" s="129" t="str">
        <f>VLOOKUP($B39,Reliability!$A$3:$I$170,9,FALSE)</f>
        <v>Medium</v>
      </c>
      <c r="K39" s="240">
        <f t="shared" si="8"/>
        <v>2.8</v>
      </c>
      <c r="L39" s="240">
        <f>VLOOKUP($B39,'Impact of the crisis'!$C$6:$N$170,12,FALSE)</f>
        <v>1.9</v>
      </c>
      <c r="M39" s="240">
        <f>VLOOKUP($B39,'Impact of the crisis'!$C$6:$AB$170,26,FALSE)</f>
        <v>3.2</v>
      </c>
      <c r="N39" s="240">
        <f>VLOOKUP($B39,'Conditions of people affected'!$C$6:$R$170,16,FALSE)</f>
        <v>1.1499999999999999</v>
      </c>
      <c r="O39" s="240">
        <f>VLOOKUP($B39,'Conditions of people affected'!$C$6:$R$170,9,FALSE)</f>
        <v>1.3</v>
      </c>
      <c r="P39" s="240">
        <f>VLOOKUP($B39,'Conditions of people affected'!$C$6:$R$170,15,FALSE)</f>
        <v>1</v>
      </c>
      <c r="Q39" s="240">
        <f t="shared" si="9"/>
        <v>3.3</v>
      </c>
      <c r="R39" s="240">
        <f>VLOOKUP($B39,'Complexity of the crisis'!$C$6:$AN$170,22,FALSE)</f>
        <v>3</v>
      </c>
      <c r="S39" s="240">
        <f>VLOOKUP($B39,'Complexity of the crisis'!$C$6:$AN$170,38,FALSE)</f>
        <v>3.5</v>
      </c>
      <c r="T39" s="133" t="str">
        <f>VLOOKUP(B39,Lists!$C$3:$E$163,3,FALSE)</f>
        <v>Asia</v>
      </c>
      <c r="U39" s="134">
        <f>VLOOKUP(B39,'INFORM Severity - hidden'!$C$5:$V$170,20,FALSE)</f>
        <v>44584</v>
      </c>
    </row>
    <row r="40" spans="1:21" x14ac:dyDescent="0.25">
      <c r="A40" s="130" t="str">
        <f t="array" ref="A40">IFERROR(INDEX(Lists!$B$2:$B$153,SMALL(IF(Lists!$I$2:$I$153="Individual",ROW(Lists!$B$2:$B$153)),ROW(36:36))-1,1),"")</f>
        <v>Conflict in Jammu and Kashmir</v>
      </c>
      <c r="B40" s="131" t="str">
        <f>VLOOKUP(A40,Lists!$B$2:$G$153,2,FALSE)</f>
        <v>IND002</v>
      </c>
      <c r="C40" s="131" t="str">
        <f>VLOOKUP(B40,'INFORM Severity - hidden'!$C$5:$D$160,2,FALSE)</f>
        <v>India</v>
      </c>
      <c r="D40" s="131" t="str">
        <f>VLOOKUP(A40,Lists!$B$2:$G$153,3,FALSE)</f>
        <v>IND</v>
      </c>
      <c r="E40" s="132" t="str">
        <f>VLOOKUP(A40,Lists!$B$2:$G$153,5,FALSE)</f>
        <v>Conflict</v>
      </c>
      <c r="F40" s="238" t="str">
        <f t="shared" si="5"/>
        <v>x</v>
      </c>
      <c r="G40" s="129" t="str">
        <f t="shared" si="6"/>
        <v>x</v>
      </c>
      <c r="H40" s="129" t="str">
        <f t="shared" si="7"/>
        <v>x</v>
      </c>
      <c r="I40" s="239" t="str">
        <f>INDEX(Trends!$D$3:$D$404,MATCH(B40,Trends!$C$3:$C$404,0))</f>
        <v>-</v>
      </c>
      <c r="J40" s="129" t="str">
        <f>VLOOKUP($B40,Reliability!$A$3:$I$170,9,FALSE)</f>
        <v>Very Low</v>
      </c>
      <c r="K40" s="240">
        <f t="shared" si="8"/>
        <v>2.8</v>
      </c>
      <c r="L40" s="240">
        <f>VLOOKUP($B40,'Impact of the crisis'!$C$6:$N$170,12,FALSE)</f>
        <v>2</v>
      </c>
      <c r="M40" s="240">
        <f>VLOOKUP($B40,'Impact of the crisis'!$C$6:$AB$170,26,FALSE)</f>
        <v>3.2</v>
      </c>
      <c r="N40" s="240" t="str">
        <f>VLOOKUP($B40,'Conditions of people affected'!$C$6:$R$170,16,FALSE)</f>
        <v>x</v>
      </c>
      <c r="O40" s="240" t="str">
        <f>VLOOKUP($B40,'Conditions of people affected'!$C$6:$R$170,9,FALSE)</f>
        <v>x</v>
      </c>
      <c r="P40" s="240" t="str">
        <f>VLOOKUP($B40,'Conditions of people affected'!$C$6:$R$170,15,FALSE)</f>
        <v>x</v>
      </c>
      <c r="Q40" s="240">
        <f t="shared" si="9"/>
        <v>2.2000000000000002</v>
      </c>
      <c r="R40" s="240">
        <f>VLOOKUP($B40,'Complexity of the crisis'!$C$6:$AN$170,22,FALSE)</f>
        <v>3.1</v>
      </c>
      <c r="S40" s="240">
        <f>VLOOKUP($B40,'Complexity of the crisis'!$C$6:$AN$170,38,FALSE)</f>
        <v>1</v>
      </c>
      <c r="T40" s="133" t="str">
        <f>VLOOKUP(B40,Lists!$C$3:$E$163,3,FALSE)</f>
        <v>Asia</v>
      </c>
      <c r="U40" s="134">
        <f>VLOOKUP(B40,'INFORM Severity - hidden'!$C$5:$V$170,20,FALSE)</f>
        <v>44584</v>
      </c>
    </row>
    <row r="41" spans="1:21" x14ac:dyDescent="0.25">
      <c r="A41" s="130" t="str">
        <f t="array" ref="A41">IFERROR(INDEX(Lists!$B$2:$B$153,SMALL(IF(Lists!$I$2:$I$153="Individual",ROW(Lists!$B$2:$B$153)),ROW(37:37))-1,1),"")</f>
        <v>Afghan Refugees in Iran</v>
      </c>
      <c r="B41" s="131" t="str">
        <f>VLOOKUP(A41,Lists!$B$2:$G$153,2,FALSE)</f>
        <v>IRN004</v>
      </c>
      <c r="C41" s="131" t="str">
        <f>VLOOKUP(B41,'INFORM Severity - hidden'!$C$5:$D$160,2,FALSE)</f>
        <v>Iran</v>
      </c>
      <c r="D41" s="131" t="str">
        <f>VLOOKUP(A41,Lists!$B$2:$G$153,3,FALSE)</f>
        <v>IRN</v>
      </c>
      <c r="E41" s="132" t="str">
        <f>VLOOKUP(A41,Lists!$B$2:$G$153,5,FALSE)</f>
        <v>International displacement</v>
      </c>
      <c r="F41" s="238">
        <f t="shared" si="5"/>
        <v>3.5</v>
      </c>
      <c r="G41" s="129">
        <f t="shared" si="6"/>
        <v>4</v>
      </c>
      <c r="H41" s="129" t="str">
        <f t="shared" si="7"/>
        <v>High</v>
      </c>
      <c r="I41" s="239" t="str">
        <f>INDEX(Trends!$D$3:$D$404,MATCH(B41,Trends!$C$3:$C$404,0))</f>
        <v>Increasing</v>
      </c>
      <c r="J41" s="129" t="str">
        <f>VLOOKUP($B41,Reliability!$A$3:$I$170,9,FALSE)</f>
        <v>High</v>
      </c>
      <c r="K41" s="240">
        <f t="shared" si="8"/>
        <v>2.8</v>
      </c>
      <c r="L41" s="240">
        <f>VLOOKUP($B41,'Impact of the crisis'!$C$6:$N$170,12,FALSE)</f>
        <v>2.7</v>
      </c>
      <c r="M41" s="240">
        <f>VLOOKUP($B41,'Impact of the crisis'!$C$6:$AB$170,26,FALSE)</f>
        <v>2.8</v>
      </c>
      <c r="N41" s="240">
        <f>VLOOKUP($B41,'Conditions of people affected'!$C$6:$R$170,16,FALSE)</f>
        <v>4.0999999999999996</v>
      </c>
      <c r="O41" s="240">
        <f>VLOOKUP($B41,'Conditions of people affected'!$C$6:$R$170,9,FALSE)</f>
        <v>4.2</v>
      </c>
      <c r="P41" s="240">
        <f>VLOOKUP($B41,'Conditions of people affected'!$C$6:$R$170,15,FALSE)</f>
        <v>4</v>
      </c>
      <c r="Q41" s="240">
        <f t="shared" si="9"/>
        <v>2.9</v>
      </c>
      <c r="R41" s="240">
        <f>VLOOKUP($B41,'Complexity of the crisis'!$C$6:$AN$170,22,FALSE)</f>
        <v>3.3</v>
      </c>
      <c r="S41" s="240">
        <f>VLOOKUP($B41,'Complexity of the crisis'!$C$6:$AN$170,38,FALSE)</f>
        <v>2.5</v>
      </c>
      <c r="T41" s="133" t="str">
        <f>VLOOKUP(B41,Lists!$C$3:$E$163,3,FALSE)</f>
        <v>Middle east</v>
      </c>
      <c r="U41" s="134">
        <f>VLOOKUP(B41,'INFORM Severity - hidden'!$C$5:$V$170,20,FALSE)</f>
        <v>44558</v>
      </c>
    </row>
    <row r="42" spans="1:21" x14ac:dyDescent="0.25">
      <c r="A42" s="130" t="str">
        <f t="array" ref="A42">IFERROR(INDEX(Lists!$B$2:$B$153,SMALL(IF(Lists!$I$2:$I$153="Individual",ROW(Lists!$B$2:$B$153)),ROW(38:38))-1,1),"")</f>
        <v>Conflict  in Iraq</v>
      </c>
      <c r="B42" s="131" t="str">
        <f>VLOOKUP(A42,Lists!$B$2:$G$153,2,FALSE)</f>
        <v>IRQ002</v>
      </c>
      <c r="C42" s="131" t="str">
        <f>VLOOKUP(B42,'INFORM Severity - hidden'!$C$5:$D$160,2,FALSE)</f>
        <v>Iraq</v>
      </c>
      <c r="D42" s="131" t="str">
        <f>VLOOKUP(A42,Lists!$B$2:$G$153,3,FALSE)</f>
        <v>IRQ</v>
      </c>
      <c r="E42" s="132" t="str">
        <f>VLOOKUP(A42,Lists!$B$2:$G$153,5,FALSE)</f>
        <v>Conflict</v>
      </c>
      <c r="F42" s="238">
        <f t="shared" si="5"/>
        <v>4</v>
      </c>
      <c r="G42" s="129">
        <f t="shared" si="6"/>
        <v>4</v>
      </c>
      <c r="H42" s="129" t="str">
        <f t="shared" si="7"/>
        <v>High</v>
      </c>
      <c r="I42" s="239" t="str">
        <f>INDEX(Trends!$D$3:$D$404,MATCH(B42,Trends!$C$3:$C$404,0))</f>
        <v>Decreasing</v>
      </c>
      <c r="J42" s="129" t="str">
        <f>VLOOKUP($B42,Reliability!$A$3:$I$170,9,FALSE)</f>
        <v>Very High</v>
      </c>
      <c r="K42" s="240">
        <f t="shared" si="8"/>
        <v>4.3</v>
      </c>
      <c r="L42" s="240">
        <f>VLOOKUP($B42,'Impact of the crisis'!$C$6:$N$170,12,FALSE)</f>
        <v>4.9000000000000004</v>
      </c>
      <c r="M42" s="240">
        <f>VLOOKUP($B42,'Impact of the crisis'!$C$6:$AB$170,26,FALSE)</f>
        <v>3.9</v>
      </c>
      <c r="N42" s="240">
        <f>VLOOKUP($B42,'Conditions of people affected'!$C$6:$R$170,16,FALSE)</f>
        <v>3.5</v>
      </c>
      <c r="O42" s="240">
        <f>VLOOKUP($B42,'Conditions of people affected'!$C$6:$R$170,9,FALSE)</f>
        <v>4</v>
      </c>
      <c r="P42" s="240">
        <f>VLOOKUP($B42,'Conditions of people affected'!$C$6:$R$170,15,FALSE)</f>
        <v>3</v>
      </c>
      <c r="Q42" s="240">
        <f t="shared" si="9"/>
        <v>4.5</v>
      </c>
      <c r="R42" s="240">
        <f>VLOOKUP($B42,'Complexity of the crisis'!$C$6:$AN$170,22,FALSE)</f>
        <v>4.4000000000000004</v>
      </c>
      <c r="S42" s="240">
        <f>VLOOKUP($B42,'Complexity of the crisis'!$C$6:$AN$170,38,FALSE)</f>
        <v>4.5</v>
      </c>
      <c r="T42" s="133" t="str">
        <f>VLOOKUP(B42,Lists!$C$3:$E$163,3,FALSE)</f>
        <v>Middle east</v>
      </c>
      <c r="U42" s="134">
        <f>VLOOKUP(B42,'INFORM Severity - hidden'!$C$5:$V$170,20,FALSE)</f>
        <v>44584</v>
      </c>
    </row>
    <row r="43" spans="1:21" x14ac:dyDescent="0.25">
      <c r="A43" s="130" t="str">
        <f t="array" ref="A43">IFERROR(INDEX(Lists!$B$2:$B$153,SMALL(IF(Lists!$I$2:$I$153="Individual",ROW(Lists!$B$2:$B$153)),ROW(39:39))-1,1),"")</f>
        <v>Syrian and Palestinian refugees in iraq</v>
      </c>
      <c r="B43" s="131" t="str">
        <f>VLOOKUP(A43,Lists!$B$2:$G$153,2,FALSE)</f>
        <v>IRQ003</v>
      </c>
      <c r="C43" s="131" t="str">
        <f>VLOOKUP(B43,'INFORM Severity - hidden'!$C$5:$D$160,2,FALSE)</f>
        <v>Iraq</v>
      </c>
      <c r="D43" s="131" t="str">
        <f>VLOOKUP(A43,Lists!$B$2:$G$153,3,FALSE)</f>
        <v>IRQ</v>
      </c>
      <c r="E43" s="132" t="str">
        <f>VLOOKUP(A43,Lists!$B$2:$G$153,5,FALSE)</f>
        <v>International displacement</v>
      </c>
      <c r="F43" s="238">
        <f t="shared" si="5"/>
        <v>3</v>
      </c>
      <c r="G43" s="129">
        <f t="shared" si="6"/>
        <v>3</v>
      </c>
      <c r="H43" s="129" t="str">
        <f t="shared" si="7"/>
        <v>Medium</v>
      </c>
      <c r="I43" s="239" t="str">
        <f>INDEX(Trends!$D$3:$D$404,MATCH(B43,Trends!$C$3:$C$404,0))</f>
        <v>Stable</v>
      </c>
      <c r="J43" s="129" t="str">
        <f>VLOOKUP($B43,Reliability!$A$3:$I$170,9,FALSE)</f>
        <v>Medium</v>
      </c>
      <c r="K43" s="240">
        <f t="shared" si="8"/>
        <v>1.8</v>
      </c>
      <c r="L43" s="240">
        <f>VLOOKUP($B43,'Impact of the crisis'!$C$6:$N$170,12,FALSE)</f>
        <v>1.5</v>
      </c>
      <c r="M43" s="240">
        <f>VLOOKUP($B43,'Impact of the crisis'!$C$6:$AB$170,26,FALSE)</f>
        <v>2</v>
      </c>
      <c r="N43" s="240">
        <f>VLOOKUP($B43,'Conditions of people affected'!$C$6:$R$170,16,FALSE)</f>
        <v>2.9</v>
      </c>
      <c r="O43" s="240">
        <f>VLOOKUP($B43,'Conditions of people affected'!$C$6:$R$170,9,FALSE)</f>
        <v>2.8</v>
      </c>
      <c r="P43" s="240">
        <f>VLOOKUP($B43,'Conditions of people affected'!$C$6:$R$170,15,FALSE)</f>
        <v>3</v>
      </c>
      <c r="Q43" s="240">
        <f t="shared" si="9"/>
        <v>4</v>
      </c>
      <c r="R43" s="240">
        <f>VLOOKUP($B43,'Complexity of the crisis'!$C$6:$AN$170,22,FALSE)</f>
        <v>4.4000000000000004</v>
      </c>
      <c r="S43" s="240">
        <f>VLOOKUP($B43,'Complexity of the crisis'!$C$6:$AN$170,38,FALSE)</f>
        <v>3.5</v>
      </c>
      <c r="T43" s="133" t="str">
        <f>VLOOKUP(B43,Lists!$C$3:$E$163,3,FALSE)</f>
        <v>Middle east</v>
      </c>
      <c r="U43" s="134">
        <f>VLOOKUP(B43,'INFORM Severity - hidden'!$C$5:$V$170,20,FALSE)</f>
        <v>44584</v>
      </c>
    </row>
    <row r="44" spans="1:21" x14ac:dyDescent="0.25">
      <c r="A44" s="130" t="str">
        <f t="array" ref="A44">IFERROR(INDEX(Lists!$B$2:$B$153,SMALL(IF(Lists!$I$2:$I$153="Individual",ROW(Lists!$B$2:$B$153)),ROW(40:40))-1,1),"")</f>
        <v>Mixed migration flows in Italy</v>
      </c>
      <c r="B44" s="131" t="str">
        <f>VLOOKUP(A44,Lists!$B$2:$G$153,2,FALSE)</f>
        <v>ITA002</v>
      </c>
      <c r="C44" s="131" t="str">
        <f>VLOOKUP(B44,'INFORM Severity - hidden'!$C$5:$D$160,2,FALSE)</f>
        <v>Italy</v>
      </c>
      <c r="D44" s="131" t="str">
        <f>VLOOKUP(A44,Lists!$B$2:$G$153,3,FALSE)</f>
        <v>ITA</v>
      </c>
      <c r="E44" s="132" t="str">
        <f>VLOOKUP(A44,Lists!$B$2:$G$153,5,FALSE)</f>
        <v>International displacement</v>
      </c>
      <c r="F44" s="238">
        <f t="shared" si="5"/>
        <v>1.9</v>
      </c>
      <c r="G44" s="129">
        <f t="shared" si="6"/>
        <v>2</v>
      </c>
      <c r="H44" s="129" t="str">
        <f t="shared" si="7"/>
        <v>Low</v>
      </c>
      <c r="I44" s="239" t="str">
        <f>INDEX(Trends!$D$3:$D$404,MATCH(B44,Trends!$C$3:$C$404,0))</f>
        <v>Stable</v>
      </c>
      <c r="J44" s="129" t="str">
        <f>VLOOKUP($B44,Reliability!$A$3:$I$170,9,FALSE)</f>
        <v>Medium</v>
      </c>
      <c r="K44" s="240">
        <f t="shared" si="8"/>
        <v>2.7</v>
      </c>
      <c r="L44" s="240">
        <f>VLOOKUP($B44,'Impact of the crisis'!$C$6:$N$170,12,FALSE)</f>
        <v>1.7</v>
      </c>
      <c r="M44" s="240">
        <f>VLOOKUP($B44,'Impact of the crisis'!$C$6:$AB$170,26,FALSE)</f>
        <v>3.1</v>
      </c>
      <c r="N44" s="240">
        <f>VLOOKUP($B44,'Conditions of people affected'!$C$6:$R$170,16,FALSE)</f>
        <v>1.6</v>
      </c>
      <c r="O44" s="240">
        <f>VLOOKUP($B44,'Conditions of people affected'!$C$6:$R$170,9,FALSE)</f>
        <v>2.2000000000000002</v>
      </c>
      <c r="P44" s="240">
        <f>VLOOKUP($B44,'Conditions of people affected'!$C$6:$R$170,15,FALSE)</f>
        <v>1</v>
      </c>
      <c r="Q44" s="240">
        <f t="shared" si="9"/>
        <v>1.5</v>
      </c>
      <c r="R44" s="240">
        <f>VLOOKUP($B44,'Complexity of the crisis'!$C$6:$AN$170,22,FALSE)</f>
        <v>1.5</v>
      </c>
      <c r="S44" s="240">
        <f>VLOOKUP($B44,'Complexity of the crisis'!$C$6:$AN$170,38,FALSE)</f>
        <v>1.5</v>
      </c>
      <c r="T44" s="133" t="str">
        <f>VLOOKUP(B44,Lists!$C$3:$E$163,3,FALSE)</f>
        <v>Europe</v>
      </c>
      <c r="U44" s="134">
        <f>VLOOKUP(B44,'INFORM Severity - hidden'!$C$5:$V$170,20,FALSE)</f>
        <v>44494</v>
      </c>
    </row>
    <row r="45" spans="1:21" x14ac:dyDescent="0.25">
      <c r="A45" s="130" t="str">
        <f t="array" ref="A45">IFERROR(INDEX(Lists!$B$2:$B$153,SMALL(IF(Lists!$I$2:$I$153="Individual",ROW(Lists!$B$2:$B$153)),ROW(41:41))-1,1),"")</f>
        <v>Syrian refugees in Jordan</v>
      </c>
      <c r="B45" s="131" t="str">
        <f>VLOOKUP(A45,Lists!$B$2:$G$153,2,FALSE)</f>
        <v>JOR002</v>
      </c>
      <c r="C45" s="131" t="str">
        <f>VLOOKUP(B45,'INFORM Severity - hidden'!$C$5:$D$160,2,FALSE)</f>
        <v>Jordan</v>
      </c>
      <c r="D45" s="131" t="str">
        <f>VLOOKUP(A45,Lists!$B$2:$G$153,3,FALSE)</f>
        <v>JOR</v>
      </c>
      <c r="E45" s="132" t="str">
        <f>VLOOKUP(A45,Lists!$B$2:$G$153,5,FALSE)</f>
        <v>International displacement</v>
      </c>
      <c r="F45" s="238">
        <f t="shared" si="5"/>
        <v>2.7</v>
      </c>
      <c r="G45" s="129">
        <f t="shared" si="6"/>
        <v>3</v>
      </c>
      <c r="H45" s="129" t="str">
        <f t="shared" si="7"/>
        <v>Medium</v>
      </c>
      <c r="I45" s="239" t="str">
        <f>INDEX(Trends!$D$3:$D$404,MATCH(B45,Trends!$C$3:$C$404,0))</f>
        <v>Decreasing</v>
      </c>
      <c r="J45" s="129" t="str">
        <f>VLOOKUP($B45,Reliability!$A$3:$I$170,9,FALSE)</f>
        <v>High</v>
      </c>
      <c r="K45" s="240">
        <f t="shared" si="8"/>
        <v>2.7</v>
      </c>
      <c r="L45" s="240">
        <f>VLOOKUP($B45,'Impact of the crisis'!$C$6:$N$170,12,FALSE)</f>
        <v>3</v>
      </c>
      <c r="M45" s="240">
        <f>VLOOKUP($B45,'Impact of the crisis'!$C$6:$AB$170,26,FALSE)</f>
        <v>2.6</v>
      </c>
      <c r="N45" s="240">
        <f>VLOOKUP($B45,'Conditions of people affected'!$C$6:$R$170,16,FALSE)</f>
        <v>3.05</v>
      </c>
      <c r="O45" s="240">
        <f>VLOOKUP($B45,'Conditions of people affected'!$C$6:$R$170,9,FALSE)</f>
        <v>3.1</v>
      </c>
      <c r="P45" s="240">
        <f>VLOOKUP($B45,'Conditions of people affected'!$C$6:$R$170,15,FALSE)</f>
        <v>3</v>
      </c>
      <c r="Q45" s="240">
        <f t="shared" si="9"/>
        <v>2.2999999999999998</v>
      </c>
      <c r="R45" s="240">
        <f>VLOOKUP($B45,'Complexity of the crisis'!$C$6:$AN$170,22,FALSE)</f>
        <v>3</v>
      </c>
      <c r="S45" s="240">
        <f>VLOOKUP($B45,'Complexity of the crisis'!$C$6:$AN$170,38,FALSE)</f>
        <v>1.5</v>
      </c>
      <c r="T45" s="133" t="str">
        <f>VLOOKUP(B45,Lists!$C$3:$E$163,3,FALSE)</f>
        <v>Middle east</v>
      </c>
      <c r="U45" s="134">
        <f>VLOOKUP(B45,'INFORM Severity - hidden'!$C$5:$V$170,20,FALSE)</f>
        <v>44584</v>
      </c>
    </row>
    <row r="46" spans="1:21" x14ac:dyDescent="0.25">
      <c r="A46" s="130" t="str">
        <f t="array" ref="A46">IFERROR(INDEX(Lists!$B$2:$B$153,SMALL(IF(Lists!$I$2:$I$153="Individual",ROW(Lists!$B$2:$B$153)),ROW(42:42))-1,1),"")</f>
        <v>Refugee situation in Kenya</v>
      </c>
      <c r="B46" s="131" t="str">
        <f>VLOOKUP(A46,Lists!$B$2:$G$153,2,FALSE)</f>
        <v>KEN002</v>
      </c>
      <c r="C46" s="131" t="str">
        <f>VLOOKUP(B46,'INFORM Severity - hidden'!$C$5:$D$160,2,FALSE)</f>
        <v>Kenya</v>
      </c>
      <c r="D46" s="131" t="str">
        <f>VLOOKUP(A46,Lists!$B$2:$G$153,3,FALSE)</f>
        <v>KEN</v>
      </c>
      <c r="E46" s="132" t="str">
        <f>VLOOKUP(A46,Lists!$B$2:$G$153,5,FALSE)</f>
        <v>International displacement</v>
      </c>
      <c r="F46" s="238">
        <f t="shared" si="5"/>
        <v>2.8</v>
      </c>
      <c r="G46" s="129">
        <f t="shared" si="6"/>
        <v>3</v>
      </c>
      <c r="H46" s="129" t="str">
        <f t="shared" si="7"/>
        <v>Medium</v>
      </c>
      <c r="I46" s="239" t="str">
        <f>INDEX(Trends!$D$3:$D$404,MATCH(B46,Trends!$C$3:$C$404,0))</f>
        <v>Stable</v>
      </c>
      <c r="J46" s="129" t="str">
        <f>VLOOKUP($B46,Reliability!$A$3:$I$170,9,FALSE)</f>
        <v>High</v>
      </c>
      <c r="K46" s="240">
        <f t="shared" si="8"/>
        <v>2.1</v>
      </c>
      <c r="L46" s="240">
        <f>VLOOKUP($B46,'Impact of the crisis'!$C$6:$N$170,12,FALSE)</f>
        <v>0.8</v>
      </c>
      <c r="M46" s="240">
        <f>VLOOKUP($B46,'Impact of the crisis'!$C$6:$AB$170,26,FALSE)</f>
        <v>2.6</v>
      </c>
      <c r="N46" s="240">
        <f>VLOOKUP($B46,'Conditions of people affected'!$C$6:$R$170,16,FALSE)</f>
        <v>2.95</v>
      </c>
      <c r="O46" s="240">
        <f>VLOOKUP($B46,'Conditions of people affected'!$C$6:$R$170,9,FALSE)</f>
        <v>2.9</v>
      </c>
      <c r="P46" s="240">
        <f>VLOOKUP($B46,'Conditions of people affected'!$C$6:$R$170,15,FALSE)</f>
        <v>3</v>
      </c>
      <c r="Q46" s="240">
        <f t="shared" si="9"/>
        <v>2.9</v>
      </c>
      <c r="R46" s="240">
        <f>VLOOKUP($B46,'Complexity of the crisis'!$C$6:$AN$170,22,FALSE)</f>
        <v>3.6</v>
      </c>
      <c r="S46" s="240">
        <f>VLOOKUP($B46,'Complexity of the crisis'!$C$6:$AN$170,38,FALSE)</f>
        <v>2</v>
      </c>
      <c r="T46" s="133" t="str">
        <f>VLOOKUP(B46,Lists!$C$3:$E$163,3,FALSE)</f>
        <v>Africa</v>
      </c>
      <c r="U46" s="134">
        <f>VLOOKUP(B46,'INFORM Severity - hidden'!$C$5:$V$170,20,FALSE)</f>
        <v>44547</v>
      </c>
    </row>
    <row r="47" spans="1:21" x14ac:dyDescent="0.25">
      <c r="A47" s="130" t="str">
        <f t="array" ref="A47">IFERROR(INDEX(Lists!$B$2:$B$153,SMALL(IF(Lists!$I$2:$I$153="Individual",ROW(Lists!$B$2:$B$153)),ROW(43:43))-1,1),"")</f>
        <v>Drought in Kenya</v>
      </c>
      <c r="B47" s="131" t="str">
        <f>VLOOKUP(A47,Lists!$B$2:$G$153,2,FALSE)</f>
        <v>KEN003</v>
      </c>
      <c r="C47" s="131" t="str">
        <f>VLOOKUP(B47,'INFORM Severity - hidden'!$C$5:$D$160,2,FALSE)</f>
        <v>Kenya</v>
      </c>
      <c r="D47" s="131" t="str">
        <f>VLOOKUP(A47,Lists!$B$2:$G$153,3,FALSE)</f>
        <v>KEN</v>
      </c>
      <c r="E47" s="132" t="str">
        <f>VLOOKUP(A47,Lists!$B$2:$G$153,5,FALSE)</f>
        <v>Drought</v>
      </c>
      <c r="F47" s="238">
        <f t="shared" si="5"/>
        <v>3.1</v>
      </c>
      <c r="G47" s="129">
        <f t="shared" si="6"/>
        <v>4</v>
      </c>
      <c r="H47" s="129" t="str">
        <f t="shared" si="7"/>
        <v>High</v>
      </c>
      <c r="I47" s="239" t="str">
        <f>INDEX(Trends!$D$3:$D$404,MATCH(B47,Trends!$C$3:$C$404,0))</f>
        <v>Increasing</v>
      </c>
      <c r="J47" s="129" t="str">
        <f>VLOOKUP($B47,Reliability!$A$3:$I$170,9,FALSE)</f>
        <v>Medium</v>
      </c>
      <c r="K47" s="240">
        <f t="shared" si="8"/>
        <v>2.2000000000000002</v>
      </c>
      <c r="L47" s="240">
        <f>VLOOKUP($B47,'Impact of the crisis'!$C$6:$N$170,12,FALSE)</f>
        <v>3.8</v>
      </c>
      <c r="M47" s="240">
        <f>VLOOKUP($B47,'Impact of the crisis'!$C$6:$AB$170,26,FALSE)</f>
        <v>1.1000000000000001</v>
      </c>
      <c r="N47" s="240">
        <f>VLOOKUP($B47,'Conditions of people affected'!$C$6:$R$170,16,FALSE)</f>
        <v>3.55</v>
      </c>
      <c r="O47" s="240">
        <f>VLOOKUP($B47,'Conditions of people affected'!$C$6:$R$170,9,FALSE)</f>
        <v>4.0999999999999996</v>
      </c>
      <c r="P47" s="240">
        <f>VLOOKUP($B47,'Conditions of people affected'!$C$6:$R$170,15,FALSE)</f>
        <v>3</v>
      </c>
      <c r="Q47" s="240">
        <f t="shared" si="9"/>
        <v>2.9</v>
      </c>
      <c r="R47" s="240">
        <f>VLOOKUP($B47,'Complexity of the crisis'!$C$6:$AN$170,22,FALSE)</f>
        <v>3.6</v>
      </c>
      <c r="S47" s="240">
        <f>VLOOKUP($B47,'Complexity of the crisis'!$C$6:$AN$170,38,FALSE)</f>
        <v>2</v>
      </c>
      <c r="T47" s="133" t="str">
        <f>VLOOKUP(B47,Lists!$C$3:$E$163,3,FALSE)</f>
        <v>Africa</v>
      </c>
      <c r="U47" s="134">
        <f>VLOOKUP(B47,'INFORM Severity - hidden'!$C$5:$V$170,20,FALSE)</f>
        <v>44547</v>
      </c>
    </row>
    <row r="48" spans="1:21" x14ac:dyDescent="0.25">
      <c r="A48" s="130" t="str">
        <f t="array" ref="A48">IFERROR(INDEX(Lists!$B$2:$B$153,SMALL(IF(Lists!$I$2:$I$153="Individual",ROW(Lists!$B$2:$B$153)),ROW(44:44))-1,1),"")</f>
        <v>Syrian refugees in Lebanon</v>
      </c>
      <c r="B48" s="131" t="str">
        <f>VLOOKUP(A48,Lists!$B$2:$G$153,2,FALSE)</f>
        <v>LBN002</v>
      </c>
      <c r="C48" s="131" t="str">
        <f>VLOOKUP(B48,'INFORM Severity - hidden'!$C$5:$D$160,2,FALSE)</f>
        <v>Lebanon</v>
      </c>
      <c r="D48" s="131" t="str">
        <f>VLOOKUP(A48,Lists!$B$2:$G$153,3,FALSE)</f>
        <v>LBN</v>
      </c>
      <c r="E48" s="132" t="str">
        <f>VLOOKUP(A48,Lists!$B$2:$G$153,5,FALSE)</f>
        <v>International displacement</v>
      </c>
      <c r="F48" s="238">
        <f t="shared" si="5"/>
        <v>3.4</v>
      </c>
      <c r="G48" s="129">
        <f t="shared" si="6"/>
        <v>4</v>
      </c>
      <c r="H48" s="129" t="str">
        <f t="shared" si="7"/>
        <v>High</v>
      </c>
      <c r="I48" s="239" t="str">
        <f>INDEX(Trends!$D$3:$D$404,MATCH(B48,Trends!$C$3:$C$404,0))</f>
        <v>Stable</v>
      </c>
      <c r="J48" s="129" t="str">
        <f>VLOOKUP($B48,Reliability!$A$3:$I$170,9,FALSE)</f>
        <v>High</v>
      </c>
      <c r="K48" s="240">
        <f t="shared" si="8"/>
        <v>3.2</v>
      </c>
      <c r="L48" s="240">
        <f>VLOOKUP($B48,'Impact of the crisis'!$C$6:$N$170,12,FALSE)</f>
        <v>3.6</v>
      </c>
      <c r="M48" s="240">
        <f>VLOOKUP($B48,'Impact of the crisis'!$C$6:$AB$170,26,FALSE)</f>
        <v>3</v>
      </c>
      <c r="N48" s="240">
        <f>VLOOKUP($B48,'Conditions of people affected'!$C$6:$R$170,16,FALSE)</f>
        <v>3.8</v>
      </c>
      <c r="O48" s="240">
        <f>VLOOKUP($B48,'Conditions of people affected'!$C$6:$R$170,9,FALSE)</f>
        <v>3.6</v>
      </c>
      <c r="P48" s="240">
        <f>VLOOKUP($B48,'Conditions of people affected'!$C$6:$R$170,15,FALSE)</f>
        <v>4</v>
      </c>
      <c r="Q48" s="240">
        <f t="shared" si="9"/>
        <v>2.9</v>
      </c>
      <c r="R48" s="240">
        <f>VLOOKUP($B48,'Complexity of the crisis'!$C$6:$AN$170,22,FALSE)</f>
        <v>3.3</v>
      </c>
      <c r="S48" s="240">
        <f>VLOOKUP($B48,'Complexity of the crisis'!$C$6:$AN$170,38,FALSE)</f>
        <v>2.5</v>
      </c>
      <c r="T48" s="133" t="str">
        <f>VLOOKUP(B48,Lists!$C$3:$E$163,3,FALSE)</f>
        <v>Middle east</v>
      </c>
      <c r="U48" s="134">
        <f>VLOOKUP(B48,'INFORM Severity - hidden'!$C$5:$V$170,20,FALSE)</f>
        <v>44584</v>
      </c>
    </row>
    <row r="49" spans="1:21" x14ac:dyDescent="0.25">
      <c r="A49" s="130" t="str">
        <f t="array" ref="A49">IFERROR(INDEX(Lists!$B$2:$B$153,SMALL(IF(Lists!$I$2:$I$153="Individual",ROW(Lists!$B$2:$B$153)),ROW(45:45))-1,1),"")</f>
        <v>Socioeconomic crisis in Lebanon</v>
      </c>
      <c r="B49" s="131" t="str">
        <f>VLOOKUP(A49,Lists!$B$2:$G$153,2,FALSE)</f>
        <v>LBN004</v>
      </c>
      <c r="C49" s="131" t="str">
        <f>VLOOKUP(B49,'INFORM Severity - hidden'!$C$5:$D$160,2,FALSE)</f>
        <v>Lebanon</v>
      </c>
      <c r="D49" s="131" t="str">
        <f>VLOOKUP(A49,Lists!$B$2:$G$153,3,FALSE)</f>
        <v>LBN</v>
      </c>
      <c r="E49" s="132" t="str">
        <f>VLOOKUP(A49,Lists!$B$2:$G$153,5,FALSE)</f>
        <v>Political and economic crisis</v>
      </c>
      <c r="F49" s="238">
        <f t="shared" si="5"/>
        <v>3.6</v>
      </c>
      <c r="G49" s="129">
        <f t="shared" si="6"/>
        <v>4</v>
      </c>
      <c r="H49" s="129" t="str">
        <f t="shared" si="7"/>
        <v>High</v>
      </c>
      <c r="I49" s="239" t="str">
        <f>INDEX(Trends!$D$3:$D$404,MATCH(B49,Trends!$C$3:$C$404,0))</f>
        <v>Stable</v>
      </c>
      <c r="J49" s="129" t="str">
        <f>VLOOKUP($B49,Reliability!$A$3:$I$170,9,FALSE)</f>
        <v>Medium</v>
      </c>
      <c r="K49" s="240">
        <f t="shared" si="8"/>
        <v>2.9</v>
      </c>
      <c r="L49" s="240">
        <f>VLOOKUP($B49,'Impact of the crisis'!$C$6:$N$170,12,FALSE)</f>
        <v>3.6</v>
      </c>
      <c r="M49" s="240">
        <f>VLOOKUP($B49,'Impact of the crisis'!$C$6:$AB$170,26,FALSE)</f>
        <v>2.5</v>
      </c>
      <c r="N49" s="240">
        <f>VLOOKUP($B49,'Conditions of people affected'!$C$6:$R$170,16,FALSE)</f>
        <v>4.0999999999999996</v>
      </c>
      <c r="O49" s="240">
        <f>VLOOKUP($B49,'Conditions of people affected'!$C$6:$R$170,9,FALSE)</f>
        <v>4.2</v>
      </c>
      <c r="P49" s="240">
        <f>VLOOKUP($B49,'Conditions of people affected'!$C$6:$R$170,15,FALSE)</f>
        <v>4</v>
      </c>
      <c r="Q49" s="240">
        <f t="shared" si="9"/>
        <v>3.2</v>
      </c>
      <c r="R49" s="240">
        <f>VLOOKUP($B49,'Complexity of the crisis'!$C$6:$AN$170,22,FALSE)</f>
        <v>3.3</v>
      </c>
      <c r="S49" s="240">
        <f>VLOOKUP($B49,'Complexity of the crisis'!$C$6:$AN$170,38,FALSE)</f>
        <v>3</v>
      </c>
      <c r="T49" s="133" t="str">
        <f>VLOOKUP(B49,Lists!$C$3:$E$163,3,FALSE)</f>
        <v>Middle east</v>
      </c>
      <c r="U49" s="134">
        <f>VLOOKUP(B49,'INFORM Severity - hidden'!$C$5:$V$170,20,FALSE)</f>
        <v>44584</v>
      </c>
    </row>
    <row r="50" spans="1:21" x14ac:dyDescent="0.25">
      <c r="A50" s="130" t="str">
        <f t="array" ref="A50">IFERROR(INDEX(Lists!$B$2:$B$153,SMALL(IF(Lists!$I$2:$I$153="Individual",ROW(Lists!$B$2:$B$153)),ROW(46:46))-1,1),"")</f>
        <v>Mixed migration flows in Libya</v>
      </c>
      <c r="B50" s="131" t="str">
        <f>VLOOKUP(A50,Lists!$B$2:$G$153,2,FALSE)</f>
        <v>LBY002</v>
      </c>
      <c r="C50" s="131" t="str">
        <f>VLOOKUP(B50,'INFORM Severity - hidden'!$C$5:$D$160,2,FALSE)</f>
        <v>Libya</v>
      </c>
      <c r="D50" s="131" t="str">
        <f>VLOOKUP(A50,Lists!$B$2:$G$153,3,FALSE)</f>
        <v>LBY</v>
      </c>
      <c r="E50" s="132" t="str">
        <f>VLOOKUP(A50,Lists!$B$2:$G$153,5,FALSE)</f>
        <v>International displacement</v>
      </c>
      <c r="F50" s="238">
        <f t="shared" si="5"/>
        <v>3.1</v>
      </c>
      <c r="G50" s="129">
        <f t="shared" si="6"/>
        <v>4</v>
      </c>
      <c r="H50" s="129" t="str">
        <f t="shared" si="7"/>
        <v>High</v>
      </c>
      <c r="I50" s="239" t="str">
        <f>INDEX(Trends!$D$3:$D$404,MATCH(B50,Trends!$C$3:$C$404,0))</f>
        <v>Stable</v>
      </c>
      <c r="J50" s="129" t="str">
        <f>VLOOKUP($B50,Reliability!$A$3:$I$170,9,FALSE)</f>
        <v>High</v>
      </c>
      <c r="K50" s="240">
        <f t="shared" si="8"/>
        <v>3.9</v>
      </c>
      <c r="L50" s="240">
        <f>VLOOKUP($B50,'Impact of the crisis'!$C$6:$N$170,12,FALSE)</f>
        <v>4.5999999999999996</v>
      </c>
      <c r="M50" s="240">
        <f>VLOOKUP($B50,'Impact of the crisis'!$C$6:$AB$170,26,FALSE)</f>
        <v>3.4</v>
      </c>
      <c r="N50" s="240">
        <f>VLOOKUP($B50,'Conditions of people affected'!$C$6:$R$170,16,FALSE)</f>
        <v>2.2999999999999998</v>
      </c>
      <c r="O50" s="240">
        <f>VLOOKUP($B50,'Conditions of people affected'!$C$6:$R$170,9,FALSE)</f>
        <v>2.6</v>
      </c>
      <c r="P50" s="240">
        <f>VLOOKUP($B50,'Conditions of people affected'!$C$6:$R$170,15,FALSE)</f>
        <v>2</v>
      </c>
      <c r="Q50" s="240">
        <f t="shared" si="9"/>
        <v>3.6</v>
      </c>
      <c r="R50" s="240">
        <f>VLOOKUP($B50,'Complexity of the crisis'!$C$6:$AN$170,22,FALSE)</f>
        <v>4.4000000000000004</v>
      </c>
      <c r="S50" s="240">
        <f>VLOOKUP($B50,'Complexity of the crisis'!$C$6:$AN$170,38,FALSE)</f>
        <v>2.5</v>
      </c>
      <c r="T50" s="133" t="str">
        <f>VLOOKUP(B50,Lists!$C$3:$E$163,3,FALSE)</f>
        <v>Africa</v>
      </c>
      <c r="U50" s="134">
        <f>VLOOKUP(B50,'INFORM Severity - hidden'!$C$5:$V$170,20,FALSE)</f>
        <v>44496</v>
      </c>
    </row>
    <row r="51" spans="1:21" x14ac:dyDescent="0.25">
      <c r="A51" s="130" t="str">
        <f t="array" ref="A51">IFERROR(INDEX(Lists!$B$2:$B$153,SMALL(IF(Lists!$I$2:$I$153="Individual",ROW(Lists!$B$2:$B$153)),ROW(47:47))-1,1),"")</f>
        <v>Drought in Lesotho</v>
      </c>
      <c r="B51" s="131" t="str">
        <f>VLOOKUP(A51,Lists!$B$2:$G$153,2,FALSE)</f>
        <v>LSO002</v>
      </c>
      <c r="C51" s="131" t="str">
        <f>VLOOKUP(B51,'INFORM Severity - hidden'!$C$5:$D$160,2,FALSE)</f>
        <v>Lesotho</v>
      </c>
      <c r="D51" s="131" t="str">
        <f>VLOOKUP(A51,Lists!$B$2:$G$153,3,FALSE)</f>
        <v>LSO</v>
      </c>
      <c r="E51" s="132" t="str">
        <f>VLOOKUP(A51,Lists!$B$2:$G$153,5,FALSE)</f>
        <v>Drought</v>
      </c>
      <c r="F51" s="238">
        <f t="shared" si="5"/>
        <v>2.2000000000000002</v>
      </c>
      <c r="G51" s="129">
        <f t="shared" si="6"/>
        <v>3</v>
      </c>
      <c r="H51" s="129" t="str">
        <f t="shared" si="7"/>
        <v>Medium</v>
      </c>
      <c r="I51" s="239" t="str">
        <f>INDEX(Trends!$D$3:$D$404,MATCH(B51,Trends!$C$3:$C$404,0))</f>
        <v>Stable</v>
      </c>
      <c r="J51" s="129" t="str">
        <f>VLOOKUP($B51,Reliability!$A$3:$I$170,9,FALSE)</f>
        <v>Very High</v>
      </c>
      <c r="K51" s="240">
        <f t="shared" si="8"/>
        <v>2.1</v>
      </c>
      <c r="L51" s="240">
        <f>VLOOKUP($B51,'Impact of the crisis'!$C$6:$N$170,12,FALSE)</f>
        <v>3</v>
      </c>
      <c r="M51" s="240">
        <f>VLOOKUP($B51,'Impact of the crisis'!$C$6:$AB$170,26,FALSE)</f>
        <v>1.5</v>
      </c>
      <c r="N51" s="240">
        <f>VLOOKUP($B51,'Conditions of people affected'!$C$6:$R$170,16,FALSE)</f>
        <v>2.75</v>
      </c>
      <c r="O51" s="240">
        <f>VLOOKUP($B51,'Conditions of people affected'!$C$6:$R$170,9,FALSE)</f>
        <v>2.5</v>
      </c>
      <c r="P51" s="240">
        <f>VLOOKUP($B51,'Conditions of people affected'!$C$6:$R$170,15,FALSE)</f>
        <v>3</v>
      </c>
      <c r="Q51" s="240">
        <f t="shared" si="9"/>
        <v>1.3</v>
      </c>
      <c r="R51" s="240">
        <f>VLOOKUP($B51,'Complexity of the crisis'!$C$6:$AN$170,22,FALSE)</f>
        <v>1.6</v>
      </c>
      <c r="S51" s="240">
        <f>VLOOKUP($B51,'Complexity of the crisis'!$C$6:$AN$170,38,FALSE)</f>
        <v>1</v>
      </c>
      <c r="T51" s="133" t="str">
        <f>VLOOKUP(B51,Lists!$C$3:$E$163,3,FALSE)</f>
        <v>Africa</v>
      </c>
      <c r="U51" s="134">
        <f>VLOOKUP(B51,'INFORM Severity - hidden'!$C$5:$V$170,20,FALSE)</f>
        <v>44591</v>
      </c>
    </row>
    <row r="52" spans="1:21" x14ac:dyDescent="0.25">
      <c r="A52" s="130" t="str">
        <f t="array" ref="A52">IFERROR(INDEX(Lists!$B$2:$B$153,SMALL(IF(Lists!$I$2:$I$153="Individual",ROW(Lists!$B$2:$B$153)),ROW(48:48))-1,1),"")</f>
        <v>Mixed migration flows in Morocco</v>
      </c>
      <c r="B52" s="131" t="str">
        <f>VLOOKUP(A52,Lists!$B$2:$G$153,2,FALSE)</f>
        <v>MAR002</v>
      </c>
      <c r="C52" s="131" t="str">
        <f>VLOOKUP(B52,'INFORM Severity - hidden'!$C$5:$D$160,2,FALSE)</f>
        <v>Morocco</v>
      </c>
      <c r="D52" s="131" t="str">
        <f>VLOOKUP(A52,Lists!$B$2:$G$153,3,FALSE)</f>
        <v>MAR</v>
      </c>
      <c r="E52" s="132" t="str">
        <f>VLOOKUP(A52,Lists!$B$2:$G$153,5,FALSE)</f>
        <v>International displacement</v>
      </c>
      <c r="F52" s="238" t="str">
        <f t="shared" si="5"/>
        <v>x</v>
      </c>
      <c r="G52" s="129" t="str">
        <f t="shared" si="6"/>
        <v>x</v>
      </c>
      <c r="H52" s="129" t="str">
        <f t="shared" si="7"/>
        <v>x</v>
      </c>
      <c r="I52" s="239" t="str">
        <f>INDEX(Trends!$D$3:$D$404,MATCH(B52,Trends!$C$3:$C$404,0))</f>
        <v>-</v>
      </c>
      <c r="J52" s="129" t="str">
        <f>VLOOKUP($B52,Reliability!$A$3:$I$170,9,FALSE)</f>
        <v>Very Low</v>
      </c>
      <c r="K52" s="240">
        <f t="shared" si="8"/>
        <v>3.9</v>
      </c>
      <c r="L52" s="240">
        <f>VLOOKUP($B52,'Impact of the crisis'!$C$6:$N$170,12,FALSE)</f>
        <v>4.8</v>
      </c>
      <c r="M52" s="240">
        <f>VLOOKUP($B52,'Impact of the crisis'!$C$6:$AB$170,26,FALSE)</f>
        <v>3.2</v>
      </c>
      <c r="N52" s="240" t="str">
        <f>VLOOKUP($B52,'Conditions of people affected'!$C$6:$R$170,16,FALSE)</f>
        <v>x</v>
      </c>
      <c r="O52" s="240" t="str">
        <f>VLOOKUP($B52,'Conditions of people affected'!$C$6:$R$170,9,FALSE)</f>
        <v>x</v>
      </c>
      <c r="P52" s="240" t="str">
        <f>VLOOKUP($B52,'Conditions of people affected'!$C$6:$R$170,15,FALSE)</f>
        <v>x</v>
      </c>
      <c r="Q52" s="240">
        <f t="shared" si="9"/>
        <v>2.7</v>
      </c>
      <c r="R52" s="240">
        <f>VLOOKUP($B52,'Complexity of the crisis'!$C$6:$AN$170,22,FALSE)</f>
        <v>3.6</v>
      </c>
      <c r="S52" s="240">
        <f>VLOOKUP($B52,'Complexity of the crisis'!$C$6:$AN$170,38,FALSE)</f>
        <v>1.5</v>
      </c>
      <c r="T52" s="133" t="str">
        <f>VLOOKUP(B52,Lists!$C$3:$E$163,3,FALSE)</f>
        <v>Africa</v>
      </c>
      <c r="U52" s="134">
        <f>VLOOKUP(B52,'INFORM Severity - hidden'!$C$5:$V$170,20,FALSE)</f>
        <v>44494</v>
      </c>
    </row>
    <row r="53" spans="1:21" x14ac:dyDescent="0.25">
      <c r="A53" s="130" t="str">
        <f t="array" ref="A53">IFERROR(INDEX(Lists!$B$2:$B$153,SMALL(IF(Lists!$I$2:$I$153="Individual",ROW(Lists!$B$2:$B$153)),ROW(49:49))-1,1),"")</f>
        <v>Drought in Madagascar</v>
      </c>
      <c r="B53" s="131" t="str">
        <f>VLOOKUP(A53,Lists!$B$2:$G$153,2,FALSE)</f>
        <v>MDG002</v>
      </c>
      <c r="C53" s="131" t="str">
        <f>VLOOKUP(B53,'INFORM Severity - hidden'!$C$5:$D$160,2,FALSE)</f>
        <v>Madagascar</v>
      </c>
      <c r="D53" s="131" t="str">
        <f>VLOOKUP(A53,Lists!$B$2:$G$153,3,FALSE)</f>
        <v>MDG</v>
      </c>
      <c r="E53" s="132" t="str">
        <f>VLOOKUP(A53,Lists!$B$2:$G$153,5,FALSE)</f>
        <v>Drought</v>
      </c>
      <c r="F53" s="238">
        <f t="shared" si="5"/>
        <v>2.9</v>
      </c>
      <c r="G53" s="129">
        <f t="shared" si="6"/>
        <v>3</v>
      </c>
      <c r="H53" s="129" t="str">
        <f t="shared" si="7"/>
        <v>Medium</v>
      </c>
      <c r="I53" s="239" t="str">
        <f>INDEX(Trends!$D$3:$D$404,MATCH(B53,Trends!$C$3:$C$404,0))</f>
        <v>Increasing</v>
      </c>
      <c r="J53" s="129" t="str">
        <f>VLOOKUP($B53,Reliability!$A$3:$I$170,9,FALSE)</f>
        <v>Very High</v>
      </c>
      <c r="K53" s="240">
        <f t="shared" si="8"/>
        <v>2.2000000000000002</v>
      </c>
      <c r="L53" s="240">
        <f>VLOOKUP($B53,'Impact of the crisis'!$C$6:$N$170,12,FALSE)</f>
        <v>2.2000000000000002</v>
      </c>
      <c r="M53" s="240">
        <f>VLOOKUP($B53,'Impact of the crisis'!$C$6:$AB$170,26,FALSE)</f>
        <v>2.2000000000000002</v>
      </c>
      <c r="N53" s="240">
        <f>VLOOKUP($B53,'Conditions of people affected'!$C$6:$R$170,16,FALSE)</f>
        <v>3.85</v>
      </c>
      <c r="O53" s="240">
        <f>VLOOKUP($B53,'Conditions of people affected'!$C$6:$R$170,9,FALSE)</f>
        <v>3.7</v>
      </c>
      <c r="P53" s="240">
        <f>VLOOKUP($B53,'Conditions of people affected'!$C$6:$R$170,15,FALSE)</f>
        <v>4</v>
      </c>
      <c r="Q53" s="240">
        <f t="shared" si="9"/>
        <v>1.9</v>
      </c>
      <c r="R53" s="240">
        <f>VLOOKUP($B53,'Complexity of the crisis'!$C$6:$AN$170,22,FALSE)</f>
        <v>2.2999999999999998</v>
      </c>
      <c r="S53" s="240">
        <f>VLOOKUP($B53,'Complexity of the crisis'!$C$6:$AN$170,38,FALSE)</f>
        <v>1.5</v>
      </c>
      <c r="T53" s="133" t="str">
        <f>VLOOKUP(B53,Lists!$C$3:$E$163,3,FALSE)</f>
        <v>Africa</v>
      </c>
      <c r="U53" s="134">
        <f>VLOOKUP(B53,'INFORM Severity - hidden'!$C$5:$V$170,20,FALSE)</f>
        <v>44591</v>
      </c>
    </row>
    <row r="54" spans="1:21" x14ac:dyDescent="0.25">
      <c r="A54" s="130" t="str">
        <f t="array" ref="A54">IFERROR(INDEX(Lists!$B$2:$B$153,SMALL(IF(Lists!$I$2:$I$153="Individual",ROW(Lists!$B$2:$B$153)),ROW(50:50))-1,1),"")</f>
        <v>Tropical Cyclone Ana in Madagascar</v>
      </c>
      <c r="B54" s="131" t="str">
        <f>VLOOKUP(A54,Lists!$B$2:$G$153,2,FALSE)</f>
        <v>MDG006</v>
      </c>
      <c r="C54" s="131" t="str">
        <f>VLOOKUP(B54,'INFORM Severity - hidden'!$C$5:$D$160,2,FALSE)</f>
        <v>Madagascar</v>
      </c>
      <c r="D54" s="131" t="str">
        <f>VLOOKUP(A54,Lists!$B$2:$G$153,3,FALSE)</f>
        <v>MDG</v>
      </c>
      <c r="E54" s="132" t="str">
        <f>VLOOKUP(A54,Lists!$B$2:$G$153,5,FALSE)</f>
        <v>Tropical cyclone</v>
      </c>
      <c r="F54" s="238">
        <f t="shared" si="5"/>
        <v>1.7</v>
      </c>
      <c r="G54" s="129">
        <f t="shared" si="6"/>
        <v>2</v>
      </c>
      <c r="H54" s="129" t="str">
        <f t="shared" si="7"/>
        <v>Low</v>
      </c>
      <c r="I54" s="239" t="str">
        <f>INDEX(Trends!$D$3:$D$404,MATCH(B54,Trends!$C$3:$C$404,0))</f>
        <v>-</v>
      </c>
      <c r="J54" s="129" t="str">
        <f>VLOOKUP($B54,Reliability!$A$3:$I$170,9,FALSE)</f>
        <v>Very High</v>
      </c>
      <c r="K54" s="240">
        <f t="shared" si="8"/>
        <v>2.6</v>
      </c>
      <c r="L54" s="240">
        <f>VLOOKUP($B54,'Impact of the crisis'!$C$6:$N$170,12,FALSE)</f>
        <v>2.8</v>
      </c>
      <c r="M54" s="240">
        <f>VLOOKUP($B54,'Impact of the crisis'!$C$6:$AB$170,26,FALSE)</f>
        <v>2.5</v>
      </c>
      <c r="N54" s="240">
        <f>VLOOKUP($B54,'Conditions of people affected'!$C$6:$R$170,16,FALSE)</f>
        <v>1.2</v>
      </c>
      <c r="O54" s="240">
        <f>VLOOKUP($B54,'Conditions of people affected'!$C$6:$R$170,9,FALSE)</f>
        <v>1.4</v>
      </c>
      <c r="P54" s="240">
        <f>VLOOKUP($B54,'Conditions of people affected'!$C$6:$R$170,15,FALSE)</f>
        <v>1</v>
      </c>
      <c r="Q54" s="240">
        <f t="shared" si="9"/>
        <v>1.7</v>
      </c>
      <c r="R54" s="240">
        <f>VLOOKUP($B54,'Complexity of the crisis'!$C$6:$AN$170,22,FALSE)</f>
        <v>2.2999999999999998</v>
      </c>
      <c r="S54" s="240">
        <f>VLOOKUP($B54,'Complexity of the crisis'!$C$6:$AN$170,38,FALSE)</f>
        <v>1</v>
      </c>
      <c r="T54" s="133" t="str">
        <f>VLOOKUP(B54,Lists!$C$3:$E$163,3,FALSE)</f>
        <v>Africa</v>
      </c>
      <c r="U54" s="134">
        <f>VLOOKUP(B54,'INFORM Severity - hidden'!$C$5:$V$170,20,FALSE)</f>
        <v>44591</v>
      </c>
    </row>
    <row r="55" spans="1:21" x14ac:dyDescent="0.25">
      <c r="A55" s="130" t="str">
        <f t="array" ref="A55">IFERROR(INDEX(Lists!$B$2:$B$153,SMALL(IF(Lists!$I$2:$I$153="Individual",ROW(Lists!$B$2:$B$153)),ROW(51:51))-1,1),"")</f>
        <v>Criminal Violence in Mexico</v>
      </c>
      <c r="B55" s="131" t="str">
        <f>VLOOKUP(A55,Lists!$B$2:$G$153,2,FALSE)</f>
        <v>MEX002</v>
      </c>
      <c r="C55" s="131" t="str">
        <f>VLOOKUP(B55,'INFORM Severity - hidden'!$C$5:$D$160,2,FALSE)</f>
        <v>Mexico</v>
      </c>
      <c r="D55" s="131" t="str">
        <f>VLOOKUP(A55,Lists!$B$2:$G$153,3,FALSE)</f>
        <v>MEX</v>
      </c>
      <c r="E55" s="132" t="str">
        <f>VLOOKUP(A55,Lists!$B$2:$G$153,5,FALSE)</f>
        <v>Other type of violence</v>
      </c>
      <c r="F55" s="238" t="str">
        <f t="shared" si="5"/>
        <v>x</v>
      </c>
      <c r="G55" s="129" t="str">
        <f t="shared" si="6"/>
        <v>x</v>
      </c>
      <c r="H55" s="129" t="str">
        <f t="shared" si="7"/>
        <v>x</v>
      </c>
      <c r="I55" s="239" t="str">
        <f>INDEX(Trends!$D$3:$D$404,MATCH(B55,Trends!$C$3:$C$404,0))</f>
        <v>-</v>
      </c>
      <c r="J55" s="129" t="str">
        <f>VLOOKUP($B55,Reliability!$A$3:$I$170,9,FALSE)</f>
        <v>Medium</v>
      </c>
      <c r="K55" s="240">
        <f t="shared" si="8"/>
        <v>4.0999999999999996</v>
      </c>
      <c r="L55" s="240">
        <f>VLOOKUP($B55,'Impact of the crisis'!$C$6:$N$170,12,FALSE)</f>
        <v>5</v>
      </c>
      <c r="M55" s="240">
        <f>VLOOKUP($B55,'Impact of the crisis'!$C$6:$AB$170,26,FALSE)</f>
        <v>3.4</v>
      </c>
      <c r="N55" s="240" t="str">
        <f>VLOOKUP($B55,'Conditions of people affected'!$C$6:$R$170,16,FALSE)</f>
        <v>x</v>
      </c>
      <c r="O55" s="240" t="str">
        <f>VLOOKUP($B55,'Conditions of people affected'!$C$6:$R$170,9,FALSE)</f>
        <v>x</v>
      </c>
      <c r="P55" s="240" t="str">
        <f>VLOOKUP($B55,'Conditions of people affected'!$C$6:$R$170,15,FALSE)</f>
        <v>x</v>
      </c>
      <c r="Q55" s="240">
        <f t="shared" si="9"/>
        <v>3.6</v>
      </c>
      <c r="R55" s="240">
        <f>VLOOKUP($B55,'Complexity of the crisis'!$C$6:$AN$170,22,FALSE)</f>
        <v>3.7</v>
      </c>
      <c r="S55" s="240">
        <f>VLOOKUP($B55,'Complexity of the crisis'!$C$6:$AN$170,38,FALSE)</f>
        <v>3.5</v>
      </c>
      <c r="T55" s="133" t="str">
        <f>VLOOKUP(B55,Lists!$C$3:$E$163,3,FALSE)</f>
        <v>Americas</v>
      </c>
      <c r="U55" s="134">
        <f>VLOOKUP(B55,'INFORM Severity - hidden'!$C$5:$V$170,20,FALSE)</f>
        <v>44488</v>
      </c>
    </row>
    <row r="56" spans="1:21" x14ac:dyDescent="0.25">
      <c r="A56" s="130" t="str">
        <f t="array" ref="A56">IFERROR(INDEX(Lists!$B$2:$B$153,SMALL(IF(Lists!$I$2:$I$153="Individual",ROW(Lists!$B$2:$B$153)),ROW(52:52))-1,1),"")</f>
        <v>Mixed Migration in Mexico</v>
      </c>
      <c r="B56" s="131" t="str">
        <f>VLOOKUP(A56,Lists!$B$2:$G$153,2,FALSE)</f>
        <v>MEX003</v>
      </c>
      <c r="C56" s="131" t="str">
        <f>VLOOKUP(B56,'INFORM Severity - hidden'!$C$5:$D$160,2,FALSE)</f>
        <v>Mexico</v>
      </c>
      <c r="D56" s="131" t="str">
        <f>VLOOKUP(A56,Lists!$B$2:$G$153,3,FALSE)</f>
        <v>MEX</v>
      </c>
      <c r="E56" s="132" t="str">
        <f>VLOOKUP(A56,Lists!$B$2:$G$153,5,FALSE)</f>
        <v>International displacement</v>
      </c>
      <c r="F56" s="238" t="str">
        <f t="shared" si="5"/>
        <v>x</v>
      </c>
      <c r="G56" s="129" t="str">
        <f t="shared" si="6"/>
        <v>x</v>
      </c>
      <c r="H56" s="129" t="str">
        <f t="shared" si="7"/>
        <v>x</v>
      </c>
      <c r="I56" s="239" t="str">
        <f>INDEX(Trends!$D$3:$D$404,MATCH(B56,Trends!$C$3:$C$404,0))</f>
        <v>-</v>
      </c>
      <c r="J56" s="129" t="str">
        <f>VLOOKUP($B56,Reliability!$A$3:$I$170,9,FALSE)</f>
        <v>High</v>
      </c>
      <c r="K56" s="240">
        <f t="shared" si="8"/>
        <v>3.8</v>
      </c>
      <c r="L56" s="240">
        <f>VLOOKUP($B56,'Impact of the crisis'!$C$6:$N$170,12,FALSE)</f>
        <v>5</v>
      </c>
      <c r="M56" s="240">
        <f>VLOOKUP($B56,'Impact of the crisis'!$C$6:$AB$170,26,FALSE)</f>
        <v>2.8</v>
      </c>
      <c r="N56" s="240" t="str">
        <f>VLOOKUP($B56,'Conditions of people affected'!$C$6:$R$170,16,FALSE)</f>
        <v>x</v>
      </c>
      <c r="O56" s="240" t="str">
        <f>VLOOKUP($B56,'Conditions of people affected'!$C$6:$R$170,9,FALSE)</f>
        <v>x</v>
      </c>
      <c r="P56" s="240" t="str">
        <f>VLOOKUP($B56,'Conditions of people affected'!$C$6:$R$170,15,FALSE)</f>
        <v>x</v>
      </c>
      <c r="Q56" s="240">
        <f t="shared" si="9"/>
        <v>3.4</v>
      </c>
      <c r="R56" s="240">
        <f>VLOOKUP($B56,'Complexity of the crisis'!$C$6:$AN$170,22,FALSE)</f>
        <v>3.7</v>
      </c>
      <c r="S56" s="240">
        <f>VLOOKUP($B56,'Complexity of the crisis'!$C$6:$AN$170,38,FALSE)</f>
        <v>3</v>
      </c>
      <c r="T56" s="133" t="str">
        <f>VLOOKUP(B56,Lists!$C$3:$E$163,3,FALSE)</f>
        <v>Americas</v>
      </c>
      <c r="U56" s="134">
        <f>VLOOKUP(B56,'INFORM Severity - hidden'!$C$5:$V$170,20,FALSE)</f>
        <v>44489</v>
      </c>
    </row>
    <row r="57" spans="1:21" x14ac:dyDescent="0.25">
      <c r="A57" s="130" t="str">
        <f t="array" ref="A57">IFERROR(INDEX(Lists!$B$2:$B$153,SMALL(IF(Lists!$I$2:$I$153="Individual",ROW(Lists!$B$2:$B$153)),ROW(53:53))-1,1),"")</f>
        <v>Complex crisis in Mali</v>
      </c>
      <c r="B57" s="131" t="str">
        <f>VLOOKUP(A57,Lists!$B$2:$G$153,2,FALSE)</f>
        <v>MLI001</v>
      </c>
      <c r="C57" s="131" t="str">
        <f>VLOOKUP(B57,'INFORM Severity - hidden'!$C$5:$D$160,2,FALSE)</f>
        <v>Mali</v>
      </c>
      <c r="D57" s="131" t="str">
        <f>VLOOKUP(A57,Lists!$B$2:$G$153,3,FALSE)</f>
        <v>MLI</v>
      </c>
      <c r="E57" s="132" t="str">
        <f>VLOOKUP(A57,Lists!$B$2:$G$153,5,FALSE)</f>
        <v>Complex crisis</v>
      </c>
      <c r="F57" s="238">
        <f t="shared" si="5"/>
        <v>4.4000000000000004</v>
      </c>
      <c r="G57" s="129">
        <f t="shared" si="6"/>
        <v>5</v>
      </c>
      <c r="H57" s="129" t="str">
        <f t="shared" si="7"/>
        <v>Very High</v>
      </c>
      <c r="I57" s="239" t="str">
        <f>INDEX(Trends!$D$3:$D$404,MATCH(B57,Trends!$C$3:$C$404,0))</f>
        <v>Stable</v>
      </c>
      <c r="J57" s="129" t="str">
        <f>VLOOKUP($B57,Reliability!$A$3:$I$170,9,FALSE)</f>
        <v>Medium</v>
      </c>
      <c r="K57" s="240">
        <f t="shared" si="8"/>
        <v>4.2</v>
      </c>
      <c r="L57" s="240">
        <f>VLOOKUP($B57,'Impact of the crisis'!$C$6:$N$170,12,FALSE)</f>
        <v>4.9000000000000004</v>
      </c>
      <c r="M57" s="240">
        <f>VLOOKUP($B57,'Impact of the crisis'!$C$6:$AB$170,26,FALSE)</f>
        <v>3.7</v>
      </c>
      <c r="N57" s="240">
        <f>VLOOKUP($B57,'Conditions of people affected'!$C$6:$R$170,16,FALSE)</f>
        <v>4.3</v>
      </c>
      <c r="O57" s="240">
        <f>VLOOKUP($B57,'Conditions of people affected'!$C$6:$R$170,9,FALSE)</f>
        <v>4.5999999999999996</v>
      </c>
      <c r="P57" s="240">
        <f>VLOOKUP($B57,'Conditions of people affected'!$C$6:$R$170,15,FALSE)</f>
        <v>4</v>
      </c>
      <c r="Q57" s="240">
        <f t="shared" si="9"/>
        <v>4.5999999999999996</v>
      </c>
      <c r="R57" s="240">
        <f>VLOOKUP($B57,'Complexity of the crisis'!$C$6:$AN$170,22,FALSE)</f>
        <v>4</v>
      </c>
      <c r="S57" s="240">
        <f>VLOOKUP($B57,'Complexity of the crisis'!$C$6:$AN$170,38,FALSE)</f>
        <v>5</v>
      </c>
      <c r="T57" s="133" t="str">
        <f>VLOOKUP(B57,Lists!$C$3:$E$163,3,FALSE)</f>
        <v>Africa</v>
      </c>
      <c r="U57" s="134">
        <f>VLOOKUP(B57,'INFORM Severity - hidden'!$C$5:$V$170,20,FALSE)</f>
        <v>44519</v>
      </c>
    </row>
    <row r="58" spans="1:21" x14ac:dyDescent="0.25">
      <c r="A58" s="130" t="str">
        <f t="array" ref="A58">IFERROR(INDEX(Lists!$B$2:$B$153,SMALL(IF(Lists!$I$2:$I$153="Individual",ROW(Lists!$B$2:$B$153)),ROW(54:54))-1,1),"")</f>
        <v>Rakhine Conflict</v>
      </c>
      <c r="B58" s="131" t="str">
        <f>VLOOKUP(A58,Lists!$B$2:$G$153,2,FALSE)</f>
        <v>MMR002</v>
      </c>
      <c r="C58" s="131" t="str">
        <f>VLOOKUP(B58,'INFORM Severity - hidden'!$C$5:$D$160,2,FALSE)</f>
        <v>Myanmar</v>
      </c>
      <c r="D58" s="131" t="str">
        <f>VLOOKUP(A58,Lists!$B$2:$G$153,3,FALSE)</f>
        <v>MMR</v>
      </c>
      <c r="E58" s="132" t="str">
        <f>VLOOKUP(A58,Lists!$B$2:$G$153,5,FALSE)</f>
        <v>Conflict</v>
      </c>
      <c r="F58" s="238">
        <f t="shared" si="5"/>
        <v>3.7</v>
      </c>
      <c r="G58" s="129">
        <f t="shared" si="6"/>
        <v>4</v>
      </c>
      <c r="H58" s="129" t="str">
        <f t="shared" si="7"/>
        <v>High</v>
      </c>
      <c r="I58" s="239" t="str">
        <f>INDEX(Trends!$D$3:$D$404,MATCH(B58,Trends!$C$3:$C$404,0))</f>
        <v>Decreasing</v>
      </c>
      <c r="J58" s="129" t="str">
        <f>VLOOKUP($B58,Reliability!$A$3:$I$170,9,FALSE)</f>
        <v>Very High</v>
      </c>
      <c r="K58" s="240">
        <f t="shared" si="8"/>
        <v>2.8</v>
      </c>
      <c r="L58" s="240">
        <f>VLOOKUP($B58,'Impact of the crisis'!$C$6:$N$170,12,FALSE)</f>
        <v>1.3</v>
      </c>
      <c r="M58" s="240">
        <f>VLOOKUP($B58,'Impact of the crisis'!$C$6:$AB$170,26,FALSE)</f>
        <v>3.4</v>
      </c>
      <c r="N58" s="240">
        <f>VLOOKUP($B58,'Conditions of people affected'!$C$6:$R$170,16,FALSE)</f>
        <v>3.8</v>
      </c>
      <c r="O58" s="240">
        <f>VLOOKUP($B58,'Conditions of people affected'!$C$6:$R$170,9,FALSE)</f>
        <v>3.6</v>
      </c>
      <c r="P58" s="240">
        <f>VLOOKUP($B58,'Conditions of people affected'!$C$6:$R$170,15,FALSE)</f>
        <v>4</v>
      </c>
      <c r="Q58" s="240">
        <f t="shared" si="9"/>
        <v>4.2</v>
      </c>
      <c r="R58" s="240">
        <f>VLOOKUP($B58,'Complexity of the crisis'!$C$6:$AN$170,22,FALSE)</f>
        <v>4.4000000000000004</v>
      </c>
      <c r="S58" s="240">
        <f>VLOOKUP($B58,'Complexity of the crisis'!$C$6:$AN$170,38,FALSE)</f>
        <v>4</v>
      </c>
      <c r="T58" s="133" t="str">
        <f>VLOOKUP(B58,Lists!$C$3:$E$163,3,FALSE)</f>
        <v>Asia</v>
      </c>
      <c r="U58" s="134">
        <f>VLOOKUP(B58,'INFORM Severity - hidden'!$C$5:$V$170,20,FALSE)</f>
        <v>44585</v>
      </c>
    </row>
    <row r="59" spans="1:21" x14ac:dyDescent="0.25">
      <c r="A59" s="130" t="str">
        <f t="array" ref="A59">IFERROR(INDEX(Lists!$B$2:$B$153,SMALL(IF(Lists!$I$2:$I$153="Individual",ROW(Lists!$B$2:$B$153)),ROW(55:55))-1,1),"")</f>
        <v>Kachin and Shan Conflict</v>
      </c>
      <c r="B59" s="131" t="str">
        <f>VLOOKUP(A59,Lists!$B$2:$G$153,2,FALSE)</f>
        <v>MMR003</v>
      </c>
      <c r="C59" s="131" t="str">
        <f>VLOOKUP(B59,'INFORM Severity - hidden'!$C$5:$D$160,2,FALSE)</f>
        <v>Myanmar</v>
      </c>
      <c r="D59" s="131" t="str">
        <f>VLOOKUP(A59,Lists!$B$2:$G$153,3,FALSE)</f>
        <v>MMR</v>
      </c>
      <c r="E59" s="132" t="str">
        <f>VLOOKUP(A59,Lists!$B$2:$G$153,5,FALSE)</f>
        <v>Conflict</v>
      </c>
      <c r="F59" s="238">
        <f t="shared" si="5"/>
        <v>3.9</v>
      </c>
      <c r="G59" s="129">
        <f t="shared" si="6"/>
        <v>4</v>
      </c>
      <c r="H59" s="129" t="str">
        <f t="shared" si="7"/>
        <v>High</v>
      </c>
      <c r="I59" s="239" t="str">
        <f>INDEX(Trends!$D$3:$D$404,MATCH(B59,Trends!$C$3:$C$404,0))</f>
        <v>Increasing</v>
      </c>
      <c r="J59" s="129" t="str">
        <f>VLOOKUP($B59,Reliability!$A$3:$I$170,9,FALSE)</f>
        <v>Very High</v>
      </c>
      <c r="K59" s="240">
        <f t="shared" si="8"/>
        <v>3.6</v>
      </c>
      <c r="L59" s="240">
        <f>VLOOKUP($B59,'Impact of the crisis'!$C$6:$N$170,12,FALSE)</f>
        <v>2.4</v>
      </c>
      <c r="M59" s="240">
        <f>VLOOKUP($B59,'Impact of the crisis'!$C$6:$AB$170,26,FALSE)</f>
        <v>4</v>
      </c>
      <c r="N59" s="240">
        <f>VLOOKUP($B59,'Conditions of people affected'!$C$6:$R$170,16,FALSE)</f>
        <v>4.05</v>
      </c>
      <c r="O59" s="240">
        <f>VLOOKUP($B59,'Conditions of people affected'!$C$6:$R$170,9,FALSE)</f>
        <v>4.0999999999999996</v>
      </c>
      <c r="P59" s="240">
        <f>VLOOKUP($B59,'Conditions of people affected'!$C$6:$R$170,15,FALSE)</f>
        <v>4</v>
      </c>
      <c r="Q59" s="240">
        <f t="shared" si="9"/>
        <v>4</v>
      </c>
      <c r="R59" s="240">
        <f>VLOOKUP($B59,'Complexity of the crisis'!$C$6:$AN$170,22,FALSE)</f>
        <v>4.4000000000000004</v>
      </c>
      <c r="S59" s="240">
        <f>VLOOKUP($B59,'Complexity of the crisis'!$C$6:$AN$170,38,FALSE)</f>
        <v>3.5</v>
      </c>
      <c r="T59" s="133" t="str">
        <f>VLOOKUP(B59,Lists!$C$3:$E$163,3,FALSE)</f>
        <v>Asia</v>
      </c>
      <c r="U59" s="134">
        <f>VLOOKUP(B59,'INFORM Severity - hidden'!$C$5:$V$170,20,FALSE)</f>
        <v>44585</v>
      </c>
    </row>
    <row r="60" spans="1:21" x14ac:dyDescent="0.25">
      <c r="A60" s="130" t="str">
        <f t="array" ref="A60">IFERROR(INDEX(Lists!$B$2:$B$153,SMALL(IF(Lists!$I$2:$I$153="Individual",ROW(Lists!$B$2:$B$153)),ROW(56:56))-1,1),"")</f>
        <v>Post-coup conflict in Myanmar</v>
      </c>
      <c r="B60" s="131" t="str">
        <f>VLOOKUP(A60,Lists!$B$2:$G$153,2,FALSE)</f>
        <v>MMR004</v>
      </c>
      <c r="C60" s="131" t="str">
        <f>VLOOKUP(B60,'INFORM Severity - hidden'!$C$5:$D$160,2,FALSE)</f>
        <v>Myanmar</v>
      </c>
      <c r="D60" s="131" t="str">
        <f>VLOOKUP(A60,Lists!$B$2:$G$153,3,FALSE)</f>
        <v>MMR</v>
      </c>
      <c r="E60" s="132" t="str">
        <f>VLOOKUP(A60,Lists!$B$2:$G$153,5,FALSE)</f>
        <v>Conflict</v>
      </c>
      <c r="F60" s="238">
        <f t="shared" si="5"/>
        <v>4.2</v>
      </c>
      <c r="G60" s="129">
        <f t="shared" si="6"/>
        <v>5</v>
      </c>
      <c r="H60" s="129" t="str">
        <f t="shared" si="7"/>
        <v>Very High</v>
      </c>
      <c r="I60" s="239" t="str">
        <f>INDEX(Trends!$D$3:$D$404,MATCH(B60,Trends!$C$3:$C$404,0))</f>
        <v>Increasing</v>
      </c>
      <c r="J60" s="129" t="str">
        <f>VLOOKUP($B60,Reliability!$A$3:$I$170,9,FALSE)</f>
        <v>Very High</v>
      </c>
      <c r="K60" s="240">
        <f t="shared" si="8"/>
        <v>3.7</v>
      </c>
      <c r="L60" s="240">
        <f>VLOOKUP($B60,'Impact of the crisis'!$C$6:$N$170,12,FALSE)</f>
        <v>4.0999999999999996</v>
      </c>
      <c r="M60" s="240">
        <f>VLOOKUP($B60,'Impact of the crisis'!$C$6:$AB$170,26,FALSE)</f>
        <v>3.5</v>
      </c>
      <c r="N60" s="240">
        <f>VLOOKUP($B60,'Conditions of people affected'!$C$6:$R$170,16,FALSE)</f>
        <v>4.5</v>
      </c>
      <c r="O60" s="240">
        <f>VLOOKUP($B60,'Conditions of people affected'!$C$6:$R$170,9,FALSE)</f>
        <v>5</v>
      </c>
      <c r="P60" s="240">
        <f>VLOOKUP($B60,'Conditions of people affected'!$C$6:$R$170,15,FALSE)</f>
        <v>4</v>
      </c>
      <c r="Q60" s="240">
        <f t="shared" si="9"/>
        <v>4</v>
      </c>
      <c r="R60" s="240">
        <f>VLOOKUP($B60,'Complexity of the crisis'!$C$6:$AN$170,22,FALSE)</f>
        <v>4.4000000000000004</v>
      </c>
      <c r="S60" s="240">
        <f>VLOOKUP($B60,'Complexity of the crisis'!$C$6:$AN$170,38,FALSE)</f>
        <v>3.5</v>
      </c>
      <c r="T60" s="133" t="str">
        <f>VLOOKUP(B60,Lists!$C$3:$E$163,3,FALSE)</f>
        <v>Asia</v>
      </c>
      <c r="U60" s="134">
        <f>VLOOKUP(B60,'INFORM Severity - hidden'!$C$5:$V$170,20,FALSE)</f>
        <v>44585</v>
      </c>
    </row>
    <row r="61" spans="1:21" x14ac:dyDescent="0.25">
      <c r="A61" s="130" t="str">
        <f t="array" ref="A61">IFERROR(INDEX(Lists!$B$2:$B$153,SMALL(IF(Lists!$I$2:$I$153="Individual",ROW(Lists!$B$2:$B$153)),ROW(57:57))-1,1),"")</f>
        <v>Cabo Delgado Islamist Insurgency</v>
      </c>
      <c r="B61" s="131" t="str">
        <f>VLOOKUP(A61,Lists!$B$2:$G$153,2,FALSE)</f>
        <v>MOZ004</v>
      </c>
      <c r="C61" s="131" t="str">
        <f>VLOOKUP(B61,'INFORM Severity - hidden'!$C$5:$D$160,2,FALSE)</f>
        <v>Mozambique</v>
      </c>
      <c r="D61" s="131" t="str">
        <f>VLOOKUP(A61,Lists!$B$2:$G$153,3,FALSE)</f>
        <v>MOZ</v>
      </c>
      <c r="E61" s="132" t="str">
        <f>VLOOKUP(A61,Lists!$B$2:$G$153,5,FALSE)</f>
        <v>Other type of violence</v>
      </c>
      <c r="F61" s="238">
        <f t="shared" si="5"/>
        <v>3.6</v>
      </c>
      <c r="G61" s="129">
        <f t="shared" si="6"/>
        <v>4</v>
      </c>
      <c r="H61" s="129" t="str">
        <f t="shared" si="7"/>
        <v>High</v>
      </c>
      <c r="I61" s="239" t="str">
        <f>INDEX(Trends!$D$3:$D$404,MATCH(B61,Trends!$C$3:$C$404,0))</f>
        <v>Stable</v>
      </c>
      <c r="J61" s="129" t="str">
        <f>VLOOKUP($B61,Reliability!$A$3:$I$170,9,FALSE)</f>
        <v>High</v>
      </c>
      <c r="K61" s="240">
        <f t="shared" si="8"/>
        <v>3.7</v>
      </c>
      <c r="L61" s="240">
        <f>VLOOKUP($B61,'Impact of the crisis'!$C$6:$N$170,12,FALSE)</f>
        <v>2.8</v>
      </c>
      <c r="M61" s="240">
        <f>VLOOKUP($B61,'Impact of the crisis'!$C$6:$AB$170,26,FALSE)</f>
        <v>4</v>
      </c>
      <c r="N61" s="240">
        <f>VLOOKUP($B61,'Conditions of people affected'!$C$6:$R$170,16,FALSE)</f>
        <v>3.25</v>
      </c>
      <c r="O61" s="240">
        <f>VLOOKUP($B61,'Conditions of people affected'!$C$6:$R$170,9,FALSE)</f>
        <v>3.5</v>
      </c>
      <c r="P61" s="240">
        <f>VLOOKUP($B61,'Conditions of people affected'!$C$6:$R$170,15,FALSE)</f>
        <v>3</v>
      </c>
      <c r="Q61" s="240">
        <f t="shared" si="9"/>
        <v>3.9</v>
      </c>
      <c r="R61" s="240">
        <f>VLOOKUP($B61,'Complexity of the crisis'!$C$6:$AN$170,22,FALSE)</f>
        <v>4.5</v>
      </c>
      <c r="S61" s="240">
        <f>VLOOKUP($B61,'Complexity of the crisis'!$C$6:$AN$170,38,FALSE)</f>
        <v>3</v>
      </c>
      <c r="T61" s="133" t="str">
        <f>VLOOKUP(B61,Lists!$C$3:$E$163,3,FALSE)</f>
        <v>Africa</v>
      </c>
      <c r="U61" s="134">
        <f>VLOOKUP(B61,'INFORM Severity - hidden'!$C$5:$V$170,20,FALSE)</f>
        <v>44592</v>
      </c>
    </row>
    <row r="62" spans="1:21" x14ac:dyDescent="0.25">
      <c r="A62" s="130" t="str">
        <f t="array" ref="A62">IFERROR(INDEX(Lists!$B$2:$B$153,SMALL(IF(Lists!$I$2:$I$153="Individual",ROW(Lists!$B$2:$B$153)),ROW(58:58))-1,1),"")</f>
        <v>Tropical Cyclone Ana in Mozambique</v>
      </c>
      <c r="B62" s="131" t="str">
        <f>VLOOKUP(A62,Lists!$B$2:$G$153,2,FALSE)</f>
        <v>MOZ008</v>
      </c>
      <c r="C62" s="131" t="str">
        <f>VLOOKUP(B62,'INFORM Severity - hidden'!$C$5:$D$160,2,FALSE)</f>
        <v>Mozambique</v>
      </c>
      <c r="D62" s="131" t="str">
        <f>VLOOKUP(A62,Lists!$B$2:$G$153,3,FALSE)</f>
        <v>MOZ</v>
      </c>
      <c r="E62" s="132" t="str">
        <f>VLOOKUP(A62,Lists!$B$2:$G$153,5,FALSE)</f>
        <v>Tropical cyclone</v>
      </c>
      <c r="F62" s="238">
        <f t="shared" si="5"/>
        <v>2.4</v>
      </c>
      <c r="G62" s="129">
        <f t="shared" si="6"/>
        <v>3</v>
      </c>
      <c r="H62" s="129" t="str">
        <f t="shared" si="7"/>
        <v>Medium</v>
      </c>
      <c r="I62" s="239" t="str">
        <f>INDEX(Trends!$D$3:$D$404,MATCH(B62,Trends!$C$3:$C$404,0))</f>
        <v>-</v>
      </c>
      <c r="J62" s="129" t="str">
        <f>VLOOKUP($B62,Reliability!$A$3:$I$170,9,FALSE)</f>
        <v>High</v>
      </c>
      <c r="K62" s="240">
        <f t="shared" si="8"/>
        <v>2.7</v>
      </c>
      <c r="L62" s="240">
        <f>VLOOKUP($B62,'Impact of the crisis'!$C$6:$N$170,12,FALSE)</f>
        <v>3.3</v>
      </c>
      <c r="M62" s="240">
        <f>VLOOKUP($B62,'Impact of the crisis'!$C$6:$AB$170,26,FALSE)</f>
        <v>2.4</v>
      </c>
      <c r="N62" s="240">
        <f>VLOOKUP($B62,'Conditions of people affected'!$C$6:$R$170,16,FALSE)</f>
        <v>1.45</v>
      </c>
      <c r="O62" s="240">
        <f>VLOOKUP($B62,'Conditions of people affected'!$C$6:$R$170,9,FALSE)</f>
        <v>1.9</v>
      </c>
      <c r="P62" s="240">
        <f>VLOOKUP($B62,'Conditions of people affected'!$C$6:$R$170,15,FALSE)</f>
        <v>1</v>
      </c>
      <c r="Q62" s="240">
        <f t="shared" si="9"/>
        <v>3.7</v>
      </c>
      <c r="R62" s="240">
        <f>VLOOKUP($B62,'Complexity of the crisis'!$C$6:$AN$170,22,FALSE)</f>
        <v>4.5</v>
      </c>
      <c r="S62" s="240">
        <f>VLOOKUP($B62,'Complexity of the crisis'!$C$6:$AN$170,38,FALSE)</f>
        <v>2.5</v>
      </c>
      <c r="T62" s="133" t="str">
        <f>VLOOKUP(B62,Lists!$C$3:$E$163,3,FALSE)</f>
        <v>Africa</v>
      </c>
      <c r="U62" s="134">
        <f>VLOOKUP(B62,'INFORM Severity - hidden'!$C$5:$V$170,20,FALSE)</f>
        <v>44592</v>
      </c>
    </row>
    <row r="63" spans="1:21" x14ac:dyDescent="0.25">
      <c r="A63" s="130" t="str">
        <f t="array" ref="A63">IFERROR(INDEX(Lists!$B$2:$B$153,SMALL(IF(Lists!$I$2:$I$153="Individual",ROW(Lists!$B$2:$B$153)),ROW(59:59))-1,1),"")</f>
        <v>Refugees from Mali in Mauritania</v>
      </c>
      <c r="B63" s="131" t="str">
        <f>VLOOKUP(A63,Lists!$B$2:$G$153,2,FALSE)</f>
        <v>MRT002</v>
      </c>
      <c r="C63" s="131" t="str">
        <f>VLOOKUP(B63,'INFORM Severity - hidden'!$C$5:$D$160,2,FALSE)</f>
        <v>Mauritania</v>
      </c>
      <c r="D63" s="131" t="str">
        <f>VLOOKUP(A63,Lists!$B$2:$G$153,3,FALSE)</f>
        <v>MRT</v>
      </c>
      <c r="E63" s="132" t="str">
        <f>VLOOKUP(A63,Lists!$B$2:$G$153,5,FALSE)</f>
        <v>International displacement</v>
      </c>
      <c r="F63" s="238">
        <f t="shared" si="5"/>
        <v>2.2000000000000002</v>
      </c>
      <c r="G63" s="129">
        <f t="shared" si="6"/>
        <v>3</v>
      </c>
      <c r="H63" s="129" t="str">
        <f t="shared" si="7"/>
        <v>Medium</v>
      </c>
      <c r="I63" s="239" t="str">
        <f>INDEX(Trends!$D$3:$D$404,MATCH(B63,Trends!$C$3:$C$404,0))</f>
        <v>Increasing</v>
      </c>
      <c r="J63" s="129" t="str">
        <f>VLOOKUP($B63,Reliability!$A$3:$I$170,9,FALSE)</f>
        <v>High</v>
      </c>
      <c r="K63" s="240">
        <f t="shared" si="8"/>
        <v>1.8</v>
      </c>
      <c r="L63" s="240">
        <f>VLOOKUP($B63,'Impact of the crisis'!$C$6:$N$170,12,FALSE)</f>
        <v>0</v>
      </c>
      <c r="M63" s="240">
        <f>VLOOKUP($B63,'Impact of the crisis'!$C$6:$AB$170,26,FALSE)</f>
        <v>2.5</v>
      </c>
      <c r="N63" s="240">
        <f>VLOOKUP($B63,'Conditions of people affected'!$C$6:$R$170,16,FALSE)</f>
        <v>2.25</v>
      </c>
      <c r="O63" s="240">
        <f>VLOOKUP($B63,'Conditions of people affected'!$C$6:$R$170,9,FALSE)</f>
        <v>1.5</v>
      </c>
      <c r="P63" s="240">
        <f>VLOOKUP($B63,'Conditions of people affected'!$C$6:$R$170,15,FALSE)</f>
        <v>3</v>
      </c>
      <c r="Q63" s="240">
        <f t="shared" si="9"/>
        <v>2.4</v>
      </c>
      <c r="R63" s="240">
        <f>VLOOKUP($B63,'Complexity of the crisis'!$C$6:$AN$170,22,FALSE)</f>
        <v>2.7</v>
      </c>
      <c r="S63" s="240">
        <f>VLOOKUP($B63,'Complexity of the crisis'!$C$6:$AN$170,38,FALSE)</f>
        <v>2</v>
      </c>
      <c r="T63" s="133" t="str">
        <f>VLOOKUP(B63,Lists!$C$3:$E$163,3,FALSE)</f>
        <v>Africa</v>
      </c>
      <c r="U63" s="134">
        <f>VLOOKUP(B63,'INFORM Severity - hidden'!$C$5:$V$170,20,FALSE)</f>
        <v>44494</v>
      </c>
    </row>
    <row r="64" spans="1:21" x14ac:dyDescent="0.25">
      <c r="A64" s="130" t="str">
        <f t="array" ref="A64">IFERROR(INDEX(Lists!$B$2:$B$153,SMALL(IF(Lists!$I$2:$I$153="Individual",ROW(Lists!$B$2:$B$153)),ROW(60:60))-1,1),"")</f>
        <v>Food Security in Mauritania</v>
      </c>
      <c r="B64" s="131" t="str">
        <f>VLOOKUP(A64,Lists!$B$2:$G$153,2,FALSE)</f>
        <v>MRT003</v>
      </c>
      <c r="C64" s="131" t="str">
        <f>VLOOKUP(B64,'INFORM Severity - hidden'!$C$5:$D$160,2,FALSE)</f>
        <v>Mauritania</v>
      </c>
      <c r="D64" s="131" t="str">
        <f>VLOOKUP(A64,Lists!$B$2:$G$153,3,FALSE)</f>
        <v>MRT</v>
      </c>
      <c r="E64" s="132" t="str">
        <f>VLOOKUP(A64,Lists!$B$2:$G$153,5,FALSE)</f>
        <v>Drought</v>
      </c>
      <c r="F64" s="238">
        <f t="shared" si="5"/>
        <v>2.9</v>
      </c>
      <c r="G64" s="129">
        <f t="shared" si="6"/>
        <v>3</v>
      </c>
      <c r="H64" s="129" t="str">
        <f t="shared" si="7"/>
        <v>Medium</v>
      </c>
      <c r="I64" s="239" t="str">
        <f>INDEX(Trends!$D$3:$D$404,MATCH(B64,Trends!$C$3:$C$404,0))</f>
        <v>Stable</v>
      </c>
      <c r="J64" s="129" t="str">
        <f>VLOOKUP($B64,Reliability!$A$3:$I$170,9,FALSE)</f>
        <v>Medium</v>
      </c>
      <c r="K64" s="240">
        <f t="shared" si="8"/>
        <v>3.4</v>
      </c>
      <c r="L64" s="240">
        <f>VLOOKUP($B64,'Impact of the crisis'!$C$6:$N$170,12,FALSE)</f>
        <v>4.4000000000000004</v>
      </c>
      <c r="M64" s="240">
        <f>VLOOKUP($B64,'Impact of the crisis'!$C$6:$AB$170,26,FALSE)</f>
        <v>2.8</v>
      </c>
      <c r="N64" s="240">
        <f>VLOOKUP($B64,'Conditions of people affected'!$C$6:$R$170,16,FALSE)</f>
        <v>2.9</v>
      </c>
      <c r="O64" s="240">
        <f>VLOOKUP($B64,'Conditions of people affected'!$C$6:$R$170,9,FALSE)</f>
        <v>2.8</v>
      </c>
      <c r="P64" s="240">
        <f>VLOOKUP($B64,'Conditions of people affected'!$C$6:$R$170,15,FALSE)</f>
        <v>3</v>
      </c>
      <c r="Q64" s="240">
        <f t="shared" si="9"/>
        <v>2.4</v>
      </c>
      <c r="R64" s="240">
        <f>VLOOKUP($B64,'Complexity of the crisis'!$C$6:$AN$170,22,FALSE)</f>
        <v>2.7</v>
      </c>
      <c r="S64" s="240">
        <f>VLOOKUP($B64,'Complexity of the crisis'!$C$6:$AN$170,38,FALSE)</f>
        <v>2</v>
      </c>
      <c r="T64" s="133" t="str">
        <f>VLOOKUP(B64,Lists!$C$3:$E$163,3,FALSE)</f>
        <v>Africa</v>
      </c>
      <c r="U64" s="134">
        <f>VLOOKUP(B64,'INFORM Severity - hidden'!$C$5:$V$170,20,FALSE)</f>
        <v>44494</v>
      </c>
    </row>
    <row r="65" spans="1:21" x14ac:dyDescent="0.25">
      <c r="A65" s="130" t="str">
        <f t="array" ref="A65">IFERROR(INDEX(Lists!$B$2:$B$153,SMALL(IF(Lists!$I$2:$I$153="Individual",ROW(Lists!$B$2:$B$153)),ROW(61:61))-1,1),"")</f>
        <v>Complex crisis in Malawi</v>
      </c>
      <c r="B65" s="131" t="str">
        <f>VLOOKUP(A65,Lists!$B$2:$G$153,2,FALSE)</f>
        <v>MWI002</v>
      </c>
      <c r="C65" s="131" t="str">
        <f>VLOOKUP(B65,'INFORM Severity - hidden'!$C$5:$D$160,2,FALSE)</f>
        <v>Malawi</v>
      </c>
      <c r="D65" s="131" t="str">
        <f>VLOOKUP(A65,Lists!$B$2:$G$153,3,FALSE)</f>
        <v>MWI</v>
      </c>
      <c r="E65" s="132" t="str">
        <f>VLOOKUP(A65,Lists!$B$2:$G$153,5,FALSE)</f>
        <v>Complex crisis</v>
      </c>
      <c r="F65" s="238">
        <f t="shared" si="5"/>
        <v>3</v>
      </c>
      <c r="G65" s="129">
        <f t="shared" si="6"/>
        <v>3</v>
      </c>
      <c r="H65" s="129" t="str">
        <f t="shared" si="7"/>
        <v>Medium</v>
      </c>
      <c r="I65" s="239" t="str">
        <f>INDEX(Trends!$D$3:$D$404,MATCH(B65,Trends!$C$3:$C$404,0))</f>
        <v>Increasing</v>
      </c>
      <c r="J65" s="129" t="str">
        <f>VLOOKUP($B65,Reliability!$A$3:$I$170,9,FALSE)</f>
        <v>Very High</v>
      </c>
      <c r="K65" s="240">
        <f t="shared" si="8"/>
        <v>3.1</v>
      </c>
      <c r="L65" s="240">
        <f>VLOOKUP($B65,'Impact of the crisis'!$C$6:$N$170,12,FALSE)</f>
        <v>4.4000000000000004</v>
      </c>
      <c r="M65" s="240">
        <f>VLOOKUP($B65,'Impact of the crisis'!$C$6:$AB$170,26,FALSE)</f>
        <v>2.1</v>
      </c>
      <c r="N65" s="240">
        <f>VLOOKUP($B65,'Conditions of people affected'!$C$6:$R$170,16,FALSE)</f>
        <v>3.35</v>
      </c>
      <c r="O65" s="240">
        <f>VLOOKUP($B65,'Conditions of people affected'!$C$6:$R$170,9,FALSE)</f>
        <v>3.7</v>
      </c>
      <c r="P65" s="240">
        <f>VLOOKUP($B65,'Conditions of people affected'!$C$6:$R$170,15,FALSE)</f>
        <v>3</v>
      </c>
      <c r="Q65" s="240">
        <f t="shared" si="9"/>
        <v>2.2999999999999998</v>
      </c>
      <c r="R65" s="240">
        <f>VLOOKUP($B65,'Complexity of the crisis'!$C$6:$AN$170,22,FALSE)</f>
        <v>2</v>
      </c>
      <c r="S65" s="240">
        <f>VLOOKUP($B65,'Complexity of the crisis'!$C$6:$AN$170,38,FALSE)</f>
        <v>2.5</v>
      </c>
      <c r="T65" s="133" t="str">
        <f>VLOOKUP(B65,Lists!$C$3:$E$163,3,FALSE)</f>
        <v>Africa</v>
      </c>
      <c r="U65" s="134">
        <f>VLOOKUP(B65,'INFORM Severity - hidden'!$C$5:$V$170,20,FALSE)</f>
        <v>44592</v>
      </c>
    </row>
    <row r="66" spans="1:21" x14ac:dyDescent="0.25">
      <c r="A66" s="130" t="str">
        <f t="array" ref="A66">IFERROR(INDEX(Lists!$B$2:$B$153,SMALL(IF(Lists!$I$2:$I$153="Individual",ROW(Lists!$B$2:$B$153)),ROW(62:62))-1,1),"")</f>
        <v>Tropical Cyclone Ana in Malawi</v>
      </c>
      <c r="B66" s="131" t="str">
        <f>VLOOKUP(A66,Lists!$B$2:$G$153,2,FALSE)</f>
        <v>MWI004</v>
      </c>
      <c r="C66" s="131" t="str">
        <f>VLOOKUP(B66,'INFORM Severity - hidden'!$C$5:$D$160,2,FALSE)</f>
        <v>Malawi</v>
      </c>
      <c r="D66" s="131" t="str">
        <f>VLOOKUP(A66,Lists!$B$2:$G$153,3,FALSE)</f>
        <v>MWI</v>
      </c>
      <c r="E66" s="132" t="str">
        <f>VLOOKUP(A66,Lists!$B$2:$G$153,5,FALSE)</f>
        <v>Tropical cyclone</v>
      </c>
      <c r="F66" s="238">
        <f t="shared" si="5"/>
        <v>2.1</v>
      </c>
      <c r="G66" s="129">
        <f t="shared" si="6"/>
        <v>3</v>
      </c>
      <c r="H66" s="129" t="str">
        <f t="shared" si="7"/>
        <v>Medium</v>
      </c>
      <c r="I66" s="239" t="str">
        <f>INDEX(Trends!$D$3:$D$404,MATCH(B66,Trends!$C$3:$C$404,0))</f>
        <v>-</v>
      </c>
      <c r="J66" s="129" t="str">
        <f>VLOOKUP($B66,Reliability!$A$3:$I$170,9,FALSE)</f>
        <v>Very High</v>
      </c>
      <c r="K66" s="240">
        <f t="shared" si="8"/>
        <v>3.2</v>
      </c>
      <c r="L66" s="240">
        <f>VLOOKUP($B66,'Impact of the crisis'!$C$6:$N$170,12,FALSE)</f>
        <v>4.2</v>
      </c>
      <c r="M66" s="240">
        <f>VLOOKUP($B66,'Impact of the crisis'!$C$6:$AB$170,26,FALSE)</f>
        <v>2.5</v>
      </c>
      <c r="N66" s="240">
        <f>VLOOKUP($B66,'Conditions of people affected'!$C$6:$R$170,16,FALSE)</f>
        <v>1.25</v>
      </c>
      <c r="O66" s="240">
        <f>VLOOKUP($B66,'Conditions of people affected'!$C$6:$R$170,9,FALSE)</f>
        <v>1.5</v>
      </c>
      <c r="P66" s="240">
        <f>VLOOKUP($B66,'Conditions of people affected'!$C$6:$R$170,15,FALSE)</f>
        <v>1</v>
      </c>
      <c r="Q66" s="240">
        <f t="shared" si="9"/>
        <v>2.2999999999999998</v>
      </c>
      <c r="R66" s="240">
        <f>VLOOKUP($B66,'Complexity of the crisis'!$C$6:$AN$170,22,FALSE)</f>
        <v>2</v>
      </c>
      <c r="S66" s="240">
        <f>VLOOKUP($B66,'Complexity of the crisis'!$C$6:$AN$170,38,FALSE)</f>
        <v>2.5</v>
      </c>
      <c r="T66" s="133" t="str">
        <f>VLOOKUP(B66,Lists!$C$3:$E$163,3,FALSE)</f>
        <v>Africa</v>
      </c>
      <c r="U66" s="134">
        <f>VLOOKUP(B66,'INFORM Severity - hidden'!$C$5:$V$170,20,FALSE)</f>
        <v>44592</v>
      </c>
    </row>
    <row r="67" spans="1:21" x14ac:dyDescent="0.25">
      <c r="A67" s="130" t="str">
        <f t="array" ref="A67">IFERROR(INDEX(Lists!$B$2:$B$153,SMALL(IF(Lists!$I$2:$I$153="Individual",ROW(Lists!$B$2:$B$153)),ROW(63:63))-1,1),"")</f>
        <v>International Refugees in Malaysia</v>
      </c>
      <c r="B67" s="131" t="str">
        <f>VLOOKUP(A67,Lists!$B$2:$G$153,2,FALSE)</f>
        <v>MYS001</v>
      </c>
      <c r="C67" s="131" t="str">
        <f>VLOOKUP(B67,'INFORM Severity - hidden'!$C$5:$D$160,2,FALSE)</f>
        <v>Malaysia</v>
      </c>
      <c r="D67" s="131" t="str">
        <f>VLOOKUP(A67,Lists!$B$2:$G$153,3,FALSE)</f>
        <v>MYS</v>
      </c>
      <c r="E67" s="132" t="str">
        <f>VLOOKUP(A67,Lists!$B$2:$G$153,5,FALSE)</f>
        <v>International displacement</v>
      </c>
      <c r="F67" s="238">
        <f t="shared" si="5"/>
        <v>1.7</v>
      </c>
      <c r="G67" s="129">
        <f t="shared" si="6"/>
        <v>2</v>
      </c>
      <c r="H67" s="129" t="str">
        <f t="shared" si="7"/>
        <v>Low</v>
      </c>
      <c r="I67" s="239" t="str">
        <f>INDEX(Trends!$D$3:$D$404,MATCH(B67,Trends!$C$3:$C$404,0))</f>
        <v>Decreasing</v>
      </c>
      <c r="J67" s="129" t="str">
        <f>VLOOKUP($B67,Reliability!$A$3:$I$170,9,FALSE)</f>
        <v>High</v>
      </c>
      <c r="K67" s="240">
        <f t="shared" si="8"/>
        <v>1.5</v>
      </c>
      <c r="L67" s="240">
        <f>VLOOKUP($B67,'Impact of the crisis'!$C$6:$N$170,12,FALSE)</f>
        <v>1</v>
      </c>
      <c r="M67" s="240">
        <f>VLOOKUP($B67,'Impact of the crisis'!$C$6:$AB$170,26,FALSE)</f>
        <v>1.8</v>
      </c>
      <c r="N67" s="240">
        <f>VLOOKUP($B67,'Conditions of people affected'!$C$6:$R$170,16,FALSE)</f>
        <v>1.55</v>
      </c>
      <c r="O67" s="240">
        <f>VLOOKUP($B67,'Conditions of people affected'!$C$6:$R$170,9,FALSE)</f>
        <v>2.1</v>
      </c>
      <c r="P67" s="240">
        <f>VLOOKUP($B67,'Conditions of people affected'!$C$6:$R$170,15,FALSE)</f>
        <v>1</v>
      </c>
      <c r="Q67" s="240">
        <f t="shared" si="9"/>
        <v>2</v>
      </c>
      <c r="R67" s="240">
        <f>VLOOKUP($B67,'Complexity of the crisis'!$C$6:$AN$170,22,FALSE)</f>
        <v>2</v>
      </c>
      <c r="S67" s="240">
        <f>VLOOKUP($B67,'Complexity of the crisis'!$C$6:$AN$170,38,FALSE)</f>
        <v>2</v>
      </c>
      <c r="T67" s="133" t="str">
        <f>VLOOKUP(B67,Lists!$C$3:$E$163,3,FALSE)</f>
        <v>Asia</v>
      </c>
      <c r="U67" s="134">
        <f>VLOOKUP(B67,'INFORM Severity - hidden'!$C$5:$V$170,20,FALSE)</f>
        <v>44584</v>
      </c>
    </row>
    <row r="68" spans="1:21" x14ac:dyDescent="0.25">
      <c r="A68" s="130" t="str">
        <f t="array" ref="A68">IFERROR(INDEX(Lists!$B$2:$B$153,SMALL(IF(Lists!$I$2:$I$153="Individual",ROW(Lists!$B$2:$B$153)),ROW(64:64))-1,1),"")</f>
        <v>Food Security Crisis in Namibia</v>
      </c>
      <c r="B68" s="131" t="str">
        <f>VLOOKUP(A68,Lists!$B$2:$G$153,2,FALSE)</f>
        <v>NAM002</v>
      </c>
      <c r="C68" s="131" t="str">
        <f>VLOOKUP(B68,'INFORM Severity - hidden'!$C$5:$D$160,2,FALSE)</f>
        <v>Namibia</v>
      </c>
      <c r="D68" s="131" t="str">
        <f>VLOOKUP(A68,Lists!$B$2:$G$153,3,FALSE)</f>
        <v>NAM</v>
      </c>
      <c r="E68" s="132" t="str">
        <f>VLOOKUP(A68,Lists!$B$2:$G$153,5,FALSE)</f>
        <v>Food Security</v>
      </c>
      <c r="F68" s="238">
        <f t="shared" si="5"/>
        <v>2.4</v>
      </c>
      <c r="G68" s="129">
        <f t="shared" si="6"/>
        <v>3</v>
      </c>
      <c r="H68" s="129" t="str">
        <f t="shared" si="7"/>
        <v>Medium</v>
      </c>
      <c r="I68" s="239" t="str">
        <f>INDEX(Trends!$D$3:$D$404,MATCH(B68,Trends!$C$3:$C$404,0))</f>
        <v>Stable</v>
      </c>
      <c r="J68" s="129" t="str">
        <f>VLOOKUP($B68,Reliability!$A$3:$I$170,9,FALSE)</f>
        <v>High</v>
      </c>
      <c r="K68" s="240">
        <f t="shared" si="8"/>
        <v>2.8</v>
      </c>
      <c r="L68" s="240">
        <f>VLOOKUP($B68,'Impact of the crisis'!$C$6:$N$170,12,FALSE)</f>
        <v>4.3</v>
      </c>
      <c r="M68" s="240">
        <f>VLOOKUP($B68,'Impact of the crisis'!$C$6:$AB$170,26,FALSE)</f>
        <v>1.7</v>
      </c>
      <c r="N68" s="240">
        <f>VLOOKUP($B68,'Conditions of people affected'!$C$6:$R$170,16,FALSE)</f>
        <v>3.05</v>
      </c>
      <c r="O68" s="240">
        <f>VLOOKUP($B68,'Conditions of people affected'!$C$6:$R$170,9,FALSE)</f>
        <v>3.1</v>
      </c>
      <c r="P68" s="240">
        <f>VLOOKUP($B68,'Conditions of people affected'!$C$6:$R$170,15,FALSE)</f>
        <v>3</v>
      </c>
      <c r="Q68" s="240">
        <f t="shared" si="9"/>
        <v>1</v>
      </c>
      <c r="R68" s="240">
        <f>VLOOKUP($B68,'Complexity of the crisis'!$C$6:$AN$170,22,FALSE)</f>
        <v>1.5</v>
      </c>
      <c r="S68" s="240">
        <f>VLOOKUP($B68,'Complexity of the crisis'!$C$6:$AN$170,38,FALSE)</f>
        <v>0.5</v>
      </c>
      <c r="T68" s="133" t="str">
        <f>VLOOKUP(B68,Lists!$C$3:$E$163,3,FALSE)</f>
        <v>Africa</v>
      </c>
      <c r="U68" s="134">
        <f>VLOOKUP(B68,'INFORM Severity - hidden'!$C$5:$V$170,20,FALSE)</f>
        <v>44591</v>
      </c>
    </row>
    <row r="69" spans="1:21" x14ac:dyDescent="0.25">
      <c r="A69" s="130" t="str">
        <f t="array" ref="A69">IFERROR(INDEX(Lists!$B$2:$B$153,SMALL(IF(Lists!$I$2:$I$153="Individual",ROW(Lists!$B$2:$B$153)),ROW(65:65))-1,1),"")</f>
        <v>Boko Haram in Niger</v>
      </c>
      <c r="B69" s="131" t="str">
        <f>VLOOKUP(A69,Lists!$B$2:$G$153,2,FALSE)</f>
        <v>NER002</v>
      </c>
      <c r="C69" s="131" t="str">
        <f>VLOOKUP(B69,'INFORM Severity - hidden'!$C$5:$D$160,2,FALSE)</f>
        <v>Niger</v>
      </c>
      <c r="D69" s="131" t="str">
        <f>VLOOKUP(A69,Lists!$B$2:$G$153,3,FALSE)</f>
        <v>NER</v>
      </c>
      <c r="E69" s="132" t="str">
        <f>VLOOKUP(A69,Lists!$B$2:$G$153,5,FALSE)</f>
        <v>Conflict</v>
      </c>
      <c r="F69" s="238">
        <f t="shared" ref="F69:F100" si="10">IF(OR(N69="x",K69="x"),"x",ROUND((5-GEOMEAN(((5-K69)/5*4+1),((5-N69)/5*4+1),((5-N69)/5*4+1)))/4*3.5+Q69*0.3,1))</f>
        <v>3.1</v>
      </c>
      <c r="G69" s="129">
        <f t="shared" ref="G69:G100" si="11">IF(F69="x","x",ROUNDUP(F69,0))</f>
        <v>4</v>
      </c>
      <c r="H69" s="129" t="str">
        <f t="shared" ref="H69:H100" si="12">IF(N69="x","x",IF(K69="x","x",(IF(G69=5,"Very High",IF(G69=4,"High",IF(G69=3,"Medium",IF(G69=2,"Low","Very Low")))))))</f>
        <v>High</v>
      </c>
      <c r="I69" s="239" t="str">
        <f>INDEX(Trends!$D$3:$D$404,MATCH(B69,Trends!$C$3:$C$404,0))</f>
        <v>Stable</v>
      </c>
      <c r="J69" s="129" t="str">
        <f>VLOOKUP($B69,Reliability!$A$3:$I$170,9,FALSE)</f>
        <v>Medium</v>
      </c>
      <c r="K69" s="240">
        <f t="shared" ref="K69:K100" si="13">IF(OR(M69="x",L69="x"),"x",ROUND((5-GEOMEAN(((5-L69)/5*4+1),((5-M69)/5*4+1),((5-M69)/5*4+1)))/4*5,1))</f>
        <v>2.6</v>
      </c>
      <c r="L69" s="240">
        <f>VLOOKUP($B69,'Impact of the crisis'!$C$6:$N$170,12,FALSE)</f>
        <v>1.2</v>
      </c>
      <c r="M69" s="240">
        <f>VLOOKUP($B69,'Impact of the crisis'!$C$6:$AB$170,26,FALSE)</f>
        <v>3.1</v>
      </c>
      <c r="N69" s="240">
        <f>VLOOKUP($B69,'Conditions of people affected'!$C$6:$R$170,16,FALSE)</f>
        <v>2.7</v>
      </c>
      <c r="O69" s="240">
        <f>VLOOKUP($B69,'Conditions of people affected'!$C$6:$R$170,9,FALSE)</f>
        <v>2.4</v>
      </c>
      <c r="P69" s="240">
        <f>VLOOKUP($B69,'Conditions of people affected'!$C$6:$R$170,15,FALSE)</f>
        <v>3</v>
      </c>
      <c r="Q69" s="240">
        <f t="shared" ref="Q69:Q100" si="14">IF(OR(S69="x",R69="x"),R69,ROUND((5-GEOMEAN(((5-R69)/5*4+1),((5-S69)/5*4+1)))/4*5,1))</f>
        <v>4</v>
      </c>
      <c r="R69" s="240">
        <f>VLOOKUP($B69,'Complexity of the crisis'!$C$6:$AN$170,22,FALSE)</f>
        <v>3.3</v>
      </c>
      <c r="S69" s="240">
        <f>VLOOKUP($B69,'Complexity of the crisis'!$C$6:$AN$170,38,FALSE)</f>
        <v>4.5</v>
      </c>
      <c r="T69" s="133" t="str">
        <f>VLOOKUP(B69,Lists!$C$3:$E$163,3,FALSE)</f>
        <v>Africa</v>
      </c>
      <c r="U69" s="134">
        <f>VLOOKUP(B69,'INFORM Severity - hidden'!$C$5:$V$170,20,FALSE)</f>
        <v>44499</v>
      </c>
    </row>
    <row r="70" spans="1:21" x14ac:dyDescent="0.25">
      <c r="A70" s="130" t="str">
        <f t="array" ref="A70">IFERROR(INDEX(Lists!$B$2:$B$153,SMALL(IF(Lists!$I$2:$I$153="Individual",ROW(Lists!$B$2:$B$153)),ROW(66:66))-1,1),"")</f>
        <v>Mali/Burkina Faso conflict</v>
      </c>
      <c r="B70" s="131" t="str">
        <f>VLOOKUP(A70,Lists!$B$2:$G$153,2,FALSE)</f>
        <v>NER003</v>
      </c>
      <c r="C70" s="131" t="str">
        <f>VLOOKUP(B70,'INFORM Severity - hidden'!$C$5:$D$160,2,FALSE)</f>
        <v>Niger</v>
      </c>
      <c r="D70" s="131" t="str">
        <f>VLOOKUP(A70,Lists!$B$2:$G$153,3,FALSE)</f>
        <v>NER</v>
      </c>
      <c r="E70" s="132" t="str">
        <f>VLOOKUP(A70,Lists!$B$2:$G$153,5,FALSE)</f>
        <v>Conflict</v>
      </c>
      <c r="F70" s="238">
        <f t="shared" si="10"/>
        <v>3.3</v>
      </c>
      <c r="G70" s="129">
        <f t="shared" si="11"/>
        <v>4</v>
      </c>
      <c r="H70" s="129" t="str">
        <f t="shared" si="12"/>
        <v>High</v>
      </c>
      <c r="I70" s="239" t="str">
        <f>INDEX(Trends!$D$3:$D$404,MATCH(B70,Trends!$C$3:$C$404,0))</f>
        <v>Decreasing</v>
      </c>
      <c r="J70" s="129" t="str">
        <f>VLOOKUP($B70,Reliability!$A$3:$I$170,9,FALSE)</f>
        <v>Medium</v>
      </c>
      <c r="K70" s="240">
        <f t="shared" si="13"/>
        <v>3</v>
      </c>
      <c r="L70" s="240">
        <f>VLOOKUP($B70,'Impact of the crisis'!$C$6:$N$170,12,FALSE)</f>
        <v>2.4</v>
      </c>
      <c r="M70" s="240">
        <f>VLOOKUP($B70,'Impact of the crisis'!$C$6:$AB$170,26,FALSE)</f>
        <v>3.3</v>
      </c>
      <c r="N70" s="240">
        <f>VLOOKUP($B70,'Conditions of people affected'!$C$6:$R$170,16,FALSE)</f>
        <v>3.25</v>
      </c>
      <c r="O70" s="240">
        <f>VLOOKUP($B70,'Conditions of people affected'!$C$6:$R$170,9,FALSE)</f>
        <v>3.5</v>
      </c>
      <c r="P70" s="240">
        <f>VLOOKUP($B70,'Conditions of people affected'!$C$6:$R$170,15,FALSE)</f>
        <v>3</v>
      </c>
      <c r="Q70" s="240">
        <f t="shared" si="14"/>
        <v>3.7</v>
      </c>
      <c r="R70" s="240">
        <f>VLOOKUP($B70,'Complexity of the crisis'!$C$6:$AN$170,22,FALSE)</f>
        <v>3.3</v>
      </c>
      <c r="S70" s="240">
        <f>VLOOKUP($B70,'Complexity of the crisis'!$C$6:$AN$170,38,FALSE)</f>
        <v>4</v>
      </c>
      <c r="T70" s="133" t="str">
        <f>VLOOKUP(B70,Lists!$C$3:$E$163,3,FALSE)</f>
        <v>Africa</v>
      </c>
      <c r="U70" s="134">
        <f>VLOOKUP(B70,'INFORM Severity - hidden'!$C$5:$V$170,20,FALSE)</f>
        <v>44498</v>
      </c>
    </row>
    <row r="71" spans="1:21" x14ac:dyDescent="0.25">
      <c r="A71" s="130" t="str">
        <f t="array" ref="A71">IFERROR(INDEX(Lists!$B$2:$B$153,SMALL(IF(Lists!$I$2:$I$153="Individual",ROW(Lists!$B$2:$B$153)),ROW(67:67))-1,1),"")</f>
        <v>Nigerian Refugees</v>
      </c>
      <c r="B71" s="131" t="str">
        <f>VLOOKUP(A71,Lists!$B$2:$G$153,2,FALSE)</f>
        <v>NER004</v>
      </c>
      <c r="C71" s="131" t="str">
        <f>VLOOKUP(B71,'INFORM Severity - hidden'!$C$5:$D$160,2,FALSE)</f>
        <v>Niger</v>
      </c>
      <c r="D71" s="131" t="str">
        <f>VLOOKUP(A71,Lists!$B$2:$G$153,3,FALSE)</f>
        <v>NER</v>
      </c>
      <c r="E71" s="132" t="str">
        <f>VLOOKUP(A71,Lists!$B$2:$G$153,5,FALSE)</f>
        <v>International displacement</v>
      </c>
      <c r="F71" s="238">
        <f t="shared" si="10"/>
        <v>2.8</v>
      </c>
      <c r="G71" s="129">
        <f t="shared" si="11"/>
        <v>3</v>
      </c>
      <c r="H71" s="129" t="str">
        <f t="shared" si="12"/>
        <v>Medium</v>
      </c>
      <c r="I71" s="239" t="str">
        <f>INDEX(Trends!$D$3:$D$404,MATCH(B71,Trends!$C$3:$C$404,0))</f>
        <v>Stable</v>
      </c>
      <c r="J71" s="129" t="str">
        <f>VLOOKUP($B71,Reliability!$A$3:$I$170,9,FALSE)</f>
        <v>Medium</v>
      </c>
      <c r="K71" s="240">
        <f t="shared" si="13"/>
        <v>2.1</v>
      </c>
      <c r="L71" s="240">
        <f>VLOOKUP($B71,'Impact of the crisis'!$C$6:$N$170,12,FALSE)</f>
        <v>0.6</v>
      </c>
      <c r="M71" s="240">
        <f>VLOOKUP($B71,'Impact of the crisis'!$C$6:$AB$170,26,FALSE)</f>
        <v>2.7</v>
      </c>
      <c r="N71" s="240">
        <f>VLOOKUP($B71,'Conditions of people affected'!$C$6:$R$170,16,FALSE)</f>
        <v>3.05</v>
      </c>
      <c r="O71" s="240">
        <f>VLOOKUP($B71,'Conditions of people affected'!$C$6:$R$170,9,FALSE)</f>
        <v>3.1</v>
      </c>
      <c r="P71" s="240">
        <f>VLOOKUP($B71,'Conditions of people affected'!$C$6:$R$170,15,FALSE)</f>
        <v>3</v>
      </c>
      <c r="Q71" s="240">
        <f t="shared" si="14"/>
        <v>2.9</v>
      </c>
      <c r="R71" s="240">
        <f>VLOOKUP($B71,'Complexity of the crisis'!$C$6:$AN$170,22,FALSE)</f>
        <v>3.3</v>
      </c>
      <c r="S71" s="240">
        <f>VLOOKUP($B71,'Complexity of the crisis'!$C$6:$AN$170,38,FALSE)</f>
        <v>2.5</v>
      </c>
      <c r="T71" s="133" t="str">
        <f>VLOOKUP(B71,Lists!$C$3:$E$163,3,FALSE)</f>
        <v>Africa</v>
      </c>
      <c r="U71" s="134">
        <f>VLOOKUP(B71,'INFORM Severity - hidden'!$C$5:$V$170,20,FALSE)</f>
        <v>44499</v>
      </c>
    </row>
    <row r="72" spans="1:21" x14ac:dyDescent="0.25">
      <c r="A72" s="130" t="str">
        <f t="array" ref="A72">IFERROR(INDEX(Lists!$B$2:$B$153,SMALL(IF(Lists!$I$2:$I$153="Individual",ROW(Lists!$B$2:$B$153)),ROW(68:68))-1,1),"")</f>
        <v>Complex crisis in Nigeria</v>
      </c>
      <c r="B72" s="131" t="str">
        <f>VLOOKUP(A72,Lists!$B$2:$G$153,2,FALSE)</f>
        <v>NGA001</v>
      </c>
      <c r="C72" s="131" t="str">
        <f>VLOOKUP(B72,'INFORM Severity - hidden'!$C$5:$D$160,2,FALSE)</f>
        <v>Nigeria</v>
      </c>
      <c r="D72" s="131" t="str">
        <f>VLOOKUP(A72,Lists!$B$2:$G$153,3,FALSE)</f>
        <v>NGA</v>
      </c>
      <c r="E72" s="132" t="str">
        <f>VLOOKUP(A72,Lists!$B$2:$G$153,5,FALSE)</f>
        <v>Complex crisis</v>
      </c>
      <c r="F72" s="238">
        <f t="shared" si="10"/>
        <v>4.3</v>
      </c>
      <c r="G72" s="129">
        <f t="shared" si="11"/>
        <v>5</v>
      </c>
      <c r="H72" s="129" t="str">
        <f t="shared" si="12"/>
        <v>Very High</v>
      </c>
      <c r="I72" s="239" t="str">
        <f>INDEX(Trends!$D$3:$D$404,MATCH(B72,Trends!$C$3:$C$404,0))</f>
        <v>Stable</v>
      </c>
      <c r="J72" s="129" t="str">
        <f>VLOOKUP($B72,Reliability!$A$3:$I$170,9,FALSE)</f>
        <v>High</v>
      </c>
      <c r="K72" s="240">
        <f t="shared" si="13"/>
        <v>4.2</v>
      </c>
      <c r="L72" s="240">
        <f>VLOOKUP($B72,'Impact of the crisis'!$C$6:$N$170,12,FALSE)</f>
        <v>4.3</v>
      </c>
      <c r="M72" s="240">
        <f>VLOOKUP($B72,'Impact of the crisis'!$C$6:$AB$170,26,FALSE)</f>
        <v>4.2</v>
      </c>
      <c r="N72" s="240">
        <f>VLOOKUP($B72,'Conditions of people affected'!$C$6:$R$170,16,FALSE)</f>
        <v>4</v>
      </c>
      <c r="O72" s="240">
        <f>VLOOKUP($B72,'Conditions of people affected'!$C$6:$R$170,9,FALSE)</f>
        <v>5</v>
      </c>
      <c r="P72" s="240">
        <f>VLOOKUP($B72,'Conditions of people affected'!$C$6:$R$170,15,FALSE)</f>
        <v>3</v>
      </c>
      <c r="Q72" s="240">
        <f t="shared" si="14"/>
        <v>4.7</v>
      </c>
      <c r="R72" s="240">
        <f>VLOOKUP($B72,'Complexity of the crisis'!$C$6:$AN$170,22,FALSE)</f>
        <v>4.3</v>
      </c>
      <c r="S72" s="240">
        <f>VLOOKUP($B72,'Complexity of the crisis'!$C$6:$AN$170,38,FALSE)</f>
        <v>5</v>
      </c>
      <c r="T72" s="133" t="str">
        <f>VLOOKUP(B72,Lists!$C$3:$E$163,3,FALSE)</f>
        <v>Africa</v>
      </c>
      <c r="U72" s="134">
        <f>VLOOKUP(B72,'INFORM Severity - hidden'!$C$5:$V$170,20,FALSE)</f>
        <v>44526</v>
      </c>
    </row>
    <row r="73" spans="1:21" x14ac:dyDescent="0.25">
      <c r="A73" s="130" t="str">
        <f t="array" ref="A73">IFERROR(INDEX(Lists!$B$2:$B$153,SMALL(IF(Lists!$I$2:$I$153="Individual",ROW(Lists!$B$2:$B$153)),ROW(69:69))-1,1),"")</f>
        <v>Middle belt conflict</v>
      </c>
      <c r="B73" s="131" t="str">
        <f>VLOOKUP(A73,Lists!$B$2:$G$153,2,FALSE)</f>
        <v>NGA003</v>
      </c>
      <c r="C73" s="131" t="str">
        <f>VLOOKUP(B73,'INFORM Severity - hidden'!$C$5:$D$160,2,FALSE)</f>
        <v>Nigeria</v>
      </c>
      <c r="D73" s="131" t="str">
        <f>VLOOKUP(A73,Lists!$B$2:$G$153,3,FALSE)</f>
        <v>NGA</v>
      </c>
      <c r="E73" s="132" t="str">
        <f>VLOOKUP(A73,Lists!$B$2:$G$153,5,FALSE)</f>
        <v>Conflict</v>
      </c>
      <c r="F73" s="238">
        <f t="shared" si="10"/>
        <v>3.3</v>
      </c>
      <c r="G73" s="129">
        <f t="shared" si="11"/>
        <v>4</v>
      </c>
      <c r="H73" s="129" t="str">
        <f t="shared" si="12"/>
        <v>High</v>
      </c>
      <c r="I73" s="239" t="str">
        <f>INDEX(Trends!$D$3:$D$404,MATCH(B73,Trends!$C$3:$C$404,0))</f>
        <v>Decreasing</v>
      </c>
      <c r="J73" s="129" t="str">
        <f>VLOOKUP($B73,Reliability!$A$3:$I$170,9,FALSE)</f>
        <v>High</v>
      </c>
      <c r="K73" s="240">
        <f t="shared" si="13"/>
        <v>3</v>
      </c>
      <c r="L73" s="240">
        <f>VLOOKUP($B73,'Impact of the crisis'!$C$6:$N$170,12,FALSE)</f>
        <v>2.2999999999999998</v>
      </c>
      <c r="M73" s="240">
        <f>VLOOKUP($B73,'Impact of the crisis'!$C$6:$AB$170,26,FALSE)</f>
        <v>3.3</v>
      </c>
      <c r="N73" s="240">
        <f>VLOOKUP($B73,'Conditions of people affected'!$C$6:$R$170,16,FALSE)</f>
        <v>3.15</v>
      </c>
      <c r="O73" s="240">
        <f>VLOOKUP($B73,'Conditions of people affected'!$C$6:$R$170,9,FALSE)</f>
        <v>3.3</v>
      </c>
      <c r="P73" s="240">
        <f>VLOOKUP($B73,'Conditions of people affected'!$C$6:$R$170,15,FALSE)</f>
        <v>3</v>
      </c>
      <c r="Q73" s="240">
        <f t="shared" si="14"/>
        <v>3.9</v>
      </c>
      <c r="R73" s="240">
        <f>VLOOKUP($B73,'Complexity of the crisis'!$C$6:$AN$170,22,FALSE)</f>
        <v>4.3</v>
      </c>
      <c r="S73" s="240">
        <f>VLOOKUP($B73,'Complexity of the crisis'!$C$6:$AN$170,38,FALSE)</f>
        <v>3.5</v>
      </c>
      <c r="T73" s="133" t="str">
        <f>VLOOKUP(B73,Lists!$C$3:$E$163,3,FALSE)</f>
        <v>Africa</v>
      </c>
      <c r="U73" s="134">
        <f>VLOOKUP(B73,'INFORM Severity - hidden'!$C$5:$V$170,20,FALSE)</f>
        <v>44526</v>
      </c>
    </row>
    <row r="74" spans="1:21" x14ac:dyDescent="0.25">
      <c r="A74" s="130" t="str">
        <f t="array" ref="A74">IFERROR(INDEX(Lists!$B$2:$B$153,SMALL(IF(Lists!$I$2:$I$153="Individual",ROW(Lists!$B$2:$B$153)),ROW(70:70))-1,1),"")</f>
        <v>Boko Haram crisis in Nigeria</v>
      </c>
      <c r="B74" s="131" t="str">
        <f>VLOOKUP(A74,Lists!$B$2:$G$153,2,FALSE)</f>
        <v>NGA004</v>
      </c>
      <c r="C74" s="131" t="str">
        <f>VLOOKUP(B74,'INFORM Severity - hidden'!$C$5:$D$160,2,FALSE)</f>
        <v>Nigeria</v>
      </c>
      <c r="D74" s="131" t="str">
        <f>VLOOKUP(A74,Lists!$B$2:$G$153,3,FALSE)</f>
        <v>NGA</v>
      </c>
      <c r="E74" s="132" t="str">
        <f>VLOOKUP(A74,Lists!$B$2:$G$153,5,FALSE)</f>
        <v>Conflict</v>
      </c>
      <c r="F74" s="238">
        <f t="shared" si="10"/>
        <v>4.3</v>
      </c>
      <c r="G74" s="129">
        <f t="shared" si="11"/>
        <v>5</v>
      </c>
      <c r="H74" s="129" t="str">
        <f t="shared" si="12"/>
        <v>Very High</v>
      </c>
      <c r="I74" s="239" t="str">
        <f>INDEX(Trends!$D$3:$D$404,MATCH(B74,Trends!$C$3:$C$404,0))</f>
        <v>Stable</v>
      </c>
      <c r="J74" s="129" t="str">
        <f>VLOOKUP($B74,Reliability!$A$3:$I$170,9,FALSE)</f>
        <v>Medium</v>
      </c>
      <c r="K74" s="240">
        <f t="shared" si="13"/>
        <v>4</v>
      </c>
      <c r="L74" s="240">
        <f>VLOOKUP($B74,'Impact of the crisis'!$C$6:$N$170,12,FALSE)</f>
        <v>2.1</v>
      </c>
      <c r="M74" s="240">
        <f>VLOOKUP($B74,'Impact of the crisis'!$C$6:$AB$170,26,FALSE)</f>
        <v>4.5999999999999996</v>
      </c>
      <c r="N74" s="240">
        <f>VLOOKUP($B74,'Conditions of people affected'!$C$6:$R$170,16,FALSE)</f>
        <v>4.45</v>
      </c>
      <c r="O74" s="240">
        <f>VLOOKUP($B74,'Conditions of people affected'!$C$6:$R$170,9,FALSE)</f>
        <v>4.9000000000000004</v>
      </c>
      <c r="P74" s="240">
        <f>VLOOKUP($B74,'Conditions of people affected'!$C$6:$R$170,15,FALSE)</f>
        <v>4</v>
      </c>
      <c r="Q74" s="240">
        <f t="shared" si="14"/>
        <v>4.2</v>
      </c>
      <c r="R74" s="240">
        <f>VLOOKUP($B74,'Complexity of the crisis'!$C$6:$AN$170,22,FALSE)</f>
        <v>4.3</v>
      </c>
      <c r="S74" s="240">
        <f>VLOOKUP($B74,'Complexity of the crisis'!$C$6:$AN$170,38,FALSE)</f>
        <v>4</v>
      </c>
      <c r="T74" s="133" t="str">
        <f>VLOOKUP(B74,Lists!$C$3:$E$163,3,FALSE)</f>
        <v>Africa</v>
      </c>
      <c r="U74" s="134">
        <f>VLOOKUP(B74,'INFORM Severity - hidden'!$C$5:$V$170,20,FALSE)</f>
        <v>44526</v>
      </c>
    </row>
    <row r="75" spans="1:21" x14ac:dyDescent="0.25">
      <c r="A75" s="130" t="str">
        <f t="array" ref="A75">IFERROR(INDEX(Lists!$B$2:$B$153,SMALL(IF(Lists!$I$2:$I$153="Individual",ROW(Lists!$B$2:$B$153)),ROW(71:71))-1,1),"")</f>
        <v>Northwest Banditry</v>
      </c>
      <c r="B75" s="131" t="str">
        <f>VLOOKUP(A75,Lists!$B$2:$G$153,2,FALSE)</f>
        <v>NGA007</v>
      </c>
      <c r="C75" s="131" t="str">
        <f>VLOOKUP(B75,'INFORM Severity - hidden'!$C$5:$D$160,2,FALSE)</f>
        <v>Nigeria</v>
      </c>
      <c r="D75" s="131" t="str">
        <f>VLOOKUP(A75,Lists!$B$2:$G$153,3,FALSE)</f>
        <v>NGA</v>
      </c>
      <c r="E75" s="132" t="str">
        <f>VLOOKUP(A75,Lists!$B$2:$G$153,5,FALSE)</f>
        <v>Other type of violence</v>
      </c>
      <c r="F75" s="238">
        <f t="shared" si="10"/>
        <v>3.7</v>
      </c>
      <c r="G75" s="129">
        <f t="shared" si="11"/>
        <v>4</v>
      </c>
      <c r="H75" s="129" t="str">
        <f t="shared" si="12"/>
        <v>High</v>
      </c>
      <c r="I75" s="239" t="str">
        <f>INDEX(Trends!$D$3:$D$404,MATCH(B75,Trends!$C$3:$C$404,0))</f>
        <v>Decreasing</v>
      </c>
      <c r="J75" s="129" t="str">
        <f>VLOOKUP($B75,Reliability!$A$3:$I$170,9,FALSE)</f>
        <v>High</v>
      </c>
      <c r="K75" s="240">
        <f t="shared" si="13"/>
        <v>3.3</v>
      </c>
      <c r="L75" s="240">
        <f>VLOOKUP($B75,'Impact of the crisis'!$C$6:$N$170,12,FALSE)</f>
        <v>2.8</v>
      </c>
      <c r="M75" s="240">
        <f>VLOOKUP($B75,'Impact of the crisis'!$C$6:$AB$170,26,FALSE)</f>
        <v>3.5</v>
      </c>
      <c r="N75" s="240">
        <f>VLOOKUP($B75,'Conditions of people affected'!$C$6:$R$170,16,FALSE)</f>
        <v>3.65</v>
      </c>
      <c r="O75" s="240">
        <f>VLOOKUP($B75,'Conditions of people affected'!$C$6:$R$170,9,FALSE)</f>
        <v>4.3</v>
      </c>
      <c r="P75" s="240">
        <f>VLOOKUP($B75,'Conditions of people affected'!$C$6:$R$170,15,FALSE)</f>
        <v>3</v>
      </c>
      <c r="Q75" s="240">
        <f t="shared" si="14"/>
        <v>4.2</v>
      </c>
      <c r="R75" s="240">
        <f>VLOOKUP($B75,'Complexity of the crisis'!$C$6:$AN$170,22,FALSE)</f>
        <v>4.3</v>
      </c>
      <c r="S75" s="240">
        <f>VLOOKUP($B75,'Complexity of the crisis'!$C$6:$AN$170,38,FALSE)</f>
        <v>4</v>
      </c>
      <c r="T75" s="133" t="str">
        <f>VLOOKUP(B75,Lists!$C$3:$E$163,3,FALSE)</f>
        <v>Africa</v>
      </c>
      <c r="U75" s="134">
        <f>VLOOKUP(B75,'INFORM Severity - hidden'!$C$5:$V$170,20,FALSE)</f>
        <v>44526</v>
      </c>
    </row>
    <row r="76" spans="1:21" x14ac:dyDescent="0.25">
      <c r="A76" s="130" t="str">
        <f t="array" ref="A76">IFERROR(INDEX(Lists!$B$2:$B$153,SMALL(IF(Lists!$I$2:$I$153="Individual",ROW(Lists!$B$2:$B$153)),ROW(72:72))-1,1),"")</f>
        <v>Cameroonian Refugees in Nigeria</v>
      </c>
      <c r="B76" s="131" t="str">
        <f>VLOOKUP(A76,Lists!$B$2:$G$153,2,FALSE)</f>
        <v>NGA008</v>
      </c>
      <c r="C76" s="131" t="str">
        <f>VLOOKUP(B76,'INFORM Severity - hidden'!$C$5:$D$160,2,FALSE)</f>
        <v>Nigeria</v>
      </c>
      <c r="D76" s="131" t="str">
        <f>VLOOKUP(A76,Lists!$B$2:$G$153,3,FALSE)</f>
        <v>NGA</v>
      </c>
      <c r="E76" s="132" t="str">
        <f>VLOOKUP(A76,Lists!$B$2:$G$153,5,FALSE)</f>
        <v>International displacement</v>
      </c>
      <c r="F76" s="238">
        <f t="shared" si="10"/>
        <v>2.1</v>
      </c>
      <c r="G76" s="129">
        <f t="shared" si="11"/>
        <v>3</v>
      </c>
      <c r="H76" s="129" t="str">
        <f t="shared" si="12"/>
        <v>Medium</v>
      </c>
      <c r="I76" s="239" t="str">
        <f>INDEX(Trends!$D$3:$D$404,MATCH(B76,Trends!$C$3:$C$404,0))</f>
        <v>Stable</v>
      </c>
      <c r="J76" s="129" t="str">
        <f>VLOOKUP($B76,Reliability!$A$3:$I$170,9,FALSE)</f>
        <v>High</v>
      </c>
      <c r="K76" s="240">
        <f t="shared" si="13"/>
        <v>1.6</v>
      </c>
      <c r="L76" s="240">
        <f>VLOOKUP($B76,'Impact of the crisis'!$C$6:$N$170,12,FALSE)</f>
        <v>2</v>
      </c>
      <c r="M76" s="240">
        <f>VLOOKUP($B76,'Impact of the crisis'!$C$6:$AB$170,26,FALSE)</f>
        <v>1.4</v>
      </c>
      <c r="N76" s="240">
        <f>VLOOKUP($B76,'Conditions of people affected'!$C$6:$R$170,16,FALSE)</f>
        <v>1.2</v>
      </c>
      <c r="O76" s="240">
        <f>VLOOKUP($B76,'Conditions of people affected'!$C$6:$R$170,9,FALSE)</f>
        <v>1.4</v>
      </c>
      <c r="P76" s="240">
        <f>VLOOKUP($B76,'Conditions of people affected'!$C$6:$R$170,15,FALSE)</f>
        <v>1</v>
      </c>
      <c r="Q76" s="240">
        <f t="shared" si="14"/>
        <v>3.9</v>
      </c>
      <c r="R76" s="240">
        <f>VLOOKUP($B76,'Complexity of the crisis'!$C$6:$AN$170,22,FALSE)</f>
        <v>4.3</v>
      </c>
      <c r="S76" s="240">
        <f>VLOOKUP($B76,'Complexity of the crisis'!$C$6:$AN$170,38,FALSE)</f>
        <v>3.5</v>
      </c>
      <c r="T76" s="133" t="str">
        <f>VLOOKUP(B76,Lists!$C$3:$E$163,3,FALSE)</f>
        <v>Africa</v>
      </c>
      <c r="U76" s="134">
        <f>VLOOKUP(B76,'INFORM Severity - hidden'!$C$5:$V$170,20,FALSE)</f>
        <v>44526</v>
      </c>
    </row>
    <row r="77" spans="1:21" x14ac:dyDescent="0.25">
      <c r="A77" s="130" t="str">
        <f t="array" ref="A77">IFERROR(INDEX(Lists!$B$2:$B$153,SMALL(IF(Lists!$I$2:$I$153="Individual",ROW(Lists!$B$2:$B$153)),ROW(73:73))-1,1),"")</f>
        <v>Socioeconomic crisis in Nicaragua</v>
      </c>
      <c r="B77" s="131" t="str">
        <f>VLOOKUP(A77,Lists!$B$2:$G$153,2,FALSE)</f>
        <v>NIC001</v>
      </c>
      <c r="C77" s="131" t="str">
        <f>VLOOKUP(B77,'INFORM Severity - hidden'!$C$5:$D$160,2,FALSE)</f>
        <v>Nicaragua</v>
      </c>
      <c r="D77" s="131" t="str">
        <f>VLOOKUP(A77,Lists!$B$2:$G$153,3,FALSE)</f>
        <v>NIC</v>
      </c>
      <c r="E77" s="132" t="str">
        <f>VLOOKUP(A77,Lists!$B$2:$G$153,5,FALSE)</f>
        <v>Political and economic crisis</v>
      </c>
      <c r="F77" s="238" t="str">
        <f t="shared" si="10"/>
        <v>x</v>
      </c>
      <c r="G77" s="129" t="str">
        <f t="shared" si="11"/>
        <v>x</v>
      </c>
      <c r="H77" s="129" t="str">
        <f t="shared" si="12"/>
        <v>x</v>
      </c>
      <c r="I77" s="239" t="str">
        <f>INDEX(Trends!$D$3:$D$404,MATCH(B77,Trends!$C$3:$C$404,0))</f>
        <v>-</v>
      </c>
      <c r="J77" s="129" t="str">
        <f>VLOOKUP($B77,Reliability!$A$3:$I$170,9,FALSE)</f>
        <v>Low</v>
      </c>
      <c r="K77" s="240">
        <f t="shared" si="13"/>
        <v>2.9</v>
      </c>
      <c r="L77" s="240">
        <f>VLOOKUP($B77,'Impact of the crisis'!$C$6:$N$170,12,FALSE)</f>
        <v>4.0999999999999996</v>
      </c>
      <c r="M77" s="240">
        <f>VLOOKUP($B77,'Impact of the crisis'!$C$6:$AB$170,26,FALSE)</f>
        <v>2</v>
      </c>
      <c r="N77" s="240" t="str">
        <f>VLOOKUP($B77,'Conditions of people affected'!$C$6:$R$170,16,FALSE)</f>
        <v>x</v>
      </c>
      <c r="O77" s="240" t="str">
        <f>VLOOKUP($B77,'Conditions of people affected'!$C$6:$R$170,9,FALSE)</f>
        <v>x</v>
      </c>
      <c r="P77" s="240" t="str">
        <f>VLOOKUP($B77,'Conditions of people affected'!$C$6:$R$170,15,FALSE)</f>
        <v>x</v>
      </c>
      <c r="Q77" s="240">
        <f t="shared" si="14"/>
        <v>2.8</v>
      </c>
      <c r="R77" s="240">
        <f>VLOOKUP($B77,'Complexity of the crisis'!$C$6:$AN$170,22,FALSE)</f>
        <v>3.4</v>
      </c>
      <c r="S77" s="240">
        <f>VLOOKUP($B77,'Complexity of the crisis'!$C$6:$AN$170,38,FALSE)</f>
        <v>2</v>
      </c>
      <c r="T77" s="133" t="str">
        <f>VLOOKUP(B77,Lists!$C$3:$E$163,3,FALSE)</f>
        <v>Americas</v>
      </c>
      <c r="U77" s="134">
        <f>VLOOKUP(B77,'INFORM Severity - hidden'!$C$5:$V$170,20,FALSE)</f>
        <v>44497</v>
      </c>
    </row>
    <row r="78" spans="1:21" x14ac:dyDescent="0.25">
      <c r="A78" s="130" t="str">
        <f t="array" ref="A78">IFERROR(INDEX(Lists!$B$2:$B$153,SMALL(IF(Lists!$I$2:$I$153="Individual",ROW(Lists!$B$2:$B$153)),ROW(74:74))-1,1),"")</f>
        <v>Complex crisis in Pakistan</v>
      </c>
      <c r="B78" s="131" t="str">
        <f>VLOOKUP(A78,Lists!$B$2:$G$153,2,FALSE)</f>
        <v>PAK001</v>
      </c>
      <c r="C78" s="131" t="str">
        <f>VLOOKUP(B78,'INFORM Severity - hidden'!$C$5:$D$160,2,FALSE)</f>
        <v>Pakistan</v>
      </c>
      <c r="D78" s="131" t="str">
        <f>VLOOKUP(A78,Lists!$B$2:$G$153,3,FALSE)</f>
        <v>PAK</v>
      </c>
      <c r="E78" s="132" t="str">
        <f>VLOOKUP(A78,Lists!$B$2:$G$153,5,FALSE)</f>
        <v>Complex crisis</v>
      </c>
      <c r="F78" s="238">
        <f t="shared" si="10"/>
        <v>3.7</v>
      </c>
      <c r="G78" s="129">
        <f t="shared" si="11"/>
        <v>4</v>
      </c>
      <c r="H78" s="129" t="str">
        <f t="shared" si="12"/>
        <v>High</v>
      </c>
      <c r="I78" s="239" t="str">
        <f>INDEX(Trends!$D$3:$D$404,MATCH(B78,Trends!$C$3:$C$404,0))</f>
        <v>Decreasing</v>
      </c>
      <c r="J78" s="129" t="str">
        <f>VLOOKUP($B78,Reliability!$A$3:$I$170,9,FALSE)</f>
        <v>High</v>
      </c>
      <c r="K78" s="240">
        <f t="shared" si="13"/>
        <v>4.2</v>
      </c>
      <c r="L78" s="240">
        <f>VLOOKUP($B78,'Impact of the crisis'!$C$6:$N$170,12,FALSE)</f>
        <v>5</v>
      </c>
      <c r="M78" s="240">
        <f>VLOOKUP($B78,'Impact of the crisis'!$C$6:$AB$170,26,FALSE)</f>
        <v>3.7</v>
      </c>
      <c r="N78" s="240">
        <f>VLOOKUP($B78,'Conditions of people affected'!$C$6:$R$170,16,FALSE)</f>
        <v>3.5</v>
      </c>
      <c r="O78" s="240">
        <f>VLOOKUP($B78,'Conditions of people affected'!$C$6:$R$170,9,FALSE)</f>
        <v>5</v>
      </c>
      <c r="P78" s="240">
        <f>VLOOKUP($B78,'Conditions of people affected'!$C$6:$R$170,15,FALSE)</f>
        <v>2</v>
      </c>
      <c r="Q78" s="240">
        <f t="shared" si="14"/>
        <v>3.6</v>
      </c>
      <c r="R78" s="240">
        <f>VLOOKUP($B78,'Complexity of the crisis'!$C$6:$AN$170,22,FALSE)</f>
        <v>3.7</v>
      </c>
      <c r="S78" s="240">
        <f>VLOOKUP($B78,'Complexity of the crisis'!$C$6:$AN$170,38,FALSE)</f>
        <v>3.5</v>
      </c>
      <c r="T78" s="133" t="str">
        <f>VLOOKUP(B78,Lists!$C$3:$E$163,3,FALSE)</f>
        <v>Asia</v>
      </c>
      <c r="U78" s="134">
        <f>VLOOKUP(B78,'INFORM Severity - hidden'!$C$5:$V$170,20,FALSE)</f>
        <v>44571</v>
      </c>
    </row>
    <row r="79" spans="1:21" x14ac:dyDescent="0.25">
      <c r="A79" s="130" t="str">
        <f t="array" ref="A79">IFERROR(INDEX(Lists!$B$2:$B$153,SMALL(IF(Lists!$I$2:$I$153="Individual",ROW(Lists!$B$2:$B$153)),ROW(75:75))-1,1),"")</f>
        <v>Kashmir conflict in Pakistan</v>
      </c>
      <c r="B79" s="131" t="str">
        <f>VLOOKUP(A79,Lists!$B$2:$G$153,2,FALSE)</f>
        <v>PAK004</v>
      </c>
      <c r="C79" s="131" t="str">
        <f>VLOOKUP(B79,'INFORM Severity - hidden'!$C$5:$D$160,2,FALSE)</f>
        <v>Pakistan</v>
      </c>
      <c r="D79" s="131" t="str">
        <f>VLOOKUP(A79,Lists!$B$2:$G$153,3,FALSE)</f>
        <v>PAK</v>
      </c>
      <c r="E79" s="132" t="str">
        <f>VLOOKUP(A79,Lists!$B$2:$G$153,5,FALSE)</f>
        <v>Conflict</v>
      </c>
      <c r="F79" s="238" t="str">
        <f t="shared" si="10"/>
        <v>x</v>
      </c>
      <c r="G79" s="129" t="str">
        <f t="shared" si="11"/>
        <v>x</v>
      </c>
      <c r="H79" s="129" t="str">
        <f t="shared" si="12"/>
        <v>x</v>
      </c>
      <c r="I79" s="239" t="str">
        <f>INDEX(Trends!$D$3:$D$404,MATCH(B79,Trends!$C$3:$C$404,0))</f>
        <v>-</v>
      </c>
      <c r="J79" s="129" t="str">
        <f>VLOOKUP($B79,Reliability!$A$3:$I$170,9,FALSE)</f>
        <v>Low</v>
      </c>
      <c r="K79" s="240">
        <f t="shared" si="13"/>
        <v>0.4</v>
      </c>
      <c r="L79" s="240">
        <f>VLOOKUP($B79,'Impact of the crisis'!$C$6:$N$170,12,FALSE)</f>
        <v>1</v>
      </c>
      <c r="M79" s="240">
        <f>VLOOKUP($B79,'Impact of the crisis'!$C$6:$AB$170,26,FALSE)</f>
        <v>0</v>
      </c>
      <c r="N79" s="240" t="str">
        <f>VLOOKUP($B79,'Conditions of people affected'!$C$6:$R$170,16,FALSE)</f>
        <v>x</v>
      </c>
      <c r="O79" s="240" t="str">
        <f>VLOOKUP($B79,'Conditions of people affected'!$C$6:$R$170,9,FALSE)</f>
        <v>x</v>
      </c>
      <c r="P79" s="240" t="str">
        <f>VLOOKUP($B79,'Conditions of people affected'!$C$6:$R$170,15,FALSE)</f>
        <v>x</v>
      </c>
      <c r="Q79" s="240">
        <f t="shared" si="14"/>
        <v>3.2</v>
      </c>
      <c r="R79" s="240">
        <f>VLOOKUP($B79,'Complexity of the crisis'!$C$6:$AN$170,22,FALSE)</f>
        <v>3.7</v>
      </c>
      <c r="S79" s="240">
        <f>VLOOKUP($B79,'Complexity of the crisis'!$C$6:$AN$170,38,FALSE)</f>
        <v>2.5</v>
      </c>
      <c r="T79" s="133" t="str">
        <f>VLOOKUP(B79,Lists!$C$3:$E$163,3,FALSE)</f>
        <v>Asia</v>
      </c>
      <c r="U79" s="134">
        <f>VLOOKUP(B79,'INFORM Severity - hidden'!$C$5:$V$170,20,FALSE)</f>
        <v>44571</v>
      </c>
    </row>
    <row r="80" spans="1:21" x14ac:dyDescent="0.25">
      <c r="A80" s="130" t="str">
        <f t="array" ref="A80">IFERROR(INDEX(Lists!$B$2:$B$153,SMALL(IF(Lists!$I$2:$I$153="Individual",ROW(Lists!$B$2:$B$153)),ROW(76:76))-1,1),"")</f>
        <v>Venezuela displacement in Peru</v>
      </c>
      <c r="B80" s="131" t="str">
        <f>VLOOKUP(A80,Lists!$B$2:$G$153,2,FALSE)</f>
        <v>PER002</v>
      </c>
      <c r="C80" s="131" t="str">
        <f>VLOOKUP(B80,'INFORM Severity - hidden'!$C$5:$D$160,2,FALSE)</f>
        <v>Peru</v>
      </c>
      <c r="D80" s="131" t="str">
        <f>VLOOKUP(A80,Lists!$B$2:$G$153,3,FALSE)</f>
        <v>PER</v>
      </c>
      <c r="E80" s="132" t="str">
        <f>VLOOKUP(A80,Lists!$B$2:$G$153,5,FALSE)</f>
        <v>International displacement</v>
      </c>
      <c r="F80" s="238">
        <f t="shared" si="10"/>
        <v>3</v>
      </c>
      <c r="G80" s="129">
        <f t="shared" si="11"/>
        <v>3</v>
      </c>
      <c r="H80" s="129" t="str">
        <f t="shared" si="12"/>
        <v>Medium</v>
      </c>
      <c r="I80" s="239" t="str">
        <f>INDEX(Trends!$D$3:$D$404,MATCH(B80,Trends!$C$3:$C$404,0))</f>
        <v>Increasing</v>
      </c>
      <c r="J80" s="129" t="str">
        <f>VLOOKUP($B80,Reliability!$A$3:$I$170,9,FALSE)</f>
        <v>Medium</v>
      </c>
      <c r="K80" s="240">
        <f t="shared" si="13"/>
        <v>3.3</v>
      </c>
      <c r="L80" s="240">
        <f>VLOOKUP($B80,'Impact of the crisis'!$C$6:$N$170,12,FALSE)</f>
        <v>1.3</v>
      </c>
      <c r="M80" s="240">
        <f>VLOOKUP($B80,'Impact of the crisis'!$C$6:$AB$170,26,FALSE)</f>
        <v>4</v>
      </c>
      <c r="N80" s="240">
        <f>VLOOKUP($B80,'Conditions of people affected'!$C$6:$R$170,16,FALSE)</f>
        <v>3.05</v>
      </c>
      <c r="O80" s="240">
        <f>VLOOKUP($B80,'Conditions of people affected'!$C$6:$R$170,9,FALSE)</f>
        <v>3.1</v>
      </c>
      <c r="P80" s="240">
        <f>VLOOKUP($B80,'Conditions of people affected'!$C$6:$R$170,15,FALSE)</f>
        <v>3</v>
      </c>
      <c r="Q80" s="240">
        <f t="shared" si="14"/>
        <v>2.8</v>
      </c>
      <c r="R80" s="240">
        <f>VLOOKUP($B80,'Complexity of the crisis'!$C$6:$AN$170,22,FALSE)</f>
        <v>3.7</v>
      </c>
      <c r="S80" s="240">
        <f>VLOOKUP($B80,'Complexity of the crisis'!$C$6:$AN$170,38,FALSE)</f>
        <v>1.5</v>
      </c>
      <c r="T80" s="133" t="str">
        <f>VLOOKUP(B80,Lists!$C$3:$E$163,3,FALSE)</f>
        <v>Americas</v>
      </c>
      <c r="U80" s="134">
        <f>VLOOKUP(B80,'INFORM Severity - hidden'!$C$5:$V$170,20,FALSE)</f>
        <v>44522</v>
      </c>
    </row>
    <row r="81" spans="1:21" x14ac:dyDescent="0.25">
      <c r="A81" s="130" t="str">
        <f t="array" ref="A81">IFERROR(INDEX(Lists!$B$2:$B$153,SMALL(IF(Lists!$I$2:$I$153="Individual",ROW(Lists!$B$2:$B$153)),ROW(77:77))-1,1),"")</f>
        <v>Mindanao conflict</v>
      </c>
      <c r="B81" s="131" t="str">
        <f>VLOOKUP(A81,Lists!$B$2:$G$153,2,FALSE)</f>
        <v>PHL003</v>
      </c>
      <c r="C81" s="131" t="str">
        <f>VLOOKUP(B81,'INFORM Severity - hidden'!$C$5:$D$160,2,FALSE)</f>
        <v>Philippines</v>
      </c>
      <c r="D81" s="131" t="str">
        <f>VLOOKUP(A81,Lists!$B$2:$G$153,3,FALSE)</f>
        <v>PHL</v>
      </c>
      <c r="E81" s="132" t="str">
        <f>VLOOKUP(A81,Lists!$B$2:$G$153,5,FALSE)</f>
        <v>Conflict</v>
      </c>
      <c r="F81" s="238">
        <f t="shared" si="10"/>
        <v>2.2000000000000002</v>
      </c>
      <c r="G81" s="129">
        <f t="shared" si="11"/>
        <v>3</v>
      </c>
      <c r="H81" s="129" t="str">
        <f t="shared" si="12"/>
        <v>Medium</v>
      </c>
      <c r="I81" s="239" t="str">
        <f>INDEX(Trends!$D$3:$D$404,MATCH(B81,Trends!$C$3:$C$404,0))</f>
        <v>Decreasing</v>
      </c>
      <c r="J81" s="129" t="str">
        <f>VLOOKUP($B81,Reliability!$A$3:$I$170,9,FALSE)</f>
        <v>High</v>
      </c>
      <c r="K81" s="240">
        <f t="shared" si="13"/>
        <v>2.7</v>
      </c>
      <c r="L81" s="240">
        <f>VLOOKUP($B81,'Impact of the crisis'!$C$6:$N$170,12,FALSE)</f>
        <v>3</v>
      </c>
      <c r="M81" s="240">
        <f>VLOOKUP($B81,'Impact of the crisis'!$C$6:$AB$170,26,FALSE)</f>
        <v>2.6</v>
      </c>
      <c r="N81" s="240">
        <f>VLOOKUP($B81,'Conditions of people affected'!$C$6:$R$170,16,FALSE)</f>
        <v>1.4</v>
      </c>
      <c r="O81" s="240">
        <f>VLOOKUP($B81,'Conditions of people affected'!$C$6:$R$170,9,FALSE)</f>
        <v>1.8</v>
      </c>
      <c r="P81" s="240">
        <f>VLOOKUP($B81,'Conditions of people affected'!$C$6:$R$170,15,FALSE)</f>
        <v>1</v>
      </c>
      <c r="Q81" s="240">
        <f t="shared" si="14"/>
        <v>3</v>
      </c>
      <c r="R81" s="240">
        <f>VLOOKUP($B81,'Complexity of the crisis'!$C$6:$AN$170,22,FALSE)</f>
        <v>3.5</v>
      </c>
      <c r="S81" s="240">
        <f>VLOOKUP($B81,'Complexity of the crisis'!$C$6:$AN$170,38,FALSE)</f>
        <v>2.5</v>
      </c>
      <c r="T81" s="133" t="str">
        <f>VLOOKUP(B81,Lists!$C$3:$E$163,3,FALSE)</f>
        <v>Asia</v>
      </c>
      <c r="U81" s="134">
        <f>VLOOKUP(B81,'INFORM Severity - hidden'!$C$5:$V$170,20,FALSE)</f>
        <v>44584</v>
      </c>
    </row>
    <row r="82" spans="1:21" x14ac:dyDescent="0.25">
      <c r="A82" s="130" t="str">
        <f t="array" ref="A82">IFERROR(INDEX(Lists!$B$2:$B$153,SMALL(IF(Lists!$I$2:$I$153="Individual",ROW(Lists!$B$2:$B$153)),ROW(78:78))-1,1),"")</f>
        <v>Typhoon RAI</v>
      </c>
      <c r="B82" s="131" t="str">
        <f>VLOOKUP(A82,Lists!$B$2:$G$153,2,FALSE)</f>
        <v>PHL010</v>
      </c>
      <c r="C82" s="131" t="str">
        <f>VLOOKUP(B82,'INFORM Severity - hidden'!$C$5:$D$160,2,FALSE)</f>
        <v>Philippines</v>
      </c>
      <c r="D82" s="131" t="str">
        <f>VLOOKUP(A82,Lists!$B$2:$G$153,3,FALSE)</f>
        <v>PHL</v>
      </c>
      <c r="E82" s="132" t="str">
        <f>VLOOKUP(A82,Lists!$B$2:$G$153,5,FALSE)</f>
        <v>Tropical cyclone</v>
      </c>
      <c r="F82" s="238">
        <f t="shared" si="10"/>
        <v>3.2</v>
      </c>
      <c r="G82" s="129">
        <f t="shared" si="11"/>
        <v>4</v>
      </c>
      <c r="H82" s="129" t="str">
        <f t="shared" si="12"/>
        <v>High</v>
      </c>
      <c r="I82" s="239" t="str">
        <f>INDEX(Trends!$D$3:$D$404,MATCH(B82,Trends!$C$3:$C$404,0))</f>
        <v>-</v>
      </c>
      <c r="J82" s="129" t="str">
        <f>VLOOKUP($B82,Reliability!$A$3:$I$170,9,FALSE)</f>
        <v>High</v>
      </c>
      <c r="K82" s="240">
        <f t="shared" si="13"/>
        <v>2.9</v>
      </c>
      <c r="L82" s="240">
        <f>VLOOKUP($B82,'Impact of the crisis'!$C$6:$N$170,12,FALSE)</f>
        <v>3</v>
      </c>
      <c r="M82" s="240">
        <f>VLOOKUP($B82,'Impact of the crisis'!$C$6:$AB$170,26,FALSE)</f>
        <v>2.9</v>
      </c>
      <c r="N82" s="240">
        <f>VLOOKUP($B82,'Conditions of people affected'!$C$6:$R$170,16,FALSE)</f>
        <v>3.5</v>
      </c>
      <c r="O82" s="240">
        <f>VLOOKUP($B82,'Conditions of people affected'!$C$6:$R$170,9,FALSE)</f>
        <v>4</v>
      </c>
      <c r="P82" s="240">
        <f>VLOOKUP($B82,'Conditions of people affected'!$C$6:$R$170,15,FALSE)</f>
        <v>3</v>
      </c>
      <c r="Q82" s="240">
        <f t="shared" si="14"/>
        <v>3</v>
      </c>
      <c r="R82" s="240">
        <f>VLOOKUP($B82,'Complexity of the crisis'!$C$6:$AN$170,22,FALSE)</f>
        <v>3.5</v>
      </c>
      <c r="S82" s="240">
        <f>VLOOKUP($B82,'Complexity of the crisis'!$C$6:$AN$170,38,FALSE)</f>
        <v>2.5</v>
      </c>
      <c r="T82" s="133" t="str">
        <f>VLOOKUP(B82,Lists!$C$3:$E$163,3,FALSE)</f>
        <v>Asia</v>
      </c>
      <c r="U82" s="134">
        <f>VLOOKUP(B82,'INFORM Severity - hidden'!$C$5:$V$170,20,FALSE)</f>
        <v>44584</v>
      </c>
    </row>
    <row r="83" spans="1:21" x14ac:dyDescent="0.25">
      <c r="A83" s="130" t="str">
        <f t="array" ref="A83">IFERROR(INDEX(Lists!$B$2:$B$153,SMALL(IF(Lists!$I$2:$I$153="Individual",ROW(Lists!$B$2:$B$153)),ROW(79:79))-1,1),"")</f>
        <v>Complex crisis in DPRK</v>
      </c>
      <c r="B83" s="131" t="str">
        <f>VLOOKUP(A83,Lists!$B$2:$G$153,2,FALSE)</f>
        <v>PRK001</v>
      </c>
      <c r="C83" s="131" t="str">
        <f>VLOOKUP(B83,'INFORM Severity - hidden'!$C$5:$D$160,2,FALSE)</f>
        <v>DPRK</v>
      </c>
      <c r="D83" s="131" t="str">
        <f>VLOOKUP(A83,Lists!$B$2:$G$153,3,FALSE)</f>
        <v>PRK</v>
      </c>
      <c r="E83" s="132" t="str">
        <f>VLOOKUP(A83,Lists!$B$2:$G$153,5,FALSE)</f>
        <v>Complex crisis</v>
      </c>
      <c r="F83" s="238">
        <f t="shared" si="10"/>
        <v>3.8</v>
      </c>
      <c r="G83" s="129">
        <f t="shared" si="11"/>
        <v>4</v>
      </c>
      <c r="H83" s="129" t="str">
        <f t="shared" si="12"/>
        <v>High</v>
      </c>
      <c r="I83" s="239" t="str">
        <f>INDEX(Trends!$D$3:$D$404,MATCH(B83,Trends!$C$3:$C$404,0))</f>
        <v>Increasing</v>
      </c>
      <c r="J83" s="129" t="str">
        <f>VLOOKUP($B83,Reliability!$A$3:$I$170,9,FALSE)</f>
        <v>Medium</v>
      </c>
      <c r="K83" s="240">
        <f t="shared" si="13"/>
        <v>3.9</v>
      </c>
      <c r="L83" s="240">
        <f>VLOOKUP($B83,'Impact of the crisis'!$C$6:$N$170,12,FALSE)</f>
        <v>4.5999999999999996</v>
      </c>
      <c r="M83" s="240">
        <f>VLOOKUP($B83,'Impact of the crisis'!$C$6:$AB$170,26,FALSE)</f>
        <v>3.5</v>
      </c>
      <c r="N83" s="240">
        <f>VLOOKUP($B83,'Conditions of people affected'!$C$6:$R$170,16,FALSE)</f>
        <v>4.5</v>
      </c>
      <c r="O83" s="240">
        <f>VLOOKUP($B83,'Conditions of people affected'!$C$6:$R$170,9,FALSE)</f>
        <v>5</v>
      </c>
      <c r="P83" s="240">
        <f>VLOOKUP($B83,'Conditions of people affected'!$C$6:$R$170,15,FALSE)</f>
        <v>4</v>
      </c>
      <c r="Q83" s="240">
        <f t="shared" si="14"/>
        <v>2.7</v>
      </c>
      <c r="R83" s="240">
        <f>VLOOKUP($B83,'Complexity of the crisis'!$C$6:$AN$170,22,FALSE)</f>
        <v>2.9</v>
      </c>
      <c r="S83" s="240">
        <f>VLOOKUP($B83,'Complexity of the crisis'!$C$6:$AN$170,38,FALSE)</f>
        <v>2.5</v>
      </c>
      <c r="T83" s="133" t="str">
        <f>VLOOKUP(B83,Lists!$C$3:$E$163,3,FALSE)</f>
        <v>Asia</v>
      </c>
      <c r="U83" s="134">
        <f>VLOOKUP(B83,'INFORM Severity - hidden'!$C$5:$V$170,20,FALSE)</f>
        <v>44584</v>
      </c>
    </row>
    <row r="84" spans="1:21" x14ac:dyDescent="0.25">
      <c r="A84" s="130" t="str">
        <f t="array" ref="A84">IFERROR(INDEX(Lists!$B$2:$B$153,SMALL(IF(Lists!$I$2:$I$153="Individual",ROW(Lists!$B$2:$B$153)),ROW(80:80))-1,1),"")</f>
        <v>Conflict in Palestine</v>
      </c>
      <c r="B84" s="131" t="str">
        <f>VLOOKUP(A84,Lists!$B$2:$G$153,2,FALSE)</f>
        <v>PSE002</v>
      </c>
      <c r="C84" s="131" t="str">
        <f>VLOOKUP(B84,'INFORM Severity - hidden'!$C$5:$D$160,2,FALSE)</f>
        <v>Palestine</v>
      </c>
      <c r="D84" s="131" t="str">
        <f>VLOOKUP(A84,Lists!$B$2:$G$153,3,FALSE)</f>
        <v>PSE</v>
      </c>
      <c r="E84" s="132" t="str">
        <f>VLOOKUP(A84,Lists!$B$2:$G$153,5,FALSE)</f>
        <v>Conflict</v>
      </c>
      <c r="F84" s="238">
        <f t="shared" si="10"/>
        <v>3.9</v>
      </c>
      <c r="G84" s="129">
        <f t="shared" si="11"/>
        <v>4</v>
      </c>
      <c r="H84" s="129" t="str">
        <f t="shared" si="12"/>
        <v>High</v>
      </c>
      <c r="I84" s="239" t="str">
        <f>INDEX(Trends!$D$3:$D$404,MATCH(B84,Trends!$C$3:$C$404,0))</f>
        <v>Decreasing</v>
      </c>
      <c r="J84" s="129" t="str">
        <f>VLOOKUP($B84,Reliability!$A$3:$I$170,9,FALSE)</f>
        <v>Very High</v>
      </c>
      <c r="K84" s="240">
        <f t="shared" si="13"/>
        <v>3.7</v>
      </c>
      <c r="L84" s="240">
        <f>VLOOKUP($B84,'Impact of the crisis'!$C$6:$N$170,12,FALSE)</f>
        <v>3.4</v>
      </c>
      <c r="M84" s="240">
        <f>VLOOKUP($B84,'Impact of the crisis'!$C$6:$AB$170,26,FALSE)</f>
        <v>3.9</v>
      </c>
      <c r="N84" s="240">
        <f>VLOOKUP($B84,'Conditions of people affected'!$C$6:$R$170,16,FALSE)</f>
        <v>4</v>
      </c>
      <c r="O84" s="240">
        <f>VLOOKUP($B84,'Conditions of people affected'!$C$6:$R$170,9,FALSE)</f>
        <v>4</v>
      </c>
      <c r="P84" s="240">
        <f>VLOOKUP($B84,'Conditions of people affected'!$C$6:$R$170,15,FALSE)</f>
        <v>4</v>
      </c>
      <c r="Q84" s="240">
        <f t="shared" si="14"/>
        <v>3.8</v>
      </c>
      <c r="R84" s="240">
        <f>VLOOKUP($B84,'Complexity of the crisis'!$C$6:$AN$170,22,FALSE)</f>
        <v>2.8</v>
      </c>
      <c r="S84" s="240">
        <f>VLOOKUP($B84,'Complexity of the crisis'!$C$6:$AN$170,38,FALSE)</f>
        <v>4.5</v>
      </c>
      <c r="T84" s="133" t="str">
        <f>VLOOKUP(B84,Lists!$C$3:$E$163,3,FALSE)</f>
        <v>Middle east</v>
      </c>
      <c r="U84" s="134">
        <f>VLOOKUP(B84,'INFORM Severity - hidden'!$C$5:$V$170,20,FALSE)</f>
        <v>44580</v>
      </c>
    </row>
    <row r="85" spans="1:21" x14ac:dyDescent="0.25">
      <c r="A85" s="130" t="str">
        <f t="array" ref="A85">IFERROR(INDEX(Lists!$B$2:$B$153,SMALL(IF(Lists!$I$2:$I$153="Individual",ROW(Lists!$B$2:$B$153)),ROW(81:81))-1,1),"")</f>
        <v>Regional Boko Haram Crisis</v>
      </c>
      <c r="B85" s="131" t="str">
        <f>VLOOKUP(A85,Lists!$B$2:$G$153,2,FALSE)</f>
        <v>REG001</v>
      </c>
      <c r="C85" s="131" t="str">
        <f>VLOOKUP(B85,'INFORM Severity - hidden'!$C$5:$D$160,2,FALSE)</f>
        <v>Nigeria,Niger,Chad,Cameroon</v>
      </c>
      <c r="D85" s="131" t="str">
        <f>VLOOKUP(A85,Lists!$B$2:$G$153,3,FALSE)</f>
        <v>NGA,NER,TCD,CMR</v>
      </c>
      <c r="E85" s="132" t="str">
        <f>VLOOKUP(A85,Lists!$B$2:$G$153,5,FALSE)</f>
        <v>Regional crisis</v>
      </c>
      <c r="F85" s="238">
        <f t="shared" si="10"/>
        <v>4.3</v>
      </c>
      <c r="G85" s="129">
        <f t="shared" si="11"/>
        <v>5</v>
      </c>
      <c r="H85" s="129" t="str">
        <f t="shared" si="12"/>
        <v>Very High</v>
      </c>
      <c r="I85" s="239" t="str">
        <f>INDEX(Trends!$D$3:$D$404,MATCH(B85,Trends!$C$3:$C$404,0))</f>
        <v>Decreasing</v>
      </c>
      <c r="J85" s="129" t="str">
        <f>VLOOKUP($B85,Reliability!$A$3:$I$170,9,FALSE)</f>
        <v>Medium</v>
      </c>
      <c r="K85" s="240">
        <f t="shared" si="13"/>
        <v>4</v>
      </c>
      <c r="L85" s="240">
        <f>VLOOKUP($B85,'Impact of the crisis'!$C$6:$N$170,12,FALSE)</f>
        <v>2.2999999999999998</v>
      </c>
      <c r="M85" s="240">
        <f>VLOOKUP($B85,'Impact of the crisis'!$C$6:$AB$170,26,FALSE)</f>
        <v>4.5</v>
      </c>
      <c r="N85" s="240">
        <f>VLOOKUP($B85,'Conditions of people affected'!$C$6:$R$170,16,FALSE)</f>
        <v>4.45</v>
      </c>
      <c r="O85" s="240">
        <f>VLOOKUP($B85,'Conditions of people affected'!$C$6:$R$170,9,FALSE)</f>
        <v>4.9000000000000004</v>
      </c>
      <c r="P85" s="240">
        <f>VLOOKUP($B85,'Conditions of people affected'!$C$6:$R$170,15,FALSE)</f>
        <v>4</v>
      </c>
      <c r="Q85" s="240">
        <f t="shared" si="14"/>
        <v>4.4000000000000004</v>
      </c>
      <c r="R85" s="240">
        <f>VLOOKUP($B85,'Complexity of the crisis'!$C$6:$AN$170,22,FALSE)</f>
        <v>4.3</v>
      </c>
      <c r="S85" s="240">
        <f>VLOOKUP($B85,'Complexity of the crisis'!$C$6:$AN$170,38,FALSE)</f>
        <v>4.5</v>
      </c>
      <c r="T85" s="133" t="str">
        <f>VLOOKUP(B85,Lists!$C$3:$E$163,3,FALSE)</f>
        <v>Africa,Africa,Africa,Africa</v>
      </c>
      <c r="U85" s="134">
        <f>VLOOKUP(B85,'INFORM Severity - hidden'!$C$5:$V$170,20,FALSE)</f>
        <v>44499</v>
      </c>
    </row>
    <row r="86" spans="1:21" x14ac:dyDescent="0.25">
      <c r="A86" s="130" t="str">
        <f t="array" ref="A86">IFERROR(INDEX(Lists!$B$2:$B$153,SMALL(IF(Lists!$I$2:$I$153="Individual",ROW(Lists!$B$2:$B$153)),ROW(82:82))-1,1),"")</f>
        <v>Venezuela Regional Crisis</v>
      </c>
      <c r="B86" s="131" t="str">
        <f>VLOOKUP(A86,Lists!$B$2:$G$153,2,FALSE)</f>
        <v>REG002</v>
      </c>
      <c r="C86" s="131" t="str">
        <f>VLOOKUP(B86,'INFORM Severity - hidden'!$C$5:$D$160,2,FALSE)</f>
        <v>Venezuela,Brazil,Colombia,Ecuador,Peru,Trinidad and Tobago</v>
      </c>
      <c r="D86" s="131" t="str">
        <f>VLOOKUP(A86,Lists!$B$2:$G$153,3,FALSE)</f>
        <v>VEN,BRA,COL,ECU,PER,TTO</v>
      </c>
      <c r="E86" s="132" t="str">
        <f>VLOOKUP(A86,Lists!$B$2:$G$153,5,FALSE)</f>
        <v>Regional crisis</v>
      </c>
      <c r="F86" s="238">
        <f t="shared" si="10"/>
        <v>4.0999999999999996</v>
      </c>
      <c r="G86" s="129">
        <f t="shared" si="11"/>
        <v>5</v>
      </c>
      <c r="H86" s="129" t="str">
        <f t="shared" si="12"/>
        <v>Very High</v>
      </c>
      <c r="I86" s="239" t="str">
        <f>INDEX(Trends!$D$3:$D$404,MATCH(B86,Trends!$C$3:$C$404,0))</f>
        <v>Increasing</v>
      </c>
      <c r="J86" s="129" t="str">
        <f>VLOOKUP($B86,Reliability!$A$3:$I$170,9,FALSE)</f>
        <v>Low</v>
      </c>
      <c r="K86" s="240">
        <f t="shared" si="13"/>
        <v>4.0999999999999996</v>
      </c>
      <c r="L86" s="240">
        <f>VLOOKUP($B86,'Impact of the crisis'!$C$6:$N$170,12,FALSE)</f>
        <v>2.9</v>
      </c>
      <c r="M86" s="240">
        <f>VLOOKUP($B86,'Impact of the crisis'!$C$6:$AB$170,26,FALSE)</f>
        <v>4.5</v>
      </c>
      <c r="N86" s="240">
        <f>VLOOKUP($B86,'Conditions of people affected'!$C$6:$R$170,16,FALSE)</f>
        <v>4</v>
      </c>
      <c r="O86" s="240">
        <f>VLOOKUP($B86,'Conditions of people affected'!$C$6:$R$170,9,FALSE)</f>
        <v>5</v>
      </c>
      <c r="P86" s="240">
        <f>VLOOKUP($B86,'Conditions of people affected'!$C$6:$R$170,15,FALSE)</f>
        <v>3</v>
      </c>
      <c r="Q86" s="240">
        <f t="shared" si="14"/>
        <v>4.0999999999999996</v>
      </c>
      <c r="R86" s="240">
        <f>VLOOKUP($B86,'Complexity of the crisis'!$C$6:$AN$170,22,FALSE)</f>
        <v>3.6</v>
      </c>
      <c r="S86" s="240">
        <f>VLOOKUP($B86,'Complexity of the crisis'!$C$6:$AN$170,38,FALSE)</f>
        <v>4.5</v>
      </c>
      <c r="T86" s="133" t="str">
        <f>VLOOKUP(B86,Lists!$C$3:$E$163,3,FALSE)</f>
        <v>Americas,Americas,Americas,Americas,Americas,Americas</v>
      </c>
      <c r="U86" s="134">
        <f>VLOOKUP(B86,'INFORM Severity - hidden'!$C$5:$V$170,20,FALSE)</f>
        <v>44496</v>
      </c>
    </row>
    <row r="87" spans="1:21" x14ac:dyDescent="0.25">
      <c r="A87" s="130" t="str">
        <f t="array" ref="A87">IFERROR(INDEX(Lists!$B$2:$B$153,SMALL(IF(Lists!$I$2:$I$153="Individual",ROW(Lists!$B$2:$B$153)),ROW(83:83))-1,1),"")</f>
        <v>Regional Kashmir conflict</v>
      </c>
      <c r="B87" s="131" t="str">
        <f>VLOOKUP(A87,Lists!$B$2:$G$153,2,FALSE)</f>
        <v>REG003</v>
      </c>
      <c r="C87" s="131" t="str">
        <f>VLOOKUP(B87,'INFORM Severity - hidden'!$C$5:$D$160,2,FALSE)</f>
        <v>India,Pakistan</v>
      </c>
      <c r="D87" s="131" t="str">
        <f>VLOOKUP(A87,Lists!$B$2:$G$153,3,FALSE)</f>
        <v>IND,PAK</v>
      </c>
      <c r="E87" s="132" t="str">
        <f>VLOOKUP(A87,Lists!$B$2:$G$153,5,FALSE)</f>
        <v>Regional crisis</v>
      </c>
      <c r="F87" s="238" t="str">
        <f t="shared" si="10"/>
        <v>x</v>
      </c>
      <c r="G87" s="129" t="str">
        <f t="shared" si="11"/>
        <v>x</v>
      </c>
      <c r="H87" s="129" t="str">
        <f t="shared" si="12"/>
        <v>x</v>
      </c>
      <c r="I87" s="239" t="str">
        <f>INDEX(Trends!$D$3:$D$404,MATCH(B87,Trends!$C$3:$C$404,0))</f>
        <v>-</v>
      </c>
      <c r="J87" s="129" t="str">
        <f>VLOOKUP($B87,Reliability!$A$3:$I$170,9,FALSE)</f>
        <v>Very Low</v>
      </c>
      <c r="K87" s="240">
        <f t="shared" si="13"/>
        <v>3.3</v>
      </c>
      <c r="L87" s="240">
        <f>VLOOKUP($B87,'Impact of the crisis'!$C$6:$N$170,12,FALSE)</f>
        <v>2.1</v>
      </c>
      <c r="M87" s="240">
        <f>VLOOKUP($B87,'Impact of the crisis'!$C$6:$AB$170,26,FALSE)</f>
        <v>3.7</v>
      </c>
      <c r="N87" s="240" t="str">
        <f>VLOOKUP($B87,'Conditions of people affected'!$C$6:$R$170,16,FALSE)</f>
        <v>x</v>
      </c>
      <c r="O87" s="240" t="str">
        <f>VLOOKUP($B87,'Conditions of people affected'!$C$6:$R$170,9,FALSE)</f>
        <v>x</v>
      </c>
      <c r="P87" s="240" t="str">
        <f>VLOOKUP($B87,'Conditions of people affected'!$C$6:$R$170,15,FALSE)</f>
        <v>x</v>
      </c>
      <c r="Q87" s="240">
        <f t="shared" si="14"/>
        <v>3</v>
      </c>
      <c r="R87" s="240">
        <f>VLOOKUP($B87,'Complexity of the crisis'!$C$6:$AN$170,22,FALSE)</f>
        <v>3.5</v>
      </c>
      <c r="S87" s="240">
        <f>VLOOKUP($B87,'Complexity of the crisis'!$C$6:$AN$170,38,FALSE)</f>
        <v>2.5</v>
      </c>
      <c r="T87" s="133" t="str">
        <f>VLOOKUP(B87,Lists!$C$3:$E$163,3,FALSE)</f>
        <v>Asia,Asia</v>
      </c>
      <c r="U87" s="134">
        <f>VLOOKUP(B87,'INFORM Severity - hidden'!$C$5:$V$170,20,FALSE)</f>
        <v>44584</v>
      </c>
    </row>
    <row r="88" spans="1:21" x14ac:dyDescent="0.25">
      <c r="A88" s="130" t="str">
        <f t="array" ref="A88">IFERROR(INDEX(Lists!$B$2:$B$153,SMALL(IF(Lists!$I$2:$I$153="Individual",ROW(Lists!$B$2:$B$153)),ROW(84:84))-1,1),"")</f>
        <v>Syrian Regional Crisis</v>
      </c>
      <c r="B88" s="131" t="str">
        <f>VLOOKUP(A88,Lists!$B$2:$G$153,2,FALSE)</f>
        <v>REG004</v>
      </c>
      <c r="C88" s="131" t="str">
        <f>VLOOKUP(B88,'INFORM Severity - hidden'!$C$5:$D$160,2,FALSE)</f>
        <v>Syria,Turkey,Iraq,Egypt,Jordan,Lebanon</v>
      </c>
      <c r="D88" s="131" t="str">
        <f>VLOOKUP(A88,Lists!$B$2:$G$153,3,FALSE)</f>
        <v>SYR,TUR,IRQ,EGY,JOR,LBN</v>
      </c>
      <c r="E88" s="132" t="str">
        <f>VLOOKUP(A88,Lists!$B$2:$G$153,5,FALSE)</f>
        <v>Regional crisis</v>
      </c>
      <c r="F88" s="238">
        <f t="shared" si="10"/>
        <v>4.4000000000000004</v>
      </c>
      <c r="G88" s="129">
        <f t="shared" si="11"/>
        <v>5</v>
      </c>
      <c r="H88" s="129" t="str">
        <f t="shared" si="12"/>
        <v>Very High</v>
      </c>
      <c r="I88" s="239" t="str">
        <f>INDEX(Trends!$D$3:$D$404,MATCH(B88,Trends!$C$3:$C$404,0))</f>
        <v>Decreasing</v>
      </c>
      <c r="J88" s="129" t="str">
        <f>VLOOKUP($B88,Reliability!$A$3:$I$170,9,FALSE)</f>
        <v>High</v>
      </c>
      <c r="K88" s="240">
        <f t="shared" si="13"/>
        <v>3.9</v>
      </c>
      <c r="L88" s="240">
        <f>VLOOKUP($B88,'Impact of the crisis'!$C$6:$N$170,12,FALSE)</f>
        <v>3.1</v>
      </c>
      <c r="M88" s="240">
        <f>VLOOKUP($B88,'Impact of the crisis'!$C$6:$AB$170,26,FALSE)</f>
        <v>4.2</v>
      </c>
      <c r="N88" s="240">
        <f>VLOOKUP($B88,'Conditions of people affected'!$C$6:$R$170,16,FALSE)</f>
        <v>4.5</v>
      </c>
      <c r="O88" s="240">
        <f>VLOOKUP($B88,'Conditions of people affected'!$C$6:$R$170,9,FALSE)</f>
        <v>5</v>
      </c>
      <c r="P88" s="240">
        <f>VLOOKUP($B88,'Conditions of people affected'!$C$6:$R$170,15,FALSE)</f>
        <v>4</v>
      </c>
      <c r="Q88" s="240">
        <f t="shared" si="14"/>
        <v>4.7</v>
      </c>
      <c r="R88" s="240">
        <f>VLOOKUP($B88,'Complexity of the crisis'!$C$6:$AN$170,22,FALSE)</f>
        <v>4.3</v>
      </c>
      <c r="S88" s="240">
        <f>VLOOKUP($B88,'Complexity of the crisis'!$C$6:$AN$170,38,FALSE)</f>
        <v>5</v>
      </c>
      <c r="T88" s="133" t="str">
        <f>VLOOKUP(B88,Lists!$C$3:$E$163,3,FALSE)</f>
        <v>Middle east,Middle east,Middle east,Africa,Middle east,Middle east</v>
      </c>
      <c r="U88" s="134">
        <f>VLOOKUP(B88,'INFORM Severity - hidden'!$C$5:$V$170,20,FALSE)</f>
        <v>44560</v>
      </c>
    </row>
    <row r="89" spans="1:21" x14ac:dyDescent="0.25">
      <c r="A89" s="130" t="str">
        <f t="array" ref="A89">IFERROR(INDEX(Lists!$B$2:$B$153,SMALL(IF(Lists!$I$2:$I$153="Individual",ROW(Lists!$B$2:$B$153)),ROW(85:85))-1,1),"")</f>
        <v xml:space="preserve">Eastern Mediterranean Route </v>
      </c>
      <c r="B89" s="131" t="str">
        <f>VLOOKUP(A89,Lists!$B$2:$G$153,2,FALSE)</f>
        <v>REG006</v>
      </c>
      <c r="C89" s="131" t="str">
        <f>VLOOKUP(B89,'INFORM Severity - hidden'!$C$5:$D$160,2,FALSE)</f>
        <v>Turkey,Greece</v>
      </c>
      <c r="D89" s="131" t="str">
        <f>VLOOKUP(A89,Lists!$B$2:$G$153,3,FALSE)</f>
        <v>TUR,GRC</v>
      </c>
      <c r="E89" s="132" t="str">
        <f>VLOOKUP(A89,Lists!$B$2:$G$153,5,FALSE)</f>
        <v>Regional crisis</v>
      </c>
      <c r="F89" s="238">
        <f t="shared" si="10"/>
        <v>3.3</v>
      </c>
      <c r="G89" s="129">
        <f t="shared" si="11"/>
        <v>4</v>
      </c>
      <c r="H89" s="129" t="str">
        <f t="shared" si="12"/>
        <v>High</v>
      </c>
      <c r="I89" s="239" t="str">
        <f>INDEX(Trends!$D$3:$D$404,MATCH(B89,Trends!$C$3:$C$404,0))</f>
        <v>Stable</v>
      </c>
      <c r="J89" s="129" t="str">
        <f>VLOOKUP($B89,Reliability!$A$3:$I$170,9,FALSE)</f>
        <v>High</v>
      </c>
      <c r="K89" s="240">
        <f t="shared" si="13"/>
        <v>3.2</v>
      </c>
      <c r="L89" s="240">
        <f>VLOOKUP($B89,'Impact of the crisis'!$C$6:$N$170,12,FALSE)</f>
        <v>3</v>
      </c>
      <c r="M89" s="240">
        <f>VLOOKUP($B89,'Impact of the crisis'!$C$6:$AB$170,26,FALSE)</f>
        <v>3.3</v>
      </c>
      <c r="N89" s="240">
        <f>VLOOKUP($B89,'Conditions of people affected'!$C$6:$R$170,16,FALSE)</f>
        <v>3.5</v>
      </c>
      <c r="O89" s="240">
        <f>VLOOKUP($B89,'Conditions of people affected'!$C$6:$R$170,9,FALSE)</f>
        <v>4</v>
      </c>
      <c r="P89" s="240">
        <f>VLOOKUP($B89,'Conditions of people affected'!$C$6:$R$170,15,FALSE)</f>
        <v>3</v>
      </c>
      <c r="Q89" s="240">
        <f t="shared" si="14"/>
        <v>3.2</v>
      </c>
      <c r="R89" s="240">
        <f>VLOOKUP($B89,'Complexity of the crisis'!$C$6:$AN$170,22,FALSE)</f>
        <v>3.4</v>
      </c>
      <c r="S89" s="240">
        <f>VLOOKUP($B89,'Complexity of the crisis'!$C$6:$AN$170,38,FALSE)</f>
        <v>3</v>
      </c>
      <c r="T89" s="133" t="str">
        <f>VLOOKUP(B89,Lists!$C$3:$E$163,3,FALSE)</f>
        <v>Middle east,Europe</v>
      </c>
      <c r="U89" s="134">
        <f>VLOOKUP(B89,'INFORM Severity - hidden'!$C$5:$V$170,20,FALSE)</f>
        <v>44560</v>
      </c>
    </row>
    <row r="90" spans="1:21" x14ac:dyDescent="0.25">
      <c r="A90" s="130" t="str">
        <f t="array" ref="A90">IFERROR(INDEX(Lists!$B$2:$B$153,SMALL(IF(Lists!$I$2:$I$153="Individual",ROW(Lists!$B$2:$B$153)),ROW(86:86))-1,1),"")</f>
        <v>Central Mediterranean Route</v>
      </c>
      <c r="B90" s="131" t="str">
        <f>VLOOKUP(A90,Lists!$B$2:$G$153,2,FALSE)</f>
        <v>REG007</v>
      </c>
      <c r="C90" s="131" t="str">
        <f>VLOOKUP(B90,'INFORM Severity - hidden'!$C$5:$D$160,2,FALSE)</f>
        <v>Algeria,Tunisia,Libya,Italy</v>
      </c>
      <c r="D90" s="131" t="str">
        <f>VLOOKUP(A90,Lists!$B$2:$G$153,3,FALSE)</f>
        <v>DZA,TUN,LBY,ITA</v>
      </c>
      <c r="E90" s="132" t="str">
        <f>VLOOKUP(A90,Lists!$B$2:$G$153,5,FALSE)</f>
        <v>Regional crisis</v>
      </c>
      <c r="F90" s="238" t="str">
        <f t="shared" si="10"/>
        <v>x</v>
      </c>
      <c r="G90" s="129" t="str">
        <f t="shared" si="11"/>
        <v>x</v>
      </c>
      <c r="H90" s="129" t="str">
        <f t="shared" si="12"/>
        <v>x</v>
      </c>
      <c r="I90" s="239" t="str">
        <f>INDEX(Trends!$D$3:$D$404,MATCH(B90,Trends!$C$3:$C$404,0))</f>
        <v>-</v>
      </c>
      <c r="J90" s="129" t="str">
        <f>VLOOKUP($B90,Reliability!$A$3:$I$170,9,FALSE)</f>
        <v>Very Low</v>
      </c>
      <c r="K90" s="240" t="str">
        <f t="shared" si="13"/>
        <v>x</v>
      </c>
      <c r="L90" s="240" t="str">
        <f>VLOOKUP($B90,'Impact of the crisis'!$C$6:$N$170,12,FALSE)</f>
        <v>x</v>
      </c>
      <c r="M90" s="240">
        <f>VLOOKUP($B90,'Impact of the crisis'!$C$6:$AB$170,26,FALSE)</f>
        <v>4</v>
      </c>
      <c r="N90" s="240" t="str">
        <f>VLOOKUP($B90,'Conditions of people affected'!$C$6:$R$170,16,FALSE)</f>
        <v>x</v>
      </c>
      <c r="O90" s="240" t="str">
        <f>VLOOKUP($B90,'Conditions of people affected'!$C$6:$R$170,9,FALSE)</f>
        <v>x</v>
      </c>
      <c r="P90" s="240" t="str">
        <f>VLOOKUP($B90,'Conditions of people affected'!$C$6:$R$170,15,FALSE)</f>
        <v>x</v>
      </c>
      <c r="Q90" s="240">
        <f t="shared" si="14"/>
        <v>2.8</v>
      </c>
      <c r="R90" s="240">
        <f>VLOOKUP($B90,'Complexity of the crisis'!$C$6:$AN$170,22,FALSE)</f>
        <v>3.1</v>
      </c>
      <c r="S90" s="240">
        <f>VLOOKUP($B90,'Complexity of the crisis'!$C$6:$AN$170,38,FALSE)</f>
        <v>2.5</v>
      </c>
      <c r="T90" s="133" t="str">
        <f>VLOOKUP(B90,Lists!$C$3:$E$163,3,FALSE)</f>
        <v>Africa,Africa,Africa,Europe</v>
      </c>
      <c r="U90" s="134">
        <f>VLOOKUP(B90,'INFORM Severity - hidden'!$C$5:$V$170,20,FALSE)</f>
        <v>44500</v>
      </c>
    </row>
    <row r="91" spans="1:21" x14ac:dyDescent="0.25">
      <c r="A91" s="130" t="str">
        <f t="array" ref="A91">IFERROR(INDEX(Lists!$B$2:$B$153,SMALL(IF(Lists!$I$2:$I$153="Individual",ROW(Lists!$B$2:$B$153)),ROW(87:87))-1,1),"")</f>
        <v>Western Mediterranean Route</v>
      </c>
      <c r="B91" s="131" t="str">
        <f>VLOOKUP(A91,Lists!$B$2:$G$153,2,FALSE)</f>
        <v>REG008</v>
      </c>
      <c r="C91" s="131" t="str">
        <f>VLOOKUP(B91,'INFORM Severity - hidden'!$C$5:$D$160,2,FALSE)</f>
        <v>Algeria,Morocco,Spain</v>
      </c>
      <c r="D91" s="131" t="str">
        <f>VLOOKUP(A91,Lists!$B$2:$G$153,3,FALSE)</f>
        <v>DZA,MAR,ESP</v>
      </c>
      <c r="E91" s="132" t="str">
        <f>VLOOKUP(A91,Lists!$B$2:$G$153,5,FALSE)</f>
        <v>Regional crisis</v>
      </c>
      <c r="F91" s="238" t="str">
        <f t="shared" si="10"/>
        <v>x</v>
      </c>
      <c r="G91" s="129" t="str">
        <f t="shared" si="11"/>
        <v>x</v>
      </c>
      <c r="H91" s="129" t="str">
        <f t="shared" si="12"/>
        <v>x</v>
      </c>
      <c r="I91" s="239" t="str">
        <f>INDEX(Trends!$D$3:$D$404,MATCH(B91,Trends!$C$3:$C$404,0))</f>
        <v>-</v>
      </c>
      <c r="J91" s="129" t="str">
        <f>VLOOKUP($B91,Reliability!$A$3:$I$170,9,FALSE)</f>
        <v>Very Low</v>
      </c>
      <c r="K91" s="240" t="str">
        <f t="shared" si="13"/>
        <v>x</v>
      </c>
      <c r="L91" s="240" t="str">
        <f>VLOOKUP($B91,'Impact of the crisis'!$C$6:$N$170,12,FALSE)</f>
        <v>x</v>
      </c>
      <c r="M91" s="240">
        <f>VLOOKUP($B91,'Impact of the crisis'!$C$6:$AB$170,26,FALSE)</f>
        <v>3.2</v>
      </c>
      <c r="N91" s="240" t="str">
        <f>VLOOKUP($B91,'Conditions of people affected'!$C$6:$R$170,16,FALSE)</f>
        <v>x</v>
      </c>
      <c r="O91" s="240" t="str">
        <f>VLOOKUP($B91,'Conditions of people affected'!$C$6:$R$170,9,FALSE)</f>
        <v>x</v>
      </c>
      <c r="P91" s="240" t="str">
        <f>VLOOKUP($B91,'Conditions of people affected'!$C$6:$R$170,15,FALSE)</f>
        <v>x</v>
      </c>
      <c r="Q91" s="240">
        <f t="shared" si="14"/>
        <v>2.8</v>
      </c>
      <c r="R91" s="240">
        <f>VLOOKUP($B91,'Complexity of the crisis'!$C$6:$AN$170,22,FALSE)</f>
        <v>3.1</v>
      </c>
      <c r="S91" s="240">
        <f>VLOOKUP($B91,'Complexity of the crisis'!$C$6:$AN$170,38,FALSE)</f>
        <v>2.5</v>
      </c>
      <c r="T91" s="133" t="str">
        <f>VLOOKUP(B91,Lists!$C$3:$E$163,3,FALSE)</f>
        <v>Africa,Africa,Europe</v>
      </c>
      <c r="U91" s="134">
        <f>VLOOKUP(B91,'INFORM Severity - hidden'!$C$5:$V$170,20,FALSE)</f>
        <v>44500</v>
      </c>
    </row>
    <row r="92" spans="1:21" x14ac:dyDescent="0.25">
      <c r="A92" s="130" t="str">
        <f t="array" ref="A92">IFERROR(INDEX(Lists!$B$2:$B$153,SMALL(IF(Lists!$I$2:$I$153="Individual",ROW(Lists!$B$2:$B$153)),ROW(88:88))-1,1),"")</f>
        <v>Rohingya Regional Crisis</v>
      </c>
      <c r="B92" s="131" t="str">
        <f>VLOOKUP(A92,Lists!$B$2:$G$153,2,FALSE)</f>
        <v>REG011</v>
      </c>
      <c r="C92" s="131" t="str">
        <f>VLOOKUP(B92,'INFORM Severity - hidden'!$C$5:$D$160,2,FALSE)</f>
        <v>Bangladesh,Myanmar</v>
      </c>
      <c r="D92" s="131" t="str">
        <f>VLOOKUP(A92,Lists!$B$2:$G$153,3,FALSE)</f>
        <v>BGD,MMR</v>
      </c>
      <c r="E92" s="132" t="str">
        <f>VLOOKUP(A92,Lists!$B$2:$G$153,5,FALSE)</f>
        <v>Regional crisis</v>
      </c>
      <c r="F92" s="238">
        <f t="shared" si="10"/>
        <v>3.9</v>
      </c>
      <c r="G92" s="129">
        <f t="shared" si="11"/>
        <v>4</v>
      </c>
      <c r="H92" s="129" t="str">
        <f t="shared" si="12"/>
        <v>High</v>
      </c>
      <c r="I92" s="239" t="str">
        <f>INDEX(Trends!$D$3:$D$404,MATCH(B92,Trends!$C$3:$C$404,0))</f>
        <v>Decreasing</v>
      </c>
      <c r="J92" s="129" t="str">
        <f>VLOOKUP($B92,Reliability!$A$3:$I$170,9,FALSE)</f>
        <v>Very High</v>
      </c>
      <c r="K92" s="240">
        <f t="shared" si="13"/>
        <v>3</v>
      </c>
      <c r="L92" s="240">
        <f>VLOOKUP($B92,'Impact of the crisis'!$C$6:$N$170,12,FALSE)</f>
        <v>1.4</v>
      </c>
      <c r="M92" s="240">
        <f>VLOOKUP($B92,'Impact of the crisis'!$C$6:$AB$170,26,FALSE)</f>
        <v>3.6</v>
      </c>
      <c r="N92" s="240">
        <f>VLOOKUP($B92,'Conditions of people affected'!$C$6:$R$170,16,FALSE)</f>
        <v>4.05</v>
      </c>
      <c r="O92" s="240">
        <f>VLOOKUP($B92,'Conditions of people affected'!$C$6:$R$170,9,FALSE)</f>
        <v>4.0999999999999996</v>
      </c>
      <c r="P92" s="240">
        <f>VLOOKUP($B92,'Conditions of people affected'!$C$6:$R$170,15,FALSE)</f>
        <v>4</v>
      </c>
      <c r="Q92" s="240">
        <f t="shared" si="14"/>
        <v>4.3</v>
      </c>
      <c r="R92" s="240">
        <f>VLOOKUP($B92,'Complexity of the crisis'!$C$6:$AN$170,22,FALSE)</f>
        <v>4</v>
      </c>
      <c r="S92" s="240">
        <f>VLOOKUP($B92,'Complexity of the crisis'!$C$6:$AN$170,38,FALSE)</f>
        <v>4.5</v>
      </c>
      <c r="T92" s="133" t="str">
        <f>VLOOKUP(B92,Lists!$C$3:$E$163,3,FALSE)</f>
        <v>Asia,Asia</v>
      </c>
      <c r="U92" s="134">
        <f>VLOOKUP(B92,'INFORM Severity - hidden'!$C$5:$V$170,20,FALSE)</f>
        <v>44585</v>
      </c>
    </row>
    <row r="93" spans="1:21" x14ac:dyDescent="0.25">
      <c r="A93" s="130" t="str">
        <f t="array" ref="A93">IFERROR(INDEX(Lists!$B$2:$B$153,SMALL(IF(Lists!$I$2:$I$153="Individual",ROW(Lists!$B$2:$B$153)),ROW(89:89))-1,1),"")</f>
        <v>Southern Africa Regional Food Security Crisis</v>
      </c>
      <c r="B93" s="131" t="str">
        <f>VLOOKUP(A93,Lists!$B$2:$G$153,2,FALSE)</f>
        <v>REG012</v>
      </c>
      <c r="C93" s="131" t="str">
        <f>VLOOKUP(B93,'INFORM Severity - hidden'!$C$5:$D$160,2,FALSE)</f>
        <v>Lesotho,Madagascar,Malawi,Namibia,Eswatini,Zambia,Zimbabwe</v>
      </c>
      <c r="D93" s="131" t="str">
        <f>VLOOKUP(A93,Lists!$B$2:$G$153,3,FALSE)</f>
        <v>LSO,MDG,MWI,NAM,SWZ,ZMB,ZWE</v>
      </c>
      <c r="E93" s="132" t="str">
        <f>VLOOKUP(A93,Lists!$B$2:$G$153,5,FALSE)</f>
        <v>Regional crisis</v>
      </c>
      <c r="F93" s="238">
        <f t="shared" si="10"/>
        <v>3.6</v>
      </c>
      <c r="G93" s="129">
        <f t="shared" si="11"/>
        <v>4</v>
      </c>
      <c r="H93" s="129" t="str">
        <f t="shared" si="12"/>
        <v>High</v>
      </c>
      <c r="I93" s="239" t="str">
        <f>INDEX(Trends!$D$3:$D$404,MATCH(B93,Trends!$C$3:$C$404,0))</f>
        <v>Stable</v>
      </c>
      <c r="J93" s="129" t="str">
        <f>VLOOKUP($B93,Reliability!$A$3:$I$170,9,FALSE)</f>
        <v>Very High</v>
      </c>
      <c r="K93" s="240">
        <f t="shared" si="13"/>
        <v>3.7</v>
      </c>
      <c r="L93" s="240">
        <f>VLOOKUP($B93,'Impact of the crisis'!$C$6:$N$170,12,FALSE)</f>
        <v>4.5999999999999996</v>
      </c>
      <c r="M93" s="240">
        <f>VLOOKUP($B93,'Impact of the crisis'!$C$6:$AB$170,26,FALSE)</f>
        <v>3</v>
      </c>
      <c r="N93" s="240">
        <f>VLOOKUP($B93,'Conditions of people affected'!$C$6:$R$170,16,FALSE)</f>
        <v>4</v>
      </c>
      <c r="O93" s="240">
        <f>VLOOKUP($B93,'Conditions of people affected'!$C$6:$R$170,9,FALSE)</f>
        <v>5</v>
      </c>
      <c r="P93" s="240">
        <f>VLOOKUP($B93,'Conditions of people affected'!$C$6:$R$170,15,FALSE)</f>
        <v>3</v>
      </c>
      <c r="Q93" s="240">
        <f t="shared" si="14"/>
        <v>2.9</v>
      </c>
      <c r="R93" s="240">
        <f>VLOOKUP($B93,'Complexity of the crisis'!$C$6:$AN$170,22,FALSE)</f>
        <v>2.7</v>
      </c>
      <c r="S93" s="240">
        <f>VLOOKUP($B93,'Complexity of the crisis'!$C$6:$AN$170,38,FALSE)</f>
        <v>3</v>
      </c>
      <c r="T93" s="133" t="str">
        <f>VLOOKUP(B93,Lists!$C$3:$E$163,3,FALSE)</f>
        <v>Africa,Africa,Africa,Africa,Africa,Africa,Africa</v>
      </c>
      <c r="U93" s="134">
        <f>VLOOKUP(B93,'INFORM Severity - hidden'!$C$5:$V$170,20,FALSE)</f>
        <v>44591</v>
      </c>
    </row>
    <row r="94" spans="1:21" x14ac:dyDescent="0.25">
      <c r="A94" s="130" t="str">
        <f t="array" ref="A94">IFERROR(INDEX(Lists!$B$2:$B$153,SMALL(IF(Lists!$I$2:$I$153="Individual",ROW(Lists!$B$2:$B$153)),ROW(90:90))-1,1),"")</f>
        <v>Nagorno-Karabakh Conflict</v>
      </c>
      <c r="B94" s="131" t="str">
        <f>VLOOKUP(A94,Lists!$B$2:$G$153,2,FALSE)</f>
        <v>REG013</v>
      </c>
      <c r="C94" s="131" t="str">
        <f>VLOOKUP(B94,'INFORM Severity - hidden'!$C$5:$D$160,2,FALSE)</f>
        <v>Armenia,Azerbaijan</v>
      </c>
      <c r="D94" s="131" t="str">
        <f>VLOOKUP(A94,Lists!$B$2:$G$153,3,FALSE)</f>
        <v>ARM,AZE</v>
      </c>
      <c r="E94" s="132" t="str">
        <f>VLOOKUP(A94,Lists!$B$2:$G$153,5,FALSE)</f>
        <v>Regional crisis</v>
      </c>
      <c r="F94" s="238" t="str">
        <f t="shared" si="10"/>
        <v>x</v>
      </c>
      <c r="G94" s="129" t="str">
        <f t="shared" si="11"/>
        <v>x</v>
      </c>
      <c r="H94" s="129" t="str">
        <f t="shared" si="12"/>
        <v>x</v>
      </c>
      <c r="I94" s="239" t="str">
        <f>INDEX(Trends!$D$3:$D$404,MATCH(B94,Trends!$C$3:$C$404,0))</f>
        <v>-</v>
      </c>
      <c r="J94" s="129" t="str">
        <f>VLOOKUP($B94,Reliability!$A$3:$I$170,9,FALSE)</f>
        <v>Very Low</v>
      </c>
      <c r="K94" s="240">
        <f t="shared" si="13"/>
        <v>2.7</v>
      </c>
      <c r="L94" s="240">
        <f>VLOOKUP($B94,'Impact of the crisis'!$C$6:$N$170,12,FALSE)</f>
        <v>2.6</v>
      </c>
      <c r="M94" s="240">
        <f>VLOOKUP($B94,'Impact of the crisis'!$C$6:$AB$170,26,FALSE)</f>
        <v>2.7</v>
      </c>
      <c r="N94" s="240" t="str">
        <f>VLOOKUP($B94,'Conditions of people affected'!$C$6:$R$170,16,FALSE)</f>
        <v>x</v>
      </c>
      <c r="O94" s="240" t="str">
        <f>VLOOKUP($B94,'Conditions of people affected'!$C$6:$R$170,9,FALSE)</f>
        <v>x</v>
      </c>
      <c r="P94" s="240" t="str">
        <f>VLOOKUP($B94,'Conditions of people affected'!$C$6:$R$170,15,FALSE)</f>
        <v>x</v>
      </c>
      <c r="Q94" s="240">
        <f t="shared" si="14"/>
        <v>3</v>
      </c>
      <c r="R94" s="240">
        <f>VLOOKUP($B94,'Complexity of the crisis'!$C$6:$AN$170,22,FALSE)</f>
        <v>3.4</v>
      </c>
      <c r="S94" s="240">
        <f>VLOOKUP($B94,'Complexity of the crisis'!$C$6:$AN$170,38,FALSE)</f>
        <v>2.5</v>
      </c>
      <c r="T94" s="133" t="str">
        <f>VLOOKUP(B94,Lists!$C$3:$E$163,3,FALSE)</f>
        <v>Middle east,Middle east</v>
      </c>
      <c r="U94" s="134">
        <f>VLOOKUP(B94,'INFORM Severity - hidden'!$C$5:$V$170,20,FALSE)</f>
        <v>44500</v>
      </c>
    </row>
    <row r="95" spans="1:21" x14ac:dyDescent="0.25">
      <c r="A95" s="130" t="str">
        <f t="array" ref="A95">IFERROR(INDEX(Lists!$B$2:$B$153,SMALL(IF(Lists!$I$2:$I$153="Individual",ROW(Lists!$B$2:$B$153)),ROW(91:91))-1,1),"")</f>
        <v>Burundi and DRC refugees in Rwanda</v>
      </c>
      <c r="B95" s="131" t="str">
        <f>VLOOKUP(A95,Lists!$B$2:$G$153,2,FALSE)</f>
        <v>RWA002</v>
      </c>
      <c r="C95" s="131" t="str">
        <f>VLOOKUP(B95,'INFORM Severity - hidden'!$C$5:$D$160,2,FALSE)</f>
        <v>Rwanda</v>
      </c>
      <c r="D95" s="131" t="str">
        <f>VLOOKUP(A95,Lists!$B$2:$G$153,3,FALSE)</f>
        <v>RWA</v>
      </c>
      <c r="E95" s="132" t="str">
        <f>VLOOKUP(A95,Lists!$B$2:$G$153,5,FALSE)</f>
        <v>International displacement</v>
      </c>
      <c r="F95" s="238">
        <f t="shared" si="10"/>
        <v>2.2000000000000002</v>
      </c>
      <c r="G95" s="129">
        <f t="shared" si="11"/>
        <v>3</v>
      </c>
      <c r="H95" s="129" t="str">
        <f t="shared" si="12"/>
        <v>Medium</v>
      </c>
      <c r="I95" s="239" t="str">
        <f>INDEX(Trends!$D$3:$D$404,MATCH(B95,Trends!$C$3:$C$404,0))</f>
        <v>Stable</v>
      </c>
      <c r="J95" s="129" t="str">
        <f>VLOOKUP($B95,Reliability!$A$3:$I$170,9,FALSE)</f>
        <v>Low</v>
      </c>
      <c r="K95" s="240">
        <f t="shared" si="13"/>
        <v>2.6</v>
      </c>
      <c r="L95" s="240">
        <f>VLOOKUP($B95,'Impact of the crisis'!$C$6:$N$170,12,FALSE)</f>
        <v>2.1</v>
      </c>
      <c r="M95" s="240">
        <f>VLOOKUP($B95,'Impact of the crisis'!$C$6:$AB$170,26,FALSE)</f>
        <v>2.8</v>
      </c>
      <c r="N95" s="240">
        <f>VLOOKUP($B95,'Conditions of people affected'!$C$6:$R$170,16,FALSE)</f>
        <v>1.45</v>
      </c>
      <c r="O95" s="240">
        <f>VLOOKUP($B95,'Conditions of people affected'!$C$6:$R$170,9,FALSE)</f>
        <v>1.9</v>
      </c>
      <c r="P95" s="240">
        <f>VLOOKUP($B95,'Conditions of people affected'!$C$6:$R$170,15,FALSE)</f>
        <v>1</v>
      </c>
      <c r="Q95" s="240">
        <f t="shared" si="14"/>
        <v>3</v>
      </c>
      <c r="R95" s="240">
        <f>VLOOKUP($B95,'Complexity of the crisis'!$C$6:$AN$170,22,FALSE)</f>
        <v>4</v>
      </c>
      <c r="S95" s="240">
        <f>VLOOKUP($B95,'Complexity of the crisis'!$C$6:$AN$170,38,FALSE)</f>
        <v>1.5</v>
      </c>
      <c r="T95" s="133" t="str">
        <f>VLOOKUP(B95,Lists!$C$3:$E$163,3,FALSE)</f>
        <v>Africa</v>
      </c>
      <c r="U95" s="134">
        <f>VLOOKUP(B95,'INFORM Severity - hidden'!$C$5:$V$170,20,FALSE)</f>
        <v>44498</v>
      </c>
    </row>
    <row r="96" spans="1:21" x14ac:dyDescent="0.25">
      <c r="A96" s="130" t="str">
        <f t="array" ref="A96">IFERROR(INDEX(Lists!$B$2:$B$153,SMALL(IF(Lists!$I$2:$I$153="Individual",ROW(Lists!$B$2:$B$153)),ROW(92:92))-1,1),"")</f>
        <v>Refugees in Sudan</v>
      </c>
      <c r="B96" s="131" t="str">
        <f>VLOOKUP(A96,Lists!$B$2:$G$153,2,FALSE)</f>
        <v>SDN005</v>
      </c>
      <c r="C96" s="131" t="str">
        <f>VLOOKUP(B96,'INFORM Severity - hidden'!$C$5:$D$160,2,FALSE)</f>
        <v>Sudan</v>
      </c>
      <c r="D96" s="131" t="str">
        <f>VLOOKUP(A96,Lists!$B$2:$G$153,3,FALSE)</f>
        <v>SDN</v>
      </c>
      <c r="E96" s="132" t="str">
        <f>VLOOKUP(A96,Lists!$B$2:$G$153,5,FALSE)</f>
        <v>International displacement</v>
      </c>
      <c r="F96" s="238">
        <f t="shared" si="10"/>
        <v>3.4</v>
      </c>
      <c r="G96" s="129">
        <f t="shared" si="11"/>
        <v>4</v>
      </c>
      <c r="H96" s="129" t="str">
        <f t="shared" si="12"/>
        <v>High</v>
      </c>
      <c r="I96" s="239" t="str">
        <f>INDEX(Trends!$D$3:$D$404,MATCH(B96,Trends!$C$3:$C$404,0))</f>
        <v>Stable</v>
      </c>
      <c r="J96" s="129" t="str">
        <f>VLOOKUP($B96,Reliability!$A$3:$I$170,9,FALSE)</f>
        <v>Very High</v>
      </c>
      <c r="K96" s="240">
        <f t="shared" si="13"/>
        <v>3.4</v>
      </c>
      <c r="L96" s="240">
        <f>VLOOKUP($B96,'Impact of the crisis'!$C$6:$N$170,12,FALSE)</f>
        <v>2.1</v>
      </c>
      <c r="M96" s="240">
        <f>VLOOKUP($B96,'Impact of the crisis'!$C$6:$AB$170,26,FALSE)</f>
        <v>3.9</v>
      </c>
      <c r="N96" s="240">
        <f>VLOOKUP($B96,'Conditions of people affected'!$C$6:$R$170,16,FALSE)</f>
        <v>3.2</v>
      </c>
      <c r="O96" s="240">
        <f>VLOOKUP($B96,'Conditions of people affected'!$C$6:$R$170,9,FALSE)</f>
        <v>3.4</v>
      </c>
      <c r="P96" s="240">
        <f>VLOOKUP($B96,'Conditions of people affected'!$C$6:$R$170,15,FALSE)</f>
        <v>3</v>
      </c>
      <c r="Q96" s="240">
        <f t="shared" si="14"/>
        <v>3.7</v>
      </c>
      <c r="R96" s="240">
        <f>VLOOKUP($B96,'Complexity of the crisis'!$C$6:$AN$170,22,FALSE)</f>
        <v>4.7</v>
      </c>
      <c r="S96" s="240">
        <f>VLOOKUP($B96,'Complexity of the crisis'!$C$6:$AN$170,38,FALSE)</f>
        <v>2</v>
      </c>
      <c r="T96" s="133" t="str">
        <f>VLOOKUP(B96,Lists!$C$3:$E$163,3,FALSE)</f>
        <v>Africa</v>
      </c>
      <c r="U96" s="134">
        <f>VLOOKUP(B96,'INFORM Severity - hidden'!$C$5:$V$170,20,FALSE)</f>
        <v>44591</v>
      </c>
    </row>
    <row r="97" spans="1:21" x14ac:dyDescent="0.25">
      <c r="A97" s="130" t="str">
        <f t="array" ref="A97">IFERROR(INDEX(Lists!$B$2:$B$153,SMALL(IF(Lists!$I$2:$I$153="Individual",ROW(Lists!$B$2:$B$153)),ROW(93:93))-1,1),"")</f>
        <v>Refugees from Ethiopia</v>
      </c>
      <c r="B97" s="131" t="str">
        <f>VLOOKUP(A97,Lists!$B$2:$G$153,2,FALSE)</f>
        <v>SDN007</v>
      </c>
      <c r="C97" s="131" t="str">
        <f>VLOOKUP(B97,'INFORM Severity - hidden'!$C$5:$D$160,2,FALSE)</f>
        <v>Sudan</v>
      </c>
      <c r="D97" s="131" t="str">
        <f>VLOOKUP(A97,Lists!$B$2:$G$153,3,FALSE)</f>
        <v>SDN</v>
      </c>
      <c r="E97" s="132" t="str">
        <f>VLOOKUP(A97,Lists!$B$2:$G$153,5,FALSE)</f>
        <v>International displacement</v>
      </c>
      <c r="F97" s="238">
        <f t="shared" si="10"/>
        <v>2.6</v>
      </c>
      <c r="G97" s="129">
        <f t="shared" si="11"/>
        <v>3</v>
      </c>
      <c r="H97" s="129" t="str">
        <f t="shared" si="12"/>
        <v>Medium</v>
      </c>
      <c r="I97" s="239" t="str">
        <f>INDEX(Trends!$D$3:$D$404,MATCH(B97,Trends!$C$3:$C$404,0))</f>
        <v>Stable</v>
      </c>
      <c r="J97" s="129" t="str">
        <f>VLOOKUP($B97,Reliability!$A$3:$I$170,9,FALSE)</f>
        <v>Very High</v>
      </c>
      <c r="K97" s="240">
        <f t="shared" si="13"/>
        <v>3</v>
      </c>
      <c r="L97" s="240">
        <f>VLOOKUP($B97,'Impact of the crisis'!$C$6:$N$170,12,FALSE)</f>
        <v>2.4</v>
      </c>
      <c r="M97" s="240">
        <f>VLOOKUP($B97,'Impact of the crisis'!$C$6:$AB$170,26,FALSE)</f>
        <v>3.3</v>
      </c>
      <c r="N97" s="240">
        <f>VLOOKUP($B97,'Conditions of people affected'!$C$6:$R$170,16,FALSE)</f>
        <v>1.7</v>
      </c>
      <c r="O97" s="240">
        <f>VLOOKUP($B97,'Conditions of people affected'!$C$6:$R$170,9,FALSE)</f>
        <v>1.4</v>
      </c>
      <c r="P97" s="240">
        <f>VLOOKUP($B97,'Conditions of people affected'!$C$6:$R$170,15,FALSE)</f>
        <v>2</v>
      </c>
      <c r="Q97" s="240">
        <f t="shared" si="14"/>
        <v>3.7</v>
      </c>
      <c r="R97" s="240">
        <f>VLOOKUP($B97,'Complexity of the crisis'!$C$6:$AN$170,22,FALSE)</f>
        <v>4.7</v>
      </c>
      <c r="S97" s="240">
        <f>VLOOKUP($B97,'Complexity of the crisis'!$C$6:$AN$170,38,FALSE)</f>
        <v>2</v>
      </c>
      <c r="T97" s="133" t="str">
        <f>VLOOKUP(B97,Lists!$C$3:$E$163,3,FALSE)</f>
        <v>Africa</v>
      </c>
      <c r="U97" s="134">
        <f>VLOOKUP(B97,'INFORM Severity - hidden'!$C$5:$V$170,20,FALSE)</f>
        <v>44591</v>
      </c>
    </row>
    <row r="98" spans="1:21" x14ac:dyDescent="0.25">
      <c r="A98" s="130" t="str">
        <f t="array" ref="A98">IFERROR(INDEX(Lists!$B$2:$B$153,SMALL(IF(Lists!$I$2:$I$153="Individual",ROW(Lists!$B$2:$B$153)),ROW(94:94))-1,1),"")</f>
        <v>Violence West-Darfur</v>
      </c>
      <c r="B98" s="131" t="str">
        <f>VLOOKUP(A98,Lists!$B$2:$G$153,2,FALSE)</f>
        <v>SDN008</v>
      </c>
      <c r="C98" s="131" t="str">
        <f>VLOOKUP(B98,'INFORM Severity - hidden'!$C$5:$D$160,2,FALSE)</f>
        <v>Sudan</v>
      </c>
      <c r="D98" s="131" t="str">
        <f>VLOOKUP(A98,Lists!$B$2:$G$153,3,FALSE)</f>
        <v>SDN</v>
      </c>
      <c r="E98" s="132" t="str">
        <f>VLOOKUP(A98,Lists!$B$2:$G$153,5,FALSE)</f>
        <v>Other type of violence</v>
      </c>
      <c r="F98" s="238">
        <f t="shared" si="10"/>
        <v>3.7</v>
      </c>
      <c r="G98" s="129">
        <f t="shared" si="11"/>
        <v>4</v>
      </c>
      <c r="H98" s="129" t="str">
        <f t="shared" si="12"/>
        <v>High</v>
      </c>
      <c r="I98" s="239" t="str">
        <f>INDEX(Trends!$D$3:$D$404,MATCH(B98,Trends!$C$3:$C$404,0))</f>
        <v>Increasing</v>
      </c>
      <c r="J98" s="129" t="str">
        <f>VLOOKUP($B98,Reliability!$A$3:$I$170,9,FALSE)</f>
        <v>Very High</v>
      </c>
      <c r="K98" s="240">
        <f t="shared" si="13"/>
        <v>3.5</v>
      </c>
      <c r="L98" s="240">
        <f>VLOOKUP($B98,'Impact of the crisis'!$C$6:$N$170,12,FALSE)</f>
        <v>1.1000000000000001</v>
      </c>
      <c r="M98" s="240">
        <f>VLOOKUP($B98,'Impact of the crisis'!$C$6:$AB$170,26,FALSE)</f>
        <v>4.2</v>
      </c>
      <c r="N98" s="240">
        <f>VLOOKUP($B98,'Conditions of people affected'!$C$6:$R$170,16,FALSE)</f>
        <v>3.65</v>
      </c>
      <c r="O98" s="240">
        <f>VLOOKUP($B98,'Conditions of people affected'!$C$6:$R$170,9,FALSE)</f>
        <v>3.3</v>
      </c>
      <c r="P98" s="240">
        <f>VLOOKUP($B98,'Conditions of people affected'!$C$6:$R$170,15,FALSE)</f>
        <v>4</v>
      </c>
      <c r="Q98" s="240">
        <f t="shared" si="14"/>
        <v>3.8</v>
      </c>
      <c r="R98" s="240">
        <f>VLOOKUP($B98,'Complexity of the crisis'!$C$6:$AN$170,22,FALSE)</f>
        <v>4.7</v>
      </c>
      <c r="S98" s="240">
        <f>VLOOKUP($B98,'Complexity of the crisis'!$C$6:$AN$170,38,FALSE)</f>
        <v>2.5</v>
      </c>
      <c r="T98" s="133" t="str">
        <f>VLOOKUP(B98,Lists!$C$3:$E$163,3,FALSE)</f>
        <v>Africa</v>
      </c>
      <c r="U98" s="134">
        <f>VLOOKUP(B98,'INFORM Severity - hidden'!$C$5:$V$170,20,FALSE)</f>
        <v>44591</v>
      </c>
    </row>
    <row r="99" spans="1:21" x14ac:dyDescent="0.25">
      <c r="A99" s="130" t="str">
        <f t="array" ref="A99">IFERROR(INDEX(Lists!$B$2:$B$153,SMALL(IF(Lists!$I$2:$I$153="Individual",ROW(Lists!$B$2:$B$153)),ROW(95:95))-1,1),"")</f>
        <v>Drought in Senegal</v>
      </c>
      <c r="B99" s="131" t="str">
        <f>VLOOKUP(A99,Lists!$B$2:$G$153,2,FALSE)</f>
        <v>SEN002</v>
      </c>
      <c r="C99" s="131" t="str">
        <f>VLOOKUP(B99,'INFORM Severity - hidden'!$C$5:$D$160,2,FALSE)</f>
        <v>Senegal</v>
      </c>
      <c r="D99" s="131" t="str">
        <f>VLOOKUP(A99,Lists!$B$2:$G$153,3,FALSE)</f>
        <v>SEN</v>
      </c>
      <c r="E99" s="132" t="str">
        <f>VLOOKUP(A99,Lists!$B$2:$G$153,5,FALSE)</f>
        <v>Drought</v>
      </c>
      <c r="F99" s="238">
        <f t="shared" si="10"/>
        <v>2.4</v>
      </c>
      <c r="G99" s="129">
        <f t="shared" si="11"/>
        <v>3</v>
      </c>
      <c r="H99" s="129" t="str">
        <f t="shared" si="12"/>
        <v>Medium</v>
      </c>
      <c r="I99" s="239" t="str">
        <f>INDEX(Trends!$D$3:$D$404,MATCH(B99,Trends!$C$3:$C$404,0))</f>
        <v>Stable</v>
      </c>
      <c r="J99" s="129" t="str">
        <f>VLOOKUP($B99,Reliability!$A$3:$I$170,9,FALSE)</f>
        <v>Medium</v>
      </c>
      <c r="K99" s="240">
        <f t="shared" si="13"/>
        <v>2.7</v>
      </c>
      <c r="L99" s="240">
        <f>VLOOKUP($B99,'Impact of the crisis'!$C$6:$N$170,12,FALSE)</f>
        <v>4.5</v>
      </c>
      <c r="M99" s="240">
        <f>VLOOKUP($B99,'Impact of the crisis'!$C$6:$AB$170,26,FALSE)</f>
        <v>1.2</v>
      </c>
      <c r="N99" s="240">
        <f>VLOOKUP($B99,'Conditions of people affected'!$C$6:$R$170,16,FALSE)</f>
        <v>2.4</v>
      </c>
      <c r="O99" s="240">
        <f>VLOOKUP($B99,'Conditions of people affected'!$C$6:$R$170,9,FALSE)</f>
        <v>2.8</v>
      </c>
      <c r="P99" s="240">
        <f>VLOOKUP($B99,'Conditions of people affected'!$C$6:$R$170,15,FALSE)</f>
        <v>2</v>
      </c>
      <c r="Q99" s="240">
        <f t="shared" si="14"/>
        <v>2.2999999999999998</v>
      </c>
      <c r="R99" s="240">
        <f>VLOOKUP($B99,'Complexity of the crisis'!$C$6:$AN$170,22,FALSE)</f>
        <v>2.1</v>
      </c>
      <c r="S99" s="240">
        <f>VLOOKUP($B99,'Complexity of the crisis'!$C$6:$AN$170,38,FALSE)</f>
        <v>2.5</v>
      </c>
      <c r="T99" s="133" t="str">
        <f>VLOOKUP(B99,Lists!$C$3:$E$163,3,FALSE)</f>
        <v>Africa</v>
      </c>
      <c r="U99" s="134">
        <f>VLOOKUP(B99,'INFORM Severity - hidden'!$C$5:$V$170,20,FALSE)</f>
        <v>44496</v>
      </c>
    </row>
    <row r="100" spans="1:21" x14ac:dyDescent="0.25">
      <c r="A100" s="130" t="str">
        <f t="array" ref="A100">IFERROR(INDEX(Lists!$B$2:$B$153,SMALL(IF(Lists!$I$2:$I$153="Individual",ROW(Lists!$B$2:$B$153)),ROW(96:96))-1,1),"")</f>
        <v>Complex crisis in El Salvador</v>
      </c>
      <c r="B100" s="131" t="str">
        <f>VLOOKUP(A100,Lists!$B$2:$G$153,2,FALSE)</f>
        <v>SLV001</v>
      </c>
      <c r="C100" s="131" t="str">
        <f>VLOOKUP(B100,'INFORM Severity - hidden'!$C$5:$D$160,2,FALSE)</f>
        <v>El Salvador</v>
      </c>
      <c r="D100" s="131" t="str">
        <f>VLOOKUP(A100,Lists!$B$2:$G$153,3,FALSE)</f>
        <v>SLV</v>
      </c>
      <c r="E100" s="132" t="str">
        <f>VLOOKUP(A100,Lists!$B$2:$G$153,5,FALSE)</f>
        <v>Complex crisis</v>
      </c>
      <c r="F100" s="238">
        <f t="shared" si="10"/>
        <v>3.2</v>
      </c>
      <c r="G100" s="129">
        <f t="shared" si="11"/>
        <v>4</v>
      </c>
      <c r="H100" s="129" t="str">
        <f t="shared" si="12"/>
        <v>High</v>
      </c>
      <c r="I100" s="239" t="str">
        <f>INDEX(Trends!$D$3:$D$404,MATCH(B100,Trends!$C$3:$C$404,0))</f>
        <v>Increasing</v>
      </c>
      <c r="J100" s="129" t="str">
        <f>VLOOKUP($B100,Reliability!$A$3:$I$170,9,FALSE)</f>
        <v>Very High</v>
      </c>
      <c r="K100" s="240">
        <f t="shared" si="13"/>
        <v>3.4</v>
      </c>
      <c r="L100" s="240">
        <f>VLOOKUP($B100,'Impact of the crisis'!$C$6:$N$170,12,FALSE)</f>
        <v>3.8</v>
      </c>
      <c r="M100" s="240">
        <f>VLOOKUP($B100,'Impact of the crisis'!$C$6:$AB$170,26,FALSE)</f>
        <v>3.1</v>
      </c>
      <c r="N100" s="240">
        <f>VLOOKUP($B100,'Conditions of people affected'!$C$6:$R$170,16,FALSE)</f>
        <v>3.35</v>
      </c>
      <c r="O100" s="240">
        <f>VLOOKUP($B100,'Conditions of people affected'!$C$6:$R$170,9,FALSE)</f>
        <v>3.7</v>
      </c>
      <c r="P100" s="240">
        <f>VLOOKUP($B100,'Conditions of people affected'!$C$6:$R$170,15,FALSE)</f>
        <v>3</v>
      </c>
      <c r="Q100" s="240">
        <f t="shared" si="14"/>
        <v>2.8</v>
      </c>
      <c r="R100" s="240">
        <f>VLOOKUP($B100,'Complexity of the crisis'!$C$6:$AN$170,22,FALSE)</f>
        <v>3</v>
      </c>
      <c r="S100" s="240">
        <f>VLOOKUP($B100,'Complexity of the crisis'!$C$6:$AN$170,38,FALSE)</f>
        <v>2.5</v>
      </c>
      <c r="T100" s="133" t="str">
        <f>VLOOKUP(B100,Lists!$C$3:$E$163,3,FALSE)</f>
        <v>Americas</v>
      </c>
      <c r="U100" s="134">
        <f>VLOOKUP(B100,'INFORM Severity - hidden'!$C$5:$V$170,20,FALSE)</f>
        <v>44516</v>
      </c>
    </row>
    <row r="101" spans="1:21" x14ac:dyDescent="0.25">
      <c r="A101" s="130" t="str">
        <f t="array" ref="A101">IFERROR(INDEX(Lists!$B$2:$B$153,SMALL(IF(Lists!$I$2:$I$153="Individual",ROW(Lists!$B$2:$B$153)),ROW(97:97))-1,1),"")</f>
        <v>Complex crisis in Somalia</v>
      </c>
      <c r="B101" s="131" t="str">
        <f>VLOOKUP(A101,Lists!$B$2:$G$153,2,FALSE)</f>
        <v>SOM001</v>
      </c>
      <c r="C101" s="131" t="str">
        <f>VLOOKUP(B101,'INFORM Severity - hidden'!$C$5:$D$160,2,FALSE)</f>
        <v>Somalia</v>
      </c>
      <c r="D101" s="131" t="str">
        <f>VLOOKUP(A101,Lists!$B$2:$G$153,3,FALSE)</f>
        <v>SOM</v>
      </c>
      <c r="E101" s="132" t="str">
        <f>VLOOKUP(A101,Lists!$B$2:$G$153,5,FALSE)</f>
        <v>Complex crisis</v>
      </c>
      <c r="F101" s="238">
        <f t="shared" ref="F101:F126" si="15">IF(OR(N101="x",K101="x"),"x",ROUND((5-GEOMEAN(((5-K101)/5*4+1),((5-N101)/5*4+1),((5-N101)/5*4+1)))/4*3.5+Q101*0.3,1))</f>
        <v>4.4000000000000004</v>
      </c>
      <c r="G101" s="129">
        <f t="shared" ref="G101:G126" si="16">IF(F101="x","x",ROUNDUP(F101,0))</f>
        <v>5</v>
      </c>
      <c r="H101" s="129" t="str">
        <f t="shared" ref="H101:H126" si="17">IF(N101="x","x",IF(K101="x","x",(IF(G101=5,"Very High",IF(G101=4,"High",IF(G101=3,"Medium",IF(G101=2,"Low","Very Low")))))))</f>
        <v>Very High</v>
      </c>
      <c r="I101" s="239" t="str">
        <f>INDEX(Trends!$D$3:$D$404,MATCH(B101,Trends!$C$3:$C$404,0))</f>
        <v>Decreasing</v>
      </c>
      <c r="J101" s="129" t="str">
        <f>VLOOKUP($B101,Reliability!$A$3:$I$170,9,FALSE)</f>
        <v>High</v>
      </c>
      <c r="K101" s="240">
        <f t="shared" ref="K101:K126" si="18">IF(OR(M101="x",L101="x"),"x",ROUND((5-GEOMEAN(((5-L101)/5*4+1),((5-M101)/5*4+1),((5-M101)/5*4+1)))/4*5,1))</f>
        <v>4.8</v>
      </c>
      <c r="L101" s="240">
        <f>VLOOKUP($B101,'Impact of the crisis'!$C$6:$N$170,12,FALSE)</f>
        <v>4.7</v>
      </c>
      <c r="M101" s="240">
        <f>VLOOKUP($B101,'Impact of the crisis'!$C$6:$AB$170,26,FALSE)</f>
        <v>4.8</v>
      </c>
      <c r="N101" s="240">
        <f>VLOOKUP($B101,'Conditions of people affected'!$C$6:$R$170,16,FALSE)</f>
        <v>3.9</v>
      </c>
      <c r="O101" s="240">
        <f>VLOOKUP($B101,'Conditions of people affected'!$C$6:$R$170,9,FALSE)</f>
        <v>4.8</v>
      </c>
      <c r="P101" s="240">
        <f>VLOOKUP($B101,'Conditions of people affected'!$C$6:$R$170,15,FALSE)</f>
        <v>3</v>
      </c>
      <c r="Q101" s="240">
        <f t="shared" ref="Q101:Q126" si="19">IF(OR(S101="x",R101="x"),R101,ROUND((5-GEOMEAN(((5-R101)/5*4+1),((5-S101)/5*4+1)))/4*5,1))</f>
        <v>4.5999999999999996</v>
      </c>
      <c r="R101" s="240">
        <f>VLOOKUP($B101,'Complexity of the crisis'!$C$6:$AN$170,22,FALSE)</f>
        <v>4.5999999999999996</v>
      </c>
      <c r="S101" s="240">
        <f>VLOOKUP($B101,'Complexity of the crisis'!$C$6:$AN$170,38,FALSE)</f>
        <v>4.5</v>
      </c>
      <c r="T101" s="133" t="str">
        <f>VLOOKUP(B101,Lists!$C$3:$E$163,3,FALSE)</f>
        <v>Africa</v>
      </c>
      <c r="U101" s="134">
        <f>VLOOKUP(B101,'INFORM Severity - hidden'!$C$5:$V$170,20,FALSE)</f>
        <v>44588</v>
      </c>
    </row>
    <row r="102" spans="1:21" x14ac:dyDescent="0.25">
      <c r="A102" s="130" t="str">
        <f t="array" ref="A102">IFERROR(INDEX(Lists!$B$2:$B$153,SMALL(IF(Lists!$I$2:$I$153="Individual",ROW(Lists!$B$2:$B$153)),ROW(98:98))-1,1),"")</f>
        <v>Mixed Migration Flows in Somalia</v>
      </c>
      <c r="B102" s="131" t="str">
        <f>VLOOKUP(A102,Lists!$B$2:$G$153,2,FALSE)</f>
        <v>SOM002</v>
      </c>
      <c r="C102" s="131" t="str">
        <f>VLOOKUP(B102,'INFORM Severity - hidden'!$C$5:$D$160,2,FALSE)</f>
        <v>Somalia</v>
      </c>
      <c r="D102" s="131" t="str">
        <f>VLOOKUP(A102,Lists!$B$2:$G$153,3,FALSE)</f>
        <v>SOM</v>
      </c>
      <c r="E102" s="132" t="str">
        <f>VLOOKUP(A102,Lists!$B$2:$G$153,5,FALSE)</f>
        <v>International displacement</v>
      </c>
      <c r="F102" s="238">
        <f t="shared" si="15"/>
        <v>1.9</v>
      </c>
      <c r="G102" s="129">
        <f t="shared" si="16"/>
        <v>2</v>
      </c>
      <c r="H102" s="129" t="str">
        <f t="shared" si="17"/>
        <v>Low</v>
      </c>
      <c r="I102" s="239" t="str">
        <f>INDEX(Trends!$D$3:$D$404,MATCH(B102,Trends!$C$3:$C$404,0))</f>
        <v>Stable</v>
      </c>
      <c r="J102" s="129" t="str">
        <f>VLOOKUP($B102,Reliability!$A$3:$I$170,9,FALSE)</f>
        <v>High</v>
      </c>
      <c r="K102" s="240">
        <f t="shared" si="18"/>
        <v>1.4</v>
      </c>
      <c r="L102" s="240">
        <f>VLOOKUP($B102,'Impact of the crisis'!$C$6:$N$170,12,FALSE)</f>
        <v>0.8</v>
      </c>
      <c r="M102" s="240">
        <f>VLOOKUP($B102,'Impact of the crisis'!$C$6:$AB$170,26,FALSE)</f>
        <v>1.7</v>
      </c>
      <c r="N102" s="240">
        <f>VLOOKUP($B102,'Conditions of people affected'!$C$6:$R$170,16,FALSE)</f>
        <v>0.85</v>
      </c>
      <c r="O102" s="240">
        <f>VLOOKUP($B102,'Conditions of people affected'!$C$6:$R$170,9,FALSE)</f>
        <v>0.7</v>
      </c>
      <c r="P102" s="240">
        <f>VLOOKUP($B102,'Conditions of people affected'!$C$6:$R$170,15,FALSE)</f>
        <v>1</v>
      </c>
      <c r="Q102" s="240">
        <f t="shared" si="19"/>
        <v>3.8</v>
      </c>
      <c r="R102" s="240">
        <f>VLOOKUP($B102,'Complexity of the crisis'!$C$6:$AN$170,22,FALSE)</f>
        <v>4.5999999999999996</v>
      </c>
      <c r="S102" s="240">
        <f>VLOOKUP($B102,'Complexity of the crisis'!$C$6:$AN$170,38,FALSE)</f>
        <v>2.5</v>
      </c>
      <c r="T102" s="133" t="str">
        <f>VLOOKUP(B102,Lists!$C$3:$E$163,3,FALSE)</f>
        <v>Africa</v>
      </c>
      <c r="U102" s="134">
        <f>VLOOKUP(B102,'INFORM Severity - hidden'!$C$5:$V$170,20,FALSE)</f>
        <v>44588</v>
      </c>
    </row>
    <row r="103" spans="1:21" x14ac:dyDescent="0.25">
      <c r="A103" s="130" t="str">
        <f t="array" ref="A103">IFERROR(INDEX(Lists!$B$2:$B$153,SMALL(IF(Lists!$I$2:$I$153="Individual",ROW(Lists!$B$2:$B$153)),ROW(99:99))-1,1),"")</f>
        <v>Drought in Somalia</v>
      </c>
      <c r="B103" s="131" t="str">
        <f>VLOOKUP(A103,Lists!$B$2:$G$153,2,FALSE)</f>
        <v>SOM005</v>
      </c>
      <c r="C103" s="131" t="str">
        <f>VLOOKUP(B103,'INFORM Severity - hidden'!$C$5:$D$160,2,FALSE)</f>
        <v>Somalia</v>
      </c>
      <c r="D103" s="131" t="str">
        <f>VLOOKUP(A103,Lists!$B$2:$G$153,3,FALSE)</f>
        <v>SOM</v>
      </c>
      <c r="E103" s="132" t="str">
        <f>VLOOKUP(A103,Lists!$B$2:$G$153,5,FALSE)</f>
        <v>Drought</v>
      </c>
      <c r="F103" s="238">
        <f t="shared" si="15"/>
        <v>3.7</v>
      </c>
      <c r="G103" s="129">
        <f t="shared" si="16"/>
        <v>4</v>
      </c>
      <c r="H103" s="129" t="str">
        <f t="shared" si="17"/>
        <v>High</v>
      </c>
      <c r="I103" s="239" t="str">
        <f>INDEX(Trends!$D$3:$D$404,MATCH(B103,Trends!$C$3:$C$404,0))</f>
        <v>-</v>
      </c>
      <c r="J103" s="129" t="str">
        <f>VLOOKUP($B103,Reliability!$A$3:$I$170,9,FALSE)</f>
        <v>High</v>
      </c>
      <c r="K103" s="240">
        <f t="shared" si="18"/>
        <v>3.2</v>
      </c>
      <c r="L103" s="240">
        <f>VLOOKUP($B103,'Impact of the crisis'!$C$6:$N$170,12,FALSE)</f>
        <v>4.7</v>
      </c>
      <c r="M103" s="240">
        <f>VLOOKUP($B103,'Impact of the crisis'!$C$6:$AB$170,26,FALSE)</f>
        <v>1.9</v>
      </c>
      <c r="N103" s="240">
        <f>VLOOKUP($B103,'Conditions of people affected'!$C$6:$R$170,16,FALSE)</f>
        <v>3.6</v>
      </c>
      <c r="O103" s="240">
        <f>VLOOKUP($B103,'Conditions of people affected'!$C$6:$R$170,9,FALSE)</f>
        <v>4.2</v>
      </c>
      <c r="P103" s="240">
        <f>VLOOKUP($B103,'Conditions of people affected'!$C$6:$R$170,15,FALSE)</f>
        <v>3</v>
      </c>
      <c r="Q103" s="240">
        <f t="shared" si="19"/>
        <v>4.3</v>
      </c>
      <c r="R103" s="240">
        <f>VLOOKUP($B103,'Complexity of the crisis'!$C$6:$AN$170,22,FALSE)</f>
        <v>4.5999999999999996</v>
      </c>
      <c r="S103" s="240">
        <f>VLOOKUP($B103,'Complexity of the crisis'!$C$6:$AN$170,38,FALSE)</f>
        <v>4</v>
      </c>
      <c r="T103" s="133" t="str">
        <f>VLOOKUP(B103,Lists!$C$3:$E$163,3,FALSE)</f>
        <v>Africa</v>
      </c>
      <c r="U103" s="134">
        <f>VLOOKUP(B103,'INFORM Severity - hidden'!$C$5:$V$170,20,FALSE)</f>
        <v>44589</v>
      </c>
    </row>
    <row r="104" spans="1:21" x14ac:dyDescent="0.25">
      <c r="A104" s="130" t="str">
        <f t="array" ref="A104">IFERROR(INDEX(Lists!$B$2:$B$153,SMALL(IF(Lists!$I$2:$I$153="Individual",ROW(Lists!$B$2:$B$153)),ROW(100:100))-1,1),"")</f>
        <v>Complex crisis in South Sudan</v>
      </c>
      <c r="B104" s="131" t="str">
        <f>VLOOKUP(A104,Lists!$B$2:$G$153,2,FALSE)</f>
        <v>SSD001</v>
      </c>
      <c r="C104" s="131" t="str">
        <f>VLOOKUP(B104,'INFORM Severity - hidden'!$C$5:$D$160,2,FALSE)</f>
        <v>South Sudan</v>
      </c>
      <c r="D104" s="131" t="str">
        <f>VLOOKUP(A104,Lists!$B$2:$G$153,3,FALSE)</f>
        <v>SSD</v>
      </c>
      <c r="E104" s="132" t="str">
        <f>VLOOKUP(A104,Lists!$B$2:$G$153,5,FALSE)</f>
        <v>Complex crisis</v>
      </c>
      <c r="F104" s="238">
        <f t="shared" si="15"/>
        <v>4.5999999999999996</v>
      </c>
      <c r="G104" s="129">
        <f t="shared" si="16"/>
        <v>5</v>
      </c>
      <c r="H104" s="129" t="str">
        <f t="shared" si="17"/>
        <v>Very High</v>
      </c>
      <c r="I104" s="239" t="str">
        <f>INDEX(Trends!$D$3:$D$404,MATCH(B104,Trends!$C$3:$C$404,0))</f>
        <v>Stable</v>
      </c>
      <c r="J104" s="129" t="str">
        <f>VLOOKUP($B104,Reliability!$A$3:$I$170,9,FALSE)</f>
        <v>Medium</v>
      </c>
      <c r="K104" s="240">
        <f t="shared" si="18"/>
        <v>4.7</v>
      </c>
      <c r="L104" s="240">
        <f>VLOOKUP($B104,'Impact of the crisis'!$C$6:$N$170,12,FALSE)</f>
        <v>4.5999999999999996</v>
      </c>
      <c r="M104" s="240">
        <f>VLOOKUP($B104,'Impact of the crisis'!$C$6:$AB$170,26,FALSE)</f>
        <v>4.7</v>
      </c>
      <c r="N104" s="240">
        <f>VLOOKUP($B104,'Conditions of people affected'!$C$6:$R$170,16,FALSE)</f>
        <v>4.45</v>
      </c>
      <c r="O104" s="240">
        <f>VLOOKUP($B104,'Conditions of people affected'!$C$6:$R$170,9,FALSE)</f>
        <v>4.9000000000000004</v>
      </c>
      <c r="P104" s="240">
        <f>VLOOKUP($B104,'Conditions of people affected'!$C$6:$R$170,15,FALSE)</f>
        <v>4</v>
      </c>
      <c r="Q104" s="240">
        <f t="shared" si="19"/>
        <v>4.5999999999999996</v>
      </c>
      <c r="R104" s="240">
        <f>VLOOKUP($B104,'Complexity of the crisis'!$C$6:$AN$170,22,FALSE)</f>
        <v>4.7</v>
      </c>
      <c r="S104" s="240">
        <f>VLOOKUP($B104,'Complexity of the crisis'!$C$6:$AN$170,38,FALSE)</f>
        <v>4.5</v>
      </c>
      <c r="T104" s="133" t="str">
        <f>VLOOKUP(B104,Lists!$C$3:$E$163,3,FALSE)</f>
        <v>Africa</v>
      </c>
      <c r="U104" s="134">
        <f>VLOOKUP(B104,'INFORM Severity - hidden'!$C$5:$V$170,20,FALSE)</f>
        <v>44496</v>
      </c>
    </row>
    <row r="105" spans="1:21" x14ac:dyDescent="0.25">
      <c r="A105" s="130" t="str">
        <f t="array" ref="A105">IFERROR(INDEX(Lists!$B$2:$B$153,SMALL(IF(Lists!$I$2:$I$153="Individual",ROW(Lists!$B$2:$B$153)),ROW(101:101))-1,1),"")</f>
        <v>Food Security Crisis in Eswatini</v>
      </c>
      <c r="B105" s="131" t="str">
        <f>VLOOKUP(A105,Lists!$B$2:$G$153,2,FALSE)</f>
        <v>SWZ001</v>
      </c>
      <c r="C105" s="131" t="str">
        <f>VLOOKUP(B105,'INFORM Severity - hidden'!$C$5:$D$160,2,FALSE)</f>
        <v>Eswatini</v>
      </c>
      <c r="D105" s="131" t="str">
        <f>VLOOKUP(A105,Lists!$B$2:$G$153,3,FALSE)</f>
        <v>SWZ</v>
      </c>
      <c r="E105" s="132" t="str">
        <f>VLOOKUP(A105,Lists!$B$2:$G$153,5,FALSE)</f>
        <v>Food Security</v>
      </c>
      <c r="F105" s="238">
        <f t="shared" si="15"/>
        <v>2.5</v>
      </c>
      <c r="G105" s="129">
        <f t="shared" si="16"/>
        <v>3</v>
      </c>
      <c r="H105" s="129" t="str">
        <f t="shared" si="17"/>
        <v>Medium</v>
      </c>
      <c r="I105" s="239" t="str">
        <f>INDEX(Trends!$D$3:$D$404,MATCH(B105,Trends!$C$3:$C$404,0))</f>
        <v>Increasing</v>
      </c>
      <c r="J105" s="129" t="str">
        <f>VLOOKUP($B105,Reliability!$A$3:$I$170,9,FALSE)</f>
        <v>High</v>
      </c>
      <c r="K105" s="240">
        <f t="shared" si="18"/>
        <v>2.1</v>
      </c>
      <c r="L105" s="240">
        <f>VLOOKUP($B105,'Impact of the crisis'!$C$6:$N$170,12,FALSE)</f>
        <v>3.1</v>
      </c>
      <c r="M105" s="240">
        <f>VLOOKUP($B105,'Impact of the crisis'!$C$6:$AB$170,26,FALSE)</f>
        <v>1.5</v>
      </c>
      <c r="N105" s="240">
        <f>VLOOKUP($B105,'Conditions of people affected'!$C$6:$R$170,16,FALSE)</f>
        <v>2.75</v>
      </c>
      <c r="O105" s="240">
        <f>VLOOKUP($B105,'Conditions of people affected'!$C$6:$R$170,9,FALSE)</f>
        <v>2.5</v>
      </c>
      <c r="P105" s="240">
        <f>VLOOKUP($B105,'Conditions of people affected'!$C$6:$R$170,15,FALSE)</f>
        <v>3</v>
      </c>
      <c r="Q105" s="240">
        <f t="shared" si="19"/>
        <v>2.5</v>
      </c>
      <c r="R105" s="240">
        <f>VLOOKUP($B105,'Complexity of the crisis'!$C$6:$AN$170,22,FALSE)</f>
        <v>3.3</v>
      </c>
      <c r="S105" s="240">
        <f>VLOOKUP($B105,'Complexity of the crisis'!$C$6:$AN$170,38,FALSE)</f>
        <v>1.5</v>
      </c>
      <c r="T105" s="133" t="str">
        <f>VLOOKUP(B105,Lists!$C$3:$E$163,3,FALSE)</f>
        <v>Africa</v>
      </c>
      <c r="U105" s="134">
        <f>VLOOKUP(B105,'INFORM Severity - hidden'!$C$5:$V$170,20,FALSE)</f>
        <v>44591</v>
      </c>
    </row>
    <row r="106" spans="1:21" x14ac:dyDescent="0.25">
      <c r="A106" s="130" t="str">
        <f t="array" ref="A106">IFERROR(INDEX(Lists!$B$2:$B$153,SMALL(IF(Lists!$I$2:$I$153="Individual",ROW(Lists!$B$2:$B$153)),ROW(102:102))-1,1),"")</f>
        <v>Syrian conflict</v>
      </c>
      <c r="B106" s="131" t="str">
        <f>VLOOKUP(A106,Lists!$B$2:$G$153,2,FALSE)</f>
        <v>SYR001</v>
      </c>
      <c r="C106" s="131" t="str">
        <f>VLOOKUP(B106,'INFORM Severity - hidden'!$C$5:$D$160,2,FALSE)</f>
        <v>Syria</v>
      </c>
      <c r="D106" s="131" t="str">
        <f>VLOOKUP(A106,Lists!$B$2:$G$153,3,FALSE)</f>
        <v>SYR</v>
      </c>
      <c r="E106" s="132" t="str">
        <f>VLOOKUP(A106,Lists!$B$2:$G$153,5,FALSE)</f>
        <v>Complex crisis</v>
      </c>
      <c r="F106" s="238">
        <f t="shared" si="15"/>
        <v>5</v>
      </c>
      <c r="G106" s="129">
        <f t="shared" si="16"/>
        <v>5</v>
      </c>
      <c r="H106" s="129" t="str">
        <f t="shared" si="17"/>
        <v>Very High</v>
      </c>
      <c r="I106" s="239" t="str">
        <f>INDEX(Trends!$D$3:$D$404,MATCH(B106,Trends!$C$3:$C$404,0))</f>
        <v>Stable</v>
      </c>
      <c r="J106" s="129" t="str">
        <f>VLOOKUP($B106,Reliability!$A$3:$I$170,9,FALSE)</f>
        <v>High</v>
      </c>
      <c r="K106" s="240">
        <f t="shared" si="18"/>
        <v>4.8</v>
      </c>
      <c r="L106" s="240">
        <f>VLOOKUP($B106,'Impact of the crisis'!$C$6:$N$170,12,FALSE)</f>
        <v>4.5</v>
      </c>
      <c r="M106" s="240">
        <f>VLOOKUP($B106,'Impact of the crisis'!$C$6:$AB$170,26,FALSE)</f>
        <v>4.9000000000000004</v>
      </c>
      <c r="N106" s="240">
        <f>VLOOKUP($B106,'Conditions of people affected'!$C$6:$R$170,16,FALSE)</f>
        <v>5</v>
      </c>
      <c r="O106" s="240">
        <f>VLOOKUP($B106,'Conditions of people affected'!$C$6:$R$170,9,FALSE)</f>
        <v>5</v>
      </c>
      <c r="P106" s="240">
        <f>VLOOKUP($B106,'Conditions of people affected'!$C$6:$R$170,15,FALSE)</f>
        <v>5</v>
      </c>
      <c r="Q106" s="240">
        <f t="shared" si="19"/>
        <v>5.0999999999999996</v>
      </c>
      <c r="R106" s="240">
        <f>VLOOKUP($B106,'Complexity of the crisis'!$C$6:$AN$170,22,FALSE)</f>
        <v>5.2</v>
      </c>
      <c r="S106" s="240">
        <f>VLOOKUP($B106,'Complexity of the crisis'!$C$6:$AN$170,38,FALSE)</f>
        <v>5</v>
      </c>
      <c r="T106" s="133" t="str">
        <f>VLOOKUP(B106,Lists!$C$3:$E$163,3,FALSE)</f>
        <v>Middle east</v>
      </c>
      <c r="U106" s="134">
        <f>VLOOKUP(B106,'INFORM Severity - hidden'!$C$5:$V$170,20,FALSE)</f>
        <v>44584</v>
      </c>
    </row>
    <row r="107" spans="1:21" x14ac:dyDescent="0.25">
      <c r="A107" s="130" t="str">
        <f t="array" ref="A107">IFERROR(INDEX(Lists!$B$2:$B$153,SMALL(IF(Lists!$I$2:$I$153="Individual",ROW(Lists!$B$2:$B$153)),ROW(103:103))-1,1),"")</f>
        <v>Boko Haram in Chad</v>
      </c>
      <c r="B107" s="131" t="str">
        <f>VLOOKUP(A107,Lists!$B$2:$G$153,2,FALSE)</f>
        <v>TCD003</v>
      </c>
      <c r="C107" s="131" t="str">
        <f>VLOOKUP(B107,'INFORM Severity - hidden'!$C$5:$D$160,2,FALSE)</f>
        <v>Chad</v>
      </c>
      <c r="D107" s="131" t="str">
        <f>VLOOKUP(A107,Lists!$B$2:$G$153,3,FALSE)</f>
        <v>TCD</v>
      </c>
      <c r="E107" s="132" t="str">
        <f>VLOOKUP(A107,Lists!$B$2:$G$153,5,FALSE)</f>
        <v>Conflict</v>
      </c>
      <c r="F107" s="238">
        <f t="shared" si="15"/>
        <v>3.8</v>
      </c>
      <c r="G107" s="129">
        <f t="shared" si="16"/>
        <v>4</v>
      </c>
      <c r="H107" s="129" t="str">
        <f t="shared" si="17"/>
        <v>High</v>
      </c>
      <c r="I107" s="239" t="str">
        <f>INDEX(Trends!$D$3:$D$404,MATCH(B107,Trends!$C$3:$C$404,0))</f>
        <v>Stable</v>
      </c>
      <c r="J107" s="129" t="str">
        <f>VLOOKUP($B107,Reliability!$A$3:$I$170,9,FALSE)</f>
        <v>Medium</v>
      </c>
      <c r="K107" s="240">
        <f t="shared" si="18"/>
        <v>3.1</v>
      </c>
      <c r="L107" s="240">
        <f>VLOOKUP($B107,'Impact of the crisis'!$C$6:$N$170,12,FALSE)</f>
        <v>0.6</v>
      </c>
      <c r="M107" s="240">
        <f>VLOOKUP($B107,'Impact of the crisis'!$C$6:$AB$170,26,FALSE)</f>
        <v>3.9</v>
      </c>
      <c r="N107" s="240">
        <f>VLOOKUP($B107,'Conditions of people affected'!$C$6:$R$170,16,FALSE)</f>
        <v>3.8</v>
      </c>
      <c r="O107" s="240">
        <f>VLOOKUP($B107,'Conditions of people affected'!$C$6:$R$170,9,FALSE)</f>
        <v>2.6</v>
      </c>
      <c r="P107" s="240">
        <f>VLOOKUP($B107,'Conditions of people affected'!$C$6:$R$170,15,FALSE)</f>
        <v>5</v>
      </c>
      <c r="Q107" s="240">
        <f t="shared" si="19"/>
        <v>4.3</v>
      </c>
      <c r="R107" s="240">
        <f>VLOOKUP($B107,'Complexity of the crisis'!$C$6:$AN$170,22,FALSE)</f>
        <v>4.5999999999999996</v>
      </c>
      <c r="S107" s="240">
        <f>VLOOKUP($B107,'Complexity of the crisis'!$C$6:$AN$170,38,FALSE)</f>
        <v>4</v>
      </c>
      <c r="T107" s="133" t="str">
        <f>VLOOKUP(B107,Lists!$C$3:$E$163,3,FALSE)</f>
        <v>Africa</v>
      </c>
      <c r="U107" s="134">
        <f>VLOOKUP(B107,'INFORM Severity - hidden'!$C$5:$V$170,20,FALSE)</f>
        <v>44498</v>
      </c>
    </row>
    <row r="108" spans="1:21" x14ac:dyDescent="0.25">
      <c r="A108" s="130" t="str">
        <f t="array" ref="A108">IFERROR(INDEX(Lists!$B$2:$B$153,SMALL(IF(Lists!$I$2:$I$153="Individual",ROW(Lists!$B$2:$B$153)),ROW(104:104))-1,1),"")</f>
        <v>CAR refugees in Chad</v>
      </c>
      <c r="B108" s="131" t="str">
        <f>VLOOKUP(A108,Lists!$B$2:$G$153,2,FALSE)</f>
        <v>TCD004</v>
      </c>
      <c r="C108" s="131" t="str">
        <f>VLOOKUP(B108,'INFORM Severity - hidden'!$C$5:$D$160,2,FALSE)</f>
        <v>Chad</v>
      </c>
      <c r="D108" s="131" t="str">
        <f>VLOOKUP(A108,Lists!$B$2:$G$153,3,FALSE)</f>
        <v>TCD</v>
      </c>
      <c r="E108" s="132" t="str">
        <f>VLOOKUP(A108,Lists!$B$2:$G$153,5,FALSE)</f>
        <v>International displacement</v>
      </c>
      <c r="F108" s="238">
        <f t="shared" si="15"/>
        <v>3.5</v>
      </c>
      <c r="G108" s="129">
        <f t="shared" si="16"/>
        <v>4</v>
      </c>
      <c r="H108" s="129" t="str">
        <f t="shared" si="17"/>
        <v>High</v>
      </c>
      <c r="I108" s="239" t="str">
        <f>INDEX(Trends!$D$3:$D$404,MATCH(B108,Trends!$C$3:$C$404,0))</f>
        <v>Stable</v>
      </c>
      <c r="J108" s="129" t="str">
        <f>VLOOKUP($B108,Reliability!$A$3:$I$170,9,FALSE)</f>
        <v>Medium</v>
      </c>
      <c r="K108" s="240">
        <f t="shared" si="18"/>
        <v>2.8</v>
      </c>
      <c r="L108" s="240">
        <f>VLOOKUP($B108,'Impact of the crisis'!$C$6:$N$170,12,FALSE)</f>
        <v>1.9</v>
      </c>
      <c r="M108" s="240">
        <f>VLOOKUP($B108,'Impact of the crisis'!$C$6:$AB$170,26,FALSE)</f>
        <v>3.2</v>
      </c>
      <c r="N108" s="240">
        <f>VLOOKUP($B108,'Conditions of people affected'!$C$6:$R$170,16,FALSE)</f>
        <v>3.65</v>
      </c>
      <c r="O108" s="240">
        <f>VLOOKUP($B108,'Conditions of people affected'!$C$6:$R$170,9,FALSE)</f>
        <v>3.3</v>
      </c>
      <c r="P108" s="240">
        <f>VLOOKUP($B108,'Conditions of people affected'!$C$6:$R$170,15,FALSE)</f>
        <v>4</v>
      </c>
      <c r="Q108" s="240">
        <f t="shared" si="19"/>
        <v>3.8</v>
      </c>
      <c r="R108" s="240">
        <f>VLOOKUP($B108,'Complexity of the crisis'!$C$6:$AN$170,22,FALSE)</f>
        <v>4.5999999999999996</v>
      </c>
      <c r="S108" s="240">
        <f>VLOOKUP($B108,'Complexity of the crisis'!$C$6:$AN$170,38,FALSE)</f>
        <v>2.5</v>
      </c>
      <c r="T108" s="133" t="str">
        <f>VLOOKUP(B108,Lists!$C$3:$E$163,3,FALSE)</f>
        <v>Africa</v>
      </c>
      <c r="U108" s="134">
        <f>VLOOKUP(B108,'INFORM Severity - hidden'!$C$5:$V$170,20,FALSE)</f>
        <v>44498</v>
      </c>
    </row>
    <row r="109" spans="1:21" x14ac:dyDescent="0.25">
      <c r="A109" s="130" t="str">
        <f t="array" ref="A109">IFERROR(INDEX(Lists!$B$2:$B$153,SMALL(IF(Lists!$I$2:$I$153="Individual",ROW(Lists!$B$2:$B$153)),ROW(105:105))-1,1),"")</f>
        <v>Darfur refugees in Chad</v>
      </c>
      <c r="B109" s="131" t="str">
        <f>VLOOKUP(A109,Lists!$B$2:$G$153,2,FALSE)</f>
        <v>TCD005</v>
      </c>
      <c r="C109" s="131" t="str">
        <f>VLOOKUP(B109,'INFORM Severity - hidden'!$C$5:$D$160,2,FALSE)</f>
        <v>Chad</v>
      </c>
      <c r="D109" s="131" t="str">
        <f>VLOOKUP(A109,Lists!$B$2:$G$153,3,FALSE)</f>
        <v>TCD</v>
      </c>
      <c r="E109" s="132" t="str">
        <f>VLOOKUP(A109,Lists!$B$2:$G$153,5,FALSE)</f>
        <v>International displacement</v>
      </c>
      <c r="F109" s="238">
        <f t="shared" si="15"/>
        <v>3.4</v>
      </c>
      <c r="G109" s="129">
        <f t="shared" si="16"/>
        <v>4</v>
      </c>
      <c r="H109" s="129" t="str">
        <f t="shared" si="17"/>
        <v>High</v>
      </c>
      <c r="I109" s="239" t="str">
        <f>INDEX(Trends!$D$3:$D$404,MATCH(B109,Trends!$C$3:$C$404,0))</f>
        <v>Decreasing</v>
      </c>
      <c r="J109" s="129" t="str">
        <f>VLOOKUP($B109,Reliability!$A$3:$I$170,9,FALSE)</f>
        <v>Medium</v>
      </c>
      <c r="K109" s="240">
        <f t="shared" si="18"/>
        <v>2.5</v>
      </c>
      <c r="L109" s="240">
        <f>VLOOKUP($B109,'Impact of the crisis'!$C$6:$N$170,12,FALSE)</f>
        <v>1.7</v>
      </c>
      <c r="M109" s="240">
        <f>VLOOKUP($B109,'Impact of the crisis'!$C$6:$AB$170,26,FALSE)</f>
        <v>2.9</v>
      </c>
      <c r="N109" s="240">
        <f>VLOOKUP($B109,'Conditions of people affected'!$C$6:$R$170,16,FALSE)</f>
        <v>3.7</v>
      </c>
      <c r="O109" s="240">
        <f>VLOOKUP($B109,'Conditions of people affected'!$C$6:$R$170,9,FALSE)</f>
        <v>3.4</v>
      </c>
      <c r="P109" s="240">
        <f>VLOOKUP($B109,'Conditions of people affected'!$C$6:$R$170,15,FALSE)</f>
        <v>4</v>
      </c>
      <c r="Q109" s="240">
        <f t="shared" si="19"/>
        <v>3.6</v>
      </c>
      <c r="R109" s="240">
        <f>VLOOKUP($B109,'Complexity of the crisis'!$C$6:$AN$170,22,FALSE)</f>
        <v>4.5999999999999996</v>
      </c>
      <c r="S109" s="240">
        <f>VLOOKUP($B109,'Complexity of the crisis'!$C$6:$AN$170,38,FALSE)</f>
        <v>2</v>
      </c>
      <c r="T109" s="133" t="str">
        <f>VLOOKUP(B109,Lists!$C$3:$E$163,3,FALSE)</f>
        <v>Africa</v>
      </c>
      <c r="U109" s="134">
        <f>VLOOKUP(B109,'INFORM Severity - hidden'!$C$5:$V$170,20,FALSE)</f>
        <v>44498</v>
      </c>
    </row>
    <row r="110" spans="1:21" x14ac:dyDescent="0.25">
      <c r="A110" s="130" t="str">
        <f t="array" ref="A110">IFERROR(INDEX(Lists!$B$2:$B$153,SMALL(IF(Lists!$I$2:$I$153="Individual",ROW(Lists!$B$2:$B$153)),ROW(106:106))-1,1),"")</f>
        <v>Tibesti Conflict in Chad</v>
      </c>
      <c r="B110" s="131" t="str">
        <f>VLOOKUP(A110,Lists!$B$2:$G$153,2,FALSE)</f>
        <v>TCD006</v>
      </c>
      <c r="C110" s="131" t="str">
        <f>VLOOKUP(B110,'INFORM Severity - hidden'!$C$5:$D$160,2,FALSE)</f>
        <v>Chad</v>
      </c>
      <c r="D110" s="131" t="str">
        <f>VLOOKUP(A110,Lists!$B$2:$G$153,3,FALSE)</f>
        <v>TCD</v>
      </c>
      <c r="E110" s="132" t="str">
        <f>VLOOKUP(A110,Lists!$B$2:$G$153,5,FALSE)</f>
        <v>Conflict</v>
      </c>
      <c r="F110" s="238">
        <f t="shared" si="15"/>
        <v>2.7</v>
      </c>
      <c r="G110" s="129">
        <f t="shared" si="16"/>
        <v>3</v>
      </c>
      <c r="H110" s="129" t="str">
        <f t="shared" si="17"/>
        <v>Medium</v>
      </c>
      <c r="I110" s="239" t="str">
        <f>INDEX(Trends!$D$3:$D$404,MATCH(B110,Trends!$C$3:$C$404,0))</f>
        <v>Decreasing</v>
      </c>
      <c r="J110" s="129" t="str">
        <f>VLOOKUP($B110,Reliability!$A$3:$I$170,9,FALSE)</f>
        <v>Medium</v>
      </c>
      <c r="K110" s="240">
        <f t="shared" si="18"/>
        <v>2.4</v>
      </c>
      <c r="L110" s="240">
        <f>VLOOKUP($B110,'Impact of the crisis'!$C$6:$N$170,12,FALSE)</f>
        <v>1.3</v>
      </c>
      <c r="M110" s="240">
        <f>VLOOKUP($B110,'Impact of the crisis'!$C$6:$AB$170,26,FALSE)</f>
        <v>2.8</v>
      </c>
      <c r="N110" s="240">
        <f>VLOOKUP($B110,'Conditions of people affected'!$C$6:$R$170,16,FALSE)</f>
        <v>2.2000000000000002</v>
      </c>
      <c r="O110" s="240">
        <f>VLOOKUP($B110,'Conditions of people affected'!$C$6:$R$170,9,FALSE)</f>
        <v>0.4</v>
      </c>
      <c r="P110" s="240">
        <f>VLOOKUP($B110,'Conditions of people affected'!$C$6:$R$170,15,FALSE)</f>
        <v>4</v>
      </c>
      <c r="Q110" s="240">
        <f t="shared" si="19"/>
        <v>3.8</v>
      </c>
      <c r="R110" s="240">
        <f>VLOOKUP($B110,'Complexity of the crisis'!$C$6:$AN$170,22,FALSE)</f>
        <v>4.5999999999999996</v>
      </c>
      <c r="S110" s="240">
        <f>VLOOKUP($B110,'Complexity of the crisis'!$C$6:$AN$170,38,FALSE)</f>
        <v>2.5</v>
      </c>
      <c r="T110" s="133" t="str">
        <f>VLOOKUP(B110,Lists!$C$3:$E$163,3,FALSE)</f>
        <v>Africa</v>
      </c>
      <c r="U110" s="134">
        <f>VLOOKUP(B110,'INFORM Severity - hidden'!$C$5:$V$170,20,FALSE)</f>
        <v>44498</v>
      </c>
    </row>
    <row r="111" spans="1:21" x14ac:dyDescent="0.25">
      <c r="A111" s="130" t="str">
        <f t="array" ref="A111">IFERROR(INDEX(Lists!$B$2:$B$153,SMALL(IF(Lists!$I$2:$I$153="Individual",ROW(Lists!$B$2:$B$153)),ROW(107:107))-1,1),"")</f>
        <v xml:space="preserve">Conflict in southern Thailand </v>
      </c>
      <c r="B111" s="131" t="str">
        <f>VLOOKUP(A111,Lists!$B$2:$G$153,2,FALSE)</f>
        <v>THA002</v>
      </c>
      <c r="C111" s="131" t="str">
        <f>VLOOKUP(B111,'INFORM Severity - hidden'!$C$5:$D$160,2,FALSE)</f>
        <v>Thailand</v>
      </c>
      <c r="D111" s="131" t="str">
        <f>VLOOKUP(A111,Lists!$B$2:$G$153,3,FALSE)</f>
        <v>THA</v>
      </c>
      <c r="E111" s="132" t="str">
        <f>VLOOKUP(A111,Lists!$B$2:$G$153,5,FALSE)</f>
        <v>Conflict</v>
      </c>
      <c r="F111" s="238" t="str">
        <f t="shared" si="15"/>
        <v>x</v>
      </c>
      <c r="G111" s="129" t="str">
        <f t="shared" si="16"/>
        <v>x</v>
      </c>
      <c r="H111" s="129" t="str">
        <f t="shared" si="17"/>
        <v>x</v>
      </c>
      <c r="I111" s="239" t="str">
        <f>INDEX(Trends!$D$3:$D$404,MATCH(B111,Trends!$C$3:$C$404,0))</f>
        <v>-</v>
      </c>
      <c r="J111" s="129" t="str">
        <f>VLOOKUP($B111,Reliability!$A$3:$I$170,9,FALSE)</f>
        <v>Very Low</v>
      </c>
      <c r="K111" s="240">
        <f t="shared" si="18"/>
        <v>1.7</v>
      </c>
      <c r="L111" s="240">
        <f>VLOOKUP($B111,'Impact of the crisis'!$C$6:$N$170,12,FALSE)</f>
        <v>1.1000000000000001</v>
      </c>
      <c r="M111" s="240">
        <f>VLOOKUP($B111,'Impact of the crisis'!$C$6:$AB$170,26,FALSE)</f>
        <v>2</v>
      </c>
      <c r="N111" s="240" t="str">
        <f>VLOOKUP($B111,'Conditions of people affected'!$C$6:$R$170,16,FALSE)</f>
        <v>x</v>
      </c>
      <c r="O111" s="240" t="str">
        <f>VLOOKUP($B111,'Conditions of people affected'!$C$6:$R$170,9,FALSE)</f>
        <v>x</v>
      </c>
      <c r="P111" s="240" t="str">
        <f>VLOOKUP($B111,'Conditions of people affected'!$C$6:$R$170,15,FALSE)</f>
        <v>x</v>
      </c>
      <c r="Q111" s="240">
        <f t="shared" si="19"/>
        <v>2.2999999999999998</v>
      </c>
      <c r="R111" s="240">
        <f>VLOOKUP($B111,'Complexity of the crisis'!$C$6:$AN$170,22,FALSE)</f>
        <v>3</v>
      </c>
      <c r="S111" s="240">
        <f>VLOOKUP($B111,'Complexity of the crisis'!$C$6:$AN$170,38,FALSE)</f>
        <v>1.5</v>
      </c>
      <c r="T111" s="133" t="str">
        <f>VLOOKUP(B111,Lists!$C$3:$E$163,3,FALSE)</f>
        <v>Asia</v>
      </c>
      <c r="U111" s="134">
        <f>VLOOKUP(B111,'INFORM Severity - hidden'!$C$5:$V$170,20,FALSE)</f>
        <v>44584</v>
      </c>
    </row>
    <row r="112" spans="1:21" x14ac:dyDescent="0.25">
      <c r="A112" s="130" t="str">
        <f t="array" ref="A112">IFERROR(INDEX(Lists!$B$2:$B$153,SMALL(IF(Lists!$I$2:$I$153="Individual",ROW(Lists!$B$2:$B$153)),ROW(108:108))-1,1),"")</f>
        <v>Myanmar refugees in Thailand</v>
      </c>
      <c r="B112" s="131" t="str">
        <f>VLOOKUP(A112,Lists!$B$2:$G$153,2,FALSE)</f>
        <v>THA003</v>
      </c>
      <c r="C112" s="131" t="str">
        <f>VLOOKUP(B112,'INFORM Severity - hidden'!$C$5:$D$160,2,FALSE)</f>
        <v>Thailand</v>
      </c>
      <c r="D112" s="131" t="str">
        <f>VLOOKUP(A112,Lists!$B$2:$G$153,3,FALSE)</f>
        <v>THA</v>
      </c>
      <c r="E112" s="132" t="str">
        <f>VLOOKUP(A112,Lists!$B$2:$G$153,5,FALSE)</f>
        <v>International displacement</v>
      </c>
      <c r="F112" s="238">
        <f t="shared" si="15"/>
        <v>2.2999999999999998</v>
      </c>
      <c r="G112" s="129">
        <f t="shared" si="16"/>
        <v>3</v>
      </c>
      <c r="H112" s="129" t="str">
        <f t="shared" si="17"/>
        <v>Medium</v>
      </c>
      <c r="I112" s="239" t="str">
        <f>INDEX(Trends!$D$3:$D$404,MATCH(B112,Trends!$C$3:$C$404,0))</f>
        <v>Stable</v>
      </c>
      <c r="J112" s="129" t="str">
        <f>VLOOKUP($B112,Reliability!$A$3:$I$170,9,FALSE)</f>
        <v>Medium</v>
      </c>
      <c r="K112" s="240">
        <f t="shared" si="18"/>
        <v>2.5</v>
      </c>
      <c r="L112" s="240">
        <f>VLOOKUP($B112,'Impact of the crisis'!$C$6:$N$170,12,FALSE)</f>
        <v>0</v>
      </c>
      <c r="M112" s="240">
        <f>VLOOKUP($B112,'Impact of the crisis'!$C$6:$AB$170,26,FALSE)</f>
        <v>3.4</v>
      </c>
      <c r="N112" s="240">
        <f>VLOOKUP($B112,'Conditions of people affected'!$C$6:$R$170,16,FALSE)</f>
        <v>2.2999999999999998</v>
      </c>
      <c r="O112" s="240">
        <f>VLOOKUP($B112,'Conditions of people affected'!$C$6:$R$170,9,FALSE)</f>
        <v>1.6</v>
      </c>
      <c r="P112" s="240">
        <f>VLOOKUP($B112,'Conditions of people affected'!$C$6:$R$170,15,FALSE)</f>
        <v>3</v>
      </c>
      <c r="Q112" s="240">
        <f t="shared" si="19"/>
        <v>2.2999999999999998</v>
      </c>
      <c r="R112" s="240">
        <f>VLOOKUP($B112,'Complexity of the crisis'!$C$6:$AN$170,22,FALSE)</f>
        <v>3</v>
      </c>
      <c r="S112" s="240">
        <f>VLOOKUP($B112,'Complexity of the crisis'!$C$6:$AN$170,38,FALSE)</f>
        <v>1.5</v>
      </c>
      <c r="T112" s="133" t="str">
        <f>VLOOKUP(B112,Lists!$C$3:$E$163,3,FALSE)</f>
        <v>Asia</v>
      </c>
      <c r="U112" s="134">
        <f>VLOOKUP(B112,'INFORM Severity - hidden'!$C$5:$V$170,20,FALSE)</f>
        <v>44584</v>
      </c>
    </row>
    <row r="113" spans="1:21" x14ac:dyDescent="0.25">
      <c r="A113" s="130" t="str">
        <f t="array" ref="A113">IFERROR(INDEX(Lists!$B$2:$B$153,SMALL(IF(Lists!$I$2:$I$153="Individual",ROW(Lists!$B$2:$B$153)),ROW(109:109))-1,1),"")</f>
        <v>Tonga Volcano Eruption</v>
      </c>
      <c r="B113" s="131" t="str">
        <f>VLOOKUP(A113,Lists!$B$2:$G$153,2,FALSE)</f>
        <v>TON002</v>
      </c>
      <c r="C113" s="131" t="str">
        <f>VLOOKUP(B113,'INFORM Severity - hidden'!$C$5:$D$160,2,FALSE)</f>
        <v>Tonga</v>
      </c>
      <c r="D113" s="131" t="str">
        <f>VLOOKUP(A113,Lists!$B$2:$G$153,3,FALSE)</f>
        <v>TON</v>
      </c>
      <c r="E113" s="132" t="str">
        <f>VLOOKUP(A113,Lists!$B$2:$G$153,5,FALSE)</f>
        <v>Volcano</v>
      </c>
      <c r="F113" s="238">
        <f t="shared" si="15"/>
        <v>1.3</v>
      </c>
      <c r="G113" s="129">
        <f t="shared" si="16"/>
        <v>2</v>
      </c>
      <c r="H113" s="129" t="str">
        <f t="shared" si="17"/>
        <v>Low</v>
      </c>
      <c r="I113" s="239" t="str">
        <f>INDEX(Trends!$D$3:$D$404,MATCH(B113,Trends!$C$3:$C$404,0))</f>
        <v>-</v>
      </c>
      <c r="J113" s="129" t="str">
        <f>VLOOKUP($B113,Reliability!$A$3:$I$170,9,FALSE)</f>
        <v>Very High</v>
      </c>
      <c r="K113" s="240">
        <f t="shared" si="18"/>
        <v>2</v>
      </c>
      <c r="L113" s="240">
        <f>VLOOKUP($B113,'Impact of the crisis'!$C$6:$N$170,12,FALSE)</f>
        <v>2.5</v>
      </c>
      <c r="M113" s="240">
        <f>VLOOKUP($B113,'Impact of the crisis'!$C$6:$AB$170,26,FALSE)</f>
        <v>1.7</v>
      </c>
      <c r="N113" s="240">
        <f>VLOOKUP($B113,'Conditions of people affected'!$C$6:$R$170,16,FALSE)</f>
        <v>1</v>
      </c>
      <c r="O113" s="240">
        <f>VLOOKUP($B113,'Conditions of people affected'!$C$6:$R$170,9,FALSE)</f>
        <v>0</v>
      </c>
      <c r="P113" s="240">
        <f>VLOOKUP($B113,'Conditions of people affected'!$C$6:$R$170,15,FALSE)</f>
        <v>2</v>
      </c>
      <c r="Q113" s="240">
        <f t="shared" si="19"/>
        <v>1.2</v>
      </c>
      <c r="R113" s="240">
        <f>VLOOKUP($B113,'Complexity of the crisis'!$C$6:$AN$170,22,FALSE)</f>
        <v>0.9</v>
      </c>
      <c r="S113" s="240">
        <f>VLOOKUP($B113,'Complexity of the crisis'!$C$6:$AN$170,38,FALSE)</f>
        <v>1.5</v>
      </c>
      <c r="T113" s="133" t="str">
        <f>VLOOKUP(B113,Lists!$C$3:$E$163,3,FALSE)</f>
        <v>Pacific</v>
      </c>
      <c r="U113" s="134">
        <f>VLOOKUP(B113,'INFORM Severity - hidden'!$C$5:$V$170,20,FALSE)</f>
        <v>44591</v>
      </c>
    </row>
    <row r="114" spans="1:21" x14ac:dyDescent="0.25">
      <c r="A114" s="130" t="str">
        <f t="array" ref="A114">IFERROR(INDEX(Lists!$B$2:$B$153,SMALL(IF(Lists!$I$2:$I$153="Individual",ROW(Lists!$B$2:$B$153)),ROW(110:110))-1,1),"")</f>
        <v>Venezuelan refugees in Trinidad and Tobago</v>
      </c>
      <c r="B114" s="131" t="str">
        <f>VLOOKUP(A114,Lists!$B$2:$G$153,2,FALSE)</f>
        <v>TTO002</v>
      </c>
      <c r="C114" s="131" t="str">
        <f>VLOOKUP(B114,'INFORM Severity - hidden'!$C$5:$D$160,2,FALSE)</f>
        <v>Trinidad and Tobago</v>
      </c>
      <c r="D114" s="131" t="str">
        <f>VLOOKUP(A114,Lists!$B$2:$G$153,3,FALSE)</f>
        <v>TTO</v>
      </c>
      <c r="E114" s="132" t="str">
        <f>VLOOKUP(A114,Lists!$B$2:$G$153,5,FALSE)</f>
        <v>International displacement</v>
      </c>
      <c r="F114" s="238">
        <f t="shared" si="15"/>
        <v>1.8</v>
      </c>
      <c r="G114" s="129">
        <f t="shared" si="16"/>
        <v>2</v>
      </c>
      <c r="H114" s="129" t="str">
        <f t="shared" si="17"/>
        <v>Low</v>
      </c>
      <c r="I114" s="239" t="str">
        <f>INDEX(Trends!$D$3:$D$404,MATCH(B114,Trends!$C$3:$C$404,0))</f>
        <v>Increasing</v>
      </c>
      <c r="J114" s="129" t="str">
        <f>VLOOKUP($B114,Reliability!$A$3:$I$170,9,FALSE)</f>
        <v>Medium</v>
      </c>
      <c r="K114" s="240">
        <f t="shared" si="18"/>
        <v>2.6</v>
      </c>
      <c r="L114" s="240">
        <f>VLOOKUP($B114,'Impact of the crisis'!$C$6:$N$170,12,FALSE)</f>
        <v>2.9</v>
      </c>
      <c r="M114" s="240">
        <f>VLOOKUP($B114,'Impact of the crisis'!$C$6:$AB$170,26,FALSE)</f>
        <v>2.4</v>
      </c>
      <c r="N114" s="240">
        <f>VLOOKUP($B114,'Conditions of people affected'!$C$6:$R$170,16,FALSE)</f>
        <v>1.1499999999999999</v>
      </c>
      <c r="O114" s="240">
        <f>VLOOKUP($B114,'Conditions of people affected'!$C$6:$R$170,9,FALSE)</f>
        <v>1.3</v>
      </c>
      <c r="P114" s="240">
        <f>VLOOKUP($B114,'Conditions of people affected'!$C$6:$R$170,15,FALSE)</f>
        <v>1</v>
      </c>
      <c r="Q114" s="240">
        <f t="shared" si="19"/>
        <v>1.9</v>
      </c>
      <c r="R114" s="240">
        <f>VLOOKUP($B114,'Complexity of the crisis'!$C$6:$AN$170,22,FALSE)</f>
        <v>1.8</v>
      </c>
      <c r="S114" s="240">
        <f>VLOOKUP($B114,'Complexity of the crisis'!$C$6:$AN$170,38,FALSE)</f>
        <v>2</v>
      </c>
      <c r="T114" s="133" t="str">
        <f>VLOOKUP(B114,Lists!$C$3:$E$163,3,FALSE)</f>
        <v>Americas</v>
      </c>
      <c r="U114" s="134">
        <f>VLOOKUP(B114,'INFORM Severity - hidden'!$C$5:$V$170,20,FALSE)</f>
        <v>44495</v>
      </c>
    </row>
    <row r="115" spans="1:21" x14ac:dyDescent="0.25">
      <c r="A115" s="130" t="str">
        <f t="array" ref="A115">IFERROR(INDEX(Lists!$B$2:$B$153,SMALL(IF(Lists!$I$2:$I$153="Individual",ROW(Lists!$B$2:$B$153)),ROW(111:111))-1,1),"")</f>
        <v>Mixed migration flows in Tunisia</v>
      </c>
      <c r="B115" s="131" t="str">
        <f>VLOOKUP(A115,Lists!$B$2:$G$153,2,FALSE)</f>
        <v>TUN002</v>
      </c>
      <c r="C115" s="131" t="str">
        <f>VLOOKUP(B115,'INFORM Severity - hidden'!$C$5:$D$160,2,FALSE)</f>
        <v>Tunisia</v>
      </c>
      <c r="D115" s="131" t="str">
        <f>VLOOKUP(A115,Lists!$B$2:$G$153,3,FALSE)</f>
        <v>TUN</v>
      </c>
      <c r="E115" s="132" t="str">
        <f>VLOOKUP(A115,Lists!$B$2:$G$153,5,FALSE)</f>
        <v>International displacement</v>
      </c>
      <c r="F115" s="238" t="str">
        <f t="shared" si="15"/>
        <v>x</v>
      </c>
      <c r="G115" s="129" t="str">
        <f t="shared" si="16"/>
        <v>x</v>
      </c>
      <c r="H115" s="129" t="str">
        <f t="shared" si="17"/>
        <v>x</v>
      </c>
      <c r="I115" s="239" t="str">
        <f>INDEX(Trends!$D$3:$D$404,MATCH(B115,Trends!$C$3:$C$404,0))</f>
        <v>-</v>
      </c>
      <c r="J115" s="129" t="str">
        <f>VLOOKUP($B115,Reliability!$A$3:$I$170,9,FALSE)</f>
        <v>Low</v>
      </c>
      <c r="K115" s="240">
        <f t="shared" si="18"/>
        <v>4.2</v>
      </c>
      <c r="L115" s="240">
        <f>VLOOKUP($B115,'Impact of the crisis'!$C$6:$N$170,12,FALSE)</f>
        <v>4.3</v>
      </c>
      <c r="M115" s="240">
        <f>VLOOKUP($B115,'Impact of the crisis'!$C$6:$AB$170,26,FALSE)</f>
        <v>4.2</v>
      </c>
      <c r="N115" s="240" t="str">
        <f>VLOOKUP($B115,'Conditions of people affected'!$C$6:$R$170,16,FALSE)</f>
        <v>x</v>
      </c>
      <c r="O115" s="240" t="str">
        <f>VLOOKUP($B115,'Conditions of people affected'!$C$6:$R$170,9,FALSE)</f>
        <v>x</v>
      </c>
      <c r="P115" s="240" t="str">
        <f>VLOOKUP($B115,'Conditions of people affected'!$C$6:$R$170,15,FALSE)</f>
        <v>x</v>
      </c>
      <c r="Q115" s="240">
        <f t="shared" si="19"/>
        <v>1.9</v>
      </c>
      <c r="R115" s="240">
        <f>VLOOKUP($B115,'Complexity of the crisis'!$C$6:$AN$170,22,FALSE)</f>
        <v>2.9</v>
      </c>
      <c r="S115" s="240">
        <f>VLOOKUP($B115,'Complexity of the crisis'!$C$6:$AN$170,38,FALSE)</f>
        <v>0.5</v>
      </c>
      <c r="T115" s="133" t="str">
        <f>VLOOKUP(B115,Lists!$C$3:$E$163,3,FALSE)</f>
        <v>Africa</v>
      </c>
      <c r="U115" s="134">
        <f>VLOOKUP(B115,'INFORM Severity - hidden'!$C$5:$V$170,20,FALSE)</f>
        <v>44490</v>
      </c>
    </row>
    <row r="116" spans="1:21" x14ac:dyDescent="0.25">
      <c r="A116" s="130" t="str">
        <f t="array" ref="A116">IFERROR(INDEX(Lists!$B$2:$B$153,SMALL(IF(Lists!$I$2:$I$153="Individual",ROW(Lists!$B$2:$B$153)),ROW(112:112))-1,1),"")</f>
        <v>Syrian Refugees in Turkey</v>
      </c>
      <c r="B116" s="131" t="str">
        <f>VLOOKUP(A116,Lists!$B$2:$G$153,2,FALSE)</f>
        <v>TUR002</v>
      </c>
      <c r="C116" s="131" t="str">
        <f>VLOOKUP(B116,'INFORM Severity - hidden'!$C$5:$D$160,2,FALSE)</f>
        <v>Turkey</v>
      </c>
      <c r="D116" s="131" t="str">
        <f>VLOOKUP(A116,Lists!$B$2:$G$153,3,FALSE)</f>
        <v>TUR</v>
      </c>
      <c r="E116" s="132" t="str">
        <f>VLOOKUP(A116,Lists!$B$2:$G$153,5,FALSE)</f>
        <v>International displacement</v>
      </c>
      <c r="F116" s="238">
        <f t="shared" si="15"/>
        <v>3.4</v>
      </c>
      <c r="G116" s="129">
        <f t="shared" si="16"/>
        <v>4</v>
      </c>
      <c r="H116" s="129" t="str">
        <f t="shared" si="17"/>
        <v>High</v>
      </c>
      <c r="I116" s="239" t="str">
        <f>INDEX(Trends!$D$3:$D$404,MATCH(B116,Trends!$C$3:$C$404,0))</f>
        <v>Decreasing</v>
      </c>
      <c r="J116" s="129" t="str">
        <f>VLOOKUP($B116,Reliability!$A$3:$I$170,9,FALSE)</f>
        <v>High</v>
      </c>
      <c r="K116" s="240">
        <f t="shared" si="18"/>
        <v>3.2</v>
      </c>
      <c r="L116" s="240">
        <f>VLOOKUP($B116,'Impact of the crisis'!$C$6:$N$170,12,FALSE)</f>
        <v>2.9</v>
      </c>
      <c r="M116" s="240">
        <f>VLOOKUP($B116,'Impact of the crisis'!$C$6:$AB$170,26,FALSE)</f>
        <v>3.3</v>
      </c>
      <c r="N116" s="240">
        <f>VLOOKUP($B116,'Conditions of people affected'!$C$6:$R$170,16,FALSE)</f>
        <v>3.45</v>
      </c>
      <c r="O116" s="240">
        <f>VLOOKUP($B116,'Conditions of people affected'!$C$6:$R$170,9,FALSE)</f>
        <v>3.9</v>
      </c>
      <c r="P116" s="240">
        <f>VLOOKUP($B116,'Conditions of people affected'!$C$6:$R$170,15,FALSE)</f>
        <v>3</v>
      </c>
      <c r="Q116" s="240">
        <f t="shared" si="19"/>
        <v>3.4</v>
      </c>
      <c r="R116" s="240">
        <f>VLOOKUP($B116,'Complexity of the crisis'!$C$6:$AN$170,22,FALSE)</f>
        <v>4.0999999999999996</v>
      </c>
      <c r="S116" s="240">
        <f>VLOOKUP($B116,'Complexity of the crisis'!$C$6:$AN$170,38,FALSE)</f>
        <v>2.5</v>
      </c>
      <c r="T116" s="133" t="str">
        <f>VLOOKUP(B116,Lists!$C$3:$E$163,3,FALSE)</f>
        <v>Middle east</v>
      </c>
      <c r="U116" s="134">
        <f>VLOOKUP(B116,'INFORM Severity - hidden'!$C$5:$V$170,20,FALSE)</f>
        <v>44559</v>
      </c>
    </row>
    <row r="117" spans="1:21" x14ac:dyDescent="0.25">
      <c r="A117" s="130" t="str">
        <f t="array" ref="A117">IFERROR(INDEX(Lists!$B$2:$B$153,SMALL(IF(Lists!$I$2:$I$153="Individual",ROW(Lists!$B$2:$B$153)),ROW(113:113))-1,1),"")</f>
        <v>Mixed Migration Flows in Turkey</v>
      </c>
      <c r="B117" s="131" t="str">
        <f>VLOOKUP(A117,Lists!$B$2:$G$153,2,FALSE)</f>
        <v>TUR003</v>
      </c>
      <c r="C117" s="131" t="str">
        <f>VLOOKUP(B117,'INFORM Severity - hidden'!$C$5:$D$160,2,FALSE)</f>
        <v>Turkey</v>
      </c>
      <c r="D117" s="131" t="str">
        <f>VLOOKUP(A117,Lists!$B$2:$G$153,3,FALSE)</f>
        <v>TUR</v>
      </c>
      <c r="E117" s="132" t="str">
        <f>VLOOKUP(A117,Lists!$B$2:$G$153,5,FALSE)</f>
        <v>International displacement</v>
      </c>
      <c r="F117" s="238">
        <f t="shared" si="15"/>
        <v>3.4</v>
      </c>
      <c r="G117" s="129">
        <f t="shared" si="16"/>
        <v>4</v>
      </c>
      <c r="H117" s="129" t="str">
        <f t="shared" si="17"/>
        <v>High</v>
      </c>
      <c r="I117" s="239" t="str">
        <f>INDEX(Trends!$D$3:$D$404,MATCH(B117,Trends!$C$3:$C$404,0))</f>
        <v>Stable</v>
      </c>
      <c r="J117" s="129" t="str">
        <f>VLOOKUP($B117,Reliability!$A$3:$I$170,9,FALSE)</f>
        <v>High</v>
      </c>
      <c r="K117" s="240">
        <f t="shared" si="18"/>
        <v>3.2</v>
      </c>
      <c r="L117" s="240">
        <f>VLOOKUP($B117,'Impact of the crisis'!$C$6:$N$170,12,FALSE)</f>
        <v>3.1</v>
      </c>
      <c r="M117" s="240">
        <f>VLOOKUP($B117,'Impact of the crisis'!$C$6:$AB$170,26,FALSE)</f>
        <v>3.3</v>
      </c>
      <c r="N117" s="240">
        <f>VLOOKUP($B117,'Conditions of people affected'!$C$6:$R$170,16,FALSE)</f>
        <v>3.5</v>
      </c>
      <c r="O117" s="240">
        <f>VLOOKUP($B117,'Conditions of people affected'!$C$6:$R$170,9,FALSE)</f>
        <v>4</v>
      </c>
      <c r="P117" s="240">
        <f>VLOOKUP($B117,'Conditions of people affected'!$C$6:$R$170,15,FALSE)</f>
        <v>3</v>
      </c>
      <c r="Q117" s="240">
        <f t="shared" si="19"/>
        <v>3.4</v>
      </c>
      <c r="R117" s="240">
        <f>VLOOKUP($B117,'Complexity of the crisis'!$C$6:$AN$170,22,FALSE)</f>
        <v>4.0999999999999996</v>
      </c>
      <c r="S117" s="240">
        <f>VLOOKUP($B117,'Complexity of the crisis'!$C$6:$AN$170,38,FALSE)</f>
        <v>2.5</v>
      </c>
      <c r="T117" s="133" t="str">
        <f>VLOOKUP(B117,Lists!$C$3:$E$163,3,FALSE)</f>
        <v>Middle east</v>
      </c>
      <c r="U117" s="134">
        <f>VLOOKUP(B117,'INFORM Severity - hidden'!$C$5:$V$170,20,FALSE)</f>
        <v>44559</v>
      </c>
    </row>
    <row r="118" spans="1:21" x14ac:dyDescent="0.25">
      <c r="A118" s="130" t="str">
        <f t="array" ref="A118">IFERROR(INDEX(Lists!$B$2:$B$153,SMALL(IF(Lists!$I$2:$I$153="Individual",ROW(Lists!$B$2:$B$153)),ROW(114:114))-1,1),"")</f>
        <v>Kurdish Conflict</v>
      </c>
      <c r="B118" s="131" t="str">
        <f>VLOOKUP(A118,Lists!$B$2:$G$153,2,FALSE)</f>
        <v>TUR004</v>
      </c>
      <c r="C118" s="131" t="str">
        <f>VLOOKUP(B118,'INFORM Severity - hidden'!$C$5:$D$160,2,FALSE)</f>
        <v>Turkey</v>
      </c>
      <c r="D118" s="131" t="str">
        <f>VLOOKUP(A118,Lists!$B$2:$G$153,3,FALSE)</f>
        <v>TUR</v>
      </c>
      <c r="E118" s="132" t="str">
        <f>VLOOKUP(A118,Lists!$B$2:$G$153,5,FALSE)</f>
        <v>Conflict</v>
      </c>
      <c r="F118" s="238" t="str">
        <f t="shared" si="15"/>
        <v>x</v>
      </c>
      <c r="G118" s="129" t="str">
        <f t="shared" si="16"/>
        <v>x</v>
      </c>
      <c r="H118" s="129" t="str">
        <f t="shared" si="17"/>
        <v>x</v>
      </c>
      <c r="I118" s="239" t="str">
        <f>INDEX(Trends!$D$3:$D$404,MATCH(B118,Trends!$C$3:$C$404,0))</f>
        <v>-</v>
      </c>
      <c r="J118" s="129" t="str">
        <f>VLOOKUP($B118,Reliability!$A$3:$I$170,9,FALSE)</f>
        <v>Medium</v>
      </c>
      <c r="K118" s="240">
        <f t="shared" si="18"/>
        <v>3</v>
      </c>
      <c r="L118" s="240">
        <f>VLOOKUP($B118,'Impact of the crisis'!$C$6:$N$170,12,FALSE)</f>
        <v>2.4</v>
      </c>
      <c r="M118" s="240">
        <f>VLOOKUP($B118,'Impact of the crisis'!$C$6:$AB$170,26,FALSE)</f>
        <v>3.2</v>
      </c>
      <c r="N118" s="240" t="str">
        <f>VLOOKUP($B118,'Conditions of people affected'!$C$6:$R$170,16,FALSE)</f>
        <v>x</v>
      </c>
      <c r="O118" s="240" t="str">
        <f>VLOOKUP($B118,'Conditions of people affected'!$C$6:$R$170,9,FALSE)</f>
        <v>x</v>
      </c>
      <c r="P118" s="240" t="str">
        <f>VLOOKUP($B118,'Conditions of people affected'!$C$6:$R$170,15,FALSE)</f>
        <v>x</v>
      </c>
      <c r="Q118" s="240">
        <f t="shared" si="19"/>
        <v>3.4</v>
      </c>
      <c r="R118" s="240">
        <f>VLOOKUP($B118,'Complexity of the crisis'!$C$6:$AN$170,22,FALSE)</f>
        <v>4.0999999999999996</v>
      </c>
      <c r="S118" s="240">
        <f>VLOOKUP($B118,'Complexity of the crisis'!$C$6:$AN$170,38,FALSE)</f>
        <v>2.5</v>
      </c>
      <c r="T118" s="133" t="str">
        <f>VLOOKUP(B118,Lists!$C$3:$E$163,3,FALSE)</f>
        <v>Middle east</v>
      </c>
      <c r="U118" s="134">
        <f>VLOOKUP(B118,'INFORM Severity - hidden'!$C$5:$V$170,20,FALSE)</f>
        <v>44559</v>
      </c>
    </row>
    <row r="119" spans="1:21" x14ac:dyDescent="0.25">
      <c r="A119" s="130" t="str">
        <f t="array" ref="A119">IFERROR(INDEX(Lists!$B$2:$B$153,SMALL(IF(Lists!$I$2:$I$153="Individual",ROW(Lists!$B$2:$B$153)),ROW(115:115))-1,1),"")</f>
        <v>International Displacement in Tanzania</v>
      </c>
      <c r="B119" s="131" t="str">
        <f>VLOOKUP(A119,Lists!$B$2:$G$153,2,FALSE)</f>
        <v>TZA002</v>
      </c>
      <c r="C119" s="131" t="str">
        <f>VLOOKUP(B119,'INFORM Severity - hidden'!$C$5:$D$160,2,FALSE)</f>
        <v>Tanzania</v>
      </c>
      <c r="D119" s="131" t="str">
        <f>VLOOKUP(A119,Lists!$B$2:$G$153,3,FALSE)</f>
        <v>TZA</v>
      </c>
      <c r="E119" s="132" t="str">
        <f>VLOOKUP(A119,Lists!$B$2:$G$153,5,FALSE)</f>
        <v>International displacement</v>
      </c>
      <c r="F119" s="238">
        <f t="shared" si="15"/>
        <v>2.5</v>
      </c>
      <c r="G119" s="129">
        <f t="shared" si="16"/>
        <v>3</v>
      </c>
      <c r="H119" s="129" t="str">
        <f t="shared" si="17"/>
        <v>Medium</v>
      </c>
      <c r="I119" s="239" t="str">
        <f>INDEX(Trends!$D$3:$D$404,MATCH(B119,Trends!$C$3:$C$404,0))</f>
        <v>Stable</v>
      </c>
      <c r="J119" s="129" t="str">
        <f>VLOOKUP($B119,Reliability!$A$3:$I$170,9,FALSE)</f>
        <v>Very High</v>
      </c>
      <c r="K119" s="240">
        <f t="shared" si="18"/>
        <v>3.1</v>
      </c>
      <c r="L119" s="240">
        <f>VLOOKUP($B119,'Impact of the crisis'!$C$6:$N$170,12,FALSE)</f>
        <v>2.2999999999999998</v>
      </c>
      <c r="M119" s="240">
        <f>VLOOKUP($B119,'Impact of the crisis'!$C$6:$AB$170,26,FALSE)</f>
        <v>3.5</v>
      </c>
      <c r="N119" s="240">
        <f>VLOOKUP($B119,'Conditions of people affected'!$C$6:$R$170,16,FALSE)</f>
        <v>2.15</v>
      </c>
      <c r="O119" s="240">
        <f>VLOOKUP($B119,'Conditions of people affected'!$C$6:$R$170,9,FALSE)</f>
        <v>2.2999999999999998</v>
      </c>
      <c r="P119" s="240">
        <f>VLOOKUP($B119,'Conditions of people affected'!$C$6:$R$170,15,FALSE)</f>
        <v>2</v>
      </c>
      <c r="Q119" s="240">
        <f t="shared" si="19"/>
        <v>2.4</v>
      </c>
      <c r="R119" s="240">
        <f>VLOOKUP($B119,'Complexity of the crisis'!$C$6:$AN$170,22,FALSE)</f>
        <v>3.1</v>
      </c>
      <c r="S119" s="240">
        <f>VLOOKUP($B119,'Complexity of the crisis'!$C$6:$AN$170,38,FALSE)</f>
        <v>1.5</v>
      </c>
      <c r="T119" s="133" t="str">
        <f>VLOOKUP(B119,Lists!$C$3:$E$163,3,FALSE)</f>
        <v>Africa</v>
      </c>
      <c r="U119" s="134">
        <f>VLOOKUP(B119,'INFORM Severity - hidden'!$C$5:$V$170,20,FALSE)</f>
        <v>44591</v>
      </c>
    </row>
    <row r="120" spans="1:21" x14ac:dyDescent="0.25">
      <c r="A120" s="130" t="str">
        <f t="array" ref="A120">IFERROR(INDEX(Lists!$B$2:$B$153,SMALL(IF(Lists!$I$2:$I$153="Individual",ROW(Lists!$B$2:$B$153)),ROW(116:116))-1,1),"")</f>
        <v>International Displacement in Uganda</v>
      </c>
      <c r="B120" s="131" t="str">
        <f>VLOOKUP(A120,Lists!$B$2:$G$153,2,FALSE)</f>
        <v>UGA005</v>
      </c>
      <c r="C120" s="131" t="str">
        <f>VLOOKUP(B120,'INFORM Severity - hidden'!$C$5:$D$160,2,FALSE)</f>
        <v>Uganda</v>
      </c>
      <c r="D120" s="131" t="str">
        <f>VLOOKUP(A120,Lists!$B$2:$G$153,3,FALSE)</f>
        <v>UGA</v>
      </c>
      <c r="E120" s="132" t="str">
        <f>VLOOKUP(A120,Lists!$B$2:$G$153,5,FALSE)</f>
        <v>International displacement</v>
      </c>
      <c r="F120" s="238">
        <f t="shared" si="15"/>
        <v>3.2</v>
      </c>
      <c r="G120" s="129">
        <f t="shared" si="16"/>
        <v>4</v>
      </c>
      <c r="H120" s="129" t="str">
        <f t="shared" si="17"/>
        <v>High</v>
      </c>
      <c r="I120" s="239" t="str">
        <f>INDEX(Trends!$D$3:$D$404,MATCH(B120,Trends!$C$3:$C$404,0))</f>
        <v>Stable</v>
      </c>
      <c r="J120" s="129" t="str">
        <f>VLOOKUP($B120,Reliability!$A$3:$I$170,9,FALSE)</f>
        <v>Medium</v>
      </c>
      <c r="K120" s="240">
        <f t="shared" si="18"/>
        <v>3.3</v>
      </c>
      <c r="L120" s="240">
        <f>VLOOKUP($B120,'Impact of the crisis'!$C$6:$N$170,12,FALSE)</f>
        <v>2.1</v>
      </c>
      <c r="M120" s="240">
        <f>VLOOKUP($B120,'Impact of the crisis'!$C$6:$AB$170,26,FALSE)</f>
        <v>3.7</v>
      </c>
      <c r="N120" s="240">
        <f>VLOOKUP($B120,'Conditions of people affected'!$C$6:$R$170,16,FALSE)</f>
        <v>3.3</v>
      </c>
      <c r="O120" s="240">
        <f>VLOOKUP($B120,'Conditions of people affected'!$C$6:$R$170,9,FALSE)</f>
        <v>3.6</v>
      </c>
      <c r="P120" s="240">
        <f>VLOOKUP($B120,'Conditions of people affected'!$C$6:$R$170,15,FALSE)</f>
        <v>3</v>
      </c>
      <c r="Q120" s="240">
        <f t="shared" si="19"/>
        <v>2.8</v>
      </c>
      <c r="R120" s="240">
        <f>VLOOKUP($B120,'Complexity of the crisis'!$C$6:$AN$170,22,FALSE)</f>
        <v>3.5</v>
      </c>
      <c r="S120" s="240">
        <f>VLOOKUP($B120,'Complexity of the crisis'!$C$6:$AN$170,38,FALSE)</f>
        <v>2</v>
      </c>
      <c r="T120" s="133" t="str">
        <f>VLOOKUP(B120,Lists!$C$3:$E$163,3,FALSE)</f>
        <v>Africa</v>
      </c>
      <c r="U120" s="134">
        <f>VLOOKUP(B120,'INFORM Severity - hidden'!$C$5:$V$170,20,FALSE)</f>
        <v>44498</v>
      </c>
    </row>
    <row r="121" spans="1:21" x14ac:dyDescent="0.25">
      <c r="A121" s="130" t="str">
        <f t="array" ref="A121">IFERROR(INDEX(Lists!$B$2:$B$153,SMALL(IF(Lists!$I$2:$I$153="Individual",ROW(Lists!$B$2:$B$153)),ROW(117:117))-1,1),"")</f>
        <v>Conflict in Ukraine</v>
      </c>
      <c r="B121" s="131" t="str">
        <f>VLOOKUP(A121,Lists!$B$2:$G$153,2,FALSE)</f>
        <v>UKR002</v>
      </c>
      <c r="C121" s="131" t="str">
        <f>VLOOKUP(B121,'INFORM Severity - hidden'!$C$5:$D$160,2,FALSE)</f>
        <v>Ukraine</v>
      </c>
      <c r="D121" s="131" t="str">
        <f>VLOOKUP(A121,Lists!$B$2:$G$153,3,FALSE)</f>
        <v>UKR</v>
      </c>
      <c r="E121" s="132" t="str">
        <f>VLOOKUP(A121,Lists!$B$2:$G$153,5,FALSE)</f>
        <v>Conflict</v>
      </c>
      <c r="F121" s="238">
        <f t="shared" si="15"/>
        <v>3.7</v>
      </c>
      <c r="G121" s="129">
        <f t="shared" si="16"/>
        <v>4</v>
      </c>
      <c r="H121" s="129" t="str">
        <f t="shared" si="17"/>
        <v>High</v>
      </c>
      <c r="I121" s="239" t="str">
        <f>INDEX(Trends!$D$3:$D$404,MATCH(B121,Trends!$C$3:$C$404,0))</f>
        <v>Increasing</v>
      </c>
      <c r="J121" s="129" t="str">
        <f>VLOOKUP($B121,Reliability!$A$3:$I$170,9,FALSE)</f>
        <v>Medium</v>
      </c>
      <c r="K121" s="240">
        <f t="shared" si="18"/>
        <v>3.2</v>
      </c>
      <c r="L121" s="240">
        <f>VLOOKUP($B121,'Impact of the crisis'!$C$6:$N$170,12,FALSE)</f>
        <v>1.7</v>
      </c>
      <c r="M121" s="240">
        <f>VLOOKUP($B121,'Impact of the crisis'!$C$6:$AB$170,26,FALSE)</f>
        <v>3.7</v>
      </c>
      <c r="N121" s="240">
        <f>VLOOKUP($B121,'Conditions of people affected'!$C$6:$R$170,16,FALSE)</f>
        <v>4.0999999999999996</v>
      </c>
      <c r="O121" s="240">
        <f>VLOOKUP($B121,'Conditions of people affected'!$C$6:$R$170,9,FALSE)</f>
        <v>4.2</v>
      </c>
      <c r="P121" s="240">
        <f>VLOOKUP($B121,'Conditions of people affected'!$C$6:$R$170,15,FALSE)</f>
        <v>4</v>
      </c>
      <c r="Q121" s="240">
        <f t="shared" si="19"/>
        <v>3.3</v>
      </c>
      <c r="R121" s="240">
        <f>VLOOKUP($B121,'Complexity of the crisis'!$C$6:$AN$170,22,FALSE)</f>
        <v>3</v>
      </c>
      <c r="S121" s="240">
        <f>VLOOKUP($B121,'Complexity of the crisis'!$C$6:$AN$170,38,FALSE)</f>
        <v>3.5</v>
      </c>
      <c r="T121" s="133" t="str">
        <f>VLOOKUP(B121,Lists!$C$3:$E$163,3,FALSE)</f>
        <v>Europe</v>
      </c>
      <c r="U121" s="134">
        <f>VLOOKUP(B121,'INFORM Severity - hidden'!$C$5:$V$170,20,FALSE)</f>
        <v>44496</v>
      </c>
    </row>
    <row r="122" spans="1:21" x14ac:dyDescent="0.25">
      <c r="A122" s="130" t="str">
        <f t="array" ref="A122">IFERROR(INDEX(Lists!$B$2:$B$153,SMALL(IF(Lists!$I$2:$I$153="Individual",ROW(Lists!$B$2:$B$153)),ROW(118:118))-1,1),"")</f>
        <v>Complex crisis in Venezuela</v>
      </c>
      <c r="B122" s="131" t="str">
        <f>VLOOKUP(A122,Lists!$B$2:$G$153,2,FALSE)</f>
        <v>VEN001</v>
      </c>
      <c r="C122" s="131" t="str">
        <f>VLOOKUP(B122,'INFORM Severity - hidden'!$C$5:$D$160,2,FALSE)</f>
        <v>Venezuela</v>
      </c>
      <c r="D122" s="131" t="str">
        <f>VLOOKUP(A122,Lists!$B$2:$G$153,3,FALSE)</f>
        <v>VEN</v>
      </c>
      <c r="E122" s="132" t="str">
        <f>VLOOKUP(A122,Lists!$B$2:$G$153,5,FALSE)</f>
        <v>Complex crisis</v>
      </c>
      <c r="F122" s="238">
        <f t="shared" si="15"/>
        <v>4.2</v>
      </c>
      <c r="G122" s="129">
        <f t="shared" si="16"/>
        <v>5</v>
      </c>
      <c r="H122" s="129" t="str">
        <f t="shared" si="17"/>
        <v>Very High</v>
      </c>
      <c r="I122" s="239" t="str">
        <f>INDEX(Trends!$D$3:$D$404,MATCH(B122,Trends!$C$3:$C$404,0))</f>
        <v>Stable</v>
      </c>
      <c r="J122" s="129" t="str">
        <f>VLOOKUP($B122,Reliability!$A$3:$I$170,9,FALSE)</f>
        <v>Medium</v>
      </c>
      <c r="K122" s="240">
        <f t="shared" si="18"/>
        <v>5</v>
      </c>
      <c r="L122" s="240">
        <f>VLOOKUP($B122,'Impact of the crisis'!$C$6:$N$170,12,FALSE)</f>
        <v>4.9000000000000004</v>
      </c>
      <c r="M122" s="240">
        <f>VLOOKUP($B122,'Impact of the crisis'!$C$6:$AB$170,26,FALSE)</f>
        <v>5</v>
      </c>
      <c r="N122" s="240">
        <f>VLOOKUP($B122,'Conditions of people affected'!$C$6:$R$170,16,FALSE)</f>
        <v>4</v>
      </c>
      <c r="O122" s="240">
        <f>VLOOKUP($B122,'Conditions of people affected'!$C$6:$R$170,9,FALSE)</f>
        <v>5</v>
      </c>
      <c r="P122" s="240">
        <f>VLOOKUP($B122,'Conditions of people affected'!$C$6:$R$170,15,FALSE)</f>
        <v>3</v>
      </c>
      <c r="Q122" s="240">
        <f t="shared" si="19"/>
        <v>3.8</v>
      </c>
      <c r="R122" s="240">
        <f>VLOOKUP($B122,'Complexity of the crisis'!$C$6:$AN$170,22,FALSE)</f>
        <v>4.0999999999999996</v>
      </c>
      <c r="S122" s="240">
        <f>VLOOKUP($B122,'Complexity of the crisis'!$C$6:$AN$170,38,FALSE)</f>
        <v>3.5</v>
      </c>
      <c r="T122" s="133" t="str">
        <f>VLOOKUP(B122,Lists!$C$3:$E$163,3,FALSE)</f>
        <v>Americas</v>
      </c>
      <c r="U122" s="134">
        <f>VLOOKUP(B122,'INFORM Severity - hidden'!$C$5:$V$170,20,FALSE)</f>
        <v>44489</v>
      </c>
    </row>
    <row r="123" spans="1:21" x14ac:dyDescent="0.25">
      <c r="A123" s="130" t="str">
        <f t="array" ref="A123">IFERROR(INDEX(Lists!$B$2:$B$153,SMALL(IF(Lists!$I$2:$I$153="Individual",ROW(Lists!$B$2:$B$153)),ROW(119:119))-1,1),"")</f>
        <v>Conflict in Yemen</v>
      </c>
      <c r="B123" s="131" t="str">
        <f>VLOOKUP(A123,Lists!$B$2:$G$153,2,FALSE)</f>
        <v>YEM001</v>
      </c>
      <c r="C123" s="131" t="str">
        <f>VLOOKUP(B123,'INFORM Severity - hidden'!$C$5:$D$160,2,FALSE)</f>
        <v>Yemen</v>
      </c>
      <c r="D123" s="131" t="str">
        <f>VLOOKUP(A123,Lists!$B$2:$G$153,3,FALSE)</f>
        <v>YEM</v>
      </c>
      <c r="E123" s="132" t="str">
        <f>VLOOKUP(A123,Lists!$B$2:$G$153,5,FALSE)</f>
        <v>Complex crisis</v>
      </c>
      <c r="F123" s="238">
        <f t="shared" si="15"/>
        <v>4.8</v>
      </c>
      <c r="G123" s="129">
        <f t="shared" si="16"/>
        <v>5</v>
      </c>
      <c r="H123" s="129" t="str">
        <f t="shared" si="17"/>
        <v>Very High</v>
      </c>
      <c r="I123" s="239" t="str">
        <f>INDEX(Trends!$D$3:$D$404,MATCH(B123,Trends!$C$3:$C$404,0))</f>
        <v>Decreasing</v>
      </c>
      <c r="J123" s="129" t="str">
        <f>VLOOKUP($B123,Reliability!$A$3:$I$170,9,FALSE)</f>
        <v>High</v>
      </c>
      <c r="K123" s="240">
        <f t="shared" si="18"/>
        <v>4.5999999999999996</v>
      </c>
      <c r="L123" s="240">
        <f>VLOOKUP($B123,'Impact of the crisis'!$C$6:$N$170,12,FALSE)</f>
        <v>4.9000000000000004</v>
      </c>
      <c r="M123" s="240">
        <f>VLOOKUP($B123,'Impact of the crisis'!$C$6:$AB$170,26,FALSE)</f>
        <v>4.4000000000000004</v>
      </c>
      <c r="N123" s="240">
        <f>VLOOKUP($B123,'Conditions of people affected'!$C$6:$R$170,16,FALSE)</f>
        <v>5</v>
      </c>
      <c r="O123" s="240">
        <f>VLOOKUP($B123,'Conditions of people affected'!$C$6:$R$170,9,FALSE)</f>
        <v>5</v>
      </c>
      <c r="P123" s="240">
        <f>VLOOKUP($B123,'Conditions of people affected'!$C$6:$R$170,15,FALSE)</f>
        <v>5</v>
      </c>
      <c r="Q123" s="240">
        <f t="shared" si="19"/>
        <v>4.5999999999999996</v>
      </c>
      <c r="R123" s="240">
        <f>VLOOKUP($B123,'Complexity of the crisis'!$C$6:$AN$170,22,FALSE)</f>
        <v>4.7</v>
      </c>
      <c r="S123" s="240">
        <f>VLOOKUP($B123,'Complexity of the crisis'!$C$6:$AN$170,38,FALSE)</f>
        <v>4.5</v>
      </c>
      <c r="T123" s="133" t="str">
        <f>VLOOKUP(B123,Lists!$C$3:$E$163,3,FALSE)</f>
        <v>Middle east</v>
      </c>
      <c r="U123" s="134">
        <f>VLOOKUP(B123,'INFORM Severity - hidden'!$C$5:$V$170,20,FALSE)</f>
        <v>44585</v>
      </c>
    </row>
    <row r="124" spans="1:21" x14ac:dyDescent="0.25">
      <c r="A124" s="130" t="str">
        <f t="array" ref="A124">IFERROR(INDEX(Lists!$B$2:$B$153,SMALL(IF(Lists!$I$2:$I$153="Individual",ROW(Lists!$B$2:$B$153)),ROW(120:120))-1,1),"")</f>
        <v>Mixed migration flows in Yemen</v>
      </c>
      <c r="B124" s="131" t="str">
        <f>VLOOKUP(A124,Lists!$B$2:$G$153,2,FALSE)</f>
        <v>YEM002</v>
      </c>
      <c r="C124" s="131" t="str">
        <f>VLOOKUP(B124,'INFORM Severity - hidden'!$C$5:$D$160,2,FALSE)</f>
        <v>Yemen</v>
      </c>
      <c r="D124" s="131" t="str">
        <f>VLOOKUP(A124,Lists!$B$2:$G$153,3,FALSE)</f>
        <v>YEM</v>
      </c>
      <c r="E124" s="132" t="str">
        <f>VLOOKUP(A124,Lists!$B$2:$G$153,5,FALSE)</f>
        <v>International displacement</v>
      </c>
      <c r="F124" s="238">
        <f t="shared" si="15"/>
        <v>4.5999999999999996</v>
      </c>
      <c r="G124" s="129">
        <f t="shared" si="16"/>
        <v>5</v>
      </c>
      <c r="H124" s="129" t="str">
        <f t="shared" si="17"/>
        <v>Very High</v>
      </c>
      <c r="I124" s="239" t="str">
        <f>INDEX(Trends!$D$3:$D$404,MATCH(B124,Trends!$C$3:$C$404,0))</f>
        <v>Increasing</v>
      </c>
      <c r="J124" s="129" t="str">
        <f>VLOOKUP($B124,Reliability!$A$3:$I$170,9,FALSE)</f>
        <v>High</v>
      </c>
      <c r="K124" s="240">
        <f t="shared" si="18"/>
        <v>4.5999999999999996</v>
      </c>
      <c r="L124" s="240">
        <f>VLOOKUP($B124,'Impact of the crisis'!$C$6:$N$170,12,FALSE)</f>
        <v>4.9000000000000004</v>
      </c>
      <c r="M124" s="240">
        <f>VLOOKUP($B124,'Impact of the crisis'!$C$6:$AB$170,26,FALSE)</f>
        <v>4.4000000000000004</v>
      </c>
      <c r="N124" s="240">
        <f>VLOOKUP($B124,'Conditions of people affected'!$C$6:$R$170,16,FALSE)</f>
        <v>5</v>
      </c>
      <c r="O124" s="240">
        <f>VLOOKUP($B124,'Conditions of people affected'!$C$6:$R$170,9,FALSE)</f>
        <v>5</v>
      </c>
      <c r="P124" s="240">
        <f>VLOOKUP($B124,'Conditions of people affected'!$C$6:$R$170,15,FALSE)</f>
        <v>5</v>
      </c>
      <c r="Q124" s="240">
        <f t="shared" si="19"/>
        <v>4</v>
      </c>
      <c r="R124" s="240">
        <f>VLOOKUP($B124,'Complexity of the crisis'!$C$6:$AN$170,22,FALSE)</f>
        <v>4.7</v>
      </c>
      <c r="S124" s="240">
        <f>VLOOKUP($B124,'Complexity of the crisis'!$C$6:$AN$170,38,FALSE)</f>
        <v>3</v>
      </c>
      <c r="T124" s="133" t="str">
        <f>VLOOKUP(B124,Lists!$C$3:$E$163,3,FALSE)</f>
        <v>Middle east</v>
      </c>
      <c r="U124" s="134">
        <f>VLOOKUP(B124,'INFORM Severity - hidden'!$C$5:$V$170,20,FALSE)</f>
        <v>44585</v>
      </c>
    </row>
    <row r="125" spans="1:21" x14ac:dyDescent="0.25">
      <c r="A125" s="130" t="str">
        <f t="array" ref="A125">IFERROR(INDEX(Lists!$B$2:$B$153,SMALL(IF(Lists!$I$2:$I$153="Individual",ROW(Lists!$B$2:$B$153)),ROW(121:121))-1,1),"")</f>
        <v>Drought in Zambia</v>
      </c>
      <c r="B125" s="131" t="str">
        <f>VLOOKUP(A125,Lists!$B$2:$G$153,2,FALSE)</f>
        <v>ZMB002</v>
      </c>
      <c r="C125" s="131" t="str">
        <f>VLOOKUP(B125,'INFORM Severity - hidden'!$C$5:$D$160,2,FALSE)</f>
        <v>Zambia</v>
      </c>
      <c r="D125" s="131" t="str">
        <f>VLOOKUP(A125,Lists!$B$2:$G$153,3,FALSE)</f>
        <v>ZMB</v>
      </c>
      <c r="E125" s="132" t="str">
        <f>VLOOKUP(A125,Lists!$B$2:$G$153,5,FALSE)</f>
        <v>Drought</v>
      </c>
      <c r="F125" s="238">
        <f t="shared" si="15"/>
        <v>2.9</v>
      </c>
      <c r="G125" s="129">
        <f t="shared" si="16"/>
        <v>3</v>
      </c>
      <c r="H125" s="129" t="str">
        <f t="shared" si="17"/>
        <v>Medium</v>
      </c>
      <c r="I125" s="239" t="str">
        <f>INDEX(Trends!$D$3:$D$404,MATCH(B125,Trends!$C$3:$C$404,0))</f>
        <v>Stable</v>
      </c>
      <c r="J125" s="129" t="str">
        <f>VLOOKUP($B125,Reliability!$A$3:$I$170,9,FALSE)</f>
        <v>Very High</v>
      </c>
      <c r="K125" s="240">
        <f t="shared" si="18"/>
        <v>3</v>
      </c>
      <c r="L125" s="240">
        <f>VLOOKUP($B125,'Impact of the crisis'!$C$6:$N$170,12,FALSE)</f>
        <v>4.3</v>
      </c>
      <c r="M125" s="240">
        <f>VLOOKUP($B125,'Impact of the crisis'!$C$6:$AB$170,26,FALSE)</f>
        <v>2</v>
      </c>
      <c r="N125" s="240">
        <f>VLOOKUP($B125,'Conditions of people affected'!$C$6:$R$170,16,FALSE)</f>
        <v>3.35</v>
      </c>
      <c r="O125" s="240">
        <f>VLOOKUP($B125,'Conditions of people affected'!$C$6:$R$170,9,FALSE)</f>
        <v>3.7</v>
      </c>
      <c r="P125" s="240">
        <f>VLOOKUP($B125,'Conditions of people affected'!$C$6:$R$170,15,FALSE)</f>
        <v>3</v>
      </c>
      <c r="Q125" s="240">
        <f t="shared" si="19"/>
        <v>2.1</v>
      </c>
      <c r="R125" s="240">
        <f>VLOOKUP($B125,'Complexity of the crisis'!$C$6:$AN$170,22,FALSE)</f>
        <v>2.1</v>
      </c>
      <c r="S125" s="240">
        <f>VLOOKUP($B125,'Complexity of the crisis'!$C$6:$AN$170,38,FALSE)</f>
        <v>2</v>
      </c>
      <c r="T125" s="133" t="str">
        <f>VLOOKUP(B125,Lists!$C$3:$E$163,3,FALSE)</f>
        <v>Africa</v>
      </c>
      <c r="U125" s="134">
        <f>VLOOKUP(B125,'INFORM Severity - hidden'!$C$5:$V$170,20,FALSE)</f>
        <v>44591</v>
      </c>
    </row>
    <row r="126" spans="1:21" x14ac:dyDescent="0.25">
      <c r="A126" s="130" t="str">
        <f t="array" ref="A126">IFERROR(INDEX(Lists!$B$2:$B$153,SMALL(IF(Lists!$I$2:$I$153="Individual",ROW(Lists!$B$2:$B$153)),ROW(122:122))-1,1),"")</f>
        <v>Complex crisis in Zimbabwe</v>
      </c>
      <c r="B126" s="131" t="str">
        <f>VLOOKUP(A126,Lists!$B$2:$G$153,2,FALSE)</f>
        <v>ZWE001</v>
      </c>
      <c r="C126" s="131" t="str">
        <f>VLOOKUP(B126,'INFORM Severity - hidden'!$C$5:$D$160,2,FALSE)</f>
        <v>Zimbabwe</v>
      </c>
      <c r="D126" s="131" t="str">
        <f>VLOOKUP(A126,Lists!$B$2:$G$153,3,FALSE)</f>
        <v>ZWE</v>
      </c>
      <c r="E126" s="132" t="str">
        <f>VLOOKUP(A126,Lists!$B$2:$G$153,5,FALSE)</f>
        <v>Complex crisis</v>
      </c>
      <c r="F126" s="238">
        <f t="shared" si="15"/>
        <v>3.8</v>
      </c>
      <c r="G126" s="129">
        <f t="shared" si="16"/>
        <v>4</v>
      </c>
      <c r="H126" s="129" t="str">
        <f t="shared" si="17"/>
        <v>High</v>
      </c>
      <c r="I126" s="239" t="str">
        <f>INDEX(Trends!$D$3:$D$404,MATCH(B126,Trends!$C$3:$C$404,0))</f>
        <v>Increasing</v>
      </c>
      <c r="J126" s="129" t="str">
        <f>VLOOKUP($B126,Reliability!$A$3:$I$170,9,FALSE)</f>
        <v>Very High</v>
      </c>
      <c r="K126" s="240">
        <f t="shared" si="18"/>
        <v>3.8</v>
      </c>
      <c r="L126" s="240">
        <f>VLOOKUP($B126,'Impact of the crisis'!$C$6:$N$170,12,FALSE)</f>
        <v>4.5999999999999996</v>
      </c>
      <c r="M126" s="240">
        <f>VLOOKUP($B126,'Impact of the crisis'!$C$6:$AB$170,26,FALSE)</f>
        <v>3.2</v>
      </c>
      <c r="N126" s="240">
        <f>VLOOKUP($B126,'Conditions of people affected'!$C$6:$R$170,16,FALSE)</f>
        <v>4.3499999999999996</v>
      </c>
      <c r="O126" s="240">
        <f>VLOOKUP($B126,'Conditions of people affected'!$C$6:$R$170,9,FALSE)</f>
        <v>4.7</v>
      </c>
      <c r="P126" s="240">
        <f>VLOOKUP($B126,'Conditions of people affected'!$C$6:$R$170,15,FALSE)</f>
        <v>4</v>
      </c>
      <c r="Q126" s="240">
        <f t="shared" si="19"/>
        <v>3</v>
      </c>
      <c r="R126" s="240">
        <f>VLOOKUP($B126,'Complexity of the crisis'!$C$6:$AN$170,22,FALSE)</f>
        <v>3.5</v>
      </c>
      <c r="S126" s="240">
        <f>VLOOKUP($B126,'Complexity of the crisis'!$C$6:$AN$170,38,FALSE)</f>
        <v>2.5</v>
      </c>
      <c r="T126" s="133" t="str">
        <f>VLOOKUP(B126,Lists!$C$3:$E$163,3,FALSE)</f>
        <v>Africa</v>
      </c>
      <c r="U126" s="134">
        <f>VLOOKUP(B126,'INFORM Severity - hidden'!$C$5:$V$170,20,FALSE)</f>
        <v>44591</v>
      </c>
    </row>
    <row r="127" spans="1:21" x14ac:dyDescent="0.25">
      <c r="J127"/>
      <c r="K127"/>
      <c r="L127"/>
      <c r="M127"/>
      <c r="N127"/>
      <c r="O127"/>
      <c r="P127"/>
      <c r="Q127"/>
      <c r="R127"/>
      <c r="S127"/>
      <c r="T127"/>
    </row>
    <row r="128" spans="1:21" x14ac:dyDescent="0.25">
      <c r="J128"/>
      <c r="K128"/>
      <c r="L128"/>
      <c r="M128"/>
      <c r="N128"/>
      <c r="O128"/>
      <c r="P128"/>
      <c r="Q128"/>
      <c r="R128"/>
      <c r="S128"/>
      <c r="T128"/>
    </row>
    <row r="129" spans="10:20" x14ac:dyDescent="0.25">
      <c r="J129"/>
      <c r="K129"/>
      <c r="L129"/>
      <c r="M129"/>
      <c r="N129"/>
      <c r="O129"/>
      <c r="P129"/>
      <c r="Q129"/>
      <c r="R129"/>
      <c r="S129"/>
      <c r="T129"/>
    </row>
    <row r="130" spans="10:20" x14ac:dyDescent="0.25">
      <c r="J130"/>
      <c r="K130"/>
      <c r="L130"/>
      <c r="M130"/>
      <c r="N130"/>
      <c r="O130"/>
      <c r="P130"/>
      <c r="Q130"/>
      <c r="R130"/>
      <c r="S130"/>
      <c r="T130"/>
    </row>
    <row r="131" spans="10:20" x14ac:dyDescent="0.25">
      <c r="J131"/>
      <c r="K131"/>
      <c r="L131"/>
      <c r="M131"/>
      <c r="N131"/>
      <c r="O131"/>
      <c r="P131"/>
      <c r="Q131"/>
      <c r="R131"/>
      <c r="S131"/>
      <c r="T131"/>
    </row>
    <row r="132" spans="10:20" x14ac:dyDescent="0.25">
      <c r="J132"/>
      <c r="K132"/>
      <c r="L132"/>
      <c r="M132"/>
      <c r="N132"/>
      <c r="O132"/>
      <c r="P132"/>
      <c r="Q132"/>
      <c r="R132"/>
      <c r="S132"/>
      <c r="T132"/>
    </row>
    <row r="133" spans="10:20" x14ac:dyDescent="0.25">
      <c r="J133"/>
      <c r="K133"/>
      <c r="L133"/>
      <c r="M133"/>
      <c r="N133"/>
      <c r="O133"/>
      <c r="P133"/>
      <c r="Q133"/>
      <c r="R133"/>
      <c r="S133"/>
      <c r="T133"/>
    </row>
    <row r="134" spans="10:20" x14ac:dyDescent="0.25">
      <c r="J134"/>
      <c r="K134"/>
      <c r="L134"/>
      <c r="M134"/>
      <c r="N134"/>
      <c r="O134"/>
      <c r="P134"/>
      <c r="Q134"/>
      <c r="R134"/>
      <c r="S134"/>
      <c r="T134"/>
    </row>
    <row r="135" spans="10:20" x14ac:dyDescent="0.25">
      <c r="J135"/>
      <c r="K135"/>
      <c r="L135"/>
      <c r="M135"/>
      <c r="N135"/>
      <c r="O135"/>
      <c r="P135"/>
      <c r="Q135"/>
      <c r="R135"/>
      <c r="S135"/>
      <c r="T135"/>
    </row>
  </sheetData>
  <autoFilter ref="A4:T143" xr:uid="{00000000-0009-0000-0000-000003000000}">
    <sortState xmlns:xlrd2="http://schemas.microsoft.com/office/spreadsheetml/2017/richdata2" ref="A5:T143">
      <sortCondition ref="G4:G143"/>
    </sortState>
  </autoFilter>
  <conditionalFormatting sqref="K5:K126">
    <cfRule type="cellIs" dxfId="547" priority="64" stopIfTrue="1" operator="between">
      <formula>4</formula>
      <formula>5</formula>
    </cfRule>
    <cfRule type="cellIs" dxfId="546" priority="70" stopIfTrue="1" operator="between">
      <formula>3</formula>
      <formula>4</formula>
    </cfRule>
    <cfRule type="cellIs" dxfId="545" priority="71" stopIfTrue="1" operator="between">
      <formula>2</formula>
      <formula>3</formula>
    </cfRule>
    <cfRule type="cellIs" dxfId="544" priority="72" stopIfTrue="1" operator="between">
      <formula>1</formula>
      <formula>2</formula>
    </cfRule>
    <cfRule type="cellIs" dxfId="543" priority="73" stopIfTrue="1" operator="between">
      <formula>0</formula>
      <formula>1</formula>
    </cfRule>
  </conditionalFormatting>
  <conditionalFormatting sqref="L5:M126">
    <cfRule type="cellIs" dxfId="542" priority="65" stopIfTrue="1" operator="between">
      <formula>4</formula>
      <formula>5</formula>
    </cfRule>
    <cfRule type="cellIs" dxfId="541" priority="66" stopIfTrue="1" operator="between">
      <formula>3</formula>
      <formula>4</formula>
    </cfRule>
    <cfRule type="cellIs" dxfId="540" priority="67" stopIfTrue="1" operator="between">
      <formula>2</formula>
      <formula>3</formula>
    </cfRule>
    <cfRule type="cellIs" dxfId="539" priority="68" stopIfTrue="1" operator="between">
      <formula>1</formula>
      <formula>2</formula>
    </cfRule>
    <cfRule type="cellIs" dxfId="538" priority="69" stopIfTrue="1" operator="between">
      <formula>0</formula>
      <formula>1</formula>
    </cfRule>
  </conditionalFormatting>
  <conditionalFormatting sqref="S5:S126">
    <cfRule type="cellIs" dxfId="537" priority="49" stopIfTrue="1" operator="between">
      <formula>4</formula>
      <formula>5</formula>
    </cfRule>
    <cfRule type="cellIs" dxfId="536" priority="50" stopIfTrue="1" operator="between">
      <formula>3</formula>
      <formula>4</formula>
    </cfRule>
    <cfRule type="cellIs" dxfId="535" priority="51" stopIfTrue="1" operator="between">
      <formula>2</formula>
      <formula>3</formula>
    </cfRule>
    <cfRule type="cellIs" dxfId="534" priority="52" stopIfTrue="1" operator="between">
      <formula>1</formula>
      <formula>2</formula>
    </cfRule>
    <cfRule type="cellIs" dxfId="533" priority="53" stopIfTrue="1" operator="between">
      <formula>0</formula>
      <formula>1</formula>
    </cfRule>
  </conditionalFormatting>
  <conditionalFormatting sqref="Q5:Q126">
    <cfRule type="cellIs" dxfId="532" priority="34" stopIfTrue="1" operator="between">
      <formula>4</formula>
      <formula>5</formula>
    </cfRule>
    <cfRule type="cellIs" dxfId="531" priority="35" stopIfTrue="1" operator="between">
      <formula>3</formula>
      <formula>4</formula>
    </cfRule>
    <cfRule type="cellIs" dxfId="530" priority="36" stopIfTrue="1" operator="between">
      <formula>2</formula>
      <formula>3</formula>
    </cfRule>
    <cfRule type="cellIs" dxfId="529" priority="37" stopIfTrue="1" operator="between">
      <formula>1</formula>
      <formula>2</formula>
    </cfRule>
    <cfRule type="cellIs" dxfId="528" priority="38" stopIfTrue="1" operator="between">
      <formula>0</formula>
      <formula>1</formula>
    </cfRule>
  </conditionalFormatting>
  <conditionalFormatting sqref="I5:I131">
    <cfRule type="cellIs" dxfId="527" priority="26" operator="equal">
      <formula>"Increasing"</formula>
    </cfRule>
    <cfRule type="cellIs" dxfId="526" priority="27" operator="equal">
      <formula>"Stable"</formula>
    </cfRule>
    <cfRule type="cellIs" dxfId="525" priority="28" operator="equal">
      <formula>"Decreasing"</formula>
    </cfRule>
  </conditionalFormatting>
  <conditionalFormatting sqref="R5:S126">
    <cfRule type="cellIs" dxfId="524" priority="44" stopIfTrue="1" operator="between">
      <formula>4</formula>
      <formula>5</formula>
    </cfRule>
    <cfRule type="cellIs" dxfId="523" priority="45" stopIfTrue="1" operator="between">
      <formula>3</formula>
      <formula>4</formula>
    </cfRule>
    <cfRule type="cellIs" dxfId="522" priority="46" stopIfTrue="1" operator="between">
      <formula>2</formula>
      <formula>3</formula>
    </cfRule>
    <cfRule type="cellIs" dxfId="521" priority="47" stopIfTrue="1" operator="between">
      <formula>1</formula>
      <formula>2</formula>
    </cfRule>
    <cfRule type="cellIs" dxfId="520" priority="48" stopIfTrue="1" operator="between">
      <formula>0</formula>
      <formula>1</formula>
    </cfRule>
  </conditionalFormatting>
  <conditionalFormatting sqref="G5:G131">
    <cfRule type="cellIs" dxfId="519" priority="16" stopIfTrue="1" operator="equal">
      <formula>5</formula>
    </cfRule>
    <cfRule type="cellIs" dxfId="518" priority="17" stopIfTrue="1" operator="equal">
      <formula>4</formula>
    </cfRule>
    <cfRule type="cellIs" dxfId="517" priority="18" stopIfTrue="1" operator="equal">
      <formula>3</formula>
    </cfRule>
    <cfRule type="cellIs" dxfId="516" priority="19" stopIfTrue="1" operator="equal">
      <formula>2</formula>
    </cfRule>
    <cfRule type="cellIs" dxfId="515" priority="20" stopIfTrue="1" operator="equal">
      <formula>1</formula>
    </cfRule>
  </conditionalFormatting>
  <conditionalFormatting sqref="H5:H131">
    <cfRule type="cellIs" dxfId="514" priority="11" stopIfTrue="1" operator="equal">
      <formula>"Very High"</formula>
    </cfRule>
    <cfRule type="cellIs" dxfId="513" priority="12" stopIfTrue="1" operator="equal">
      <formula>"High"</formula>
    </cfRule>
    <cfRule type="cellIs" dxfId="512" priority="13" stopIfTrue="1" operator="equal">
      <formula>"Medium"</formula>
    </cfRule>
    <cfRule type="cellIs" dxfId="511" priority="14" stopIfTrue="1" operator="equal">
      <formula>"Low"</formula>
    </cfRule>
    <cfRule type="cellIs" dxfId="510" priority="15" stopIfTrue="1" operator="equal">
      <formula>"Very Low"</formula>
    </cfRule>
  </conditionalFormatting>
  <conditionalFormatting sqref="N5:P126">
    <cfRule type="cellIs" dxfId="509" priority="6" stopIfTrue="1" operator="between">
      <formula>5</formula>
      <formula>5.9</formula>
    </cfRule>
    <cfRule type="cellIs" dxfId="508" priority="7" stopIfTrue="1" operator="between">
      <formula>4</formula>
      <formula>4.9</formula>
    </cfRule>
    <cfRule type="cellIs" dxfId="507" priority="8" stopIfTrue="1" operator="between">
      <formula>3</formula>
      <formula>3.9</formula>
    </cfRule>
    <cfRule type="cellIs" dxfId="506" priority="9" stopIfTrue="1" operator="between">
      <formula>2</formula>
      <formula>2.9</formula>
    </cfRule>
    <cfRule type="cellIs" dxfId="505" priority="10" stopIfTrue="1" operator="between">
      <formula>0</formula>
      <formula>1.9</formula>
    </cfRule>
  </conditionalFormatting>
  <conditionalFormatting sqref="J5:J126">
    <cfRule type="cellIs" dxfId="504" priority="1" stopIfTrue="1" operator="equal">
      <formula>"Very Low"</formula>
    </cfRule>
    <cfRule type="cellIs" dxfId="503" priority="2" stopIfTrue="1" operator="equal">
      <formula>"Low"</formula>
    </cfRule>
    <cfRule type="cellIs" dxfId="502" priority="3" stopIfTrue="1" operator="equal">
      <formula>"Medium"</formula>
    </cfRule>
    <cfRule type="cellIs" dxfId="501" priority="4" stopIfTrue="1" operator="equal">
      <formula>"High"</formula>
    </cfRule>
    <cfRule type="cellIs" dxfId="500"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1"/>
  <sheetViews>
    <sheetView topLeftCell="B64" workbookViewId="0">
      <selection activeCell="J79" sqref="J79:T81"/>
    </sheetView>
  </sheetViews>
  <sheetFormatPr defaultColWidth="8.5703125" defaultRowHeight="15" x14ac:dyDescent="0.25"/>
  <cols>
    <col min="1" max="1" width="43.5703125" style="216" bestFit="1" customWidth="1"/>
    <col min="2" max="2" width="9.42578125" style="216" customWidth="1"/>
    <col min="3" max="3" width="17.5703125" style="216" customWidth="1"/>
    <col min="4" max="4" width="9.42578125" style="216" customWidth="1"/>
    <col min="5" max="5" width="27.42578125" style="216" bestFit="1" customWidth="1"/>
    <col min="6" max="7" width="9.42578125" style="216" customWidth="1"/>
    <col min="8" max="8" width="9.5703125" style="216" customWidth="1"/>
    <col min="9" max="9" width="13.5703125" style="216" customWidth="1"/>
    <col min="10" max="10" width="9.5703125" style="216" customWidth="1"/>
    <col min="11" max="20" width="9.42578125" style="216" customWidth="1"/>
    <col min="21" max="21" width="11.42578125" style="216" bestFit="1" customWidth="1"/>
    <col min="22" max="22" width="8.5703125" style="216" customWidth="1"/>
    <col min="23" max="16384" width="8.5703125" style="216"/>
  </cols>
  <sheetData>
    <row r="1" spans="1:21" ht="23.25" customHeight="1" x14ac:dyDescent="0.35">
      <c r="A1" s="127" t="str">
        <f>"INFORM Severity Index - all countries. Release: "&amp;About!$A$5&amp;""</f>
        <v>INFORM Severity Index - all countries. Release: January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7068</v>
      </c>
      <c r="B2" s="11" t="s">
        <v>7070</v>
      </c>
      <c r="C2" s="11" t="s">
        <v>7071</v>
      </c>
      <c r="D2" s="5" t="s">
        <v>7072</v>
      </c>
      <c r="E2" s="11" t="s">
        <v>7073</v>
      </c>
      <c r="F2" s="71" t="s">
        <v>7074</v>
      </c>
      <c r="G2" s="72" t="s">
        <v>7075</v>
      </c>
      <c r="H2" s="71" t="s">
        <v>7075</v>
      </c>
      <c r="I2" s="73" t="s">
        <v>7076</v>
      </c>
      <c r="J2" s="73" t="s">
        <v>5</v>
      </c>
      <c r="K2" s="75" t="s">
        <v>7077</v>
      </c>
      <c r="L2" s="74" t="s">
        <v>7093</v>
      </c>
      <c r="M2" s="74" t="s">
        <v>7094</v>
      </c>
      <c r="N2" s="49" t="s">
        <v>7080</v>
      </c>
      <c r="O2" s="76" t="s">
        <v>7081</v>
      </c>
      <c r="P2" s="76" t="s">
        <v>7082</v>
      </c>
      <c r="Q2" s="77" t="s">
        <v>7083</v>
      </c>
      <c r="R2" s="78" t="s">
        <v>7084</v>
      </c>
      <c r="S2" s="78" t="s">
        <v>7085</v>
      </c>
      <c r="T2" s="52" t="s">
        <v>7086</v>
      </c>
      <c r="U2" s="126" t="s">
        <v>7087</v>
      </c>
    </row>
    <row r="3" spans="1:21" ht="18" hidden="1" customHeight="1" thickTop="1" x14ac:dyDescent="0.3">
      <c r="A3" s="46" t="s">
        <v>7088</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7089</v>
      </c>
      <c r="B4" s="12"/>
      <c r="C4" s="12"/>
      <c r="D4" s="6" t="s">
        <v>7089</v>
      </c>
      <c r="E4" s="12"/>
      <c r="F4" s="34" t="s">
        <v>7090</v>
      </c>
      <c r="G4" s="34" t="s">
        <v>7090</v>
      </c>
      <c r="H4" s="34" t="s">
        <v>7091</v>
      </c>
      <c r="I4" s="34" t="s">
        <v>7092</v>
      </c>
      <c r="J4" s="34" t="s">
        <v>7091</v>
      </c>
      <c r="K4" s="34" t="s">
        <v>7090</v>
      </c>
      <c r="L4" s="34" t="s">
        <v>7090</v>
      </c>
      <c r="M4" s="34" t="s">
        <v>7090</v>
      </c>
      <c r="N4" s="34" t="s">
        <v>7090</v>
      </c>
      <c r="O4" s="34" t="s">
        <v>7090</v>
      </c>
      <c r="P4" s="34" t="s">
        <v>7090</v>
      </c>
      <c r="Q4" s="34" t="s">
        <v>7090</v>
      </c>
      <c r="R4" s="34" t="s">
        <v>7090</v>
      </c>
      <c r="S4" s="34" t="s">
        <v>7090</v>
      </c>
      <c r="T4" s="1"/>
      <c r="U4" s="110"/>
    </row>
    <row r="5" spans="1:21" x14ac:dyDescent="0.25">
      <c r="A5" s="135" t="str">
        <f t="array" ref="A5">IFERROR(INDEX(Lists!$B$2:$B$153,SMALL(IF(Lists!$H$2:$H$153="Yes",ROW(Lists!$B$2:$B$153)),ROW(1:1))-1,1),"")</f>
        <v>Complex crisis in Afghanistan</v>
      </c>
      <c r="B5" s="136" t="str">
        <f>VLOOKUP(A5,Lists!$B$2:$G$153,2,FALSE)</f>
        <v>AFG001</v>
      </c>
      <c r="C5" s="136" t="str">
        <f>VLOOKUP(B5,'INFORM Severity - hidden'!$C$5:$D$160,2,FALSE)</f>
        <v>Afghanistan</v>
      </c>
      <c r="D5" s="136" t="str">
        <f>VLOOKUP(A5,Lists!$B$2:$G$153,3,FALSE)</f>
        <v>AFG</v>
      </c>
      <c r="E5" s="136" t="str">
        <f>VLOOKUP(A5,Lists!$B$2:$G$153,5,FALSE)</f>
        <v>Complex crisis</v>
      </c>
      <c r="F5" s="241">
        <f t="shared" ref="F5:F36" si="0">IF(OR(N5="x",K5="x"),"x",ROUND((5-GEOMEAN(((5-K5)/5*4+1),((5-N5)/5*4+1),((5-N5)/5*4+1)))/4*3.5+Q5*0.3,1))</f>
        <v>4.7</v>
      </c>
      <c r="G5" s="142">
        <f t="shared" ref="G5:G36" si="1">IF(F5="x","x",ROUNDUP(F5,0))</f>
        <v>5</v>
      </c>
      <c r="H5" s="142" t="str">
        <f t="shared" ref="H5:H36" si="2">IF(N5="x","x",IF(K5="x","x",(IF(G5=5,"Very High",IF(G5=4,"High",IF(G5=3,"Medium",IF(G5=2,"Low","Very Low")))))))</f>
        <v>Very High</v>
      </c>
      <c r="I5" s="242" t="str">
        <f>INDEX(Trends!$D$3:$D$404,MATCH(B5,Trends!$C$3:$C$404,0))</f>
        <v>Stable</v>
      </c>
      <c r="J5" s="142" t="str">
        <f>VLOOKUP($B5,Reliability!$A$3:$I$170,9,FALSE)</f>
        <v>High</v>
      </c>
      <c r="K5" s="243">
        <f t="shared" ref="K5:K36" si="3">IF(OR(M5="x",L5="x"),"x",ROUND((5-GEOMEAN(((5-L5)/5*4+1),((5-M5)/5*4+1),((5-M5)/5*4+1)))/4*5,1))</f>
        <v>4.8</v>
      </c>
      <c r="L5" s="243">
        <f>VLOOKUP($B5,'Impact of the crisis'!$C$6:$N$170,12,FALSE)</f>
        <v>4.9000000000000004</v>
      </c>
      <c r="M5" s="243">
        <f>VLOOKUP($B5,'Impact of the crisis'!$C$6:$AB$170,26,FALSE)</f>
        <v>4.8</v>
      </c>
      <c r="N5" s="243">
        <f>VLOOKUP($B5,'Conditions of people affected'!$C$6:$R$170,16,FALSE)</f>
        <v>4.5</v>
      </c>
      <c r="O5" s="243">
        <f>VLOOKUP($B5,'Conditions of people affected'!$C$6:$R$170,9,FALSE)</f>
        <v>5</v>
      </c>
      <c r="P5" s="243">
        <f>VLOOKUP($B5,'Conditions of people affected'!$C$6:$R$170,15,FALSE)</f>
        <v>4</v>
      </c>
      <c r="Q5" s="243">
        <f t="shared" ref="Q5:Q36" si="4">IF(OR(S5="x",R5="x"),R5,ROUND((5-GEOMEAN(((5-R5)/5*4+1),((5-S5)/5*4+1)))/4*5,1))</f>
        <v>4.9000000000000004</v>
      </c>
      <c r="R5" s="243">
        <f>VLOOKUP($B5,'Complexity of the crisis'!$C$6:$AN$170,22,FALSE)</f>
        <v>4.8</v>
      </c>
      <c r="S5" s="244">
        <f>VLOOKUP($B5,'Complexity of the crisis'!$C$6:$AN$170,38,FALSE)</f>
        <v>5</v>
      </c>
      <c r="T5" s="141" t="str">
        <f>VLOOKUP(B5,Lists!$C$3:$E$163,3,FALSE)</f>
        <v>Asia</v>
      </c>
      <c r="U5" s="155">
        <f>VLOOKUP(B5,'INFORM Severity - hidden'!$C$5:$V$170,20,FALSE)</f>
        <v>44571</v>
      </c>
    </row>
    <row r="6" spans="1:21" x14ac:dyDescent="0.25">
      <c r="A6" s="137" t="str">
        <f t="array" ref="A6">IFERROR(INDEX(Lists!$B$2:$B$153,SMALL(IF(Lists!$H$2:$H$153="Yes",ROW(Lists!$B$2:$B$153)),ROW(2:2))-1,1),"")</f>
        <v>Drought in South-West Angola</v>
      </c>
      <c r="B6" s="138" t="str">
        <f>VLOOKUP(A6,Lists!$B$2:$G$153,2,FALSE)</f>
        <v>AGO002</v>
      </c>
      <c r="C6" s="138" t="str">
        <f>VLOOKUP(B6,'INFORM Severity - hidden'!$C$5:$D$160,2,FALSE)</f>
        <v>Angola</v>
      </c>
      <c r="D6" s="138" t="str">
        <f>VLOOKUP(A6,Lists!$B$2:$G$153,3,FALSE)</f>
        <v>AGO</v>
      </c>
      <c r="E6" s="138" t="str">
        <f>VLOOKUP(A6,Lists!$B$2:$G$153,5,FALSE)</f>
        <v>Food Security</v>
      </c>
      <c r="F6" s="241">
        <f t="shared" si="0"/>
        <v>3.2</v>
      </c>
      <c r="G6" s="142">
        <f t="shared" si="1"/>
        <v>4</v>
      </c>
      <c r="H6" s="142" t="str">
        <f t="shared" si="2"/>
        <v>High</v>
      </c>
      <c r="I6" s="242" t="str">
        <f>INDEX(Trends!$D$3:$D$404,MATCH(B6,Trends!$C$3:$C$404,0))</f>
        <v>-</v>
      </c>
      <c r="J6" s="142" t="str">
        <f>VLOOKUP($B6,Reliability!$A$3:$I$170,9,FALSE)</f>
        <v>Very High</v>
      </c>
      <c r="K6" s="243">
        <f t="shared" si="3"/>
        <v>2</v>
      </c>
      <c r="L6" s="243">
        <f>VLOOKUP($B6,'Impact of the crisis'!$C$6:$N$170,12,FALSE)</f>
        <v>1.7</v>
      </c>
      <c r="M6" s="243">
        <f>VLOOKUP($B6,'Impact of the crisis'!$C$6:$AB$170,26,FALSE)</f>
        <v>2.2000000000000002</v>
      </c>
      <c r="N6" s="243">
        <f>VLOOKUP($B6,'Conditions of people affected'!$C$6:$R$170,16,FALSE)</f>
        <v>3.8</v>
      </c>
      <c r="O6" s="243">
        <f>VLOOKUP($B6,'Conditions of people affected'!$C$6:$R$170,9,FALSE)</f>
        <v>3.6</v>
      </c>
      <c r="P6" s="243">
        <f>VLOOKUP($B6,'Conditions of people affected'!$C$6:$R$170,15,FALSE)</f>
        <v>4</v>
      </c>
      <c r="Q6" s="243">
        <f t="shared" si="4"/>
        <v>2.9</v>
      </c>
      <c r="R6" s="243">
        <f>VLOOKUP($B6,'Complexity of the crisis'!$C$6:$AN$170,22,FALSE)</f>
        <v>3.6</v>
      </c>
      <c r="S6" s="244">
        <f>VLOOKUP($B6,'Complexity of the crisis'!$C$6:$AN$170,38,FALSE)</f>
        <v>2</v>
      </c>
      <c r="T6" s="141" t="str">
        <f>VLOOKUP(B6,Lists!$C$3:$E$163,3,FALSE)</f>
        <v>Africa</v>
      </c>
      <c r="U6" s="155">
        <f>VLOOKUP(B6,'INFORM Severity - hidden'!$C$5:$V$170,20,FALSE)</f>
        <v>44550</v>
      </c>
    </row>
    <row r="7" spans="1:21" x14ac:dyDescent="0.25">
      <c r="A7" s="137" t="str">
        <f t="array" ref="A7">IFERROR(INDEX(Lists!$B$2:$B$153,SMALL(IF(Lists!$H$2:$H$153="Yes",ROW(Lists!$B$2:$B$153)),ROW(3:3))-1,1),"")</f>
        <v>Nagorno-Karabakh Conflict in Armenia</v>
      </c>
      <c r="B7" s="138" t="str">
        <f>VLOOKUP(A7,Lists!$B$2:$G$153,2,FALSE)</f>
        <v>ARM002</v>
      </c>
      <c r="C7" s="138" t="str">
        <f>VLOOKUP(B7,'INFORM Severity - hidden'!$C$5:$D$160,2,FALSE)</f>
        <v>Armenia</v>
      </c>
      <c r="D7" s="138" t="str">
        <f>VLOOKUP(A7,Lists!$B$2:$G$153,3,FALSE)</f>
        <v>ARM</v>
      </c>
      <c r="E7" s="138" t="str">
        <f>VLOOKUP(A7,Lists!$B$2:$G$153,5,FALSE)</f>
        <v>Conflict</v>
      </c>
      <c r="F7" s="241">
        <f t="shared" si="0"/>
        <v>1.6</v>
      </c>
      <c r="G7" s="142">
        <f t="shared" si="1"/>
        <v>2</v>
      </c>
      <c r="H7" s="142" t="str">
        <f t="shared" si="2"/>
        <v>Low</v>
      </c>
      <c r="I7" s="242" t="str">
        <f>INDEX(Trends!$D$3:$D$404,MATCH(B7,Trends!$C$3:$C$404,0))</f>
        <v>Decreasing</v>
      </c>
      <c r="J7" s="142" t="str">
        <f>VLOOKUP($B7,Reliability!$A$3:$I$170,9,FALSE)</f>
        <v>High</v>
      </c>
      <c r="K7" s="243">
        <f t="shared" si="3"/>
        <v>2.2999999999999998</v>
      </c>
      <c r="L7" s="243">
        <f>VLOOKUP($B7,'Impact of the crisis'!$C$6:$N$170,12,FALSE)</f>
        <v>3.5</v>
      </c>
      <c r="M7" s="243">
        <f>VLOOKUP($B7,'Impact of the crisis'!$C$6:$AB$170,26,FALSE)</f>
        <v>1.5</v>
      </c>
      <c r="N7" s="243">
        <f>VLOOKUP($B7,'Conditions of people affected'!$C$6:$R$170,16,FALSE)</f>
        <v>1.2</v>
      </c>
      <c r="O7" s="243">
        <f>VLOOKUP($B7,'Conditions of people affected'!$C$6:$R$170,9,FALSE)</f>
        <v>1.4</v>
      </c>
      <c r="P7" s="243">
        <f>VLOOKUP($B7,'Conditions of people affected'!$C$6:$R$170,15,FALSE)</f>
        <v>1</v>
      </c>
      <c r="Q7" s="243">
        <f t="shared" si="4"/>
        <v>1.6</v>
      </c>
      <c r="R7" s="243">
        <f>VLOOKUP($B7,'Complexity of the crisis'!$C$6:$AN$170,22,FALSE)</f>
        <v>2.2000000000000002</v>
      </c>
      <c r="S7" s="244">
        <f>VLOOKUP($B7,'Complexity of the crisis'!$C$6:$AN$170,38,FALSE)</f>
        <v>1</v>
      </c>
      <c r="T7" s="141" t="str">
        <f>VLOOKUP(B7,Lists!$C$3:$E$163,3,FALSE)</f>
        <v>Middle east</v>
      </c>
      <c r="U7" s="155">
        <f>VLOOKUP(B7,'INFORM Severity - hidden'!$C$5:$V$170,20,FALSE)</f>
        <v>44496</v>
      </c>
    </row>
    <row r="8" spans="1:21" x14ac:dyDescent="0.25">
      <c r="A8" s="137" t="str">
        <f t="array" ref="A8">IFERROR(INDEX(Lists!$B$2:$B$153,SMALL(IF(Lists!$H$2:$H$153="Yes",ROW(Lists!$B$2:$B$153)),ROW(4:4))-1,1),"")</f>
        <v>Nagorno-Karabakh conflict in Azerbaijan</v>
      </c>
      <c r="B8" s="138" t="str">
        <f>VLOOKUP(A8,Lists!$B$2:$G$153,2,FALSE)</f>
        <v>AZE002</v>
      </c>
      <c r="C8" s="138" t="str">
        <f>VLOOKUP(B8,'INFORM Severity - hidden'!$C$5:$D$160,2,FALSE)</f>
        <v>Azerbaijan</v>
      </c>
      <c r="D8" s="138" t="str">
        <f>VLOOKUP(A8,Lists!$B$2:$G$153,3,FALSE)</f>
        <v>AZE</v>
      </c>
      <c r="E8" s="138" t="str">
        <f>VLOOKUP(A8,Lists!$B$2:$G$153,5,FALSE)</f>
        <v>Conflict</v>
      </c>
      <c r="F8" s="241" t="str">
        <f t="shared" si="0"/>
        <v>x</v>
      </c>
      <c r="G8" s="142" t="str">
        <f t="shared" si="1"/>
        <v>x</v>
      </c>
      <c r="H8" s="142" t="str">
        <f t="shared" si="2"/>
        <v>x</v>
      </c>
      <c r="I8" s="242" t="str">
        <f>INDEX(Trends!$D$3:$D$404,MATCH(B8,Trends!$C$3:$C$404,0))</f>
        <v>-</v>
      </c>
      <c r="J8" s="142" t="str">
        <f>VLOOKUP($B8,Reliability!$A$3:$I$170,9,FALSE)</f>
        <v>Very Low</v>
      </c>
      <c r="K8" s="243">
        <f t="shared" si="3"/>
        <v>3.1</v>
      </c>
      <c r="L8" s="243">
        <f>VLOOKUP($B8,'Impact of the crisis'!$C$6:$N$170,12,FALSE)</f>
        <v>2.5</v>
      </c>
      <c r="M8" s="243">
        <f>VLOOKUP($B8,'Impact of the crisis'!$C$6:$AB$170,26,FALSE)</f>
        <v>3.4</v>
      </c>
      <c r="N8" s="243" t="str">
        <f>VLOOKUP($B8,'Conditions of people affected'!$C$6:$R$170,16,FALSE)</f>
        <v>x</v>
      </c>
      <c r="O8" s="243" t="str">
        <f>VLOOKUP($B8,'Conditions of people affected'!$C$6:$R$170,9,FALSE)</f>
        <v>x</v>
      </c>
      <c r="P8" s="243" t="str">
        <f>VLOOKUP($B8,'Conditions of people affected'!$C$6:$R$170,15,FALSE)</f>
        <v>x</v>
      </c>
      <c r="Q8" s="243">
        <f t="shared" si="4"/>
        <v>3.3</v>
      </c>
      <c r="R8" s="243">
        <f>VLOOKUP($B8,'Complexity of the crisis'!$C$6:$AN$170,22,FALSE)</f>
        <v>4</v>
      </c>
      <c r="S8" s="244">
        <f>VLOOKUP($B8,'Complexity of the crisis'!$C$6:$AN$170,38,FALSE)</f>
        <v>2.5</v>
      </c>
      <c r="T8" s="141" t="str">
        <f>VLOOKUP(B8,Lists!$C$3:$E$163,3,FALSE)</f>
        <v>Middle east</v>
      </c>
      <c r="U8" s="155">
        <f>VLOOKUP(B8,'INFORM Severity - hidden'!$C$5:$V$170,20,FALSE)</f>
        <v>44496</v>
      </c>
    </row>
    <row r="9" spans="1:21" x14ac:dyDescent="0.25">
      <c r="A9" s="137" t="str">
        <f t="array" ref="A9">IFERROR(INDEX(Lists!$B$2:$B$153,SMALL(IF(Lists!$H$2:$H$153="Yes",ROW(Lists!$B$2:$B$153)),ROW(5:5))-1,1),"")</f>
        <v>Complex in Burundi</v>
      </c>
      <c r="B9" s="138" t="str">
        <f>VLOOKUP(A9,Lists!$B$2:$G$153,2,FALSE)</f>
        <v>BDI001</v>
      </c>
      <c r="C9" s="138" t="str">
        <f>VLOOKUP(B9,'INFORM Severity - hidden'!$C$5:$D$160,2,FALSE)</f>
        <v>Burundi</v>
      </c>
      <c r="D9" s="138" t="str">
        <f>VLOOKUP(A9,Lists!$B$2:$G$153,3,FALSE)</f>
        <v>BDI</v>
      </c>
      <c r="E9" s="138" t="str">
        <f>VLOOKUP(A9,Lists!$B$2:$G$153,5,FALSE)</f>
        <v>Complex crisis</v>
      </c>
      <c r="F9" s="241">
        <f t="shared" si="0"/>
        <v>3.9</v>
      </c>
      <c r="G9" s="142">
        <f t="shared" si="1"/>
        <v>4</v>
      </c>
      <c r="H9" s="142" t="str">
        <f t="shared" si="2"/>
        <v>High</v>
      </c>
      <c r="I9" s="242" t="str">
        <f>INDEX(Trends!$D$3:$D$404,MATCH(B9,Trends!$C$3:$C$404,0))</f>
        <v>Stable</v>
      </c>
      <c r="J9" s="142" t="str">
        <f>VLOOKUP($B9,Reliability!$A$3:$I$170,9,FALSE)</f>
        <v>Medium</v>
      </c>
      <c r="K9" s="243">
        <f t="shared" si="3"/>
        <v>3.9</v>
      </c>
      <c r="L9" s="243">
        <f>VLOOKUP($B9,'Impact of the crisis'!$C$6:$N$170,12,FALSE)</f>
        <v>4</v>
      </c>
      <c r="M9" s="243">
        <f>VLOOKUP($B9,'Impact of the crisis'!$C$6:$AB$170,26,FALSE)</f>
        <v>3.8</v>
      </c>
      <c r="N9" s="243">
        <f>VLOOKUP($B9,'Conditions of people affected'!$C$6:$R$170,16,FALSE)</f>
        <v>4</v>
      </c>
      <c r="O9" s="243">
        <f>VLOOKUP($B9,'Conditions of people affected'!$C$6:$R$170,9,FALSE)</f>
        <v>4</v>
      </c>
      <c r="P9" s="243">
        <f>VLOOKUP($B9,'Conditions of people affected'!$C$6:$R$170,15,FALSE)</f>
        <v>4</v>
      </c>
      <c r="Q9" s="243">
        <f t="shared" si="4"/>
        <v>3.6</v>
      </c>
      <c r="R9" s="243">
        <f>VLOOKUP($B9,'Complexity of the crisis'!$C$6:$AN$170,22,FALSE)</f>
        <v>3.6</v>
      </c>
      <c r="S9" s="244">
        <f>VLOOKUP($B9,'Complexity of the crisis'!$C$6:$AN$170,38,FALSE)</f>
        <v>3.5</v>
      </c>
      <c r="T9" s="141" t="str">
        <f>VLOOKUP(B9,Lists!$C$3:$E$163,3,FALSE)</f>
        <v>Africa</v>
      </c>
      <c r="U9" s="155">
        <f>VLOOKUP(B9,'INFORM Severity - hidden'!$C$5:$V$170,20,FALSE)</f>
        <v>44498</v>
      </c>
    </row>
    <row r="10" spans="1:21" x14ac:dyDescent="0.25">
      <c r="A10" s="137" t="str">
        <f t="array" ref="A10">IFERROR(INDEX(Lists!$B$2:$B$153,SMALL(IF(Lists!$H$2:$H$153="Yes",ROW(Lists!$B$2:$B$153)),ROW(6:6))-1,1),"")</f>
        <v>Conflict in Burkina Faso</v>
      </c>
      <c r="B10" s="138" t="str">
        <f>VLOOKUP(A10,Lists!$B$2:$G$153,2,FALSE)</f>
        <v>BFA002</v>
      </c>
      <c r="C10" s="138" t="str">
        <f>VLOOKUP(B10,'INFORM Severity - hidden'!$C$5:$D$160,2,FALSE)</f>
        <v>Burkina Faso</v>
      </c>
      <c r="D10" s="138" t="str">
        <f>VLOOKUP(A10,Lists!$B$2:$G$153,3,FALSE)</f>
        <v>BFA</v>
      </c>
      <c r="E10" s="138" t="str">
        <f>VLOOKUP(A10,Lists!$B$2:$G$153,5,FALSE)</f>
        <v>Conflict</v>
      </c>
      <c r="F10" s="241">
        <f t="shared" si="0"/>
        <v>4.0999999999999996</v>
      </c>
      <c r="G10" s="142">
        <f t="shared" si="1"/>
        <v>5</v>
      </c>
      <c r="H10" s="142" t="str">
        <f t="shared" si="2"/>
        <v>Very High</v>
      </c>
      <c r="I10" s="242" t="str">
        <f>INDEX(Trends!$D$3:$D$404,MATCH(B10,Trends!$C$3:$C$404,0))</f>
        <v>Stable</v>
      </c>
      <c r="J10" s="142" t="str">
        <f>VLOOKUP($B10,Reliability!$A$3:$I$170,9,FALSE)</f>
        <v>High</v>
      </c>
      <c r="K10" s="243">
        <f t="shared" si="3"/>
        <v>4</v>
      </c>
      <c r="L10" s="243">
        <f>VLOOKUP($B10,'Impact of the crisis'!$C$6:$N$170,12,FALSE)</f>
        <v>2.5</v>
      </c>
      <c r="M10" s="243">
        <f>VLOOKUP($B10,'Impact of the crisis'!$C$6:$AB$170,26,FALSE)</f>
        <v>4.5</v>
      </c>
      <c r="N10" s="243">
        <f>VLOOKUP($B10,'Conditions of people affected'!$C$6:$R$170,16,FALSE)</f>
        <v>4.3</v>
      </c>
      <c r="O10" s="243">
        <f>VLOOKUP($B10,'Conditions of people affected'!$C$6:$R$170,9,FALSE)</f>
        <v>3.6</v>
      </c>
      <c r="P10" s="243">
        <f>VLOOKUP($B10,'Conditions of people affected'!$C$6:$R$170,15,FALSE)</f>
        <v>5</v>
      </c>
      <c r="Q10" s="243">
        <f t="shared" si="4"/>
        <v>3.7</v>
      </c>
      <c r="R10" s="243">
        <f>VLOOKUP($B10,'Complexity of the crisis'!$C$6:$AN$170,22,FALSE)</f>
        <v>3.9</v>
      </c>
      <c r="S10" s="244">
        <f>VLOOKUP($B10,'Complexity of the crisis'!$C$6:$AN$170,38,FALSE)</f>
        <v>3.5</v>
      </c>
      <c r="T10" s="141" t="str">
        <f>VLOOKUP(B10,Lists!$C$3:$E$163,3,FALSE)</f>
        <v>Africa</v>
      </c>
      <c r="U10" s="155">
        <f>VLOOKUP(B10,'INFORM Severity - hidden'!$C$5:$V$170,20,FALSE)</f>
        <v>44567</v>
      </c>
    </row>
    <row r="11" spans="1:21" x14ac:dyDescent="0.25">
      <c r="A11" s="137" t="str">
        <f t="array" ref="A11">IFERROR(INDEX(Lists!$B$2:$B$153,SMALL(IF(Lists!$H$2:$H$153="Yes",ROW(Lists!$B$2:$B$153)),ROW(7:7))-1,1),"")</f>
        <v>Rohingya refugee crisis</v>
      </c>
      <c r="B11" s="138" t="str">
        <f>VLOOKUP(A11,Lists!$B$2:$G$153,2,FALSE)</f>
        <v>BGD002</v>
      </c>
      <c r="C11" s="138" t="str">
        <f>VLOOKUP(B11,'INFORM Severity - hidden'!$C$5:$D$160,2,FALSE)</f>
        <v>Bangladesh</v>
      </c>
      <c r="D11" s="138" t="str">
        <f>VLOOKUP(A11,Lists!$B$2:$G$153,3,FALSE)</f>
        <v>BGD</v>
      </c>
      <c r="E11" s="138" t="str">
        <f>VLOOKUP(A11,Lists!$B$2:$G$153,5,FALSE)</f>
        <v>International displacement</v>
      </c>
      <c r="F11" s="241">
        <f t="shared" si="0"/>
        <v>3.3</v>
      </c>
      <c r="G11" s="142">
        <f t="shared" si="1"/>
        <v>4</v>
      </c>
      <c r="H11" s="142" t="str">
        <f t="shared" si="2"/>
        <v>High</v>
      </c>
      <c r="I11" s="242" t="str">
        <f>INDEX(Trends!$D$3:$D$404,MATCH(B11,Trends!$C$3:$C$404,0))</f>
        <v>Increasing</v>
      </c>
      <c r="J11" s="142" t="str">
        <f>VLOOKUP($B11,Reliability!$A$3:$I$170,9,FALSE)</f>
        <v>High</v>
      </c>
      <c r="K11" s="243">
        <f t="shared" si="3"/>
        <v>3.4</v>
      </c>
      <c r="L11" s="243">
        <f>VLOOKUP($B11,'Impact of the crisis'!$C$6:$N$170,12,FALSE)</f>
        <v>0.1</v>
      </c>
      <c r="M11" s="243">
        <f>VLOOKUP($B11,'Impact of the crisis'!$C$6:$AB$170,26,FALSE)</f>
        <v>4.3</v>
      </c>
      <c r="N11" s="243">
        <f>VLOOKUP($B11,'Conditions of people affected'!$C$6:$R$170,16,FALSE)</f>
        <v>3.3</v>
      </c>
      <c r="O11" s="243">
        <f>VLOOKUP($B11,'Conditions of people affected'!$C$6:$R$170,9,FALSE)</f>
        <v>3.6</v>
      </c>
      <c r="P11" s="243">
        <f>VLOOKUP($B11,'Conditions of people affected'!$C$6:$R$170,15,FALSE)</f>
        <v>3</v>
      </c>
      <c r="Q11" s="243">
        <f t="shared" si="4"/>
        <v>3.2</v>
      </c>
      <c r="R11" s="243">
        <f>VLOOKUP($B11,'Complexity of the crisis'!$C$6:$AN$170,22,FALSE)</f>
        <v>3.3</v>
      </c>
      <c r="S11" s="244">
        <f>VLOOKUP($B11,'Complexity of the crisis'!$C$6:$AN$170,38,FALSE)</f>
        <v>3</v>
      </c>
      <c r="T11" s="141" t="str">
        <f>VLOOKUP(B11,Lists!$C$3:$E$163,3,FALSE)</f>
        <v>Asia</v>
      </c>
      <c r="U11" s="155">
        <f>VLOOKUP(B11,'INFORM Severity - hidden'!$C$5:$V$170,20,FALSE)</f>
        <v>44585</v>
      </c>
    </row>
    <row r="12" spans="1:21" x14ac:dyDescent="0.25">
      <c r="A12" s="137" t="str">
        <f t="array" ref="A12">IFERROR(INDEX(Lists!$B$2:$B$153,SMALL(IF(Lists!$H$2:$H$153="Yes",ROW(Lists!$B$2:$B$153)),ROW(8:8))-1,1),"")</f>
        <v>Country level Brazil</v>
      </c>
      <c r="B12" s="138" t="str">
        <f>VLOOKUP(A12,Lists!$B$2:$G$153,2,FALSE)</f>
        <v>BRA001</v>
      </c>
      <c r="C12" s="138" t="str">
        <f>VLOOKUP(B12,'INFORM Severity - hidden'!$C$5:$D$160,2,FALSE)</f>
        <v>Brazil</v>
      </c>
      <c r="D12" s="138" t="str">
        <f>VLOOKUP(A12,Lists!$B$2:$G$153,3,FALSE)</f>
        <v>BRA</v>
      </c>
      <c r="E12" s="138" t="str">
        <f>VLOOKUP(A12,Lists!$B$2:$G$153,5,FALSE)</f>
        <v>Multiple crises country</v>
      </c>
      <c r="F12" s="241">
        <f t="shared" si="0"/>
        <v>2.2999999999999998</v>
      </c>
      <c r="G12" s="142">
        <f t="shared" si="1"/>
        <v>3</v>
      </c>
      <c r="H12" s="142" t="str">
        <f t="shared" si="2"/>
        <v>Medium</v>
      </c>
      <c r="I12" s="242" t="str">
        <f>INDEX(Trends!$D$3:$D$404,MATCH(B12,Trends!$C$3:$C$404,0))</f>
        <v>-</v>
      </c>
      <c r="J12" s="142" t="str">
        <f>VLOOKUP($B12,Reliability!$A$3:$I$170,9,FALSE)</f>
        <v>High</v>
      </c>
      <c r="K12" s="243">
        <f t="shared" si="3"/>
        <v>2.6</v>
      </c>
      <c r="L12" s="243">
        <f>VLOOKUP($B12,'Impact of the crisis'!$C$6:$N$170,12,FALSE)</f>
        <v>2.9</v>
      </c>
      <c r="M12" s="243">
        <f>VLOOKUP($B12,'Impact of the crisis'!$C$6:$AB$170,26,FALSE)</f>
        <v>2.5</v>
      </c>
      <c r="N12" s="243">
        <f>VLOOKUP($B12,'Conditions of people affected'!$C$6:$R$170,16,FALSE)</f>
        <v>1.9</v>
      </c>
      <c r="O12" s="243">
        <f>VLOOKUP($B12,'Conditions of people affected'!$C$6:$R$170,9,FALSE)</f>
        <v>2.8</v>
      </c>
      <c r="P12" s="243">
        <f>VLOOKUP($B12,'Conditions of people affected'!$C$6:$R$170,15,FALSE)</f>
        <v>1</v>
      </c>
      <c r="Q12" s="243">
        <f t="shared" si="4"/>
        <v>2.8</v>
      </c>
      <c r="R12" s="243">
        <f>VLOOKUP($B12,'Complexity of the crisis'!$C$6:$AN$170,22,FALSE)</f>
        <v>3.4</v>
      </c>
      <c r="S12" s="244">
        <f>VLOOKUP($B12,'Complexity of the crisis'!$C$6:$AN$170,38,FALSE)</f>
        <v>2</v>
      </c>
      <c r="T12" s="141" t="str">
        <f>VLOOKUP(B12,Lists!$C$3:$E$163,3,FALSE)</f>
        <v>Americas</v>
      </c>
      <c r="U12" s="155">
        <f>VLOOKUP(B12,'INFORM Severity - hidden'!$C$5:$V$170,20,FALSE)</f>
        <v>44572</v>
      </c>
    </row>
    <row r="13" spans="1:21" x14ac:dyDescent="0.25">
      <c r="A13" s="137" t="str">
        <f t="array" ref="A13">IFERROR(INDEX(Lists!$B$2:$B$153,SMALL(IF(Lists!$H$2:$H$153="Yes",ROW(Lists!$B$2:$B$153)),ROW(9:9))-1,1),"")</f>
        <v>Complex crisis in CAR</v>
      </c>
      <c r="B13" s="138" t="str">
        <f>VLOOKUP(A13,Lists!$B$2:$G$153,2,FALSE)</f>
        <v>CAF001</v>
      </c>
      <c r="C13" s="138" t="str">
        <f>VLOOKUP(B13,'INFORM Severity - hidden'!$C$5:$D$160,2,FALSE)</f>
        <v>CAR</v>
      </c>
      <c r="D13" s="138" t="str">
        <f>VLOOKUP(A13,Lists!$B$2:$G$153,3,FALSE)</f>
        <v>CAF</v>
      </c>
      <c r="E13" s="138" t="str">
        <f>VLOOKUP(A13,Lists!$B$2:$G$153,5,FALSE)</f>
        <v>Complex crisis</v>
      </c>
      <c r="F13" s="241">
        <f t="shared" si="0"/>
        <v>4.3</v>
      </c>
      <c r="G13" s="142">
        <f t="shared" si="1"/>
        <v>5</v>
      </c>
      <c r="H13" s="142" t="str">
        <f t="shared" si="2"/>
        <v>Very High</v>
      </c>
      <c r="I13" s="242" t="str">
        <f>INDEX(Trends!$D$3:$D$404,MATCH(B13,Trends!$C$3:$C$404,0))</f>
        <v>Stable</v>
      </c>
      <c r="J13" s="142" t="str">
        <f>VLOOKUP($B13,Reliability!$A$3:$I$170,9,FALSE)</f>
        <v>Medium</v>
      </c>
      <c r="K13" s="243">
        <f t="shared" si="3"/>
        <v>4.4000000000000004</v>
      </c>
      <c r="L13" s="243">
        <f>VLOOKUP($B13,'Impact of the crisis'!$C$6:$N$170,12,FALSE)</f>
        <v>4.3</v>
      </c>
      <c r="M13" s="243">
        <f>VLOOKUP($B13,'Impact of the crisis'!$C$6:$AB$170,26,FALSE)</f>
        <v>4.5</v>
      </c>
      <c r="N13" s="243">
        <f>VLOOKUP($B13,'Conditions of people affected'!$C$6:$R$170,16,FALSE)</f>
        <v>4.05</v>
      </c>
      <c r="O13" s="243">
        <f>VLOOKUP($B13,'Conditions of people affected'!$C$6:$R$170,9,FALSE)</f>
        <v>4.0999999999999996</v>
      </c>
      <c r="P13" s="243">
        <f>VLOOKUP($B13,'Conditions of people affected'!$C$6:$R$170,15,FALSE)</f>
        <v>4</v>
      </c>
      <c r="Q13" s="243">
        <f t="shared" si="4"/>
        <v>4.5</v>
      </c>
      <c r="R13" s="243">
        <f>VLOOKUP($B13,'Complexity of the crisis'!$C$6:$AN$170,22,FALSE)</f>
        <v>4.5</v>
      </c>
      <c r="S13" s="244">
        <f>VLOOKUP($B13,'Complexity of the crisis'!$C$6:$AN$170,38,FALSE)</f>
        <v>4.5</v>
      </c>
      <c r="T13" s="141" t="str">
        <f>VLOOKUP(B13,Lists!$C$3:$E$163,3,FALSE)</f>
        <v>Africa</v>
      </c>
      <c r="U13" s="155">
        <f>VLOOKUP(B13,'INFORM Severity - hidden'!$C$5:$V$170,20,FALSE)</f>
        <v>44496</v>
      </c>
    </row>
    <row r="14" spans="1:21" x14ac:dyDescent="0.25">
      <c r="A14" s="137" t="str">
        <f t="array" ref="A14">IFERROR(INDEX(Lists!$B$2:$B$153,SMALL(IF(Lists!$H$2:$H$153="Yes",ROW(Lists!$B$2:$B$153)),ROW(10:10))-1,1),"")</f>
        <v>Multiple crises in Cameroon</v>
      </c>
      <c r="B14" s="138" t="str">
        <f>VLOOKUP(A14,Lists!$B$2:$G$153,2,FALSE)</f>
        <v>CMR001</v>
      </c>
      <c r="C14" s="138" t="str">
        <f>VLOOKUP(B14,'INFORM Severity - hidden'!$C$5:$D$160,2,FALSE)</f>
        <v>Cameroon</v>
      </c>
      <c r="D14" s="138" t="str">
        <f>VLOOKUP(A14,Lists!$B$2:$G$153,3,FALSE)</f>
        <v>CMR</v>
      </c>
      <c r="E14" s="138" t="str">
        <f>VLOOKUP(A14,Lists!$B$2:$G$153,5,FALSE)</f>
        <v>Multiple crises country</v>
      </c>
      <c r="F14" s="241">
        <f t="shared" si="0"/>
        <v>4.3</v>
      </c>
      <c r="G14" s="142">
        <f t="shared" si="1"/>
        <v>5</v>
      </c>
      <c r="H14" s="142" t="str">
        <f t="shared" si="2"/>
        <v>Very High</v>
      </c>
      <c r="I14" s="242" t="str">
        <f>INDEX(Trends!$D$3:$D$404,MATCH(B14,Trends!$C$3:$C$404,0))</f>
        <v>Increasing</v>
      </c>
      <c r="J14" s="142" t="str">
        <f>VLOOKUP($B14,Reliability!$A$3:$I$170,9,FALSE)</f>
        <v>High</v>
      </c>
      <c r="K14" s="243">
        <f t="shared" si="3"/>
        <v>4.0999999999999996</v>
      </c>
      <c r="L14" s="243">
        <f>VLOOKUP($B14,'Impact of the crisis'!$C$6:$N$170,12,FALSE)</f>
        <v>4.7</v>
      </c>
      <c r="M14" s="243">
        <f>VLOOKUP($B14,'Impact of the crisis'!$C$6:$AB$170,26,FALSE)</f>
        <v>3.7</v>
      </c>
      <c r="N14" s="243">
        <f>VLOOKUP($B14,'Conditions of people affected'!$C$6:$R$170,16,FALSE)</f>
        <v>4.1500000000000004</v>
      </c>
      <c r="O14" s="243">
        <f>VLOOKUP($B14,'Conditions of people affected'!$C$6:$R$170,9,FALSE)</f>
        <v>4.3</v>
      </c>
      <c r="P14" s="243">
        <f>VLOOKUP($B14,'Conditions of people affected'!$C$6:$R$170,15,FALSE)</f>
        <v>4</v>
      </c>
      <c r="Q14" s="243">
        <f t="shared" si="4"/>
        <v>4.5999999999999996</v>
      </c>
      <c r="R14" s="243">
        <f>VLOOKUP($B14,'Complexity of the crisis'!$C$6:$AN$170,22,FALSE)</f>
        <v>4.2</v>
      </c>
      <c r="S14" s="244">
        <f>VLOOKUP($B14,'Complexity of the crisis'!$C$6:$AN$170,38,FALSE)</f>
        <v>5</v>
      </c>
      <c r="T14" s="141" t="str">
        <f>VLOOKUP(B14,Lists!$C$3:$E$163,3,FALSE)</f>
        <v>Africa</v>
      </c>
      <c r="U14" s="155">
        <f>VLOOKUP(B14,'INFORM Severity - hidden'!$C$5:$V$170,20,FALSE)</f>
        <v>44522</v>
      </c>
    </row>
    <row r="15" spans="1:21" x14ac:dyDescent="0.25">
      <c r="A15" s="137" t="str">
        <f t="array" ref="A15">IFERROR(INDEX(Lists!$B$2:$B$153,SMALL(IF(Lists!$H$2:$H$153="Yes",ROW(Lists!$B$2:$B$153)),ROW(11:11))-1,1),"")</f>
        <v>Complex crisis in DRC</v>
      </c>
      <c r="B15" s="138" t="str">
        <f>VLOOKUP(A15,Lists!$B$2:$G$153,2,FALSE)</f>
        <v>COD001</v>
      </c>
      <c r="C15" s="138" t="str">
        <f>VLOOKUP(B15,'INFORM Severity - hidden'!$C$5:$D$160,2,FALSE)</f>
        <v>DRC</v>
      </c>
      <c r="D15" s="138" t="str">
        <f>VLOOKUP(A15,Lists!$B$2:$G$153,3,FALSE)</f>
        <v>COD</v>
      </c>
      <c r="E15" s="138" t="str">
        <f>VLOOKUP(A15,Lists!$B$2:$G$153,5,FALSE)</f>
        <v>Complex crisis</v>
      </c>
      <c r="F15" s="241">
        <f t="shared" si="0"/>
        <v>4.5999999999999996</v>
      </c>
      <c r="G15" s="142">
        <f t="shared" si="1"/>
        <v>5</v>
      </c>
      <c r="H15" s="142" t="str">
        <f t="shared" si="2"/>
        <v>Very High</v>
      </c>
      <c r="I15" s="242" t="str">
        <f>INDEX(Trends!$D$3:$D$404,MATCH(B15,Trends!$C$3:$C$404,0))</f>
        <v>Stable</v>
      </c>
      <c r="J15" s="142" t="str">
        <f>VLOOKUP($B15,Reliability!$A$3:$I$170,9,FALSE)</f>
        <v>Very High</v>
      </c>
      <c r="K15" s="243">
        <f t="shared" si="3"/>
        <v>4.5999999999999996</v>
      </c>
      <c r="L15" s="243">
        <f>VLOOKUP($B15,'Impact of the crisis'!$C$6:$N$170,12,FALSE)</f>
        <v>4.3</v>
      </c>
      <c r="M15" s="243">
        <f>VLOOKUP($B15,'Impact of the crisis'!$C$6:$AB$170,26,FALSE)</f>
        <v>4.8</v>
      </c>
      <c r="N15" s="243">
        <f>VLOOKUP($B15,'Conditions of people affected'!$C$6:$R$170,16,FALSE)</f>
        <v>4.5</v>
      </c>
      <c r="O15" s="243">
        <f>VLOOKUP($B15,'Conditions of people affected'!$C$6:$R$170,9,FALSE)</f>
        <v>5</v>
      </c>
      <c r="P15" s="243">
        <f>VLOOKUP($B15,'Conditions of people affected'!$C$6:$R$170,15,FALSE)</f>
        <v>4</v>
      </c>
      <c r="Q15" s="243">
        <f t="shared" si="4"/>
        <v>4.8</v>
      </c>
      <c r="R15" s="243">
        <f>VLOOKUP($B15,'Complexity of the crisis'!$C$6:$AN$170,22,FALSE)</f>
        <v>5.0999999999999996</v>
      </c>
      <c r="S15" s="244">
        <f>VLOOKUP($B15,'Complexity of the crisis'!$C$6:$AN$170,38,FALSE)</f>
        <v>4.5</v>
      </c>
      <c r="T15" s="141" t="str">
        <f>VLOOKUP(B15,Lists!$C$3:$E$163,3,FALSE)</f>
        <v>Africa</v>
      </c>
      <c r="U15" s="155">
        <f>VLOOKUP(B15,'INFORM Severity - hidden'!$C$5:$V$170,20,FALSE)</f>
        <v>44567</v>
      </c>
    </row>
    <row r="16" spans="1:21" x14ac:dyDescent="0.25">
      <c r="A16" s="137" t="str">
        <f t="array" ref="A16">IFERROR(INDEX(Lists!$B$2:$B$153,SMALL(IF(Lists!$H$2:$H$153="Yes",ROW(Lists!$B$2:$B$153)),ROW(12:12))-1,1),"")</f>
        <v>Complex crisis in Congo</v>
      </c>
      <c r="B16" s="138" t="str">
        <f>VLOOKUP(A16,Lists!$B$2:$G$153,2,FALSE)</f>
        <v>COG001</v>
      </c>
      <c r="C16" s="138" t="str">
        <f>VLOOKUP(B16,'INFORM Severity - hidden'!$C$5:$D$160,2,FALSE)</f>
        <v>Congo</v>
      </c>
      <c r="D16" s="138" t="str">
        <f>VLOOKUP(A16,Lists!$B$2:$G$153,3,FALSE)</f>
        <v>COG</v>
      </c>
      <c r="E16" s="138" t="str">
        <f>VLOOKUP(A16,Lists!$B$2:$G$153,5,FALSE)</f>
        <v>Complex crisis</v>
      </c>
      <c r="F16" s="241">
        <f t="shared" si="0"/>
        <v>3.4</v>
      </c>
      <c r="G16" s="142">
        <f t="shared" si="1"/>
        <v>4</v>
      </c>
      <c r="H16" s="142" t="str">
        <f t="shared" si="2"/>
        <v>High</v>
      </c>
      <c r="I16" s="242" t="str">
        <f>INDEX(Trends!$D$3:$D$404,MATCH(B16,Trends!$C$3:$C$404,0))</f>
        <v>Stable</v>
      </c>
      <c r="J16" s="142" t="str">
        <f>VLOOKUP($B16,Reliability!$A$3:$I$170,9,FALSE)</f>
        <v>Low</v>
      </c>
      <c r="K16" s="243">
        <f t="shared" si="3"/>
        <v>3.6</v>
      </c>
      <c r="L16" s="243">
        <f>VLOOKUP($B16,'Impact of the crisis'!$C$6:$N$170,12,FALSE)</f>
        <v>4.2</v>
      </c>
      <c r="M16" s="243">
        <f>VLOOKUP($B16,'Impact of the crisis'!$C$6:$AB$170,26,FALSE)</f>
        <v>3.3</v>
      </c>
      <c r="N16" s="243">
        <f>VLOOKUP($B16,'Conditions of people affected'!$C$6:$R$170,16,FALSE)</f>
        <v>3.25</v>
      </c>
      <c r="O16" s="243">
        <f>VLOOKUP($B16,'Conditions of people affected'!$C$6:$R$170,9,FALSE)</f>
        <v>3.5</v>
      </c>
      <c r="P16" s="243">
        <f>VLOOKUP($B16,'Conditions of people affected'!$C$6:$R$170,15,FALSE)</f>
        <v>3</v>
      </c>
      <c r="Q16" s="243">
        <f t="shared" si="4"/>
        <v>3.3</v>
      </c>
      <c r="R16" s="243">
        <f>VLOOKUP($B16,'Complexity of the crisis'!$C$6:$AN$170,22,FALSE)</f>
        <v>3.1</v>
      </c>
      <c r="S16" s="244">
        <f>VLOOKUP($B16,'Complexity of the crisis'!$C$6:$AN$170,38,FALSE)</f>
        <v>3.5</v>
      </c>
      <c r="T16" s="141" t="str">
        <f>VLOOKUP(B16,Lists!$C$3:$E$163,3,FALSE)</f>
        <v>Africa</v>
      </c>
      <c r="U16" s="155">
        <f>VLOOKUP(B16,'INFORM Severity - hidden'!$C$5:$V$170,20,FALSE)</f>
        <v>44497</v>
      </c>
    </row>
    <row r="17" spans="1:21" x14ac:dyDescent="0.25">
      <c r="A17" s="137" t="str">
        <f t="array" ref="A17">IFERROR(INDEX(Lists!$B$2:$B$153,SMALL(IF(Lists!$H$2:$H$153="Yes",ROW(Lists!$B$2:$B$153)),ROW(13:13))-1,1),"")</f>
        <v>Complex crisis in Colombia</v>
      </c>
      <c r="B17" s="138" t="str">
        <f>VLOOKUP(A17,Lists!$B$2:$G$153,2,FALSE)</f>
        <v>COL001</v>
      </c>
      <c r="C17" s="138" t="str">
        <f>VLOOKUP(B17,'INFORM Severity - hidden'!$C$5:$D$160,2,FALSE)</f>
        <v>Colombia</v>
      </c>
      <c r="D17" s="138" t="str">
        <f>VLOOKUP(A17,Lists!$B$2:$G$153,3,FALSE)</f>
        <v>COL</v>
      </c>
      <c r="E17" s="138" t="str">
        <f>VLOOKUP(A17,Lists!$B$2:$G$153,5,FALSE)</f>
        <v>Complex crisis</v>
      </c>
      <c r="F17" s="241">
        <f t="shared" si="0"/>
        <v>4.2</v>
      </c>
      <c r="G17" s="142">
        <f t="shared" si="1"/>
        <v>5</v>
      </c>
      <c r="H17" s="142" t="str">
        <f t="shared" si="2"/>
        <v>Very High</v>
      </c>
      <c r="I17" s="242" t="str">
        <f>INDEX(Trends!$D$3:$D$404,MATCH(B17,Trends!$C$3:$C$404,0))</f>
        <v>Increasing</v>
      </c>
      <c r="J17" s="142" t="str">
        <f>VLOOKUP($B17,Reliability!$A$3:$I$170,9,FALSE)</f>
        <v>High</v>
      </c>
      <c r="K17" s="243">
        <f t="shared" si="3"/>
        <v>4</v>
      </c>
      <c r="L17" s="243">
        <f>VLOOKUP($B17,'Impact of the crisis'!$C$6:$N$170,12,FALSE)</f>
        <v>5</v>
      </c>
      <c r="M17" s="243">
        <f>VLOOKUP($B17,'Impact of the crisis'!$C$6:$AB$170,26,FALSE)</f>
        <v>3.3</v>
      </c>
      <c r="N17" s="243">
        <f>VLOOKUP($B17,'Conditions of people affected'!$C$6:$R$170,16,FALSE)</f>
        <v>4.3</v>
      </c>
      <c r="O17" s="243">
        <f>VLOOKUP($B17,'Conditions of people affected'!$C$6:$R$170,9,FALSE)</f>
        <v>4.5999999999999996</v>
      </c>
      <c r="P17" s="243">
        <f>VLOOKUP($B17,'Conditions of people affected'!$C$6:$R$170,15,FALSE)</f>
        <v>4</v>
      </c>
      <c r="Q17" s="243">
        <f t="shared" si="4"/>
        <v>4.0999999999999996</v>
      </c>
      <c r="R17" s="243">
        <f>VLOOKUP($B17,'Complexity of the crisis'!$C$6:$AN$170,22,FALSE)</f>
        <v>3.5</v>
      </c>
      <c r="S17" s="244">
        <f>VLOOKUP($B17,'Complexity of the crisis'!$C$6:$AN$170,38,FALSE)</f>
        <v>4.5</v>
      </c>
      <c r="T17" s="141" t="str">
        <f>VLOOKUP(B17,Lists!$C$3:$E$163,3,FALSE)</f>
        <v>Americas</v>
      </c>
      <c r="U17" s="155">
        <f>VLOOKUP(B17,'INFORM Severity - hidden'!$C$5:$V$170,20,FALSE)</f>
        <v>44494</v>
      </c>
    </row>
    <row r="18" spans="1:21" x14ac:dyDescent="0.25">
      <c r="A18" s="137" t="str">
        <f t="array" ref="A18">IFERROR(INDEX(Lists!$B$2:$B$153,SMALL(IF(Lists!$H$2:$H$153="Yes",ROW(Lists!$B$2:$B$153)),ROW(14:14))-1,1),"")</f>
        <v>Nicaraguan refugees in Costa Rica</v>
      </c>
      <c r="B18" s="138" t="str">
        <f>VLOOKUP(A18,Lists!$B$2:$G$153,2,FALSE)</f>
        <v>CRI002</v>
      </c>
      <c r="C18" s="138" t="str">
        <f>VLOOKUP(B18,'INFORM Severity - hidden'!$C$5:$D$160,2,FALSE)</f>
        <v>Costa Rica</v>
      </c>
      <c r="D18" s="138" t="str">
        <f>VLOOKUP(A18,Lists!$B$2:$G$153,3,FALSE)</f>
        <v>CRI</v>
      </c>
      <c r="E18" s="138" t="str">
        <f>VLOOKUP(A18,Lists!$B$2:$G$153,5,FALSE)</f>
        <v>International displacement</v>
      </c>
      <c r="F18" s="241">
        <f t="shared" si="0"/>
        <v>1.1000000000000001</v>
      </c>
      <c r="G18" s="142">
        <f t="shared" si="1"/>
        <v>2</v>
      </c>
      <c r="H18" s="142" t="str">
        <f t="shared" si="2"/>
        <v>Low</v>
      </c>
      <c r="I18" s="242" t="str">
        <f>INDEX(Trends!$D$3:$D$404,MATCH(B18,Trends!$C$3:$C$404,0))</f>
        <v>Decreasing</v>
      </c>
      <c r="J18" s="142" t="str">
        <f>VLOOKUP($B18,Reliability!$A$3:$I$170,9,FALSE)</f>
        <v>Medium</v>
      </c>
      <c r="K18" s="243">
        <f t="shared" si="3"/>
        <v>1.3</v>
      </c>
      <c r="L18" s="243">
        <f>VLOOKUP($B18,'Impact of the crisis'!$C$6:$N$170,12,FALSE)</f>
        <v>1</v>
      </c>
      <c r="M18" s="243">
        <f>VLOOKUP($B18,'Impact of the crisis'!$C$6:$AB$170,26,FALSE)</f>
        <v>1.5</v>
      </c>
      <c r="N18" s="243">
        <f>VLOOKUP($B18,'Conditions of people affected'!$C$6:$R$170,16,FALSE)</f>
        <v>1.05</v>
      </c>
      <c r="O18" s="243">
        <f>VLOOKUP($B18,'Conditions of people affected'!$C$6:$R$170,9,FALSE)</f>
        <v>1.1000000000000001</v>
      </c>
      <c r="P18" s="243">
        <f>VLOOKUP($B18,'Conditions of people affected'!$C$6:$R$170,15,FALSE)</f>
        <v>1</v>
      </c>
      <c r="Q18" s="243">
        <f t="shared" si="4"/>
        <v>1</v>
      </c>
      <c r="R18" s="243">
        <f>VLOOKUP($B18,'Complexity of the crisis'!$C$6:$AN$170,22,FALSE)</f>
        <v>0.9</v>
      </c>
      <c r="S18" s="244">
        <f>VLOOKUP($B18,'Complexity of the crisis'!$C$6:$AN$170,38,FALSE)</f>
        <v>1</v>
      </c>
      <c r="T18" s="141" t="str">
        <f>VLOOKUP(B18,Lists!$C$3:$E$163,3,FALSE)</f>
        <v>Americas</v>
      </c>
      <c r="U18" s="155">
        <f>VLOOKUP(B18,'INFORM Severity - hidden'!$C$5:$V$170,20,FALSE)</f>
        <v>44495</v>
      </c>
    </row>
    <row r="19" spans="1:21" x14ac:dyDescent="0.25">
      <c r="A19" s="137" t="str">
        <f t="array" ref="A19">IFERROR(INDEX(Lists!$B$2:$B$153,SMALL(IF(Lists!$H$2:$H$153="Yes",ROW(Lists!$B$2:$B$153)),ROW(15:15))-1,1),"")</f>
        <v>Multiple crises in Djibouti</v>
      </c>
      <c r="B19" s="138" t="str">
        <f>VLOOKUP(A19,Lists!$B$2:$G$153,2,FALSE)</f>
        <v>DJI001</v>
      </c>
      <c r="C19" s="138" t="str">
        <f>VLOOKUP(B19,'INFORM Severity - hidden'!$C$5:$D$160,2,FALSE)</f>
        <v>Djibouti</v>
      </c>
      <c r="D19" s="138" t="str">
        <f>VLOOKUP(A19,Lists!$B$2:$G$153,3,FALSE)</f>
        <v>DJI</v>
      </c>
      <c r="E19" s="138" t="str">
        <f>VLOOKUP(A19,Lists!$B$2:$G$153,5,FALSE)</f>
        <v>Multiple crises country</v>
      </c>
      <c r="F19" s="241">
        <f t="shared" si="0"/>
        <v>2.8</v>
      </c>
      <c r="G19" s="142">
        <f t="shared" si="1"/>
        <v>3</v>
      </c>
      <c r="H19" s="142" t="str">
        <f t="shared" si="2"/>
        <v>Medium</v>
      </c>
      <c r="I19" s="242" t="str">
        <f>INDEX(Trends!$D$3:$D$404,MATCH(B19,Trends!$C$3:$C$404,0))</f>
        <v>Increasing</v>
      </c>
      <c r="J19" s="142" t="str">
        <f>VLOOKUP($B19,Reliability!$A$3:$I$170,9,FALSE)</f>
        <v>Very High</v>
      </c>
      <c r="K19" s="243">
        <f t="shared" si="3"/>
        <v>2.4</v>
      </c>
      <c r="L19" s="243">
        <f>VLOOKUP($B19,'Impact of the crisis'!$C$6:$N$170,12,FALSE)</f>
        <v>3.1</v>
      </c>
      <c r="M19" s="243">
        <f>VLOOKUP($B19,'Impact of the crisis'!$C$6:$AB$170,26,FALSE)</f>
        <v>2</v>
      </c>
      <c r="N19" s="243">
        <f>VLOOKUP($B19,'Conditions of people affected'!$C$6:$R$170,16,FALSE)</f>
        <v>2.65</v>
      </c>
      <c r="O19" s="243">
        <f>VLOOKUP($B19,'Conditions of people affected'!$C$6:$R$170,9,FALSE)</f>
        <v>2.2999999999999998</v>
      </c>
      <c r="P19" s="243">
        <f>VLOOKUP($B19,'Conditions of people affected'!$C$6:$R$170,15,FALSE)</f>
        <v>3</v>
      </c>
      <c r="Q19" s="243">
        <f t="shared" si="4"/>
        <v>3.3</v>
      </c>
      <c r="R19" s="243">
        <f>VLOOKUP($B19,'Complexity of the crisis'!$C$6:$AN$170,22,FALSE)</f>
        <v>3.1</v>
      </c>
      <c r="S19" s="244">
        <f>VLOOKUP($B19,'Complexity of the crisis'!$C$6:$AN$170,38,FALSE)</f>
        <v>3.5</v>
      </c>
      <c r="T19" s="141" t="str">
        <f>VLOOKUP(B19,Lists!$C$3:$E$163,3,FALSE)</f>
        <v>Africa</v>
      </c>
      <c r="U19" s="155">
        <f>VLOOKUP(B19,'INFORM Severity - hidden'!$C$5:$V$170,20,FALSE)</f>
        <v>44591</v>
      </c>
    </row>
    <row r="20" spans="1:21" x14ac:dyDescent="0.25">
      <c r="A20" s="137" t="str">
        <f t="array" ref="A20">IFERROR(INDEX(Lists!$B$2:$B$153,SMALL(IF(Lists!$H$2:$H$153="Yes",ROW(Lists!$B$2:$B$153)),ROW(16:16))-1,1),"")</f>
        <v>Multiple crises in Algeria</v>
      </c>
      <c r="B20" s="138" t="str">
        <f>VLOOKUP(A20,Lists!$B$2:$G$153,2,FALSE)</f>
        <v>DZA004</v>
      </c>
      <c r="C20" s="138" t="str">
        <f>VLOOKUP(B20,'INFORM Severity - hidden'!$C$5:$D$160,2,FALSE)</f>
        <v>Algeria</v>
      </c>
      <c r="D20" s="138" t="str">
        <f>VLOOKUP(A20,Lists!$B$2:$G$153,3,FALSE)</f>
        <v>DZA</v>
      </c>
      <c r="E20" s="138" t="str">
        <f>VLOOKUP(A20,Lists!$B$2:$G$153,5,FALSE)</f>
        <v>Multiple crises country</v>
      </c>
      <c r="F20" s="241" t="str">
        <f t="shared" si="0"/>
        <v>x</v>
      </c>
      <c r="G20" s="142" t="str">
        <f t="shared" si="1"/>
        <v>x</v>
      </c>
      <c r="H20" s="142" t="str">
        <f t="shared" si="2"/>
        <v>x</v>
      </c>
      <c r="I20" s="242" t="str">
        <f>INDEX(Trends!$D$3:$D$404,MATCH(B20,Trends!$C$3:$C$404,0))</f>
        <v>-</v>
      </c>
      <c r="J20" s="142" t="str">
        <f>VLOOKUP($B20,Reliability!$A$3:$I$170,9,FALSE)</f>
        <v>Very Low</v>
      </c>
      <c r="K20" s="243">
        <f t="shared" si="3"/>
        <v>4.4000000000000004</v>
      </c>
      <c r="L20" s="243">
        <f>VLOOKUP($B20,'Impact of the crisis'!$C$6:$N$170,12,FALSE)</f>
        <v>5</v>
      </c>
      <c r="M20" s="243">
        <f>VLOOKUP($B20,'Impact of the crisis'!$C$6:$AB$170,26,FALSE)</f>
        <v>4</v>
      </c>
      <c r="N20" s="243" t="str">
        <f>VLOOKUP($B20,'Conditions of people affected'!$C$6:$R$170,16,FALSE)</f>
        <v>x</v>
      </c>
      <c r="O20" s="243" t="str">
        <f>VLOOKUP($B20,'Conditions of people affected'!$C$6:$R$170,9,FALSE)</f>
        <v>x</v>
      </c>
      <c r="P20" s="243" t="str">
        <f>VLOOKUP($B20,'Conditions of people affected'!$C$6:$R$170,15,FALSE)</f>
        <v>x</v>
      </c>
      <c r="Q20" s="243">
        <f t="shared" si="4"/>
        <v>2.9</v>
      </c>
      <c r="R20" s="243">
        <f>VLOOKUP($B20,'Complexity of the crisis'!$C$6:$AN$170,22,FALSE)</f>
        <v>3.6</v>
      </c>
      <c r="S20" s="244">
        <f>VLOOKUP($B20,'Complexity of the crisis'!$C$6:$AN$170,38,FALSE)</f>
        <v>2</v>
      </c>
      <c r="T20" s="141" t="str">
        <f>VLOOKUP(B20,Lists!$C$3:$E$163,3,FALSE)</f>
        <v>Africa</v>
      </c>
      <c r="U20" s="155">
        <f>VLOOKUP(B20,'INFORM Severity - hidden'!$C$5:$V$170,20,FALSE)</f>
        <v>44490</v>
      </c>
    </row>
    <row r="21" spans="1:21" x14ac:dyDescent="0.25">
      <c r="A21" s="137" t="str">
        <f t="array" ref="A21">IFERROR(INDEX(Lists!$B$2:$B$153,SMALL(IF(Lists!$H$2:$H$153="Yes",ROW(Lists!$B$2:$B$153)),ROW(17:17))-1,1),"")</f>
        <v>Venezuela displacement in Ecuador</v>
      </c>
      <c r="B21" s="138" t="str">
        <f>VLOOKUP(A21,Lists!$B$2:$G$153,2,FALSE)</f>
        <v>ECU002</v>
      </c>
      <c r="C21" s="138" t="str">
        <f>VLOOKUP(B21,'INFORM Severity - hidden'!$C$5:$D$160,2,FALSE)</f>
        <v>Ecuador</v>
      </c>
      <c r="D21" s="138" t="str">
        <f>VLOOKUP(A21,Lists!$B$2:$G$153,3,FALSE)</f>
        <v>ECU</v>
      </c>
      <c r="E21" s="138" t="str">
        <f>VLOOKUP(A21,Lists!$B$2:$G$153,5,FALSE)</f>
        <v>International displacement</v>
      </c>
      <c r="F21" s="241">
        <f t="shared" si="0"/>
        <v>2.4</v>
      </c>
      <c r="G21" s="142">
        <f t="shared" si="1"/>
        <v>3</v>
      </c>
      <c r="H21" s="142" t="str">
        <f t="shared" si="2"/>
        <v>Medium</v>
      </c>
      <c r="I21" s="242" t="str">
        <f>INDEX(Trends!$D$3:$D$404,MATCH(B21,Trends!$C$3:$C$404,0))</f>
        <v>Stable</v>
      </c>
      <c r="J21" s="142" t="str">
        <f>VLOOKUP($B21,Reliability!$A$3:$I$170,9,FALSE)</f>
        <v>Medium</v>
      </c>
      <c r="K21" s="243">
        <f t="shared" si="3"/>
        <v>1.9</v>
      </c>
      <c r="L21" s="243">
        <f>VLOOKUP($B21,'Impact of the crisis'!$C$6:$N$170,12,FALSE)</f>
        <v>1.4</v>
      </c>
      <c r="M21" s="243">
        <f>VLOOKUP($B21,'Impact of the crisis'!$C$6:$AB$170,26,FALSE)</f>
        <v>2.2000000000000002</v>
      </c>
      <c r="N21" s="243">
        <f>VLOOKUP($B21,'Conditions of people affected'!$C$6:$R$170,16,FALSE)</f>
        <v>2.85</v>
      </c>
      <c r="O21" s="243">
        <f>VLOOKUP($B21,'Conditions of people affected'!$C$6:$R$170,9,FALSE)</f>
        <v>2.7</v>
      </c>
      <c r="P21" s="243">
        <f>VLOOKUP($B21,'Conditions of people affected'!$C$6:$R$170,15,FALSE)</f>
        <v>3</v>
      </c>
      <c r="Q21" s="243">
        <f t="shared" si="4"/>
        <v>2.1</v>
      </c>
      <c r="R21" s="243">
        <f>VLOOKUP($B21,'Complexity of the crisis'!$C$6:$AN$170,22,FALSE)</f>
        <v>2.6</v>
      </c>
      <c r="S21" s="244">
        <f>VLOOKUP($B21,'Complexity of the crisis'!$C$6:$AN$170,38,FALSE)</f>
        <v>1.5</v>
      </c>
      <c r="T21" s="141" t="str">
        <f>VLOOKUP(B21,Lists!$C$3:$E$163,3,FALSE)</f>
        <v>Americas</v>
      </c>
      <c r="U21" s="155">
        <f>VLOOKUP(B21,'INFORM Severity - hidden'!$C$5:$V$170,20,FALSE)</f>
        <v>44496</v>
      </c>
    </row>
    <row r="22" spans="1:21" x14ac:dyDescent="0.25">
      <c r="A22" s="137" t="str">
        <f t="array" ref="A22">IFERROR(INDEX(Lists!$B$2:$B$153,SMALL(IF(Lists!$H$2:$H$153="Yes",ROW(Lists!$B$2:$B$153)),ROW(18:18))-1,1),"")</f>
        <v>Syrian Refugee Crisis in Egypt</v>
      </c>
      <c r="B22" s="138" t="str">
        <f>VLOOKUP(A22,Lists!$B$2:$G$153,2,FALSE)</f>
        <v>EGY002</v>
      </c>
      <c r="C22" s="138" t="str">
        <f>VLOOKUP(B22,'INFORM Severity - hidden'!$C$5:$D$160,2,FALSE)</f>
        <v>Egypt</v>
      </c>
      <c r="D22" s="138" t="str">
        <f>VLOOKUP(A22,Lists!$B$2:$G$153,3,FALSE)</f>
        <v>EGY</v>
      </c>
      <c r="E22" s="138" t="str">
        <f>VLOOKUP(A22,Lists!$B$2:$G$153,5,FALSE)</f>
        <v>International displacement</v>
      </c>
      <c r="F22" s="241">
        <f t="shared" si="0"/>
        <v>2.5</v>
      </c>
      <c r="G22" s="142">
        <f t="shared" si="1"/>
        <v>3</v>
      </c>
      <c r="H22" s="142" t="str">
        <f t="shared" si="2"/>
        <v>Medium</v>
      </c>
      <c r="I22" s="242" t="str">
        <f>INDEX(Trends!$D$3:$D$404,MATCH(B22,Trends!$C$3:$C$404,0))</f>
        <v>Stable</v>
      </c>
      <c r="J22" s="142" t="str">
        <f>VLOOKUP($B22,Reliability!$A$3:$I$170,9,FALSE)</f>
        <v>Medium</v>
      </c>
      <c r="K22" s="243">
        <f t="shared" si="3"/>
        <v>2.2999999999999998</v>
      </c>
      <c r="L22" s="243">
        <f>VLOOKUP($B22,'Impact of the crisis'!$C$6:$N$170,12,FALSE)</f>
        <v>2.4</v>
      </c>
      <c r="M22" s="243">
        <f>VLOOKUP($B22,'Impact of the crisis'!$C$6:$AB$170,26,FALSE)</f>
        <v>2.2999999999999998</v>
      </c>
      <c r="N22" s="243">
        <f>VLOOKUP($B22,'Conditions of people affected'!$C$6:$R$170,16,FALSE)</f>
        <v>2.4</v>
      </c>
      <c r="O22" s="243">
        <f>VLOOKUP($B22,'Conditions of people affected'!$C$6:$R$170,9,FALSE)</f>
        <v>2.8</v>
      </c>
      <c r="P22" s="243">
        <f>VLOOKUP($B22,'Conditions of people affected'!$C$6:$R$170,15,FALSE)</f>
        <v>2</v>
      </c>
      <c r="Q22" s="243">
        <f t="shared" si="4"/>
        <v>2.8</v>
      </c>
      <c r="R22" s="243">
        <f>VLOOKUP($B22,'Complexity of the crisis'!$C$6:$AN$170,22,FALSE)</f>
        <v>3.7</v>
      </c>
      <c r="S22" s="244">
        <f>VLOOKUP($B22,'Complexity of the crisis'!$C$6:$AN$170,38,FALSE)</f>
        <v>1.5</v>
      </c>
      <c r="T22" s="141" t="str">
        <f>VLOOKUP(B22,Lists!$C$3:$E$163,3,FALSE)</f>
        <v>Africa</v>
      </c>
      <c r="U22" s="155">
        <f>VLOOKUP(B22,'INFORM Severity - hidden'!$C$5:$V$170,20,FALSE)</f>
        <v>44490</v>
      </c>
    </row>
    <row r="23" spans="1:21" x14ac:dyDescent="0.25">
      <c r="A23" s="137" t="str">
        <f t="array" ref="A23">IFERROR(INDEX(Lists!$B$2:$B$153,SMALL(IF(Lists!$H$2:$H$153="Yes",ROW(Lists!$B$2:$B$153)),ROW(19:19))-1,1),"")</f>
        <v>Complex crisis in Eritrea</v>
      </c>
      <c r="B23" s="138" t="str">
        <f>VLOOKUP(A23,Lists!$B$2:$G$153,2,FALSE)</f>
        <v>ERI001</v>
      </c>
      <c r="C23" s="138" t="str">
        <f>VLOOKUP(B23,'INFORM Severity - hidden'!$C$5:$D$160,2,FALSE)</f>
        <v>Eritrea</v>
      </c>
      <c r="D23" s="138" t="str">
        <f>VLOOKUP(A23,Lists!$B$2:$G$153,3,FALSE)</f>
        <v>ERI</v>
      </c>
      <c r="E23" s="138" t="str">
        <f>VLOOKUP(A23,Lists!$B$2:$G$153,5,FALSE)</f>
        <v>Complex crisis</v>
      </c>
      <c r="F23" s="241">
        <f t="shared" si="0"/>
        <v>3.8</v>
      </c>
      <c r="G23" s="142">
        <f t="shared" si="1"/>
        <v>4</v>
      </c>
      <c r="H23" s="142" t="str">
        <f t="shared" si="2"/>
        <v>High</v>
      </c>
      <c r="I23" s="242" t="str">
        <f>INDEX(Trends!$D$3:$D$404,MATCH(B23,Trends!$C$3:$C$404,0))</f>
        <v>Stable</v>
      </c>
      <c r="J23" s="142" t="str">
        <f>VLOOKUP($B23,Reliability!$A$3:$I$170,9,FALSE)</f>
        <v>Medium</v>
      </c>
      <c r="K23" s="243">
        <f t="shared" si="3"/>
        <v>3.4</v>
      </c>
      <c r="L23" s="243">
        <f>VLOOKUP($B23,'Impact of the crisis'!$C$6:$N$170,12,FALSE)</f>
        <v>3.8</v>
      </c>
      <c r="M23" s="243">
        <f>VLOOKUP($B23,'Impact of the crisis'!$C$6:$AB$170,26,FALSE)</f>
        <v>3.1</v>
      </c>
      <c r="N23" s="243">
        <f>VLOOKUP($B23,'Conditions of people affected'!$C$6:$R$170,16,FALSE)</f>
        <v>3.5</v>
      </c>
      <c r="O23" s="243">
        <f>VLOOKUP($B23,'Conditions of people affected'!$C$6:$R$170,9,FALSE)</f>
        <v>4</v>
      </c>
      <c r="P23" s="243">
        <f>VLOOKUP($B23,'Conditions of people affected'!$C$6:$R$170,15,FALSE)</f>
        <v>3</v>
      </c>
      <c r="Q23" s="243">
        <f t="shared" si="4"/>
        <v>4.5999999999999996</v>
      </c>
      <c r="R23" s="243">
        <f>VLOOKUP($B23,'Complexity of the crisis'!$C$6:$AN$170,22,FALSE)</f>
        <v>4.0999999999999996</v>
      </c>
      <c r="S23" s="244">
        <f>VLOOKUP($B23,'Complexity of the crisis'!$C$6:$AN$170,38,FALSE)</f>
        <v>5</v>
      </c>
      <c r="T23" s="141" t="str">
        <f>VLOOKUP(B23,Lists!$C$3:$E$163,3,FALSE)</f>
        <v>Africa</v>
      </c>
      <c r="U23" s="155">
        <f>VLOOKUP(B23,'INFORM Severity - hidden'!$C$5:$V$170,20,FALSE)</f>
        <v>44498</v>
      </c>
    </row>
    <row r="24" spans="1:21" x14ac:dyDescent="0.25">
      <c r="A24" s="137" t="str">
        <f t="array" ref="A24">IFERROR(INDEX(Lists!$B$2:$B$153,SMALL(IF(Lists!$H$2:$H$153="Yes",ROW(Lists!$B$2:$B$153)),ROW(20:20))-1,1),"")</f>
        <v>Mixed migration flows in spain</v>
      </c>
      <c r="B24" s="138" t="str">
        <f>VLOOKUP(A24,Lists!$B$2:$G$153,2,FALSE)</f>
        <v>ESP002</v>
      </c>
      <c r="C24" s="138" t="str">
        <f>VLOOKUP(B24,'INFORM Severity - hidden'!$C$5:$D$160,2,FALSE)</f>
        <v>Spain</v>
      </c>
      <c r="D24" s="138" t="str">
        <f>VLOOKUP(A24,Lists!$B$2:$G$153,3,FALSE)</f>
        <v>ESP</v>
      </c>
      <c r="E24" s="138" t="str">
        <f>VLOOKUP(A24,Lists!$B$2:$G$153,5,FALSE)</f>
        <v>International displacement</v>
      </c>
      <c r="F24" s="241">
        <f t="shared" si="0"/>
        <v>1.8</v>
      </c>
      <c r="G24" s="142">
        <f t="shared" si="1"/>
        <v>2</v>
      </c>
      <c r="H24" s="142" t="str">
        <f t="shared" si="2"/>
        <v>Low</v>
      </c>
      <c r="I24" s="242" t="str">
        <f>INDEX(Trends!$D$3:$D$404,MATCH(B24,Trends!$C$3:$C$404,0))</f>
        <v>Stable</v>
      </c>
      <c r="J24" s="142" t="str">
        <f>VLOOKUP($B24,Reliability!$A$3:$I$170,9,FALSE)</f>
        <v>Medium</v>
      </c>
      <c r="K24" s="243">
        <f t="shared" si="3"/>
        <v>2.5</v>
      </c>
      <c r="L24" s="243">
        <f>VLOOKUP($B24,'Impact of the crisis'!$C$6:$N$170,12,FALSE)</f>
        <v>2.2000000000000002</v>
      </c>
      <c r="M24" s="243">
        <f>VLOOKUP($B24,'Impact of the crisis'!$C$6:$AB$170,26,FALSE)</f>
        <v>2.6</v>
      </c>
      <c r="N24" s="243">
        <f>VLOOKUP($B24,'Conditions of people affected'!$C$6:$R$170,16,FALSE)</f>
        <v>1.4</v>
      </c>
      <c r="O24" s="243">
        <f>VLOOKUP($B24,'Conditions of people affected'!$C$6:$R$170,9,FALSE)</f>
        <v>1.8</v>
      </c>
      <c r="P24" s="243">
        <f>VLOOKUP($B24,'Conditions of people affected'!$C$6:$R$170,15,FALSE)</f>
        <v>1</v>
      </c>
      <c r="Q24" s="243">
        <f t="shared" si="4"/>
        <v>1.8</v>
      </c>
      <c r="R24" s="243">
        <f>VLOOKUP($B24,'Complexity of the crisis'!$C$6:$AN$170,22,FALSE)</f>
        <v>2.1</v>
      </c>
      <c r="S24" s="244">
        <f>VLOOKUP($B24,'Complexity of the crisis'!$C$6:$AN$170,38,FALSE)</f>
        <v>1.5</v>
      </c>
      <c r="T24" s="141" t="str">
        <f>VLOOKUP(B24,Lists!$C$3:$E$163,3,FALSE)</f>
        <v>Europe</v>
      </c>
      <c r="U24" s="155">
        <f>VLOOKUP(B24,'INFORM Severity - hidden'!$C$5:$V$170,20,FALSE)</f>
        <v>44494</v>
      </c>
    </row>
    <row r="25" spans="1:21" x14ac:dyDescent="0.25">
      <c r="A25" s="137" t="str">
        <f t="array" ref="A25">IFERROR(INDEX(Lists!$B$2:$B$153,SMALL(IF(Lists!$H$2:$H$153="Yes",ROW(Lists!$B$2:$B$153)),ROW(21:21))-1,1),"")</f>
        <v>Complex crisis in Ethiopia</v>
      </c>
      <c r="B25" s="138" t="str">
        <f>VLOOKUP(A25,Lists!$B$2:$G$153,2,FALSE)</f>
        <v>ETH001</v>
      </c>
      <c r="C25" s="138" t="str">
        <f>VLOOKUP(B25,'INFORM Severity - hidden'!$C$5:$D$160,2,FALSE)</f>
        <v>Ethiopia</v>
      </c>
      <c r="D25" s="138" t="str">
        <f>VLOOKUP(A25,Lists!$B$2:$G$153,3,FALSE)</f>
        <v>ETH</v>
      </c>
      <c r="E25" s="138" t="str">
        <f>VLOOKUP(A25,Lists!$B$2:$G$153,5,FALSE)</f>
        <v>Complex crisis</v>
      </c>
      <c r="F25" s="241">
        <f t="shared" si="0"/>
        <v>4.8</v>
      </c>
      <c r="G25" s="142">
        <f t="shared" si="1"/>
        <v>5</v>
      </c>
      <c r="H25" s="142" t="str">
        <f t="shared" si="2"/>
        <v>Very High</v>
      </c>
      <c r="I25" s="242" t="str">
        <f>INDEX(Trends!$D$3:$D$404,MATCH(B25,Trends!$C$3:$C$404,0))</f>
        <v>Stable</v>
      </c>
      <c r="J25" s="142" t="str">
        <f>VLOOKUP($B25,Reliability!$A$3:$I$170,9,FALSE)</f>
        <v>High</v>
      </c>
      <c r="K25" s="243">
        <f t="shared" si="3"/>
        <v>4.8</v>
      </c>
      <c r="L25" s="243">
        <f>VLOOKUP($B25,'Impact of the crisis'!$C$6:$N$170,12,FALSE)</f>
        <v>5</v>
      </c>
      <c r="M25" s="243">
        <f>VLOOKUP($B25,'Impact of the crisis'!$C$6:$AB$170,26,FALSE)</f>
        <v>4.7</v>
      </c>
      <c r="N25" s="243">
        <f>VLOOKUP($B25,'Conditions of people affected'!$C$6:$R$170,16,FALSE)</f>
        <v>5</v>
      </c>
      <c r="O25" s="243">
        <f>VLOOKUP($B25,'Conditions of people affected'!$C$6:$R$170,9,FALSE)</f>
        <v>5</v>
      </c>
      <c r="P25" s="243">
        <f>VLOOKUP($B25,'Conditions of people affected'!$C$6:$R$170,15,FALSE)</f>
        <v>5</v>
      </c>
      <c r="Q25" s="243">
        <f t="shared" si="4"/>
        <v>4.5999999999999996</v>
      </c>
      <c r="R25" s="243">
        <f>VLOOKUP($B25,'Complexity of the crisis'!$C$6:$AN$170,22,FALSE)</f>
        <v>4.5999999999999996</v>
      </c>
      <c r="S25" s="244">
        <f>VLOOKUP($B25,'Complexity of the crisis'!$C$6:$AN$170,38,FALSE)</f>
        <v>4.5</v>
      </c>
      <c r="T25" s="141" t="str">
        <f>VLOOKUP(B25,Lists!$C$3:$E$163,3,FALSE)</f>
        <v>Africa</v>
      </c>
      <c r="U25" s="155">
        <f>VLOOKUP(B25,'INFORM Severity - hidden'!$C$5:$V$170,20,FALSE)</f>
        <v>44591</v>
      </c>
    </row>
    <row r="26" spans="1:21" x14ac:dyDescent="0.25">
      <c r="A26" s="137" t="str">
        <f t="array" ref="A26">IFERROR(INDEX(Lists!$B$2:$B$153,SMALL(IF(Lists!$H$2:$H$153="Yes",ROW(Lists!$B$2:$B$153)),ROW(22:22))-1,1),"")</f>
        <v>Mixed migration flows in Greece</v>
      </c>
      <c r="B26" s="138" t="str">
        <f>VLOOKUP(A26,Lists!$B$2:$G$153,2,FALSE)</f>
        <v>GRC002</v>
      </c>
      <c r="C26" s="138" t="str">
        <f>VLOOKUP(B26,'INFORM Severity - hidden'!$C$5:$D$160,2,FALSE)</f>
        <v>Greece</v>
      </c>
      <c r="D26" s="138" t="str">
        <f>VLOOKUP(A26,Lists!$B$2:$G$153,3,FALSE)</f>
        <v>GRC</v>
      </c>
      <c r="E26" s="138" t="str">
        <f>VLOOKUP(A26,Lists!$B$2:$G$153,5,FALSE)</f>
        <v>International displacement</v>
      </c>
      <c r="F26" s="241">
        <f t="shared" si="0"/>
        <v>1.6</v>
      </c>
      <c r="G26" s="142">
        <f t="shared" si="1"/>
        <v>2</v>
      </c>
      <c r="H26" s="142" t="str">
        <f t="shared" si="2"/>
        <v>Low</v>
      </c>
      <c r="I26" s="242" t="str">
        <f>INDEX(Trends!$D$3:$D$404,MATCH(B26,Trends!$C$3:$C$404,0))</f>
        <v>Decreasing</v>
      </c>
      <c r="J26" s="142" t="str">
        <f>VLOOKUP($B26,Reliability!$A$3:$I$170,9,FALSE)</f>
        <v>High</v>
      </c>
      <c r="K26" s="243">
        <f t="shared" si="3"/>
        <v>1.9</v>
      </c>
      <c r="L26" s="243">
        <f>VLOOKUP($B26,'Impact of the crisis'!$C$6:$N$170,12,FALSE)</f>
        <v>0.3</v>
      </c>
      <c r="M26" s="243">
        <f>VLOOKUP($B26,'Impact of the crisis'!$C$6:$AB$170,26,FALSE)</f>
        <v>2.5</v>
      </c>
      <c r="N26" s="243">
        <f>VLOOKUP($B26,'Conditions of people affected'!$C$6:$R$170,16,FALSE)</f>
        <v>1.2</v>
      </c>
      <c r="O26" s="243">
        <f>VLOOKUP($B26,'Conditions of people affected'!$C$6:$R$170,9,FALSE)</f>
        <v>0.4</v>
      </c>
      <c r="P26" s="243">
        <f>VLOOKUP($B26,'Conditions of people affected'!$C$6:$R$170,15,FALSE)</f>
        <v>2</v>
      </c>
      <c r="Q26" s="243">
        <f t="shared" si="4"/>
        <v>2.1</v>
      </c>
      <c r="R26" s="243">
        <f>VLOOKUP($B26,'Complexity of the crisis'!$C$6:$AN$170,22,FALSE)</f>
        <v>2.2000000000000002</v>
      </c>
      <c r="S26" s="244">
        <f>VLOOKUP($B26,'Complexity of the crisis'!$C$6:$AN$170,38,FALSE)</f>
        <v>2</v>
      </c>
      <c r="T26" s="141" t="str">
        <f>VLOOKUP(B26,Lists!$C$3:$E$163,3,FALSE)</f>
        <v>Europe</v>
      </c>
      <c r="U26" s="155">
        <f>VLOOKUP(B26,'INFORM Severity - hidden'!$C$5:$V$170,20,FALSE)</f>
        <v>44559</v>
      </c>
    </row>
    <row r="27" spans="1:21" x14ac:dyDescent="0.25">
      <c r="A27" s="137" t="str">
        <f t="array" ref="A27">IFERROR(INDEX(Lists!$B$2:$B$153,SMALL(IF(Lists!$H$2:$H$153="Yes",ROW(Lists!$B$2:$B$153)),ROW(23:23))-1,1),"")</f>
        <v>Complex crisis in Guatemala</v>
      </c>
      <c r="B27" s="138" t="str">
        <f>VLOOKUP(A27,Lists!$B$2:$G$153,2,FALSE)</f>
        <v>GTM001</v>
      </c>
      <c r="C27" s="138" t="str">
        <f>VLOOKUP(B27,'INFORM Severity - hidden'!$C$5:$D$160,2,FALSE)</f>
        <v>Guatemala</v>
      </c>
      <c r="D27" s="138" t="str">
        <f>VLOOKUP(A27,Lists!$B$2:$G$153,3,FALSE)</f>
        <v>GTM</v>
      </c>
      <c r="E27" s="138" t="str">
        <f>VLOOKUP(A27,Lists!$B$2:$G$153,5,FALSE)</f>
        <v>Complex crisis</v>
      </c>
      <c r="F27" s="241">
        <f t="shared" si="0"/>
        <v>3.6</v>
      </c>
      <c r="G27" s="142">
        <f t="shared" si="1"/>
        <v>4</v>
      </c>
      <c r="H27" s="142" t="str">
        <f t="shared" si="2"/>
        <v>High</v>
      </c>
      <c r="I27" s="242" t="str">
        <f>INDEX(Trends!$D$3:$D$404,MATCH(B27,Trends!$C$3:$C$404,0))</f>
        <v>Increasing</v>
      </c>
      <c r="J27" s="142" t="str">
        <f>VLOOKUP($B27,Reliability!$A$3:$I$170,9,FALSE)</f>
        <v>Very High</v>
      </c>
      <c r="K27" s="243">
        <f t="shared" si="3"/>
        <v>3.8</v>
      </c>
      <c r="L27" s="243">
        <f>VLOOKUP($B27,'Impact of the crisis'!$C$6:$N$170,12,FALSE)</f>
        <v>4.4000000000000004</v>
      </c>
      <c r="M27" s="243">
        <f>VLOOKUP($B27,'Impact of the crisis'!$C$6:$AB$170,26,FALSE)</f>
        <v>3.5</v>
      </c>
      <c r="N27" s="243">
        <f>VLOOKUP($B27,'Conditions of people affected'!$C$6:$R$170,16,FALSE)</f>
        <v>3.65</v>
      </c>
      <c r="O27" s="243">
        <f>VLOOKUP($B27,'Conditions of people affected'!$C$6:$R$170,9,FALSE)</f>
        <v>4.3</v>
      </c>
      <c r="P27" s="243">
        <f>VLOOKUP($B27,'Conditions of people affected'!$C$6:$R$170,15,FALSE)</f>
        <v>3</v>
      </c>
      <c r="Q27" s="243">
        <f t="shared" si="4"/>
        <v>3.2</v>
      </c>
      <c r="R27" s="243">
        <f>VLOOKUP($B27,'Complexity of the crisis'!$C$6:$AN$170,22,FALSE)</f>
        <v>3.8</v>
      </c>
      <c r="S27" s="244">
        <f>VLOOKUP($B27,'Complexity of the crisis'!$C$6:$AN$170,38,FALSE)</f>
        <v>2.5</v>
      </c>
      <c r="T27" s="141" t="str">
        <f>VLOOKUP(B27,Lists!$C$3:$E$163,3,FALSE)</f>
        <v>Americas</v>
      </c>
      <c r="U27" s="155">
        <f>VLOOKUP(B27,'INFORM Severity - hidden'!$C$5:$V$170,20,FALSE)</f>
        <v>44516</v>
      </c>
    </row>
    <row r="28" spans="1:21" x14ac:dyDescent="0.25">
      <c r="A28" s="137" t="str">
        <f t="array" ref="A28">IFERROR(INDEX(Lists!$B$2:$B$153,SMALL(IF(Lists!$H$2:$H$153="Yes",ROW(Lists!$B$2:$B$153)),ROW(24:24))-1,1),"")</f>
        <v>Complex crisis in Honduras</v>
      </c>
      <c r="B28" s="138" t="str">
        <f>VLOOKUP(A28,Lists!$B$2:$G$153,2,FALSE)</f>
        <v>HND001</v>
      </c>
      <c r="C28" s="138" t="str">
        <f>VLOOKUP(B28,'INFORM Severity - hidden'!$C$5:$D$160,2,FALSE)</f>
        <v>Honduras</v>
      </c>
      <c r="D28" s="138" t="str">
        <f>VLOOKUP(A28,Lists!$B$2:$G$153,3,FALSE)</f>
        <v>HND</v>
      </c>
      <c r="E28" s="138" t="str">
        <f>VLOOKUP(A28,Lists!$B$2:$G$153,5,FALSE)</f>
        <v>Complex crisis</v>
      </c>
      <c r="F28" s="241">
        <f t="shared" si="0"/>
        <v>3.8</v>
      </c>
      <c r="G28" s="142">
        <f t="shared" si="1"/>
        <v>4</v>
      </c>
      <c r="H28" s="142" t="str">
        <f t="shared" si="2"/>
        <v>High</v>
      </c>
      <c r="I28" s="242" t="str">
        <f>INDEX(Trends!$D$3:$D$404,MATCH(B28,Trends!$C$3:$C$404,0))</f>
        <v>Increasing</v>
      </c>
      <c r="J28" s="142" t="str">
        <f>VLOOKUP($B28,Reliability!$A$3:$I$170,9,FALSE)</f>
        <v>Very High</v>
      </c>
      <c r="K28" s="243">
        <f t="shared" si="3"/>
        <v>3.8</v>
      </c>
      <c r="L28" s="243">
        <f>VLOOKUP($B28,'Impact of the crisis'!$C$6:$N$170,12,FALSE)</f>
        <v>4.2</v>
      </c>
      <c r="M28" s="243">
        <f>VLOOKUP($B28,'Impact of the crisis'!$C$6:$AB$170,26,FALSE)</f>
        <v>3.5</v>
      </c>
      <c r="N28" s="243">
        <f>VLOOKUP($B28,'Conditions of people affected'!$C$6:$R$170,16,FALSE)</f>
        <v>4.0999999999999996</v>
      </c>
      <c r="O28" s="243">
        <f>VLOOKUP($B28,'Conditions of people affected'!$C$6:$R$170,9,FALSE)</f>
        <v>4.2</v>
      </c>
      <c r="P28" s="243">
        <f>VLOOKUP($B28,'Conditions of people affected'!$C$6:$R$170,15,FALSE)</f>
        <v>4</v>
      </c>
      <c r="Q28" s="243">
        <f t="shared" si="4"/>
        <v>3.3</v>
      </c>
      <c r="R28" s="243">
        <f>VLOOKUP($B28,'Complexity of the crisis'!$C$6:$AN$170,22,FALSE)</f>
        <v>3.6</v>
      </c>
      <c r="S28" s="244">
        <f>VLOOKUP($B28,'Complexity of the crisis'!$C$6:$AN$170,38,FALSE)</f>
        <v>3</v>
      </c>
      <c r="T28" s="141" t="str">
        <f>VLOOKUP(B28,Lists!$C$3:$E$163,3,FALSE)</f>
        <v>Americas</v>
      </c>
      <c r="U28" s="155">
        <f>VLOOKUP(B28,'INFORM Severity - hidden'!$C$5:$V$170,20,FALSE)</f>
        <v>44517</v>
      </c>
    </row>
    <row r="29" spans="1:21" x14ac:dyDescent="0.25">
      <c r="A29" s="137" t="str">
        <f t="array" ref="A29">IFERROR(INDEX(Lists!$B$2:$B$153,SMALL(IF(Lists!$H$2:$H$153="Yes",ROW(Lists!$B$2:$B$153)),ROW(25:25))-1,1),"")</f>
        <v>Complex crisis in Haiti</v>
      </c>
      <c r="B29" s="138" t="str">
        <f>VLOOKUP(A29,Lists!$B$2:$G$153,2,FALSE)</f>
        <v>HTI001</v>
      </c>
      <c r="C29" s="138" t="str">
        <f>VLOOKUP(B29,'INFORM Severity - hidden'!$C$5:$D$160,2,FALSE)</f>
        <v>Haiti</v>
      </c>
      <c r="D29" s="138" t="str">
        <f>VLOOKUP(A29,Lists!$B$2:$G$153,3,FALSE)</f>
        <v>HTI</v>
      </c>
      <c r="E29" s="138" t="str">
        <f>VLOOKUP(A29,Lists!$B$2:$G$153,5,FALSE)</f>
        <v>Complex crisis</v>
      </c>
      <c r="F29" s="241">
        <f t="shared" si="0"/>
        <v>4.0999999999999996</v>
      </c>
      <c r="G29" s="142">
        <f t="shared" si="1"/>
        <v>5</v>
      </c>
      <c r="H29" s="142" t="str">
        <f t="shared" si="2"/>
        <v>Very High</v>
      </c>
      <c r="I29" s="242" t="str">
        <f>INDEX(Trends!$D$3:$D$404,MATCH(B29,Trends!$C$3:$C$404,0))</f>
        <v>Stable</v>
      </c>
      <c r="J29" s="142" t="str">
        <f>VLOOKUP($B29,Reliability!$A$3:$I$170,9,FALSE)</f>
        <v>High</v>
      </c>
      <c r="K29" s="243">
        <f t="shared" si="3"/>
        <v>3.8</v>
      </c>
      <c r="L29" s="243">
        <f>VLOOKUP($B29,'Impact of the crisis'!$C$6:$N$170,12,FALSE)</f>
        <v>4</v>
      </c>
      <c r="M29" s="243">
        <f>VLOOKUP($B29,'Impact of the crisis'!$C$6:$AB$170,26,FALSE)</f>
        <v>3.7</v>
      </c>
      <c r="N29" s="243">
        <f>VLOOKUP($B29,'Conditions of people affected'!$C$6:$R$170,16,FALSE)</f>
        <v>4.75</v>
      </c>
      <c r="O29" s="243">
        <f>VLOOKUP($B29,'Conditions of people affected'!$C$6:$R$170,9,FALSE)</f>
        <v>4.5</v>
      </c>
      <c r="P29" s="243">
        <f>VLOOKUP($B29,'Conditions of people affected'!$C$6:$R$170,15,FALSE)</f>
        <v>5</v>
      </c>
      <c r="Q29" s="243">
        <f t="shared" si="4"/>
        <v>3.3</v>
      </c>
      <c r="R29" s="243">
        <f>VLOOKUP($B29,'Complexity of the crisis'!$C$6:$AN$170,22,FALSE)</f>
        <v>3.6</v>
      </c>
      <c r="S29" s="244">
        <f>VLOOKUP($B29,'Complexity of the crisis'!$C$6:$AN$170,38,FALSE)</f>
        <v>3</v>
      </c>
      <c r="T29" s="141" t="str">
        <f>VLOOKUP(B29,Lists!$C$3:$E$163,3,FALSE)</f>
        <v>Americas</v>
      </c>
      <c r="U29" s="155">
        <f>VLOOKUP(B29,'INFORM Severity - hidden'!$C$5:$V$170,20,FALSE)</f>
        <v>44495</v>
      </c>
    </row>
    <row r="30" spans="1:21" x14ac:dyDescent="0.25">
      <c r="A30" s="137" t="str">
        <f t="array" ref="A30">IFERROR(INDEX(Lists!$B$2:$B$153,SMALL(IF(Lists!$H$2:$H$153="Yes",ROW(Lists!$B$2:$B$153)),ROW(26:26))-1,1),"")</f>
        <v>Papua Conflict</v>
      </c>
      <c r="B30" s="138" t="str">
        <f>VLOOKUP(A30,Lists!$B$2:$G$153,2,FALSE)</f>
        <v>IDN002</v>
      </c>
      <c r="C30" s="138" t="str">
        <f>VLOOKUP(B30,'INFORM Severity - hidden'!$C$5:$D$160,2,FALSE)</f>
        <v>Indonesia</v>
      </c>
      <c r="D30" s="138" t="str">
        <f>VLOOKUP(A30,Lists!$B$2:$G$153,3,FALSE)</f>
        <v>IDN</v>
      </c>
      <c r="E30" s="138" t="str">
        <f>VLOOKUP(A30,Lists!$B$2:$G$153,5,FALSE)</f>
        <v>Conflict</v>
      </c>
      <c r="F30" s="241">
        <f t="shared" si="0"/>
        <v>2.2000000000000002</v>
      </c>
      <c r="G30" s="142">
        <f t="shared" si="1"/>
        <v>3</v>
      </c>
      <c r="H30" s="142" t="str">
        <f t="shared" si="2"/>
        <v>Medium</v>
      </c>
      <c r="I30" s="242" t="str">
        <f>INDEX(Trends!$D$3:$D$404,MATCH(B30,Trends!$C$3:$C$404,0))</f>
        <v>-</v>
      </c>
      <c r="J30" s="142" t="str">
        <f>VLOOKUP($B30,Reliability!$A$3:$I$170,9,FALSE)</f>
        <v>Medium</v>
      </c>
      <c r="K30" s="243">
        <f t="shared" si="3"/>
        <v>2.8</v>
      </c>
      <c r="L30" s="243">
        <f>VLOOKUP($B30,'Impact of the crisis'!$C$6:$N$170,12,FALSE)</f>
        <v>1.9</v>
      </c>
      <c r="M30" s="243">
        <f>VLOOKUP($B30,'Impact of the crisis'!$C$6:$AB$170,26,FALSE)</f>
        <v>3.2</v>
      </c>
      <c r="N30" s="243">
        <f>VLOOKUP($B30,'Conditions of people affected'!$C$6:$R$170,16,FALSE)</f>
        <v>1.1499999999999999</v>
      </c>
      <c r="O30" s="243">
        <f>VLOOKUP($B30,'Conditions of people affected'!$C$6:$R$170,9,FALSE)</f>
        <v>1.3</v>
      </c>
      <c r="P30" s="243">
        <f>VLOOKUP($B30,'Conditions of people affected'!$C$6:$R$170,15,FALSE)</f>
        <v>1</v>
      </c>
      <c r="Q30" s="243">
        <f t="shared" si="4"/>
        <v>3.3</v>
      </c>
      <c r="R30" s="243">
        <f>VLOOKUP($B30,'Complexity of the crisis'!$C$6:$AN$170,22,FALSE)</f>
        <v>3</v>
      </c>
      <c r="S30" s="244">
        <f>VLOOKUP($B30,'Complexity of the crisis'!$C$6:$AN$170,38,FALSE)</f>
        <v>3.5</v>
      </c>
      <c r="T30" s="141" t="str">
        <f>VLOOKUP(B30,Lists!$C$3:$E$163,3,FALSE)</f>
        <v>Asia</v>
      </c>
      <c r="U30" s="155">
        <f>VLOOKUP(B30,'INFORM Severity - hidden'!$C$5:$V$170,20,FALSE)</f>
        <v>44584</v>
      </c>
    </row>
    <row r="31" spans="1:21" x14ac:dyDescent="0.25">
      <c r="A31" s="137" t="str">
        <f t="array" ref="A31">IFERROR(INDEX(Lists!$B$2:$B$153,SMALL(IF(Lists!$H$2:$H$153="Yes",ROW(Lists!$B$2:$B$153)),ROW(27:27))-1,1),"")</f>
        <v>Conflict in Jammu and Kashmir</v>
      </c>
      <c r="B31" s="138" t="str">
        <f>VLOOKUP(A31,Lists!$B$2:$G$153,2,FALSE)</f>
        <v>IND002</v>
      </c>
      <c r="C31" s="138" t="str">
        <f>VLOOKUP(B31,'INFORM Severity - hidden'!$C$5:$D$160,2,FALSE)</f>
        <v>India</v>
      </c>
      <c r="D31" s="138" t="str">
        <f>VLOOKUP(A31,Lists!$B$2:$G$153,3,FALSE)</f>
        <v>IND</v>
      </c>
      <c r="E31" s="138" t="str">
        <f>VLOOKUP(A31,Lists!$B$2:$G$153,5,FALSE)</f>
        <v>Conflict</v>
      </c>
      <c r="F31" s="241" t="str">
        <f t="shared" si="0"/>
        <v>x</v>
      </c>
      <c r="G31" s="142" t="str">
        <f t="shared" si="1"/>
        <v>x</v>
      </c>
      <c r="H31" s="142" t="str">
        <f t="shared" si="2"/>
        <v>x</v>
      </c>
      <c r="I31" s="242" t="str">
        <f>INDEX(Trends!$D$3:$D$404,MATCH(B31,Trends!$C$3:$C$404,0))</f>
        <v>-</v>
      </c>
      <c r="J31" s="142" t="str">
        <f>VLOOKUP($B31,Reliability!$A$3:$I$170,9,FALSE)</f>
        <v>Very Low</v>
      </c>
      <c r="K31" s="243">
        <f t="shared" si="3"/>
        <v>2.8</v>
      </c>
      <c r="L31" s="243">
        <f>VLOOKUP($B31,'Impact of the crisis'!$C$6:$N$170,12,FALSE)</f>
        <v>2</v>
      </c>
      <c r="M31" s="243">
        <f>VLOOKUP($B31,'Impact of the crisis'!$C$6:$AB$170,26,FALSE)</f>
        <v>3.2</v>
      </c>
      <c r="N31" s="243" t="str">
        <f>VLOOKUP($B31,'Conditions of people affected'!$C$6:$R$170,16,FALSE)</f>
        <v>x</v>
      </c>
      <c r="O31" s="243" t="str">
        <f>VLOOKUP($B31,'Conditions of people affected'!$C$6:$R$170,9,FALSE)</f>
        <v>x</v>
      </c>
      <c r="P31" s="243" t="str">
        <f>VLOOKUP($B31,'Conditions of people affected'!$C$6:$R$170,15,FALSE)</f>
        <v>x</v>
      </c>
      <c r="Q31" s="243">
        <f t="shared" si="4"/>
        <v>2.2000000000000002</v>
      </c>
      <c r="R31" s="243">
        <f>VLOOKUP($B31,'Complexity of the crisis'!$C$6:$AN$170,22,FALSE)</f>
        <v>3.1</v>
      </c>
      <c r="S31" s="244">
        <f>VLOOKUP($B31,'Complexity of the crisis'!$C$6:$AN$170,38,FALSE)</f>
        <v>1</v>
      </c>
      <c r="T31" s="141" t="str">
        <f>VLOOKUP(B31,Lists!$C$3:$E$163,3,FALSE)</f>
        <v>Asia</v>
      </c>
      <c r="U31" s="155">
        <f>VLOOKUP(B31,'INFORM Severity - hidden'!$C$5:$V$170,20,FALSE)</f>
        <v>44584</v>
      </c>
    </row>
    <row r="32" spans="1:21" x14ac:dyDescent="0.25">
      <c r="A32" s="137" t="str">
        <f t="array" ref="A32">IFERROR(INDEX(Lists!$B$2:$B$153,SMALL(IF(Lists!$H$2:$H$153="Yes",ROW(Lists!$B$2:$B$153)),ROW(28:28))-1,1),"")</f>
        <v>Afghan Refugees in Iran</v>
      </c>
      <c r="B32" s="138" t="str">
        <f>VLOOKUP(A32,Lists!$B$2:$G$153,2,FALSE)</f>
        <v>IRN004</v>
      </c>
      <c r="C32" s="138" t="str">
        <f>VLOOKUP(B32,'INFORM Severity - hidden'!$C$5:$D$160,2,FALSE)</f>
        <v>Iran</v>
      </c>
      <c r="D32" s="138" t="str">
        <f>VLOOKUP(A32,Lists!$B$2:$G$153,3,FALSE)</f>
        <v>IRN</v>
      </c>
      <c r="E32" s="138" t="str">
        <f>VLOOKUP(A32,Lists!$B$2:$G$153,5,FALSE)</f>
        <v>International displacement</v>
      </c>
      <c r="F32" s="241">
        <f t="shared" si="0"/>
        <v>3.5</v>
      </c>
      <c r="G32" s="142">
        <f t="shared" si="1"/>
        <v>4</v>
      </c>
      <c r="H32" s="142" t="str">
        <f t="shared" si="2"/>
        <v>High</v>
      </c>
      <c r="I32" s="242" t="str">
        <f>INDEX(Trends!$D$3:$D$404,MATCH(B32,Trends!$C$3:$C$404,0))</f>
        <v>Increasing</v>
      </c>
      <c r="J32" s="142" t="str">
        <f>VLOOKUP($B32,Reliability!$A$3:$I$170,9,FALSE)</f>
        <v>High</v>
      </c>
      <c r="K32" s="243">
        <f t="shared" si="3"/>
        <v>2.8</v>
      </c>
      <c r="L32" s="243">
        <f>VLOOKUP($B32,'Impact of the crisis'!$C$6:$N$170,12,FALSE)</f>
        <v>2.7</v>
      </c>
      <c r="M32" s="243">
        <f>VLOOKUP($B32,'Impact of the crisis'!$C$6:$AB$170,26,FALSE)</f>
        <v>2.8</v>
      </c>
      <c r="N32" s="243">
        <f>VLOOKUP($B32,'Conditions of people affected'!$C$6:$R$170,16,FALSE)</f>
        <v>4.0999999999999996</v>
      </c>
      <c r="O32" s="243">
        <f>VLOOKUP($B32,'Conditions of people affected'!$C$6:$R$170,9,FALSE)</f>
        <v>4.2</v>
      </c>
      <c r="P32" s="243">
        <f>VLOOKUP($B32,'Conditions of people affected'!$C$6:$R$170,15,FALSE)</f>
        <v>4</v>
      </c>
      <c r="Q32" s="243">
        <f t="shared" si="4"/>
        <v>2.9</v>
      </c>
      <c r="R32" s="243">
        <f>VLOOKUP($B32,'Complexity of the crisis'!$C$6:$AN$170,22,FALSE)</f>
        <v>3.3</v>
      </c>
      <c r="S32" s="244">
        <f>VLOOKUP($B32,'Complexity of the crisis'!$C$6:$AN$170,38,FALSE)</f>
        <v>2.5</v>
      </c>
      <c r="T32" s="141" t="str">
        <f>VLOOKUP(B32,Lists!$C$3:$E$163,3,FALSE)</f>
        <v>Middle east</v>
      </c>
      <c r="U32" s="155">
        <f>VLOOKUP(B32,'INFORM Severity - hidden'!$C$5:$V$170,20,FALSE)</f>
        <v>44558</v>
      </c>
    </row>
    <row r="33" spans="1:21" x14ac:dyDescent="0.25">
      <c r="A33" s="137" t="str">
        <f t="array" ref="A33">IFERROR(INDEX(Lists!$B$2:$B$153,SMALL(IF(Lists!$H$2:$H$153="Yes",ROW(Lists!$B$2:$B$153)),ROW(29:29))-1,1),"")</f>
        <v>Multiple crises in Iraq</v>
      </c>
      <c r="B33" s="138" t="str">
        <f>VLOOKUP(A33,Lists!$B$2:$G$153,2,FALSE)</f>
        <v>IRQ001</v>
      </c>
      <c r="C33" s="138" t="str">
        <f>VLOOKUP(B33,'INFORM Severity - hidden'!$C$5:$D$160,2,FALSE)</f>
        <v>Iraq</v>
      </c>
      <c r="D33" s="138" t="str">
        <f>VLOOKUP(A33,Lists!$B$2:$G$153,3,FALSE)</f>
        <v>IRQ</v>
      </c>
      <c r="E33" s="138" t="str">
        <f>VLOOKUP(A33,Lists!$B$2:$G$153,5,FALSE)</f>
        <v>Multiple crises country</v>
      </c>
      <c r="F33" s="241">
        <f t="shared" si="0"/>
        <v>4</v>
      </c>
      <c r="G33" s="142">
        <f t="shared" si="1"/>
        <v>4</v>
      </c>
      <c r="H33" s="142" t="str">
        <f t="shared" si="2"/>
        <v>High</v>
      </c>
      <c r="I33" s="242" t="str">
        <f>INDEX(Trends!$D$3:$D$404,MATCH(B33,Trends!$C$3:$C$404,0))</f>
        <v>Decreasing</v>
      </c>
      <c r="J33" s="142" t="str">
        <f>VLOOKUP($B33,Reliability!$A$3:$I$170,9,FALSE)</f>
        <v>High</v>
      </c>
      <c r="K33" s="243">
        <f t="shared" si="3"/>
        <v>4.3</v>
      </c>
      <c r="L33" s="243">
        <f>VLOOKUP($B33,'Impact of the crisis'!$C$6:$N$170,12,FALSE)</f>
        <v>4.9000000000000004</v>
      </c>
      <c r="M33" s="243">
        <f>VLOOKUP($B33,'Impact of the crisis'!$C$6:$AB$170,26,FALSE)</f>
        <v>3.9</v>
      </c>
      <c r="N33" s="243">
        <f>VLOOKUP($B33,'Conditions of people affected'!$C$6:$R$170,16,FALSE)</f>
        <v>3.55</v>
      </c>
      <c r="O33" s="243">
        <f>VLOOKUP($B33,'Conditions of people affected'!$C$6:$R$170,9,FALSE)</f>
        <v>4.0999999999999996</v>
      </c>
      <c r="P33" s="243">
        <f>VLOOKUP($B33,'Conditions of people affected'!$C$6:$R$170,15,FALSE)</f>
        <v>3</v>
      </c>
      <c r="Q33" s="243">
        <f t="shared" si="4"/>
        <v>4.5</v>
      </c>
      <c r="R33" s="243">
        <f>VLOOKUP($B33,'Complexity of the crisis'!$C$6:$AN$170,22,FALSE)</f>
        <v>4.4000000000000004</v>
      </c>
      <c r="S33" s="244">
        <f>VLOOKUP($B33,'Complexity of the crisis'!$C$6:$AN$170,38,FALSE)</f>
        <v>4.5</v>
      </c>
      <c r="T33" s="141" t="str">
        <f>VLOOKUP(B33,Lists!$C$3:$E$163,3,FALSE)</f>
        <v>Middle east</v>
      </c>
      <c r="U33" s="155">
        <f>VLOOKUP(B33,'INFORM Severity - hidden'!$C$5:$V$170,20,FALSE)</f>
        <v>44584</v>
      </c>
    </row>
    <row r="34" spans="1:21" x14ac:dyDescent="0.25">
      <c r="A34" s="137" t="str">
        <f t="array" ref="A34">IFERROR(INDEX(Lists!$B$2:$B$153,SMALL(IF(Lists!$H$2:$H$153="Yes",ROW(Lists!$B$2:$B$153)),ROW(30:30))-1,1),"")</f>
        <v>Mixed migration flows in Italy</v>
      </c>
      <c r="B34" s="138" t="str">
        <f>VLOOKUP(A34,Lists!$B$2:$G$153,2,FALSE)</f>
        <v>ITA002</v>
      </c>
      <c r="C34" s="138" t="str">
        <f>VLOOKUP(B34,'INFORM Severity - hidden'!$C$5:$D$160,2,FALSE)</f>
        <v>Italy</v>
      </c>
      <c r="D34" s="138" t="str">
        <f>VLOOKUP(A34,Lists!$B$2:$G$153,3,FALSE)</f>
        <v>ITA</v>
      </c>
      <c r="E34" s="138" t="str">
        <f>VLOOKUP(A34,Lists!$B$2:$G$153,5,FALSE)</f>
        <v>International displacement</v>
      </c>
      <c r="F34" s="241">
        <f t="shared" si="0"/>
        <v>1.9</v>
      </c>
      <c r="G34" s="142">
        <f t="shared" si="1"/>
        <v>2</v>
      </c>
      <c r="H34" s="142" t="str">
        <f t="shared" si="2"/>
        <v>Low</v>
      </c>
      <c r="I34" s="242" t="str">
        <f>INDEX(Trends!$D$3:$D$404,MATCH(B34,Trends!$C$3:$C$404,0))</f>
        <v>Stable</v>
      </c>
      <c r="J34" s="142" t="str">
        <f>VLOOKUP($B34,Reliability!$A$3:$I$170,9,FALSE)</f>
        <v>Medium</v>
      </c>
      <c r="K34" s="243">
        <f t="shared" si="3"/>
        <v>2.7</v>
      </c>
      <c r="L34" s="243">
        <f>VLOOKUP($B34,'Impact of the crisis'!$C$6:$N$170,12,FALSE)</f>
        <v>1.7</v>
      </c>
      <c r="M34" s="243">
        <f>VLOOKUP($B34,'Impact of the crisis'!$C$6:$AB$170,26,FALSE)</f>
        <v>3.1</v>
      </c>
      <c r="N34" s="243">
        <f>VLOOKUP($B34,'Conditions of people affected'!$C$6:$R$170,16,FALSE)</f>
        <v>1.6</v>
      </c>
      <c r="O34" s="243">
        <f>VLOOKUP($B34,'Conditions of people affected'!$C$6:$R$170,9,FALSE)</f>
        <v>2.2000000000000002</v>
      </c>
      <c r="P34" s="243">
        <f>VLOOKUP($B34,'Conditions of people affected'!$C$6:$R$170,15,FALSE)</f>
        <v>1</v>
      </c>
      <c r="Q34" s="243">
        <f t="shared" si="4"/>
        <v>1.5</v>
      </c>
      <c r="R34" s="243">
        <f>VLOOKUP($B34,'Complexity of the crisis'!$C$6:$AN$170,22,FALSE)</f>
        <v>1.5</v>
      </c>
      <c r="S34" s="244">
        <f>VLOOKUP($B34,'Complexity of the crisis'!$C$6:$AN$170,38,FALSE)</f>
        <v>1.5</v>
      </c>
      <c r="T34" s="141" t="str">
        <f>VLOOKUP(B34,Lists!$C$3:$E$163,3,FALSE)</f>
        <v>Europe</v>
      </c>
      <c r="U34" s="155">
        <f>VLOOKUP(B34,'INFORM Severity - hidden'!$C$5:$V$170,20,FALSE)</f>
        <v>44494</v>
      </c>
    </row>
    <row r="35" spans="1:21" x14ac:dyDescent="0.25">
      <c r="A35" s="137" t="str">
        <f t="array" ref="A35">IFERROR(INDEX(Lists!$B$2:$B$153,SMALL(IF(Lists!$H$2:$H$153="Yes",ROW(Lists!$B$2:$B$153)),ROW(31:31))-1,1),"")</f>
        <v>Syrian refugees in Jordan</v>
      </c>
      <c r="B35" s="138" t="str">
        <f>VLOOKUP(A35,Lists!$B$2:$G$153,2,FALSE)</f>
        <v>JOR002</v>
      </c>
      <c r="C35" s="138" t="str">
        <f>VLOOKUP(B35,'INFORM Severity - hidden'!$C$5:$D$160,2,FALSE)</f>
        <v>Jordan</v>
      </c>
      <c r="D35" s="138" t="str">
        <f>VLOOKUP(A35,Lists!$B$2:$G$153,3,FALSE)</f>
        <v>JOR</v>
      </c>
      <c r="E35" s="138" t="str">
        <f>VLOOKUP(A35,Lists!$B$2:$G$153,5,FALSE)</f>
        <v>International displacement</v>
      </c>
      <c r="F35" s="241">
        <f t="shared" si="0"/>
        <v>2.7</v>
      </c>
      <c r="G35" s="142">
        <f t="shared" si="1"/>
        <v>3</v>
      </c>
      <c r="H35" s="142" t="str">
        <f t="shared" si="2"/>
        <v>Medium</v>
      </c>
      <c r="I35" s="242" t="str">
        <f>INDEX(Trends!$D$3:$D$404,MATCH(B35,Trends!$C$3:$C$404,0))</f>
        <v>Decreasing</v>
      </c>
      <c r="J35" s="142" t="str">
        <f>VLOOKUP($B35,Reliability!$A$3:$I$170,9,FALSE)</f>
        <v>High</v>
      </c>
      <c r="K35" s="243">
        <f t="shared" si="3"/>
        <v>2.7</v>
      </c>
      <c r="L35" s="243">
        <f>VLOOKUP($B35,'Impact of the crisis'!$C$6:$N$170,12,FALSE)</f>
        <v>3</v>
      </c>
      <c r="M35" s="243">
        <f>VLOOKUP($B35,'Impact of the crisis'!$C$6:$AB$170,26,FALSE)</f>
        <v>2.6</v>
      </c>
      <c r="N35" s="243">
        <f>VLOOKUP($B35,'Conditions of people affected'!$C$6:$R$170,16,FALSE)</f>
        <v>3.05</v>
      </c>
      <c r="O35" s="243">
        <f>VLOOKUP($B35,'Conditions of people affected'!$C$6:$R$170,9,FALSE)</f>
        <v>3.1</v>
      </c>
      <c r="P35" s="243">
        <f>VLOOKUP($B35,'Conditions of people affected'!$C$6:$R$170,15,FALSE)</f>
        <v>3</v>
      </c>
      <c r="Q35" s="243">
        <f t="shared" si="4"/>
        <v>2.2999999999999998</v>
      </c>
      <c r="R35" s="243">
        <f>VLOOKUP($B35,'Complexity of the crisis'!$C$6:$AN$170,22,FALSE)</f>
        <v>3</v>
      </c>
      <c r="S35" s="244">
        <f>VLOOKUP($B35,'Complexity of the crisis'!$C$6:$AN$170,38,FALSE)</f>
        <v>1.5</v>
      </c>
      <c r="T35" s="141" t="str">
        <f>VLOOKUP(B35,Lists!$C$3:$E$163,3,FALSE)</f>
        <v>Middle east</v>
      </c>
      <c r="U35" s="155">
        <f>VLOOKUP(B35,'INFORM Severity - hidden'!$C$5:$V$170,20,FALSE)</f>
        <v>44584</v>
      </c>
    </row>
    <row r="36" spans="1:21" x14ac:dyDescent="0.25">
      <c r="A36" s="137" t="str">
        <f t="array" ref="A36">IFERROR(INDEX(Lists!$B$2:$B$153,SMALL(IF(Lists!$H$2:$H$153="Yes",ROW(Lists!$B$2:$B$153)),ROW(32:32))-1,1),"")</f>
        <v xml:space="preserve">Multiple crisis in Kenya </v>
      </c>
      <c r="B36" s="138" t="str">
        <f>VLOOKUP(A36,Lists!$B$2:$G$153,2,FALSE)</f>
        <v>KEN001</v>
      </c>
      <c r="C36" s="138" t="str">
        <f>VLOOKUP(B36,'INFORM Severity - hidden'!$C$5:$D$160,2,FALSE)</f>
        <v>Kenya</v>
      </c>
      <c r="D36" s="138" t="str">
        <f>VLOOKUP(A36,Lists!$B$2:$G$153,3,FALSE)</f>
        <v>KEN</v>
      </c>
      <c r="E36" s="138" t="str">
        <f>VLOOKUP(A36,Lists!$B$2:$G$153,5,FALSE)</f>
        <v>Multiple crises country</v>
      </c>
      <c r="F36" s="241">
        <f t="shared" si="0"/>
        <v>3.3</v>
      </c>
      <c r="G36" s="142">
        <f t="shared" si="1"/>
        <v>4</v>
      </c>
      <c r="H36" s="142" t="str">
        <f t="shared" si="2"/>
        <v>High</v>
      </c>
      <c r="I36" s="242" t="str">
        <f>INDEX(Trends!$D$3:$D$404,MATCH(B36,Trends!$C$3:$C$404,0))</f>
        <v>Stable</v>
      </c>
      <c r="J36" s="142" t="str">
        <f>VLOOKUP($B36,Reliability!$A$3:$I$170,9,FALSE)</f>
        <v>High</v>
      </c>
      <c r="K36" s="243">
        <f t="shared" si="3"/>
        <v>3.1</v>
      </c>
      <c r="L36" s="243">
        <f>VLOOKUP($B36,'Impact of the crisis'!$C$6:$N$170,12,FALSE)</f>
        <v>3.8</v>
      </c>
      <c r="M36" s="243">
        <f>VLOOKUP($B36,'Impact of the crisis'!$C$6:$AB$170,26,FALSE)</f>
        <v>2.6</v>
      </c>
      <c r="N36" s="243">
        <f>VLOOKUP($B36,'Conditions of people affected'!$C$6:$R$170,16,FALSE)</f>
        <v>3.6</v>
      </c>
      <c r="O36" s="243">
        <f>VLOOKUP($B36,'Conditions of people affected'!$C$6:$R$170,9,FALSE)</f>
        <v>4.2</v>
      </c>
      <c r="P36" s="243">
        <f>VLOOKUP($B36,'Conditions of people affected'!$C$6:$R$170,15,FALSE)</f>
        <v>3</v>
      </c>
      <c r="Q36" s="243">
        <f t="shared" si="4"/>
        <v>3.1</v>
      </c>
      <c r="R36" s="243">
        <f>VLOOKUP($B36,'Complexity of the crisis'!$C$6:$AN$170,22,FALSE)</f>
        <v>3.6</v>
      </c>
      <c r="S36" s="244">
        <f>VLOOKUP($B36,'Complexity of the crisis'!$C$6:$AN$170,38,FALSE)</f>
        <v>2.5</v>
      </c>
      <c r="T36" s="141" t="str">
        <f>VLOOKUP(B36,Lists!$C$3:$E$163,3,FALSE)</f>
        <v>Africa</v>
      </c>
      <c r="U36" s="155">
        <f>VLOOKUP(B36,'INFORM Severity - hidden'!$C$5:$V$170,20,FALSE)</f>
        <v>44547</v>
      </c>
    </row>
    <row r="37" spans="1:21" x14ac:dyDescent="0.25">
      <c r="A37" s="137" t="str">
        <f t="array" ref="A37">IFERROR(INDEX(Lists!$B$2:$B$153,SMALL(IF(Lists!$H$2:$H$153="Yes",ROW(Lists!$B$2:$B$153)),ROW(33:33))-1,1),"")</f>
        <v>Socioeconomic crisis in Lebanon</v>
      </c>
      <c r="B37" s="138" t="str">
        <f>VLOOKUP(A37,Lists!$B$2:$G$153,2,FALSE)</f>
        <v>LBN004</v>
      </c>
      <c r="C37" s="138" t="str">
        <f>VLOOKUP(B37,'INFORM Severity - hidden'!$C$5:$D$160,2,FALSE)</f>
        <v>Lebanon</v>
      </c>
      <c r="D37" s="138" t="str">
        <f>VLOOKUP(A37,Lists!$B$2:$G$153,3,FALSE)</f>
        <v>LBN</v>
      </c>
      <c r="E37" s="138" t="str">
        <f>VLOOKUP(A37,Lists!$B$2:$G$153,5,FALSE)</f>
        <v>Political and economic crisis</v>
      </c>
      <c r="F37" s="241">
        <f t="shared" ref="F37:F68" si="5">IF(OR(N37="x",K37="x"),"x",ROUND((5-GEOMEAN(((5-K37)/5*4+1),((5-N37)/5*4+1),((5-N37)/5*4+1)))/4*3.5+Q37*0.3,1))</f>
        <v>3.6</v>
      </c>
      <c r="G37" s="142">
        <f t="shared" ref="G37:G68" si="6">IF(F37="x","x",ROUNDUP(F37,0))</f>
        <v>4</v>
      </c>
      <c r="H37" s="142" t="str">
        <f t="shared" ref="H37:H68" si="7">IF(N37="x","x",IF(K37="x","x",(IF(G37=5,"Very High",IF(G37=4,"High",IF(G37=3,"Medium",IF(G37=2,"Low","Very Low")))))))</f>
        <v>High</v>
      </c>
      <c r="I37" s="242" t="str">
        <f>INDEX(Trends!$D$3:$D$404,MATCH(B37,Trends!$C$3:$C$404,0))</f>
        <v>Stable</v>
      </c>
      <c r="J37" s="142" t="str">
        <f>VLOOKUP($B37,Reliability!$A$3:$I$170,9,FALSE)</f>
        <v>Medium</v>
      </c>
      <c r="K37" s="243">
        <f t="shared" ref="K37:K68" si="8">IF(OR(M37="x",L37="x"),"x",ROUND((5-GEOMEAN(((5-L37)/5*4+1),((5-M37)/5*4+1),((5-M37)/5*4+1)))/4*5,1))</f>
        <v>2.9</v>
      </c>
      <c r="L37" s="243">
        <f>VLOOKUP($B37,'Impact of the crisis'!$C$6:$N$170,12,FALSE)</f>
        <v>3.6</v>
      </c>
      <c r="M37" s="243">
        <f>VLOOKUP($B37,'Impact of the crisis'!$C$6:$AB$170,26,FALSE)</f>
        <v>2.5</v>
      </c>
      <c r="N37" s="243">
        <f>VLOOKUP($B37,'Conditions of people affected'!$C$6:$R$170,16,FALSE)</f>
        <v>4.0999999999999996</v>
      </c>
      <c r="O37" s="243">
        <f>VLOOKUP($B37,'Conditions of people affected'!$C$6:$R$170,9,FALSE)</f>
        <v>4.2</v>
      </c>
      <c r="P37" s="243">
        <f>VLOOKUP($B37,'Conditions of people affected'!$C$6:$R$170,15,FALSE)</f>
        <v>4</v>
      </c>
      <c r="Q37" s="243">
        <f t="shared" ref="Q37:Q68" si="9">IF(OR(S37="x",R37="x"),R37,ROUND((5-GEOMEAN(((5-R37)/5*4+1),((5-S37)/5*4+1)))/4*5,1))</f>
        <v>3.2</v>
      </c>
      <c r="R37" s="243">
        <f>VLOOKUP($B37,'Complexity of the crisis'!$C$6:$AN$170,22,FALSE)</f>
        <v>3.3</v>
      </c>
      <c r="S37" s="244">
        <f>VLOOKUP($B37,'Complexity of the crisis'!$C$6:$AN$170,38,FALSE)</f>
        <v>3</v>
      </c>
      <c r="T37" s="141" t="str">
        <f>VLOOKUP(B37,Lists!$C$3:$E$163,3,FALSE)</f>
        <v>Middle east</v>
      </c>
      <c r="U37" s="155">
        <f>VLOOKUP(B37,'INFORM Severity - hidden'!$C$5:$V$170,20,FALSE)</f>
        <v>44584</v>
      </c>
    </row>
    <row r="38" spans="1:21" x14ac:dyDescent="0.25">
      <c r="A38" s="137" t="str">
        <f t="array" ref="A38">IFERROR(INDEX(Lists!$B$2:$B$153,SMALL(IF(Lists!$H$2:$H$153="Yes",ROW(Lists!$B$2:$B$153)),ROW(34:34))-1,1),"")</f>
        <v>Complex crisis in Libya</v>
      </c>
      <c r="B38" s="138" t="str">
        <f>VLOOKUP(A38,Lists!$B$2:$G$153,2,FALSE)</f>
        <v>LBY001</v>
      </c>
      <c r="C38" s="138" t="str">
        <f>VLOOKUP(B38,'INFORM Severity - hidden'!$C$5:$D$160,2,FALSE)</f>
        <v>Libya</v>
      </c>
      <c r="D38" s="138" t="str">
        <f>VLOOKUP(A38,Lists!$B$2:$G$153,3,FALSE)</f>
        <v>LBY</v>
      </c>
      <c r="E38" s="138" t="str">
        <f>VLOOKUP(A38,Lists!$B$2:$G$153,5,FALSE)</f>
        <v>Multiple crises country</v>
      </c>
      <c r="F38" s="241">
        <f t="shared" si="5"/>
        <v>3.9</v>
      </c>
      <c r="G38" s="142">
        <f t="shared" si="6"/>
        <v>4</v>
      </c>
      <c r="H38" s="142" t="str">
        <f t="shared" si="7"/>
        <v>High</v>
      </c>
      <c r="I38" s="242" t="str">
        <f>INDEX(Trends!$D$3:$D$404,MATCH(B38,Trends!$C$3:$C$404,0))</f>
        <v>Stable</v>
      </c>
      <c r="J38" s="142" t="str">
        <f>VLOOKUP($B38,Reliability!$A$3:$I$170,9,FALSE)</f>
        <v>Medium</v>
      </c>
      <c r="K38" s="243">
        <f t="shared" si="8"/>
        <v>4</v>
      </c>
      <c r="L38" s="243">
        <f>VLOOKUP($B38,'Impact of the crisis'!$C$6:$N$170,12,FALSE)</f>
        <v>4.5999999999999996</v>
      </c>
      <c r="M38" s="243">
        <f>VLOOKUP($B38,'Impact of the crisis'!$C$6:$AB$170,26,FALSE)</f>
        <v>3.7</v>
      </c>
      <c r="N38" s="243">
        <f>VLOOKUP($B38,'Conditions of people affected'!$C$6:$R$170,16,FALSE)</f>
        <v>3.75</v>
      </c>
      <c r="O38" s="243">
        <f>VLOOKUP($B38,'Conditions of people affected'!$C$6:$R$170,9,FALSE)</f>
        <v>3.5</v>
      </c>
      <c r="P38" s="243">
        <f>VLOOKUP($B38,'Conditions of people affected'!$C$6:$R$170,15,FALSE)</f>
        <v>4</v>
      </c>
      <c r="Q38" s="243">
        <f t="shared" si="9"/>
        <v>4.2</v>
      </c>
      <c r="R38" s="243">
        <f>VLOOKUP($B38,'Complexity of the crisis'!$C$6:$AN$170,22,FALSE)</f>
        <v>4.4000000000000004</v>
      </c>
      <c r="S38" s="244">
        <f>VLOOKUP($B38,'Complexity of the crisis'!$C$6:$AN$170,38,FALSE)</f>
        <v>4</v>
      </c>
      <c r="T38" s="141" t="str">
        <f>VLOOKUP(B38,Lists!$C$3:$E$163,3,FALSE)</f>
        <v>Africa</v>
      </c>
      <c r="U38" s="155">
        <f>VLOOKUP(B38,'INFORM Severity - hidden'!$C$5:$V$170,20,FALSE)</f>
        <v>44496</v>
      </c>
    </row>
    <row r="39" spans="1:21" x14ac:dyDescent="0.25">
      <c r="A39" s="137" t="str">
        <f t="array" ref="A39">IFERROR(INDEX(Lists!$B$2:$B$153,SMALL(IF(Lists!$H$2:$H$153="Yes",ROW(Lists!$B$2:$B$153)),ROW(35:35))-1,1),"")</f>
        <v>Drought in Lesotho</v>
      </c>
      <c r="B39" s="138" t="str">
        <f>VLOOKUP(A39,Lists!$B$2:$G$153,2,FALSE)</f>
        <v>LSO002</v>
      </c>
      <c r="C39" s="138" t="str">
        <f>VLOOKUP(B39,'INFORM Severity - hidden'!$C$5:$D$160,2,FALSE)</f>
        <v>Lesotho</v>
      </c>
      <c r="D39" s="138" t="str">
        <f>VLOOKUP(A39,Lists!$B$2:$G$153,3,FALSE)</f>
        <v>LSO</v>
      </c>
      <c r="E39" s="138" t="str">
        <f>VLOOKUP(A39,Lists!$B$2:$G$153,5,FALSE)</f>
        <v>Drought</v>
      </c>
      <c r="F39" s="241">
        <f t="shared" si="5"/>
        <v>2.2000000000000002</v>
      </c>
      <c r="G39" s="142">
        <f t="shared" si="6"/>
        <v>3</v>
      </c>
      <c r="H39" s="142" t="str">
        <f t="shared" si="7"/>
        <v>Medium</v>
      </c>
      <c r="I39" s="242" t="str">
        <f>INDEX(Trends!$D$3:$D$404,MATCH(B39,Trends!$C$3:$C$404,0))</f>
        <v>Stable</v>
      </c>
      <c r="J39" s="142" t="str">
        <f>VLOOKUP($B39,Reliability!$A$3:$I$170,9,FALSE)</f>
        <v>Very High</v>
      </c>
      <c r="K39" s="243">
        <f t="shared" si="8"/>
        <v>2.1</v>
      </c>
      <c r="L39" s="243">
        <f>VLOOKUP($B39,'Impact of the crisis'!$C$6:$N$170,12,FALSE)</f>
        <v>3</v>
      </c>
      <c r="M39" s="243">
        <f>VLOOKUP($B39,'Impact of the crisis'!$C$6:$AB$170,26,FALSE)</f>
        <v>1.5</v>
      </c>
      <c r="N39" s="243">
        <f>VLOOKUP($B39,'Conditions of people affected'!$C$6:$R$170,16,FALSE)</f>
        <v>2.75</v>
      </c>
      <c r="O39" s="243">
        <f>VLOOKUP($B39,'Conditions of people affected'!$C$6:$R$170,9,FALSE)</f>
        <v>2.5</v>
      </c>
      <c r="P39" s="243">
        <f>VLOOKUP($B39,'Conditions of people affected'!$C$6:$R$170,15,FALSE)</f>
        <v>3</v>
      </c>
      <c r="Q39" s="243">
        <f t="shared" si="9"/>
        <v>1.3</v>
      </c>
      <c r="R39" s="243">
        <f>VLOOKUP($B39,'Complexity of the crisis'!$C$6:$AN$170,22,FALSE)</f>
        <v>1.6</v>
      </c>
      <c r="S39" s="244">
        <f>VLOOKUP($B39,'Complexity of the crisis'!$C$6:$AN$170,38,FALSE)</f>
        <v>1</v>
      </c>
      <c r="T39" s="141" t="str">
        <f>VLOOKUP(B39,Lists!$C$3:$E$163,3,FALSE)</f>
        <v>Africa</v>
      </c>
      <c r="U39" s="155">
        <f>VLOOKUP(B39,'INFORM Severity - hidden'!$C$5:$V$170,20,FALSE)</f>
        <v>44591</v>
      </c>
    </row>
    <row r="40" spans="1:21" x14ac:dyDescent="0.25">
      <c r="A40" s="137" t="str">
        <f t="array" ref="A40">IFERROR(INDEX(Lists!$B$2:$B$153,SMALL(IF(Lists!$H$2:$H$153="Yes",ROW(Lists!$B$2:$B$153)),ROW(36:36))-1,1),"")</f>
        <v>Mixed migration flows in Morocco</v>
      </c>
      <c r="B40" s="138" t="str">
        <f>VLOOKUP(A40,Lists!$B$2:$G$153,2,FALSE)</f>
        <v>MAR002</v>
      </c>
      <c r="C40" s="138" t="str">
        <f>VLOOKUP(B40,'INFORM Severity - hidden'!$C$5:$D$160,2,FALSE)</f>
        <v>Morocco</v>
      </c>
      <c r="D40" s="138" t="str">
        <f>VLOOKUP(A40,Lists!$B$2:$G$153,3,FALSE)</f>
        <v>MAR</v>
      </c>
      <c r="E40" s="138" t="str">
        <f>VLOOKUP(A40,Lists!$B$2:$G$153,5,FALSE)</f>
        <v>International displacement</v>
      </c>
      <c r="F40" s="241" t="str">
        <f t="shared" si="5"/>
        <v>x</v>
      </c>
      <c r="G40" s="142" t="str">
        <f t="shared" si="6"/>
        <v>x</v>
      </c>
      <c r="H40" s="142" t="str">
        <f t="shared" si="7"/>
        <v>x</v>
      </c>
      <c r="I40" s="242" t="str">
        <f>INDEX(Trends!$D$3:$D$404,MATCH(B40,Trends!$C$3:$C$404,0))</f>
        <v>-</v>
      </c>
      <c r="J40" s="142" t="str">
        <f>VLOOKUP($B40,Reliability!$A$3:$I$170,9,FALSE)</f>
        <v>Very Low</v>
      </c>
      <c r="K40" s="243">
        <f t="shared" si="8"/>
        <v>3.9</v>
      </c>
      <c r="L40" s="243">
        <f>VLOOKUP($B40,'Impact of the crisis'!$C$6:$N$170,12,FALSE)</f>
        <v>4.8</v>
      </c>
      <c r="M40" s="243">
        <f>VLOOKUP($B40,'Impact of the crisis'!$C$6:$AB$170,26,FALSE)</f>
        <v>3.2</v>
      </c>
      <c r="N40" s="243" t="str">
        <f>VLOOKUP($B40,'Conditions of people affected'!$C$6:$R$170,16,FALSE)</f>
        <v>x</v>
      </c>
      <c r="O40" s="243" t="str">
        <f>VLOOKUP($B40,'Conditions of people affected'!$C$6:$R$170,9,FALSE)</f>
        <v>x</v>
      </c>
      <c r="P40" s="243" t="str">
        <f>VLOOKUP($B40,'Conditions of people affected'!$C$6:$R$170,15,FALSE)</f>
        <v>x</v>
      </c>
      <c r="Q40" s="243">
        <f t="shared" si="9"/>
        <v>2.7</v>
      </c>
      <c r="R40" s="243">
        <f>VLOOKUP($B40,'Complexity of the crisis'!$C$6:$AN$170,22,FALSE)</f>
        <v>3.6</v>
      </c>
      <c r="S40" s="244">
        <f>VLOOKUP($B40,'Complexity of the crisis'!$C$6:$AN$170,38,FALSE)</f>
        <v>1.5</v>
      </c>
      <c r="T40" s="141" t="str">
        <f>VLOOKUP(B40,Lists!$C$3:$E$163,3,FALSE)</f>
        <v>Africa</v>
      </c>
      <c r="U40" s="155">
        <f>VLOOKUP(B40,'INFORM Severity - hidden'!$C$5:$V$170,20,FALSE)</f>
        <v>44494</v>
      </c>
    </row>
    <row r="41" spans="1:21" x14ac:dyDescent="0.25">
      <c r="A41" s="137" t="str">
        <f t="array" ref="A41">IFERROR(INDEX(Lists!$B$2:$B$153,SMALL(IF(Lists!$H$2:$H$153="Yes",ROW(Lists!$B$2:$B$153)),ROW(37:37))-1,1),"")</f>
        <v>Multiple crisis in Madagascar</v>
      </c>
      <c r="B41" s="138" t="str">
        <f>VLOOKUP(A41,Lists!$B$2:$G$153,2,FALSE)</f>
        <v>MDG001</v>
      </c>
      <c r="C41" s="138" t="str">
        <f>VLOOKUP(B41,'INFORM Severity - hidden'!$C$5:$D$160,2,FALSE)</f>
        <v>Madagascar</v>
      </c>
      <c r="D41" s="138" t="str">
        <f>VLOOKUP(A41,Lists!$B$2:$G$153,3,FALSE)</f>
        <v>MDG</v>
      </c>
      <c r="E41" s="138" t="str">
        <f>VLOOKUP(A41,Lists!$B$2:$G$153,5,FALSE)</f>
        <v>Multiple crises country</v>
      </c>
      <c r="F41" s="241">
        <f t="shared" si="5"/>
        <v>2.7</v>
      </c>
      <c r="G41" s="142">
        <f t="shared" si="6"/>
        <v>3</v>
      </c>
      <c r="H41" s="142" t="str">
        <f t="shared" si="7"/>
        <v>Medium</v>
      </c>
      <c r="I41" s="242" t="str">
        <f>INDEX(Trends!$D$3:$D$404,MATCH(B41,Trends!$C$3:$C$404,0))</f>
        <v>-</v>
      </c>
      <c r="J41" s="142" t="str">
        <f>VLOOKUP($B41,Reliability!$A$3:$I$170,9,FALSE)</f>
        <v>Very High</v>
      </c>
      <c r="K41" s="243">
        <f t="shared" si="8"/>
        <v>2.5</v>
      </c>
      <c r="L41" s="243">
        <f>VLOOKUP($B41,'Impact of the crisis'!$C$6:$N$170,12,FALSE)</f>
        <v>3.2</v>
      </c>
      <c r="M41" s="243">
        <f>VLOOKUP($B41,'Impact of the crisis'!$C$6:$AB$170,26,FALSE)</f>
        <v>2.1</v>
      </c>
      <c r="N41" s="243">
        <f>VLOOKUP($B41,'Conditions of people affected'!$C$6:$R$170,16,FALSE)</f>
        <v>3.35</v>
      </c>
      <c r="O41" s="243">
        <f>VLOOKUP($B41,'Conditions of people affected'!$C$6:$R$170,9,FALSE)</f>
        <v>3.7</v>
      </c>
      <c r="P41" s="243">
        <f>VLOOKUP($B41,'Conditions of people affected'!$C$6:$R$170,15,FALSE)</f>
        <v>3</v>
      </c>
      <c r="Q41" s="243">
        <f t="shared" si="9"/>
        <v>1.9</v>
      </c>
      <c r="R41" s="243">
        <f>VLOOKUP($B41,'Complexity of the crisis'!$C$6:$AN$170,22,FALSE)</f>
        <v>2.2999999999999998</v>
      </c>
      <c r="S41" s="244">
        <f>VLOOKUP($B41,'Complexity of the crisis'!$C$6:$AN$170,38,FALSE)</f>
        <v>1.5</v>
      </c>
      <c r="T41" s="141" t="str">
        <f>VLOOKUP(B41,Lists!$C$3:$E$163,3,FALSE)</f>
        <v>Africa</v>
      </c>
      <c r="U41" s="155">
        <f>VLOOKUP(B41,'INFORM Severity - hidden'!$C$5:$V$170,20,FALSE)</f>
        <v>44591</v>
      </c>
    </row>
    <row r="42" spans="1:21" x14ac:dyDescent="0.25">
      <c r="A42" s="137" t="str">
        <f t="array" ref="A42">IFERROR(INDEX(Lists!$B$2:$B$153,SMALL(IF(Lists!$H$2:$H$153="Yes",ROW(Lists!$B$2:$B$153)),ROW(38:38))-1,1),"")</f>
        <v>Multiple crisis in Mexico</v>
      </c>
      <c r="B42" s="138" t="str">
        <f>VLOOKUP(A42,Lists!$B$2:$G$153,2,FALSE)</f>
        <v>MEX001</v>
      </c>
      <c r="C42" s="138" t="str">
        <f>VLOOKUP(B42,'INFORM Severity - hidden'!$C$5:$D$160,2,FALSE)</f>
        <v>Mexico</v>
      </c>
      <c r="D42" s="138" t="str">
        <f>VLOOKUP(A42,Lists!$B$2:$G$153,3,FALSE)</f>
        <v>MEX</v>
      </c>
      <c r="E42" s="138" t="str">
        <f>VLOOKUP(A42,Lists!$B$2:$G$153,5,FALSE)</f>
        <v>Multiple crises country</v>
      </c>
      <c r="F42" s="241" t="str">
        <f t="shared" si="5"/>
        <v>x</v>
      </c>
      <c r="G42" s="142" t="str">
        <f t="shared" si="6"/>
        <v>x</v>
      </c>
      <c r="H42" s="142" t="str">
        <f t="shared" si="7"/>
        <v>x</v>
      </c>
      <c r="I42" s="242" t="str">
        <f>INDEX(Trends!$D$3:$D$404,MATCH(B42,Trends!$C$3:$C$404,0))</f>
        <v>-</v>
      </c>
      <c r="J42" s="142" t="str">
        <f>VLOOKUP($B42,Reliability!$A$3:$I$170,9,FALSE)</f>
        <v>High</v>
      </c>
      <c r="K42" s="243">
        <f t="shared" si="8"/>
        <v>3.8</v>
      </c>
      <c r="L42" s="243">
        <f>VLOOKUP($B42,'Impact of the crisis'!$C$6:$N$170,12,FALSE)</f>
        <v>5</v>
      </c>
      <c r="M42" s="243">
        <f>VLOOKUP($B42,'Impact of the crisis'!$C$6:$AB$170,26,FALSE)</f>
        <v>2.8</v>
      </c>
      <c r="N42" s="243" t="str">
        <f>VLOOKUP($B42,'Conditions of people affected'!$C$6:$R$170,16,FALSE)</f>
        <v>x</v>
      </c>
      <c r="O42" s="243" t="str">
        <f>VLOOKUP($B42,'Conditions of people affected'!$C$6:$R$170,9,FALSE)</f>
        <v>x</v>
      </c>
      <c r="P42" s="243" t="str">
        <f>VLOOKUP($B42,'Conditions of people affected'!$C$6:$R$170,15,FALSE)</f>
        <v>x</v>
      </c>
      <c r="Q42" s="243">
        <f t="shared" si="9"/>
        <v>3.4</v>
      </c>
      <c r="R42" s="243">
        <f>VLOOKUP($B42,'Complexity of the crisis'!$C$6:$AN$170,22,FALSE)</f>
        <v>3.7</v>
      </c>
      <c r="S42" s="244">
        <f>VLOOKUP($B42,'Complexity of the crisis'!$C$6:$AN$170,38,FALSE)</f>
        <v>3</v>
      </c>
      <c r="T42" s="141" t="str">
        <f>VLOOKUP(B42,Lists!$C$3:$E$163,3,FALSE)</f>
        <v>Americas</v>
      </c>
      <c r="U42" s="155">
        <f>VLOOKUP(B42,'INFORM Severity - hidden'!$C$5:$V$170,20,FALSE)</f>
        <v>44489</v>
      </c>
    </row>
    <row r="43" spans="1:21" x14ac:dyDescent="0.25">
      <c r="A43" s="137" t="str">
        <f t="array" ref="A43">IFERROR(INDEX(Lists!$B$2:$B$153,SMALL(IF(Lists!$H$2:$H$153="Yes",ROW(Lists!$B$2:$B$153)),ROW(39:39))-1,1),"")</f>
        <v>Complex crisis in Mali</v>
      </c>
      <c r="B43" s="138" t="str">
        <f>VLOOKUP(A43,Lists!$B$2:$G$153,2,FALSE)</f>
        <v>MLI001</v>
      </c>
      <c r="C43" s="138" t="str">
        <f>VLOOKUP(B43,'INFORM Severity - hidden'!$C$5:$D$160,2,FALSE)</f>
        <v>Mali</v>
      </c>
      <c r="D43" s="138" t="str">
        <f>VLOOKUP(A43,Lists!$B$2:$G$153,3,FALSE)</f>
        <v>MLI</v>
      </c>
      <c r="E43" s="138" t="str">
        <f>VLOOKUP(A43,Lists!$B$2:$G$153,5,FALSE)</f>
        <v>Complex crisis</v>
      </c>
      <c r="F43" s="241">
        <f t="shared" si="5"/>
        <v>4.4000000000000004</v>
      </c>
      <c r="G43" s="142">
        <f t="shared" si="6"/>
        <v>5</v>
      </c>
      <c r="H43" s="142" t="str">
        <f t="shared" si="7"/>
        <v>Very High</v>
      </c>
      <c r="I43" s="242" t="str">
        <f>INDEX(Trends!$D$3:$D$404,MATCH(B43,Trends!$C$3:$C$404,0))</f>
        <v>Stable</v>
      </c>
      <c r="J43" s="142" t="str">
        <f>VLOOKUP($B43,Reliability!$A$3:$I$170,9,FALSE)</f>
        <v>Medium</v>
      </c>
      <c r="K43" s="243">
        <f t="shared" si="8"/>
        <v>4.2</v>
      </c>
      <c r="L43" s="243">
        <f>VLOOKUP($B43,'Impact of the crisis'!$C$6:$N$170,12,FALSE)</f>
        <v>4.9000000000000004</v>
      </c>
      <c r="M43" s="243">
        <f>VLOOKUP($B43,'Impact of the crisis'!$C$6:$AB$170,26,FALSE)</f>
        <v>3.7</v>
      </c>
      <c r="N43" s="243">
        <f>VLOOKUP($B43,'Conditions of people affected'!$C$6:$R$170,16,FALSE)</f>
        <v>4.3</v>
      </c>
      <c r="O43" s="243">
        <f>VLOOKUP($B43,'Conditions of people affected'!$C$6:$R$170,9,FALSE)</f>
        <v>4.5999999999999996</v>
      </c>
      <c r="P43" s="243">
        <f>VLOOKUP($B43,'Conditions of people affected'!$C$6:$R$170,15,FALSE)</f>
        <v>4</v>
      </c>
      <c r="Q43" s="243">
        <f t="shared" si="9"/>
        <v>4.5999999999999996</v>
      </c>
      <c r="R43" s="243">
        <f>VLOOKUP($B43,'Complexity of the crisis'!$C$6:$AN$170,22,FALSE)</f>
        <v>4</v>
      </c>
      <c r="S43" s="244">
        <f>VLOOKUP($B43,'Complexity of the crisis'!$C$6:$AN$170,38,FALSE)</f>
        <v>5</v>
      </c>
      <c r="T43" s="141" t="str">
        <f>VLOOKUP(B43,Lists!$C$3:$E$163,3,FALSE)</f>
        <v>Africa</v>
      </c>
      <c r="U43" s="155">
        <f>VLOOKUP(B43,'INFORM Severity - hidden'!$C$5:$V$170,20,FALSE)</f>
        <v>44519</v>
      </c>
    </row>
    <row r="44" spans="1:21" x14ac:dyDescent="0.25">
      <c r="A44" s="137" t="str">
        <f t="array" ref="A44">IFERROR(INDEX(Lists!$B$2:$B$153,SMALL(IF(Lists!$H$2:$H$153="Yes",ROW(Lists!$B$2:$B$153)),ROW(40:40))-1,1),"")</f>
        <v>Multiple crises in Myanmar</v>
      </c>
      <c r="B44" s="138" t="str">
        <f>VLOOKUP(A44,Lists!$B$2:$G$153,2,FALSE)</f>
        <v>MMR001</v>
      </c>
      <c r="C44" s="138" t="str">
        <f>VLOOKUP(B44,'INFORM Severity - hidden'!$C$5:$D$160,2,FALSE)</f>
        <v>Myanmar</v>
      </c>
      <c r="D44" s="138" t="str">
        <f>VLOOKUP(A44,Lists!$B$2:$G$153,3,FALSE)</f>
        <v>MMR</v>
      </c>
      <c r="E44" s="138" t="str">
        <f>VLOOKUP(A44,Lists!$B$2:$G$153,5,FALSE)</f>
        <v>Multiple crises country</v>
      </c>
      <c r="F44" s="241">
        <f t="shared" si="5"/>
        <v>4.4000000000000004</v>
      </c>
      <c r="G44" s="142">
        <f t="shared" si="6"/>
        <v>5</v>
      </c>
      <c r="H44" s="142" t="str">
        <f t="shared" si="7"/>
        <v>Very High</v>
      </c>
      <c r="I44" s="242" t="str">
        <f>INDEX(Trends!$D$3:$D$404,MATCH(B44,Trends!$C$3:$C$404,0))</f>
        <v>Increasing</v>
      </c>
      <c r="J44" s="142" t="str">
        <f>VLOOKUP($B44,Reliability!$A$3:$I$170,9,FALSE)</f>
        <v>Very High</v>
      </c>
      <c r="K44" s="243">
        <f t="shared" si="8"/>
        <v>4.4000000000000004</v>
      </c>
      <c r="L44" s="243">
        <f>VLOOKUP($B44,'Impact of the crisis'!$C$6:$N$170,12,FALSE)</f>
        <v>4.9000000000000004</v>
      </c>
      <c r="M44" s="243">
        <f>VLOOKUP($B44,'Impact of the crisis'!$C$6:$AB$170,26,FALSE)</f>
        <v>4</v>
      </c>
      <c r="N44" s="243">
        <f>VLOOKUP($B44,'Conditions of people affected'!$C$6:$R$170,16,FALSE)</f>
        <v>4.5</v>
      </c>
      <c r="O44" s="243">
        <f>VLOOKUP($B44,'Conditions of people affected'!$C$6:$R$170,9,FALSE)</f>
        <v>5</v>
      </c>
      <c r="P44" s="243">
        <f>VLOOKUP($B44,'Conditions of people affected'!$C$6:$R$170,15,FALSE)</f>
        <v>4</v>
      </c>
      <c r="Q44" s="243">
        <f t="shared" si="9"/>
        <v>4.2</v>
      </c>
      <c r="R44" s="243">
        <f>VLOOKUP($B44,'Complexity of the crisis'!$C$6:$AN$170,22,FALSE)</f>
        <v>4.4000000000000004</v>
      </c>
      <c r="S44" s="244">
        <f>VLOOKUP($B44,'Complexity of the crisis'!$C$6:$AN$170,38,FALSE)</f>
        <v>4</v>
      </c>
      <c r="T44" s="141" t="str">
        <f>VLOOKUP(B44,Lists!$C$3:$E$163,3,FALSE)</f>
        <v>Asia</v>
      </c>
      <c r="U44" s="155">
        <f>VLOOKUP(B44,'INFORM Severity - hidden'!$C$5:$V$170,20,FALSE)</f>
        <v>44585</v>
      </c>
    </row>
    <row r="45" spans="1:21" x14ac:dyDescent="0.25">
      <c r="A45" s="137" t="str">
        <f t="array" ref="A45">IFERROR(INDEX(Lists!$B$2:$B$153,SMALL(IF(Lists!$H$2:$H$153="Yes",ROW(Lists!$B$2:$B$153)),ROW(41:41))-1,1),"")</f>
        <v>Multiple Crises in Mozambique</v>
      </c>
      <c r="B45" s="138" t="str">
        <f>VLOOKUP(A45,Lists!$B$2:$G$153,2,FALSE)</f>
        <v>MOZ001</v>
      </c>
      <c r="C45" s="138" t="str">
        <f>VLOOKUP(B45,'INFORM Severity - hidden'!$C$5:$D$160,2,FALSE)</f>
        <v>Mozambique</v>
      </c>
      <c r="D45" s="138" t="str">
        <f>VLOOKUP(A45,Lists!$B$2:$G$153,3,FALSE)</f>
        <v>MOZ</v>
      </c>
      <c r="E45" s="138" t="str">
        <f>VLOOKUP(A45,Lists!$B$2:$G$153,5,FALSE)</f>
        <v>Multiple crises country</v>
      </c>
      <c r="F45" s="241">
        <f t="shared" si="5"/>
        <v>3.6</v>
      </c>
      <c r="G45" s="142">
        <f t="shared" si="6"/>
        <v>4</v>
      </c>
      <c r="H45" s="142" t="str">
        <f t="shared" si="7"/>
        <v>High</v>
      </c>
      <c r="I45" s="242" t="str">
        <f>INDEX(Trends!$D$3:$D$404,MATCH(B45,Trends!$C$3:$C$404,0))</f>
        <v>-</v>
      </c>
      <c r="J45" s="142" t="str">
        <f>VLOOKUP($B45,Reliability!$A$3:$I$170,9,FALSE)</f>
        <v>Very High</v>
      </c>
      <c r="K45" s="243">
        <f t="shared" si="8"/>
        <v>3.6</v>
      </c>
      <c r="L45" s="243">
        <f>VLOOKUP($B45,'Impact of the crisis'!$C$6:$N$170,12,FALSE)</f>
        <v>4</v>
      </c>
      <c r="M45" s="243">
        <f>VLOOKUP($B45,'Impact of the crisis'!$C$6:$AB$170,26,FALSE)</f>
        <v>3.3</v>
      </c>
      <c r="N45" s="243">
        <f>VLOOKUP($B45,'Conditions of people affected'!$C$6:$R$170,16,FALSE)</f>
        <v>3.3</v>
      </c>
      <c r="O45" s="243">
        <f>VLOOKUP($B45,'Conditions of people affected'!$C$6:$R$170,9,FALSE)</f>
        <v>3.6</v>
      </c>
      <c r="P45" s="243">
        <f>VLOOKUP($B45,'Conditions of people affected'!$C$6:$R$170,15,FALSE)</f>
        <v>3</v>
      </c>
      <c r="Q45" s="243">
        <f t="shared" si="9"/>
        <v>4.0999999999999996</v>
      </c>
      <c r="R45" s="243">
        <f>VLOOKUP($B45,'Complexity of the crisis'!$C$6:$AN$170,22,FALSE)</f>
        <v>4.5</v>
      </c>
      <c r="S45" s="244">
        <f>VLOOKUP($B45,'Complexity of the crisis'!$C$6:$AN$170,38,FALSE)</f>
        <v>3.5</v>
      </c>
      <c r="T45" s="141" t="str">
        <f>VLOOKUP(B45,Lists!$C$3:$E$163,3,FALSE)</f>
        <v>Africa</v>
      </c>
      <c r="U45" s="155">
        <f>VLOOKUP(B45,'INFORM Severity - hidden'!$C$5:$V$170,20,FALSE)</f>
        <v>44592</v>
      </c>
    </row>
    <row r="46" spans="1:21" x14ac:dyDescent="0.25">
      <c r="A46" s="137" t="str">
        <f t="array" ref="A46">IFERROR(INDEX(Lists!$B$2:$B$153,SMALL(IF(Lists!$H$2:$H$153="Yes",ROW(Lists!$B$2:$B$153)),ROW(42:42))-1,1),"")</f>
        <v>Food Security in Mauritania</v>
      </c>
      <c r="B46" s="138" t="str">
        <f>VLOOKUP(A46,Lists!$B$2:$G$153,2,FALSE)</f>
        <v>MRT003</v>
      </c>
      <c r="C46" s="138" t="str">
        <f>VLOOKUP(B46,'INFORM Severity - hidden'!$C$5:$D$160,2,FALSE)</f>
        <v>Mauritania</v>
      </c>
      <c r="D46" s="138" t="str">
        <f>VLOOKUP(A46,Lists!$B$2:$G$153,3,FALSE)</f>
        <v>MRT</v>
      </c>
      <c r="E46" s="138" t="str">
        <f>VLOOKUP(A46,Lists!$B$2:$G$153,5,FALSE)</f>
        <v>Drought</v>
      </c>
      <c r="F46" s="241">
        <f t="shared" si="5"/>
        <v>2.9</v>
      </c>
      <c r="G46" s="142">
        <f t="shared" si="6"/>
        <v>3</v>
      </c>
      <c r="H46" s="142" t="str">
        <f t="shared" si="7"/>
        <v>Medium</v>
      </c>
      <c r="I46" s="242" t="str">
        <f>INDEX(Trends!$D$3:$D$404,MATCH(B46,Trends!$C$3:$C$404,0))</f>
        <v>Stable</v>
      </c>
      <c r="J46" s="142" t="str">
        <f>VLOOKUP($B46,Reliability!$A$3:$I$170,9,FALSE)</f>
        <v>Medium</v>
      </c>
      <c r="K46" s="243">
        <f t="shared" si="8"/>
        <v>3.4</v>
      </c>
      <c r="L46" s="243">
        <f>VLOOKUP($B46,'Impact of the crisis'!$C$6:$N$170,12,FALSE)</f>
        <v>4.4000000000000004</v>
      </c>
      <c r="M46" s="243">
        <f>VLOOKUP($B46,'Impact of the crisis'!$C$6:$AB$170,26,FALSE)</f>
        <v>2.8</v>
      </c>
      <c r="N46" s="243">
        <f>VLOOKUP($B46,'Conditions of people affected'!$C$6:$R$170,16,FALSE)</f>
        <v>2.9</v>
      </c>
      <c r="O46" s="243">
        <f>VLOOKUP($B46,'Conditions of people affected'!$C$6:$R$170,9,FALSE)</f>
        <v>2.8</v>
      </c>
      <c r="P46" s="243">
        <f>VLOOKUP($B46,'Conditions of people affected'!$C$6:$R$170,15,FALSE)</f>
        <v>3</v>
      </c>
      <c r="Q46" s="243">
        <f t="shared" si="9"/>
        <v>2.4</v>
      </c>
      <c r="R46" s="243">
        <f>VLOOKUP($B46,'Complexity of the crisis'!$C$6:$AN$170,22,FALSE)</f>
        <v>2.7</v>
      </c>
      <c r="S46" s="244">
        <f>VLOOKUP($B46,'Complexity of the crisis'!$C$6:$AN$170,38,FALSE)</f>
        <v>2</v>
      </c>
      <c r="T46" s="141" t="str">
        <f>VLOOKUP(B46,Lists!$C$3:$E$163,3,FALSE)</f>
        <v>Africa</v>
      </c>
      <c r="U46" s="155">
        <f>VLOOKUP(B46,'INFORM Severity - hidden'!$C$5:$V$170,20,FALSE)</f>
        <v>44494</v>
      </c>
    </row>
    <row r="47" spans="1:21" x14ac:dyDescent="0.25">
      <c r="A47" s="137" t="str">
        <f t="array" ref="A47">IFERROR(INDEX(Lists!$B$2:$B$153,SMALL(IF(Lists!$H$2:$H$153="Yes",ROW(Lists!$B$2:$B$153)),ROW(43:43))-1,1),"")</f>
        <v>Complex crisis in Malawi</v>
      </c>
      <c r="B47" s="138" t="str">
        <f>VLOOKUP(A47,Lists!$B$2:$G$153,2,FALSE)</f>
        <v>MWI002</v>
      </c>
      <c r="C47" s="138" t="str">
        <f>VLOOKUP(B47,'INFORM Severity - hidden'!$C$5:$D$160,2,FALSE)</f>
        <v>Malawi</v>
      </c>
      <c r="D47" s="138" t="str">
        <f>VLOOKUP(A47,Lists!$B$2:$G$153,3,FALSE)</f>
        <v>MWI</v>
      </c>
      <c r="E47" s="138" t="str">
        <f>VLOOKUP(A47,Lists!$B$2:$G$153,5,FALSE)</f>
        <v>Complex crisis</v>
      </c>
      <c r="F47" s="241">
        <f t="shared" si="5"/>
        <v>3</v>
      </c>
      <c r="G47" s="142">
        <f t="shared" si="6"/>
        <v>3</v>
      </c>
      <c r="H47" s="142" t="str">
        <f t="shared" si="7"/>
        <v>Medium</v>
      </c>
      <c r="I47" s="242" t="str">
        <f>INDEX(Trends!$D$3:$D$404,MATCH(B47,Trends!$C$3:$C$404,0))</f>
        <v>Increasing</v>
      </c>
      <c r="J47" s="142" t="str">
        <f>VLOOKUP($B47,Reliability!$A$3:$I$170,9,FALSE)</f>
        <v>Very High</v>
      </c>
      <c r="K47" s="243">
        <f t="shared" si="8"/>
        <v>3.1</v>
      </c>
      <c r="L47" s="243">
        <f>VLOOKUP($B47,'Impact of the crisis'!$C$6:$N$170,12,FALSE)</f>
        <v>4.4000000000000004</v>
      </c>
      <c r="M47" s="243">
        <f>VLOOKUP($B47,'Impact of the crisis'!$C$6:$AB$170,26,FALSE)</f>
        <v>2.1</v>
      </c>
      <c r="N47" s="243">
        <f>VLOOKUP($B47,'Conditions of people affected'!$C$6:$R$170,16,FALSE)</f>
        <v>3.35</v>
      </c>
      <c r="O47" s="243">
        <f>VLOOKUP($B47,'Conditions of people affected'!$C$6:$R$170,9,FALSE)</f>
        <v>3.7</v>
      </c>
      <c r="P47" s="243">
        <f>VLOOKUP($B47,'Conditions of people affected'!$C$6:$R$170,15,FALSE)</f>
        <v>3</v>
      </c>
      <c r="Q47" s="243">
        <f t="shared" si="9"/>
        <v>2.2999999999999998</v>
      </c>
      <c r="R47" s="243">
        <f>VLOOKUP($B47,'Complexity of the crisis'!$C$6:$AN$170,22,FALSE)</f>
        <v>2</v>
      </c>
      <c r="S47" s="244">
        <f>VLOOKUP($B47,'Complexity of the crisis'!$C$6:$AN$170,38,FALSE)</f>
        <v>2.5</v>
      </c>
      <c r="T47" s="141" t="str">
        <f>VLOOKUP(B47,Lists!$C$3:$E$163,3,FALSE)</f>
        <v>Africa</v>
      </c>
      <c r="U47" s="155">
        <f>VLOOKUP(B47,'INFORM Severity - hidden'!$C$5:$V$170,20,FALSE)</f>
        <v>44592</v>
      </c>
    </row>
    <row r="48" spans="1:21" x14ac:dyDescent="0.25">
      <c r="A48" s="137" t="str">
        <f t="array" ref="A48">IFERROR(INDEX(Lists!$B$2:$B$153,SMALL(IF(Lists!$H$2:$H$153="Yes",ROW(Lists!$B$2:$B$153)),ROW(44:44))-1,1),"")</f>
        <v>International Refugees in Malaysia</v>
      </c>
      <c r="B48" s="138" t="str">
        <f>VLOOKUP(A48,Lists!$B$2:$G$153,2,FALSE)</f>
        <v>MYS001</v>
      </c>
      <c r="C48" s="138" t="str">
        <f>VLOOKUP(B48,'INFORM Severity - hidden'!$C$5:$D$160,2,FALSE)</f>
        <v>Malaysia</v>
      </c>
      <c r="D48" s="138" t="str">
        <f>VLOOKUP(A48,Lists!$B$2:$G$153,3,FALSE)</f>
        <v>MYS</v>
      </c>
      <c r="E48" s="138" t="str">
        <f>VLOOKUP(A48,Lists!$B$2:$G$153,5,FALSE)</f>
        <v>International displacement</v>
      </c>
      <c r="F48" s="241">
        <f t="shared" si="5"/>
        <v>1.7</v>
      </c>
      <c r="G48" s="142">
        <f t="shared" si="6"/>
        <v>2</v>
      </c>
      <c r="H48" s="142" t="str">
        <f t="shared" si="7"/>
        <v>Low</v>
      </c>
      <c r="I48" s="242" t="str">
        <f>INDEX(Trends!$D$3:$D$404,MATCH(B48,Trends!$C$3:$C$404,0))</f>
        <v>Decreasing</v>
      </c>
      <c r="J48" s="142" t="str">
        <f>VLOOKUP($B48,Reliability!$A$3:$I$170,9,FALSE)</f>
        <v>High</v>
      </c>
      <c r="K48" s="243">
        <f t="shared" si="8"/>
        <v>1.5</v>
      </c>
      <c r="L48" s="243">
        <f>VLOOKUP($B48,'Impact of the crisis'!$C$6:$N$170,12,FALSE)</f>
        <v>1</v>
      </c>
      <c r="M48" s="243">
        <f>VLOOKUP($B48,'Impact of the crisis'!$C$6:$AB$170,26,FALSE)</f>
        <v>1.8</v>
      </c>
      <c r="N48" s="243">
        <f>VLOOKUP($B48,'Conditions of people affected'!$C$6:$R$170,16,FALSE)</f>
        <v>1.55</v>
      </c>
      <c r="O48" s="243">
        <f>VLOOKUP($B48,'Conditions of people affected'!$C$6:$R$170,9,FALSE)</f>
        <v>2.1</v>
      </c>
      <c r="P48" s="243">
        <f>VLOOKUP($B48,'Conditions of people affected'!$C$6:$R$170,15,FALSE)</f>
        <v>1</v>
      </c>
      <c r="Q48" s="243">
        <f t="shared" si="9"/>
        <v>2</v>
      </c>
      <c r="R48" s="243">
        <f>VLOOKUP($B48,'Complexity of the crisis'!$C$6:$AN$170,22,FALSE)</f>
        <v>2</v>
      </c>
      <c r="S48" s="244">
        <f>VLOOKUP($B48,'Complexity of the crisis'!$C$6:$AN$170,38,FALSE)</f>
        <v>2</v>
      </c>
      <c r="T48" s="141" t="str">
        <f>VLOOKUP(B48,Lists!$C$3:$E$163,3,FALSE)</f>
        <v>Asia</v>
      </c>
      <c r="U48" s="155">
        <f>VLOOKUP(B48,'INFORM Severity - hidden'!$C$5:$V$170,20,FALSE)</f>
        <v>44584</v>
      </c>
    </row>
    <row r="49" spans="1:21" x14ac:dyDescent="0.25">
      <c r="A49" s="137" t="str">
        <f t="array" ref="A49">IFERROR(INDEX(Lists!$B$2:$B$153,SMALL(IF(Lists!$H$2:$H$153="Yes",ROW(Lists!$B$2:$B$153)),ROW(45:45))-1,1),"")</f>
        <v>Food Security Crisis in Namibia</v>
      </c>
      <c r="B49" s="138" t="str">
        <f>VLOOKUP(A49,Lists!$B$2:$G$153,2,FALSE)</f>
        <v>NAM002</v>
      </c>
      <c r="C49" s="138" t="str">
        <f>VLOOKUP(B49,'INFORM Severity - hidden'!$C$5:$D$160,2,FALSE)</f>
        <v>Namibia</v>
      </c>
      <c r="D49" s="138" t="str">
        <f>VLOOKUP(A49,Lists!$B$2:$G$153,3,FALSE)</f>
        <v>NAM</v>
      </c>
      <c r="E49" s="138" t="str">
        <f>VLOOKUP(A49,Lists!$B$2:$G$153,5,FALSE)</f>
        <v>Food Security</v>
      </c>
      <c r="F49" s="241">
        <f t="shared" si="5"/>
        <v>2.4</v>
      </c>
      <c r="G49" s="142">
        <f t="shared" si="6"/>
        <v>3</v>
      </c>
      <c r="H49" s="142" t="str">
        <f t="shared" si="7"/>
        <v>Medium</v>
      </c>
      <c r="I49" s="242" t="str">
        <f>INDEX(Trends!$D$3:$D$404,MATCH(B49,Trends!$C$3:$C$404,0))</f>
        <v>Stable</v>
      </c>
      <c r="J49" s="142" t="str">
        <f>VLOOKUP($B49,Reliability!$A$3:$I$170,9,FALSE)</f>
        <v>High</v>
      </c>
      <c r="K49" s="243">
        <f t="shared" si="8"/>
        <v>2.8</v>
      </c>
      <c r="L49" s="243">
        <f>VLOOKUP($B49,'Impact of the crisis'!$C$6:$N$170,12,FALSE)</f>
        <v>4.3</v>
      </c>
      <c r="M49" s="243">
        <f>VLOOKUP($B49,'Impact of the crisis'!$C$6:$AB$170,26,FALSE)</f>
        <v>1.7</v>
      </c>
      <c r="N49" s="243">
        <f>VLOOKUP($B49,'Conditions of people affected'!$C$6:$R$170,16,FALSE)</f>
        <v>3.05</v>
      </c>
      <c r="O49" s="243">
        <f>VLOOKUP($B49,'Conditions of people affected'!$C$6:$R$170,9,FALSE)</f>
        <v>3.1</v>
      </c>
      <c r="P49" s="243">
        <f>VLOOKUP($B49,'Conditions of people affected'!$C$6:$R$170,15,FALSE)</f>
        <v>3</v>
      </c>
      <c r="Q49" s="243">
        <f t="shared" si="9"/>
        <v>1</v>
      </c>
      <c r="R49" s="243">
        <f>VLOOKUP($B49,'Complexity of the crisis'!$C$6:$AN$170,22,FALSE)</f>
        <v>1.5</v>
      </c>
      <c r="S49" s="244">
        <f>VLOOKUP($B49,'Complexity of the crisis'!$C$6:$AN$170,38,FALSE)</f>
        <v>0.5</v>
      </c>
      <c r="T49" s="141" t="str">
        <f>VLOOKUP(B49,Lists!$C$3:$E$163,3,FALSE)</f>
        <v>Africa</v>
      </c>
      <c r="U49" s="155">
        <f>VLOOKUP(B49,'INFORM Severity - hidden'!$C$5:$V$170,20,FALSE)</f>
        <v>44591</v>
      </c>
    </row>
    <row r="50" spans="1:21" x14ac:dyDescent="0.25">
      <c r="A50" s="137" t="str">
        <f t="array" ref="A50">IFERROR(INDEX(Lists!$B$2:$B$153,SMALL(IF(Lists!$H$2:$H$153="Yes",ROW(Lists!$B$2:$B$153)),ROW(46:46))-1,1),"")</f>
        <v>Multiple crises in Niger</v>
      </c>
      <c r="B50" s="138" t="str">
        <f>VLOOKUP(A50,Lists!$B$2:$G$153,2,FALSE)</f>
        <v>NER001</v>
      </c>
      <c r="C50" s="138" t="str">
        <f>VLOOKUP(B50,'INFORM Severity - hidden'!$C$5:$D$160,2,FALSE)</f>
        <v>Niger</v>
      </c>
      <c r="D50" s="138" t="str">
        <f>VLOOKUP(A50,Lists!$B$2:$G$153,3,FALSE)</f>
        <v>NER</v>
      </c>
      <c r="E50" s="138" t="str">
        <f>VLOOKUP(A50,Lists!$B$2:$G$153,5,FALSE)</f>
        <v>Multiple crises country</v>
      </c>
      <c r="F50" s="241">
        <f t="shared" si="5"/>
        <v>3.9</v>
      </c>
      <c r="G50" s="142">
        <f t="shared" si="6"/>
        <v>4</v>
      </c>
      <c r="H50" s="142" t="str">
        <f t="shared" si="7"/>
        <v>High</v>
      </c>
      <c r="I50" s="242" t="str">
        <f>INDEX(Trends!$D$3:$D$404,MATCH(B50,Trends!$C$3:$C$404,0))</f>
        <v>Stable</v>
      </c>
      <c r="J50" s="142" t="str">
        <f>VLOOKUP($B50,Reliability!$A$3:$I$170,9,FALSE)</f>
        <v>Medium</v>
      </c>
      <c r="K50" s="243">
        <f t="shared" si="8"/>
        <v>4.0999999999999996</v>
      </c>
      <c r="L50" s="243">
        <f>VLOOKUP($B50,'Impact of the crisis'!$C$6:$N$170,12,FALSE)</f>
        <v>4.9000000000000004</v>
      </c>
      <c r="M50" s="243">
        <f>VLOOKUP($B50,'Impact of the crisis'!$C$6:$AB$170,26,FALSE)</f>
        <v>3.6</v>
      </c>
      <c r="N50" s="243">
        <f>VLOOKUP($B50,'Conditions of people affected'!$C$6:$R$170,16,FALSE)</f>
        <v>3.65</v>
      </c>
      <c r="O50" s="243">
        <f>VLOOKUP($B50,'Conditions of people affected'!$C$6:$R$170,9,FALSE)</f>
        <v>4.3</v>
      </c>
      <c r="P50" s="243">
        <f>VLOOKUP($B50,'Conditions of people affected'!$C$6:$R$170,15,FALSE)</f>
        <v>3</v>
      </c>
      <c r="Q50" s="243">
        <f t="shared" si="9"/>
        <v>4</v>
      </c>
      <c r="R50" s="243">
        <f>VLOOKUP($B50,'Complexity of the crisis'!$C$6:$AN$170,22,FALSE)</f>
        <v>3.3</v>
      </c>
      <c r="S50" s="244">
        <f>VLOOKUP($B50,'Complexity of the crisis'!$C$6:$AN$170,38,FALSE)</f>
        <v>4.5</v>
      </c>
      <c r="T50" s="141" t="str">
        <f>VLOOKUP(B50,Lists!$C$3:$E$163,3,FALSE)</f>
        <v>Africa</v>
      </c>
      <c r="U50" s="155">
        <f>VLOOKUP(B50,'INFORM Severity - hidden'!$C$5:$V$170,20,FALSE)</f>
        <v>44522</v>
      </c>
    </row>
    <row r="51" spans="1:21" x14ac:dyDescent="0.25">
      <c r="A51" s="137" t="str">
        <f t="array" ref="A51">IFERROR(INDEX(Lists!$B$2:$B$153,SMALL(IF(Lists!$H$2:$H$153="Yes",ROW(Lists!$B$2:$B$153)),ROW(47:47))-1,1),"")</f>
        <v>Complex crisis in Nigeria</v>
      </c>
      <c r="B51" s="138" t="str">
        <f>VLOOKUP(A51,Lists!$B$2:$G$153,2,FALSE)</f>
        <v>NGA001</v>
      </c>
      <c r="C51" s="138" t="str">
        <f>VLOOKUP(B51,'INFORM Severity - hidden'!$C$5:$D$160,2,FALSE)</f>
        <v>Nigeria</v>
      </c>
      <c r="D51" s="138" t="str">
        <f>VLOOKUP(A51,Lists!$B$2:$G$153,3,FALSE)</f>
        <v>NGA</v>
      </c>
      <c r="E51" s="138" t="str">
        <f>VLOOKUP(A51,Lists!$B$2:$G$153,5,FALSE)</f>
        <v>Complex crisis</v>
      </c>
      <c r="F51" s="241">
        <f t="shared" si="5"/>
        <v>4.3</v>
      </c>
      <c r="G51" s="142">
        <f t="shared" si="6"/>
        <v>5</v>
      </c>
      <c r="H51" s="142" t="str">
        <f t="shared" si="7"/>
        <v>Very High</v>
      </c>
      <c r="I51" s="242" t="str">
        <f>INDEX(Trends!$D$3:$D$404,MATCH(B51,Trends!$C$3:$C$404,0))</f>
        <v>Stable</v>
      </c>
      <c r="J51" s="142" t="str">
        <f>VLOOKUP($B51,Reliability!$A$3:$I$170,9,FALSE)</f>
        <v>High</v>
      </c>
      <c r="K51" s="243">
        <f t="shared" si="8"/>
        <v>4.2</v>
      </c>
      <c r="L51" s="243">
        <f>VLOOKUP($B51,'Impact of the crisis'!$C$6:$N$170,12,FALSE)</f>
        <v>4.3</v>
      </c>
      <c r="M51" s="243">
        <f>VLOOKUP($B51,'Impact of the crisis'!$C$6:$AB$170,26,FALSE)</f>
        <v>4.2</v>
      </c>
      <c r="N51" s="243">
        <f>VLOOKUP($B51,'Conditions of people affected'!$C$6:$R$170,16,FALSE)</f>
        <v>4</v>
      </c>
      <c r="O51" s="243">
        <f>VLOOKUP($B51,'Conditions of people affected'!$C$6:$R$170,9,FALSE)</f>
        <v>5</v>
      </c>
      <c r="P51" s="243">
        <f>VLOOKUP($B51,'Conditions of people affected'!$C$6:$R$170,15,FALSE)</f>
        <v>3</v>
      </c>
      <c r="Q51" s="243">
        <f t="shared" si="9"/>
        <v>4.7</v>
      </c>
      <c r="R51" s="243">
        <f>VLOOKUP($B51,'Complexity of the crisis'!$C$6:$AN$170,22,FALSE)</f>
        <v>4.3</v>
      </c>
      <c r="S51" s="244">
        <f>VLOOKUP($B51,'Complexity of the crisis'!$C$6:$AN$170,38,FALSE)</f>
        <v>5</v>
      </c>
      <c r="T51" s="141" t="str">
        <f>VLOOKUP(B51,Lists!$C$3:$E$163,3,FALSE)</f>
        <v>Africa</v>
      </c>
      <c r="U51" s="155">
        <f>VLOOKUP(B51,'INFORM Severity - hidden'!$C$5:$V$170,20,FALSE)</f>
        <v>44526</v>
      </c>
    </row>
    <row r="52" spans="1:21" x14ac:dyDescent="0.25">
      <c r="A52" s="137" t="str">
        <f t="array" ref="A52">IFERROR(INDEX(Lists!$B$2:$B$153,SMALL(IF(Lists!$H$2:$H$153="Yes",ROW(Lists!$B$2:$B$153)),ROW(48:48))-1,1),"")</f>
        <v>Socioeconomic crisis in Nicaragua</v>
      </c>
      <c r="B52" s="138" t="str">
        <f>VLOOKUP(A52,Lists!$B$2:$G$153,2,FALSE)</f>
        <v>NIC001</v>
      </c>
      <c r="C52" s="138" t="str">
        <f>VLOOKUP(B52,'INFORM Severity - hidden'!$C$5:$D$160,2,FALSE)</f>
        <v>Nicaragua</v>
      </c>
      <c r="D52" s="138" t="str">
        <f>VLOOKUP(A52,Lists!$B$2:$G$153,3,FALSE)</f>
        <v>NIC</v>
      </c>
      <c r="E52" s="138" t="str">
        <f>VLOOKUP(A52,Lists!$B$2:$G$153,5,FALSE)</f>
        <v>Political and economic crisis</v>
      </c>
      <c r="F52" s="241" t="str">
        <f t="shared" si="5"/>
        <v>x</v>
      </c>
      <c r="G52" s="142" t="str">
        <f t="shared" si="6"/>
        <v>x</v>
      </c>
      <c r="H52" s="142" t="str">
        <f t="shared" si="7"/>
        <v>x</v>
      </c>
      <c r="I52" s="242" t="str">
        <f>INDEX(Trends!$D$3:$D$404,MATCH(B52,Trends!$C$3:$C$404,0))</f>
        <v>-</v>
      </c>
      <c r="J52" s="142" t="str">
        <f>VLOOKUP($B52,Reliability!$A$3:$I$170,9,FALSE)</f>
        <v>Low</v>
      </c>
      <c r="K52" s="243">
        <f t="shared" si="8"/>
        <v>2.9</v>
      </c>
      <c r="L52" s="243">
        <f>VLOOKUP($B52,'Impact of the crisis'!$C$6:$N$170,12,FALSE)</f>
        <v>4.0999999999999996</v>
      </c>
      <c r="M52" s="243">
        <f>VLOOKUP($B52,'Impact of the crisis'!$C$6:$AB$170,26,FALSE)</f>
        <v>2</v>
      </c>
      <c r="N52" s="243" t="str">
        <f>VLOOKUP($B52,'Conditions of people affected'!$C$6:$R$170,16,FALSE)</f>
        <v>x</v>
      </c>
      <c r="O52" s="243" t="str">
        <f>VLOOKUP($B52,'Conditions of people affected'!$C$6:$R$170,9,FALSE)</f>
        <v>x</v>
      </c>
      <c r="P52" s="243" t="str">
        <f>VLOOKUP($B52,'Conditions of people affected'!$C$6:$R$170,15,FALSE)</f>
        <v>x</v>
      </c>
      <c r="Q52" s="243">
        <f t="shared" si="9"/>
        <v>2.8</v>
      </c>
      <c r="R52" s="243">
        <f>VLOOKUP($B52,'Complexity of the crisis'!$C$6:$AN$170,22,FALSE)</f>
        <v>3.4</v>
      </c>
      <c r="S52" s="244">
        <f>VLOOKUP($B52,'Complexity of the crisis'!$C$6:$AN$170,38,FALSE)</f>
        <v>2</v>
      </c>
      <c r="T52" s="141" t="str">
        <f>VLOOKUP(B52,Lists!$C$3:$E$163,3,FALSE)</f>
        <v>Americas</v>
      </c>
      <c r="U52" s="155">
        <f>VLOOKUP(B52,'INFORM Severity - hidden'!$C$5:$V$170,20,FALSE)</f>
        <v>44497</v>
      </c>
    </row>
    <row r="53" spans="1:21" x14ac:dyDescent="0.25">
      <c r="A53" s="137" t="str">
        <f t="array" ref="A53">IFERROR(INDEX(Lists!$B$2:$B$153,SMALL(IF(Lists!$H$2:$H$153="Yes",ROW(Lists!$B$2:$B$153)),ROW(49:49))-1,1),"")</f>
        <v>Complex crisis in Pakistan</v>
      </c>
      <c r="B53" s="138" t="str">
        <f>VLOOKUP(A53,Lists!$B$2:$G$153,2,FALSE)</f>
        <v>PAK001</v>
      </c>
      <c r="C53" s="138" t="str">
        <f>VLOOKUP(B53,'INFORM Severity - hidden'!$C$5:$D$160,2,FALSE)</f>
        <v>Pakistan</v>
      </c>
      <c r="D53" s="138" t="str">
        <f>VLOOKUP(A53,Lists!$B$2:$G$153,3,FALSE)</f>
        <v>PAK</v>
      </c>
      <c r="E53" s="138" t="str">
        <f>VLOOKUP(A53,Lists!$B$2:$G$153,5,FALSE)</f>
        <v>Complex crisis</v>
      </c>
      <c r="F53" s="241">
        <f t="shared" si="5"/>
        <v>3.7</v>
      </c>
      <c r="G53" s="142">
        <f t="shared" si="6"/>
        <v>4</v>
      </c>
      <c r="H53" s="142" t="str">
        <f t="shared" si="7"/>
        <v>High</v>
      </c>
      <c r="I53" s="242" t="str">
        <f>INDEX(Trends!$D$3:$D$404,MATCH(B53,Trends!$C$3:$C$404,0))</f>
        <v>Decreasing</v>
      </c>
      <c r="J53" s="142" t="str">
        <f>VLOOKUP($B53,Reliability!$A$3:$I$170,9,FALSE)</f>
        <v>High</v>
      </c>
      <c r="K53" s="243">
        <f t="shared" si="8"/>
        <v>4.2</v>
      </c>
      <c r="L53" s="243">
        <f>VLOOKUP($B53,'Impact of the crisis'!$C$6:$N$170,12,FALSE)</f>
        <v>5</v>
      </c>
      <c r="M53" s="243">
        <f>VLOOKUP($B53,'Impact of the crisis'!$C$6:$AB$170,26,FALSE)</f>
        <v>3.7</v>
      </c>
      <c r="N53" s="243">
        <f>VLOOKUP($B53,'Conditions of people affected'!$C$6:$R$170,16,FALSE)</f>
        <v>3.5</v>
      </c>
      <c r="O53" s="243">
        <f>VLOOKUP($B53,'Conditions of people affected'!$C$6:$R$170,9,FALSE)</f>
        <v>5</v>
      </c>
      <c r="P53" s="243">
        <f>VLOOKUP($B53,'Conditions of people affected'!$C$6:$R$170,15,FALSE)</f>
        <v>2</v>
      </c>
      <c r="Q53" s="243">
        <f t="shared" si="9"/>
        <v>3.6</v>
      </c>
      <c r="R53" s="243">
        <f>VLOOKUP($B53,'Complexity of the crisis'!$C$6:$AN$170,22,FALSE)</f>
        <v>3.7</v>
      </c>
      <c r="S53" s="244">
        <f>VLOOKUP($B53,'Complexity of the crisis'!$C$6:$AN$170,38,FALSE)</f>
        <v>3.5</v>
      </c>
      <c r="T53" s="141" t="str">
        <f>VLOOKUP(B53,Lists!$C$3:$E$163,3,FALSE)</f>
        <v>Asia</v>
      </c>
      <c r="U53" s="155">
        <f>VLOOKUP(B53,'INFORM Severity - hidden'!$C$5:$V$170,20,FALSE)</f>
        <v>44571</v>
      </c>
    </row>
    <row r="54" spans="1:21" x14ac:dyDescent="0.25">
      <c r="A54" s="137" t="str">
        <f t="array" ref="A54">IFERROR(INDEX(Lists!$B$2:$B$153,SMALL(IF(Lists!$H$2:$H$153="Yes",ROW(Lists!$B$2:$B$153)),ROW(50:50))-1,1),"")</f>
        <v>Venezuela displacement in Peru</v>
      </c>
      <c r="B54" s="138" t="str">
        <f>VLOOKUP(A54,Lists!$B$2:$G$153,2,FALSE)</f>
        <v>PER002</v>
      </c>
      <c r="C54" s="138" t="str">
        <f>VLOOKUP(B54,'INFORM Severity - hidden'!$C$5:$D$160,2,FALSE)</f>
        <v>Peru</v>
      </c>
      <c r="D54" s="138" t="str">
        <f>VLOOKUP(A54,Lists!$B$2:$G$153,3,FALSE)</f>
        <v>PER</v>
      </c>
      <c r="E54" s="138" t="str">
        <f>VLOOKUP(A54,Lists!$B$2:$G$153,5,FALSE)</f>
        <v>International displacement</v>
      </c>
      <c r="F54" s="241">
        <f t="shared" si="5"/>
        <v>3</v>
      </c>
      <c r="G54" s="142">
        <f t="shared" si="6"/>
        <v>3</v>
      </c>
      <c r="H54" s="142" t="str">
        <f t="shared" si="7"/>
        <v>Medium</v>
      </c>
      <c r="I54" s="242" t="str">
        <f>INDEX(Trends!$D$3:$D$404,MATCH(B54,Trends!$C$3:$C$404,0))</f>
        <v>Increasing</v>
      </c>
      <c r="J54" s="142" t="str">
        <f>VLOOKUP($B54,Reliability!$A$3:$I$170,9,FALSE)</f>
        <v>Medium</v>
      </c>
      <c r="K54" s="243">
        <f t="shared" si="8"/>
        <v>3.3</v>
      </c>
      <c r="L54" s="243">
        <f>VLOOKUP($B54,'Impact of the crisis'!$C$6:$N$170,12,FALSE)</f>
        <v>1.3</v>
      </c>
      <c r="M54" s="243">
        <f>VLOOKUP($B54,'Impact of the crisis'!$C$6:$AB$170,26,FALSE)</f>
        <v>4</v>
      </c>
      <c r="N54" s="243">
        <f>VLOOKUP($B54,'Conditions of people affected'!$C$6:$R$170,16,FALSE)</f>
        <v>3.05</v>
      </c>
      <c r="O54" s="243">
        <f>VLOOKUP($B54,'Conditions of people affected'!$C$6:$R$170,9,FALSE)</f>
        <v>3.1</v>
      </c>
      <c r="P54" s="243">
        <f>VLOOKUP($B54,'Conditions of people affected'!$C$6:$R$170,15,FALSE)</f>
        <v>3</v>
      </c>
      <c r="Q54" s="243">
        <f t="shared" si="9"/>
        <v>2.8</v>
      </c>
      <c r="R54" s="243">
        <f>VLOOKUP($B54,'Complexity of the crisis'!$C$6:$AN$170,22,FALSE)</f>
        <v>3.7</v>
      </c>
      <c r="S54" s="244">
        <f>VLOOKUP($B54,'Complexity of the crisis'!$C$6:$AN$170,38,FALSE)</f>
        <v>1.5</v>
      </c>
      <c r="T54" s="141" t="str">
        <f>VLOOKUP(B54,Lists!$C$3:$E$163,3,FALSE)</f>
        <v>Americas</v>
      </c>
      <c r="U54" s="155">
        <f>VLOOKUP(B54,'INFORM Severity - hidden'!$C$5:$V$170,20,FALSE)</f>
        <v>44522</v>
      </c>
    </row>
    <row r="55" spans="1:21" x14ac:dyDescent="0.25">
      <c r="A55" s="137" t="str">
        <f t="array" ref="A55">IFERROR(INDEX(Lists!$B$2:$B$153,SMALL(IF(Lists!$H$2:$H$153="Yes",ROW(Lists!$B$2:$B$153)),ROW(51:51))-1,1),"")</f>
        <v>Multiple crises in the Philippines</v>
      </c>
      <c r="B55" s="138" t="str">
        <f>VLOOKUP(A55,Lists!$B$2:$G$153,2,FALSE)</f>
        <v>PHL001</v>
      </c>
      <c r="C55" s="138" t="str">
        <f>VLOOKUP(B55,'INFORM Severity - hidden'!$C$5:$D$160,2,FALSE)</f>
        <v>Philippines</v>
      </c>
      <c r="D55" s="138" t="str">
        <f>VLOOKUP(A55,Lists!$B$2:$G$153,3,FALSE)</f>
        <v>PHL</v>
      </c>
      <c r="E55" s="138" t="str">
        <f>VLOOKUP(A55,Lists!$B$2:$G$153,5,FALSE)</f>
        <v>Multiple crises country</v>
      </c>
      <c r="F55" s="241">
        <f t="shared" si="5"/>
        <v>3.3</v>
      </c>
      <c r="G55" s="142">
        <f t="shared" si="6"/>
        <v>4</v>
      </c>
      <c r="H55" s="142" t="str">
        <f t="shared" si="7"/>
        <v>High</v>
      </c>
      <c r="I55" s="242" t="str">
        <f>INDEX(Trends!$D$3:$D$404,MATCH(B55,Trends!$C$3:$C$404,0))</f>
        <v>-</v>
      </c>
      <c r="J55" s="142" t="str">
        <f>VLOOKUP($B55,Reliability!$A$3:$I$170,9,FALSE)</f>
        <v>High</v>
      </c>
      <c r="K55" s="243">
        <f t="shared" si="8"/>
        <v>3</v>
      </c>
      <c r="L55" s="243">
        <f>VLOOKUP($B55,'Impact of the crisis'!$C$6:$N$170,12,FALSE)</f>
        <v>3.7</v>
      </c>
      <c r="M55" s="243">
        <f>VLOOKUP($B55,'Impact of the crisis'!$C$6:$AB$170,26,FALSE)</f>
        <v>2.6</v>
      </c>
      <c r="N55" s="243">
        <f>VLOOKUP($B55,'Conditions of people affected'!$C$6:$R$170,16,FALSE)</f>
        <v>3.5</v>
      </c>
      <c r="O55" s="243">
        <f>VLOOKUP($B55,'Conditions of people affected'!$C$6:$R$170,9,FALSE)</f>
        <v>4</v>
      </c>
      <c r="P55" s="243">
        <f>VLOOKUP($B55,'Conditions of people affected'!$C$6:$R$170,15,FALSE)</f>
        <v>3</v>
      </c>
      <c r="Q55" s="243">
        <f t="shared" si="9"/>
        <v>3.3</v>
      </c>
      <c r="R55" s="243">
        <f>VLOOKUP($B55,'Complexity of the crisis'!$C$6:$AN$170,22,FALSE)</f>
        <v>3.5</v>
      </c>
      <c r="S55" s="244">
        <f>VLOOKUP($B55,'Complexity of the crisis'!$C$6:$AN$170,38,FALSE)</f>
        <v>3</v>
      </c>
      <c r="T55" s="141" t="str">
        <f>VLOOKUP(B55,Lists!$C$3:$E$163,3,FALSE)</f>
        <v>Asia</v>
      </c>
      <c r="U55" s="155">
        <f>VLOOKUP(B55,'INFORM Severity - hidden'!$C$5:$V$170,20,FALSE)</f>
        <v>44584</v>
      </c>
    </row>
    <row r="56" spans="1:21" x14ac:dyDescent="0.25">
      <c r="A56" s="137" t="str">
        <f t="array" ref="A56">IFERROR(INDEX(Lists!$B$2:$B$153,SMALL(IF(Lists!$H$2:$H$153="Yes",ROW(Lists!$B$2:$B$153)),ROW(52:52))-1,1),"")</f>
        <v>Complex crisis in DPRK</v>
      </c>
      <c r="B56" s="138" t="str">
        <f>VLOOKUP(A56,Lists!$B$2:$G$153,2,FALSE)</f>
        <v>PRK001</v>
      </c>
      <c r="C56" s="138" t="str">
        <f>VLOOKUP(B56,'INFORM Severity - hidden'!$C$5:$D$160,2,FALSE)</f>
        <v>DPRK</v>
      </c>
      <c r="D56" s="138" t="str">
        <f>VLOOKUP(A56,Lists!$B$2:$G$153,3,FALSE)</f>
        <v>PRK</v>
      </c>
      <c r="E56" s="138" t="str">
        <f>VLOOKUP(A56,Lists!$B$2:$G$153,5,FALSE)</f>
        <v>Complex crisis</v>
      </c>
      <c r="F56" s="241">
        <f t="shared" si="5"/>
        <v>3.8</v>
      </c>
      <c r="G56" s="142">
        <f t="shared" si="6"/>
        <v>4</v>
      </c>
      <c r="H56" s="142" t="str">
        <f t="shared" si="7"/>
        <v>High</v>
      </c>
      <c r="I56" s="242" t="str">
        <f>INDEX(Trends!$D$3:$D$404,MATCH(B56,Trends!$C$3:$C$404,0))</f>
        <v>Increasing</v>
      </c>
      <c r="J56" s="142" t="str">
        <f>VLOOKUP($B56,Reliability!$A$3:$I$170,9,FALSE)</f>
        <v>Medium</v>
      </c>
      <c r="K56" s="243">
        <f t="shared" si="8"/>
        <v>3.9</v>
      </c>
      <c r="L56" s="243">
        <f>VLOOKUP($B56,'Impact of the crisis'!$C$6:$N$170,12,FALSE)</f>
        <v>4.5999999999999996</v>
      </c>
      <c r="M56" s="243">
        <f>VLOOKUP($B56,'Impact of the crisis'!$C$6:$AB$170,26,FALSE)</f>
        <v>3.5</v>
      </c>
      <c r="N56" s="243">
        <f>VLOOKUP($B56,'Conditions of people affected'!$C$6:$R$170,16,FALSE)</f>
        <v>4.5</v>
      </c>
      <c r="O56" s="243">
        <f>VLOOKUP($B56,'Conditions of people affected'!$C$6:$R$170,9,FALSE)</f>
        <v>5</v>
      </c>
      <c r="P56" s="243">
        <f>VLOOKUP($B56,'Conditions of people affected'!$C$6:$R$170,15,FALSE)</f>
        <v>4</v>
      </c>
      <c r="Q56" s="243">
        <f t="shared" si="9"/>
        <v>2.7</v>
      </c>
      <c r="R56" s="243">
        <f>VLOOKUP($B56,'Complexity of the crisis'!$C$6:$AN$170,22,FALSE)</f>
        <v>2.9</v>
      </c>
      <c r="S56" s="244">
        <f>VLOOKUP($B56,'Complexity of the crisis'!$C$6:$AN$170,38,FALSE)</f>
        <v>2.5</v>
      </c>
      <c r="T56" s="141" t="str">
        <f>VLOOKUP(B56,Lists!$C$3:$E$163,3,FALSE)</f>
        <v>Asia</v>
      </c>
      <c r="U56" s="155">
        <f>VLOOKUP(B56,'INFORM Severity - hidden'!$C$5:$V$170,20,FALSE)</f>
        <v>44584</v>
      </c>
    </row>
    <row r="57" spans="1:21" x14ac:dyDescent="0.25">
      <c r="A57" s="137" t="str">
        <f t="array" ref="A57">IFERROR(INDEX(Lists!$B$2:$B$153,SMALL(IF(Lists!$H$2:$H$153="Yes",ROW(Lists!$B$2:$B$153)),ROW(53:53))-1,1),"")</f>
        <v>Conflict in Palestine</v>
      </c>
      <c r="B57" s="138" t="str">
        <f>VLOOKUP(A57,Lists!$B$2:$G$153,2,FALSE)</f>
        <v>PSE002</v>
      </c>
      <c r="C57" s="138" t="str">
        <f>VLOOKUP(B57,'INFORM Severity - hidden'!$C$5:$D$160,2,FALSE)</f>
        <v>Palestine</v>
      </c>
      <c r="D57" s="138" t="str">
        <f>VLOOKUP(A57,Lists!$B$2:$G$153,3,FALSE)</f>
        <v>PSE</v>
      </c>
      <c r="E57" s="138" t="str">
        <f>VLOOKUP(A57,Lists!$B$2:$G$153,5,FALSE)</f>
        <v>Conflict</v>
      </c>
      <c r="F57" s="241">
        <f t="shared" si="5"/>
        <v>3.9</v>
      </c>
      <c r="G57" s="142">
        <f t="shared" si="6"/>
        <v>4</v>
      </c>
      <c r="H57" s="142" t="str">
        <f t="shared" si="7"/>
        <v>High</v>
      </c>
      <c r="I57" s="242" t="str">
        <f>INDEX(Trends!$D$3:$D$404,MATCH(B57,Trends!$C$3:$C$404,0))</f>
        <v>Decreasing</v>
      </c>
      <c r="J57" s="142" t="str">
        <f>VLOOKUP($B57,Reliability!$A$3:$I$170,9,FALSE)</f>
        <v>Very High</v>
      </c>
      <c r="K57" s="243">
        <f t="shared" si="8"/>
        <v>3.7</v>
      </c>
      <c r="L57" s="243">
        <f>VLOOKUP($B57,'Impact of the crisis'!$C$6:$N$170,12,FALSE)</f>
        <v>3.4</v>
      </c>
      <c r="M57" s="243">
        <f>VLOOKUP($B57,'Impact of the crisis'!$C$6:$AB$170,26,FALSE)</f>
        <v>3.9</v>
      </c>
      <c r="N57" s="243">
        <f>VLOOKUP($B57,'Conditions of people affected'!$C$6:$R$170,16,FALSE)</f>
        <v>4</v>
      </c>
      <c r="O57" s="243">
        <f>VLOOKUP($B57,'Conditions of people affected'!$C$6:$R$170,9,FALSE)</f>
        <v>4</v>
      </c>
      <c r="P57" s="243">
        <f>VLOOKUP($B57,'Conditions of people affected'!$C$6:$R$170,15,FALSE)</f>
        <v>4</v>
      </c>
      <c r="Q57" s="243">
        <f t="shared" si="9"/>
        <v>3.8</v>
      </c>
      <c r="R57" s="243">
        <f>VLOOKUP($B57,'Complexity of the crisis'!$C$6:$AN$170,22,FALSE)</f>
        <v>2.8</v>
      </c>
      <c r="S57" s="244">
        <f>VLOOKUP($B57,'Complexity of the crisis'!$C$6:$AN$170,38,FALSE)</f>
        <v>4.5</v>
      </c>
      <c r="T57" s="141" t="str">
        <f>VLOOKUP(B57,Lists!$C$3:$E$163,3,FALSE)</f>
        <v>Middle east</v>
      </c>
      <c r="U57" s="155">
        <f>VLOOKUP(B57,'INFORM Severity - hidden'!$C$5:$V$170,20,FALSE)</f>
        <v>44580</v>
      </c>
    </row>
    <row r="58" spans="1:21" x14ac:dyDescent="0.25">
      <c r="A58" s="137" t="str">
        <f t="array" ref="A58">IFERROR(INDEX(Lists!$B$2:$B$153,SMALL(IF(Lists!$H$2:$H$153="Yes",ROW(Lists!$B$2:$B$153)),ROW(54:54))-1,1),"")</f>
        <v>Burundi and DRC refugees in Rwanda</v>
      </c>
      <c r="B58" s="138" t="str">
        <f>VLOOKUP(A58,Lists!$B$2:$G$153,2,FALSE)</f>
        <v>RWA002</v>
      </c>
      <c r="C58" s="138" t="str">
        <f>VLOOKUP(B58,'INFORM Severity - hidden'!$C$5:$D$160,2,FALSE)</f>
        <v>Rwanda</v>
      </c>
      <c r="D58" s="138" t="str">
        <f>VLOOKUP(A58,Lists!$B$2:$G$153,3,FALSE)</f>
        <v>RWA</v>
      </c>
      <c r="E58" s="138" t="str">
        <f>VLOOKUP(A58,Lists!$B$2:$G$153,5,FALSE)</f>
        <v>International displacement</v>
      </c>
      <c r="F58" s="241">
        <f t="shared" si="5"/>
        <v>2.2000000000000002</v>
      </c>
      <c r="G58" s="142">
        <f t="shared" si="6"/>
        <v>3</v>
      </c>
      <c r="H58" s="142" t="str">
        <f t="shared" si="7"/>
        <v>Medium</v>
      </c>
      <c r="I58" s="242" t="str">
        <f>INDEX(Trends!$D$3:$D$404,MATCH(B58,Trends!$C$3:$C$404,0))</f>
        <v>Stable</v>
      </c>
      <c r="J58" s="142" t="str">
        <f>VLOOKUP($B58,Reliability!$A$3:$I$170,9,FALSE)</f>
        <v>Low</v>
      </c>
      <c r="K58" s="243">
        <f t="shared" si="8"/>
        <v>2.6</v>
      </c>
      <c r="L58" s="243">
        <f>VLOOKUP($B58,'Impact of the crisis'!$C$6:$N$170,12,FALSE)</f>
        <v>2.1</v>
      </c>
      <c r="M58" s="243">
        <f>VLOOKUP($B58,'Impact of the crisis'!$C$6:$AB$170,26,FALSE)</f>
        <v>2.8</v>
      </c>
      <c r="N58" s="243">
        <f>VLOOKUP($B58,'Conditions of people affected'!$C$6:$R$170,16,FALSE)</f>
        <v>1.45</v>
      </c>
      <c r="O58" s="243">
        <f>VLOOKUP($B58,'Conditions of people affected'!$C$6:$R$170,9,FALSE)</f>
        <v>1.9</v>
      </c>
      <c r="P58" s="243">
        <f>VLOOKUP($B58,'Conditions of people affected'!$C$6:$R$170,15,FALSE)</f>
        <v>1</v>
      </c>
      <c r="Q58" s="243">
        <f t="shared" si="9"/>
        <v>3</v>
      </c>
      <c r="R58" s="243">
        <f>VLOOKUP($B58,'Complexity of the crisis'!$C$6:$AN$170,22,FALSE)</f>
        <v>4</v>
      </c>
      <c r="S58" s="244">
        <f>VLOOKUP($B58,'Complexity of the crisis'!$C$6:$AN$170,38,FALSE)</f>
        <v>1.5</v>
      </c>
      <c r="T58" s="141" t="str">
        <f>VLOOKUP(B58,Lists!$C$3:$E$163,3,FALSE)</f>
        <v>Africa</v>
      </c>
      <c r="U58" s="155">
        <f>VLOOKUP(B58,'INFORM Severity - hidden'!$C$5:$V$170,20,FALSE)</f>
        <v>44498</v>
      </c>
    </row>
    <row r="59" spans="1:21" x14ac:dyDescent="0.25">
      <c r="A59" s="137" t="str">
        <f t="array" ref="A59">IFERROR(INDEX(Lists!$B$2:$B$153,SMALL(IF(Lists!$H$2:$H$153="Yes",ROW(Lists!$B$2:$B$153)),ROW(55:55))-1,1),"")</f>
        <v>Complex crisis in Sudan</v>
      </c>
      <c r="B59" s="138" t="str">
        <f>VLOOKUP(A59,Lists!$B$2:$G$153,2,FALSE)</f>
        <v>SDN001</v>
      </c>
      <c r="C59" s="138" t="str">
        <f>VLOOKUP(B59,'INFORM Severity - hidden'!$C$5:$D$160,2,FALSE)</f>
        <v>Sudan</v>
      </c>
      <c r="D59" s="138" t="str">
        <f>VLOOKUP(A59,Lists!$B$2:$G$153,3,FALSE)</f>
        <v>SDN</v>
      </c>
      <c r="E59" s="138" t="str">
        <f>VLOOKUP(A59,Lists!$B$2:$G$153,5,FALSE)</f>
        <v>Multiple crises country</v>
      </c>
      <c r="F59" s="241">
        <f t="shared" si="5"/>
        <v>4.4000000000000004</v>
      </c>
      <c r="G59" s="142">
        <f t="shared" si="6"/>
        <v>5</v>
      </c>
      <c r="H59" s="142" t="str">
        <f t="shared" si="7"/>
        <v>Very High</v>
      </c>
      <c r="I59" s="242" t="str">
        <f>INDEX(Trends!$D$3:$D$404,MATCH(B59,Trends!$C$3:$C$404,0))</f>
        <v>Decreasing</v>
      </c>
      <c r="J59" s="142" t="str">
        <f>VLOOKUP($B59,Reliability!$A$3:$I$170,9,FALSE)</f>
        <v>Very High</v>
      </c>
      <c r="K59" s="243">
        <f t="shared" si="8"/>
        <v>4.4000000000000004</v>
      </c>
      <c r="L59" s="243">
        <f>VLOOKUP($B59,'Impact of the crisis'!$C$6:$N$170,12,FALSE)</f>
        <v>4.8</v>
      </c>
      <c r="M59" s="243">
        <f>VLOOKUP($B59,'Impact of the crisis'!$C$6:$AB$170,26,FALSE)</f>
        <v>4.2</v>
      </c>
      <c r="N59" s="243">
        <f>VLOOKUP($B59,'Conditions of people affected'!$C$6:$R$170,16,FALSE)</f>
        <v>4.5</v>
      </c>
      <c r="O59" s="243">
        <f>VLOOKUP($B59,'Conditions of people affected'!$C$6:$R$170,9,FALSE)</f>
        <v>5</v>
      </c>
      <c r="P59" s="243">
        <f>VLOOKUP($B59,'Conditions of people affected'!$C$6:$R$170,15,FALSE)</f>
        <v>4</v>
      </c>
      <c r="Q59" s="243">
        <f t="shared" si="9"/>
        <v>4.4000000000000004</v>
      </c>
      <c r="R59" s="243">
        <f>VLOOKUP($B59,'Complexity of the crisis'!$C$6:$AN$170,22,FALSE)</f>
        <v>4.7</v>
      </c>
      <c r="S59" s="244">
        <f>VLOOKUP($B59,'Complexity of the crisis'!$C$6:$AN$170,38,FALSE)</f>
        <v>4</v>
      </c>
      <c r="T59" s="141" t="str">
        <f>VLOOKUP(B59,Lists!$C$3:$E$163,3,FALSE)</f>
        <v>Africa</v>
      </c>
      <c r="U59" s="155">
        <f>VLOOKUP(B59,'INFORM Severity - hidden'!$C$5:$V$170,20,FALSE)</f>
        <v>44591</v>
      </c>
    </row>
    <row r="60" spans="1:21" x14ac:dyDescent="0.25">
      <c r="A60" s="137" t="str">
        <f t="array" ref="A60">IFERROR(INDEX(Lists!$B$2:$B$153,SMALL(IF(Lists!$H$2:$H$153="Yes",ROW(Lists!$B$2:$B$153)),ROW(56:56))-1,1),"")</f>
        <v>Drought in Senegal</v>
      </c>
      <c r="B60" s="138" t="str">
        <f>VLOOKUP(A60,Lists!$B$2:$G$153,2,FALSE)</f>
        <v>SEN002</v>
      </c>
      <c r="C60" s="138" t="str">
        <f>VLOOKUP(B60,'INFORM Severity - hidden'!$C$5:$D$160,2,FALSE)</f>
        <v>Senegal</v>
      </c>
      <c r="D60" s="138" t="str">
        <f>VLOOKUP(A60,Lists!$B$2:$G$153,3,FALSE)</f>
        <v>SEN</v>
      </c>
      <c r="E60" s="138" t="str">
        <f>VLOOKUP(A60,Lists!$B$2:$G$153,5,FALSE)</f>
        <v>Drought</v>
      </c>
      <c r="F60" s="241">
        <f t="shared" si="5"/>
        <v>2.4</v>
      </c>
      <c r="G60" s="142">
        <f t="shared" si="6"/>
        <v>3</v>
      </c>
      <c r="H60" s="142" t="str">
        <f t="shared" si="7"/>
        <v>Medium</v>
      </c>
      <c r="I60" s="242" t="str">
        <f>INDEX(Trends!$D$3:$D$404,MATCH(B60,Trends!$C$3:$C$404,0))</f>
        <v>Stable</v>
      </c>
      <c r="J60" s="142" t="str">
        <f>VLOOKUP($B60,Reliability!$A$3:$I$170,9,FALSE)</f>
        <v>Medium</v>
      </c>
      <c r="K60" s="243">
        <f t="shared" si="8"/>
        <v>2.7</v>
      </c>
      <c r="L60" s="243">
        <f>VLOOKUP($B60,'Impact of the crisis'!$C$6:$N$170,12,FALSE)</f>
        <v>4.5</v>
      </c>
      <c r="M60" s="243">
        <f>VLOOKUP($B60,'Impact of the crisis'!$C$6:$AB$170,26,FALSE)</f>
        <v>1.2</v>
      </c>
      <c r="N60" s="243">
        <f>VLOOKUP($B60,'Conditions of people affected'!$C$6:$R$170,16,FALSE)</f>
        <v>2.4</v>
      </c>
      <c r="O60" s="243">
        <f>VLOOKUP($B60,'Conditions of people affected'!$C$6:$R$170,9,FALSE)</f>
        <v>2.8</v>
      </c>
      <c r="P60" s="243">
        <f>VLOOKUP($B60,'Conditions of people affected'!$C$6:$R$170,15,FALSE)</f>
        <v>2</v>
      </c>
      <c r="Q60" s="243">
        <f t="shared" si="9"/>
        <v>2.2999999999999998</v>
      </c>
      <c r="R60" s="243">
        <f>VLOOKUP($B60,'Complexity of the crisis'!$C$6:$AN$170,22,FALSE)</f>
        <v>2.1</v>
      </c>
      <c r="S60" s="244">
        <f>VLOOKUP($B60,'Complexity of the crisis'!$C$6:$AN$170,38,FALSE)</f>
        <v>2.5</v>
      </c>
      <c r="T60" s="141" t="str">
        <f>VLOOKUP(B60,Lists!$C$3:$E$163,3,FALSE)</f>
        <v>Africa</v>
      </c>
      <c r="U60" s="155">
        <f>VLOOKUP(B60,'INFORM Severity - hidden'!$C$5:$V$170,20,FALSE)</f>
        <v>44496</v>
      </c>
    </row>
    <row r="61" spans="1:21" x14ac:dyDescent="0.25">
      <c r="A61" s="137" t="str">
        <f t="array" ref="A61">IFERROR(INDEX(Lists!$B$2:$B$153,SMALL(IF(Lists!$H$2:$H$153="Yes",ROW(Lists!$B$2:$B$153)),ROW(57:57))-1,1),"")</f>
        <v>Complex crisis in El Salvador</v>
      </c>
      <c r="B61" s="138" t="str">
        <f>VLOOKUP(A61,Lists!$B$2:$G$153,2,FALSE)</f>
        <v>SLV001</v>
      </c>
      <c r="C61" s="138" t="str">
        <f>VLOOKUP(B61,'INFORM Severity - hidden'!$C$5:$D$160,2,FALSE)</f>
        <v>El Salvador</v>
      </c>
      <c r="D61" s="138" t="str">
        <f>VLOOKUP(A61,Lists!$B$2:$G$153,3,FALSE)</f>
        <v>SLV</v>
      </c>
      <c r="E61" s="138" t="str">
        <f>VLOOKUP(A61,Lists!$B$2:$G$153,5,FALSE)</f>
        <v>Complex crisis</v>
      </c>
      <c r="F61" s="241">
        <f t="shared" si="5"/>
        <v>3.2</v>
      </c>
      <c r="G61" s="142">
        <f t="shared" si="6"/>
        <v>4</v>
      </c>
      <c r="H61" s="142" t="str">
        <f t="shared" si="7"/>
        <v>High</v>
      </c>
      <c r="I61" s="242" t="str">
        <f>INDEX(Trends!$D$3:$D$404,MATCH(B61,Trends!$C$3:$C$404,0))</f>
        <v>Increasing</v>
      </c>
      <c r="J61" s="142" t="str">
        <f>VLOOKUP($B61,Reliability!$A$3:$I$170,9,FALSE)</f>
        <v>Very High</v>
      </c>
      <c r="K61" s="243">
        <f t="shared" si="8"/>
        <v>3.4</v>
      </c>
      <c r="L61" s="243">
        <f>VLOOKUP($B61,'Impact of the crisis'!$C$6:$N$170,12,FALSE)</f>
        <v>3.8</v>
      </c>
      <c r="M61" s="243">
        <f>VLOOKUP($B61,'Impact of the crisis'!$C$6:$AB$170,26,FALSE)</f>
        <v>3.1</v>
      </c>
      <c r="N61" s="243">
        <f>VLOOKUP($B61,'Conditions of people affected'!$C$6:$R$170,16,FALSE)</f>
        <v>3.35</v>
      </c>
      <c r="O61" s="243">
        <f>VLOOKUP($B61,'Conditions of people affected'!$C$6:$R$170,9,FALSE)</f>
        <v>3.7</v>
      </c>
      <c r="P61" s="243">
        <f>VLOOKUP($B61,'Conditions of people affected'!$C$6:$R$170,15,FALSE)</f>
        <v>3</v>
      </c>
      <c r="Q61" s="243">
        <f t="shared" si="9"/>
        <v>2.8</v>
      </c>
      <c r="R61" s="243">
        <f>VLOOKUP($B61,'Complexity of the crisis'!$C$6:$AN$170,22,FALSE)</f>
        <v>3</v>
      </c>
      <c r="S61" s="244">
        <f>VLOOKUP($B61,'Complexity of the crisis'!$C$6:$AN$170,38,FALSE)</f>
        <v>2.5</v>
      </c>
      <c r="T61" s="141" t="str">
        <f>VLOOKUP(B61,Lists!$C$3:$E$163,3,FALSE)</f>
        <v>Americas</v>
      </c>
      <c r="U61" s="155">
        <f>VLOOKUP(B61,'INFORM Severity - hidden'!$C$5:$V$170,20,FALSE)</f>
        <v>44516</v>
      </c>
    </row>
    <row r="62" spans="1:21" x14ac:dyDescent="0.25">
      <c r="A62" s="137" t="str">
        <f t="array" ref="A62">IFERROR(INDEX(Lists!$B$2:$B$153,SMALL(IF(Lists!$H$2:$H$153="Yes",ROW(Lists!$B$2:$B$153)),ROW(58:58))-1,1),"")</f>
        <v>Complex crisis in Somalia</v>
      </c>
      <c r="B62" s="138" t="str">
        <f>VLOOKUP(A62,Lists!$B$2:$G$153,2,FALSE)</f>
        <v>SOM001</v>
      </c>
      <c r="C62" s="138" t="str">
        <f>VLOOKUP(B62,'INFORM Severity - hidden'!$C$5:$D$160,2,FALSE)</f>
        <v>Somalia</v>
      </c>
      <c r="D62" s="138" t="str">
        <f>VLOOKUP(A62,Lists!$B$2:$G$153,3,FALSE)</f>
        <v>SOM</v>
      </c>
      <c r="E62" s="138" t="str">
        <f>VLOOKUP(A62,Lists!$B$2:$G$153,5,FALSE)</f>
        <v>Complex crisis</v>
      </c>
      <c r="F62" s="241">
        <f t="shared" si="5"/>
        <v>4.4000000000000004</v>
      </c>
      <c r="G62" s="142">
        <f t="shared" si="6"/>
        <v>5</v>
      </c>
      <c r="H62" s="142" t="str">
        <f t="shared" si="7"/>
        <v>Very High</v>
      </c>
      <c r="I62" s="242" t="str">
        <f>INDEX(Trends!$D$3:$D$404,MATCH(B62,Trends!$C$3:$C$404,0))</f>
        <v>Decreasing</v>
      </c>
      <c r="J62" s="142" t="str">
        <f>VLOOKUP($B62,Reliability!$A$3:$I$170,9,FALSE)</f>
        <v>High</v>
      </c>
      <c r="K62" s="243">
        <f t="shared" si="8"/>
        <v>4.8</v>
      </c>
      <c r="L62" s="243">
        <f>VLOOKUP($B62,'Impact of the crisis'!$C$6:$N$170,12,FALSE)</f>
        <v>4.7</v>
      </c>
      <c r="M62" s="243">
        <f>VLOOKUP($B62,'Impact of the crisis'!$C$6:$AB$170,26,FALSE)</f>
        <v>4.8</v>
      </c>
      <c r="N62" s="243">
        <f>VLOOKUP($B62,'Conditions of people affected'!$C$6:$R$170,16,FALSE)</f>
        <v>3.9</v>
      </c>
      <c r="O62" s="243">
        <f>VLOOKUP($B62,'Conditions of people affected'!$C$6:$R$170,9,FALSE)</f>
        <v>4.8</v>
      </c>
      <c r="P62" s="243">
        <f>VLOOKUP($B62,'Conditions of people affected'!$C$6:$R$170,15,FALSE)</f>
        <v>3</v>
      </c>
      <c r="Q62" s="243">
        <f t="shared" si="9"/>
        <v>4.5999999999999996</v>
      </c>
      <c r="R62" s="243">
        <f>VLOOKUP($B62,'Complexity of the crisis'!$C$6:$AN$170,22,FALSE)</f>
        <v>4.5999999999999996</v>
      </c>
      <c r="S62" s="244">
        <f>VLOOKUP($B62,'Complexity of the crisis'!$C$6:$AN$170,38,FALSE)</f>
        <v>4.5</v>
      </c>
      <c r="T62" s="141" t="str">
        <f>VLOOKUP(B62,Lists!$C$3:$E$163,3,FALSE)</f>
        <v>Africa</v>
      </c>
      <c r="U62" s="155">
        <f>VLOOKUP(B62,'INFORM Severity - hidden'!$C$5:$V$170,20,FALSE)</f>
        <v>44588</v>
      </c>
    </row>
    <row r="63" spans="1:21" x14ac:dyDescent="0.25">
      <c r="A63" s="137" t="str">
        <f t="array" ref="A63">IFERROR(INDEX(Lists!$B$2:$B$153,SMALL(IF(Lists!$H$2:$H$153="Yes",ROW(Lists!$B$2:$B$153)),ROW(59:59))-1,1),"")</f>
        <v>Complex crisis in South Sudan</v>
      </c>
      <c r="B63" s="138" t="str">
        <f>VLOOKUP(A63,Lists!$B$2:$G$153,2,FALSE)</f>
        <v>SSD001</v>
      </c>
      <c r="C63" s="138" t="str">
        <f>VLOOKUP(B63,'INFORM Severity - hidden'!$C$5:$D$160,2,FALSE)</f>
        <v>South Sudan</v>
      </c>
      <c r="D63" s="138" t="str">
        <f>VLOOKUP(A63,Lists!$B$2:$G$153,3,FALSE)</f>
        <v>SSD</v>
      </c>
      <c r="E63" s="138" t="str">
        <f>VLOOKUP(A63,Lists!$B$2:$G$153,5,FALSE)</f>
        <v>Complex crisis</v>
      </c>
      <c r="F63" s="241">
        <f t="shared" si="5"/>
        <v>4.5999999999999996</v>
      </c>
      <c r="G63" s="142">
        <f t="shared" si="6"/>
        <v>5</v>
      </c>
      <c r="H63" s="142" t="str">
        <f t="shared" si="7"/>
        <v>Very High</v>
      </c>
      <c r="I63" s="242" t="str">
        <f>INDEX(Trends!$D$3:$D$404,MATCH(B63,Trends!$C$3:$C$404,0))</f>
        <v>Stable</v>
      </c>
      <c r="J63" s="142" t="str">
        <f>VLOOKUP($B63,Reliability!$A$3:$I$170,9,FALSE)</f>
        <v>Medium</v>
      </c>
      <c r="K63" s="243">
        <f t="shared" si="8"/>
        <v>4.7</v>
      </c>
      <c r="L63" s="243">
        <f>VLOOKUP($B63,'Impact of the crisis'!$C$6:$N$170,12,FALSE)</f>
        <v>4.5999999999999996</v>
      </c>
      <c r="M63" s="243">
        <f>VLOOKUP($B63,'Impact of the crisis'!$C$6:$AB$170,26,FALSE)</f>
        <v>4.7</v>
      </c>
      <c r="N63" s="243">
        <f>VLOOKUP($B63,'Conditions of people affected'!$C$6:$R$170,16,FALSE)</f>
        <v>4.45</v>
      </c>
      <c r="O63" s="243">
        <f>VLOOKUP($B63,'Conditions of people affected'!$C$6:$R$170,9,FALSE)</f>
        <v>4.9000000000000004</v>
      </c>
      <c r="P63" s="243">
        <f>VLOOKUP($B63,'Conditions of people affected'!$C$6:$R$170,15,FALSE)</f>
        <v>4</v>
      </c>
      <c r="Q63" s="243">
        <f t="shared" si="9"/>
        <v>4.5999999999999996</v>
      </c>
      <c r="R63" s="243">
        <f>VLOOKUP($B63,'Complexity of the crisis'!$C$6:$AN$170,22,FALSE)</f>
        <v>4.7</v>
      </c>
      <c r="S63" s="244">
        <f>VLOOKUP($B63,'Complexity of the crisis'!$C$6:$AN$170,38,FALSE)</f>
        <v>4.5</v>
      </c>
      <c r="T63" s="141" t="str">
        <f>VLOOKUP(B63,Lists!$C$3:$E$163,3,FALSE)</f>
        <v>Africa</v>
      </c>
      <c r="U63" s="155">
        <f>VLOOKUP(B63,'INFORM Severity - hidden'!$C$5:$V$170,20,FALSE)</f>
        <v>44496</v>
      </c>
    </row>
    <row r="64" spans="1:21" x14ac:dyDescent="0.25">
      <c r="A64" s="137" t="str">
        <f t="array" ref="A64">IFERROR(INDEX(Lists!$B$2:$B$153,SMALL(IF(Lists!$H$2:$H$153="Yes",ROW(Lists!$B$2:$B$153)),ROW(60:60))-1,1),"")</f>
        <v>Food Security Crisis in Eswatini</v>
      </c>
      <c r="B64" s="138" t="str">
        <f>VLOOKUP(A64,Lists!$B$2:$G$153,2,FALSE)</f>
        <v>SWZ001</v>
      </c>
      <c r="C64" s="138" t="str">
        <f>VLOOKUP(B64,'INFORM Severity - hidden'!$C$5:$D$160,2,FALSE)</f>
        <v>Eswatini</v>
      </c>
      <c r="D64" s="138" t="str">
        <f>VLOOKUP(A64,Lists!$B$2:$G$153,3,FALSE)</f>
        <v>SWZ</v>
      </c>
      <c r="E64" s="138" t="str">
        <f>VLOOKUP(A64,Lists!$B$2:$G$153,5,FALSE)</f>
        <v>Food Security</v>
      </c>
      <c r="F64" s="241">
        <f t="shared" si="5"/>
        <v>2.5</v>
      </c>
      <c r="G64" s="142">
        <f t="shared" si="6"/>
        <v>3</v>
      </c>
      <c r="H64" s="142" t="str">
        <f t="shared" si="7"/>
        <v>Medium</v>
      </c>
      <c r="I64" s="242" t="str">
        <f>INDEX(Trends!$D$3:$D$404,MATCH(B64,Trends!$C$3:$C$404,0))</f>
        <v>Increasing</v>
      </c>
      <c r="J64" s="142" t="str">
        <f>VLOOKUP($B64,Reliability!$A$3:$I$170,9,FALSE)</f>
        <v>High</v>
      </c>
      <c r="K64" s="243">
        <f t="shared" si="8"/>
        <v>2.1</v>
      </c>
      <c r="L64" s="243">
        <f>VLOOKUP($B64,'Impact of the crisis'!$C$6:$N$170,12,FALSE)</f>
        <v>3.1</v>
      </c>
      <c r="M64" s="243">
        <f>VLOOKUP($B64,'Impact of the crisis'!$C$6:$AB$170,26,FALSE)</f>
        <v>1.5</v>
      </c>
      <c r="N64" s="243">
        <f>VLOOKUP($B64,'Conditions of people affected'!$C$6:$R$170,16,FALSE)</f>
        <v>2.75</v>
      </c>
      <c r="O64" s="243">
        <f>VLOOKUP($B64,'Conditions of people affected'!$C$6:$R$170,9,FALSE)</f>
        <v>2.5</v>
      </c>
      <c r="P64" s="243">
        <f>VLOOKUP($B64,'Conditions of people affected'!$C$6:$R$170,15,FALSE)</f>
        <v>3</v>
      </c>
      <c r="Q64" s="243">
        <f t="shared" si="9"/>
        <v>2.5</v>
      </c>
      <c r="R64" s="243">
        <f>VLOOKUP($B64,'Complexity of the crisis'!$C$6:$AN$170,22,FALSE)</f>
        <v>3.3</v>
      </c>
      <c r="S64" s="244">
        <f>VLOOKUP($B64,'Complexity of the crisis'!$C$6:$AN$170,38,FALSE)</f>
        <v>1.5</v>
      </c>
      <c r="T64" s="141" t="str">
        <f>VLOOKUP(B64,Lists!$C$3:$E$163,3,FALSE)</f>
        <v>Africa</v>
      </c>
      <c r="U64" s="155">
        <f>VLOOKUP(B64,'INFORM Severity - hidden'!$C$5:$V$170,20,FALSE)</f>
        <v>44591</v>
      </c>
    </row>
    <row r="65" spans="1:21" x14ac:dyDescent="0.25">
      <c r="A65" s="137" t="str">
        <f t="array" ref="A65">IFERROR(INDEX(Lists!$B$2:$B$153,SMALL(IF(Lists!$H$2:$H$153="Yes",ROW(Lists!$B$2:$B$153)),ROW(61:61))-1,1),"")</f>
        <v>Syrian conflict</v>
      </c>
      <c r="B65" s="138" t="str">
        <f>VLOOKUP(A65,Lists!$B$2:$G$153,2,FALSE)</f>
        <v>SYR001</v>
      </c>
      <c r="C65" s="138" t="str">
        <f>VLOOKUP(B65,'INFORM Severity - hidden'!$C$5:$D$160,2,FALSE)</f>
        <v>Syria</v>
      </c>
      <c r="D65" s="138" t="str">
        <f>VLOOKUP(A65,Lists!$B$2:$G$153,3,FALSE)</f>
        <v>SYR</v>
      </c>
      <c r="E65" s="138" t="str">
        <f>VLOOKUP(A65,Lists!$B$2:$G$153,5,FALSE)</f>
        <v>Complex crisis</v>
      </c>
      <c r="F65" s="241">
        <f t="shared" si="5"/>
        <v>5</v>
      </c>
      <c r="G65" s="142">
        <f t="shared" si="6"/>
        <v>5</v>
      </c>
      <c r="H65" s="142" t="str">
        <f t="shared" si="7"/>
        <v>Very High</v>
      </c>
      <c r="I65" s="242" t="str">
        <f>INDEX(Trends!$D$3:$D$404,MATCH(B65,Trends!$C$3:$C$404,0))</f>
        <v>Stable</v>
      </c>
      <c r="J65" s="142" t="str">
        <f>VLOOKUP($B65,Reliability!$A$3:$I$170,9,FALSE)</f>
        <v>High</v>
      </c>
      <c r="K65" s="243">
        <f t="shared" si="8"/>
        <v>4.8</v>
      </c>
      <c r="L65" s="243">
        <f>VLOOKUP($B65,'Impact of the crisis'!$C$6:$N$170,12,FALSE)</f>
        <v>4.5</v>
      </c>
      <c r="M65" s="243">
        <f>VLOOKUP($B65,'Impact of the crisis'!$C$6:$AB$170,26,FALSE)</f>
        <v>4.9000000000000004</v>
      </c>
      <c r="N65" s="243">
        <f>VLOOKUP($B65,'Conditions of people affected'!$C$6:$R$170,16,FALSE)</f>
        <v>5</v>
      </c>
      <c r="O65" s="243">
        <f>VLOOKUP($B65,'Conditions of people affected'!$C$6:$R$170,9,FALSE)</f>
        <v>5</v>
      </c>
      <c r="P65" s="243">
        <f>VLOOKUP($B65,'Conditions of people affected'!$C$6:$R$170,15,FALSE)</f>
        <v>5</v>
      </c>
      <c r="Q65" s="243">
        <f t="shared" si="9"/>
        <v>5.0999999999999996</v>
      </c>
      <c r="R65" s="243">
        <f>VLOOKUP($B65,'Complexity of the crisis'!$C$6:$AN$170,22,FALSE)</f>
        <v>5.2</v>
      </c>
      <c r="S65" s="244">
        <f>VLOOKUP($B65,'Complexity of the crisis'!$C$6:$AN$170,38,FALSE)</f>
        <v>5</v>
      </c>
      <c r="T65" s="141" t="str">
        <f>VLOOKUP(B65,Lists!$C$3:$E$163,3,FALSE)</f>
        <v>Middle east</v>
      </c>
      <c r="U65" s="155">
        <f>VLOOKUP(B65,'INFORM Severity - hidden'!$C$5:$V$170,20,FALSE)</f>
        <v>44584</v>
      </c>
    </row>
    <row r="66" spans="1:21" x14ac:dyDescent="0.25">
      <c r="A66" s="137" t="str">
        <f t="array" ref="A66">IFERROR(INDEX(Lists!$B$2:$B$153,SMALL(IF(Lists!$H$2:$H$153="Yes",ROW(Lists!$B$2:$B$153)),ROW(62:62))-1,1),"")</f>
        <v>Complex crisis in Chad</v>
      </c>
      <c r="B66" s="138" t="str">
        <f>VLOOKUP(A66,Lists!$B$2:$G$153,2,FALSE)</f>
        <v>TCD001</v>
      </c>
      <c r="C66" s="138" t="str">
        <f>VLOOKUP(B66,'INFORM Severity - hidden'!$C$5:$D$160,2,FALSE)</f>
        <v>Chad</v>
      </c>
      <c r="D66" s="138" t="str">
        <f>VLOOKUP(A66,Lists!$B$2:$G$153,3,FALSE)</f>
        <v>TCD</v>
      </c>
      <c r="E66" s="138" t="str">
        <f>VLOOKUP(A66,Lists!$B$2:$G$153,5,FALSE)</f>
        <v>Multiple crises country</v>
      </c>
      <c r="F66" s="241">
        <f t="shared" si="5"/>
        <v>4.3</v>
      </c>
      <c r="G66" s="142">
        <f t="shared" si="6"/>
        <v>5</v>
      </c>
      <c r="H66" s="142" t="str">
        <f t="shared" si="7"/>
        <v>Very High</v>
      </c>
      <c r="I66" s="242" t="str">
        <f>INDEX(Trends!$D$3:$D$404,MATCH(B66,Trends!$C$3:$C$404,0))</f>
        <v>Increasing</v>
      </c>
      <c r="J66" s="142" t="str">
        <f>VLOOKUP($B66,Reliability!$A$3:$I$170,9,FALSE)</f>
        <v>Medium</v>
      </c>
      <c r="K66" s="243">
        <f t="shared" si="8"/>
        <v>4</v>
      </c>
      <c r="L66" s="243">
        <f>VLOOKUP($B66,'Impact of the crisis'!$C$6:$N$170,12,FALSE)</f>
        <v>4.8</v>
      </c>
      <c r="M66" s="243">
        <f>VLOOKUP($B66,'Impact of the crisis'!$C$6:$AB$170,26,FALSE)</f>
        <v>3.4</v>
      </c>
      <c r="N66" s="243">
        <f>VLOOKUP($B66,'Conditions of people affected'!$C$6:$R$170,16,FALSE)</f>
        <v>4.3499999999999996</v>
      </c>
      <c r="O66" s="243">
        <f>VLOOKUP($B66,'Conditions of people affected'!$C$6:$R$170,9,FALSE)</f>
        <v>4.7</v>
      </c>
      <c r="P66" s="243">
        <f>VLOOKUP($B66,'Conditions of people affected'!$C$6:$R$170,15,FALSE)</f>
        <v>4</v>
      </c>
      <c r="Q66" s="243">
        <f t="shared" si="9"/>
        <v>4.3</v>
      </c>
      <c r="R66" s="243">
        <f>VLOOKUP($B66,'Complexity of the crisis'!$C$6:$AN$170,22,FALSE)</f>
        <v>4.5999999999999996</v>
      </c>
      <c r="S66" s="244">
        <f>VLOOKUP($B66,'Complexity of the crisis'!$C$6:$AN$170,38,FALSE)</f>
        <v>4</v>
      </c>
      <c r="T66" s="141" t="str">
        <f>VLOOKUP(B66,Lists!$C$3:$E$163,3,FALSE)</f>
        <v>Africa</v>
      </c>
      <c r="U66" s="155">
        <f>VLOOKUP(B66,'INFORM Severity - hidden'!$C$5:$V$170,20,FALSE)</f>
        <v>44522</v>
      </c>
    </row>
    <row r="67" spans="1:21" x14ac:dyDescent="0.25">
      <c r="A67" s="139" t="str">
        <f t="array" ref="A67">IFERROR(INDEX(Lists!$B$2:$B$153,SMALL(IF(Lists!$H$2:$H$153="Yes",ROW(Lists!$B$2:$B$153)),ROW(63:63))-1,1),"")</f>
        <v>Multiple situations in Thailand</v>
      </c>
      <c r="B67" s="140" t="str">
        <f>VLOOKUP(A67,Lists!$B$2:$G$153,2,FALSE)</f>
        <v>THA001</v>
      </c>
      <c r="C67" s="140" t="str">
        <f>VLOOKUP(B67,'INFORM Severity - hidden'!$C$5:$D$160,2,FALSE)</f>
        <v>Thailand</v>
      </c>
      <c r="D67" s="140" t="str">
        <f>VLOOKUP(A67,Lists!$B$2:$G$153,3,FALSE)</f>
        <v>THA</v>
      </c>
      <c r="E67" s="140" t="str">
        <f>VLOOKUP(A67,Lists!$B$2:$G$153,5,FALSE)</f>
        <v>Multiple crises country</v>
      </c>
      <c r="F67" s="241">
        <f t="shared" si="5"/>
        <v>1.9</v>
      </c>
      <c r="G67" s="142">
        <f t="shared" si="6"/>
        <v>2</v>
      </c>
      <c r="H67" s="142" t="str">
        <f t="shared" si="7"/>
        <v>Low</v>
      </c>
      <c r="I67" s="242" t="str">
        <f>INDEX(Trends!$D$3:$D$404,MATCH(B67,Trends!$C$3:$C$404,0))</f>
        <v>Decreasing</v>
      </c>
      <c r="J67" s="142" t="str">
        <f>VLOOKUP($B67,Reliability!$A$3:$I$170,9,FALSE)</f>
        <v>High</v>
      </c>
      <c r="K67" s="243">
        <f t="shared" si="8"/>
        <v>2</v>
      </c>
      <c r="L67" s="243">
        <f>VLOOKUP($B67,'Impact of the crisis'!$C$6:$N$170,12,FALSE)</f>
        <v>1.2</v>
      </c>
      <c r="M67" s="243">
        <f>VLOOKUP($B67,'Impact of the crisis'!$C$6:$AB$170,26,FALSE)</f>
        <v>2.4</v>
      </c>
      <c r="N67" s="243">
        <f>VLOOKUP($B67,'Conditions of people affected'!$C$6:$R$170,16,FALSE)</f>
        <v>1.3</v>
      </c>
      <c r="O67" s="243">
        <f>VLOOKUP($B67,'Conditions of people affected'!$C$6:$R$170,9,FALSE)</f>
        <v>1.6</v>
      </c>
      <c r="P67" s="243">
        <f>VLOOKUP($B67,'Conditions of people affected'!$C$6:$R$170,15,FALSE)</f>
        <v>1</v>
      </c>
      <c r="Q67" s="243">
        <f t="shared" si="9"/>
        <v>2.8</v>
      </c>
      <c r="R67" s="243">
        <f>VLOOKUP($B67,'Complexity of the crisis'!$C$6:$AN$170,22,FALSE)</f>
        <v>3</v>
      </c>
      <c r="S67" s="244">
        <f>VLOOKUP($B67,'Complexity of the crisis'!$C$6:$AN$170,38,FALSE)</f>
        <v>2.5</v>
      </c>
      <c r="T67" s="141" t="str">
        <f>VLOOKUP(B67,Lists!$C$3:$E$163,3,FALSE)</f>
        <v>Asia</v>
      </c>
      <c r="U67" s="155">
        <f>VLOOKUP(B67,'INFORM Severity - hidden'!$C$5:$V$170,20,FALSE)</f>
        <v>44584</v>
      </c>
    </row>
    <row r="68" spans="1:21" x14ac:dyDescent="0.25">
      <c r="A68" s="139" t="str">
        <f t="array" ref="A68">IFERROR(INDEX(Lists!$B$2:$B$153,SMALL(IF(Lists!$H$2:$H$153="Yes",ROW(Lists!$B$2:$B$153)),ROW(64:64))-1,1),"")</f>
        <v>Tonga Volcano Eruption</v>
      </c>
      <c r="B68" s="140" t="str">
        <f>VLOOKUP(A68,Lists!$B$2:$G$153,2,FALSE)</f>
        <v>TON002</v>
      </c>
      <c r="C68" s="140" t="str">
        <f>VLOOKUP(B68,'INFORM Severity - hidden'!$C$5:$D$160,2,FALSE)</f>
        <v>Tonga</v>
      </c>
      <c r="D68" s="140" t="str">
        <f>VLOOKUP(A68,Lists!$B$2:$G$153,3,FALSE)</f>
        <v>TON</v>
      </c>
      <c r="E68" s="140" t="str">
        <f>VLOOKUP(A68,Lists!$B$2:$G$153,5,FALSE)</f>
        <v>Volcano</v>
      </c>
      <c r="F68" s="241">
        <f t="shared" si="5"/>
        <v>1.3</v>
      </c>
      <c r="G68" s="142">
        <f t="shared" si="6"/>
        <v>2</v>
      </c>
      <c r="H68" s="142" t="str">
        <f t="shared" si="7"/>
        <v>Low</v>
      </c>
      <c r="I68" s="242" t="str">
        <f>INDEX(Trends!$D$3:$D$404,MATCH(B68,Trends!$C$3:$C$404,0))</f>
        <v>-</v>
      </c>
      <c r="J68" s="142" t="str">
        <f>VLOOKUP($B68,Reliability!$A$3:$I$170,9,FALSE)</f>
        <v>Very High</v>
      </c>
      <c r="K68" s="243">
        <f t="shared" si="8"/>
        <v>2</v>
      </c>
      <c r="L68" s="243">
        <f>VLOOKUP($B68,'Impact of the crisis'!$C$6:$N$170,12,FALSE)</f>
        <v>2.5</v>
      </c>
      <c r="M68" s="243">
        <f>VLOOKUP($B68,'Impact of the crisis'!$C$6:$AB$170,26,FALSE)</f>
        <v>1.7</v>
      </c>
      <c r="N68" s="243">
        <f>VLOOKUP($B68,'Conditions of people affected'!$C$6:$R$170,16,FALSE)</f>
        <v>1</v>
      </c>
      <c r="O68" s="243">
        <f>VLOOKUP($B68,'Conditions of people affected'!$C$6:$R$170,9,FALSE)</f>
        <v>0</v>
      </c>
      <c r="P68" s="243">
        <f>VLOOKUP($B68,'Conditions of people affected'!$C$6:$R$170,15,FALSE)</f>
        <v>2</v>
      </c>
      <c r="Q68" s="243">
        <f t="shared" si="9"/>
        <v>1.2</v>
      </c>
      <c r="R68" s="243">
        <f>VLOOKUP($B68,'Complexity of the crisis'!$C$6:$AN$170,22,FALSE)</f>
        <v>0.9</v>
      </c>
      <c r="S68" s="244">
        <f>VLOOKUP($B68,'Complexity of the crisis'!$C$6:$AN$170,38,FALSE)</f>
        <v>1.5</v>
      </c>
      <c r="T68" s="141" t="str">
        <f>VLOOKUP(B68,Lists!$C$3:$E$163,3,FALSE)</f>
        <v>Pacific</v>
      </c>
      <c r="U68" s="155">
        <f>VLOOKUP(B68,'INFORM Severity - hidden'!$C$5:$V$170,20,FALSE)</f>
        <v>44591</v>
      </c>
    </row>
    <row r="69" spans="1:21" x14ac:dyDescent="0.25">
      <c r="A69" s="139" t="str">
        <f t="array" ref="A69">IFERROR(INDEX(Lists!$B$2:$B$153,SMALL(IF(Lists!$H$2:$H$153="Yes",ROW(Lists!$B$2:$B$153)),ROW(65:65))-1,1),"")</f>
        <v>Venezuelan refugees in Trinidad and Tobago</v>
      </c>
      <c r="B69" s="140" t="str">
        <f>VLOOKUP(A69,Lists!$B$2:$G$153,2,FALSE)</f>
        <v>TTO002</v>
      </c>
      <c r="C69" s="140" t="str">
        <f>VLOOKUP(B69,'INFORM Severity - hidden'!$C$5:$D$160,2,FALSE)</f>
        <v>Trinidad and Tobago</v>
      </c>
      <c r="D69" s="140" t="str">
        <f>VLOOKUP(A69,Lists!$B$2:$G$153,3,FALSE)</f>
        <v>TTO</v>
      </c>
      <c r="E69" s="140" t="str">
        <f>VLOOKUP(A69,Lists!$B$2:$G$153,5,FALSE)</f>
        <v>International displacement</v>
      </c>
      <c r="F69" s="241">
        <f t="shared" ref="F69:F78" si="10">IF(OR(N69="x",K69="x"),"x",ROUND((5-GEOMEAN(((5-K69)/5*4+1),((5-N69)/5*4+1),((5-N69)/5*4+1)))/4*3.5+Q69*0.3,1))</f>
        <v>1.8</v>
      </c>
      <c r="G69" s="142">
        <f t="shared" ref="G69:G78" si="11">IF(F69="x","x",ROUNDUP(F69,0))</f>
        <v>2</v>
      </c>
      <c r="H69" s="142" t="str">
        <f t="shared" ref="H69:H78" si="12">IF(N69="x","x",IF(K69="x","x",(IF(G69=5,"Very High",IF(G69=4,"High",IF(G69=3,"Medium",IF(G69=2,"Low","Very Low")))))))</f>
        <v>Low</v>
      </c>
      <c r="I69" s="242" t="str">
        <f>INDEX(Trends!$D$3:$D$404,MATCH(B69,Trends!$C$3:$C$404,0))</f>
        <v>Increasing</v>
      </c>
      <c r="J69" s="142" t="str">
        <f>VLOOKUP($B69,Reliability!$A$3:$I$170,9,FALSE)</f>
        <v>Medium</v>
      </c>
      <c r="K69" s="243">
        <f t="shared" ref="K69:K78" si="13">IF(OR(M69="x",L69="x"),"x",ROUND((5-GEOMEAN(((5-L69)/5*4+1),((5-M69)/5*4+1),((5-M69)/5*4+1)))/4*5,1))</f>
        <v>2.6</v>
      </c>
      <c r="L69" s="243">
        <f>VLOOKUP($B69,'Impact of the crisis'!$C$6:$N$170,12,FALSE)</f>
        <v>2.9</v>
      </c>
      <c r="M69" s="243">
        <f>VLOOKUP($B69,'Impact of the crisis'!$C$6:$AB$170,26,FALSE)</f>
        <v>2.4</v>
      </c>
      <c r="N69" s="243">
        <f>VLOOKUP($B69,'Conditions of people affected'!$C$6:$R$170,16,FALSE)</f>
        <v>1.1499999999999999</v>
      </c>
      <c r="O69" s="243">
        <f>VLOOKUP($B69,'Conditions of people affected'!$C$6:$R$170,9,FALSE)</f>
        <v>1.3</v>
      </c>
      <c r="P69" s="243">
        <f>VLOOKUP($B69,'Conditions of people affected'!$C$6:$R$170,15,FALSE)</f>
        <v>1</v>
      </c>
      <c r="Q69" s="243">
        <f t="shared" ref="Q69:Q78" si="14">IF(OR(S69="x",R69="x"),R69,ROUND((5-GEOMEAN(((5-R69)/5*4+1),((5-S69)/5*4+1)))/4*5,1))</f>
        <v>1.9</v>
      </c>
      <c r="R69" s="243">
        <f>VLOOKUP($B69,'Complexity of the crisis'!$C$6:$AN$170,22,FALSE)</f>
        <v>1.8</v>
      </c>
      <c r="S69" s="244">
        <f>VLOOKUP($B69,'Complexity of the crisis'!$C$6:$AN$170,38,FALSE)</f>
        <v>2</v>
      </c>
      <c r="T69" s="141" t="str">
        <f>VLOOKUP(B69,Lists!$C$3:$E$163,3,FALSE)</f>
        <v>Americas</v>
      </c>
      <c r="U69" s="155">
        <f>VLOOKUP(B69,'INFORM Severity - hidden'!$C$5:$V$170,20,FALSE)</f>
        <v>44495</v>
      </c>
    </row>
    <row r="70" spans="1:21" x14ac:dyDescent="0.25">
      <c r="A70" s="139" t="str">
        <f t="array" ref="A70">IFERROR(INDEX(Lists!$B$2:$B$153,SMALL(IF(Lists!$H$2:$H$153="Yes",ROW(Lists!$B$2:$B$153)),ROW(66:66))-1,1),"")</f>
        <v>Mixed migration flows in Tunisia</v>
      </c>
      <c r="B70" s="140" t="str">
        <f>VLOOKUP(A70,Lists!$B$2:$G$153,2,FALSE)</f>
        <v>TUN002</v>
      </c>
      <c r="C70" s="140" t="str">
        <f>VLOOKUP(B70,'INFORM Severity - hidden'!$C$5:$D$160,2,FALSE)</f>
        <v>Tunisia</v>
      </c>
      <c r="D70" s="140" t="str">
        <f>VLOOKUP(A70,Lists!$B$2:$G$153,3,FALSE)</f>
        <v>TUN</v>
      </c>
      <c r="E70" s="140" t="str">
        <f>VLOOKUP(A70,Lists!$B$2:$G$153,5,FALSE)</f>
        <v>International displacement</v>
      </c>
      <c r="F70" s="241" t="str">
        <f t="shared" si="10"/>
        <v>x</v>
      </c>
      <c r="G70" s="142" t="str">
        <f t="shared" si="11"/>
        <v>x</v>
      </c>
      <c r="H70" s="142" t="str">
        <f t="shared" si="12"/>
        <v>x</v>
      </c>
      <c r="I70" s="242" t="str">
        <f>INDEX(Trends!$D$3:$D$404,MATCH(B70,Trends!$C$3:$C$404,0))</f>
        <v>-</v>
      </c>
      <c r="J70" s="142" t="str">
        <f>VLOOKUP($B70,Reliability!$A$3:$I$170,9,FALSE)</f>
        <v>Low</v>
      </c>
      <c r="K70" s="243">
        <f t="shared" si="13"/>
        <v>4.2</v>
      </c>
      <c r="L70" s="243">
        <f>VLOOKUP($B70,'Impact of the crisis'!$C$6:$N$170,12,FALSE)</f>
        <v>4.3</v>
      </c>
      <c r="M70" s="243">
        <f>VLOOKUP($B70,'Impact of the crisis'!$C$6:$AB$170,26,FALSE)</f>
        <v>4.2</v>
      </c>
      <c r="N70" s="243" t="str">
        <f>VLOOKUP($B70,'Conditions of people affected'!$C$6:$R$170,16,FALSE)</f>
        <v>x</v>
      </c>
      <c r="O70" s="243" t="str">
        <f>VLOOKUP($B70,'Conditions of people affected'!$C$6:$R$170,9,FALSE)</f>
        <v>x</v>
      </c>
      <c r="P70" s="243" t="str">
        <f>VLOOKUP($B70,'Conditions of people affected'!$C$6:$R$170,15,FALSE)</f>
        <v>x</v>
      </c>
      <c r="Q70" s="243">
        <f t="shared" si="14"/>
        <v>1.9</v>
      </c>
      <c r="R70" s="243">
        <f>VLOOKUP($B70,'Complexity of the crisis'!$C$6:$AN$170,22,FALSE)</f>
        <v>2.9</v>
      </c>
      <c r="S70" s="244">
        <f>VLOOKUP($B70,'Complexity of the crisis'!$C$6:$AN$170,38,FALSE)</f>
        <v>0.5</v>
      </c>
      <c r="T70" s="141" t="str">
        <f>VLOOKUP(B70,Lists!$C$3:$E$163,3,FALSE)</f>
        <v>Africa</v>
      </c>
      <c r="U70" s="155">
        <f>VLOOKUP(B70,'INFORM Severity - hidden'!$C$5:$V$170,20,FALSE)</f>
        <v>44490</v>
      </c>
    </row>
    <row r="71" spans="1:21" x14ac:dyDescent="0.25">
      <c r="A71" s="139" t="str">
        <f t="array" ref="A71">IFERROR(INDEX(Lists!$B$2:$B$153,SMALL(IF(Lists!$H$2:$H$153="Yes",ROW(Lists!$B$2:$B$153)),ROW(67:67))-1,1),"")</f>
        <v>Complex situation in Turkey</v>
      </c>
      <c r="B71" s="140" t="str">
        <f>VLOOKUP(A71,Lists!$B$2:$G$153,2,FALSE)</f>
        <v>TUR001</v>
      </c>
      <c r="C71" s="140" t="str">
        <f>VLOOKUP(B71,'INFORM Severity - hidden'!$C$5:$D$160,2,FALSE)</f>
        <v>Turkey</v>
      </c>
      <c r="D71" s="140" t="str">
        <f>VLOOKUP(A71,Lists!$B$2:$G$153,3,FALSE)</f>
        <v>TUR</v>
      </c>
      <c r="E71" s="140" t="str">
        <f>VLOOKUP(A71,Lists!$B$2:$G$153,5,FALSE)</f>
        <v>Multiple crises country</v>
      </c>
      <c r="F71" s="241">
        <f t="shared" si="10"/>
        <v>3.4</v>
      </c>
      <c r="G71" s="142">
        <f t="shared" si="11"/>
        <v>4</v>
      </c>
      <c r="H71" s="142" t="str">
        <f t="shared" si="12"/>
        <v>High</v>
      </c>
      <c r="I71" s="242" t="str">
        <f>INDEX(Trends!$D$3:$D$404,MATCH(B71,Trends!$C$3:$C$404,0))</f>
        <v>Stable</v>
      </c>
      <c r="J71" s="142" t="str">
        <f>VLOOKUP($B71,Reliability!$A$3:$I$170,9,FALSE)</f>
        <v>High</v>
      </c>
      <c r="K71" s="243">
        <f t="shared" si="13"/>
        <v>3.5</v>
      </c>
      <c r="L71" s="243">
        <f>VLOOKUP($B71,'Impact of the crisis'!$C$6:$N$170,12,FALSE)</f>
        <v>3.7</v>
      </c>
      <c r="M71" s="243">
        <f>VLOOKUP($B71,'Impact of the crisis'!$C$6:$AB$170,26,FALSE)</f>
        <v>3.4</v>
      </c>
      <c r="N71" s="243">
        <f>VLOOKUP($B71,'Conditions of people affected'!$C$6:$R$170,16,FALSE)</f>
        <v>3</v>
      </c>
      <c r="O71" s="243">
        <f>VLOOKUP($B71,'Conditions of people affected'!$C$6:$R$170,9,FALSE)</f>
        <v>4</v>
      </c>
      <c r="P71" s="243">
        <f>VLOOKUP($B71,'Conditions of people affected'!$C$6:$R$170,15,FALSE)</f>
        <v>2</v>
      </c>
      <c r="Q71" s="243">
        <f t="shared" si="14"/>
        <v>3.8</v>
      </c>
      <c r="R71" s="243">
        <f>VLOOKUP($B71,'Complexity of the crisis'!$C$6:$AN$170,22,FALSE)</f>
        <v>4.0999999999999996</v>
      </c>
      <c r="S71" s="244">
        <f>VLOOKUP($B71,'Complexity of the crisis'!$C$6:$AN$170,38,FALSE)</f>
        <v>3.5</v>
      </c>
      <c r="T71" s="141" t="str">
        <f>VLOOKUP(B71,Lists!$C$3:$E$163,3,FALSE)</f>
        <v>Middle east</v>
      </c>
      <c r="U71" s="155">
        <f>VLOOKUP(B71,'INFORM Severity - hidden'!$C$5:$V$170,20,FALSE)</f>
        <v>44559</v>
      </c>
    </row>
    <row r="72" spans="1:21" x14ac:dyDescent="0.25">
      <c r="A72" s="139" t="str">
        <f t="array" ref="A72">IFERROR(INDEX(Lists!$B$2:$B$153,SMALL(IF(Lists!$H$2:$H$153="Yes",ROW(Lists!$B$2:$B$153)),ROW(68:68))-1,1),"")</f>
        <v>International Displacement in Tanzania</v>
      </c>
      <c r="B72" s="140" t="str">
        <f>VLOOKUP(A72,Lists!$B$2:$G$153,2,FALSE)</f>
        <v>TZA002</v>
      </c>
      <c r="C72" s="140" t="str">
        <f>VLOOKUP(B72,'INFORM Severity - hidden'!$C$5:$D$160,2,FALSE)</f>
        <v>Tanzania</v>
      </c>
      <c r="D72" s="140" t="str">
        <f>VLOOKUP(A72,Lists!$B$2:$G$153,3,FALSE)</f>
        <v>TZA</v>
      </c>
      <c r="E72" s="140" t="str">
        <f>VLOOKUP(A72,Lists!$B$2:$G$153,5,FALSE)</f>
        <v>International displacement</v>
      </c>
      <c r="F72" s="241">
        <f t="shared" si="10"/>
        <v>2.5</v>
      </c>
      <c r="G72" s="142">
        <f t="shared" si="11"/>
        <v>3</v>
      </c>
      <c r="H72" s="142" t="str">
        <f t="shared" si="12"/>
        <v>Medium</v>
      </c>
      <c r="I72" s="242" t="str">
        <f>INDEX(Trends!$D$3:$D$404,MATCH(B72,Trends!$C$3:$C$404,0))</f>
        <v>Stable</v>
      </c>
      <c r="J72" s="142" t="str">
        <f>VLOOKUP($B72,Reliability!$A$3:$I$170,9,FALSE)</f>
        <v>Very High</v>
      </c>
      <c r="K72" s="243">
        <f t="shared" si="13"/>
        <v>3.1</v>
      </c>
      <c r="L72" s="243">
        <f>VLOOKUP($B72,'Impact of the crisis'!$C$6:$N$170,12,FALSE)</f>
        <v>2.2999999999999998</v>
      </c>
      <c r="M72" s="243">
        <f>VLOOKUP($B72,'Impact of the crisis'!$C$6:$AB$170,26,FALSE)</f>
        <v>3.5</v>
      </c>
      <c r="N72" s="243">
        <f>VLOOKUP($B72,'Conditions of people affected'!$C$6:$R$170,16,FALSE)</f>
        <v>2.15</v>
      </c>
      <c r="O72" s="243">
        <f>VLOOKUP($B72,'Conditions of people affected'!$C$6:$R$170,9,FALSE)</f>
        <v>2.2999999999999998</v>
      </c>
      <c r="P72" s="243">
        <f>VLOOKUP($B72,'Conditions of people affected'!$C$6:$R$170,15,FALSE)</f>
        <v>2</v>
      </c>
      <c r="Q72" s="243">
        <f t="shared" si="14"/>
        <v>2.4</v>
      </c>
      <c r="R72" s="243">
        <f>VLOOKUP($B72,'Complexity of the crisis'!$C$6:$AN$170,22,FALSE)</f>
        <v>3.1</v>
      </c>
      <c r="S72" s="244">
        <f>VLOOKUP($B72,'Complexity of the crisis'!$C$6:$AN$170,38,FALSE)</f>
        <v>1.5</v>
      </c>
      <c r="T72" s="141" t="str">
        <f>VLOOKUP(B72,Lists!$C$3:$E$163,3,FALSE)</f>
        <v>Africa</v>
      </c>
      <c r="U72" s="155">
        <f>VLOOKUP(B72,'INFORM Severity - hidden'!$C$5:$V$170,20,FALSE)</f>
        <v>44591</v>
      </c>
    </row>
    <row r="73" spans="1:21" x14ac:dyDescent="0.25">
      <c r="A73" s="139" t="str">
        <f t="array" ref="A73">IFERROR(INDEX(Lists!$B$2:$B$153,SMALL(IF(Lists!$H$2:$H$153="Yes",ROW(Lists!$B$2:$B$153)),ROW(69:69))-1,1),"")</f>
        <v>International Displacement in Uganda</v>
      </c>
      <c r="B73" s="140" t="str">
        <f>VLOOKUP(A73,Lists!$B$2:$G$153,2,FALSE)</f>
        <v>UGA005</v>
      </c>
      <c r="C73" s="140" t="str">
        <f>VLOOKUP(B73,'INFORM Severity - hidden'!$C$5:$D$160,2,FALSE)</f>
        <v>Uganda</v>
      </c>
      <c r="D73" s="140" t="str">
        <f>VLOOKUP(A73,Lists!$B$2:$G$153,3,FALSE)</f>
        <v>UGA</v>
      </c>
      <c r="E73" s="140" t="str">
        <f>VLOOKUP(A73,Lists!$B$2:$G$153,5,FALSE)</f>
        <v>International displacement</v>
      </c>
      <c r="F73" s="241">
        <f t="shared" si="10"/>
        <v>3.2</v>
      </c>
      <c r="G73" s="142">
        <f t="shared" si="11"/>
        <v>4</v>
      </c>
      <c r="H73" s="142" t="str">
        <f t="shared" si="12"/>
        <v>High</v>
      </c>
      <c r="I73" s="242" t="str">
        <f>INDEX(Trends!$D$3:$D$404,MATCH(B73,Trends!$C$3:$C$404,0))</f>
        <v>Stable</v>
      </c>
      <c r="J73" s="142" t="str">
        <f>VLOOKUP($B73,Reliability!$A$3:$I$170,9,FALSE)</f>
        <v>Medium</v>
      </c>
      <c r="K73" s="243">
        <f t="shared" si="13"/>
        <v>3.3</v>
      </c>
      <c r="L73" s="243">
        <f>VLOOKUP($B73,'Impact of the crisis'!$C$6:$N$170,12,FALSE)</f>
        <v>2.1</v>
      </c>
      <c r="M73" s="243">
        <f>VLOOKUP($B73,'Impact of the crisis'!$C$6:$AB$170,26,FALSE)</f>
        <v>3.7</v>
      </c>
      <c r="N73" s="243">
        <f>VLOOKUP($B73,'Conditions of people affected'!$C$6:$R$170,16,FALSE)</f>
        <v>3.3</v>
      </c>
      <c r="O73" s="243">
        <f>VLOOKUP($B73,'Conditions of people affected'!$C$6:$R$170,9,FALSE)</f>
        <v>3.6</v>
      </c>
      <c r="P73" s="243">
        <f>VLOOKUP($B73,'Conditions of people affected'!$C$6:$R$170,15,FALSE)</f>
        <v>3</v>
      </c>
      <c r="Q73" s="243">
        <f t="shared" si="14"/>
        <v>2.8</v>
      </c>
      <c r="R73" s="243">
        <f>VLOOKUP($B73,'Complexity of the crisis'!$C$6:$AN$170,22,FALSE)</f>
        <v>3.5</v>
      </c>
      <c r="S73" s="244">
        <f>VLOOKUP($B73,'Complexity of the crisis'!$C$6:$AN$170,38,FALSE)</f>
        <v>2</v>
      </c>
      <c r="T73" s="141" t="str">
        <f>VLOOKUP(B73,Lists!$C$3:$E$163,3,FALSE)</f>
        <v>Africa</v>
      </c>
      <c r="U73" s="155">
        <f>VLOOKUP(B73,'INFORM Severity - hidden'!$C$5:$V$170,20,FALSE)</f>
        <v>44498</v>
      </c>
    </row>
    <row r="74" spans="1:21" x14ac:dyDescent="0.25">
      <c r="A74" s="139" t="str">
        <f t="array" ref="A74">IFERROR(INDEX(Lists!$B$2:$B$153,SMALL(IF(Lists!$H$2:$H$153="Yes",ROW(Lists!$B$2:$B$153)),ROW(70:70))-1,1),"")</f>
        <v>Conflict in Ukraine</v>
      </c>
      <c r="B74" s="140" t="str">
        <f>VLOOKUP(A74,Lists!$B$2:$G$153,2,FALSE)</f>
        <v>UKR002</v>
      </c>
      <c r="C74" s="140" t="str">
        <f>VLOOKUP(B74,'INFORM Severity - hidden'!$C$5:$D$160,2,FALSE)</f>
        <v>Ukraine</v>
      </c>
      <c r="D74" s="140" t="str">
        <f>VLOOKUP(A74,Lists!$B$2:$G$153,3,FALSE)</f>
        <v>UKR</v>
      </c>
      <c r="E74" s="140" t="str">
        <f>VLOOKUP(A74,Lists!$B$2:$G$153,5,FALSE)</f>
        <v>Conflict</v>
      </c>
      <c r="F74" s="241">
        <f t="shared" si="10"/>
        <v>3.7</v>
      </c>
      <c r="G74" s="142">
        <f t="shared" si="11"/>
        <v>4</v>
      </c>
      <c r="H74" s="142" t="str">
        <f t="shared" si="12"/>
        <v>High</v>
      </c>
      <c r="I74" s="242" t="str">
        <f>INDEX(Trends!$D$3:$D$404,MATCH(B74,Trends!$C$3:$C$404,0))</f>
        <v>Increasing</v>
      </c>
      <c r="J74" s="142" t="str">
        <f>VLOOKUP($B74,Reliability!$A$3:$I$170,9,FALSE)</f>
        <v>Medium</v>
      </c>
      <c r="K74" s="243">
        <f t="shared" si="13"/>
        <v>3.2</v>
      </c>
      <c r="L74" s="243">
        <f>VLOOKUP($B74,'Impact of the crisis'!$C$6:$N$170,12,FALSE)</f>
        <v>1.7</v>
      </c>
      <c r="M74" s="243">
        <f>VLOOKUP($B74,'Impact of the crisis'!$C$6:$AB$170,26,FALSE)</f>
        <v>3.7</v>
      </c>
      <c r="N74" s="243">
        <f>VLOOKUP($B74,'Conditions of people affected'!$C$6:$R$170,16,FALSE)</f>
        <v>4.0999999999999996</v>
      </c>
      <c r="O74" s="243">
        <f>VLOOKUP($B74,'Conditions of people affected'!$C$6:$R$170,9,FALSE)</f>
        <v>4.2</v>
      </c>
      <c r="P74" s="243">
        <f>VLOOKUP($B74,'Conditions of people affected'!$C$6:$R$170,15,FALSE)</f>
        <v>4</v>
      </c>
      <c r="Q74" s="243">
        <f t="shared" si="14"/>
        <v>3.3</v>
      </c>
      <c r="R74" s="243">
        <f>VLOOKUP($B74,'Complexity of the crisis'!$C$6:$AN$170,22,FALSE)</f>
        <v>3</v>
      </c>
      <c r="S74" s="244">
        <f>VLOOKUP($B74,'Complexity of the crisis'!$C$6:$AN$170,38,FALSE)</f>
        <v>3.5</v>
      </c>
      <c r="T74" s="141" t="str">
        <f>VLOOKUP(B74,Lists!$C$3:$E$163,3,FALSE)</f>
        <v>Europe</v>
      </c>
      <c r="U74" s="155">
        <f>VLOOKUP(B74,'INFORM Severity - hidden'!$C$5:$V$170,20,FALSE)</f>
        <v>44496</v>
      </c>
    </row>
    <row r="75" spans="1:21" x14ac:dyDescent="0.25">
      <c r="A75" s="139" t="str">
        <f t="array" ref="A75">IFERROR(INDEX(Lists!$B$2:$B$153,SMALL(IF(Lists!$H$2:$H$153="Yes",ROW(Lists!$B$2:$B$153)),ROW(71:71))-1,1),"")</f>
        <v>Complex crisis in Venezuela</v>
      </c>
      <c r="B75" s="140" t="str">
        <f>VLOOKUP(A75,Lists!$B$2:$G$153,2,FALSE)</f>
        <v>VEN001</v>
      </c>
      <c r="C75" s="140" t="str">
        <f>VLOOKUP(B75,'INFORM Severity - hidden'!$C$5:$D$160,2,FALSE)</f>
        <v>Venezuela</v>
      </c>
      <c r="D75" s="140" t="str">
        <f>VLOOKUP(A75,Lists!$B$2:$G$153,3,FALSE)</f>
        <v>VEN</v>
      </c>
      <c r="E75" s="140" t="str">
        <f>VLOOKUP(A75,Lists!$B$2:$G$153,5,FALSE)</f>
        <v>Complex crisis</v>
      </c>
      <c r="F75" s="241">
        <f t="shared" si="10"/>
        <v>4.2</v>
      </c>
      <c r="G75" s="142">
        <f t="shared" si="11"/>
        <v>5</v>
      </c>
      <c r="H75" s="142" t="str">
        <f t="shared" si="12"/>
        <v>Very High</v>
      </c>
      <c r="I75" s="242" t="str">
        <f>INDEX(Trends!$D$3:$D$404,MATCH(B75,Trends!$C$3:$C$404,0))</f>
        <v>Stable</v>
      </c>
      <c r="J75" s="142" t="str">
        <f>VLOOKUP($B75,Reliability!$A$3:$I$170,9,FALSE)</f>
        <v>Medium</v>
      </c>
      <c r="K75" s="243">
        <f t="shared" si="13"/>
        <v>5</v>
      </c>
      <c r="L75" s="243">
        <f>VLOOKUP($B75,'Impact of the crisis'!$C$6:$N$170,12,FALSE)</f>
        <v>4.9000000000000004</v>
      </c>
      <c r="M75" s="243">
        <f>VLOOKUP($B75,'Impact of the crisis'!$C$6:$AB$170,26,FALSE)</f>
        <v>5</v>
      </c>
      <c r="N75" s="243">
        <f>VLOOKUP($B75,'Conditions of people affected'!$C$6:$R$170,16,FALSE)</f>
        <v>4</v>
      </c>
      <c r="O75" s="243">
        <f>VLOOKUP($B75,'Conditions of people affected'!$C$6:$R$170,9,FALSE)</f>
        <v>5</v>
      </c>
      <c r="P75" s="243">
        <f>VLOOKUP($B75,'Conditions of people affected'!$C$6:$R$170,15,FALSE)</f>
        <v>3</v>
      </c>
      <c r="Q75" s="243">
        <f t="shared" si="14"/>
        <v>3.8</v>
      </c>
      <c r="R75" s="243">
        <f>VLOOKUP($B75,'Complexity of the crisis'!$C$6:$AN$170,22,FALSE)</f>
        <v>4.0999999999999996</v>
      </c>
      <c r="S75" s="244">
        <f>VLOOKUP($B75,'Complexity of the crisis'!$C$6:$AN$170,38,FALSE)</f>
        <v>3.5</v>
      </c>
      <c r="T75" s="141" t="str">
        <f>VLOOKUP(B75,Lists!$C$3:$E$163,3,FALSE)</f>
        <v>Americas</v>
      </c>
      <c r="U75" s="155">
        <f>VLOOKUP(B75,'INFORM Severity - hidden'!$C$5:$V$170,20,FALSE)</f>
        <v>44489</v>
      </c>
    </row>
    <row r="76" spans="1:21" x14ac:dyDescent="0.25">
      <c r="A76" s="139" t="str">
        <f t="array" ref="A76">IFERROR(INDEX(Lists!$B$2:$B$153,SMALL(IF(Lists!$H$2:$H$153="Yes",ROW(Lists!$B$2:$B$153)),ROW(72:72))-1,1),"")</f>
        <v>Conflict in Yemen</v>
      </c>
      <c r="B76" s="140" t="str">
        <f>VLOOKUP(A76,Lists!$B$2:$G$153,2,FALSE)</f>
        <v>YEM001</v>
      </c>
      <c r="C76" s="140" t="str">
        <f>VLOOKUP(B76,'INFORM Severity - hidden'!$C$5:$D$160,2,FALSE)</f>
        <v>Yemen</v>
      </c>
      <c r="D76" s="140" t="str">
        <f>VLOOKUP(A76,Lists!$B$2:$G$153,3,FALSE)</f>
        <v>YEM</v>
      </c>
      <c r="E76" s="140" t="str">
        <f>VLOOKUP(A76,Lists!$B$2:$G$153,5,FALSE)</f>
        <v>Complex crisis</v>
      </c>
      <c r="F76" s="241">
        <f t="shared" si="10"/>
        <v>4.8</v>
      </c>
      <c r="G76" s="142">
        <f t="shared" si="11"/>
        <v>5</v>
      </c>
      <c r="H76" s="142" t="str">
        <f t="shared" si="12"/>
        <v>Very High</v>
      </c>
      <c r="I76" s="242" t="str">
        <f>INDEX(Trends!$D$3:$D$404,MATCH(B76,Trends!$C$3:$C$404,0))</f>
        <v>Decreasing</v>
      </c>
      <c r="J76" s="142" t="str">
        <f>VLOOKUP($B76,Reliability!$A$3:$I$170,9,FALSE)</f>
        <v>High</v>
      </c>
      <c r="K76" s="243">
        <f t="shared" si="13"/>
        <v>4.5999999999999996</v>
      </c>
      <c r="L76" s="243">
        <f>VLOOKUP($B76,'Impact of the crisis'!$C$6:$N$170,12,FALSE)</f>
        <v>4.9000000000000004</v>
      </c>
      <c r="M76" s="243">
        <f>VLOOKUP($B76,'Impact of the crisis'!$C$6:$AB$170,26,FALSE)</f>
        <v>4.4000000000000004</v>
      </c>
      <c r="N76" s="243">
        <f>VLOOKUP($B76,'Conditions of people affected'!$C$6:$R$170,16,FALSE)</f>
        <v>5</v>
      </c>
      <c r="O76" s="243">
        <f>VLOOKUP($B76,'Conditions of people affected'!$C$6:$R$170,9,FALSE)</f>
        <v>5</v>
      </c>
      <c r="P76" s="243">
        <f>VLOOKUP($B76,'Conditions of people affected'!$C$6:$R$170,15,FALSE)</f>
        <v>5</v>
      </c>
      <c r="Q76" s="243">
        <f t="shared" si="14"/>
        <v>4.5999999999999996</v>
      </c>
      <c r="R76" s="243">
        <f>VLOOKUP($B76,'Complexity of the crisis'!$C$6:$AN$170,22,FALSE)</f>
        <v>4.7</v>
      </c>
      <c r="S76" s="244">
        <f>VLOOKUP($B76,'Complexity of the crisis'!$C$6:$AN$170,38,FALSE)</f>
        <v>4.5</v>
      </c>
      <c r="T76" s="141" t="str">
        <f>VLOOKUP(B76,Lists!$C$3:$E$163,3,FALSE)</f>
        <v>Middle east</v>
      </c>
      <c r="U76" s="155">
        <f>VLOOKUP(B76,'INFORM Severity - hidden'!$C$5:$V$170,20,FALSE)</f>
        <v>44585</v>
      </c>
    </row>
    <row r="77" spans="1:21" x14ac:dyDescent="0.25">
      <c r="A77" s="139" t="str">
        <f t="array" ref="A77">IFERROR(INDEX(Lists!$B$2:$B$153,SMALL(IF(Lists!$H$2:$H$153="Yes",ROW(Lists!$B$2:$B$153)),ROW(73:73))-1,1),"")</f>
        <v>Drought in Zambia</v>
      </c>
      <c r="B77" s="140" t="str">
        <f>VLOOKUP(A77,Lists!$B$2:$G$153,2,FALSE)</f>
        <v>ZMB002</v>
      </c>
      <c r="C77" s="140" t="str">
        <f>VLOOKUP(B77,'INFORM Severity - hidden'!$C$5:$D$160,2,FALSE)</f>
        <v>Zambia</v>
      </c>
      <c r="D77" s="140" t="str">
        <f>VLOOKUP(A77,Lists!$B$2:$G$153,3,FALSE)</f>
        <v>ZMB</v>
      </c>
      <c r="E77" s="140" t="str">
        <f>VLOOKUP(A77,Lists!$B$2:$G$153,5,FALSE)</f>
        <v>Drought</v>
      </c>
      <c r="F77" s="241">
        <f t="shared" si="10"/>
        <v>2.9</v>
      </c>
      <c r="G77" s="142">
        <f t="shared" si="11"/>
        <v>3</v>
      </c>
      <c r="H77" s="142" t="str">
        <f t="shared" si="12"/>
        <v>Medium</v>
      </c>
      <c r="I77" s="242" t="str">
        <f>INDEX(Trends!$D$3:$D$404,MATCH(B77,Trends!$C$3:$C$404,0))</f>
        <v>Stable</v>
      </c>
      <c r="J77" s="142" t="str">
        <f>VLOOKUP($B77,Reliability!$A$3:$I$170,9,FALSE)</f>
        <v>Very High</v>
      </c>
      <c r="K77" s="243">
        <f t="shared" si="13"/>
        <v>3</v>
      </c>
      <c r="L77" s="243">
        <f>VLOOKUP($B77,'Impact of the crisis'!$C$6:$N$170,12,FALSE)</f>
        <v>4.3</v>
      </c>
      <c r="M77" s="243">
        <f>VLOOKUP($B77,'Impact of the crisis'!$C$6:$AB$170,26,FALSE)</f>
        <v>2</v>
      </c>
      <c r="N77" s="243">
        <f>VLOOKUP($B77,'Conditions of people affected'!$C$6:$R$170,16,FALSE)</f>
        <v>3.35</v>
      </c>
      <c r="O77" s="243">
        <f>VLOOKUP($B77,'Conditions of people affected'!$C$6:$R$170,9,FALSE)</f>
        <v>3.7</v>
      </c>
      <c r="P77" s="243">
        <f>VLOOKUP($B77,'Conditions of people affected'!$C$6:$R$170,15,FALSE)</f>
        <v>3</v>
      </c>
      <c r="Q77" s="243">
        <f t="shared" si="14"/>
        <v>2.1</v>
      </c>
      <c r="R77" s="243">
        <f>VLOOKUP($B77,'Complexity of the crisis'!$C$6:$AN$170,22,FALSE)</f>
        <v>2.1</v>
      </c>
      <c r="S77" s="244">
        <f>VLOOKUP($B77,'Complexity of the crisis'!$C$6:$AN$170,38,FALSE)</f>
        <v>2</v>
      </c>
      <c r="T77" s="141" t="str">
        <f>VLOOKUP(B77,Lists!$C$3:$E$163,3,FALSE)</f>
        <v>Africa</v>
      </c>
      <c r="U77" s="155">
        <f>VLOOKUP(B77,'INFORM Severity - hidden'!$C$5:$V$170,20,FALSE)</f>
        <v>44591</v>
      </c>
    </row>
    <row r="78" spans="1:21" x14ac:dyDescent="0.25">
      <c r="A78" s="139" t="str">
        <f t="array" ref="A78">IFERROR(INDEX(Lists!$B$2:$B$153,SMALL(IF(Lists!$H$2:$H$153="Yes",ROW(Lists!$B$2:$B$153)),ROW(74:74))-1,1),"")</f>
        <v>Complex crisis in Zimbabwe</v>
      </c>
      <c r="B78" s="140" t="str">
        <f>VLOOKUP(A78,Lists!$B$2:$G$153,2,FALSE)</f>
        <v>ZWE001</v>
      </c>
      <c r="C78" s="140" t="str">
        <f>VLOOKUP(B78,'INFORM Severity - hidden'!$C$5:$D$160,2,FALSE)</f>
        <v>Zimbabwe</v>
      </c>
      <c r="D78" s="140" t="str">
        <f>VLOOKUP(A78,Lists!$B$2:$G$153,3,FALSE)</f>
        <v>ZWE</v>
      </c>
      <c r="E78" s="140" t="str">
        <f>VLOOKUP(A78,Lists!$B$2:$G$153,5,FALSE)</f>
        <v>Complex crisis</v>
      </c>
      <c r="F78" s="241">
        <f t="shared" si="10"/>
        <v>3.8</v>
      </c>
      <c r="G78" s="142">
        <f t="shared" si="11"/>
        <v>4</v>
      </c>
      <c r="H78" s="142" t="str">
        <f t="shared" si="12"/>
        <v>High</v>
      </c>
      <c r="I78" s="242" t="str">
        <f>INDEX(Trends!$D$3:$D$404,MATCH(B78,Trends!$C$3:$C$404,0))</f>
        <v>Increasing</v>
      </c>
      <c r="J78" s="142" t="str">
        <f>VLOOKUP($B78,Reliability!$A$3:$I$170,9,FALSE)</f>
        <v>Very High</v>
      </c>
      <c r="K78" s="243">
        <f t="shared" si="13"/>
        <v>3.8</v>
      </c>
      <c r="L78" s="243">
        <f>VLOOKUP($B78,'Impact of the crisis'!$C$6:$N$170,12,FALSE)</f>
        <v>4.5999999999999996</v>
      </c>
      <c r="M78" s="243">
        <f>VLOOKUP($B78,'Impact of the crisis'!$C$6:$AB$170,26,FALSE)</f>
        <v>3.2</v>
      </c>
      <c r="N78" s="243">
        <f>VLOOKUP($B78,'Conditions of people affected'!$C$6:$R$170,16,FALSE)</f>
        <v>4.3499999999999996</v>
      </c>
      <c r="O78" s="243">
        <f>VLOOKUP($B78,'Conditions of people affected'!$C$6:$R$170,9,FALSE)</f>
        <v>4.7</v>
      </c>
      <c r="P78" s="243">
        <f>VLOOKUP($B78,'Conditions of people affected'!$C$6:$R$170,15,FALSE)</f>
        <v>4</v>
      </c>
      <c r="Q78" s="243">
        <f t="shared" si="14"/>
        <v>3</v>
      </c>
      <c r="R78" s="243">
        <f>VLOOKUP($B78,'Complexity of the crisis'!$C$6:$AN$170,22,FALSE)</f>
        <v>3.5</v>
      </c>
      <c r="S78" s="244">
        <f>VLOOKUP($B78,'Complexity of the crisis'!$C$6:$AN$170,38,FALSE)</f>
        <v>2.5</v>
      </c>
      <c r="T78" s="141" t="str">
        <f>VLOOKUP(B78,Lists!$C$3:$E$163,3,FALSE)</f>
        <v>Africa</v>
      </c>
      <c r="U78" s="155">
        <f>VLOOKUP(B78,'INFORM Severity - hidden'!$C$5:$V$170,20,FALSE)</f>
        <v>44591</v>
      </c>
    </row>
    <row r="79" spans="1:21" x14ac:dyDescent="0.25">
      <c r="J79"/>
      <c r="K79"/>
      <c r="L79"/>
      <c r="M79"/>
      <c r="N79"/>
      <c r="O79"/>
      <c r="P79"/>
      <c r="Q79"/>
      <c r="R79"/>
      <c r="S79"/>
      <c r="T79"/>
    </row>
    <row r="80" spans="1:21" x14ac:dyDescent="0.25">
      <c r="J80"/>
      <c r="K80"/>
      <c r="L80"/>
      <c r="M80"/>
      <c r="N80"/>
      <c r="O80"/>
      <c r="P80"/>
      <c r="Q80"/>
      <c r="R80"/>
      <c r="S80"/>
      <c r="T80"/>
    </row>
    <row r="81" spans="10:20" x14ac:dyDescent="0.25">
      <c r="J81"/>
      <c r="K81"/>
      <c r="L81"/>
      <c r="M81"/>
      <c r="N81"/>
      <c r="O81"/>
      <c r="P81"/>
      <c r="Q81"/>
      <c r="R81"/>
      <c r="S81"/>
      <c r="T81"/>
    </row>
  </sheetData>
  <autoFilter ref="A4:T143" xr:uid="{00000000-0009-0000-0000-000004000000}"/>
  <conditionalFormatting sqref="K5:K78">
    <cfRule type="cellIs" dxfId="499" priority="64" stopIfTrue="1" operator="between">
      <formula>4</formula>
      <formula>5</formula>
    </cfRule>
    <cfRule type="cellIs" dxfId="498" priority="70" stopIfTrue="1" operator="between">
      <formula>3</formula>
      <formula>4</formula>
    </cfRule>
    <cfRule type="cellIs" dxfId="497" priority="71" stopIfTrue="1" operator="between">
      <formula>2</formula>
      <formula>3</formula>
    </cfRule>
    <cfRule type="cellIs" dxfId="496" priority="72" stopIfTrue="1" operator="between">
      <formula>1</formula>
      <formula>2</formula>
    </cfRule>
    <cfRule type="cellIs" dxfId="495" priority="73" stopIfTrue="1" operator="between">
      <formula>0</formula>
      <formula>1</formula>
    </cfRule>
  </conditionalFormatting>
  <conditionalFormatting sqref="L5:M78">
    <cfRule type="cellIs" dxfId="494" priority="65" stopIfTrue="1" operator="between">
      <formula>4</formula>
      <formula>5</formula>
    </cfRule>
    <cfRule type="cellIs" dxfId="493" priority="66" stopIfTrue="1" operator="between">
      <formula>3</formula>
      <formula>4</formula>
    </cfRule>
    <cfRule type="cellIs" dxfId="492" priority="67" stopIfTrue="1" operator="between">
      <formula>2</formula>
      <formula>3</formula>
    </cfRule>
    <cfRule type="cellIs" dxfId="491" priority="68" stopIfTrue="1" operator="between">
      <formula>1</formula>
      <formula>2</formula>
    </cfRule>
    <cfRule type="cellIs" dxfId="490" priority="69" stopIfTrue="1" operator="between">
      <formula>0</formula>
      <formula>1</formula>
    </cfRule>
  </conditionalFormatting>
  <conditionalFormatting sqref="O5:P78">
    <cfRule type="cellIs" dxfId="489" priority="54" stopIfTrue="1" operator="between">
      <formula>7.1</formula>
      <formula>10</formula>
    </cfRule>
    <cfRule type="cellIs" dxfId="488" priority="55" stopIfTrue="1" operator="between">
      <formula>5.4</formula>
      <formula>7</formula>
    </cfRule>
    <cfRule type="cellIs" dxfId="487" priority="56" stopIfTrue="1" operator="between">
      <formula>3.5</formula>
      <formula>5.3</formula>
    </cfRule>
    <cfRule type="cellIs" dxfId="486" priority="57" stopIfTrue="1" operator="between">
      <formula>1.8</formula>
      <formula>3.4</formula>
    </cfRule>
    <cfRule type="cellIs" dxfId="485" priority="58" stopIfTrue="1" operator="between">
      <formula>0</formula>
      <formula>1.7</formula>
    </cfRule>
  </conditionalFormatting>
  <conditionalFormatting sqref="S5:S78">
    <cfRule type="cellIs" dxfId="484" priority="49" stopIfTrue="1" operator="between">
      <formula>4</formula>
      <formula>5</formula>
    </cfRule>
    <cfRule type="cellIs" dxfId="483" priority="50" stopIfTrue="1" operator="between">
      <formula>3</formula>
      <formula>4</formula>
    </cfRule>
    <cfRule type="cellIs" dxfId="482" priority="51" stopIfTrue="1" operator="between">
      <formula>2</formula>
      <formula>3</formula>
    </cfRule>
    <cfRule type="cellIs" dxfId="481" priority="52" stopIfTrue="1" operator="between">
      <formula>1</formula>
      <formula>2</formula>
    </cfRule>
    <cfRule type="cellIs" dxfId="480" priority="53" stopIfTrue="1" operator="between">
      <formula>0</formula>
      <formula>1</formula>
    </cfRule>
  </conditionalFormatting>
  <conditionalFormatting sqref="Q5:Q78">
    <cfRule type="cellIs" dxfId="479" priority="34" stopIfTrue="1" operator="between">
      <formula>4</formula>
      <formula>5</formula>
    </cfRule>
    <cfRule type="cellIs" dxfId="478" priority="35" stopIfTrue="1" operator="between">
      <formula>3</formula>
      <formula>4</formula>
    </cfRule>
    <cfRule type="cellIs" dxfId="477" priority="36" stopIfTrue="1" operator="between">
      <formula>2</formula>
      <formula>3</formula>
    </cfRule>
    <cfRule type="cellIs" dxfId="476" priority="37" stopIfTrue="1" operator="between">
      <formula>1</formula>
      <formula>2</formula>
    </cfRule>
    <cfRule type="cellIs" dxfId="475" priority="38" stopIfTrue="1" operator="between">
      <formula>0</formula>
      <formula>1</formula>
    </cfRule>
  </conditionalFormatting>
  <conditionalFormatting sqref="I5:I79">
    <cfRule type="cellIs" dxfId="474" priority="26" operator="equal">
      <formula>"Increasing"</formula>
    </cfRule>
    <cfRule type="cellIs" dxfId="473" priority="27" operator="equal">
      <formula>"Stable"</formula>
    </cfRule>
    <cfRule type="cellIs" dxfId="472" priority="28" operator="equal">
      <formula>"Decreasing"</formula>
    </cfRule>
  </conditionalFormatting>
  <conditionalFormatting sqref="R5:S78">
    <cfRule type="cellIs" dxfId="471" priority="44" stopIfTrue="1" operator="between">
      <formula>4</formula>
      <formula>5</formula>
    </cfRule>
    <cfRule type="cellIs" dxfId="470" priority="45" stopIfTrue="1" operator="between">
      <formula>3</formula>
      <formula>4</formula>
    </cfRule>
    <cfRule type="cellIs" dxfId="469" priority="46" stopIfTrue="1" operator="between">
      <formula>2</formula>
      <formula>3</formula>
    </cfRule>
    <cfRule type="cellIs" dxfId="468" priority="47" stopIfTrue="1" operator="between">
      <formula>1</formula>
      <formula>2</formula>
    </cfRule>
    <cfRule type="cellIs" dxfId="467" priority="48" stopIfTrue="1" operator="between">
      <formula>0</formula>
      <formula>1</formula>
    </cfRule>
  </conditionalFormatting>
  <conditionalFormatting sqref="G5:G79">
    <cfRule type="cellIs" dxfId="466" priority="16" stopIfTrue="1" operator="equal">
      <formula>5</formula>
    </cfRule>
    <cfRule type="cellIs" dxfId="465" priority="17" stopIfTrue="1" operator="equal">
      <formula>4</formula>
    </cfRule>
    <cfRule type="cellIs" dxfId="464" priority="18" stopIfTrue="1" operator="equal">
      <formula>3</formula>
    </cfRule>
    <cfRule type="cellIs" dxfId="463" priority="19" stopIfTrue="1" operator="equal">
      <formula>2</formula>
    </cfRule>
    <cfRule type="cellIs" dxfId="462" priority="20" stopIfTrue="1" operator="equal">
      <formula>1</formula>
    </cfRule>
  </conditionalFormatting>
  <conditionalFormatting sqref="H5:H79">
    <cfRule type="cellIs" dxfId="461" priority="11" stopIfTrue="1" operator="equal">
      <formula>"Very High"</formula>
    </cfRule>
    <cfRule type="cellIs" dxfId="460" priority="12" stopIfTrue="1" operator="equal">
      <formula>"High"</formula>
    </cfRule>
    <cfRule type="cellIs" dxfId="459" priority="13" stopIfTrue="1" operator="equal">
      <formula>"Medium"</formula>
    </cfRule>
    <cfRule type="cellIs" dxfId="458" priority="14" stopIfTrue="1" operator="equal">
      <formula>"Low"</formula>
    </cfRule>
    <cfRule type="cellIs" dxfId="457" priority="15" stopIfTrue="1" operator="equal">
      <formula>"Very Low"</formula>
    </cfRule>
  </conditionalFormatting>
  <conditionalFormatting sqref="N5:N78">
    <cfRule type="cellIs" dxfId="456" priority="6" stopIfTrue="1" operator="between">
      <formula>5</formula>
      <formula>5.9</formula>
    </cfRule>
    <cfRule type="cellIs" dxfId="455" priority="7" stopIfTrue="1" operator="between">
      <formula>4</formula>
      <formula>4.9</formula>
    </cfRule>
    <cfRule type="cellIs" dxfId="454" priority="8" stopIfTrue="1" operator="between">
      <formula>3</formula>
      <formula>3.9</formula>
    </cfRule>
    <cfRule type="cellIs" dxfId="453" priority="9" stopIfTrue="1" operator="between">
      <formula>2</formula>
      <formula>2.9</formula>
    </cfRule>
    <cfRule type="cellIs" dxfId="452" priority="10" stopIfTrue="1" operator="between">
      <formula>0</formula>
      <formula>1.9</formula>
    </cfRule>
  </conditionalFormatting>
  <conditionalFormatting sqref="J5:J78">
    <cfRule type="cellIs" dxfId="451" priority="1" stopIfTrue="1" operator="equal">
      <formula>"Very Low"</formula>
    </cfRule>
    <cfRule type="cellIs" dxfId="450" priority="2" stopIfTrue="1" operator="equal">
      <formula>"Low"</formula>
    </cfRule>
    <cfRule type="cellIs" dxfId="449" priority="3" stopIfTrue="1" operator="equal">
      <formula>"Medium"</formula>
    </cfRule>
    <cfRule type="cellIs" dxfId="448" priority="4" stopIfTrue="1" operator="equal">
      <formula>"High"</formula>
    </cfRule>
    <cfRule type="cellIs" dxfId="447"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C151"/>
  <sheetViews>
    <sheetView topLeftCell="D118" workbookViewId="0">
      <selection activeCell="E145" sqref="E145:AC151"/>
    </sheetView>
  </sheetViews>
  <sheetFormatPr defaultColWidth="9.42578125" defaultRowHeight="15" x14ac:dyDescent="0.25"/>
  <cols>
    <col min="1" max="1" width="36" style="216" customWidth="1"/>
    <col min="2" max="2" width="26" style="216" bestFit="1" customWidth="1"/>
    <col min="3" max="3" width="10.42578125" style="216" bestFit="1" customWidth="1"/>
    <col min="4" max="4" width="14.42578125" style="216" customWidth="1"/>
    <col min="5" max="5" width="9.42578125" style="216" customWidth="1"/>
    <col min="6" max="6" width="8.5703125" style="212" customWidth="1"/>
    <col min="7" max="7" width="10.7109375" style="215" customWidth="1"/>
    <col min="8" max="10" width="8.5703125" style="212" customWidth="1"/>
    <col min="11" max="11" width="8.5703125" style="215" customWidth="1"/>
    <col min="12" max="13" width="8.5703125" style="212" customWidth="1"/>
    <col min="14" max="14" width="8.5703125" style="216" customWidth="1"/>
    <col min="15" max="15" width="8.5703125" style="212" customWidth="1"/>
    <col min="16" max="16" width="8.5703125" style="215" customWidth="1"/>
    <col min="17" max="19" width="8.5703125" style="212" customWidth="1"/>
    <col min="20" max="20" width="8.5703125" style="215" customWidth="1"/>
    <col min="21" max="27" width="8.5703125" style="212" customWidth="1"/>
    <col min="28" max="28" width="8.5703125" style="216" customWidth="1"/>
    <col min="29" max="29" width="9.42578125" style="216" customWidth="1"/>
    <col min="30" max="16384" width="9.42578125" style="216"/>
  </cols>
  <sheetData>
    <row r="1" spans="1:28" ht="15.75" customHeight="1" thickBot="1" x14ac:dyDescent="0.3">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 customHeight="1" thickBot="1" x14ac:dyDescent="0.3">
      <c r="A2" s="51"/>
      <c r="B2" s="51"/>
      <c r="C2" s="55"/>
      <c r="D2" s="55"/>
      <c r="E2" s="7"/>
      <c r="F2" s="94" t="s">
        <v>7095</v>
      </c>
      <c r="G2" s="96" t="s">
        <v>7096</v>
      </c>
      <c r="H2" s="94" t="s">
        <v>7097</v>
      </c>
      <c r="I2" s="89" t="s">
        <v>7098</v>
      </c>
      <c r="J2" s="94" t="s">
        <v>7099</v>
      </c>
      <c r="K2" s="96" t="s">
        <v>7100</v>
      </c>
      <c r="L2" s="94" t="s">
        <v>7101</v>
      </c>
      <c r="M2" s="89" t="s">
        <v>7102</v>
      </c>
      <c r="N2" s="88" t="s">
        <v>7093</v>
      </c>
      <c r="O2" s="94" t="s">
        <v>7103</v>
      </c>
      <c r="P2" s="96" t="s">
        <v>7104</v>
      </c>
      <c r="Q2" s="94" t="s">
        <v>7105</v>
      </c>
      <c r="R2" s="89" t="s">
        <v>43</v>
      </c>
      <c r="S2" s="94" t="s">
        <v>7106</v>
      </c>
      <c r="T2" s="96" t="s">
        <v>7107</v>
      </c>
      <c r="U2" s="94" t="s">
        <v>7108</v>
      </c>
      <c r="V2" s="92" t="s">
        <v>723</v>
      </c>
      <c r="W2" s="94" t="s">
        <v>7109</v>
      </c>
      <c r="X2" s="95" t="s">
        <v>7110</v>
      </c>
      <c r="Y2" s="93" t="s">
        <v>7111</v>
      </c>
      <c r="Z2" s="91" t="s">
        <v>7112</v>
      </c>
      <c r="AA2" s="90" t="s">
        <v>7113</v>
      </c>
      <c r="AB2" s="88" t="s">
        <v>7094</v>
      </c>
    </row>
    <row r="3" spans="1:28" x14ac:dyDescent="0.25">
      <c r="A3" s="51"/>
      <c r="B3" s="51"/>
      <c r="C3" s="55"/>
      <c r="D3" s="55"/>
      <c r="E3" s="7" t="s">
        <v>7114</v>
      </c>
      <c r="F3" s="60">
        <v>6</v>
      </c>
      <c r="G3" s="60"/>
      <c r="H3" s="65">
        <v>1</v>
      </c>
      <c r="I3" s="60"/>
      <c r="J3" s="245">
        <v>7.5</v>
      </c>
      <c r="K3" s="62"/>
      <c r="L3" s="65">
        <v>1</v>
      </c>
      <c r="M3" s="60"/>
      <c r="N3" s="63"/>
      <c r="O3" s="245">
        <v>7.5</v>
      </c>
      <c r="P3" s="62"/>
      <c r="Q3" s="65">
        <v>1</v>
      </c>
      <c r="R3" s="60"/>
      <c r="S3" s="245">
        <v>6.5</v>
      </c>
      <c r="T3" s="62"/>
      <c r="U3" s="65">
        <v>0.15</v>
      </c>
      <c r="V3" s="60"/>
      <c r="W3" s="245">
        <v>3.5</v>
      </c>
      <c r="X3" s="61"/>
      <c r="Y3" s="64">
        <v>1E-4</v>
      </c>
      <c r="Z3" s="61"/>
      <c r="AA3" s="60"/>
      <c r="AB3" s="63"/>
    </row>
    <row r="4" spans="1:28" x14ac:dyDescent="0.25">
      <c r="A4" s="51"/>
      <c r="B4" s="51"/>
      <c r="C4" s="55"/>
      <c r="D4" s="55"/>
      <c r="E4" s="7" t="s">
        <v>7115</v>
      </c>
      <c r="F4" s="60">
        <v>3</v>
      </c>
      <c r="G4" s="60"/>
      <c r="H4" s="65">
        <v>0.02</v>
      </c>
      <c r="I4" s="60"/>
      <c r="J4" s="61">
        <v>6</v>
      </c>
      <c r="K4" s="62"/>
      <c r="L4" s="65">
        <v>0.01</v>
      </c>
      <c r="M4" s="60"/>
      <c r="N4" s="63"/>
      <c r="O4" s="245">
        <v>4.5</v>
      </c>
      <c r="P4" s="62"/>
      <c r="Q4" s="65">
        <v>0.01</v>
      </c>
      <c r="R4" s="60"/>
      <c r="S4" s="61">
        <v>3</v>
      </c>
      <c r="T4" s="62"/>
      <c r="U4" s="65">
        <v>0</v>
      </c>
      <c r="V4" s="60"/>
      <c r="W4" s="61">
        <v>0</v>
      </c>
      <c r="X4" s="61"/>
      <c r="Y4" s="65">
        <v>0</v>
      </c>
      <c r="Z4" s="61"/>
      <c r="AA4" s="60"/>
      <c r="AB4" s="63"/>
    </row>
    <row r="5" spans="1:28" x14ac:dyDescent="0.25">
      <c r="A5" s="23" t="s">
        <v>7068</v>
      </c>
      <c r="B5" s="23" t="s">
        <v>7073</v>
      </c>
      <c r="C5" s="23" t="s">
        <v>7070</v>
      </c>
      <c r="D5" s="23" t="s">
        <v>7071</v>
      </c>
      <c r="E5" s="24" t="s">
        <v>7116</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6">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Data'!$B$4:$P$300,15,FALSE)))</f>
        <v>1.0000107220537329</v>
      </c>
      <c r="H6" s="240">
        <f t="shared" ref="H6:H37" si="0">IF(G6="x","x",IF(G6&lt;H$4,0,IF(G6&gt;H$3,5,ROUND(5-(H$3-G6)/(H$3-H$4)*5,1))))</f>
        <v>5</v>
      </c>
      <c r="I6" s="240">
        <f t="shared" ref="I6:I37" si="1">IF(AND(H6="x",F6="x"),"x",AVERAGE(F6,H6))</f>
        <v>4.8499999999999996</v>
      </c>
      <c r="J6" s="240">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Data'!$B$4:$P$300,14,FALSE)))</f>
        <v>1</v>
      </c>
      <c r="L6" s="240">
        <f t="shared" ref="L6:L37" si="2">IF(K6="x","x",IF(K6&lt;L$4,0,IF(K6&gt;L$3,5,ROUND(5-(L$3-K6)/(L$3-L$4)*5,1))))</f>
        <v>5</v>
      </c>
      <c r="M6" s="240">
        <f t="shared" ref="M6:M37" si="3">IF(AND(L6="x",J6="x"),"x",AVERAGE(J6,L6))</f>
        <v>5</v>
      </c>
      <c r="N6" s="240">
        <f t="shared" ref="N6:N37" si="4">IF(AND(M6="x",I6="x"),"x",IF(OR(M6="x",I6="x"),AVERAGE(I6,M6),ROUND((5-GEOMEAN(((5-I6)/5*4+1),((5-M6)/5*4+1)))/4*5,1)))</f>
        <v>4.9000000000000004</v>
      </c>
      <c r="O6" s="240">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40">
        <f t="shared" ref="Q6:Q37" si="5">IF(P6="x","x",IF(P6&lt;Q$4,0,IF(P6&gt;Q$3,5,ROUND(5-(Q$3-P6)/(Q$3-Q$4)*5,1))))</f>
        <v>4.3</v>
      </c>
      <c r="R6" s="240">
        <f t="shared" ref="R6:R37" si="6">IF(AND(Q6="x",O6="x"),"x",AVERAGE(O6,Q6))</f>
        <v>4.6500000000000004</v>
      </c>
      <c r="S6" s="240">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0.30242339832869081</v>
      </c>
      <c r="U6" s="240">
        <f t="shared" ref="U6:U37" si="7">IF(T6="x","x",IF(T6&lt;U$4,0,IF(T6&gt;U$3,5,ROUND(5-(U$3-T6)/(U$3-U$4)*5,1))))</f>
        <v>5</v>
      </c>
      <c r="V6" s="240">
        <f t="shared" ref="V6:V37" si="8">IF(AND(U6="x",S6="x"),"x",ROUND(AVERAGE(S6,U6),1))</f>
        <v>5</v>
      </c>
      <c r="W6" s="240">
        <f>IF('Crisis Indicator Data'!L3="x","x",IF('Crisis Indicator Data'!L3=0,0,IF(LOG('Crisis Indicator Data'!L3)&lt;W$4,0,IF(LOG('Crisis Indicator Data'!L3)&gt;W$3,5,ROUND(5-(W$3-LOG('Crisis Indicator Data'!L3))/(W$3-W$4)*5,1)))))</f>
        <v>5</v>
      </c>
      <c r="X6" s="247">
        <f>IF(OR('Crisis Indicator Data'!L3="x",'Crisis Indicator Data'!H3="x"),"x",'Crisis Indicator Data'!L3/'Crisis Indicator Data'!H3)</f>
        <v>4.287465181058496E-4</v>
      </c>
      <c r="Y6" s="240">
        <f t="shared" ref="Y6:Y37" si="9">IF(X6="x","x",IF(X6&lt;Y$4,0,IF(X6&gt;Y$3,5,ROUND(5-(Y$3-X6)/(Y$3-Y$4)*5,1))))</f>
        <v>5</v>
      </c>
      <c r="Z6" s="240">
        <f t="shared" ref="Z6:Z37" si="10">IF(AND(Y6="x",W6="x"),"x",ROUND(AVERAGE(W6,Y6),1))</f>
        <v>5</v>
      </c>
      <c r="AA6" s="240">
        <f t="shared" ref="AA6:AA37" si="11">IF(AND(V6="x",Z6="x"),"x",IF(OR(V6="x",Z6="x"),AVERAGE(V6,Z6),ROUND((5-GEOMEAN(((5-V6)/5*4+1),((5-Z6)/5*4+1)))/4*5,1)))</f>
        <v>5</v>
      </c>
      <c r="AB6" s="248">
        <f t="shared" ref="AB6:AB37" si="12">IF(AND(R6="x",AA6="x"),"x",IF(OR(R6="x",AA6="x"),AVERAGE(R6,AA6),ROUND((5-GEOMEAN(((5-R6)/5*4+1),((5-AA6)/5*4+1)))/4*5,1)))</f>
        <v>4.8</v>
      </c>
    </row>
    <row r="7" spans="1:28" x14ac:dyDescent="0.25">
      <c r="A7" s="146" t="str">
        <f>'Crisis Indicator Data'!A4</f>
        <v>Drought in South-West Angola</v>
      </c>
      <c r="B7" s="147" t="str">
        <f>'Crisis Indicator Data'!B4</f>
        <v>Food Security</v>
      </c>
      <c r="C7" s="147" t="str">
        <f>'Crisis Indicator Data'!C4</f>
        <v>AGO002</v>
      </c>
      <c r="D7" s="147" t="str">
        <f>'Crisis Indicator Data'!D4</f>
        <v>Angola</v>
      </c>
      <c r="E7" s="148" t="str">
        <f>'Crisis Indicator Data'!E4</f>
        <v>AGO</v>
      </c>
      <c r="F7" s="246">
        <f>IF('Crisis Indicator Data'!F4="x","x",IF(LOG('Crisis Indicator Data'!F4)&lt;F$4,0,IF(LOG('Crisis Indicator Data'!F4)&gt;F$3,5,ROUND(5-(F$3-LOG('Crisis Indicator Data'!F4))/(F$3-F$4)*5,1))))</f>
        <v>3.9</v>
      </c>
      <c r="G7" s="143">
        <f>IF('Crisis Indicator Data'!F4="x","x",IF(B7="Regional crisis",('Crisis Indicator Data'!F4/VLOOKUP('Impact of the crisis'!$C7,'Regional Crises'!$B$1:$R$66,4,FALSE)),'Crisis Indicator Data'!F4/VLOOKUP('Impact of the crisis'!$E7,'Country Indicator Data'!$B$4:$P$300,15,FALSE)))</f>
        <v>0.17046121761450228</v>
      </c>
      <c r="H7" s="240">
        <f t="shared" si="0"/>
        <v>0.8</v>
      </c>
      <c r="I7" s="240">
        <f t="shared" si="1"/>
        <v>2.35</v>
      </c>
      <c r="J7" s="240">
        <f>IF('Crisis Indicator Data'!G4="x","x",IF(LOG('Crisis Indicator Data'!G4)&lt;J$4,0,IF(LOG('Crisis Indicator Data'!G4)&gt;J$3,5,ROUND(5-(J$3-LOG('Crisis Indicator Data'!G4))/(J$3-J$4)*5,1))))</f>
        <v>1.5</v>
      </c>
      <c r="K7" s="143">
        <f>IF('Crisis Indicator Data'!G4="x","x",IF(B7="Regional crisis",('Crisis Indicator Data'!G4/VLOOKUP('Impact of the crisis'!$C7,'Regional Crises'!$B$1:$R$66,5,FALSE)),'Crisis Indicator Data'!G4/VLOOKUP('Impact of the crisis'!$E7,'Country Indicator Data'!$B$4:$P$300,14,FALSE)))</f>
        <v>8.2973285462179761E-2</v>
      </c>
      <c r="L7" s="240">
        <f t="shared" si="2"/>
        <v>0.4</v>
      </c>
      <c r="M7" s="240">
        <f t="shared" si="3"/>
        <v>0.95</v>
      </c>
      <c r="N7" s="240">
        <f t="shared" si="4"/>
        <v>1.7</v>
      </c>
      <c r="O7" s="240">
        <f>IF('Crisis Indicator Data'!H4="x","x",IF('Crisis Indicator Data'!H4=0,0,IF(LOG('Crisis Indicator Data'!H4)&lt;O$4,0,IF(LOG('Crisis Indicator Data'!H4)&gt;O$3,5,ROUND(5-(O$3-LOG('Crisis Indicator Data'!H4))/(O$3-O$4)*5,1)))))</f>
        <v>3.1</v>
      </c>
      <c r="P7" s="143">
        <f>IF('Crisis Indicator Data'!H4="x","x",'Crisis Indicator Data'!H4/'Crisis Indicator Data'!G4)</f>
        <v>0.80198019801980203</v>
      </c>
      <c r="Q7" s="240">
        <f t="shared" si="5"/>
        <v>4</v>
      </c>
      <c r="R7" s="240">
        <f t="shared" si="6"/>
        <v>3.55</v>
      </c>
      <c r="S7" s="240">
        <f>IF('Crisis Indicator Data'!I4="x","x",IF('Crisis Indicator Data'!I4=0,0,IF(LOG('Crisis Indicator Data'!I4)&lt;S$4,0,IF(LOG('Crisis Indicator Data'!I4)&gt;S$3,5,ROUND(5-(S$3-LOG('Crisis Indicator Data'!I4))/(S$3-S$4)*5,1)))))</f>
        <v>0.7</v>
      </c>
      <c r="T7" s="143">
        <f>IF('Crisis Indicator Data'!H4="x","x",IF('Crisis Indicator Data'!I4="x","x",'Crisis Indicator Data'!I4/'Crisis Indicator Data'!H4))</f>
        <v>1.3717421124828531E-3</v>
      </c>
      <c r="U7" s="240">
        <f t="shared" si="7"/>
        <v>0</v>
      </c>
      <c r="V7" s="240">
        <f t="shared" si="8"/>
        <v>0.4</v>
      </c>
      <c r="W7" s="240">
        <f>IF('Crisis Indicator Data'!L4="x","x",IF('Crisis Indicator Data'!L4=0,0,IF(LOG('Crisis Indicator Data'!L4)&lt;W$4,0,IF(LOG('Crisis Indicator Data'!L4)&gt;W$3,5,ROUND(5-(W$3-LOG('Crisis Indicator Data'!L4))/(W$3-W$4)*5,1)))))</f>
        <v>0</v>
      </c>
      <c r="X7" s="247">
        <f>IF(OR('Crisis Indicator Data'!L4="x",'Crisis Indicator Data'!H4="x"),"x",'Crisis Indicator Data'!L4/'Crisis Indicator Data'!H4)</f>
        <v>0</v>
      </c>
      <c r="Y7" s="240">
        <f t="shared" si="9"/>
        <v>0</v>
      </c>
      <c r="Z7" s="240">
        <f t="shared" si="10"/>
        <v>0</v>
      </c>
      <c r="AA7" s="240">
        <f t="shared" si="11"/>
        <v>0.2</v>
      </c>
      <c r="AB7" s="248">
        <f t="shared" si="12"/>
        <v>2.2000000000000002</v>
      </c>
    </row>
    <row r="8" spans="1:28" x14ac:dyDescent="0.25">
      <c r="A8" s="146" t="str">
        <f>'Crisis Indicator Data'!A5</f>
        <v>Nagorno-Karabakh Conflict in Armenia</v>
      </c>
      <c r="B8" s="147" t="str">
        <f>'Crisis Indicator Data'!B5</f>
        <v>Conflict</v>
      </c>
      <c r="C8" s="147" t="str">
        <f>'Crisis Indicator Data'!C5</f>
        <v>ARM002</v>
      </c>
      <c r="D8" s="147" t="str">
        <f>'Crisis Indicator Data'!D5</f>
        <v>Armenia</v>
      </c>
      <c r="E8" s="148" t="str">
        <f>'Crisis Indicator Data'!E5</f>
        <v>ARM</v>
      </c>
      <c r="F8" s="246">
        <f>IF('Crisis Indicator Data'!F5="x","x",IF(LOG('Crisis Indicator Data'!F5)&lt;F$4,0,IF(LOG('Crisis Indicator Data'!F5)&gt;F$3,5,ROUND(5-(F$3-LOG('Crisis Indicator Data'!F5))/(F$3-F$4)*5,1))))</f>
        <v>2.4</v>
      </c>
      <c r="G8" s="143">
        <f>IF('Crisis Indicator Data'!F5="x","x",IF(B8="Regional crisis",('Crisis Indicator Data'!F5/VLOOKUP('Impact of the crisis'!$C8,'Regional Crises'!$B$1:$R$66,4,FALSE)),'Crisis Indicator Data'!F5/VLOOKUP('Impact of the crisis'!$E8,'Country Indicator Data'!$B$4:$P$300,15,FALSE)))</f>
        <v>0.99062170706006325</v>
      </c>
      <c r="H8" s="240">
        <f t="shared" si="0"/>
        <v>5</v>
      </c>
      <c r="I8" s="240">
        <f t="shared" si="1"/>
        <v>3.7</v>
      </c>
      <c r="J8" s="240">
        <f>IF('Crisis Indicator Data'!G5="x","x",IF(LOG('Crisis Indicator Data'!G5)&lt;J$4,0,IF(LOG('Crisis Indicator Data'!G5)&gt;J$3,5,ROUND(5-(J$3-LOG('Crisis Indicator Data'!G5))/(J$3-J$4)*5,1))))</f>
        <v>1.6</v>
      </c>
      <c r="K8" s="143">
        <f>IF('Crisis Indicator Data'!G5="x","x",IF(B8="Regional crisis",('Crisis Indicator Data'!G5/VLOOKUP('Impact of the crisis'!$C8,'Regional Crises'!$B$1:$R$66,5,FALSE)),'Crisis Indicator Data'!G5/VLOOKUP('Impact of the crisis'!$E8,'Country Indicator Data'!$B$4:$P$300,14,FALSE)))</f>
        <v>1</v>
      </c>
      <c r="L8" s="240">
        <f t="shared" si="2"/>
        <v>5</v>
      </c>
      <c r="M8" s="240">
        <f t="shared" si="3"/>
        <v>3.3</v>
      </c>
      <c r="N8" s="240">
        <f t="shared" si="4"/>
        <v>3.5</v>
      </c>
      <c r="O8" s="240">
        <f>IF('Crisis Indicator Data'!H5="x","x",IF('Crisis Indicator Data'!H5=0,0,IF(LOG('Crisis Indicator Data'!H5)&lt;O$4,0,IF(LOG('Crisis Indicator Data'!H5)&gt;O$3,5,ROUND(5-(O$3-LOG('Crisis Indicator Data'!H5))/(O$3-O$4)*5,1)))))</f>
        <v>0.7</v>
      </c>
      <c r="P8" s="143">
        <f>IF('Crisis Indicator Data'!H5="x","x",'Crisis Indicator Data'!H5/'Crisis Indicator Data'!G5)</f>
        <v>2.7777777777777776E-2</v>
      </c>
      <c r="Q8" s="240">
        <f t="shared" si="5"/>
        <v>0.1</v>
      </c>
      <c r="R8" s="240">
        <f t="shared" si="6"/>
        <v>0.39999999999999997</v>
      </c>
      <c r="S8" s="240">
        <f>IF('Crisis Indicator Data'!I5="x","x",IF('Crisis Indicator Data'!I5=0,0,IF(LOG('Crisis Indicator Data'!I5)&lt;S$4,0,IF(LOG('Crisis Indicator Data'!I5)&gt;S$3,5,ROUND(5-(S$3-LOG('Crisis Indicator Data'!I5))/(S$3-S$4)*5,1)))))</f>
        <v>2.6</v>
      </c>
      <c r="T8" s="143">
        <f>IF('Crisis Indicator Data'!H5="x","x",IF('Crisis Indicator Data'!I5="x","x",'Crisis Indicator Data'!I5/'Crisis Indicator Data'!H5))</f>
        <v>0.7857142857142857</v>
      </c>
      <c r="U8" s="240">
        <f t="shared" si="7"/>
        <v>5</v>
      </c>
      <c r="V8" s="240">
        <f t="shared" si="8"/>
        <v>3.8</v>
      </c>
      <c r="W8" s="240">
        <f>IF('Crisis Indicator Data'!L5="x","x",IF('Crisis Indicator Data'!L5=0,0,IF(LOG('Crisis Indicator Data'!L5)&lt;W$4,0,IF(LOG('Crisis Indicator Data'!L5)&gt;W$3,5,ROUND(5-(W$3-LOG('Crisis Indicator Data'!L5))/(W$3-W$4)*5,1)))))</f>
        <v>0</v>
      </c>
      <c r="X8" s="247">
        <f>IF(OR('Crisis Indicator Data'!L5="x",'Crisis Indicator Data'!H5="x"),"x",'Crisis Indicator Data'!L5/'Crisis Indicator Data'!H5)</f>
        <v>1.1904761904761905E-5</v>
      </c>
      <c r="Y8" s="240">
        <f t="shared" si="9"/>
        <v>0.6</v>
      </c>
      <c r="Z8" s="240">
        <f t="shared" si="10"/>
        <v>0.3</v>
      </c>
      <c r="AA8" s="240">
        <f t="shared" si="11"/>
        <v>2.4</v>
      </c>
      <c r="AB8" s="248">
        <f t="shared" si="12"/>
        <v>1.5</v>
      </c>
    </row>
    <row r="9" spans="1:28" x14ac:dyDescent="0.25">
      <c r="A9" s="146" t="str">
        <f>'Crisis Indicator Data'!A6</f>
        <v>Nagorno-Karabakh conflict in Azerbaijan</v>
      </c>
      <c r="B9" s="147" t="str">
        <f>'Crisis Indicator Data'!B6</f>
        <v>Conflict</v>
      </c>
      <c r="C9" s="147" t="str">
        <f>'Crisis Indicator Data'!C6</f>
        <v>AZE002</v>
      </c>
      <c r="D9" s="147" t="str">
        <f>'Crisis Indicator Data'!D6</f>
        <v>Azerbaijan</v>
      </c>
      <c r="E9" s="148" t="str">
        <f>'Crisis Indicator Data'!E6</f>
        <v>AZE</v>
      </c>
      <c r="F9" s="246">
        <f>IF('Crisis Indicator Data'!F6="x","x",IF(LOG('Crisis Indicator Data'!F6)&lt;F$4,0,IF(LOG('Crisis Indicator Data'!F6)&gt;F$3,5,ROUND(5-(F$3-LOG('Crisis Indicator Data'!F6))/(F$3-F$4)*5,1))))</f>
        <v>2.5</v>
      </c>
      <c r="G9" s="143">
        <f>IF('Crisis Indicator Data'!F6="x","x",IF(B9="Regional crisis",('Crisis Indicator Data'!F6/VLOOKUP('Impact of the crisis'!$C9,'Regional Crises'!$B$1:$R$66,4,FALSE)),'Crisis Indicator Data'!F6/VLOOKUP('Impact of the crisis'!$E9,'Country Indicator Data'!$B$4:$P$300,15,FALSE)))</f>
        <v>0.38179112783228286</v>
      </c>
      <c r="H9" s="240">
        <f t="shared" si="0"/>
        <v>1.8</v>
      </c>
      <c r="I9" s="240">
        <f t="shared" si="1"/>
        <v>2.15</v>
      </c>
      <c r="J9" s="240">
        <f>IF('Crisis Indicator Data'!G6="x","x",IF(LOG('Crisis Indicator Data'!G6)&lt;J$4,0,IF(LOG('Crisis Indicator Data'!G6)&gt;J$3,5,ROUND(5-(J$3-LOG('Crisis Indicator Data'!G6))/(J$3-J$4)*5,1))))</f>
        <v>2.6</v>
      </c>
      <c r="K9" s="143">
        <f>IF('Crisis Indicator Data'!G6="x","x",IF(B9="Regional crisis",('Crisis Indicator Data'!G6/VLOOKUP('Impact of the crisis'!$C9,'Regional Crises'!$B$1:$R$66,5,FALSE)),'Crisis Indicator Data'!G6/VLOOKUP('Impact of the crisis'!$E9,'Country Indicator Data'!$B$4:$P$300,14,FALSE)))</f>
        <v>0.58745874587458746</v>
      </c>
      <c r="L9" s="240">
        <f t="shared" si="2"/>
        <v>2.9</v>
      </c>
      <c r="M9" s="240">
        <f t="shared" si="3"/>
        <v>2.75</v>
      </c>
      <c r="N9" s="240">
        <f t="shared" si="4"/>
        <v>2.5</v>
      </c>
      <c r="O9" s="240">
        <f>IF('Crisis Indicator Data'!H6="x","x",IF('Crisis Indicator Data'!H6=0,0,IF(LOG('Crisis Indicator Data'!H6)&lt;O$4,0,IF(LOG('Crisis Indicator Data'!H6)&gt;O$3,5,ROUND(5-(O$3-LOG('Crisis Indicator Data'!H6))/(O$3-O$4)*5,1)))))</f>
        <v>3.8</v>
      </c>
      <c r="P9" s="143">
        <f>IF('Crisis Indicator Data'!H6="x","x",'Crisis Indicator Data'!H6/'Crisis Indicator Data'!G6)</f>
        <v>1</v>
      </c>
      <c r="Q9" s="240">
        <f t="shared" si="5"/>
        <v>5</v>
      </c>
      <c r="R9" s="240">
        <f t="shared" si="6"/>
        <v>4.4000000000000004</v>
      </c>
      <c r="S9" s="240">
        <f>IF('Crisis Indicator Data'!I6="x","x",IF('Crisis Indicator Data'!I6=0,0,IF(LOG('Crisis Indicator Data'!I6)&lt;S$4,0,IF(LOG('Crisis Indicator Data'!I6)&gt;S$3,5,ROUND(5-(S$3-LOG('Crisis Indicator Data'!I6))/(S$3-S$4)*5,1)))))</f>
        <v>2.8</v>
      </c>
      <c r="T9" s="143">
        <f>IF('Crisis Indicator Data'!H6="x","x",IF('Crisis Indicator Data'!I6="x","x",'Crisis Indicator Data'!I6/'Crisis Indicator Data'!H6))</f>
        <v>1.5491998638066053E-2</v>
      </c>
      <c r="U9" s="240">
        <f t="shared" si="7"/>
        <v>0.5</v>
      </c>
      <c r="V9" s="240">
        <f t="shared" si="8"/>
        <v>1.7</v>
      </c>
      <c r="W9" s="240">
        <f>IF('Crisis Indicator Data'!L6="x","x",IF('Crisis Indicator Data'!L6=0,0,IF(LOG('Crisis Indicator Data'!L6)&lt;W$4,0,IF(LOG('Crisis Indicator Data'!L6)&gt;W$3,5,ROUND(5-(W$3-LOG('Crisis Indicator Data'!L6))/(W$3-W$4)*5,1)))))</f>
        <v>2.8</v>
      </c>
      <c r="X9" s="247">
        <f>IF(OR('Crisis Indicator Data'!L6="x",'Crisis Indicator Data'!H6="x"),"x",'Crisis Indicator Data'!L6/'Crisis Indicator Data'!H6)</f>
        <v>1.5491998638066055E-5</v>
      </c>
      <c r="Y9" s="240">
        <f t="shared" si="9"/>
        <v>0.8</v>
      </c>
      <c r="Z9" s="240">
        <f t="shared" si="10"/>
        <v>1.8</v>
      </c>
      <c r="AA9" s="240">
        <f t="shared" si="11"/>
        <v>1.8</v>
      </c>
      <c r="AB9" s="248">
        <f t="shared" si="12"/>
        <v>3.4</v>
      </c>
    </row>
    <row r="10" spans="1:28" x14ac:dyDescent="0.25">
      <c r="A10" s="146" t="str">
        <f>'Crisis Indicator Data'!A7</f>
        <v>Complex in Burundi</v>
      </c>
      <c r="B10" s="147" t="str">
        <f>'Crisis Indicator Data'!B7</f>
        <v>Complex crisis</v>
      </c>
      <c r="C10" s="147" t="str">
        <f>'Crisis Indicator Data'!C7</f>
        <v>BDI001</v>
      </c>
      <c r="D10" s="147" t="str">
        <f>'Crisis Indicator Data'!D7</f>
        <v>Burundi</v>
      </c>
      <c r="E10" s="148" t="str">
        <f>'Crisis Indicator Data'!E7</f>
        <v>BDI</v>
      </c>
      <c r="F10" s="246">
        <f>IF('Crisis Indicator Data'!F7="x","x",IF(LOG('Crisis Indicator Data'!F7)&lt;F$4,0,IF(LOG('Crisis Indicator Data'!F7)&gt;F$3,5,ROUND(5-(F$3-LOG('Crisis Indicator Data'!F7))/(F$3-F$4)*5,1))))</f>
        <v>2.2999999999999998</v>
      </c>
      <c r="G10" s="143">
        <f>IF('Crisis Indicator Data'!F7="x","x",IF(B10="Regional crisis",('Crisis Indicator Data'!F7/VLOOKUP('Impact of the crisis'!$C10,'Regional Crises'!$B$1:$R$66,4,FALSE)),'Crisis Indicator Data'!F7/VLOOKUP('Impact of the crisis'!$E10,'Country Indicator Data'!$B$4:$P$300,15,FALSE)))</f>
        <v>1</v>
      </c>
      <c r="H10" s="240">
        <f t="shared" si="0"/>
        <v>5</v>
      </c>
      <c r="I10" s="240">
        <f t="shared" si="1"/>
        <v>3.65</v>
      </c>
      <c r="J10" s="240">
        <f>IF('Crisis Indicator Data'!G7="x","x",IF(LOG('Crisis Indicator Data'!G7)&lt;J$4,0,IF(LOG('Crisis Indicator Data'!G7)&gt;J$3,5,ROUND(5-(J$3-LOG('Crisis Indicator Data'!G7))/(J$3-J$4)*5,1))))</f>
        <v>3.7</v>
      </c>
      <c r="K10" s="143">
        <f>IF('Crisis Indicator Data'!G7="x","x",IF(B10="Regional crisis",('Crisis Indicator Data'!G7/VLOOKUP('Impact of the crisis'!$C10,'Regional Crises'!$B$1:$R$66,5,FALSE)),'Crisis Indicator Data'!G7/VLOOKUP('Impact of the crisis'!$E10,'Country Indicator Data'!$B$4:$P$300,14,FALSE)))</f>
        <v>1</v>
      </c>
      <c r="L10" s="240">
        <f t="shared" si="2"/>
        <v>5</v>
      </c>
      <c r="M10" s="240">
        <f t="shared" si="3"/>
        <v>4.3499999999999996</v>
      </c>
      <c r="N10" s="240">
        <f t="shared" si="4"/>
        <v>4</v>
      </c>
      <c r="O10" s="240">
        <f>IF('Crisis Indicator Data'!H7="x","x",IF('Crisis Indicator Data'!H7=0,0,IF(LOG('Crisis Indicator Data'!H7)&lt;O$4,0,IF(LOG('Crisis Indicator Data'!H7)&gt;O$3,5,ROUND(5-(O$3-LOG('Crisis Indicator Data'!H7))/(O$3-O$4)*5,1)))))</f>
        <v>4.3</v>
      </c>
      <c r="P10" s="143">
        <f>IF('Crisis Indicator Data'!H7="x","x",'Crisis Indicator Data'!H7/'Crisis Indicator Data'!G7)</f>
        <v>1</v>
      </c>
      <c r="Q10" s="240">
        <f t="shared" si="5"/>
        <v>5</v>
      </c>
      <c r="R10" s="240">
        <f t="shared" si="6"/>
        <v>4.6500000000000004</v>
      </c>
      <c r="S10" s="240">
        <f>IF('Crisis Indicator Data'!I7="x","x",IF('Crisis Indicator Data'!I7=0,0,IF(LOG('Crisis Indicator Data'!I7)&lt;S$4,0,IF(LOG('Crisis Indicator Data'!I7)&gt;S$3,5,ROUND(5-(S$3-LOG('Crisis Indicator Data'!I7))/(S$3-S$4)*5,1)))))</f>
        <v>3.7</v>
      </c>
      <c r="T10" s="143">
        <f>IF('Crisis Indicator Data'!H7="x","x",IF('Crisis Indicator Data'!I7="x","x",'Crisis Indicator Data'!I7/'Crisis Indicator Data'!H7))</f>
        <v>3.3015873015873019E-2</v>
      </c>
      <c r="U10" s="240">
        <f t="shared" si="7"/>
        <v>1.1000000000000001</v>
      </c>
      <c r="V10" s="240">
        <f t="shared" si="8"/>
        <v>2.4</v>
      </c>
      <c r="W10" s="240">
        <f>IF('Crisis Indicator Data'!L7="x","x",IF('Crisis Indicator Data'!L7=0,0,IF(LOG('Crisis Indicator Data'!L7)&lt;W$4,0,IF(LOG('Crisis Indicator Data'!L7)&gt;W$3,5,ROUND(5-(W$3-LOG('Crisis Indicator Data'!L7))/(W$3-W$4)*5,1)))))</f>
        <v>3.5</v>
      </c>
      <c r="X10" s="247">
        <f>IF(OR('Crisis Indicator Data'!L7="x",'Crisis Indicator Data'!H7="x"),"x",'Crisis Indicator Data'!L7/'Crisis Indicator Data'!H7)</f>
        <v>2.0793650793650793E-5</v>
      </c>
      <c r="Y10" s="240">
        <f t="shared" si="9"/>
        <v>1</v>
      </c>
      <c r="Z10" s="240">
        <f t="shared" si="10"/>
        <v>2.2999999999999998</v>
      </c>
      <c r="AA10" s="240">
        <f t="shared" si="11"/>
        <v>2.4</v>
      </c>
      <c r="AB10" s="248">
        <f t="shared" si="12"/>
        <v>3.8</v>
      </c>
    </row>
    <row r="11" spans="1:28" x14ac:dyDescent="0.25">
      <c r="A11" s="146" t="str">
        <f>'Crisis Indicator Data'!A8</f>
        <v>Conflict in Burkina Faso</v>
      </c>
      <c r="B11" s="147" t="str">
        <f>'Crisis Indicator Data'!B8</f>
        <v>Conflict</v>
      </c>
      <c r="C11" s="147" t="str">
        <f>'Crisis Indicator Data'!C8</f>
        <v>BFA002</v>
      </c>
      <c r="D11" s="147" t="str">
        <f>'Crisis Indicator Data'!D8</f>
        <v>Burkina Faso</v>
      </c>
      <c r="E11" s="148" t="str">
        <f>'Crisis Indicator Data'!E8</f>
        <v>BFA</v>
      </c>
      <c r="F11" s="246">
        <f>IF('Crisis Indicator Data'!F8="x","x",IF(LOG('Crisis Indicator Data'!F8)&lt;F$4,0,IF(LOG('Crisis Indicator Data'!F8)&gt;F$3,5,ROUND(5-(F$3-LOG('Crisis Indicator Data'!F8))/(F$3-F$4)*5,1))))</f>
        <v>3.7</v>
      </c>
      <c r="G11" s="143">
        <f>IF('Crisis Indicator Data'!F8="x","x",IF(B11="Regional crisis",('Crisis Indicator Data'!F8/VLOOKUP('Impact of the crisis'!$C11,'Regional Crises'!$B$1:$R$66,4,FALSE)),'Crisis Indicator Data'!F8/VLOOKUP('Impact of the crisis'!$E11,'Country Indicator Data'!$B$4:$P$300,15,FALSE)))</f>
        <v>0.60835160818713452</v>
      </c>
      <c r="H11" s="240">
        <f t="shared" si="0"/>
        <v>3</v>
      </c>
      <c r="I11" s="240">
        <f t="shared" si="1"/>
        <v>3.35</v>
      </c>
      <c r="J11" s="240">
        <f>IF('Crisis Indicator Data'!G8="x","x",IF(LOG('Crisis Indicator Data'!G8)&lt;J$4,0,IF(LOG('Crisis Indicator Data'!G8)&gt;J$3,5,ROUND(5-(J$3-LOG('Crisis Indicator Data'!G8))/(J$3-J$4)*5,1))))</f>
        <v>1.8</v>
      </c>
      <c r="K11" s="143">
        <f>IF('Crisis Indicator Data'!G8="x","x",IF(B11="Regional crisis",('Crisis Indicator Data'!G8/VLOOKUP('Impact of the crisis'!$C11,'Regional Crises'!$B$1:$R$66,5,FALSE)),'Crisis Indicator Data'!G8/VLOOKUP('Impact of the crisis'!$E11,'Country Indicator Data'!$B$4:$P$300,14,FALSE)))</f>
        <v>0.16669032410693163</v>
      </c>
      <c r="L11" s="240">
        <f t="shared" si="2"/>
        <v>0.8</v>
      </c>
      <c r="M11" s="240">
        <f t="shared" si="3"/>
        <v>1.3</v>
      </c>
      <c r="N11" s="240">
        <f t="shared" si="4"/>
        <v>2.5</v>
      </c>
      <c r="O11" s="240">
        <f>IF('Crisis Indicator Data'!H8="x","x",IF('Crisis Indicator Data'!H8=0,0,IF(LOG('Crisis Indicator Data'!H8)&lt;O$4,0,IF(LOG('Crisis Indicator Data'!H8)&gt;O$3,5,ROUND(5-(O$3-LOG('Crisis Indicator Data'!H8))/(O$3-O$4)*5,1)))))</f>
        <v>3.4</v>
      </c>
      <c r="P11" s="143">
        <f>IF('Crisis Indicator Data'!H8="x","x",'Crisis Indicator Data'!H8/'Crisis Indicator Data'!G8)</f>
        <v>0.97700823162077777</v>
      </c>
      <c r="Q11" s="240">
        <f t="shared" si="5"/>
        <v>4.9000000000000004</v>
      </c>
      <c r="R11" s="240">
        <f t="shared" si="6"/>
        <v>4.1500000000000004</v>
      </c>
      <c r="S11" s="240">
        <f>IF('Crisis Indicator Data'!I8="x","x",IF('Crisis Indicator Data'!I8=0,0,IF(LOG('Crisis Indicator Data'!I8)&lt;S$4,0,IF(LOG('Crisis Indicator Data'!I8)&gt;S$3,5,ROUND(5-(S$3-LOG('Crisis Indicator Data'!I8))/(S$3-S$4)*5,1)))))</f>
        <v>4.5</v>
      </c>
      <c r="T11" s="143">
        <f>IF('Crisis Indicator Data'!H8="x","x",IF('Crisis Indicator Data'!I8="x","x",'Crisis Indicator Data'!I8/'Crisis Indicator Data'!H8))</f>
        <v>0.41865194654270771</v>
      </c>
      <c r="U11" s="240">
        <f t="shared" si="7"/>
        <v>5</v>
      </c>
      <c r="V11" s="240">
        <f t="shared" si="8"/>
        <v>4.8</v>
      </c>
      <c r="W11" s="240">
        <f>IF('Crisis Indicator Data'!L8="x","x",IF('Crisis Indicator Data'!L8=0,0,IF(LOG('Crisis Indicator Data'!L8)&lt;W$4,0,IF(LOG('Crisis Indicator Data'!L8)&gt;W$3,5,ROUND(5-(W$3-LOG('Crisis Indicator Data'!L8))/(W$3-W$4)*5,1)))))</f>
        <v>4.3</v>
      </c>
      <c r="X11" s="247">
        <f>IF(OR('Crisis Indicator Data'!L8="x",'Crisis Indicator Data'!H8="x"),"x",'Crisis Indicator Data'!L8/'Crisis Indicator Data'!H8)</f>
        <v>3.2219639744334691E-4</v>
      </c>
      <c r="Y11" s="240">
        <f t="shared" si="9"/>
        <v>5</v>
      </c>
      <c r="Z11" s="240">
        <f t="shared" si="10"/>
        <v>4.7</v>
      </c>
      <c r="AA11" s="240">
        <f t="shared" si="11"/>
        <v>4.8</v>
      </c>
      <c r="AB11" s="248">
        <f t="shared" si="12"/>
        <v>4.5</v>
      </c>
    </row>
    <row r="12" spans="1:28" x14ac:dyDescent="0.25">
      <c r="A12" s="146" t="str">
        <f>'Crisis Indicator Data'!A9</f>
        <v>Rohingya refugee crisis</v>
      </c>
      <c r="B12" s="147" t="str">
        <f>'Crisis Indicator Data'!B9</f>
        <v>International displacement</v>
      </c>
      <c r="C12" s="147" t="str">
        <f>'Crisis Indicator Data'!C9</f>
        <v>BGD002</v>
      </c>
      <c r="D12" s="147" t="str">
        <f>'Crisis Indicator Data'!D9</f>
        <v>Bangladesh</v>
      </c>
      <c r="E12" s="148" t="str">
        <f>'Crisis Indicator Data'!E9</f>
        <v>BGD</v>
      </c>
      <c r="F12" s="246">
        <f>IF('Crisis Indicator Data'!F9="x","x",IF(LOG('Crisis Indicator Data'!F9)&lt;F$4,0,IF(LOG('Crisis Indicator Data'!F9)&gt;F$3,5,ROUND(5-(F$3-LOG('Crisis Indicator Data'!F9))/(F$3-F$4)*5,1))))</f>
        <v>0</v>
      </c>
      <c r="G12" s="143">
        <f>IF('Crisis Indicator Data'!F9="x","x",IF(B12="Regional crisis",('Crisis Indicator Data'!F9/VLOOKUP('Impact of the crisis'!$C12,'Regional Crises'!$B$1:$R$66,4,FALSE)),'Crisis Indicator Data'!F9/VLOOKUP('Impact of the crisis'!$E12,'Country Indicator Data'!$B$4:$P$300,15,FALSE)))</f>
        <v>4.9934700775908425E-3</v>
      </c>
      <c r="H12" s="240">
        <f t="shared" si="0"/>
        <v>0</v>
      </c>
      <c r="I12" s="240">
        <f t="shared" si="1"/>
        <v>0</v>
      </c>
      <c r="J12" s="240">
        <f>IF('Crisis Indicator Data'!G9="x","x",IF(LOG('Crisis Indicator Data'!G9)&lt;J$4,0,IF(LOG('Crisis Indicator Data'!G9)&gt;J$3,5,ROUND(5-(J$3-LOG('Crisis Indicator Data'!G9))/(J$3-J$4)*5,1))))</f>
        <v>0.5</v>
      </c>
      <c r="K12" s="143">
        <f>IF('Crisis Indicator Data'!G9="x","x",IF(B12="Regional crisis",('Crisis Indicator Data'!G9/VLOOKUP('Impact of the crisis'!$C12,'Regional Crises'!$B$1:$R$66,5,FALSE)),'Crisis Indicator Data'!G9/VLOOKUP('Impact of the crisis'!$E12,'Country Indicator Data'!$B$4:$P$300,14,FALSE)))</f>
        <v>9.7111101802594291E-3</v>
      </c>
      <c r="L12" s="240">
        <f t="shared" si="2"/>
        <v>0</v>
      </c>
      <c r="M12" s="240">
        <f t="shared" si="3"/>
        <v>0.25</v>
      </c>
      <c r="N12" s="240">
        <f t="shared" si="4"/>
        <v>0.1</v>
      </c>
      <c r="O12" s="240">
        <f>IF('Crisis Indicator Data'!H9="x","x",IF('Crisis Indicator Data'!H9=0,0,IF(LOG('Crisis Indicator Data'!H9)&lt;O$4,0,IF(LOG('Crisis Indicator Data'!H9)&gt;O$3,5,ROUND(5-(O$3-LOG('Crisis Indicator Data'!H9))/(O$3-O$4)*5,1)))))</f>
        <v>2.7</v>
      </c>
      <c r="P12" s="143">
        <f>IF('Crisis Indicator Data'!H9="x","x",'Crisis Indicator Data'!H9/'Crisis Indicator Data'!G9)</f>
        <v>1</v>
      </c>
      <c r="Q12" s="240">
        <f t="shared" si="5"/>
        <v>5</v>
      </c>
      <c r="R12" s="240">
        <f t="shared" si="6"/>
        <v>3.85</v>
      </c>
      <c r="S12" s="240">
        <f>IF('Crisis Indicator Data'!I9="x","x",IF('Crisis Indicator Data'!I9=0,0,IF(LOG('Crisis Indicator Data'!I9)&lt;S$4,0,IF(LOG('Crisis Indicator Data'!I9)&gt;S$3,5,ROUND(5-(S$3-LOG('Crisis Indicator Data'!I9))/(S$3-S$4)*5,1)))))</f>
        <v>4.2</v>
      </c>
      <c r="T12" s="143">
        <f>IF('Crisis Indicator Data'!H9="x","x",IF('Crisis Indicator Data'!I9="x","x",'Crisis Indicator Data'!I9/'Crisis Indicator Data'!H9))</f>
        <v>0.66067577282530554</v>
      </c>
      <c r="U12" s="240">
        <f t="shared" si="7"/>
        <v>5</v>
      </c>
      <c r="V12" s="240">
        <f t="shared" si="8"/>
        <v>4.5999999999999996</v>
      </c>
      <c r="W12" s="240" t="str">
        <f>IF('Crisis Indicator Data'!L9="x","x",IF('Crisis Indicator Data'!L9=0,0,IF(LOG('Crisis Indicator Data'!L9)&lt;W$4,0,IF(LOG('Crisis Indicator Data'!L9)&gt;W$3,5,ROUND(5-(W$3-LOG('Crisis Indicator Data'!L9))/(W$3-W$4)*5,1)))))</f>
        <v>x</v>
      </c>
      <c r="X12" s="247" t="str">
        <f>IF(OR('Crisis Indicator Data'!L9="x",'Crisis Indicator Data'!H9="x"),"x",'Crisis Indicator Data'!L9/'Crisis Indicator Data'!H9)</f>
        <v>x</v>
      </c>
      <c r="Y12" s="240" t="str">
        <f t="shared" si="9"/>
        <v>x</v>
      </c>
      <c r="Z12" s="240" t="str">
        <f t="shared" si="10"/>
        <v>x</v>
      </c>
      <c r="AA12" s="240">
        <f t="shared" si="11"/>
        <v>4.5999999999999996</v>
      </c>
      <c r="AB12" s="248">
        <f t="shared" si="12"/>
        <v>4.3</v>
      </c>
    </row>
    <row r="13" spans="1:28" x14ac:dyDescent="0.25">
      <c r="A13" s="146" t="str">
        <f>'Crisis Indicator Data'!A10</f>
        <v>Country level Brazil</v>
      </c>
      <c r="B13" s="147" t="str">
        <f>'Crisis Indicator Data'!B10</f>
        <v>Multiple crises country</v>
      </c>
      <c r="C13" s="147" t="str">
        <f>'Crisis Indicator Data'!C10</f>
        <v>BRA001</v>
      </c>
      <c r="D13" s="147" t="str">
        <f>'Crisis Indicator Data'!D10</f>
        <v>Brazil</v>
      </c>
      <c r="E13" s="148" t="str">
        <f>'Crisis Indicator Data'!E10</f>
        <v>BRA</v>
      </c>
      <c r="F13" s="246">
        <f>IF('Crisis Indicator Data'!F10="x","x",IF(LOG('Crisis Indicator Data'!F10)&lt;F$4,0,IF(LOG('Crisis Indicator Data'!F10)&gt;F$3,5,ROUND(5-(F$3-LOG('Crisis Indicator Data'!F10))/(F$3-F$4)*5,1))))</f>
        <v>5</v>
      </c>
      <c r="G13" s="143">
        <f>IF('Crisis Indicator Data'!F10="x","x",IF(B13="Regional crisis",('Crisis Indicator Data'!F10/VLOOKUP('Impact of the crisis'!$C13,'Regional Crises'!$B$1:$R$66,4,FALSE)),'Crisis Indicator Data'!F10/VLOOKUP('Impact of the crisis'!$E13,'Country Indicator Data'!$B$4:$P$300,15,FALSE)))</f>
        <v>0.16488082276678784</v>
      </c>
      <c r="H13" s="240">
        <f t="shared" si="0"/>
        <v>0.7</v>
      </c>
      <c r="I13" s="240">
        <f t="shared" si="1"/>
        <v>2.85</v>
      </c>
      <c r="J13" s="240">
        <f>IF('Crisis Indicator Data'!G10="x","x",IF(LOG('Crisis Indicator Data'!G10)&lt;J$4,0,IF(LOG('Crisis Indicator Data'!G10)&gt;J$3,5,ROUND(5-(J$3-LOG('Crisis Indicator Data'!G10))/(J$3-J$4)*5,1))))</f>
        <v>5</v>
      </c>
      <c r="K13" s="143">
        <f>IF('Crisis Indicator Data'!G10="x","x",IF(B13="Regional crisis",('Crisis Indicator Data'!G10/VLOOKUP('Impact of the crisis'!$C13,'Regional Crises'!$B$1:$R$66,5,FALSE)),'Crisis Indicator Data'!G10/VLOOKUP('Impact of the crisis'!$E13,'Country Indicator Data'!$B$4:$P$300,14,FALSE)))</f>
        <v>0.17916976426293196</v>
      </c>
      <c r="L13" s="240">
        <f t="shared" si="2"/>
        <v>0.9</v>
      </c>
      <c r="M13" s="240">
        <f t="shared" si="3"/>
        <v>2.95</v>
      </c>
      <c r="N13" s="240">
        <f t="shared" si="4"/>
        <v>2.9</v>
      </c>
      <c r="O13" s="240">
        <f>IF('Crisis Indicator Data'!H10="x","x",IF('Crisis Indicator Data'!H10=0,0,IF(LOG('Crisis Indicator Data'!H10)&lt;O$4,0,IF(LOG('Crisis Indicator Data'!H10)&gt;O$3,5,ROUND(5-(O$3-LOG('Crisis Indicator Data'!H10))/(O$3-O$4)*5,1)))))</f>
        <v>2.5</v>
      </c>
      <c r="P13" s="143">
        <f>IF('Crisis Indicator Data'!H10="x","x",'Crisis Indicator Data'!H10/'Crisis Indicator Data'!G10)</f>
        <v>2.7278081165006959E-2</v>
      </c>
      <c r="Q13" s="240">
        <f t="shared" si="5"/>
        <v>0.1</v>
      </c>
      <c r="R13" s="240">
        <f t="shared" si="6"/>
        <v>1.3</v>
      </c>
      <c r="S13" s="240">
        <f>IF('Crisis Indicator Data'!I10="x","x",IF('Crisis Indicator Data'!I10=0,0,IF(LOG('Crisis Indicator Data'!I10)&lt;S$4,0,IF(LOG('Crisis Indicator Data'!I10)&gt;S$3,5,ROUND(5-(S$3-LOG('Crisis Indicator Data'!I10))/(S$3-S$4)*5,1)))))</f>
        <v>3.7</v>
      </c>
      <c r="T13" s="143">
        <f>IF('Crisis Indicator Data'!H10="x","x",IF('Crisis Indicator Data'!I10="x","x",'Crisis Indicator Data'!I10/'Crisis Indicator Data'!H10))</f>
        <v>0.35328753680078506</v>
      </c>
      <c r="U13" s="240">
        <f t="shared" si="7"/>
        <v>5</v>
      </c>
      <c r="V13" s="240">
        <f t="shared" si="8"/>
        <v>4.4000000000000004</v>
      </c>
      <c r="W13" s="240">
        <f>IF('Crisis Indicator Data'!L10="x","x",IF('Crisis Indicator Data'!L10=0,0,IF(LOG('Crisis Indicator Data'!L10)&lt;W$4,0,IF(LOG('Crisis Indicator Data'!L10)&gt;W$3,5,ROUND(5-(W$3-LOG('Crisis Indicator Data'!L10))/(W$3-W$4)*5,1)))))</f>
        <v>2.1</v>
      </c>
      <c r="X13" s="247">
        <f>IF(OR('Crisis Indicator Data'!L10="x",'Crisis Indicator Data'!H10="x"),"x",'Crisis Indicator Data'!L10/'Crisis Indicator Data'!H10)</f>
        <v>3.042198233562316E-5</v>
      </c>
      <c r="Y13" s="240">
        <f t="shared" si="9"/>
        <v>1.5</v>
      </c>
      <c r="Z13" s="240">
        <f t="shared" si="10"/>
        <v>1.8</v>
      </c>
      <c r="AA13" s="240">
        <f t="shared" si="11"/>
        <v>3.4</v>
      </c>
      <c r="AB13" s="248">
        <f t="shared" si="12"/>
        <v>2.5</v>
      </c>
    </row>
    <row r="14" spans="1:28" x14ac:dyDescent="0.25">
      <c r="A14" s="146" t="str">
        <f>'Crisis Indicator Data'!A11</f>
        <v>Venezuela displacement in Brazil</v>
      </c>
      <c r="B14" s="147" t="str">
        <f>'Crisis Indicator Data'!B11</f>
        <v>International displacement</v>
      </c>
      <c r="C14" s="147" t="str">
        <f>'Crisis Indicator Data'!C11</f>
        <v>BRA002</v>
      </c>
      <c r="D14" s="147" t="str">
        <f>'Crisis Indicator Data'!D11</f>
        <v>Brazil</v>
      </c>
      <c r="E14" s="148" t="str">
        <f>'Crisis Indicator Data'!E11</f>
        <v>BRA</v>
      </c>
      <c r="F14" s="246">
        <f>IF('Crisis Indicator Data'!F11="x","x",IF(LOG('Crisis Indicator Data'!F11)&lt;F$4,0,IF(LOG('Crisis Indicator Data'!F11)&gt;F$3,5,ROUND(5-(F$3-LOG('Crisis Indicator Data'!F11))/(F$3-F$4)*5,1))))</f>
        <v>3.9</v>
      </c>
      <c r="G14" s="143">
        <f>IF('Crisis Indicator Data'!F11="x","x",IF(B14="Regional crisis",('Crisis Indicator Data'!F11/VLOOKUP('Impact of the crisis'!$C14,'Regional Crises'!$B$1:$R$66,4,FALSE)),'Crisis Indicator Data'!F11/VLOOKUP('Impact of the crisis'!$E14,'Country Indicator Data'!$B$4:$P$300,15,FALSE)))</f>
        <v>2.6833003515136143E-2</v>
      </c>
      <c r="H14" s="240">
        <f t="shared" si="0"/>
        <v>0</v>
      </c>
      <c r="I14" s="240">
        <f t="shared" si="1"/>
        <v>1.95</v>
      </c>
      <c r="J14" s="240">
        <f>IF('Crisis Indicator Data'!G11="x","x",IF(LOG('Crisis Indicator Data'!G11)&lt;J$4,0,IF(LOG('Crisis Indicator Data'!G11)&gt;J$3,5,ROUND(5-(J$3-LOG('Crisis Indicator Data'!G11))/(J$3-J$4)*5,1))))</f>
        <v>0</v>
      </c>
      <c r="K14" s="143">
        <f>IF('Crisis Indicator Data'!G11="x","x",IF(B14="Regional crisis",('Crisis Indicator Data'!G11/VLOOKUP('Impact of the crisis'!$C14,'Regional Crises'!$B$1:$R$66,5,FALSE)),'Crisis Indicator Data'!G11/VLOOKUP('Impact of the crisis'!$E14,'Country Indicator Data'!$B$4:$P$300,14,FALSE)))</f>
        <v>3.1319695915969208E-3</v>
      </c>
      <c r="L14" s="240">
        <f t="shared" si="2"/>
        <v>0</v>
      </c>
      <c r="M14" s="240">
        <f t="shared" si="3"/>
        <v>0</v>
      </c>
      <c r="N14" s="240">
        <f t="shared" si="4"/>
        <v>1.1000000000000001</v>
      </c>
      <c r="O14" s="240">
        <f>IF('Crisis Indicator Data'!H11="x","x",IF('Crisis Indicator Data'!H11=0,0,IF(LOG('Crisis Indicator Data'!H11)&lt;O$4,0,IF(LOG('Crisis Indicator Data'!H11)&gt;O$3,5,ROUND(5-(O$3-LOG('Crisis Indicator Data'!H11))/(O$3-O$4)*5,1)))))</f>
        <v>1.8</v>
      </c>
      <c r="P14" s="143">
        <f>IF('Crisis Indicator Data'!H11="x","x",'Crisis Indicator Data'!H11/'Crisis Indicator Data'!G11)</f>
        <v>0.58346094946401228</v>
      </c>
      <c r="Q14" s="240">
        <f t="shared" si="5"/>
        <v>2.9</v>
      </c>
      <c r="R14" s="240">
        <f t="shared" si="6"/>
        <v>2.35</v>
      </c>
      <c r="S14" s="240">
        <f>IF('Crisis Indicator Data'!I11="x","x",IF('Crisis Indicator Data'!I11=0,0,IF(LOG('Crisis Indicator Data'!I11)&lt;S$4,0,IF(LOG('Crisis Indicator Data'!I11)&gt;S$3,5,ROUND(5-(S$3-LOG('Crisis Indicator Data'!I11))/(S$3-S$4)*5,1)))))</f>
        <v>3.8</v>
      </c>
      <c r="T14" s="143">
        <f>IF('Crisis Indicator Data'!H11="x","x",IF('Crisis Indicator Data'!I11="x","x",'Crisis Indicator Data'!I11/'Crisis Indicator Data'!H11))</f>
        <v>1.2860892388451444</v>
      </c>
      <c r="U14" s="240">
        <f t="shared" si="7"/>
        <v>5</v>
      </c>
      <c r="V14" s="240">
        <f t="shared" si="8"/>
        <v>4.4000000000000004</v>
      </c>
      <c r="W14" s="240">
        <f>IF('Crisis Indicator Data'!L11="x","x",IF('Crisis Indicator Data'!L11=0,0,IF(LOG('Crisis Indicator Data'!L11)&lt;W$4,0,IF(LOG('Crisis Indicator Data'!L11)&gt;W$3,5,ROUND(5-(W$3-LOG('Crisis Indicator Data'!L11))/(W$3-W$4)*5,1)))))</f>
        <v>0</v>
      </c>
      <c r="X14" s="247">
        <f>IF(OR('Crisis Indicator Data'!L11="x",'Crisis Indicator Data'!H11="x"),"x",'Crisis Indicator Data'!L11/'Crisis Indicator Data'!H11)</f>
        <v>0</v>
      </c>
      <c r="Y14" s="240">
        <f t="shared" si="9"/>
        <v>0</v>
      </c>
      <c r="Z14" s="240">
        <f t="shared" si="10"/>
        <v>0</v>
      </c>
      <c r="AA14" s="240">
        <f t="shared" si="11"/>
        <v>2.8</v>
      </c>
      <c r="AB14" s="248">
        <f t="shared" si="12"/>
        <v>2.6</v>
      </c>
    </row>
    <row r="15" spans="1:28" x14ac:dyDescent="0.25">
      <c r="A15" s="146" t="str">
        <f>'Crisis Indicator Data'!A12</f>
        <v>Floods in Bahia and Minas Gerais</v>
      </c>
      <c r="B15" s="147" t="str">
        <f>'Crisis Indicator Data'!B12</f>
        <v>Flood</v>
      </c>
      <c r="C15" s="147" t="str">
        <f>'Crisis Indicator Data'!C12</f>
        <v>BRA003</v>
      </c>
      <c r="D15" s="147" t="str">
        <f>'Crisis Indicator Data'!D12</f>
        <v>Brazil</v>
      </c>
      <c r="E15" s="148" t="str">
        <f>'Crisis Indicator Data'!E12</f>
        <v>BRA</v>
      </c>
      <c r="F15" s="246">
        <f>IF('Crisis Indicator Data'!F12="x","x",IF(LOG('Crisis Indicator Data'!F12)&lt;F$4,0,IF(LOG('Crisis Indicator Data'!F12)&gt;F$3,5,ROUND(5-(F$3-LOG('Crisis Indicator Data'!F12))/(F$3-F$4)*5,1))))</f>
        <v>5</v>
      </c>
      <c r="G15" s="143">
        <f>IF('Crisis Indicator Data'!F12="x","x",IF(B15="Regional crisis",('Crisis Indicator Data'!F12/VLOOKUP('Impact of the crisis'!$C15,'Regional Crises'!$B$1:$R$66,4,FALSE)),'Crisis Indicator Data'!F12/VLOOKUP('Impact of the crisis'!$E15,'Country Indicator Data'!$B$4:$P$300,15,FALSE)))</f>
        <v>0.13804781925165169</v>
      </c>
      <c r="H15" s="240">
        <f t="shared" si="0"/>
        <v>0.6</v>
      </c>
      <c r="I15" s="240">
        <f t="shared" si="1"/>
        <v>2.8</v>
      </c>
      <c r="J15" s="240">
        <f>IF('Crisis Indicator Data'!G12="x","x",IF(LOG('Crisis Indicator Data'!G12)&lt;J$4,0,IF(LOG('Crisis Indicator Data'!G12)&gt;J$3,5,ROUND(5-(J$3-LOG('Crisis Indicator Data'!G12))/(J$3-J$4)*5,1))))</f>
        <v>5</v>
      </c>
      <c r="K15" s="143">
        <f>IF('Crisis Indicator Data'!G12="x","x",IF(B15="Regional crisis",('Crisis Indicator Data'!G12/VLOOKUP('Impact of the crisis'!$C15,'Regional Crises'!$B$1:$R$66,5,FALSE)),'Crisis Indicator Data'!G12/VLOOKUP('Impact of the crisis'!$E15,'Country Indicator Data'!$B$4:$P$300,14,FALSE)))</f>
        <v>0.17291062135782634</v>
      </c>
      <c r="L15" s="240">
        <f t="shared" si="2"/>
        <v>0.8</v>
      </c>
      <c r="M15" s="240">
        <f t="shared" si="3"/>
        <v>2.9</v>
      </c>
      <c r="N15" s="240">
        <f t="shared" si="4"/>
        <v>2.9</v>
      </c>
      <c r="O15" s="240">
        <f>IF('Crisis Indicator Data'!H12="x","x",IF('Crisis Indicator Data'!H12=0,0,IF(LOG('Crisis Indicator Data'!H12)&lt;O$4,0,IF(LOG('Crisis Indicator Data'!H12)&gt;O$3,5,ROUND(5-(O$3-LOG('Crisis Indicator Data'!H12))/(O$3-O$4)*5,1)))))</f>
        <v>2.2000000000000002</v>
      </c>
      <c r="P15" s="143">
        <f>IF('Crisis Indicator Data'!H12="x","x",'Crisis Indicator Data'!H12/'Crisis Indicator Data'!G12)</f>
        <v>1.7697151257940139E-2</v>
      </c>
      <c r="Q15" s="240">
        <f t="shared" si="5"/>
        <v>0</v>
      </c>
      <c r="R15" s="240">
        <f t="shared" si="6"/>
        <v>1.1000000000000001</v>
      </c>
      <c r="S15" s="240">
        <f>IF('Crisis Indicator Data'!I12="x","x",IF('Crisis Indicator Data'!I12=0,0,IF(LOG('Crisis Indicator Data'!I12)&lt;S$4,0,IF(LOG('Crisis Indicator Data'!I12)&gt;S$3,5,ROUND(5-(S$3-LOG('Crisis Indicator Data'!I12))/(S$3-S$4)*5,1)))))</f>
        <v>2.8</v>
      </c>
      <c r="T15" s="143">
        <f>IF('Crisis Indicator Data'!H12="x","x",IF('Crisis Indicator Data'!I12="x","x",'Crisis Indicator Data'!I12/'Crisis Indicator Data'!H12))</f>
        <v>0.15047021943573669</v>
      </c>
      <c r="U15" s="240">
        <f t="shared" si="7"/>
        <v>5</v>
      </c>
      <c r="V15" s="240">
        <f t="shared" si="8"/>
        <v>3.9</v>
      </c>
      <c r="W15" s="240">
        <f>IF('Crisis Indicator Data'!L12="x","x",IF('Crisis Indicator Data'!L12=0,0,IF(LOG('Crisis Indicator Data'!L12)&lt;W$4,0,IF(LOG('Crisis Indicator Data'!L12)&gt;W$3,5,ROUND(5-(W$3-LOG('Crisis Indicator Data'!L12))/(W$3-W$4)*5,1)))))</f>
        <v>2.1</v>
      </c>
      <c r="X15" s="247">
        <f>IF(OR('Crisis Indicator Data'!L12="x",'Crisis Indicator Data'!H12="x"),"x",'Crisis Indicator Data'!L12/'Crisis Indicator Data'!H12)</f>
        <v>4.8589341692789967E-5</v>
      </c>
      <c r="Y15" s="240">
        <f t="shared" si="9"/>
        <v>2.4</v>
      </c>
      <c r="Z15" s="240">
        <f t="shared" si="10"/>
        <v>2.2999999999999998</v>
      </c>
      <c r="AA15" s="240">
        <f t="shared" si="11"/>
        <v>3.2</v>
      </c>
      <c r="AB15" s="248">
        <f t="shared" si="12"/>
        <v>2.2999999999999998</v>
      </c>
    </row>
    <row r="16" spans="1:28" x14ac:dyDescent="0.25">
      <c r="A16" s="146" t="str">
        <f>'Crisis Indicator Data'!A13</f>
        <v>Complex crisis in CAR</v>
      </c>
      <c r="B16" s="147" t="str">
        <f>'Crisis Indicator Data'!B13</f>
        <v>Complex crisis</v>
      </c>
      <c r="C16" s="147" t="str">
        <f>'Crisis Indicator Data'!C13</f>
        <v>CAF001</v>
      </c>
      <c r="D16" s="147" t="str">
        <f>'Crisis Indicator Data'!D13</f>
        <v>CAR</v>
      </c>
      <c r="E16" s="148" t="str">
        <f>'Crisis Indicator Data'!E13</f>
        <v>CAF</v>
      </c>
      <c r="F16" s="246">
        <f>IF('Crisis Indicator Data'!F13="x","x",IF(LOG('Crisis Indicator Data'!F13)&lt;F$4,0,IF(LOG('Crisis Indicator Data'!F13)&gt;F$3,5,ROUND(5-(F$3-LOG('Crisis Indicator Data'!F13))/(F$3-F$4)*5,1))))</f>
        <v>4.7</v>
      </c>
      <c r="G16" s="143">
        <f>IF('Crisis Indicator Data'!F13="x","x",IF(B16="Regional crisis",('Crisis Indicator Data'!F13/VLOOKUP('Impact of the crisis'!$C16,'Regional Crises'!$B$1:$R$66,4,FALSE)),'Crisis Indicator Data'!F13/VLOOKUP('Impact of the crisis'!$E16,'Country Indicator Data'!$B$4:$P$300,15,FALSE)))</f>
        <v>1.0000321037593503</v>
      </c>
      <c r="H16" s="240">
        <f t="shared" si="0"/>
        <v>5</v>
      </c>
      <c r="I16" s="240">
        <f t="shared" si="1"/>
        <v>4.8499999999999996</v>
      </c>
      <c r="J16" s="240">
        <f>IF('Crisis Indicator Data'!G13="x","x",IF(LOG('Crisis Indicator Data'!G13)&lt;J$4,0,IF(LOG('Crisis Indicator Data'!G13)&gt;J$3,5,ROUND(5-(J$3-LOG('Crisis Indicator Data'!G13))/(J$3-J$4)*5,1))))</f>
        <v>2.2999999999999998</v>
      </c>
      <c r="K16" s="143">
        <f>IF('Crisis Indicator Data'!G13="x","x",IF(B16="Regional crisis",('Crisis Indicator Data'!G13/VLOOKUP('Impact of the crisis'!$C16,'Regional Crises'!$B$1:$R$66,5,FALSE)),'Crisis Indicator Data'!G13/VLOOKUP('Impact of the crisis'!$E16,'Country Indicator Data'!$B$4:$P$300,14,FALSE)))</f>
        <v>1</v>
      </c>
      <c r="L16" s="240">
        <f t="shared" si="2"/>
        <v>5</v>
      </c>
      <c r="M16" s="240">
        <f t="shared" si="3"/>
        <v>3.65</v>
      </c>
      <c r="N16" s="240">
        <f t="shared" si="4"/>
        <v>4.3</v>
      </c>
      <c r="O16" s="240">
        <f>IF('Crisis Indicator Data'!H13="x","x",IF('Crisis Indicator Data'!H13=0,0,IF(LOG('Crisis Indicator Data'!H13)&lt;O$4,0,IF(LOG('Crisis Indicator Data'!H13)&gt;O$3,5,ROUND(5-(O$3-LOG('Crisis Indicator Data'!H13))/(O$3-O$4)*5,1)))))</f>
        <v>3.7</v>
      </c>
      <c r="P16" s="143">
        <f>IF('Crisis Indicator Data'!H13="x","x",'Crisis Indicator Data'!H13/'Crisis Indicator Data'!G13)</f>
        <v>1</v>
      </c>
      <c r="Q16" s="240">
        <f t="shared" si="5"/>
        <v>5</v>
      </c>
      <c r="R16" s="240">
        <f t="shared" si="6"/>
        <v>4.3499999999999996</v>
      </c>
      <c r="S16" s="240">
        <f>IF('Crisis Indicator Data'!I13="x","x",IF('Crisis Indicator Data'!I13=0,0,IF(LOG('Crisis Indicator Data'!I13)&lt;S$4,0,IF(LOG('Crisis Indicator Data'!I13)&gt;S$3,5,ROUND(5-(S$3-LOG('Crisis Indicator Data'!I13))/(S$3-S$4)*5,1)))))</f>
        <v>4.5999999999999996</v>
      </c>
      <c r="T16" s="143">
        <f>IF('Crisis Indicator Data'!H13="x","x",IF('Crisis Indicator Data'!I13="x","x",'Crisis Indicator Data'!I13/'Crisis Indicator Data'!H13))</f>
        <v>0.31775510204081631</v>
      </c>
      <c r="U16" s="240">
        <f t="shared" si="7"/>
        <v>5</v>
      </c>
      <c r="V16" s="240">
        <f t="shared" si="8"/>
        <v>4.8</v>
      </c>
      <c r="W16" s="240">
        <f>IF('Crisis Indicator Data'!L13="x","x",IF('Crisis Indicator Data'!L13=0,0,IF(LOG('Crisis Indicator Data'!L13)&lt;W$4,0,IF(LOG('Crisis Indicator Data'!L13)&gt;W$3,5,ROUND(5-(W$3-LOG('Crisis Indicator Data'!L13))/(W$3-W$4)*5,1)))))</f>
        <v>4.0999999999999996</v>
      </c>
      <c r="X16" s="247">
        <f>IF(OR('Crisis Indicator Data'!L13="x",'Crisis Indicator Data'!H13="x"),"x",'Crisis Indicator Data'!L13/'Crisis Indicator Data'!H13)</f>
        <v>1.4448979591836735E-4</v>
      </c>
      <c r="Y16" s="240">
        <f t="shared" si="9"/>
        <v>5</v>
      </c>
      <c r="Z16" s="240">
        <f t="shared" si="10"/>
        <v>4.5999999999999996</v>
      </c>
      <c r="AA16" s="240">
        <f t="shared" si="11"/>
        <v>4.7</v>
      </c>
      <c r="AB16" s="248">
        <f t="shared" si="12"/>
        <v>4.5</v>
      </c>
    </row>
    <row r="17" spans="1:28" x14ac:dyDescent="0.25">
      <c r="A17" s="146" t="str">
        <f>'Crisis Indicator Data'!A14</f>
        <v>Multiple crises in Cameroon</v>
      </c>
      <c r="B17" s="147" t="str">
        <f>'Crisis Indicator Data'!B14</f>
        <v>Multiple crises country</v>
      </c>
      <c r="C17" s="147" t="str">
        <f>'Crisis Indicator Data'!C14</f>
        <v>CMR001</v>
      </c>
      <c r="D17" s="147" t="str">
        <f>'Crisis Indicator Data'!D14</f>
        <v>Cameroon</v>
      </c>
      <c r="E17" s="148" t="str">
        <f>'Crisis Indicator Data'!E14</f>
        <v>CMR</v>
      </c>
      <c r="F17" s="246">
        <f>IF('Crisis Indicator Data'!F14="x","x",IF(LOG('Crisis Indicator Data'!F14)&lt;F$4,0,IF(LOG('Crisis Indicator Data'!F14)&gt;F$3,5,ROUND(5-(F$3-LOG('Crisis Indicator Data'!F14))/(F$3-F$4)*5,1))))</f>
        <v>4.4000000000000004</v>
      </c>
      <c r="G17" s="143">
        <f>IF('Crisis Indicator Data'!F14="x","x",IF(B17="Regional crisis",('Crisis Indicator Data'!F14/VLOOKUP('Impact of the crisis'!$C17,'Regional Crises'!$B$1:$R$66,4,FALSE)),'Crisis Indicator Data'!F14/VLOOKUP('Impact of the crisis'!$E17,'Country Indicator Data'!$B$4:$P$300,15,FALSE)))</f>
        <v>0.93215713651075716</v>
      </c>
      <c r="H17" s="240">
        <f t="shared" si="0"/>
        <v>4.7</v>
      </c>
      <c r="I17" s="240">
        <f t="shared" si="1"/>
        <v>4.5500000000000007</v>
      </c>
      <c r="J17" s="240">
        <f>IF('Crisis Indicator Data'!G14="x","x",IF(LOG('Crisis Indicator Data'!G14)&lt;J$4,0,IF(LOG('Crisis Indicator Data'!G14)&gt;J$3,5,ROUND(5-(J$3-LOG('Crisis Indicator Data'!G14))/(J$3-J$4)*5,1))))</f>
        <v>4.7</v>
      </c>
      <c r="K17" s="143">
        <f>IF('Crisis Indicator Data'!G14="x","x",IF(B17="Regional crisis",('Crisis Indicator Data'!G14/VLOOKUP('Impact of the crisis'!$C17,'Regional Crises'!$B$1:$R$66,5,FALSE)),'Crisis Indicator Data'!G14/VLOOKUP('Impact of the crisis'!$E17,'Country Indicator Data'!$B$4:$P$300,14,FALSE)))</f>
        <v>1</v>
      </c>
      <c r="L17" s="240">
        <f t="shared" si="2"/>
        <v>5</v>
      </c>
      <c r="M17" s="240">
        <f t="shared" si="3"/>
        <v>4.8499999999999996</v>
      </c>
      <c r="N17" s="240">
        <f t="shared" si="4"/>
        <v>4.7</v>
      </c>
      <c r="O17" s="240">
        <f>IF('Crisis Indicator Data'!H14="x","x",IF('Crisis Indicator Data'!H14=0,0,IF(LOG('Crisis Indicator Data'!H14)&lt;O$4,0,IF(LOG('Crisis Indicator Data'!H14)&gt;O$3,5,ROUND(5-(O$3-LOG('Crisis Indicator Data'!H14))/(O$3-O$4)*5,1)))))</f>
        <v>3.6</v>
      </c>
      <c r="P17" s="143">
        <f>IF('Crisis Indicator Data'!H14="x","x",'Crisis Indicator Data'!H14/'Crisis Indicator Data'!G14)</f>
        <v>0.1678389240995517</v>
      </c>
      <c r="Q17" s="240">
        <f t="shared" si="5"/>
        <v>0.8</v>
      </c>
      <c r="R17" s="240">
        <f t="shared" si="6"/>
        <v>2.2000000000000002</v>
      </c>
      <c r="S17" s="240">
        <f>IF('Crisis Indicator Data'!I14="x","x",IF('Crisis Indicator Data'!I14=0,0,IF(LOG('Crisis Indicator Data'!I14)&lt;S$4,0,IF(LOG('Crisis Indicator Data'!I14)&gt;S$3,5,ROUND(5-(S$3-LOG('Crisis Indicator Data'!I14))/(S$3-S$4)*5,1)))))</f>
        <v>4.7</v>
      </c>
      <c r="T17" s="143">
        <f>IF('Crisis Indicator Data'!H14="x","x",IF('Crisis Indicator Data'!I14="x","x",'Crisis Indicator Data'!I14/'Crisis Indicator Data'!H14))</f>
        <v>0.46258346764909047</v>
      </c>
      <c r="U17" s="240">
        <f t="shared" si="7"/>
        <v>5</v>
      </c>
      <c r="V17" s="240">
        <f t="shared" si="8"/>
        <v>4.9000000000000004</v>
      </c>
      <c r="W17" s="240">
        <f>IF('Crisis Indicator Data'!L14="x","x",IF('Crisis Indicator Data'!L14=0,0,IF(LOG('Crisis Indicator Data'!L14)&lt;W$4,0,IF(LOG('Crisis Indicator Data'!L14)&gt;W$3,5,ROUND(5-(W$3-LOG('Crisis Indicator Data'!L14))/(W$3-W$4)*5,1)))))</f>
        <v>4</v>
      </c>
      <c r="X17" s="247">
        <f>IF(OR('Crisis Indicator Data'!L14="x",'Crisis Indicator Data'!H14="x"),"x",'Crisis Indicator Data'!L14/'Crisis Indicator Data'!H14)</f>
        <v>1.5427124107759613E-4</v>
      </c>
      <c r="Y17" s="240">
        <f t="shared" si="9"/>
        <v>5</v>
      </c>
      <c r="Z17" s="240">
        <f t="shared" si="10"/>
        <v>4.5</v>
      </c>
      <c r="AA17" s="240">
        <f t="shared" si="11"/>
        <v>4.7</v>
      </c>
      <c r="AB17" s="248">
        <f t="shared" si="12"/>
        <v>3.7</v>
      </c>
    </row>
    <row r="18" spans="1:28" x14ac:dyDescent="0.25">
      <c r="A18" s="146" t="str">
        <f>'Crisis Indicator Data'!A15</f>
        <v>Boko Haram in Cameroon</v>
      </c>
      <c r="B18" s="147" t="str">
        <f>'Crisis Indicator Data'!B15</f>
        <v>Conflict</v>
      </c>
      <c r="C18" s="147" t="str">
        <f>'Crisis Indicator Data'!C15</f>
        <v>CMR002</v>
      </c>
      <c r="D18" s="147" t="str">
        <f>'Crisis Indicator Data'!D15</f>
        <v>Cameroon</v>
      </c>
      <c r="E18" s="148" t="str">
        <f>'Crisis Indicator Data'!E15</f>
        <v>CMR</v>
      </c>
      <c r="F18" s="246">
        <f>IF('Crisis Indicator Data'!F15="x","x",IF(LOG('Crisis Indicator Data'!F15)&lt;F$4,0,IF(LOG('Crisis Indicator Data'!F15)&gt;F$3,5,ROUND(5-(F$3-LOG('Crisis Indicator Data'!F15))/(F$3-F$4)*5,1))))</f>
        <v>2.6</v>
      </c>
      <c r="G18" s="143">
        <f>IF('Crisis Indicator Data'!F15="x","x",IF(B18="Regional crisis",('Crisis Indicator Data'!F15/VLOOKUP('Impact of the crisis'!$C18,'Regional Crises'!$B$1:$R$66,4,FALSE)),'Crisis Indicator Data'!F15/VLOOKUP('Impact of the crisis'!$E18,'Country Indicator Data'!$B$4:$P$300,15,FALSE)))</f>
        <v>7.248207146030336E-2</v>
      </c>
      <c r="H18" s="240">
        <f t="shared" si="0"/>
        <v>0.3</v>
      </c>
      <c r="I18" s="240">
        <f t="shared" si="1"/>
        <v>1.45</v>
      </c>
      <c r="J18" s="240">
        <f>IF('Crisis Indicator Data'!G15="x","x",IF(LOG('Crisis Indicator Data'!G15)&lt;J$4,0,IF(LOG('Crisis Indicator Data'!G15)&gt;J$3,5,ROUND(5-(J$3-LOG('Crisis Indicator Data'!G15))/(J$3-J$4)*5,1))))</f>
        <v>1.6</v>
      </c>
      <c r="K18" s="143">
        <f>IF('Crisis Indicator Data'!G15="x","x",IF(B18="Regional crisis",('Crisis Indicator Data'!G15/VLOOKUP('Impact of the crisis'!$C18,'Regional Crises'!$B$1:$R$66,5,FALSE)),'Crisis Indicator Data'!G15/VLOOKUP('Impact of the crisis'!$E18,'Country Indicator Data'!$B$4:$P$300,14,FALSE)))</f>
        <v>0.12026588344411811</v>
      </c>
      <c r="L18" s="240">
        <f t="shared" si="2"/>
        <v>0.6</v>
      </c>
      <c r="M18" s="240">
        <f t="shared" si="3"/>
        <v>1.1000000000000001</v>
      </c>
      <c r="N18" s="240">
        <f t="shared" si="4"/>
        <v>1.3</v>
      </c>
      <c r="O18" s="240">
        <f>IF('Crisis Indicator Data'!H15="x","x",IF('Crisis Indicator Data'!H15=0,0,IF(LOG('Crisis Indicator Data'!H15)&lt;O$4,0,IF(LOG('Crisis Indicator Data'!H15)&gt;O$3,5,ROUND(5-(O$3-LOG('Crisis Indicator Data'!H15))/(O$3-O$4)*5,1)))))</f>
        <v>2.6</v>
      </c>
      <c r="P18" s="143">
        <f>IF('Crisis Indicator Data'!H15="x","x",'Crisis Indicator Data'!H15/'Crisis Indicator Data'!G15)</f>
        <v>0.38560411311053983</v>
      </c>
      <c r="Q18" s="240">
        <f t="shared" si="5"/>
        <v>1.9</v>
      </c>
      <c r="R18" s="240">
        <f t="shared" si="6"/>
        <v>2.25</v>
      </c>
      <c r="S18" s="240">
        <f>IF('Crisis Indicator Data'!I15="x","x",IF('Crisis Indicator Data'!I15=0,0,IF(LOG('Crisis Indicator Data'!I15)&lt;S$4,0,IF(LOG('Crisis Indicator Data'!I15)&gt;S$3,5,ROUND(5-(S$3-LOG('Crisis Indicator Data'!I15))/(S$3-S$4)*5,1)))))</f>
        <v>3.9</v>
      </c>
      <c r="T18" s="143">
        <f>IF('Crisis Indicator Data'!H15="x","x",IF('Crisis Indicator Data'!I15="x","x",'Crisis Indicator Data'!I15/'Crisis Indicator Data'!H15))</f>
        <v>0.48333333333333334</v>
      </c>
      <c r="U18" s="240">
        <f t="shared" si="7"/>
        <v>5</v>
      </c>
      <c r="V18" s="240">
        <f t="shared" si="8"/>
        <v>4.5</v>
      </c>
      <c r="W18" s="240">
        <f>IF('Crisis Indicator Data'!L15="x","x",IF('Crisis Indicator Data'!L15=0,0,IF(LOG('Crisis Indicator Data'!L15)&lt;W$4,0,IF(LOG('Crisis Indicator Data'!L15)&gt;W$3,5,ROUND(5-(W$3-LOG('Crisis Indicator Data'!L15))/(W$3-W$4)*5,1)))))</f>
        <v>3.3</v>
      </c>
      <c r="X18" s="247">
        <f>IF(OR('Crisis Indicator Data'!L15="x",'Crisis Indicator Data'!H15="x"),"x",'Crisis Indicator Data'!L15/'Crisis Indicator Data'!H15)</f>
        <v>1.7666666666666666E-4</v>
      </c>
      <c r="Y18" s="240">
        <f t="shared" si="9"/>
        <v>5</v>
      </c>
      <c r="Z18" s="240">
        <f t="shared" si="10"/>
        <v>4.2</v>
      </c>
      <c r="AA18" s="240">
        <f t="shared" si="11"/>
        <v>4.4000000000000004</v>
      </c>
      <c r="AB18" s="248">
        <f t="shared" si="12"/>
        <v>3.5</v>
      </c>
    </row>
    <row r="19" spans="1:28" x14ac:dyDescent="0.25">
      <c r="A19" s="146" t="str">
        <f>'Crisis Indicator Data'!A16</f>
        <v>Anglophone Crisis in Cameroon</v>
      </c>
      <c r="B19" s="147" t="str">
        <f>'Crisis Indicator Data'!B16</f>
        <v>Conflict</v>
      </c>
      <c r="C19" s="147" t="str">
        <f>'Crisis Indicator Data'!C16</f>
        <v>CMR003</v>
      </c>
      <c r="D19" s="147" t="str">
        <f>'Crisis Indicator Data'!D16</f>
        <v>Cameroon</v>
      </c>
      <c r="E19" s="148" t="str">
        <f>'Crisis Indicator Data'!E16</f>
        <v>CMR</v>
      </c>
      <c r="F19" s="246">
        <f>IF('Crisis Indicator Data'!F16="x","x",IF(LOG('Crisis Indicator Data'!F16)&lt;F$4,0,IF(LOG('Crisis Indicator Data'!F16)&gt;F$3,5,ROUND(5-(F$3-LOG('Crisis Indicator Data'!F16))/(F$3-F$4)*5,1))))</f>
        <v>3.1</v>
      </c>
      <c r="G19" s="143">
        <f>IF('Crisis Indicator Data'!F16="x","x",IF(B19="Regional crisis",('Crisis Indicator Data'!F16/VLOOKUP('Impact of the crisis'!$C19,'Regional Crises'!$B$1:$R$66,4,FALSE)),'Crisis Indicator Data'!F16/VLOOKUP('Impact of the crisis'!$E19,'Country Indicator Data'!$B$4:$P$300,15,FALSE)))</f>
        <v>0.16257324786867214</v>
      </c>
      <c r="H19" s="240">
        <f t="shared" si="0"/>
        <v>0.7</v>
      </c>
      <c r="I19" s="240">
        <f t="shared" si="1"/>
        <v>1.9</v>
      </c>
      <c r="J19" s="240">
        <f>IF('Crisis Indicator Data'!G16="x","x",IF(LOG('Crisis Indicator Data'!G16)&lt;J$4,0,IF(LOG('Crisis Indicator Data'!G16)&gt;J$3,5,ROUND(5-(J$3-LOG('Crisis Indicator Data'!G16))/(J$3-J$4)*5,1))))</f>
        <v>2.2000000000000002</v>
      </c>
      <c r="K19" s="143">
        <f>IF('Crisis Indicator Data'!G16="x","x",IF(B19="Regional crisis",('Crisis Indicator Data'!G16/VLOOKUP('Impact of the crisis'!$C19,'Regional Crises'!$B$1:$R$66,5,FALSE)),'Crisis Indicator Data'!G16/VLOOKUP('Impact of the crisis'!$E19,'Country Indicator Data'!$B$4:$P$300,14,FALSE)))</f>
        <v>0.17297882207450921</v>
      </c>
      <c r="L19" s="240">
        <f t="shared" si="2"/>
        <v>0.8</v>
      </c>
      <c r="M19" s="240">
        <f t="shared" si="3"/>
        <v>1.5</v>
      </c>
      <c r="N19" s="240">
        <f t="shared" si="4"/>
        <v>1.7</v>
      </c>
      <c r="O19" s="240">
        <f>IF('Crisis Indicator Data'!H16="x","x",IF('Crisis Indicator Data'!H16=0,0,IF(LOG('Crisis Indicator Data'!H16)&lt;O$4,0,IF(LOG('Crisis Indicator Data'!H16)&gt;O$3,5,ROUND(5-(O$3-LOG('Crisis Indicator Data'!H16))/(O$3-O$4)*5,1)))))</f>
        <v>3.1</v>
      </c>
      <c r="P19" s="143">
        <f>IF('Crisis Indicator Data'!H16="x","x",'Crisis Indicator Data'!H16/'Crisis Indicator Data'!G16)</f>
        <v>0.54714030384271672</v>
      </c>
      <c r="Q19" s="240">
        <f t="shared" si="5"/>
        <v>2.7</v>
      </c>
      <c r="R19" s="240">
        <f t="shared" si="6"/>
        <v>2.9000000000000004</v>
      </c>
      <c r="S19" s="240">
        <f>IF('Crisis Indicator Data'!I16="x","x",IF('Crisis Indicator Data'!I16=0,0,IF(LOG('Crisis Indicator Data'!I16)&lt;S$4,0,IF(LOG('Crisis Indicator Data'!I16)&gt;S$3,5,ROUND(5-(S$3-LOG('Crisis Indicator Data'!I16))/(S$3-S$4)*5,1)))))</f>
        <v>4.4000000000000004</v>
      </c>
      <c r="T19" s="143">
        <f>IF('Crisis Indicator Data'!H16="x","x",IF('Crisis Indicator Data'!I16="x","x",'Crisis Indicator Data'!I16/'Crisis Indicator Data'!H16))</f>
        <v>0.45610453246222948</v>
      </c>
      <c r="U19" s="240">
        <f t="shared" si="7"/>
        <v>5</v>
      </c>
      <c r="V19" s="240">
        <f t="shared" si="8"/>
        <v>4.7</v>
      </c>
      <c r="W19" s="240">
        <f>IF('Crisis Indicator Data'!L16="x","x",IF('Crisis Indicator Data'!L16=0,0,IF(LOG('Crisis Indicator Data'!L16)&lt;W$4,0,IF(LOG('Crisis Indicator Data'!L16)&gt;W$3,5,ROUND(5-(W$3-LOG('Crisis Indicator Data'!L16))/(W$3-W$4)*5,1)))))</f>
        <v>3.5</v>
      </c>
      <c r="X19" s="247">
        <f>IF(OR('Crisis Indicator Data'!L16="x",'Crisis Indicator Data'!H16="x"),"x",'Crisis Indicator Data'!L16/'Crisis Indicator Data'!H16)</f>
        <v>1.1678236014699878E-4</v>
      </c>
      <c r="Y19" s="240">
        <f t="shared" si="9"/>
        <v>5</v>
      </c>
      <c r="Z19" s="240">
        <f t="shared" si="10"/>
        <v>4.3</v>
      </c>
      <c r="AA19" s="240">
        <f t="shared" si="11"/>
        <v>4.5</v>
      </c>
      <c r="AB19" s="248">
        <f t="shared" si="12"/>
        <v>3.8</v>
      </c>
    </row>
    <row r="20" spans="1:28" x14ac:dyDescent="0.25">
      <c r="A20" s="146" t="str">
        <f>'Crisis Indicator Data'!A17</f>
        <v>CAR refugees in Cameroon</v>
      </c>
      <c r="B20" s="147" t="str">
        <f>'Crisis Indicator Data'!B17</f>
        <v>International displacement</v>
      </c>
      <c r="C20" s="147" t="str">
        <f>'Crisis Indicator Data'!C17</f>
        <v>CMR004</v>
      </c>
      <c r="D20" s="147" t="str">
        <f>'Crisis Indicator Data'!D17</f>
        <v>Cameroon</v>
      </c>
      <c r="E20" s="148" t="str">
        <f>'Crisis Indicator Data'!E17</f>
        <v>CMR</v>
      </c>
      <c r="F20" s="246">
        <f>IF('Crisis Indicator Data'!F17="x","x",IF(LOG('Crisis Indicator Data'!F17)&lt;F$4,0,IF(LOG('Crisis Indicator Data'!F17)&gt;F$3,5,ROUND(5-(F$3-LOG('Crisis Indicator Data'!F17))/(F$3-F$4)*5,1))))</f>
        <v>3.7</v>
      </c>
      <c r="G20" s="143">
        <f>IF('Crisis Indicator Data'!F17="x","x",IF(B20="Regional crisis",('Crisis Indicator Data'!F17/VLOOKUP('Impact of the crisis'!$C20,'Regional Crises'!$B$1:$R$66,4,FALSE)),'Crisis Indicator Data'!F17/VLOOKUP('Impact of the crisis'!$E20,'Country Indicator Data'!$B$4:$P$300,15,FALSE)))</f>
        <v>0.36534661843413507</v>
      </c>
      <c r="H20" s="240">
        <f t="shared" si="0"/>
        <v>1.8</v>
      </c>
      <c r="I20" s="240">
        <f t="shared" si="1"/>
        <v>2.75</v>
      </c>
      <c r="J20" s="240">
        <f>IF('Crisis Indicator Data'!G17="x","x",IF(LOG('Crisis Indicator Data'!G17)&lt;J$4,0,IF(LOG('Crisis Indicator Data'!G17)&gt;J$3,5,ROUND(5-(J$3-LOG('Crisis Indicator Data'!G17))/(J$3-J$4)*5,1))))</f>
        <v>0.6</v>
      </c>
      <c r="K20" s="143">
        <f>IF('Crisis Indicator Data'!G17="x","x",IF(B20="Regional crisis",('Crisis Indicator Data'!G17/VLOOKUP('Impact of the crisis'!$C20,'Regional Crises'!$B$1:$R$66,5,FALSE)),'Crisis Indicator Data'!G17/VLOOKUP('Impact of the crisis'!$E20,'Country Indicator Data'!$B$4:$P$300,14,FALSE)))</f>
        <v>6.0480754366980985E-2</v>
      </c>
      <c r="L20" s="240">
        <f t="shared" si="2"/>
        <v>0.3</v>
      </c>
      <c r="M20" s="240">
        <f t="shared" si="3"/>
        <v>0.44999999999999996</v>
      </c>
      <c r="N20" s="240">
        <f t="shared" si="4"/>
        <v>1.7</v>
      </c>
      <c r="O20" s="240">
        <f>IF('Crisis Indicator Data'!H17="x","x",IF('Crisis Indicator Data'!H17=0,0,IF(LOG('Crisis Indicator Data'!H17)&lt;O$4,0,IF(LOG('Crisis Indicator Data'!H17)&gt;O$3,5,ROUND(5-(O$3-LOG('Crisis Indicator Data'!H17))/(O$3-O$4)*5,1)))))</f>
        <v>1.7</v>
      </c>
      <c r="P20" s="143">
        <f>IF('Crisis Indicator Data'!H17="x","x",'Crisis Indicator Data'!H17/'Crisis Indicator Data'!G17)</f>
        <v>0.20191693290734825</v>
      </c>
      <c r="Q20" s="240">
        <f t="shared" si="5"/>
        <v>1</v>
      </c>
      <c r="R20" s="240">
        <f t="shared" si="6"/>
        <v>1.35</v>
      </c>
      <c r="S20" s="240">
        <f>IF('Crisis Indicator Data'!I17="x","x",IF('Crisis Indicator Data'!I17=0,0,IF(LOG('Crisis Indicator Data'!I17)&lt;S$4,0,IF(LOG('Crisis Indicator Data'!I17)&gt;S$3,5,ROUND(5-(S$3-LOG('Crisis Indicator Data'!I17))/(S$3-S$4)*5,1)))))</f>
        <v>3.6</v>
      </c>
      <c r="T20" s="143">
        <f>IF('Crisis Indicator Data'!H17="x","x",IF('Crisis Indicator Data'!I17="x","x",'Crisis Indicator Data'!I17/'Crisis Indicator Data'!H17))</f>
        <v>1.0126582278481013</v>
      </c>
      <c r="U20" s="240">
        <f t="shared" si="7"/>
        <v>5</v>
      </c>
      <c r="V20" s="240">
        <f t="shared" si="8"/>
        <v>4.3</v>
      </c>
      <c r="W20" s="240" t="str">
        <f>IF('Crisis Indicator Data'!L17="x","x",IF('Crisis Indicator Data'!L17=0,0,IF(LOG('Crisis Indicator Data'!L17)&lt;W$4,0,IF(LOG('Crisis Indicator Data'!L17)&gt;W$3,5,ROUND(5-(W$3-LOG('Crisis Indicator Data'!L17))/(W$3-W$4)*5,1)))))</f>
        <v>x</v>
      </c>
      <c r="X20" s="247" t="str">
        <f>IF(OR('Crisis Indicator Data'!L17="x",'Crisis Indicator Data'!H17="x"),"x",'Crisis Indicator Data'!L17/'Crisis Indicator Data'!H17)</f>
        <v>x</v>
      </c>
      <c r="Y20" s="240" t="str">
        <f t="shared" si="9"/>
        <v>x</v>
      </c>
      <c r="Z20" s="240" t="str">
        <f t="shared" si="10"/>
        <v>x</v>
      </c>
      <c r="AA20" s="240">
        <f t="shared" si="11"/>
        <v>4.3</v>
      </c>
      <c r="AB20" s="248">
        <f t="shared" si="12"/>
        <v>3.2</v>
      </c>
    </row>
    <row r="21" spans="1:28" x14ac:dyDescent="0.25">
      <c r="A21" s="146" t="str">
        <f>'Crisis Indicator Data'!A18</f>
        <v>Complex crisis in DRC</v>
      </c>
      <c r="B21" s="147" t="str">
        <f>'Crisis Indicator Data'!B18</f>
        <v>Complex crisis</v>
      </c>
      <c r="C21" s="147" t="str">
        <f>'Crisis Indicator Data'!C18</f>
        <v>COD001</v>
      </c>
      <c r="D21" s="147" t="str">
        <f>'Crisis Indicator Data'!D18</f>
        <v>DRC</v>
      </c>
      <c r="E21" s="148" t="str">
        <f>'Crisis Indicator Data'!E18</f>
        <v>COD</v>
      </c>
      <c r="F21" s="246">
        <f>IF('Crisis Indicator Data'!F18="x","x",IF(LOG('Crisis Indicator Data'!F18)&lt;F$4,0,IF(LOG('Crisis Indicator Data'!F18)&gt;F$3,5,ROUND(5-(F$3-LOG('Crisis Indicator Data'!F18))/(F$3-F$4)*5,1))))</f>
        <v>5</v>
      </c>
      <c r="G21" s="143">
        <f>IF('Crisis Indicator Data'!F18="x","x",IF(B21="Regional crisis",('Crisis Indicator Data'!F18/VLOOKUP('Impact of the crisis'!$C21,'Regional Crises'!$B$1:$R$66,4,FALSE)),'Crisis Indicator Data'!F18/VLOOKUP('Impact of the crisis'!$E21,'Country Indicator Data'!$B$4:$P$300,15,FALSE)))</f>
        <v>0.99999911779625505</v>
      </c>
      <c r="H21" s="240">
        <f t="shared" si="0"/>
        <v>5</v>
      </c>
      <c r="I21" s="240">
        <f t="shared" si="1"/>
        <v>5</v>
      </c>
      <c r="J21" s="240">
        <f>IF('Crisis Indicator Data'!G18="x","x",IF(LOG('Crisis Indicator Data'!G18)&lt;J$4,0,IF(LOG('Crisis Indicator Data'!G18)&gt;J$3,5,ROUND(5-(J$3-LOG('Crisis Indicator Data'!G18))/(J$3-J$4)*5,1))))</f>
        <v>4.8</v>
      </c>
      <c r="K21" s="143">
        <f>IF('Crisis Indicator Data'!G18="x","x",IF(B21="Regional crisis",('Crisis Indicator Data'!G18/VLOOKUP('Impact of the crisis'!$C21,'Regional Crises'!$B$1:$R$66,5,FALSE)),'Crisis Indicator Data'!G18/VLOOKUP('Impact of the crisis'!$E21,'Country Indicator Data'!$B$4:$P$300,14,FALSE)))</f>
        <v>0.26279162570686082</v>
      </c>
      <c r="L21" s="240">
        <f t="shared" si="2"/>
        <v>1.3</v>
      </c>
      <c r="M21" s="240">
        <f t="shared" si="3"/>
        <v>3.05</v>
      </c>
      <c r="N21" s="240">
        <f t="shared" si="4"/>
        <v>4.3</v>
      </c>
      <c r="O21" s="240">
        <f>IF('Crisis Indicator Data'!H18="x","x",IF('Crisis Indicator Data'!H18=0,0,IF(LOG('Crisis Indicator Data'!H18)&lt;O$4,0,IF(LOG('Crisis Indicator Data'!H18)&gt;O$3,5,ROUND(5-(O$3-LOG('Crisis Indicator Data'!H18))/(O$3-O$4)*5,1)))))</f>
        <v>4.8</v>
      </c>
      <c r="P21" s="143">
        <f>IF('Crisis Indicator Data'!H18="x","x",'Crisis Indicator Data'!H18/'Crisis Indicator Data'!G18)</f>
        <v>0.94444444444444442</v>
      </c>
      <c r="Q21" s="240">
        <f t="shared" si="5"/>
        <v>4.7</v>
      </c>
      <c r="R21" s="240">
        <f t="shared" si="6"/>
        <v>4.75</v>
      </c>
      <c r="S21" s="240">
        <f>IF('Crisis Indicator Data'!I18="x","x",IF('Crisis Indicator Data'!I18=0,0,IF(LOG('Crisis Indicator Data'!I18)&lt;S$4,0,IF(LOG('Crisis Indicator Data'!I18)&gt;S$3,5,ROUND(5-(S$3-LOG('Crisis Indicator Data'!I18))/(S$3-S$4)*5,1)))))</f>
        <v>5</v>
      </c>
      <c r="T21" s="143">
        <f>IF('Crisis Indicator Data'!H18="x","x",IF('Crisis Indicator Data'!I18="x","x",'Crisis Indicator Data'!I18/'Crisis Indicator Data'!H18))</f>
        <v>0.39854901960784311</v>
      </c>
      <c r="U21" s="240">
        <f t="shared" si="7"/>
        <v>5</v>
      </c>
      <c r="V21" s="240">
        <f t="shared" si="8"/>
        <v>5</v>
      </c>
      <c r="W21" s="240">
        <f>IF('Crisis Indicator Data'!L18="x","x",IF('Crisis Indicator Data'!L18=0,0,IF(LOG('Crisis Indicator Data'!L18)&lt;W$4,0,IF(LOG('Crisis Indicator Data'!L18)&gt;W$3,5,ROUND(5-(W$3-LOG('Crisis Indicator Data'!L18))/(W$3-W$4)*5,1)))))</f>
        <v>4.8</v>
      </c>
      <c r="X21" s="247">
        <f>IF(OR('Crisis Indicator Data'!L18="x",'Crisis Indicator Data'!H18="x"),"x",'Crisis Indicator Data'!L18/'Crisis Indicator Data'!H18)</f>
        <v>8.7490196078431368E-5</v>
      </c>
      <c r="Y21" s="240">
        <f t="shared" si="9"/>
        <v>4.4000000000000004</v>
      </c>
      <c r="Z21" s="240">
        <f t="shared" si="10"/>
        <v>4.5999999999999996</v>
      </c>
      <c r="AA21" s="240">
        <f t="shared" si="11"/>
        <v>4.8</v>
      </c>
      <c r="AB21" s="248">
        <f t="shared" si="12"/>
        <v>4.8</v>
      </c>
    </row>
    <row r="22" spans="1:28" x14ac:dyDescent="0.25">
      <c r="A22" s="146" t="str">
        <f>'Crisis Indicator Data'!A19</f>
        <v>Complex crisis in Congo</v>
      </c>
      <c r="B22" s="147" t="str">
        <f>'Crisis Indicator Data'!B19</f>
        <v>Complex crisis</v>
      </c>
      <c r="C22" s="147" t="str">
        <f>'Crisis Indicator Data'!C19</f>
        <v>COG001</v>
      </c>
      <c r="D22" s="147" t="str">
        <f>'Crisis Indicator Data'!D19</f>
        <v>Congo</v>
      </c>
      <c r="E22" s="148" t="str">
        <f>'Crisis Indicator Data'!E19</f>
        <v>COG</v>
      </c>
      <c r="F22" s="246">
        <f>IF('Crisis Indicator Data'!F19="x","x",IF(LOG('Crisis Indicator Data'!F19)&lt;F$4,0,IF(LOG('Crisis Indicator Data'!F19)&gt;F$3,5,ROUND(5-(F$3-LOG('Crisis Indicator Data'!F19))/(F$3-F$4)*5,1))))</f>
        <v>4.2</v>
      </c>
      <c r="G22" s="143">
        <f>IF('Crisis Indicator Data'!F19="x","x",IF(B22="Regional crisis",('Crisis Indicator Data'!F19/VLOOKUP('Impact of the crisis'!$C22,'Regional Crises'!$B$1:$R$66,4,FALSE)),'Crisis Indicator Data'!F19/VLOOKUP('Impact of the crisis'!$E22,'Country Indicator Data'!$B$4:$P$300,15,FALSE)))</f>
        <v>1</v>
      </c>
      <c r="H22" s="240">
        <f t="shared" si="0"/>
        <v>5</v>
      </c>
      <c r="I22" s="240">
        <f t="shared" si="1"/>
        <v>4.5999999999999996</v>
      </c>
      <c r="J22" s="240">
        <f>IF('Crisis Indicator Data'!G19="x","x",IF(LOG('Crisis Indicator Data'!G19)&lt;J$4,0,IF(LOG('Crisis Indicator Data'!G19)&gt;J$3,5,ROUND(5-(J$3-LOG('Crisis Indicator Data'!G19))/(J$3-J$4)*5,1))))</f>
        <v>2.5</v>
      </c>
      <c r="K22" s="143">
        <f>IF('Crisis Indicator Data'!G19="x","x",IF(B22="Regional crisis",('Crisis Indicator Data'!G19/VLOOKUP('Impact of the crisis'!$C22,'Regional Crises'!$B$1:$R$66,5,FALSE)),'Crisis Indicator Data'!G19/VLOOKUP('Impact of the crisis'!$E22,'Country Indicator Data'!$B$4:$P$300,14,FALSE)))</f>
        <v>1</v>
      </c>
      <c r="L22" s="240">
        <f t="shared" si="2"/>
        <v>5</v>
      </c>
      <c r="M22" s="240">
        <f t="shared" si="3"/>
        <v>3.75</v>
      </c>
      <c r="N22" s="240">
        <f t="shared" si="4"/>
        <v>4.2</v>
      </c>
      <c r="O22" s="240">
        <f>IF('Crisis Indicator Data'!H19="x","x",IF('Crisis Indicator Data'!H19=0,0,IF(LOG('Crisis Indicator Data'!H19)&lt;O$4,0,IF(LOG('Crisis Indicator Data'!H19)&gt;O$3,5,ROUND(5-(O$3-LOG('Crisis Indicator Data'!H19))/(O$3-O$4)*5,1)))))</f>
        <v>2.6</v>
      </c>
      <c r="P22" s="143">
        <f>IF('Crisis Indicator Data'!H19="x","x",'Crisis Indicator Data'!H19/'Crisis Indicator Data'!G19)</f>
        <v>0.21432398642614753</v>
      </c>
      <c r="Q22" s="240">
        <f t="shared" si="5"/>
        <v>1</v>
      </c>
      <c r="R22" s="240">
        <f t="shared" si="6"/>
        <v>1.8</v>
      </c>
      <c r="S22" s="240">
        <f>IF('Crisis Indicator Data'!I19="x","x",IF('Crisis Indicator Data'!I19=0,0,IF(LOG('Crisis Indicator Data'!I19)&lt;S$4,0,IF(LOG('Crisis Indicator Data'!I19)&gt;S$3,5,ROUND(5-(S$3-LOG('Crisis Indicator Data'!I19))/(S$3-S$4)*5,1)))))</f>
        <v>3.5</v>
      </c>
      <c r="T22" s="143">
        <f>IF('Crisis Indicator Data'!H19="x","x",IF('Crisis Indicator Data'!I19="x","x",'Crisis Indicator Data'!I19/'Crisis Indicator Data'!H19))</f>
        <v>0.24583333333333332</v>
      </c>
      <c r="U22" s="240">
        <f t="shared" si="7"/>
        <v>5</v>
      </c>
      <c r="V22" s="240">
        <f t="shared" si="8"/>
        <v>4.3</v>
      </c>
      <c r="W22" s="240" t="str">
        <f>IF('Crisis Indicator Data'!L19="x","x",IF('Crisis Indicator Data'!L19=0,0,IF(LOG('Crisis Indicator Data'!L19)&lt;W$4,0,IF(LOG('Crisis Indicator Data'!L19)&gt;W$3,5,ROUND(5-(W$3-LOG('Crisis Indicator Data'!L19))/(W$3-W$4)*5,1)))))</f>
        <v>x</v>
      </c>
      <c r="X22" s="247" t="str">
        <f>IF(OR('Crisis Indicator Data'!L19="x",'Crisis Indicator Data'!H19="x"),"x",'Crisis Indicator Data'!L19/'Crisis Indicator Data'!H19)</f>
        <v>x</v>
      </c>
      <c r="Y22" s="240" t="str">
        <f t="shared" si="9"/>
        <v>x</v>
      </c>
      <c r="Z22" s="240" t="str">
        <f t="shared" si="10"/>
        <v>x</v>
      </c>
      <c r="AA22" s="240">
        <f t="shared" si="11"/>
        <v>4.3</v>
      </c>
      <c r="AB22" s="248">
        <f t="shared" si="12"/>
        <v>3.3</v>
      </c>
    </row>
    <row r="23" spans="1:28" x14ac:dyDescent="0.25">
      <c r="A23" s="146" t="str">
        <f>'Crisis Indicator Data'!A20</f>
        <v>Complex crisis in Colombia</v>
      </c>
      <c r="B23" s="147" t="str">
        <f>'Crisis Indicator Data'!B20</f>
        <v>Complex crisis</v>
      </c>
      <c r="C23" s="147" t="str">
        <f>'Crisis Indicator Data'!C20</f>
        <v>COL001</v>
      </c>
      <c r="D23" s="147" t="str">
        <f>'Crisis Indicator Data'!D20</f>
        <v>Colombia</v>
      </c>
      <c r="E23" s="148" t="str">
        <f>'Crisis Indicator Data'!E20</f>
        <v>COL</v>
      </c>
      <c r="F23" s="246">
        <f>IF('Crisis Indicator Data'!F20="x","x",IF(LOG('Crisis Indicator Data'!F20)&lt;F$4,0,IF(LOG('Crisis Indicator Data'!F20)&gt;F$3,5,ROUND(5-(F$3-LOG('Crisis Indicator Data'!F20))/(F$3-F$4)*5,1))))</f>
        <v>5</v>
      </c>
      <c r="G23" s="143">
        <f>IF('Crisis Indicator Data'!F20="x","x",IF(B23="Regional crisis",('Crisis Indicator Data'!F20/VLOOKUP('Impact of the crisis'!$C23,'Regional Crises'!$B$1:$R$66,4,FALSE)),'Crisis Indicator Data'!F20/VLOOKUP('Impact of the crisis'!$E23,'Country Indicator Data'!$B$4:$P$300,15,FALSE)))</f>
        <v>1</v>
      </c>
      <c r="H23" s="240">
        <f t="shared" si="0"/>
        <v>5</v>
      </c>
      <c r="I23" s="240">
        <f t="shared" si="1"/>
        <v>5</v>
      </c>
      <c r="J23" s="240">
        <f>IF('Crisis Indicator Data'!G20="x","x",IF(LOG('Crisis Indicator Data'!G20)&lt;J$4,0,IF(LOG('Crisis Indicator Data'!G20)&gt;J$3,5,ROUND(5-(J$3-LOG('Crisis Indicator Data'!G20))/(J$3-J$4)*5,1))))</f>
        <v>5</v>
      </c>
      <c r="K23" s="143">
        <f>IF('Crisis Indicator Data'!G20="x","x",IF(B23="Regional crisis",('Crisis Indicator Data'!G20/VLOOKUP('Impact of the crisis'!$C23,'Regional Crises'!$B$1:$R$66,5,FALSE)),'Crisis Indicator Data'!G20/VLOOKUP('Impact of the crisis'!$E23,'Country Indicator Data'!$B$4:$P$300,14,FALSE)))</f>
        <v>1</v>
      </c>
      <c r="L23" s="240">
        <f t="shared" si="2"/>
        <v>5</v>
      </c>
      <c r="M23" s="240">
        <f t="shared" si="3"/>
        <v>5</v>
      </c>
      <c r="N23" s="240">
        <f t="shared" si="4"/>
        <v>5</v>
      </c>
      <c r="O23" s="240">
        <f>IF('Crisis Indicator Data'!H20="x","x",IF('Crisis Indicator Data'!H20=0,0,IF(LOG('Crisis Indicator Data'!H20)&lt;O$4,0,IF(LOG('Crisis Indicator Data'!H20)&gt;O$3,5,ROUND(5-(O$3-LOG('Crisis Indicator Data'!H20))/(O$3-O$4)*5,1)))))</f>
        <v>3.9</v>
      </c>
      <c r="P23" s="143">
        <f>IF('Crisis Indicator Data'!H20="x","x",'Crisis Indicator Data'!H20/'Crisis Indicator Data'!G20)</f>
        <v>0.13141153081510934</v>
      </c>
      <c r="Q23" s="240">
        <f t="shared" si="5"/>
        <v>0.6</v>
      </c>
      <c r="R23" s="240">
        <f t="shared" si="6"/>
        <v>2.25</v>
      </c>
      <c r="S23" s="240">
        <f>IF('Crisis Indicator Data'!I20="x","x",IF('Crisis Indicator Data'!I20=0,0,IF(LOG('Crisis Indicator Data'!I20)&lt;S$4,0,IF(LOG('Crisis Indicator Data'!I20)&gt;S$3,5,ROUND(5-(S$3-LOG('Crisis Indicator Data'!I20))/(S$3-S$4)*5,1)))))</f>
        <v>5</v>
      </c>
      <c r="T23" s="143">
        <f>IF('Crisis Indicator Data'!H20="x","x",IF('Crisis Indicator Data'!I20="x","x",'Crisis Indicator Data'!I20/'Crisis Indicator Data'!H20))</f>
        <v>0.74462934947049919</v>
      </c>
      <c r="U23" s="240">
        <f t="shared" si="7"/>
        <v>5</v>
      </c>
      <c r="V23" s="240">
        <f t="shared" si="8"/>
        <v>5</v>
      </c>
      <c r="W23" s="240">
        <f>IF('Crisis Indicator Data'!L20="x","x",IF('Crisis Indicator Data'!L20=0,0,IF(LOG('Crisis Indicator Data'!L20)&lt;W$4,0,IF(LOG('Crisis Indicator Data'!L20)&gt;W$3,5,ROUND(5-(W$3-LOG('Crisis Indicator Data'!L20))/(W$3-W$4)*5,1)))))</f>
        <v>3.4</v>
      </c>
      <c r="X23" s="247">
        <f>IF(OR('Crisis Indicator Data'!L20="x",'Crisis Indicator Data'!H20="x"),"x",'Crisis Indicator Data'!L20/'Crisis Indicator Data'!H20)</f>
        <v>3.903177004538578E-5</v>
      </c>
      <c r="Y23" s="240">
        <f t="shared" si="9"/>
        <v>2</v>
      </c>
      <c r="Z23" s="240">
        <f t="shared" si="10"/>
        <v>2.7</v>
      </c>
      <c r="AA23" s="240">
        <f t="shared" si="11"/>
        <v>4.0999999999999996</v>
      </c>
      <c r="AB23" s="248">
        <f t="shared" si="12"/>
        <v>3.3</v>
      </c>
    </row>
    <row r="24" spans="1:28" x14ac:dyDescent="0.25">
      <c r="A24" s="146" t="str">
        <f>'Crisis Indicator Data'!A21</f>
        <v>Venezuela displacement in Colombia</v>
      </c>
      <c r="B24" s="147" t="str">
        <f>'Crisis Indicator Data'!B21</f>
        <v>International displacement</v>
      </c>
      <c r="C24" s="147" t="str">
        <f>'Crisis Indicator Data'!C21</f>
        <v>COL002</v>
      </c>
      <c r="D24" s="147" t="str">
        <f>'Crisis Indicator Data'!D21</f>
        <v>Colombia</v>
      </c>
      <c r="E24" s="148" t="str">
        <f>'Crisis Indicator Data'!E21</f>
        <v>COL</v>
      </c>
      <c r="F24" s="246">
        <f>IF('Crisis Indicator Data'!F21="x","x",IF(LOG('Crisis Indicator Data'!F21)&lt;F$4,0,IF(LOG('Crisis Indicator Data'!F21)&gt;F$3,5,ROUND(5-(F$3-LOG('Crisis Indicator Data'!F21))/(F$3-F$4)*5,1))))</f>
        <v>3.4</v>
      </c>
      <c r="G24" s="143">
        <f>IF('Crisis Indicator Data'!F21="x","x",IF(B24="Regional crisis",('Crisis Indicator Data'!F21/VLOOKUP('Impact of the crisis'!$C24,'Regional Crises'!$B$1:$R$66,4,FALSE)),'Crisis Indicator Data'!F21/VLOOKUP('Impact of the crisis'!$E24,'Country Indicator Data'!$B$4:$P$300,15,FALSE)))</f>
        <v>0.10012888688598467</v>
      </c>
      <c r="H24" s="240">
        <f t="shared" si="0"/>
        <v>0.4</v>
      </c>
      <c r="I24" s="240">
        <f t="shared" si="1"/>
        <v>1.9</v>
      </c>
      <c r="J24" s="240">
        <f>IF('Crisis Indicator Data'!G21="x","x",IF(LOG('Crisis Indicator Data'!G21)&lt;J$4,0,IF(LOG('Crisis Indicator Data'!G21)&gt;J$3,5,ROUND(5-(J$3-LOG('Crisis Indicator Data'!G21))/(J$3-J$4)*5,1))))</f>
        <v>4.5</v>
      </c>
      <c r="K24" s="143">
        <f>IF('Crisis Indicator Data'!G21="x","x",IF(B24="Regional crisis",('Crisis Indicator Data'!G21/VLOOKUP('Impact of the crisis'!$C24,'Regional Crises'!$B$1:$R$66,5,FALSE)),'Crisis Indicator Data'!G21/VLOOKUP('Impact of the crisis'!$E24,'Country Indicator Data'!$B$4:$P$300,14,FALSE)))</f>
        <v>0.43759443339960241</v>
      </c>
      <c r="L24" s="240">
        <f t="shared" si="2"/>
        <v>2.2000000000000002</v>
      </c>
      <c r="M24" s="240">
        <f t="shared" si="3"/>
        <v>3.35</v>
      </c>
      <c r="N24" s="240">
        <f t="shared" si="4"/>
        <v>2.7</v>
      </c>
      <c r="O24" s="240">
        <f>IF('Crisis Indicator Data'!H21="x","x",IF('Crisis Indicator Data'!H21=0,0,IF(LOG('Crisis Indicator Data'!H21)&lt;O$4,0,IF(LOG('Crisis Indicator Data'!H21)&gt;O$3,5,ROUND(5-(O$3-LOG('Crisis Indicator Data'!H21))/(O$3-O$4)*5,1)))))</f>
        <v>3.8</v>
      </c>
      <c r="P24" s="143">
        <f>IF('Crisis Indicator Data'!H21="x","x",'Crisis Indicator Data'!H21/'Crisis Indicator Data'!G21)</f>
        <v>0.26504929353505063</v>
      </c>
      <c r="Q24" s="240">
        <f t="shared" si="5"/>
        <v>1.3</v>
      </c>
      <c r="R24" s="240">
        <f t="shared" si="6"/>
        <v>2.5499999999999998</v>
      </c>
      <c r="S24" s="240">
        <f>IF('Crisis Indicator Data'!I21="x","x",IF('Crisis Indicator Data'!I21=0,0,IF(LOG('Crisis Indicator Data'!I21)&lt;S$4,0,IF(LOG('Crisis Indicator Data'!I21)&gt;S$3,5,ROUND(5-(S$3-LOG('Crisis Indicator Data'!I21))/(S$3-S$4)*5,1)))))</f>
        <v>4.5999999999999996</v>
      </c>
      <c r="T24" s="143">
        <f>IF('Crisis Indicator Data'!H21="x","x",IF('Crisis Indicator Data'!I21="x","x",'Crisis Indicator Data'!I21/'Crisis Indicator Data'!H21))</f>
        <v>0.26516969489201236</v>
      </c>
      <c r="U24" s="240">
        <f t="shared" si="7"/>
        <v>5</v>
      </c>
      <c r="V24" s="240">
        <f t="shared" si="8"/>
        <v>4.8</v>
      </c>
      <c r="W24" s="240" t="str">
        <f>IF('Crisis Indicator Data'!L21="x","x",IF('Crisis Indicator Data'!L21=0,0,IF(LOG('Crisis Indicator Data'!L21)&lt;W$4,0,IF(LOG('Crisis Indicator Data'!L21)&gt;W$3,5,ROUND(5-(W$3-LOG('Crisis Indicator Data'!L21))/(W$3-W$4)*5,1)))))</f>
        <v>x</v>
      </c>
      <c r="X24" s="247" t="str">
        <f>IF(OR('Crisis Indicator Data'!L21="x",'Crisis Indicator Data'!H21="x"),"x",'Crisis Indicator Data'!L21/'Crisis Indicator Data'!H21)</f>
        <v>x</v>
      </c>
      <c r="Y24" s="240" t="str">
        <f t="shared" si="9"/>
        <v>x</v>
      </c>
      <c r="Z24" s="240" t="str">
        <f t="shared" si="10"/>
        <v>x</v>
      </c>
      <c r="AA24" s="240">
        <f t="shared" si="11"/>
        <v>4.8</v>
      </c>
      <c r="AB24" s="248">
        <f t="shared" si="12"/>
        <v>3.9</v>
      </c>
    </row>
    <row r="25" spans="1:28" x14ac:dyDescent="0.25">
      <c r="A25" s="146" t="str">
        <f>'Crisis Indicator Data'!A22</f>
        <v>Nicaraguan refugees in Costa Rica</v>
      </c>
      <c r="B25" s="147" t="str">
        <f>'Crisis Indicator Data'!B22</f>
        <v>International displacement</v>
      </c>
      <c r="C25" s="147" t="str">
        <f>'Crisis Indicator Data'!C22</f>
        <v>CRI002</v>
      </c>
      <c r="D25" s="147" t="str">
        <f>'Crisis Indicator Data'!D22</f>
        <v>Costa Rica</v>
      </c>
      <c r="E25" s="148" t="str">
        <f>'Crisis Indicator Data'!E22</f>
        <v>CRI</v>
      </c>
      <c r="F25" s="246">
        <f>IF('Crisis Indicator Data'!F22="x","x",IF(LOG('Crisis Indicator Data'!F22)&lt;F$4,0,IF(LOG('Crisis Indicator Data'!F22)&gt;F$3,5,ROUND(5-(F$3-LOG('Crisis Indicator Data'!F22))/(F$3-F$4)*5,1))))</f>
        <v>1.2</v>
      </c>
      <c r="G25" s="143">
        <f>IF('Crisis Indicator Data'!F22="x","x",IF(B25="Regional crisis",('Crisis Indicator Data'!F22/VLOOKUP('Impact of the crisis'!$C25,'Regional Crises'!$B$1:$R$66,4,FALSE)),'Crisis Indicator Data'!F22/VLOOKUP('Impact of the crisis'!$E25,'Country Indicator Data'!$B$4:$P$300,15,FALSE)))</f>
        <v>9.7258127692910298E-2</v>
      </c>
      <c r="H25" s="240">
        <f t="shared" si="0"/>
        <v>0.4</v>
      </c>
      <c r="I25" s="240">
        <f t="shared" si="1"/>
        <v>0.8</v>
      </c>
      <c r="J25" s="240">
        <f>IF('Crisis Indicator Data'!G22="x","x",IF(LOG('Crisis Indicator Data'!G22)&lt;J$4,0,IF(LOG('Crisis Indicator Data'!G22)&gt;J$3,5,ROUND(5-(J$3-LOG('Crisis Indicator Data'!G22))/(J$3-J$4)*5,1))))</f>
        <v>0.8</v>
      </c>
      <c r="K25" s="143">
        <f>IF('Crisis Indicator Data'!G22="x","x",IF(B25="Regional crisis",('Crisis Indicator Data'!G22/VLOOKUP('Impact of the crisis'!$C25,'Regional Crises'!$B$1:$R$66,5,FALSE)),'Crisis Indicator Data'!G22/VLOOKUP('Impact of the crisis'!$E25,'Country Indicator Data'!$B$4:$P$300,14,FALSE)))</f>
        <v>0.33288435635943814</v>
      </c>
      <c r="L25" s="240">
        <f t="shared" si="2"/>
        <v>1.6</v>
      </c>
      <c r="M25" s="240">
        <f t="shared" si="3"/>
        <v>1.2000000000000002</v>
      </c>
      <c r="N25" s="240">
        <f t="shared" si="4"/>
        <v>1</v>
      </c>
      <c r="O25" s="240">
        <f>IF('Crisis Indicator Data'!H22="x","x",IF('Crisis Indicator Data'!H22=0,0,IF(LOG('Crisis Indicator Data'!H22)&lt;O$4,0,IF(LOG('Crisis Indicator Data'!H22)&gt;O$3,5,ROUND(5-(O$3-LOG('Crisis Indicator Data'!H22))/(O$3-O$4)*5,1)))))</f>
        <v>0.7</v>
      </c>
      <c r="P25" s="143">
        <f>IF('Crisis Indicator Data'!H22="x","x",'Crisis Indicator Data'!H22/'Crisis Indicator Data'!G22)</f>
        <v>4.971098265895954E-2</v>
      </c>
      <c r="Q25" s="240">
        <f t="shared" si="5"/>
        <v>0.2</v>
      </c>
      <c r="R25" s="240">
        <f t="shared" si="6"/>
        <v>0.44999999999999996</v>
      </c>
      <c r="S25" s="240">
        <f>IF('Crisis Indicator Data'!I22="x","x",IF('Crisis Indicator Data'!I22=0,0,IF(LOG('Crisis Indicator Data'!I22)&lt;S$4,0,IF(LOG('Crisis Indicator Data'!I22)&gt;S$3,5,ROUND(5-(S$3-LOG('Crisis Indicator Data'!I22))/(S$3-S$4)*5,1)))))</f>
        <v>2.8</v>
      </c>
      <c r="T25" s="143">
        <f>IF('Crisis Indicator Data'!H22="x","x",IF('Crisis Indicator Data'!I22="x","x",'Crisis Indicator Data'!I22/'Crisis Indicator Data'!H22))</f>
        <v>1</v>
      </c>
      <c r="U25" s="240">
        <f t="shared" si="7"/>
        <v>5</v>
      </c>
      <c r="V25" s="240">
        <f t="shared" si="8"/>
        <v>3.9</v>
      </c>
      <c r="W25" s="240">
        <f>IF('Crisis Indicator Data'!L22="x","x",IF('Crisis Indicator Data'!L22=0,0,IF(LOG('Crisis Indicator Data'!L22)&lt;W$4,0,IF(LOG('Crisis Indicator Data'!L22)&gt;W$3,5,ROUND(5-(W$3-LOG('Crisis Indicator Data'!L22))/(W$3-W$4)*5,1)))))</f>
        <v>0</v>
      </c>
      <c r="X25" s="247">
        <f>IF(OR('Crisis Indicator Data'!L22="x",'Crisis Indicator Data'!H22="x"),"x",'Crisis Indicator Data'!L22/'Crisis Indicator Data'!H22)</f>
        <v>0</v>
      </c>
      <c r="Y25" s="240">
        <f t="shared" si="9"/>
        <v>0</v>
      </c>
      <c r="Z25" s="240">
        <f t="shared" si="10"/>
        <v>0</v>
      </c>
      <c r="AA25" s="240">
        <f t="shared" si="11"/>
        <v>2.4</v>
      </c>
      <c r="AB25" s="248">
        <f t="shared" si="12"/>
        <v>1.5</v>
      </c>
    </row>
    <row r="26" spans="1:28" x14ac:dyDescent="0.25">
      <c r="A26" s="146" t="str">
        <f>'Crisis Indicator Data'!A23</f>
        <v>Multiple crises in Djibouti</v>
      </c>
      <c r="B26" s="147" t="str">
        <f>'Crisis Indicator Data'!B23</f>
        <v>Multiple crises country</v>
      </c>
      <c r="C26" s="147" t="str">
        <f>'Crisis Indicator Data'!C23</f>
        <v>DJI001</v>
      </c>
      <c r="D26" s="147" t="str">
        <f>'Crisis Indicator Data'!D23</f>
        <v>Djibouti</v>
      </c>
      <c r="E26" s="148" t="str">
        <f>'Crisis Indicator Data'!E23</f>
        <v>DJI</v>
      </c>
      <c r="F26" s="246">
        <f>IF('Crisis Indicator Data'!F23="x","x",IF(LOG('Crisis Indicator Data'!F23)&lt;F$4,0,IF(LOG('Crisis Indicator Data'!F23)&gt;F$3,5,ROUND(5-(F$3-LOG('Crisis Indicator Data'!F23))/(F$3-F$4)*5,1))))</f>
        <v>2.2999999999999998</v>
      </c>
      <c r="G26" s="143">
        <f>IF('Crisis Indicator Data'!F23="x","x",IF(B26="Regional crisis",('Crisis Indicator Data'!F23/VLOOKUP('Impact of the crisis'!$C26,'Regional Crises'!$B$1:$R$66,4,FALSE)),'Crisis Indicator Data'!F23/VLOOKUP('Impact of the crisis'!$E26,'Country Indicator Data'!$B$4:$P$300,15,FALSE)))</f>
        <v>1</v>
      </c>
      <c r="H26" s="240">
        <f t="shared" si="0"/>
        <v>5</v>
      </c>
      <c r="I26" s="240">
        <f t="shared" si="1"/>
        <v>3.65</v>
      </c>
      <c r="J26" s="240">
        <f>IF('Crisis Indicator Data'!G23="x","x",IF(LOG('Crisis Indicator Data'!G23)&lt;J$4,0,IF(LOG('Crisis Indicator Data'!G23)&gt;J$3,5,ROUND(5-(J$3-LOG('Crisis Indicator Data'!G23))/(J$3-J$4)*5,1))))</f>
        <v>0</v>
      </c>
      <c r="K26" s="143">
        <f>IF('Crisis Indicator Data'!G23="x","x",IF(B26="Regional crisis",('Crisis Indicator Data'!G23/VLOOKUP('Impact of the crisis'!$C26,'Regional Crises'!$B$1:$R$66,5,FALSE)),'Crisis Indicator Data'!G23/VLOOKUP('Impact of the crisis'!$E26,'Country Indicator Data'!$B$4:$P$300,14,FALSE)))</f>
        <v>1</v>
      </c>
      <c r="L26" s="240">
        <f t="shared" si="2"/>
        <v>5</v>
      </c>
      <c r="M26" s="240">
        <f t="shared" si="3"/>
        <v>2.5</v>
      </c>
      <c r="N26" s="240">
        <f t="shared" si="4"/>
        <v>3.1</v>
      </c>
      <c r="O26" s="240">
        <f>IF('Crisis Indicator Data'!H23="x","x",IF('Crisis Indicator Data'!H23=0,0,IF(LOG('Crisis Indicator Data'!H23)&lt;O$4,0,IF(LOG('Crisis Indicator Data'!H23)&gt;O$3,5,ROUND(5-(O$3-LOG('Crisis Indicator Data'!H23))/(O$3-O$4)*5,1)))))</f>
        <v>2.2000000000000002</v>
      </c>
      <c r="P26" s="143">
        <f>IF('Crisis Indicator Data'!H23="x","x",'Crisis Indicator Data'!H23/'Crisis Indicator Data'!G23)</f>
        <v>0.60410557184750735</v>
      </c>
      <c r="Q26" s="240">
        <f t="shared" si="5"/>
        <v>3</v>
      </c>
      <c r="R26" s="240">
        <f t="shared" si="6"/>
        <v>2.6</v>
      </c>
      <c r="S26" s="240">
        <f>IF('Crisis Indicator Data'!I23="x","x",IF('Crisis Indicator Data'!I23=0,0,IF(LOG('Crisis Indicator Data'!I23)&lt;S$4,0,IF(LOG('Crisis Indicator Data'!I23)&gt;S$3,5,ROUND(5-(S$3-LOG('Crisis Indicator Data'!I23))/(S$3-S$4)*5,1)))))</f>
        <v>2.2000000000000002</v>
      </c>
      <c r="T26" s="143">
        <f>IF('Crisis Indicator Data'!H23="x","x",IF('Crisis Indicator Data'!I23="x","x",'Crisis Indicator Data'!I23/'Crisis Indicator Data'!H23))</f>
        <v>5.6634304207119741E-2</v>
      </c>
      <c r="U26" s="240">
        <f t="shared" si="7"/>
        <v>1.9</v>
      </c>
      <c r="V26" s="240">
        <f t="shared" si="8"/>
        <v>2.1</v>
      </c>
      <c r="W26" s="240">
        <f>IF('Crisis Indicator Data'!L23="x","x",IF('Crisis Indicator Data'!L23=0,0,IF(LOG('Crisis Indicator Data'!L23)&lt;W$4,0,IF(LOG('Crisis Indicator Data'!L23)&gt;W$3,5,ROUND(5-(W$3-LOG('Crisis Indicator Data'!L23))/(W$3-W$4)*5,1)))))</f>
        <v>0</v>
      </c>
      <c r="X26" s="247">
        <f>IF(OR('Crisis Indicator Data'!L23="x",'Crisis Indicator Data'!H23="x"),"x",'Crisis Indicator Data'!L23/'Crisis Indicator Data'!H23)</f>
        <v>0</v>
      </c>
      <c r="Y26" s="240">
        <f t="shared" si="9"/>
        <v>0</v>
      </c>
      <c r="Z26" s="240">
        <f t="shared" si="10"/>
        <v>0</v>
      </c>
      <c r="AA26" s="240">
        <f t="shared" si="11"/>
        <v>1.2</v>
      </c>
      <c r="AB26" s="248">
        <f t="shared" si="12"/>
        <v>2</v>
      </c>
    </row>
    <row r="27" spans="1:28" x14ac:dyDescent="0.25">
      <c r="A27" s="146" t="str">
        <f>'Crisis Indicator Data'!A24</f>
        <v>Mixed migration in Djibouti</v>
      </c>
      <c r="B27" s="147" t="str">
        <f>'Crisis Indicator Data'!B24</f>
        <v>International displacement</v>
      </c>
      <c r="C27" s="147" t="str">
        <f>'Crisis Indicator Data'!C24</f>
        <v>DJI002</v>
      </c>
      <c r="D27" s="147" t="str">
        <f>'Crisis Indicator Data'!D24</f>
        <v>Djibouti</v>
      </c>
      <c r="E27" s="148" t="str">
        <f>'Crisis Indicator Data'!E24</f>
        <v>DJI</v>
      </c>
      <c r="F27" s="246">
        <f>IF('Crisis Indicator Data'!F24="x","x",IF(LOG('Crisis Indicator Data'!F24)&lt;F$4,0,IF(LOG('Crisis Indicator Data'!F24)&gt;F$3,5,ROUND(5-(F$3-LOG('Crisis Indicator Data'!F24))/(F$3-F$4)*5,1))))</f>
        <v>2.2999999999999998</v>
      </c>
      <c r="G27" s="143">
        <f>IF('Crisis Indicator Data'!F24="x","x",IF(B27="Regional crisis",('Crisis Indicator Data'!F24/VLOOKUP('Impact of the crisis'!$C27,'Regional Crises'!$B$1:$R$66,4,FALSE)),'Crisis Indicator Data'!F24/VLOOKUP('Impact of the crisis'!$E27,'Country Indicator Data'!$B$4:$P$300,15,FALSE)))</f>
        <v>1</v>
      </c>
      <c r="H27" s="240">
        <f t="shared" si="0"/>
        <v>5</v>
      </c>
      <c r="I27" s="240">
        <f t="shared" si="1"/>
        <v>3.65</v>
      </c>
      <c r="J27" s="240">
        <f>IF('Crisis Indicator Data'!G24="x","x",IF(LOG('Crisis Indicator Data'!G24)&lt;J$4,0,IF(LOG('Crisis Indicator Data'!G24)&gt;J$3,5,ROUND(5-(J$3-LOG('Crisis Indicator Data'!G24))/(J$3-J$4)*5,1))))</f>
        <v>0</v>
      </c>
      <c r="K27" s="143">
        <f>IF('Crisis Indicator Data'!G24="x","x",IF(B27="Regional crisis",('Crisis Indicator Data'!G24/VLOOKUP('Impact of the crisis'!$C27,'Regional Crises'!$B$1:$R$66,5,FALSE)),'Crisis Indicator Data'!G24/VLOOKUP('Impact of the crisis'!$E27,'Country Indicator Data'!$B$4:$P$300,14,FALSE)))</f>
        <v>1</v>
      </c>
      <c r="L27" s="240">
        <f t="shared" si="2"/>
        <v>5</v>
      </c>
      <c r="M27" s="240">
        <f t="shared" si="3"/>
        <v>2.5</v>
      </c>
      <c r="N27" s="240">
        <f t="shared" si="4"/>
        <v>3.1</v>
      </c>
      <c r="O27" s="240">
        <f>IF('Crisis Indicator Data'!H24="x","x",IF('Crisis Indicator Data'!H24=0,0,IF(LOG('Crisis Indicator Data'!H24)&lt;O$4,0,IF(LOG('Crisis Indicator Data'!H24)&gt;O$3,5,ROUND(5-(O$3-LOG('Crisis Indicator Data'!H24))/(O$3-O$4)*5,1)))))</f>
        <v>0.1</v>
      </c>
      <c r="P27" s="143">
        <f>IF('Crisis Indicator Data'!H24="x","x",'Crisis Indicator Data'!H24/'Crisis Indicator Data'!G24)</f>
        <v>3.4213098729227759E-2</v>
      </c>
      <c r="Q27" s="240">
        <f t="shared" si="5"/>
        <v>0.1</v>
      </c>
      <c r="R27" s="240">
        <f t="shared" si="6"/>
        <v>0.1</v>
      </c>
      <c r="S27" s="240">
        <f>IF('Crisis Indicator Data'!I24="x","x",IF('Crisis Indicator Data'!I24=0,0,IF(LOG('Crisis Indicator Data'!I24)&lt;S$4,0,IF(LOG('Crisis Indicator Data'!I24)&gt;S$3,5,ROUND(5-(S$3-LOG('Crisis Indicator Data'!I24))/(S$3-S$4)*5,1)))))</f>
        <v>2.2000000000000002</v>
      </c>
      <c r="T27" s="143">
        <f>IF('Crisis Indicator Data'!H24="x","x",IF('Crisis Indicator Data'!I24="x","x",'Crisis Indicator Data'!I24/'Crisis Indicator Data'!H24))</f>
        <v>1</v>
      </c>
      <c r="U27" s="240">
        <f t="shared" si="7"/>
        <v>5</v>
      </c>
      <c r="V27" s="240">
        <f t="shared" si="8"/>
        <v>3.6</v>
      </c>
      <c r="W27" s="240">
        <f>IF('Crisis Indicator Data'!L24="x","x",IF('Crisis Indicator Data'!L24=0,0,IF(LOG('Crisis Indicator Data'!L24)&lt;W$4,0,IF(LOG('Crisis Indicator Data'!L24)&gt;W$3,5,ROUND(5-(W$3-LOG('Crisis Indicator Data'!L24))/(W$3-W$4)*5,1)))))</f>
        <v>0</v>
      </c>
      <c r="X27" s="247">
        <f>IF(OR('Crisis Indicator Data'!L24="x",'Crisis Indicator Data'!H24="x"),"x",'Crisis Indicator Data'!L24/'Crisis Indicator Data'!H24)</f>
        <v>0</v>
      </c>
      <c r="Y27" s="240">
        <f t="shared" si="9"/>
        <v>0</v>
      </c>
      <c r="Z27" s="240">
        <f t="shared" si="10"/>
        <v>0</v>
      </c>
      <c r="AA27" s="240">
        <f t="shared" si="11"/>
        <v>2.2000000000000002</v>
      </c>
      <c r="AB27" s="248">
        <f t="shared" si="12"/>
        <v>1.3</v>
      </c>
    </row>
    <row r="28" spans="1:28" x14ac:dyDescent="0.25">
      <c r="A28" s="146" t="str">
        <f>'Crisis Indicator Data'!A25</f>
        <v>Drought in Djibouti</v>
      </c>
      <c r="B28" s="147" t="str">
        <f>'Crisis Indicator Data'!B25</f>
        <v>Drought</v>
      </c>
      <c r="C28" s="147" t="str">
        <f>'Crisis Indicator Data'!C25</f>
        <v>DJI003</v>
      </c>
      <c r="D28" s="147" t="str">
        <f>'Crisis Indicator Data'!D25</f>
        <v>Djibouti</v>
      </c>
      <c r="E28" s="148" t="str">
        <f>'Crisis Indicator Data'!E25</f>
        <v>DJI</v>
      </c>
      <c r="F28" s="246">
        <f>IF('Crisis Indicator Data'!F25="x","x",IF(LOG('Crisis Indicator Data'!F25)&lt;F$4,0,IF(LOG('Crisis Indicator Data'!F25)&gt;F$3,5,ROUND(5-(F$3-LOG('Crisis Indicator Data'!F25))/(F$3-F$4)*5,1))))</f>
        <v>2.2999999999999998</v>
      </c>
      <c r="G28" s="143">
        <f>IF('Crisis Indicator Data'!F25="x","x",IF(B28="Regional crisis",('Crisis Indicator Data'!F25/VLOOKUP('Impact of the crisis'!$C28,'Regional Crises'!$B$1:$R$66,4,FALSE)),'Crisis Indicator Data'!F25/VLOOKUP('Impact of the crisis'!$E28,'Country Indicator Data'!$B$4:$P$300,15,FALSE)))</f>
        <v>1</v>
      </c>
      <c r="H28" s="240">
        <f t="shared" si="0"/>
        <v>5</v>
      </c>
      <c r="I28" s="240">
        <f t="shared" si="1"/>
        <v>3.65</v>
      </c>
      <c r="J28" s="240">
        <f>IF('Crisis Indicator Data'!G25="x","x",IF(LOG('Crisis Indicator Data'!G25)&lt;J$4,0,IF(LOG('Crisis Indicator Data'!G25)&gt;J$3,5,ROUND(5-(J$3-LOG('Crisis Indicator Data'!G25))/(J$3-J$4)*5,1))))</f>
        <v>0</v>
      </c>
      <c r="K28" s="143">
        <f>IF('Crisis Indicator Data'!G25="x","x",IF(B28="Regional crisis",('Crisis Indicator Data'!G25/VLOOKUP('Impact of the crisis'!$C28,'Regional Crises'!$B$1:$R$66,5,FALSE)),'Crisis Indicator Data'!G25/VLOOKUP('Impact of the crisis'!$E28,'Country Indicator Data'!$B$4:$P$300,14,FALSE)))</f>
        <v>1</v>
      </c>
      <c r="L28" s="240">
        <f t="shared" si="2"/>
        <v>5</v>
      </c>
      <c r="M28" s="240">
        <f t="shared" si="3"/>
        <v>2.5</v>
      </c>
      <c r="N28" s="240">
        <f t="shared" si="4"/>
        <v>3.1</v>
      </c>
      <c r="O28" s="240">
        <f>IF('Crisis Indicator Data'!H25="x","x",IF('Crisis Indicator Data'!H25=0,0,IF(LOG('Crisis Indicator Data'!H25)&lt;O$4,0,IF(LOG('Crisis Indicator Data'!H25)&gt;O$3,5,ROUND(5-(O$3-LOG('Crisis Indicator Data'!H25))/(O$3-O$4)*5,1)))))</f>
        <v>2.1</v>
      </c>
      <c r="P28" s="143">
        <f>IF('Crisis Indicator Data'!H25="x","x",'Crisis Indicator Data'!H25/'Crisis Indicator Data'!G25)</f>
        <v>0.56989247311827962</v>
      </c>
      <c r="Q28" s="240">
        <f t="shared" si="5"/>
        <v>2.8</v>
      </c>
      <c r="R28" s="240">
        <f t="shared" si="6"/>
        <v>2.4500000000000002</v>
      </c>
      <c r="S28" s="240" t="str">
        <f>IF('Crisis Indicator Data'!I25="x","x",IF('Crisis Indicator Data'!I25=0,0,IF(LOG('Crisis Indicator Data'!I25)&lt;S$4,0,IF(LOG('Crisis Indicator Data'!I25)&gt;S$3,5,ROUND(5-(S$3-LOG('Crisis Indicator Data'!I25))/(S$3-S$4)*5,1)))))</f>
        <v>x</v>
      </c>
      <c r="T28" s="143" t="str">
        <f>IF('Crisis Indicator Data'!H25="x","x",IF('Crisis Indicator Data'!I25="x","x",'Crisis Indicator Data'!I25/'Crisis Indicator Data'!H25))</f>
        <v>x</v>
      </c>
      <c r="U28" s="240" t="str">
        <f t="shared" si="7"/>
        <v>x</v>
      </c>
      <c r="V28" s="240" t="str">
        <f t="shared" si="8"/>
        <v>x</v>
      </c>
      <c r="W28" s="240">
        <f>IF('Crisis Indicator Data'!L25="x","x",IF('Crisis Indicator Data'!L25=0,0,IF(LOG('Crisis Indicator Data'!L25)&lt;W$4,0,IF(LOG('Crisis Indicator Data'!L25)&gt;W$3,5,ROUND(5-(W$3-LOG('Crisis Indicator Data'!L25))/(W$3-W$4)*5,1)))))</f>
        <v>0</v>
      </c>
      <c r="X28" s="247">
        <f>IF(OR('Crisis Indicator Data'!L25="x",'Crisis Indicator Data'!H25="x"),"x",'Crisis Indicator Data'!L25/'Crisis Indicator Data'!H25)</f>
        <v>0</v>
      </c>
      <c r="Y28" s="240">
        <f t="shared" si="9"/>
        <v>0</v>
      </c>
      <c r="Z28" s="240">
        <f t="shared" si="10"/>
        <v>0</v>
      </c>
      <c r="AA28" s="240">
        <f t="shared" si="11"/>
        <v>0</v>
      </c>
      <c r="AB28" s="248">
        <f t="shared" si="12"/>
        <v>1.4</v>
      </c>
    </row>
    <row r="29" spans="1:28" x14ac:dyDescent="0.25">
      <c r="A29" s="146" t="str">
        <f>'Crisis Indicator Data'!A26</f>
        <v>Mixed migration flows in Algeria</v>
      </c>
      <c r="B29" s="147" t="str">
        <f>'Crisis Indicator Data'!B26</f>
        <v>International displacement</v>
      </c>
      <c r="C29" s="147" t="str">
        <f>'Crisis Indicator Data'!C26</f>
        <v>DZA002</v>
      </c>
      <c r="D29" s="147" t="str">
        <f>'Crisis Indicator Data'!D26</f>
        <v>Algeria</v>
      </c>
      <c r="E29" s="148" t="str">
        <f>'Crisis Indicator Data'!E26</f>
        <v>DZA</v>
      </c>
      <c r="F29" s="246">
        <f>IF('Crisis Indicator Data'!F26="x","x",IF(LOG('Crisis Indicator Data'!F26)&lt;F$4,0,IF(LOG('Crisis Indicator Data'!F26)&gt;F$3,5,ROUND(5-(F$3-LOG('Crisis Indicator Data'!F26))/(F$3-F$4)*5,1))))</f>
        <v>5</v>
      </c>
      <c r="G29" s="143">
        <f>IF('Crisis Indicator Data'!F26="x","x",IF(B29="Regional crisis",('Crisis Indicator Data'!F26/VLOOKUP('Impact of the crisis'!$C29,'Regional Crises'!$B$1:$R$66,4,FALSE)),'Crisis Indicator Data'!F26/VLOOKUP('Impact of the crisis'!$E29,'Country Indicator Data'!$B$4:$P$300,15,FALSE)))</f>
        <v>0.99968888304815684</v>
      </c>
      <c r="H29" s="240">
        <f t="shared" si="0"/>
        <v>5</v>
      </c>
      <c r="I29" s="240">
        <f t="shared" si="1"/>
        <v>5</v>
      </c>
      <c r="J29" s="240">
        <f>IF('Crisis Indicator Data'!G26="x","x",IF(LOG('Crisis Indicator Data'!G26)&lt;J$4,0,IF(LOG('Crisis Indicator Data'!G26)&gt;J$3,5,ROUND(5-(J$3-LOG('Crisis Indicator Data'!G26))/(J$3-J$4)*5,1))))</f>
        <v>5</v>
      </c>
      <c r="K29" s="143">
        <f>IF('Crisis Indicator Data'!G26="x","x",IF(B29="Regional crisis",('Crisis Indicator Data'!G26/VLOOKUP('Impact of the crisis'!$C29,'Regional Crises'!$B$1:$R$66,5,FALSE)),'Crisis Indicator Data'!G26/VLOOKUP('Impact of the crisis'!$E29,'Country Indicator Data'!$B$4:$P$300,14,FALSE)))</f>
        <v>1</v>
      </c>
      <c r="L29" s="240">
        <f t="shared" si="2"/>
        <v>5</v>
      </c>
      <c r="M29" s="240">
        <f t="shared" si="3"/>
        <v>5</v>
      </c>
      <c r="N29" s="240">
        <f t="shared" si="4"/>
        <v>5</v>
      </c>
      <c r="O29" s="240" t="str">
        <f>IF('Crisis Indicator Data'!H26="x","x",IF('Crisis Indicator Data'!H26=0,0,IF(LOG('Crisis Indicator Data'!H26)&lt;O$4,0,IF(LOG('Crisis Indicator Data'!H26)&gt;O$3,5,ROUND(5-(O$3-LOG('Crisis Indicator Data'!H26))/(O$3-O$4)*5,1)))))</f>
        <v>x</v>
      </c>
      <c r="P29" s="143" t="str">
        <f>IF('Crisis Indicator Data'!H26="x","x",'Crisis Indicator Data'!H26/'Crisis Indicator Data'!G26)</f>
        <v>x</v>
      </c>
      <c r="Q29" s="240" t="str">
        <f t="shared" si="5"/>
        <v>x</v>
      </c>
      <c r="R29" s="240" t="str">
        <f t="shared" si="6"/>
        <v>x</v>
      </c>
      <c r="S29" s="240" t="str">
        <f>IF('Crisis Indicator Data'!I26="x","x",IF('Crisis Indicator Data'!I26=0,0,IF(LOG('Crisis Indicator Data'!I26)&lt;S$4,0,IF(LOG('Crisis Indicator Data'!I26)&gt;S$3,5,ROUND(5-(S$3-LOG('Crisis Indicator Data'!I26))/(S$3-S$4)*5,1)))))</f>
        <v>x</v>
      </c>
      <c r="T29" s="143" t="str">
        <f>IF('Crisis Indicator Data'!H26="x","x",IF('Crisis Indicator Data'!I26="x","x",'Crisis Indicator Data'!I26/'Crisis Indicator Data'!H26))</f>
        <v>x</v>
      </c>
      <c r="U29" s="240" t="str">
        <f t="shared" si="7"/>
        <v>x</v>
      </c>
      <c r="V29" s="240" t="str">
        <f t="shared" si="8"/>
        <v>x</v>
      </c>
      <c r="W29" s="240">
        <f>IF('Crisis Indicator Data'!L26="x","x",IF('Crisis Indicator Data'!L26=0,0,IF(LOG('Crisis Indicator Data'!L26)&lt;W$4,0,IF(LOG('Crisis Indicator Data'!L26)&gt;W$3,5,ROUND(5-(W$3-LOG('Crisis Indicator Data'!L26))/(W$3-W$4)*5,1)))))</f>
        <v>4.2</v>
      </c>
      <c r="X29" s="247" t="str">
        <f>IF(OR('Crisis Indicator Data'!L26="x",'Crisis Indicator Data'!H26="x"),"x",'Crisis Indicator Data'!L26/'Crisis Indicator Data'!H26)</f>
        <v>x</v>
      </c>
      <c r="Y29" s="240" t="str">
        <f t="shared" si="9"/>
        <v>x</v>
      </c>
      <c r="Z29" s="240">
        <f t="shared" si="10"/>
        <v>4.2</v>
      </c>
      <c r="AA29" s="240">
        <f t="shared" si="11"/>
        <v>4.2</v>
      </c>
      <c r="AB29" s="248">
        <f t="shared" si="12"/>
        <v>4.2</v>
      </c>
    </row>
    <row r="30" spans="1:28" x14ac:dyDescent="0.25">
      <c r="A30" s="146" t="str">
        <f>'Crisis Indicator Data'!A27</f>
        <v>Sahrawi refugees in Algeria</v>
      </c>
      <c r="B30" s="147" t="str">
        <f>'Crisis Indicator Data'!B27</f>
        <v>International displacement</v>
      </c>
      <c r="C30" s="147" t="str">
        <f>'Crisis Indicator Data'!C27</f>
        <v>DZA003</v>
      </c>
      <c r="D30" s="147" t="str">
        <f>'Crisis Indicator Data'!D27</f>
        <v>Algeria</v>
      </c>
      <c r="E30" s="148" t="str">
        <f>'Crisis Indicator Data'!E27</f>
        <v>DZA</v>
      </c>
      <c r="F30" s="246">
        <f>IF('Crisis Indicator Data'!F27="x","x",IF(LOG('Crisis Indicator Data'!F27)&lt;F$4,0,IF(LOG('Crisis Indicator Data'!F27)&gt;F$3,5,ROUND(5-(F$3-LOG('Crisis Indicator Data'!F27))/(F$3-F$4)*5,1))))</f>
        <v>3.7</v>
      </c>
      <c r="G30" s="143">
        <f>IF('Crisis Indicator Data'!F27="x","x",IF(B30="Regional crisis",('Crisis Indicator Data'!F27/VLOOKUP('Impact of the crisis'!$C30,'Regional Crises'!$B$1:$R$66,4,FALSE)),'Crisis Indicator Data'!F27/VLOOKUP('Impact of the crisis'!$E30,'Country Indicator Data'!$B$4:$P$300,15,FALSE)))</f>
        <v>6.6757888452186873E-2</v>
      </c>
      <c r="H30" s="240">
        <f t="shared" si="0"/>
        <v>0.2</v>
      </c>
      <c r="I30" s="240">
        <f t="shared" si="1"/>
        <v>1.9500000000000002</v>
      </c>
      <c r="J30" s="240">
        <f>IF('Crisis Indicator Data'!G27="x","x",IF(LOG('Crisis Indicator Data'!G27)&lt;J$4,0,IF(LOG('Crisis Indicator Data'!G27)&gt;J$3,5,ROUND(5-(J$3-LOG('Crisis Indicator Data'!G27))/(J$3-J$4)*5,1))))</f>
        <v>0</v>
      </c>
      <c r="K30" s="143">
        <f>IF('Crisis Indicator Data'!G27="x","x",IF(B30="Regional crisis",('Crisis Indicator Data'!G27/VLOOKUP('Impact of the crisis'!$C30,'Regional Crises'!$B$1:$R$66,5,FALSE)),'Crisis Indicator Data'!G27/VLOOKUP('Impact of the crisis'!$E30,'Country Indicator Data'!$B$4:$P$300,14,FALSE)))</f>
        <v>5.1740139211136887E-3</v>
      </c>
      <c r="L30" s="240">
        <f t="shared" si="2"/>
        <v>0</v>
      </c>
      <c r="M30" s="240">
        <f t="shared" si="3"/>
        <v>0</v>
      </c>
      <c r="N30" s="240">
        <f t="shared" si="4"/>
        <v>1.1000000000000001</v>
      </c>
      <c r="O30" s="240">
        <f>IF('Crisis Indicator Data'!H27="x","x",IF('Crisis Indicator Data'!H27=0,0,IF(LOG('Crisis Indicator Data'!H27)&lt;O$4,0,IF(LOG('Crisis Indicator Data'!H27)&gt;O$3,5,ROUND(5-(O$3-LOG('Crisis Indicator Data'!H27))/(O$3-O$4)*5,1)))))</f>
        <v>1.2</v>
      </c>
      <c r="P30" s="143">
        <f>IF('Crisis Indicator Data'!H27="x","x",'Crisis Indicator Data'!H27/'Crisis Indicator Data'!G27)</f>
        <v>0.78026905829596416</v>
      </c>
      <c r="Q30" s="240">
        <f t="shared" si="5"/>
        <v>3.9</v>
      </c>
      <c r="R30" s="240">
        <f t="shared" si="6"/>
        <v>2.5499999999999998</v>
      </c>
      <c r="S30" s="240">
        <f>IF('Crisis Indicator Data'!I27="x","x",IF('Crisis Indicator Data'!I27=0,0,IF(LOG('Crisis Indicator Data'!I27)&lt;S$4,0,IF(LOG('Crisis Indicator Data'!I27)&gt;S$3,5,ROUND(5-(S$3-LOG('Crisis Indicator Data'!I27))/(S$3-S$4)*5,1)))))</f>
        <v>3.2</v>
      </c>
      <c r="T30" s="143">
        <f>IF('Crisis Indicator Data'!H27="x","x",IF('Crisis Indicator Data'!I27="x","x",'Crisis Indicator Data'!I27/'Crisis Indicator Data'!H27))</f>
        <v>1</v>
      </c>
      <c r="U30" s="240">
        <f t="shared" si="7"/>
        <v>5</v>
      </c>
      <c r="V30" s="240">
        <f t="shared" si="8"/>
        <v>4.0999999999999996</v>
      </c>
      <c r="W30" s="240">
        <f>IF('Crisis Indicator Data'!L27="x","x",IF('Crisis Indicator Data'!L27=0,0,IF(LOG('Crisis Indicator Data'!L27)&lt;W$4,0,IF(LOG('Crisis Indicator Data'!L27)&gt;W$3,5,ROUND(5-(W$3-LOG('Crisis Indicator Data'!L27))/(W$3-W$4)*5,1)))))</f>
        <v>0</v>
      </c>
      <c r="X30" s="247">
        <f>IF(OR('Crisis Indicator Data'!L27="x",'Crisis Indicator Data'!H27="x"),"x",'Crisis Indicator Data'!L27/'Crisis Indicator Data'!H27)</f>
        <v>0</v>
      </c>
      <c r="Y30" s="240">
        <f t="shared" si="9"/>
        <v>0</v>
      </c>
      <c r="Z30" s="240">
        <f t="shared" si="10"/>
        <v>0</v>
      </c>
      <c r="AA30" s="240">
        <f t="shared" si="11"/>
        <v>2.6</v>
      </c>
      <c r="AB30" s="248">
        <f t="shared" si="12"/>
        <v>2.6</v>
      </c>
    </row>
    <row r="31" spans="1:28" x14ac:dyDescent="0.25">
      <c r="A31" s="146" t="str">
        <f>'Crisis Indicator Data'!A28</f>
        <v>Multiple crises in Algeria</v>
      </c>
      <c r="B31" s="147" t="str">
        <f>'Crisis Indicator Data'!B28</f>
        <v>Multiple crises country</v>
      </c>
      <c r="C31" s="147" t="str">
        <f>'Crisis Indicator Data'!C28</f>
        <v>DZA004</v>
      </c>
      <c r="D31" s="147" t="str">
        <f>'Crisis Indicator Data'!D28</f>
        <v>Algeria</v>
      </c>
      <c r="E31" s="148" t="str">
        <f>'Crisis Indicator Data'!E28</f>
        <v>DZA</v>
      </c>
      <c r="F31" s="246">
        <f>IF('Crisis Indicator Data'!F28="x","x",IF(LOG('Crisis Indicator Data'!F28)&lt;F$4,0,IF(LOG('Crisis Indicator Data'!F28)&gt;F$3,5,ROUND(5-(F$3-LOG('Crisis Indicator Data'!F28))/(F$3-F$4)*5,1))))</f>
        <v>5</v>
      </c>
      <c r="G31" s="143">
        <f>IF('Crisis Indicator Data'!F28="x","x",IF(B31="Regional crisis",('Crisis Indicator Data'!F28/VLOOKUP('Impact of the crisis'!$C31,'Regional Crises'!$B$1:$R$66,4,FALSE)),'Crisis Indicator Data'!F28/VLOOKUP('Impact of the crisis'!$E31,'Country Indicator Data'!$B$4:$P$300,15,FALSE)))</f>
        <v>0.99968888304815684</v>
      </c>
      <c r="H31" s="240">
        <f t="shared" si="0"/>
        <v>5</v>
      </c>
      <c r="I31" s="240">
        <f t="shared" si="1"/>
        <v>5</v>
      </c>
      <c r="J31" s="240">
        <f>IF('Crisis Indicator Data'!G28="x","x",IF(LOG('Crisis Indicator Data'!G28)&lt;J$4,0,IF(LOG('Crisis Indicator Data'!G28)&gt;J$3,5,ROUND(5-(J$3-LOG('Crisis Indicator Data'!G28))/(J$3-J$4)*5,1))))</f>
        <v>5</v>
      </c>
      <c r="K31" s="143">
        <f>IF('Crisis Indicator Data'!G28="x","x",IF(B31="Regional crisis",('Crisis Indicator Data'!G28/VLOOKUP('Impact of the crisis'!$C31,'Regional Crises'!$B$1:$R$66,5,FALSE)),'Crisis Indicator Data'!G28/VLOOKUP('Impact of the crisis'!$E31,'Country Indicator Data'!$B$4:$P$300,14,FALSE)))</f>
        <v>1</v>
      </c>
      <c r="L31" s="240">
        <f t="shared" si="2"/>
        <v>5</v>
      </c>
      <c r="M31" s="240">
        <f t="shared" si="3"/>
        <v>5</v>
      </c>
      <c r="N31" s="240">
        <f t="shared" si="4"/>
        <v>5</v>
      </c>
      <c r="O31" s="240" t="str">
        <f>IF('Crisis Indicator Data'!H28="x","x",IF('Crisis Indicator Data'!H28=0,0,IF(LOG('Crisis Indicator Data'!H28)&lt;O$4,0,IF(LOG('Crisis Indicator Data'!H28)&gt;O$3,5,ROUND(5-(O$3-LOG('Crisis Indicator Data'!H28))/(O$3-O$4)*5,1)))))</f>
        <v>x</v>
      </c>
      <c r="P31" s="143" t="str">
        <f>IF('Crisis Indicator Data'!H28="x","x",'Crisis Indicator Data'!H28/'Crisis Indicator Data'!G28)</f>
        <v>x</v>
      </c>
      <c r="Q31" s="240" t="str">
        <f t="shared" si="5"/>
        <v>x</v>
      </c>
      <c r="R31" s="240" t="str">
        <f t="shared" si="6"/>
        <v>x</v>
      </c>
      <c r="S31" s="240" t="str">
        <f>IF('Crisis Indicator Data'!I28="x","x",IF('Crisis Indicator Data'!I28=0,0,IF(LOG('Crisis Indicator Data'!I28)&lt;S$4,0,IF(LOG('Crisis Indicator Data'!I28)&gt;S$3,5,ROUND(5-(S$3-LOG('Crisis Indicator Data'!I28))/(S$3-S$4)*5,1)))))</f>
        <v>x</v>
      </c>
      <c r="T31" s="143" t="str">
        <f>IF('Crisis Indicator Data'!H28="x","x",IF('Crisis Indicator Data'!I28="x","x",'Crisis Indicator Data'!I28/'Crisis Indicator Data'!H28))</f>
        <v>x</v>
      </c>
      <c r="U31" s="240" t="str">
        <f t="shared" si="7"/>
        <v>x</v>
      </c>
      <c r="V31" s="240" t="str">
        <f t="shared" si="8"/>
        <v>x</v>
      </c>
      <c r="W31" s="240">
        <f>IF('Crisis Indicator Data'!L28="x","x",IF('Crisis Indicator Data'!L28=0,0,IF(LOG('Crisis Indicator Data'!L28)&lt;W$4,0,IF(LOG('Crisis Indicator Data'!L28)&gt;W$3,5,ROUND(5-(W$3-LOG('Crisis Indicator Data'!L28))/(W$3-W$4)*5,1)))))</f>
        <v>4</v>
      </c>
      <c r="X31" s="247" t="str">
        <f>IF(OR('Crisis Indicator Data'!L28="x",'Crisis Indicator Data'!H28="x"),"x",'Crisis Indicator Data'!L28/'Crisis Indicator Data'!H28)</f>
        <v>x</v>
      </c>
      <c r="Y31" s="240" t="str">
        <f t="shared" si="9"/>
        <v>x</v>
      </c>
      <c r="Z31" s="240">
        <f t="shared" si="10"/>
        <v>4</v>
      </c>
      <c r="AA31" s="240">
        <f t="shared" si="11"/>
        <v>4</v>
      </c>
      <c r="AB31" s="248">
        <f t="shared" si="12"/>
        <v>4</v>
      </c>
    </row>
    <row r="32" spans="1:28" x14ac:dyDescent="0.25">
      <c r="A32" s="146" t="str">
        <f>'Crisis Indicator Data'!A29</f>
        <v>Venezuela displacement in Ecuador</v>
      </c>
      <c r="B32" s="147" t="str">
        <f>'Crisis Indicator Data'!B29</f>
        <v>International displacement</v>
      </c>
      <c r="C32" s="147" t="str">
        <f>'Crisis Indicator Data'!C29</f>
        <v>ECU002</v>
      </c>
      <c r="D32" s="147" t="str">
        <f>'Crisis Indicator Data'!D29</f>
        <v>Ecuador</v>
      </c>
      <c r="E32" s="148" t="str">
        <f>'Crisis Indicator Data'!E29</f>
        <v>ECU</v>
      </c>
      <c r="F32" s="246">
        <f>IF('Crisis Indicator Data'!F29="x","x",IF(LOG('Crisis Indicator Data'!F29)&lt;F$4,0,IF(LOG('Crisis Indicator Data'!F29)&gt;F$3,5,ROUND(5-(F$3-LOG('Crisis Indicator Data'!F29))/(F$3-F$4)*5,1))))</f>
        <v>0.9</v>
      </c>
      <c r="G32" s="143">
        <f>IF('Crisis Indicator Data'!F29="x","x",IF(B32="Regional crisis",('Crisis Indicator Data'!F29/VLOOKUP('Impact of the crisis'!$C32,'Regional Crises'!$B$1:$R$66,4,FALSE)),'Crisis Indicator Data'!F29/VLOOKUP('Impact of the crisis'!$E32,'Country Indicator Data'!$B$4:$P$300,15,FALSE)))</f>
        <v>1.3887099371879529E-2</v>
      </c>
      <c r="H32" s="240">
        <f t="shared" si="0"/>
        <v>0</v>
      </c>
      <c r="I32" s="240">
        <f t="shared" si="1"/>
        <v>0.45</v>
      </c>
      <c r="J32" s="240">
        <f>IF('Crisis Indicator Data'!G29="x","x",IF(LOG('Crisis Indicator Data'!G29)&lt;J$4,0,IF(LOG('Crisis Indicator Data'!G29)&gt;J$3,5,ROUND(5-(J$3-LOG('Crisis Indicator Data'!G29))/(J$3-J$4)*5,1))))</f>
        <v>2.5</v>
      </c>
      <c r="K32" s="143">
        <f>IF('Crisis Indicator Data'!G29="x","x",IF(B32="Regional crisis",('Crisis Indicator Data'!G29/VLOOKUP('Impact of the crisis'!$C32,'Regional Crises'!$B$1:$R$66,5,FALSE)),'Crisis Indicator Data'!G29/VLOOKUP('Impact of the crisis'!$E32,'Country Indicator Data'!$B$4:$P$300,14,FALSE)))</f>
        <v>0.36649602586555302</v>
      </c>
      <c r="L32" s="240">
        <f t="shared" si="2"/>
        <v>1.8</v>
      </c>
      <c r="M32" s="240">
        <f t="shared" si="3"/>
        <v>2.15</v>
      </c>
      <c r="N32" s="240">
        <f t="shared" si="4"/>
        <v>1.4</v>
      </c>
      <c r="O32" s="240">
        <f>IF('Crisis Indicator Data'!H29="x","x",IF('Crisis Indicator Data'!H29=0,0,IF(LOG('Crisis Indicator Data'!H29)&lt;O$4,0,IF(LOG('Crisis Indicator Data'!H29)&gt;O$3,5,ROUND(5-(O$3-LOG('Crisis Indicator Data'!H29))/(O$3-O$4)*5,1)))))</f>
        <v>2.2000000000000002</v>
      </c>
      <c r="P32" s="143">
        <f>IF('Crisis Indicator Data'!H29="x","x",'Crisis Indicator Data'!H29/'Crisis Indicator Data'!G29)</f>
        <v>0.11486859033265943</v>
      </c>
      <c r="Q32" s="240">
        <f t="shared" si="5"/>
        <v>0.5</v>
      </c>
      <c r="R32" s="240">
        <f t="shared" si="6"/>
        <v>1.35</v>
      </c>
      <c r="S32" s="240">
        <f>IF('Crisis Indicator Data'!I29="x","x",IF('Crisis Indicator Data'!I29=0,0,IF(LOG('Crisis Indicator Data'!I29)&lt;S$4,0,IF(LOG('Crisis Indicator Data'!I29)&gt;S$3,5,ROUND(5-(S$3-LOG('Crisis Indicator Data'!I29))/(S$3-S$4)*5,1)))))</f>
        <v>3.7</v>
      </c>
      <c r="T32" s="143">
        <f>IF('Crisis Indicator Data'!H29="x","x",IF('Crisis Indicator Data'!I29="x","x",'Crisis Indicator Data'!I29/'Crisis Indicator Data'!H29))</f>
        <v>0.66559999999999997</v>
      </c>
      <c r="U32" s="240">
        <f t="shared" si="7"/>
        <v>5</v>
      </c>
      <c r="V32" s="240">
        <f t="shared" si="8"/>
        <v>4.4000000000000004</v>
      </c>
      <c r="W32" s="240">
        <f>IF('Crisis Indicator Data'!L29="x","x",IF('Crisis Indicator Data'!L29=0,0,IF(LOG('Crisis Indicator Data'!L29)&lt;W$4,0,IF(LOG('Crisis Indicator Data'!L29)&gt;W$3,5,ROUND(5-(W$3-LOG('Crisis Indicator Data'!L29))/(W$3-W$4)*5,1)))))</f>
        <v>0</v>
      </c>
      <c r="X32" s="247">
        <f>IF(OR('Crisis Indicator Data'!L29="x",'Crisis Indicator Data'!H29="x"),"x",'Crisis Indicator Data'!L29/'Crisis Indicator Data'!H29)</f>
        <v>1.5999999999999999E-6</v>
      </c>
      <c r="Y32" s="240">
        <f t="shared" si="9"/>
        <v>0.1</v>
      </c>
      <c r="Z32" s="240">
        <f t="shared" si="10"/>
        <v>0.1</v>
      </c>
      <c r="AA32" s="240">
        <f t="shared" si="11"/>
        <v>2.9</v>
      </c>
      <c r="AB32" s="248">
        <f t="shared" si="12"/>
        <v>2.2000000000000002</v>
      </c>
    </row>
    <row r="33" spans="1:28" x14ac:dyDescent="0.25">
      <c r="A33" s="146" t="str">
        <f>'Crisis Indicator Data'!A30</f>
        <v>Syrian Refugee Crisis in Egypt</v>
      </c>
      <c r="B33" s="147" t="str">
        <f>'Crisis Indicator Data'!B30</f>
        <v>International displacement</v>
      </c>
      <c r="C33" s="147" t="str">
        <f>'Crisis Indicator Data'!C30</f>
        <v>EGY002</v>
      </c>
      <c r="D33" s="147" t="str">
        <f>'Crisis Indicator Data'!D30</f>
        <v>Egypt</v>
      </c>
      <c r="E33" s="148" t="str">
        <f>'Crisis Indicator Data'!E30</f>
        <v>EGY</v>
      </c>
      <c r="F33" s="246">
        <f>IF('Crisis Indicator Data'!F30="x","x",IF(LOG('Crisis Indicator Data'!F30)&lt;F$4,0,IF(LOG('Crisis Indicator Data'!F30)&gt;F$3,5,ROUND(5-(F$3-LOG('Crisis Indicator Data'!F30))/(F$3-F$4)*5,1))))</f>
        <v>3.3</v>
      </c>
      <c r="G33" s="143">
        <f>IF('Crisis Indicator Data'!F30="x","x",IF(B33="Regional crisis",('Crisis Indicator Data'!F30/VLOOKUP('Impact of the crisis'!$C33,'Regional Crises'!$B$1:$R$66,4,FALSE)),'Crisis Indicator Data'!F30/VLOOKUP('Impact of the crisis'!$E33,'Country Indicator Data'!$B$4:$P$300,15,FALSE)))</f>
        <v>9.1488040584660202E-2</v>
      </c>
      <c r="H33" s="240">
        <f t="shared" si="0"/>
        <v>0.4</v>
      </c>
      <c r="I33" s="240">
        <f t="shared" si="1"/>
        <v>1.8499999999999999</v>
      </c>
      <c r="J33" s="240">
        <f>IF('Crisis Indicator Data'!G30="x","x",IF(LOG('Crisis Indicator Data'!G30)&lt;J$4,0,IF(LOG('Crisis Indicator Data'!G30)&gt;J$3,5,ROUND(5-(J$3-LOG('Crisis Indicator Data'!G30))/(J$3-J$4)*5,1))))</f>
        <v>4.5999999999999996</v>
      </c>
      <c r="K33" s="143">
        <f>IF('Crisis Indicator Data'!G30="x","x",IF(B33="Regional crisis",('Crisis Indicator Data'!G30/VLOOKUP('Impact of the crisis'!$C33,'Regional Crises'!$B$1:$R$66,5,FALSE)),'Crisis Indicator Data'!G30/VLOOKUP('Impact of the crisis'!$E33,'Country Indicator Data'!$B$4:$P$300,14,FALSE)))</f>
        <v>0.23209945411802207</v>
      </c>
      <c r="L33" s="240">
        <f t="shared" si="2"/>
        <v>1.1000000000000001</v>
      </c>
      <c r="M33" s="240">
        <f t="shared" si="3"/>
        <v>2.8499999999999996</v>
      </c>
      <c r="N33" s="240">
        <f t="shared" si="4"/>
        <v>2.4</v>
      </c>
      <c r="O33" s="240">
        <f>IF('Crisis Indicator Data'!H30="x","x",IF('Crisis Indicator Data'!H30=0,0,IF(LOG('Crisis Indicator Data'!H30)&lt;O$4,0,IF(LOG('Crisis Indicator Data'!H30)&gt;O$3,5,ROUND(5-(O$3-LOG('Crisis Indicator Data'!H30))/(O$3-O$4)*5,1)))))</f>
        <v>2.8</v>
      </c>
      <c r="P33" s="143">
        <f>IF('Crisis Indicator Data'!H30="x","x",'Crisis Indicator Data'!H30/'Crisis Indicator Data'!G30)</f>
        <v>6.1759656652360516E-2</v>
      </c>
      <c r="Q33" s="240">
        <f t="shared" si="5"/>
        <v>0.3</v>
      </c>
      <c r="R33" s="240">
        <f t="shared" si="6"/>
        <v>1.5499999999999998</v>
      </c>
      <c r="S33" s="240">
        <f>IF('Crisis Indicator Data'!I30="x","x",IF('Crisis Indicator Data'!I30=0,0,IF(LOG('Crisis Indicator Data'!I30)&lt;S$4,0,IF(LOG('Crisis Indicator Data'!I30)&gt;S$3,5,ROUND(5-(S$3-LOG('Crisis Indicator Data'!I30))/(S$3-S$4)*5,1)))))</f>
        <v>3.9</v>
      </c>
      <c r="T33" s="143">
        <f>IF('Crisis Indicator Data'!H30="x","x",IF('Crisis Indicator Data'!I30="x","x",'Crisis Indicator Data'!I30/'Crisis Indicator Data'!H30))</f>
        <v>0.34954829742876997</v>
      </c>
      <c r="U33" s="240">
        <f t="shared" si="7"/>
        <v>5</v>
      </c>
      <c r="V33" s="240">
        <f t="shared" si="8"/>
        <v>4.5</v>
      </c>
      <c r="W33" s="240">
        <f>IF('Crisis Indicator Data'!L30="x","x",IF('Crisis Indicator Data'!L30=0,0,IF(LOG('Crisis Indicator Data'!L30)&lt;W$4,0,IF(LOG('Crisis Indicator Data'!L30)&gt;W$3,5,ROUND(5-(W$3-LOG('Crisis Indicator Data'!L30))/(W$3-W$4)*5,1)))))</f>
        <v>0</v>
      </c>
      <c r="X33" s="247">
        <f>IF(OR('Crisis Indicator Data'!L30="x",'Crisis Indicator Data'!H30="x"),"x",'Crisis Indicator Data'!L30/'Crisis Indicator Data'!H30)</f>
        <v>0</v>
      </c>
      <c r="Y33" s="240">
        <f t="shared" si="9"/>
        <v>0</v>
      </c>
      <c r="Z33" s="240">
        <f t="shared" si="10"/>
        <v>0</v>
      </c>
      <c r="AA33" s="240">
        <f t="shared" si="11"/>
        <v>2.9</v>
      </c>
      <c r="AB33" s="248">
        <f t="shared" si="12"/>
        <v>2.2999999999999998</v>
      </c>
    </row>
    <row r="34" spans="1:28" x14ac:dyDescent="0.25">
      <c r="A34" s="146" t="str">
        <f>'Crisis Indicator Data'!A31</f>
        <v>Complex crisis in Eritrea</v>
      </c>
      <c r="B34" s="147" t="str">
        <f>'Crisis Indicator Data'!B31</f>
        <v>Complex crisis</v>
      </c>
      <c r="C34" s="147" t="str">
        <f>'Crisis Indicator Data'!C31</f>
        <v>ERI001</v>
      </c>
      <c r="D34" s="147" t="str">
        <f>'Crisis Indicator Data'!D31</f>
        <v>Eritrea</v>
      </c>
      <c r="E34" s="148" t="str">
        <f>'Crisis Indicator Data'!E31</f>
        <v>ERI</v>
      </c>
      <c r="F34" s="246">
        <f>IF('Crisis Indicator Data'!F31="x","x",IF(LOG('Crisis Indicator Data'!F31)&lt;F$4,0,IF(LOG('Crisis Indicator Data'!F31)&gt;F$3,5,ROUND(5-(F$3-LOG('Crisis Indicator Data'!F31))/(F$3-F$4)*5,1))))</f>
        <v>3.3</v>
      </c>
      <c r="G34" s="143">
        <f>IF('Crisis Indicator Data'!F31="x","x",IF(B34="Regional crisis",('Crisis Indicator Data'!F31/VLOOKUP('Impact of the crisis'!$C34,'Regional Crises'!$B$1:$R$66,4,FALSE)),'Crisis Indicator Data'!F31/VLOOKUP('Impact of the crisis'!$E34,'Country Indicator Data'!$B$4:$P$300,15,FALSE)))</f>
        <v>1</v>
      </c>
      <c r="H34" s="240">
        <f t="shared" si="0"/>
        <v>5</v>
      </c>
      <c r="I34" s="240">
        <f t="shared" si="1"/>
        <v>4.1500000000000004</v>
      </c>
      <c r="J34" s="240">
        <f>IF('Crisis Indicator Data'!G31="x","x",IF(LOG('Crisis Indicator Data'!G31)&lt;J$4,0,IF(LOG('Crisis Indicator Data'!G31)&gt;J$3,5,ROUND(5-(J$3-LOG('Crisis Indicator Data'!G31))/(J$3-J$4)*5,1))))</f>
        <v>1.7</v>
      </c>
      <c r="K34" s="143">
        <f>IF('Crisis Indicator Data'!G31="x","x",IF(B34="Regional crisis",('Crisis Indicator Data'!G31/VLOOKUP('Impact of the crisis'!$C34,'Regional Crises'!$B$1:$R$66,5,FALSE)),'Crisis Indicator Data'!G31/VLOOKUP('Impact of the crisis'!$E34,'Country Indicator Data'!$B$4:$P$300,14,FALSE)))</f>
        <v>1</v>
      </c>
      <c r="L34" s="240">
        <f t="shared" si="2"/>
        <v>5</v>
      </c>
      <c r="M34" s="240">
        <f t="shared" si="3"/>
        <v>3.35</v>
      </c>
      <c r="N34" s="240">
        <f t="shared" si="4"/>
        <v>3.8</v>
      </c>
      <c r="O34" s="240">
        <f>IF('Crisis Indicator Data'!H31="x","x",IF('Crisis Indicator Data'!H31=0,0,IF(LOG('Crisis Indicator Data'!H31)&lt;O$4,0,IF(LOG('Crisis Indicator Data'!H31)&gt;O$3,5,ROUND(5-(O$3-LOG('Crisis Indicator Data'!H31))/(O$3-O$4)*5,1)))))</f>
        <v>3.2</v>
      </c>
      <c r="P34" s="143">
        <f>IF('Crisis Indicator Data'!H31="x","x",'Crisis Indicator Data'!H31/'Crisis Indicator Data'!G31)</f>
        <v>0.80012395413696935</v>
      </c>
      <c r="Q34" s="240">
        <f t="shared" si="5"/>
        <v>4</v>
      </c>
      <c r="R34" s="240">
        <f t="shared" si="6"/>
        <v>3.6</v>
      </c>
      <c r="S34" s="240">
        <f>IF('Crisis Indicator Data'!I31="x","x",IF('Crisis Indicator Data'!I31=0,0,IF(LOG('Crisis Indicator Data'!I31)&lt;S$4,0,IF(LOG('Crisis Indicator Data'!I31)&gt;S$3,5,ROUND(5-(S$3-LOG('Crisis Indicator Data'!I31))/(S$3-S$4)*5,1)))))</f>
        <v>3.6</v>
      </c>
      <c r="T34" s="143">
        <f>IF('Crisis Indicator Data'!H31="x","x",IF('Crisis Indicator Data'!I31="x","x",'Crisis Indicator Data'!I31/'Crisis Indicator Data'!H31))</f>
        <v>0.12161115414407436</v>
      </c>
      <c r="U34" s="240">
        <f t="shared" si="7"/>
        <v>4.0999999999999996</v>
      </c>
      <c r="V34" s="240">
        <f t="shared" si="8"/>
        <v>3.9</v>
      </c>
      <c r="W34" s="240">
        <f>IF('Crisis Indicator Data'!L31="x","x",IF('Crisis Indicator Data'!L31=0,0,IF(LOG('Crisis Indicator Data'!L31)&lt;W$4,0,IF(LOG('Crisis Indicator Data'!L31)&gt;W$3,5,ROUND(5-(W$3-LOG('Crisis Indicator Data'!L31))/(W$3-W$4)*5,1)))))</f>
        <v>0</v>
      </c>
      <c r="X34" s="247">
        <f>IF(OR('Crisis Indicator Data'!L31="x",'Crisis Indicator Data'!H31="x"),"x",'Crisis Indicator Data'!L31/'Crisis Indicator Data'!H31)</f>
        <v>0</v>
      </c>
      <c r="Y34" s="240">
        <f t="shared" si="9"/>
        <v>0</v>
      </c>
      <c r="Z34" s="240">
        <f t="shared" si="10"/>
        <v>0</v>
      </c>
      <c r="AA34" s="240">
        <f t="shared" si="11"/>
        <v>2.4</v>
      </c>
      <c r="AB34" s="248">
        <f t="shared" si="12"/>
        <v>3.1</v>
      </c>
    </row>
    <row r="35" spans="1:28" x14ac:dyDescent="0.25">
      <c r="A35" s="146" t="str">
        <f>'Crisis Indicator Data'!A32</f>
        <v>Mixed migration flows in spain</v>
      </c>
      <c r="B35" s="147" t="str">
        <f>'Crisis Indicator Data'!B32</f>
        <v>International displacement</v>
      </c>
      <c r="C35" s="147" t="str">
        <f>'Crisis Indicator Data'!C32</f>
        <v>ESP002</v>
      </c>
      <c r="D35" s="147" t="str">
        <f>'Crisis Indicator Data'!D32</f>
        <v>Spain</v>
      </c>
      <c r="E35" s="148" t="str">
        <f>'Crisis Indicator Data'!E32</f>
        <v>ESP</v>
      </c>
      <c r="F35" s="246">
        <f>IF('Crisis Indicator Data'!F32="x","x",IF(LOG('Crisis Indicator Data'!F32)&lt;F$4,0,IF(LOG('Crisis Indicator Data'!F32)&gt;F$3,5,ROUND(5-(F$3-LOG('Crisis Indicator Data'!F32))/(F$3-F$4)*5,1))))</f>
        <v>3.3</v>
      </c>
      <c r="G35" s="143">
        <f>IF('Crisis Indicator Data'!F32="x","x",IF(B35="Regional crisis",('Crisis Indicator Data'!F32/VLOOKUP('Impact of the crisis'!$C35,'Regional Crises'!$B$1:$R$66,4,FALSE)),'Crisis Indicator Data'!F32/VLOOKUP('Impact of the crisis'!$E35,'Country Indicator Data'!$B$4:$P$300,15,FALSE)))</f>
        <v>0.18514224025909118</v>
      </c>
      <c r="H35" s="240">
        <f t="shared" si="0"/>
        <v>0.8</v>
      </c>
      <c r="I35" s="240">
        <f t="shared" si="1"/>
        <v>2.0499999999999998</v>
      </c>
      <c r="J35" s="240">
        <f>IF('Crisis Indicator Data'!G32="x","x",IF(LOG('Crisis Indicator Data'!G32)&lt;J$4,0,IF(LOG('Crisis Indicator Data'!G32)&gt;J$3,5,ROUND(5-(J$3-LOG('Crisis Indicator Data'!G32))/(J$3-J$4)*5,1))))</f>
        <v>3.6</v>
      </c>
      <c r="K35" s="143">
        <f>IF('Crisis Indicator Data'!G32="x","x",IF(B35="Regional crisis",('Crisis Indicator Data'!G32/VLOOKUP('Impact of the crisis'!$C35,'Regional Crises'!$B$1:$R$66,5,FALSE)),'Crisis Indicator Data'!G32/VLOOKUP('Impact of the crisis'!$E35,'Country Indicator Data'!$B$4:$P$300,14,FALSE)))</f>
        <v>0.25454043375746116</v>
      </c>
      <c r="L35" s="240">
        <f t="shared" si="2"/>
        <v>1.2</v>
      </c>
      <c r="M35" s="240">
        <f t="shared" si="3"/>
        <v>2.4</v>
      </c>
      <c r="N35" s="240">
        <f t="shared" si="4"/>
        <v>2.2000000000000002</v>
      </c>
      <c r="O35" s="240">
        <f>IF('Crisis Indicator Data'!H32="x","x",IF('Crisis Indicator Data'!H32=0,0,IF(LOG('Crisis Indicator Data'!H32)&lt;O$4,0,IF(LOG('Crisis Indicator Data'!H32)&gt;O$3,5,ROUND(5-(O$3-LOG('Crisis Indicator Data'!H32))/(O$3-O$4)*5,1)))))</f>
        <v>0.9</v>
      </c>
      <c r="P35" s="143">
        <f>IF('Crisis Indicator Data'!H32="x","x",'Crisis Indicator Data'!H32/'Crisis Indicator Data'!G32)</f>
        <v>9.5969289827255271E-3</v>
      </c>
      <c r="Q35" s="240">
        <f t="shared" si="5"/>
        <v>0</v>
      </c>
      <c r="R35" s="240">
        <f t="shared" si="6"/>
        <v>0.45</v>
      </c>
      <c r="S35" s="240">
        <f>IF('Crisis Indicator Data'!I32="x","x",IF('Crisis Indicator Data'!I32=0,0,IF(LOG('Crisis Indicator Data'!I32)&lt;S$4,0,IF(LOG('Crisis Indicator Data'!I32)&gt;S$3,5,ROUND(5-(S$3-LOG('Crisis Indicator Data'!I32))/(S$3-S$4)*5,1)))))</f>
        <v>2.9</v>
      </c>
      <c r="T35" s="143">
        <f>IF('Crisis Indicator Data'!H32="x","x",IF('Crisis Indicator Data'!I32="x","x",'Crisis Indicator Data'!I32/'Crisis Indicator Data'!H32))</f>
        <v>1</v>
      </c>
      <c r="U35" s="240">
        <f t="shared" si="7"/>
        <v>5</v>
      </c>
      <c r="V35" s="240">
        <f t="shared" si="8"/>
        <v>4</v>
      </c>
      <c r="W35" s="240">
        <f>IF('Crisis Indicator Data'!L32="x","x",IF('Crisis Indicator Data'!L32=0,0,IF(LOG('Crisis Indicator Data'!L32)&lt;W$4,0,IF(LOG('Crisis Indicator Data'!L32)&gt;W$3,5,ROUND(5-(W$3-LOG('Crisis Indicator Data'!L32))/(W$3-W$4)*5,1)))))</f>
        <v>3</v>
      </c>
      <c r="X35" s="247">
        <f>IF(OR('Crisis Indicator Data'!L32="x",'Crisis Indicator Data'!H32="x"),"x",'Crisis Indicator Data'!L32/'Crisis Indicator Data'!H32)</f>
        <v>1.1391304347826087E-3</v>
      </c>
      <c r="Y35" s="240">
        <f t="shared" si="9"/>
        <v>5</v>
      </c>
      <c r="Z35" s="240">
        <f t="shared" si="10"/>
        <v>4</v>
      </c>
      <c r="AA35" s="240">
        <f t="shared" si="11"/>
        <v>4</v>
      </c>
      <c r="AB35" s="248">
        <f t="shared" si="12"/>
        <v>2.6</v>
      </c>
    </row>
    <row r="36" spans="1:28" x14ac:dyDescent="0.25">
      <c r="A36" s="146" t="str">
        <f>'Crisis Indicator Data'!A33</f>
        <v>Complex crisis in Ethiopia</v>
      </c>
      <c r="B36" s="147" t="str">
        <f>'Crisis Indicator Data'!B33</f>
        <v>Complex crisis</v>
      </c>
      <c r="C36" s="147" t="str">
        <f>'Crisis Indicator Data'!C33</f>
        <v>ETH001</v>
      </c>
      <c r="D36" s="147" t="str">
        <f>'Crisis Indicator Data'!D33</f>
        <v>Ethiopia</v>
      </c>
      <c r="E36" s="148" t="str">
        <f>'Crisis Indicator Data'!E33</f>
        <v>ETH</v>
      </c>
      <c r="F36" s="246">
        <f>IF('Crisis Indicator Data'!F33="x","x",IF(LOG('Crisis Indicator Data'!F33)&lt;F$4,0,IF(LOG('Crisis Indicator Data'!F33)&gt;F$3,5,ROUND(5-(F$3-LOG('Crisis Indicator Data'!F33))/(F$3-F$4)*5,1))))</f>
        <v>5</v>
      </c>
      <c r="G36" s="143">
        <f>IF('Crisis Indicator Data'!F33="x","x",IF(B36="Regional crisis",('Crisis Indicator Data'!F33/VLOOKUP('Impact of the crisis'!$C36,'Regional Crises'!$B$1:$R$66,4,FALSE)),'Crisis Indicator Data'!F33/VLOOKUP('Impact of the crisis'!$E36,'Country Indicator Data'!$B$4:$P$300,15,FALSE)))</f>
        <v>1.063652</v>
      </c>
      <c r="H36" s="240">
        <f t="shared" si="0"/>
        <v>5</v>
      </c>
      <c r="I36" s="240">
        <f t="shared" si="1"/>
        <v>5</v>
      </c>
      <c r="J36" s="240">
        <f>IF('Crisis Indicator Data'!G33="x","x",IF(LOG('Crisis Indicator Data'!G33)&lt;J$4,0,IF(LOG('Crisis Indicator Data'!G33)&gt;J$3,5,ROUND(5-(J$3-LOG('Crisis Indicator Data'!G33))/(J$3-J$4)*5,1))))</f>
        <v>5</v>
      </c>
      <c r="K36" s="143">
        <f>IF('Crisis Indicator Data'!G33="x","x",IF(B36="Regional crisis",('Crisis Indicator Data'!G33/VLOOKUP('Impact of the crisis'!$C36,'Regional Crises'!$B$1:$R$66,5,FALSE)),'Crisis Indicator Data'!G33/VLOOKUP('Impact of the crisis'!$E36,'Country Indicator Data'!$B$4:$P$300,14,FALSE)))</f>
        <v>1</v>
      </c>
      <c r="L36" s="240">
        <f t="shared" si="2"/>
        <v>5</v>
      </c>
      <c r="M36" s="240">
        <f t="shared" si="3"/>
        <v>5</v>
      </c>
      <c r="N36" s="240">
        <f t="shared" si="4"/>
        <v>5</v>
      </c>
      <c r="O36" s="240">
        <f>IF('Crisis Indicator Data'!H33="x","x",IF('Crisis Indicator Data'!H33=0,0,IF(LOG('Crisis Indicator Data'!H33)&lt;O$4,0,IF(LOG('Crisis Indicator Data'!H33)&gt;O$3,5,ROUND(5-(O$3-LOG('Crisis Indicator Data'!H33))/(O$3-O$4)*5,1)))))</f>
        <v>5</v>
      </c>
      <c r="P36" s="143">
        <f>IF('Crisis Indicator Data'!H33="x","x",'Crisis Indicator Data'!H33/'Crisis Indicator Data'!G33)</f>
        <v>1</v>
      </c>
      <c r="Q36" s="240">
        <f t="shared" si="5"/>
        <v>5</v>
      </c>
      <c r="R36" s="240">
        <f t="shared" si="6"/>
        <v>5</v>
      </c>
      <c r="S36" s="240">
        <f>IF('Crisis Indicator Data'!I33="x","x",IF('Crisis Indicator Data'!I33=0,0,IF(LOG('Crisis Indicator Data'!I33)&lt;S$4,0,IF(LOG('Crisis Indicator Data'!I33)&gt;S$3,5,ROUND(5-(S$3-LOG('Crisis Indicator Data'!I33))/(S$3-S$4)*5,1)))))</f>
        <v>5</v>
      </c>
      <c r="T36" s="143">
        <f>IF('Crisis Indicator Data'!H33="x","x",IF('Crisis Indicator Data'!I33="x","x",'Crisis Indicator Data'!I33/'Crisis Indicator Data'!H33))</f>
        <v>6.2825458052073291E-2</v>
      </c>
      <c r="U36" s="240">
        <f t="shared" si="7"/>
        <v>2.1</v>
      </c>
      <c r="V36" s="240">
        <f t="shared" si="8"/>
        <v>3.6</v>
      </c>
      <c r="W36" s="240">
        <f>IF('Crisis Indicator Data'!L33="x","x",IF('Crisis Indicator Data'!L33=0,0,IF(LOG('Crisis Indicator Data'!L33)&lt;W$4,0,IF(LOG('Crisis Indicator Data'!L33)&gt;W$3,5,ROUND(5-(W$3-LOG('Crisis Indicator Data'!L33))/(W$3-W$4)*5,1)))))</f>
        <v>5</v>
      </c>
      <c r="X36" s="247">
        <f>IF(OR('Crisis Indicator Data'!L33="x",'Crisis Indicator Data'!H33="x"),"x",'Crisis Indicator Data'!L33/'Crisis Indicator Data'!H33)</f>
        <v>1.1081967213114754E-4</v>
      </c>
      <c r="Y36" s="240">
        <f t="shared" si="9"/>
        <v>5</v>
      </c>
      <c r="Z36" s="240">
        <f t="shared" si="10"/>
        <v>5</v>
      </c>
      <c r="AA36" s="240">
        <f t="shared" si="11"/>
        <v>4.4000000000000004</v>
      </c>
      <c r="AB36" s="248">
        <f t="shared" si="12"/>
        <v>4.7</v>
      </c>
    </row>
    <row r="37" spans="1:28" x14ac:dyDescent="0.25">
      <c r="A37" s="146" t="str">
        <f>'Crisis Indicator Data'!A34</f>
        <v>International Displacement</v>
      </c>
      <c r="B37" s="147" t="str">
        <f>'Crisis Indicator Data'!B34</f>
        <v>International displacement</v>
      </c>
      <c r="C37" s="147" t="str">
        <f>'Crisis Indicator Data'!C34</f>
        <v>ETH003</v>
      </c>
      <c r="D37" s="147" t="str">
        <f>'Crisis Indicator Data'!D34</f>
        <v>Ethiopia</v>
      </c>
      <c r="E37" s="148" t="str">
        <f>'Crisis Indicator Data'!E34</f>
        <v>ETH</v>
      </c>
      <c r="F37" s="246">
        <f>IF('Crisis Indicator Data'!F34="x","x",IF(LOG('Crisis Indicator Data'!F34)&lt;F$4,0,IF(LOG('Crisis Indicator Data'!F34)&gt;F$3,5,ROUND(5-(F$3-LOG('Crisis Indicator Data'!F34))/(F$3-F$4)*5,1))))</f>
        <v>5</v>
      </c>
      <c r="G37" s="143">
        <f>IF('Crisis Indicator Data'!F34="x","x",IF(B37="Regional crisis",('Crisis Indicator Data'!F34/VLOOKUP('Impact of the crisis'!$C37,'Regional Crises'!$B$1:$R$66,4,FALSE)),'Crisis Indicator Data'!F34/VLOOKUP('Impact of the crisis'!$E37,'Country Indicator Data'!$B$4:$P$300,15,FALSE)))</f>
        <v>1.063652</v>
      </c>
      <c r="H37" s="240">
        <f t="shared" si="0"/>
        <v>5</v>
      </c>
      <c r="I37" s="240">
        <f t="shared" si="1"/>
        <v>5</v>
      </c>
      <c r="J37" s="240">
        <f>IF('Crisis Indicator Data'!G34="x","x",IF(LOG('Crisis Indicator Data'!G34)&lt;J$4,0,IF(LOG('Crisis Indicator Data'!G34)&gt;J$3,5,ROUND(5-(J$3-LOG('Crisis Indicator Data'!G34))/(J$3-J$4)*5,1))))</f>
        <v>5</v>
      </c>
      <c r="K37" s="143">
        <f>IF('Crisis Indicator Data'!G34="x","x",IF(B37="Regional crisis",('Crisis Indicator Data'!G34/VLOOKUP('Impact of the crisis'!$C37,'Regional Crises'!$B$1:$R$66,5,FALSE)),'Crisis Indicator Data'!G34/VLOOKUP('Impact of the crisis'!$E37,'Country Indicator Data'!$B$4:$P$300,14,FALSE)))</f>
        <v>1</v>
      </c>
      <c r="L37" s="240">
        <f t="shared" si="2"/>
        <v>5</v>
      </c>
      <c r="M37" s="240">
        <f t="shared" si="3"/>
        <v>5</v>
      </c>
      <c r="N37" s="240">
        <f t="shared" si="4"/>
        <v>5</v>
      </c>
      <c r="O37" s="240">
        <f>IF('Crisis Indicator Data'!H34="x","x",IF('Crisis Indicator Data'!H34=0,0,IF(LOG('Crisis Indicator Data'!H34)&lt;O$4,0,IF(LOG('Crisis Indicator Data'!H34)&gt;O$3,5,ROUND(5-(O$3-LOG('Crisis Indicator Data'!H34))/(O$3-O$4)*5,1)))))</f>
        <v>4.5999999999999996</v>
      </c>
      <c r="P37" s="143">
        <f>IF('Crisis Indicator Data'!H34="x","x",'Crisis Indicator Data'!H34/'Crisis Indicator Data'!G34)</f>
        <v>0.1711089681774349</v>
      </c>
      <c r="Q37" s="240">
        <f t="shared" si="5"/>
        <v>0.8</v>
      </c>
      <c r="R37" s="240">
        <f t="shared" si="6"/>
        <v>2.6999999999999997</v>
      </c>
      <c r="S37" s="240">
        <f>IF('Crisis Indicator Data'!I34="x","x",IF('Crisis Indicator Data'!I34=0,0,IF(LOG('Crisis Indicator Data'!I34)&lt;S$4,0,IF(LOG('Crisis Indicator Data'!I34)&gt;S$3,5,ROUND(5-(S$3-LOG('Crisis Indicator Data'!I34))/(S$3-S$4)*5,1)))))</f>
        <v>4.2</v>
      </c>
      <c r="T37" s="143">
        <f>IF('Crisis Indicator Data'!H34="x","x",IF('Crisis Indicator Data'!I34="x","x",'Crisis Indicator Data'!I34/'Crisis Indicator Data'!H34))</f>
        <v>4.6438232642019836E-2</v>
      </c>
      <c r="U37" s="240">
        <f t="shared" si="7"/>
        <v>1.5</v>
      </c>
      <c r="V37" s="240">
        <f t="shared" si="8"/>
        <v>2.9</v>
      </c>
      <c r="W37" s="240">
        <f>IF('Crisis Indicator Data'!L34="x","x",IF('Crisis Indicator Data'!L34=0,0,IF(LOG('Crisis Indicator Data'!L34)&lt;W$4,0,IF(LOG('Crisis Indicator Data'!L34)&gt;W$3,5,ROUND(5-(W$3-LOG('Crisis Indicator Data'!L34))/(W$3-W$4)*5,1)))))</f>
        <v>0</v>
      </c>
      <c r="X37" s="247">
        <f>IF(OR('Crisis Indicator Data'!L34="x",'Crisis Indicator Data'!H34="x"),"x",'Crisis Indicator Data'!L34/'Crisis Indicator Data'!H34)</f>
        <v>0</v>
      </c>
      <c r="Y37" s="240">
        <f t="shared" si="9"/>
        <v>0</v>
      </c>
      <c r="Z37" s="240">
        <f t="shared" si="10"/>
        <v>0</v>
      </c>
      <c r="AA37" s="240">
        <f t="shared" si="11"/>
        <v>1.7</v>
      </c>
      <c r="AB37" s="248">
        <f t="shared" si="12"/>
        <v>2.2000000000000002</v>
      </c>
    </row>
    <row r="38" spans="1:28" x14ac:dyDescent="0.25">
      <c r="A38" s="146" t="str">
        <f>'Crisis Indicator Data'!A35</f>
        <v>Northern Ethiopia Conflict</v>
      </c>
      <c r="B38" s="147" t="str">
        <f>'Crisis Indicator Data'!B35</f>
        <v>Conflict</v>
      </c>
      <c r="C38" s="147" t="str">
        <f>'Crisis Indicator Data'!C35</f>
        <v>ETH004</v>
      </c>
      <c r="D38" s="147" t="str">
        <f>'Crisis Indicator Data'!D35</f>
        <v>Ethiopia</v>
      </c>
      <c r="E38" s="148" t="str">
        <f>'Crisis Indicator Data'!E35</f>
        <v>ETH</v>
      </c>
      <c r="F38" s="246">
        <f>IF('Crisis Indicator Data'!F35="x","x",IF(LOG('Crisis Indicator Data'!F35)&lt;F$4,0,IF(LOG('Crisis Indicator Data'!F35)&gt;F$3,5,ROUND(5-(F$3-LOG('Crisis Indicator Data'!F35))/(F$3-F$4)*5,1))))</f>
        <v>4.2</v>
      </c>
      <c r="G38" s="143">
        <f>IF('Crisis Indicator Data'!F35="x","x",IF(B38="Regional crisis",('Crisis Indicator Data'!F35/VLOOKUP('Impact of the crisis'!$C38,'Regional Crises'!$B$1:$R$66,4,FALSE)),'Crisis Indicator Data'!F35/VLOOKUP('Impact of the crisis'!$E38,'Country Indicator Data'!$B$4:$P$300,15,FALSE)))</f>
        <v>0.31148399999999998</v>
      </c>
      <c r="H38" s="240">
        <f t="shared" ref="H38:H69" si="13">IF(G38="x","x",IF(G38&lt;H$4,0,IF(G38&gt;H$3,5,ROUND(5-(H$3-G38)/(H$3-H$4)*5,1))))</f>
        <v>1.5</v>
      </c>
      <c r="I38" s="240">
        <f t="shared" ref="I38:I69" si="14">IF(AND(H38="x",F38="x"),"x",AVERAGE(F38,H38))</f>
        <v>2.85</v>
      </c>
      <c r="J38" s="240">
        <f>IF('Crisis Indicator Data'!G35="x","x",IF(LOG('Crisis Indicator Data'!G35)&lt;J$4,0,IF(LOG('Crisis Indicator Data'!G35)&gt;J$3,5,ROUND(5-(J$3-LOG('Crisis Indicator Data'!G35))/(J$3-J$4)*5,1))))</f>
        <v>4.9000000000000004</v>
      </c>
      <c r="K38" s="143">
        <f>IF('Crisis Indicator Data'!G35="x","x",IF(B38="Regional crisis",('Crisis Indicator Data'!G35/VLOOKUP('Impact of the crisis'!$C38,'Regional Crises'!$B$1:$R$66,5,FALSE)),'Crisis Indicator Data'!G35/VLOOKUP('Impact of the crisis'!$E38,'Country Indicator Data'!$B$4:$P$300,14,FALSE)))</f>
        <v>0.29411764705882354</v>
      </c>
      <c r="L38" s="240">
        <f t="shared" ref="L38:L69" si="15">IF(K38="x","x",IF(K38&lt;L$4,0,IF(K38&gt;L$3,5,ROUND(5-(L$3-K38)/(L$3-L$4)*5,1))))</f>
        <v>1.4</v>
      </c>
      <c r="M38" s="240">
        <f t="shared" ref="M38:M69" si="16">IF(AND(L38="x",J38="x"),"x",AVERAGE(J38,L38))</f>
        <v>3.1500000000000004</v>
      </c>
      <c r="N38" s="240">
        <f t="shared" ref="N38:N69" si="17">IF(AND(M38="x",I38="x"),"x",IF(OR(M38="x",I38="x"),AVERAGE(I38,M38),ROUND((5-GEOMEAN(((5-I38)/5*4+1),((5-M38)/5*4+1)))/4*5,1)))</f>
        <v>3</v>
      </c>
      <c r="O38" s="240">
        <f>IF('Crisis Indicator Data'!H35="x","x",IF('Crisis Indicator Data'!H35=0,0,IF(LOG('Crisis Indicator Data'!H35)&lt;O$4,0,IF(LOG('Crisis Indicator Data'!H35)&gt;O$3,5,ROUND(5-(O$3-LOG('Crisis Indicator Data'!H35))/(O$3-O$4)*5,1)))))</f>
        <v>5</v>
      </c>
      <c r="P38" s="143">
        <f>IF('Crisis Indicator Data'!H35="x","x",'Crisis Indicator Data'!H35/'Crisis Indicator Data'!G35)</f>
        <v>1</v>
      </c>
      <c r="Q38" s="240">
        <f t="shared" ref="Q38:Q69" si="18">IF(P38="x","x",IF(P38&lt;Q$4,0,IF(P38&gt;Q$3,5,ROUND(5-(Q$3-P38)/(Q$3-Q$4)*5,1))))</f>
        <v>5</v>
      </c>
      <c r="R38" s="240">
        <f t="shared" ref="R38:R69" si="19">IF(AND(Q38="x",O38="x"),"x",AVERAGE(O38,Q38))</f>
        <v>5</v>
      </c>
      <c r="S38" s="240">
        <f>IF('Crisis Indicator Data'!I35="x","x",IF('Crisis Indicator Data'!I35=0,0,IF(LOG('Crisis Indicator Data'!I35)&lt;S$4,0,IF(LOG('Crisis Indicator Data'!I35)&gt;S$3,5,ROUND(5-(S$3-LOG('Crisis Indicator Data'!I35))/(S$3-S$4)*5,1)))))</f>
        <v>4.8</v>
      </c>
      <c r="T38" s="143">
        <f>IF('Crisis Indicator Data'!H35="x","x",IF('Crisis Indicator Data'!I35="x","x",'Crisis Indicator Data'!I35/'Crisis Indicator Data'!H35))</f>
        <v>7.1213114754098361E-2</v>
      </c>
      <c r="U38" s="240">
        <f t="shared" ref="U38:U69" si="20">IF(T38="x","x",IF(T38&lt;U$4,0,IF(T38&gt;U$3,5,ROUND(5-(U$3-T38)/(U$3-U$4)*5,1))))</f>
        <v>2.4</v>
      </c>
      <c r="V38" s="240">
        <f t="shared" ref="V38:V69" si="21">IF(AND(U38="x",S38="x"),"x",ROUND(AVERAGE(S38,U38),1))</f>
        <v>3.6</v>
      </c>
      <c r="W38" s="240">
        <f>IF('Crisis Indicator Data'!L35="x","x",IF('Crisis Indicator Data'!L35=0,0,IF(LOG('Crisis Indicator Data'!L35)&lt;W$4,0,IF(LOG('Crisis Indicator Data'!L35)&gt;W$3,5,ROUND(5-(W$3-LOG('Crisis Indicator Data'!L35))/(W$3-W$4)*5,1)))))</f>
        <v>5</v>
      </c>
      <c r="X38" s="247">
        <f>IF(OR('Crisis Indicator Data'!L35="x",'Crisis Indicator Data'!H35="x"),"x",'Crisis Indicator Data'!L35/'Crisis Indicator Data'!H35)</f>
        <v>2.3514754098360655E-4</v>
      </c>
      <c r="Y38" s="240">
        <f t="shared" ref="Y38:Y69" si="22">IF(X38="x","x",IF(X38&lt;Y$4,0,IF(X38&gt;Y$3,5,ROUND(5-(Y$3-X38)/(Y$3-Y$4)*5,1))))</f>
        <v>5</v>
      </c>
      <c r="Z38" s="240">
        <f t="shared" ref="Z38:Z69" si="23">IF(AND(Y38="x",W38="x"),"x",ROUND(AVERAGE(W38,Y38),1))</f>
        <v>5</v>
      </c>
      <c r="AA38" s="240">
        <f t="shared" ref="AA38:AA69" si="24">IF(AND(V38="x",Z38="x"),"x",IF(OR(V38="x",Z38="x"),AVERAGE(V38,Z38),ROUND((5-GEOMEAN(((5-V38)/5*4+1),((5-Z38)/5*4+1)))/4*5,1)))</f>
        <v>4.4000000000000004</v>
      </c>
      <c r="AB38" s="248">
        <f t="shared" ref="AB38:AB69" si="25">IF(AND(R38="x",AA38="x"),"x",IF(OR(R38="x",AA38="x"),AVERAGE(R38,AA38),ROUND((5-GEOMEAN(((5-R38)/5*4+1),((5-AA38)/5*4+1)))/4*5,1)))</f>
        <v>4.7</v>
      </c>
    </row>
    <row r="39" spans="1:28" x14ac:dyDescent="0.25">
      <c r="A39" s="146" t="str">
        <f>'Crisis Indicator Data'!A36</f>
        <v>Mixed migration flows in Greece</v>
      </c>
      <c r="B39" s="147" t="str">
        <f>'Crisis Indicator Data'!B36</f>
        <v>International displacement</v>
      </c>
      <c r="C39" s="147" t="str">
        <f>'Crisis Indicator Data'!C36</f>
        <v>GRC002</v>
      </c>
      <c r="D39" s="147" t="str">
        <f>'Crisis Indicator Data'!D36</f>
        <v>Greece</v>
      </c>
      <c r="E39" s="148" t="str">
        <f>'Crisis Indicator Data'!E36</f>
        <v>GRC</v>
      </c>
      <c r="F39" s="246">
        <f>IF('Crisis Indicator Data'!F36="x","x",IF(LOG('Crisis Indicator Data'!F36)&lt;F$4,0,IF(LOG('Crisis Indicator Data'!F36)&gt;F$3,5,ROUND(5-(F$3-LOG('Crisis Indicator Data'!F36))/(F$3-F$4)*5,1))))</f>
        <v>0.9</v>
      </c>
      <c r="G39" s="143">
        <f>IF('Crisis Indicator Data'!F36="x","x",IF(B39="Regional crisis",('Crisis Indicator Data'!F36/VLOOKUP('Impact of the crisis'!$C39,'Regional Crises'!$B$1:$R$66,4,FALSE)),'Crisis Indicator Data'!F36/VLOOKUP('Impact of the crisis'!$E39,'Country Indicator Data'!$B$4:$P$300,15,FALSE)))</f>
        <v>2.6098293250581849E-2</v>
      </c>
      <c r="H39" s="240">
        <f t="shared" si="13"/>
        <v>0</v>
      </c>
      <c r="I39" s="240">
        <f t="shared" si="14"/>
        <v>0.45</v>
      </c>
      <c r="J39" s="240">
        <f>IF('Crisis Indicator Data'!G36="x","x",IF(LOG('Crisis Indicator Data'!G36)&lt;J$4,0,IF(LOG('Crisis Indicator Data'!G36)&gt;J$3,5,ROUND(5-(J$3-LOG('Crisis Indicator Data'!G36))/(J$3-J$4)*5,1))))</f>
        <v>0</v>
      </c>
      <c r="K39" s="143">
        <f>IF('Crisis Indicator Data'!G36="x","x",IF(B39="Regional crisis",('Crisis Indicator Data'!G36/VLOOKUP('Impact of the crisis'!$C39,'Regional Crises'!$B$1:$R$66,5,FALSE)),'Crisis Indicator Data'!G36/VLOOKUP('Impact of the crisis'!$E39,'Country Indicator Data'!$B$4:$P$300,14,FALSE)))</f>
        <v>3.8006058936931972E-2</v>
      </c>
      <c r="L39" s="240">
        <f t="shared" si="15"/>
        <v>0.1</v>
      </c>
      <c r="M39" s="240">
        <f t="shared" si="16"/>
        <v>0.05</v>
      </c>
      <c r="N39" s="240">
        <f t="shared" si="17"/>
        <v>0.3</v>
      </c>
      <c r="O39" s="240">
        <f>IF('Crisis Indicator Data'!H36="x","x",IF('Crisis Indicator Data'!H36=0,0,IF(LOG('Crisis Indicator Data'!H36)&lt;O$4,0,IF(LOG('Crisis Indicator Data'!H36)&gt;O$3,5,ROUND(5-(O$3-LOG('Crisis Indicator Data'!H36))/(O$3-O$4)*5,1)))))</f>
        <v>1.2</v>
      </c>
      <c r="P39" s="143">
        <f>IF('Crisis Indicator Data'!H36="x","x",'Crisis Indicator Data'!H36/'Crisis Indicator Data'!G36)</f>
        <v>0.40821256038647341</v>
      </c>
      <c r="Q39" s="240">
        <f t="shared" si="18"/>
        <v>2</v>
      </c>
      <c r="R39" s="240">
        <f t="shared" si="19"/>
        <v>1.6</v>
      </c>
      <c r="S39" s="240">
        <f>IF('Crisis Indicator Data'!I36="x","x",IF('Crisis Indicator Data'!I36=0,0,IF(LOG('Crisis Indicator Data'!I36)&lt;S$4,0,IF(LOG('Crisis Indicator Data'!I36)&gt;S$3,5,ROUND(5-(S$3-LOG('Crisis Indicator Data'!I36))/(S$3-S$4)*5,1)))))</f>
        <v>3.2</v>
      </c>
      <c r="T39" s="143">
        <f>IF('Crisis Indicator Data'!H36="x","x",IF('Crisis Indicator Data'!I36="x","x",'Crisis Indicator Data'!I36/'Crisis Indicator Data'!H36))</f>
        <v>1</v>
      </c>
      <c r="U39" s="240">
        <f t="shared" si="20"/>
        <v>5</v>
      </c>
      <c r="V39" s="240">
        <f t="shared" si="21"/>
        <v>4.0999999999999996</v>
      </c>
      <c r="W39" s="240">
        <f>IF('Crisis Indicator Data'!L36="x","x",IF('Crisis Indicator Data'!L36=0,0,IF(LOG('Crisis Indicator Data'!L36)&lt;W$4,0,IF(LOG('Crisis Indicator Data'!L36)&gt;W$3,5,ROUND(5-(W$3-LOG('Crisis Indicator Data'!L36))/(W$3-W$4)*5,1)))))</f>
        <v>1.3</v>
      </c>
      <c r="X39" s="247">
        <f>IF(OR('Crisis Indicator Data'!L36="x",'Crisis Indicator Data'!H36="x"),"x",'Crisis Indicator Data'!L36/'Crisis Indicator Data'!H36)</f>
        <v>4.7337278106508875E-5</v>
      </c>
      <c r="Y39" s="240">
        <f t="shared" si="22"/>
        <v>2.4</v>
      </c>
      <c r="Z39" s="240">
        <f t="shared" si="23"/>
        <v>1.9</v>
      </c>
      <c r="AA39" s="240">
        <f t="shared" si="24"/>
        <v>3.2</v>
      </c>
      <c r="AB39" s="248">
        <f t="shared" si="25"/>
        <v>2.5</v>
      </c>
    </row>
    <row r="40" spans="1:28" x14ac:dyDescent="0.25">
      <c r="A40" s="146" t="str">
        <f>'Crisis Indicator Data'!A37</f>
        <v>Complex crisis in Guatemala</v>
      </c>
      <c r="B40" s="147" t="str">
        <f>'Crisis Indicator Data'!B37</f>
        <v>Complex crisis</v>
      </c>
      <c r="C40" s="147" t="str">
        <f>'Crisis Indicator Data'!C37</f>
        <v>GTM001</v>
      </c>
      <c r="D40" s="147" t="str">
        <f>'Crisis Indicator Data'!D37</f>
        <v>Guatemala</v>
      </c>
      <c r="E40" s="148" t="str">
        <f>'Crisis Indicator Data'!E37</f>
        <v>GTM</v>
      </c>
      <c r="F40" s="246">
        <f>IF('Crisis Indicator Data'!F37="x","x",IF(LOG('Crisis Indicator Data'!F37)&lt;F$4,0,IF(LOG('Crisis Indicator Data'!F37)&gt;F$3,5,ROUND(5-(F$3-LOG('Crisis Indicator Data'!F37))/(F$3-F$4)*5,1))))</f>
        <v>3.4</v>
      </c>
      <c r="G40" s="143">
        <f>IF('Crisis Indicator Data'!F37="x","x",IF(B40="Regional crisis",('Crisis Indicator Data'!F37/VLOOKUP('Impact of the crisis'!$C40,'Regional Crises'!$B$1:$R$66,4,FALSE)),'Crisis Indicator Data'!F37/VLOOKUP('Impact of the crisis'!$E40,'Country Indicator Data'!$B$4:$P$300,15,FALSE)))</f>
        <v>1.0161347517730497</v>
      </c>
      <c r="H40" s="240">
        <f t="shared" si="13"/>
        <v>5</v>
      </c>
      <c r="I40" s="240">
        <f t="shared" si="14"/>
        <v>4.2</v>
      </c>
      <c r="J40" s="240">
        <f>IF('Crisis Indicator Data'!G37="x","x",IF(LOG('Crisis Indicator Data'!G37)&lt;J$4,0,IF(LOG('Crisis Indicator Data'!G37)&gt;J$3,5,ROUND(5-(J$3-LOG('Crisis Indicator Data'!G37))/(J$3-J$4)*5,1))))</f>
        <v>4.0999999999999996</v>
      </c>
      <c r="K40" s="143">
        <f>IF('Crisis Indicator Data'!G37="x","x",IF(B40="Regional crisis",('Crisis Indicator Data'!G37/VLOOKUP('Impact of the crisis'!$C40,'Regional Crises'!$B$1:$R$66,5,FALSE)),'Crisis Indicator Data'!G37/VLOOKUP('Impact of the crisis'!$E40,'Country Indicator Data'!$B$4:$P$300,14,FALSE)))</f>
        <v>1</v>
      </c>
      <c r="L40" s="240">
        <f t="shared" si="15"/>
        <v>5</v>
      </c>
      <c r="M40" s="240">
        <f t="shared" si="16"/>
        <v>4.55</v>
      </c>
      <c r="N40" s="240">
        <f t="shared" si="17"/>
        <v>4.4000000000000004</v>
      </c>
      <c r="O40" s="240">
        <f>IF('Crisis Indicator Data'!H37="x","x",IF('Crisis Indicator Data'!H37=0,0,IF(LOG('Crisis Indicator Data'!H37)&lt;O$4,0,IF(LOG('Crisis Indicator Data'!H37)&gt;O$3,5,ROUND(5-(O$3-LOG('Crisis Indicator Data'!H37))/(O$3-O$4)*5,1)))))</f>
        <v>3.8</v>
      </c>
      <c r="P40" s="143">
        <f>IF('Crisis Indicator Data'!H37="x","x",'Crisis Indicator Data'!H37/'Crisis Indicator Data'!G37)</f>
        <v>0.33333333333333331</v>
      </c>
      <c r="Q40" s="240">
        <f t="shared" si="18"/>
        <v>1.6</v>
      </c>
      <c r="R40" s="240">
        <f t="shared" si="19"/>
        <v>2.7</v>
      </c>
      <c r="S40" s="240">
        <f>IF('Crisis Indicator Data'!I37="x","x",IF('Crisis Indicator Data'!I37=0,0,IF(LOG('Crisis Indicator Data'!I37)&lt;S$4,0,IF(LOG('Crisis Indicator Data'!I37)&gt;S$3,5,ROUND(5-(S$3-LOG('Crisis Indicator Data'!I37))/(S$3-S$4)*5,1)))))</f>
        <v>3.4</v>
      </c>
      <c r="T40" s="143">
        <f>IF('Crisis Indicator Data'!H37="x","x",IF('Crisis Indicator Data'!I37="x","x",'Crisis Indicator Data'!I37/'Crisis Indicator Data'!H37))</f>
        <v>4.2456140350877192E-2</v>
      </c>
      <c r="U40" s="240">
        <f t="shared" si="20"/>
        <v>1.4</v>
      </c>
      <c r="V40" s="240">
        <f t="shared" si="21"/>
        <v>2.4</v>
      </c>
      <c r="W40" s="240">
        <f>IF('Crisis Indicator Data'!L37="x","x",IF('Crisis Indicator Data'!L37=0,0,IF(LOG('Crisis Indicator Data'!L37)&lt;W$4,0,IF(LOG('Crisis Indicator Data'!L37)&gt;W$3,5,ROUND(5-(W$3-LOG('Crisis Indicator Data'!L37))/(W$3-W$4)*5,1)))))</f>
        <v>5</v>
      </c>
      <c r="X40" s="247">
        <f>IF(OR('Crisis Indicator Data'!L37="x",'Crisis Indicator Data'!H37="x"),"x",'Crisis Indicator Data'!L37/'Crisis Indicator Data'!H37)</f>
        <v>5.1929824561403504E-4</v>
      </c>
      <c r="Y40" s="240">
        <f t="shared" si="22"/>
        <v>5</v>
      </c>
      <c r="Z40" s="240">
        <f t="shared" si="23"/>
        <v>5</v>
      </c>
      <c r="AA40" s="240">
        <f t="shared" si="24"/>
        <v>4.0999999999999996</v>
      </c>
      <c r="AB40" s="248">
        <f t="shared" si="25"/>
        <v>3.5</v>
      </c>
    </row>
    <row r="41" spans="1:28" x14ac:dyDescent="0.25">
      <c r="A41" s="146" t="str">
        <f>'Crisis Indicator Data'!A38</f>
        <v>Complex crisis in Honduras</v>
      </c>
      <c r="B41" s="147" t="str">
        <f>'Crisis Indicator Data'!B38</f>
        <v>Complex crisis</v>
      </c>
      <c r="C41" s="147" t="str">
        <f>'Crisis Indicator Data'!C38</f>
        <v>HND001</v>
      </c>
      <c r="D41" s="147" t="str">
        <f>'Crisis Indicator Data'!D38</f>
        <v>Honduras</v>
      </c>
      <c r="E41" s="148" t="str">
        <f>'Crisis Indicator Data'!E38</f>
        <v>HND</v>
      </c>
      <c r="F41" s="246">
        <f>IF('Crisis Indicator Data'!F38="x","x",IF(LOG('Crisis Indicator Data'!F38)&lt;F$4,0,IF(LOG('Crisis Indicator Data'!F38)&gt;F$3,5,ROUND(5-(F$3-LOG('Crisis Indicator Data'!F38))/(F$3-F$4)*5,1))))</f>
        <v>3.4</v>
      </c>
      <c r="G41" s="143">
        <f>IF('Crisis Indicator Data'!F38="x","x",IF(B41="Regional crisis",('Crisis Indicator Data'!F38/VLOOKUP('Impact of the crisis'!$C41,'Regional Crises'!$B$1:$R$66,4,FALSE)),'Crisis Indicator Data'!F38/VLOOKUP('Impact of the crisis'!$E41,'Country Indicator Data'!$B$4:$P$300,15,FALSE)))</f>
        <v>1.0000893734918224</v>
      </c>
      <c r="H41" s="240">
        <f t="shared" si="13"/>
        <v>5</v>
      </c>
      <c r="I41" s="240">
        <f t="shared" si="14"/>
        <v>4.2</v>
      </c>
      <c r="J41" s="240">
        <f>IF('Crisis Indicator Data'!G38="x","x",IF(LOG('Crisis Indicator Data'!G38)&lt;J$4,0,IF(LOG('Crisis Indicator Data'!G38)&gt;J$3,5,ROUND(5-(J$3-LOG('Crisis Indicator Data'!G38))/(J$3-J$4)*5,1))))</f>
        <v>3.2</v>
      </c>
      <c r="K41" s="143">
        <f>IF('Crisis Indicator Data'!G38="x","x",IF(B41="Regional crisis",('Crisis Indicator Data'!G38/VLOOKUP('Impact of the crisis'!$C41,'Regional Crises'!$B$1:$R$66,5,FALSE)),'Crisis Indicator Data'!G38/VLOOKUP('Impact of the crisis'!$E41,'Country Indicator Data'!$B$4:$P$300,14,FALSE)))</f>
        <v>1</v>
      </c>
      <c r="L41" s="240">
        <f t="shared" si="15"/>
        <v>5</v>
      </c>
      <c r="M41" s="240">
        <f t="shared" si="16"/>
        <v>4.0999999999999996</v>
      </c>
      <c r="N41" s="240">
        <f t="shared" si="17"/>
        <v>4.2</v>
      </c>
      <c r="O41" s="240">
        <f>IF('Crisis Indicator Data'!H38="x","x",IF('Crisis Indicator Data'!H38=0,0,IF(LOG('Crisis Indicator Data'!H38)&lt;O$4,0,IF(LOG('Crisis Indicator Data'!H38)&gt;O$3,5,ROUND(5-(O$3-LOG('Crisis Indicator Data'!H38))/(O$3-O$4)*5,1)))))</f>
        <v>3.5</v>
      </c>
      <c r="P41" s="143">
        <f>IF('Crisis Indicator Data'!H38="x","x",'Crisis Indicator Data'!H38/'Crisis Indicator Data'!G38)</f>
        <v>0.42553191489361702</v>
      </c>
      <c r="Q41" s="240">
        <f t="shared" si="18"/>
        <v>2.1</v>
      </c>
      <c r="R41" s="240">
        <f t="shared" si="19"/>
        <v>2.8</v>
      </c>
      <c r="S41" s="240">
        <f>IF('Crisis Indicator Data'!I38="x","x",IF('Crisis Indicator Data'!I38=0,0,IF(LOG('Crisis Indicator Data'!I38)&lt;S$4,0,IF(LOG('Crisis Indicator Data'!I38)&gt;S$3,5,ROUND(5-(S$3-LOG('Crisis Indicator Data'!I38))/(S$3-S$4)*5,1)))))</f>
        <v>3.4</v>
      </c>
      <c r="T41" s="143">
        <f>IF('Crisis Indicator Data'!H38="x","x",IF('Crisis Indicator Data'!I38="x","x",'Crisis Indicator Data'!I38/'Crisis Indicator Data'!H38))</f>
        <v>6.1249999999999999E-2</v>
      </c>
      <c r="U41" s="240">
        <f t="shared" si="20"/>
        <v>2</v>
      </c>
      <c r="V41" s="240">
        <f t="shared" si="21"/>
        <v>2.7</v>
      </c>
      <c r="W41" s="240">
        <f>IF('Crisis Indicator Data'!L38="x","x",IF('Crisis Indicator Data'!L38=0,0,IF(LOG('Crisis Indicator Data'!L38)&lt;W$4,0,IF(LOG('Crisis Indicator Data'!L38)&gt;W$3,5,ROUND(5-(W$3-LOG('Crisis Indicator Data'!L38))/(W$3-W$4)*5,1)))))</f>
        <v>4.7</v>
      </c>
      <c r="X41" s="247">
        <f>IF(OR('Crisis Indicator Data'!L38="x",'Crisis Indicator Data'!H38="x"),"x",'Crisis Indicator Data'!L38/'Crisis Indicator Data'!H38)</f>
        <v>4.7725000000000003E-4</v>
      </c>
      <c r="Y41" s="240">
        <f t="shared" si="22"/>
        <v>5</v>
      </c>
      <c r="Z41" s="240">
        <f t="shared" si="23"/>
        <v>4.9000000000000004</v>
      </c>
      <c r="AA41" s="240">
        <f t="shared" si="24"/>
        <v>4.0999999999999996</v>
      </c>
      <c r="AB41" s="248">
        <f t="shared" si="25"/>
        <v>3.5</v>
      </c>
    </row>
    <row r="42" spans="1:28" x14ac:dyDescent="0.25">
      <c r="A42" s="146" t="str">
        <f>'Crisis Indicator Data'!A39</f>
        <v>Complex crisis in Haiti</v>
      </c>
      <c r="B42" s="147" t="str">
        <f>'Crisis Indicator Data'!B39</f>
        <v>Complex crisis</v>
      </c>
      <c r="C42" s="147" t="str">
        <f>'Crisis Indicator Data'!C39</f>
        <v>HTI001</v>
      </c>
      <c r="D42" s="147" t="str">
        <f>'Crisis Indicator Data'!D39</f>
        <v>Haiti</v>
      </c>
      <c r="E42" s="148" t="str">
        <f>'Crisis Indicator Data'!E39</f>
        <v>HTI</v>
      </c>
      <c r="F42" s="246">
        <f>IF('Crisis Indicator Data'!F39="x","x",IF(LOG('Crisis Indicator Data'!F39)&lt;F$4,0,IF(LOG('Crisis Indicator Data'!F39)&gt;F$3,5,ROUND(5-(F$3-LOG('Crisis Indicator Data'!F39))/(F$3-F$4)*5,1))))</f>
        <v>2.4</v>
      </c>
      <c r="G42" s="143">
        <f>IF('Crisis Indicator Data'!F39="x","x",IF(B42="Regional crisis",('Crisis Indicator Data'!F39/VLOOKUP('Impact of the crisis'!$C42,'Regional Crises'!$B$1:$R$66,4,FALSE)),'Crisis Indicator Data'!F39/VLOOKUP('Impact of the crisis'!$E42,'Country Indicator Data'!$B$4:$P$300,15,FALSE)))</f>
        <v>0.98570391872278662</v>
      </c>
      <c r="H42" s="240">
        <f t="shared" si="13"/>
        <v>4.9000000000000004</v>
      </c>
      <c r="I42" s="240">
        <f t="shared" si="14"/>
        <v>3.6500000000000004</v>
      </c>
      <c r="J42" s="240">
        <f>IF('Crisis Indicator Data'!G39="x","x",IF(LOG('Crisis Indicator Data'!G39)&lt;J$4,0,IF(LOG('Crisis Indicator Data'!G39)&gt;J$3,5,ROUND(5-(J$3-LOG('Crisis Indicator Data'!G39))/(J$3-J$4)*5,1))))</f>
        <v>3.5</v>
      </c>
      <c r="K42" s="143">
        <f>IF('Crisis Indicator Data'!G39="x","x",IF(B42="Regional crisis",('Crisis Indicator Data'!G39/VLOOKUP('Impact of the crisis'!$C42,'Regional Crises'!$B$1:$R$66,5,FALSE)),'Crisis Indicator Data'!G39/VLOOKUP('Impact of the crisis'!$E42,'Country Indicator Data'!$B$4:$P$300,14,FALSE)))</f>
        <v>1</v>
      </c>
      <c r="L42" s="240">
        <f t="shared" si="15"/>
        <v>5</v>
      </c>
      <c r="M42" s="240">
        <f t="shared" si="16"/>
        <v>4.25</v>
      </c>
      <c r="N42" s="240">
        <f t="shared" si="17"/>
        <v>4</v>
      </c>
      <c r="O42" s="240">
        <f>IF('Crisis Indicator Data'!H39="x","x",IF('Crisis Indicator Data'!H39=0,0,IF(LOG('Crisis Indicator Data'!H39)&lt;O$4,0,IF(LOG('Crisis Indicator Data'!H39)&gt;O$3,5,ROUND(5-(O$3-LOG('Crisis Indicator Data'!H39))/(O$3-O$4)*5,1)))))</f>
        <v>3.9</v>
      </c>
      <c r="P42" s="143">
        <f>IF('Crisis Indicator Data'!H39="x","x",'Crisis Indicator Data'!H39/'Crisis Indicator Data'!G39)</f>
        <v>0.63773169388878692</v>
      </c>
      <c r="Q42" s="240">
        <f t="shared" si="18"/>
        <v>3.2</v>
      </c>
      <c r="R42" s="240">
        <f t="shared" si="19"/>
        <v>3.55</v>
      </c>
      <c r="S42" s="240">
        <f>IF('Crisis Indicator Data'!I39="x","x",IF('Crisis Indicator Data'!I39=0,0,IF(LOG('Crisis Indicator Data'!I39)&lt;S$4,0,IF(LOG('Crisis Indicator Data'!I39)&gt;S$3,5,ROUND(5-(S$3-LOG('Crisis Indicator Data'!I39))/(S$3-S$4)*5,1)))))</f>
        <v>3.2</v>
      </c>
      <c r="T42" s="143">
        <f>IF('Crisis Indicator Data'!H39="x","x",IF('Crisis Indicator Data'!I39="x","x",'Crisis Indicator Data'!I39/'Crisis Indicator Data'!H39))</f>
        <v>2.5899280575539568E-2</v>
      </c>
      <c r="U42" s="240">
        <f t="shared" si="20"/>
        <v>0.9</v>
      </c>
      <c r="V42" s="240">
        <f t="shared" si="21"/>
        <v>2.1</v>
      </c>
      <c r="W42" s="240">
        <f>IF('Crisis Indicator Data'!L39="x","x",IF('Crisis Indicator Data'!L39=0,0,IF(LOG('Crisis Indicator Data'!L39)&lt;W$4,0,IF(LOG('Crisis Indicator Data'!L39)&gt;W$3,5,ROUND(5-(W$3-LOG('Crisis Indicator Data'!L39))/(W$3-W$4)*5,1)))))</f>
        <v>4.8</v>
      </c>
      <c r="X42" s="247">
        <f>IF(OR('Crisis Indicator Data'!L39="x",'Crisis Indicator Data'!H39="x"),"x",'Crisis Indicator Data'!L39/'Crisis Indicator Data'!H39)</f>
        <v>3.1769784172661872E-4</v>
      </c>
      <c r="Y42" s="240">
        <f t="shared" si="22"/>
        <v>5</v>
      </c>
      <c r="Z42" s="240">
        <f t="shared" si="23"/>
        <v>4.9000000000000004</v>
      </c>
      <c r="AA42" s="240">
        <f t="shared" si="24"/>
        <v>3.9</v>
      </c>
      <c r="AB42" s="248">
        <f t="shared" si="25"/>
        <v>3.7</v>
      </c>
    </row>
    <row r="43" spans="1:28" x14ac:dyDescent="0.25">
      <c r="A43" s="146" t="str">
        <f>'Crisis Indicator Data'!A40</f>
        <v xml:space="preserve">Nippes Earthquake </v>
      </c>
      <c r="B43" s="147" t="str">
        <f>'Crisis Indicator Data'!B40</f>
        <v>Earthquake</v>
      </c>
      <c r="C43" s="147" t="str">
        <f>'Crisis Indicator Data'!C40</f>
        <v>HTI002</v>
      </c>
      <c r="D43" s="147" t="str">
        <f>'Crisis Indicator Data'!D40</f>
        <v>Haiti</v>
      </c>
      <c r="E43" s="148" t="str">
        <f>'Crisis Indicator Data'!E40</f>
        <v>HTI</v>
      </c>
      <c r="F43" s="246">
        <f>IF('Crisis Indicator Data'!F40="x","x",IF(LOG('Crisis Indicator Data'!F40)&lt;F$4,0,IF(LOG('Crisis Indicator Data'!F40)&gt;F$3,5,ROUND(5-(F$3-LOG('Crisis Indicator Data'!F40))/(F$3-F$4)*5,1))))</f>
        <v>1.8</v>
      </c>
      <c r="G43" s="143">
        <f>IF('Crisis Indicator Data'!F40="x","x",IF(B43="Regional crisis",('Crisis Indicator Data'!F40/VLOOKUP('Impact of the crisis'!$C43,'Regional Crises'!$B$1:$R$66,4,FALSE)),'Crisis Indicator Data'!F40/VLOOKUP('Impact of the crisis'!$E43,'Country Indicator Data'!$B$4:$P$300,15,FALSE)))</f>
        <v>0.46629172714078376</v>
      </c>
      <c r="H43" s="240">
        <f t="shared" si="13"/>
        <v>2.2999999999999998</v>
      </c>
      <c r="I43" s="240">
        <f t="shared" si="14"/>
        <v>2.0499999999999998</v>
      </c>
      <c r="J43" s="240">
        <f>IF('Crisis Indicator Data'!G40="x","x",IF(LOG('Crisis Indicator Data'!G40)&lt;J$4,0,IF(LOG('Crisis Indicator Data'!G40)&gt;J$3,5,ROUND(5-(J$3-LOG('Crisis Indicator Data'!G40))/(J$3-J$4)*5,1))))</f>
        <v>2.7</v>
      </c>
      <c r="K43" s="143">
        <f>IF('Crisis Indicator Data'!G40="x","x",IF(B43="Regional crisis",('Crisis Indicator Data'!G40/VLOOKUP('Impact of the crisis'!$C43,'Regional Crises'!$B$1:$R$66,5,FALSE)),'Crisis Indicator Data'!G40/VLOOKUP('Impact of the crisis'!$E43,'Country Indicator Data'!$B$4:$P$300,14,FALSE)))</f>
        <v>0.58992475683611667</v>
      </c>
      <c r="L43" s="240">
        <f t="shared" si="15"/>
        <v>2.9</v>
      </c>
      <c r="M43" s="240">
        <f t="shared" si="16"/>
        <v>2.8</v>
      </c>
      <c r="N43" s="240">
        <f t="shared" si="17"/>
        <v>2.4</v>
      </c>
      <c r="O43" s="240">
        <f>IF('Crisis Indicator Data'!H40="x","x",IF('Crisis Indicator Data'!H40=0,0,IF(LOG('Crisis Indicator Data'!H40)&lt;O$4,0,IF(LOG('Crisis Indicator Data'!H40)&gt;O$3,5,ROUND(5-(O$3-LOG('Crisis Indicator Data'!H40))/(O$3-O$4)*5,1)))))</f>
        <v>2.2999999999999998</v>
      </c>
      <c r="P43" s="143">
        <f>IF('Crisis Indicator Data'!H40="x","x",'Crisis Indicator Data'!H40/'Crisis Indicator Data'!G40)</f>
        <v>0.12443614870119769</v>
      </c>
      <c r="Q43" s="240">
        <f t="shared" si="18"/>
        <v>0.6</v>
      </c>
      <c r="R43" s="240">
        <f t="shared" si="19"/>
        <v>1.45</v>
      </c>
      <c r="S43" s="240">
        <f>IF('Crisis Indicator Data'!I40="x","x",IF('Crisis Indicator Data'!I40=0,0,IF(LOG('Crisis Indicator Data'!I40)&lt;S$4,0,IF(LOG('Crisis Indicator Data'!I40)&gt;S$3,5,ROUND(5-(S$3-LOG('Crisis Indicator Data'!I40))/(S$3-S$4)*5,1)))))</f>
        <v>3.1</v>
      </c>
      <c r="T43" s="143">
        <f>IF('Crisis Indicator Data'!H40="x","x",IF('Crisis Indicator Data'!I40="x","x",'Crisis Indicator Data'!I40/'Crisis Indicator Data'!H40))</f>
        <v>0.2</v>
      </c>
      <c r="U43" s="240">
        <f t="shared" si="20"/>
        <v>5</v>
      </c>
      <c r="V43" s="240">
        <f t="shared" si="21"/>
        <v>4.0999999999999996</v>
      </c>
      <c r="W43" s="240">
        <f>IF('Crisis Indicator Data'!L40="x","x",IF('Crisis Indicator Data'!L40=0,0,IF(LOG('Crisis Indicator Data'!L40)&lt;W$4,0,IF(LOG('Crisis Indicator Data'!L40)&gt;W$3,5,ROUND(5-(W$3-LOG('Crisis Indicator Data'!L40))/(W$3-W$4)*5,1)))))</f>
        <v>4.8</v>
      </c>
      <c r="X43" s="247">
        <f>IF(OR('Crisis Indicator Data'!L40="x",'Crisis Indicator Data'!H40="x"),"x",'Crisis Indicator Data'!L40/'Crisis Indicator Data'!H40)</f>
        <v>2.73625E-3</v>
      </c>
      <c r="Y43" s="240">
        <f t="shared" si="22"/>
        <v>5</v>
      </c>
      <c r="Z43" s="240">
        <f t="shared" si="23"/>
        <v>4.9000000000000004</v>
      </c>
      <c r="AA43" s="240">
        <f t="shared" si="24"/>
        <v>4.5</v>
      </c>
      <c r="AB43" s="248">
        <f t="shared" si="25"/>
        <v>3.4</v>
      </c>
    </row>
    <row r="44" spans="1:28" x14ac:dyDescent="0.25">
      <c r="A44" s="146" t="str">
        <f>'Crisis Indicator Data'!A41</f>
        <v>Papua Conflict</v>
      </c>
      <c r="B44" s="147" t="str">
        <f>'Crisis Indicator Data'!B41</f>
        <v>Conflict</v>
      </c>
      <c r="C44" s="147" t="str">
        <f>'Crisis Indicator Data'!C41</f>
        <v>IDN002</v>
      </c>
      <c r="D44" s="147" t="str">
        <f>'Crisis Indicator Data'!D41</f>
        <v>Indonesia</v>
      </c>
      <c r="E44" s="148" t="str">
        <f>'Crisis Indicator Data'!E41</f>
        <v>IDN</v>
      </c>
      <c r="F44" s="246">
        <f>IF('Crisis Indicator Data'!F41="x","x",IF(LOG('Crisis Indicator Data'!F41)&lt;F$4,0,IF(LOG('Crisis Indicator Data'!F41)&gt;F$3,5,ROUND(5-(F$3-LOG('Crisis Indicator Data'!F41))/(F$3-F$4)*5,1))))</f>
        <v>4.4000000000000004</v>
      </c>
      <c r="G44" s="143">
        <f>IF('Crisis Indicator Data'!F41="x","x",IF(B44="Regional crisis",('Crisis Indicator Data'!F41/VLOOKUP('Impact of the crisis'!$C44,'Regional Crises'!$B$1:$R$66,4,FALSE)),'Crisis Indicator Data'!F41/VLOOKUP('Impact of the crisis'!$E44,'Country Indicator Data'!$B$4:$P$300,15,FALSE)))</f>
        <v>0.2296681883669966</v>
      </c>
      <c r="H44" s="240">
        <f t="shared" si="13"/>
        <v>1.1000000000000001</v>
      </c>
      <c r="I44" s="240">
        <f t="shared" si="14"/>
        <v>2.75</v>
      </c>
      <c r="J44" s="240">
        <f>IF('Crisis Indicator Data'!G41="x","x",IF(LOG('Crisis Indicator Data'!G41)&lt;J$4,0,IF(LOG('Crisis Indicator Data'!G41)&gt;J$3,5,ROUND(5-(J$3-LOG('Crisis Indicator Data'!G41))/(J$3-J$4)*5,1))))</f>
        <v>1.9</v>
      </c>
      <c r="K44" s="143">
        <f>IF('Crisis Indicator Data'!G41="x","x",IF(B44="Regional crisis",('Crisis Indicator Data'!G41/VLOOKUP('Impact of the crisis'!$C44,'Regional Crises'!$B$1:$R$66,5,FALSE)),'Crisis Indicator Data'!G41/VLOOKUP('Impact of the crisis'!$E44,'Country Indicator Data'!$B$4:$P$300,14,FALSE)))</f>
        <v>1.5122761986913804E-2</v>
      </c>
      <c r="L44" s="240">
        <f t="shared" si="15"/>
        <v>0</v>
      </c>
      <c r="M44" s="240">
        <f t="shared" si="16"/>
        <v>0.95</v>
      </c>
      <c r="N44" s="240">
        <f t="shared" si="17"/>
        <v>1.9</v>
      </c>
      <c r="O44" s="240">
        <f>IF('Crisis Indicator Data'!H41="x","x",IF('Crisis Indicator Data'!H41=0,0,IF(LOG('Crisis Indicator Data'!H41)&lt;O$4,0,IF(LOG('Crisis Indicator Data'!H41)&gt;O$3,5,ROUND(5-(O$3-LOG('Crisis Indicator Data'!H41))/(O$3-O$4)*5,1)))))</f>
        <v>3.4</v>
      </c>
      <c r="P44" s="143">
        <f>IF('Crisis Indicator Data'!H41="x","x",'Crisis Indicator Data'!H41/'Crisis Indicator Data'!G41)</f>
        <v>1</v>
      </c>
      <c r="Q44" s="240">
        <f t="shared" si="18"/>
        <v>5</v>
      </c>
      <c r="R44" s="240">
        <f t="shared" si="19"/>
        <v>4.2</v>
      </c>
      <c r="S44" s="240">
        <f>IF('Crisis Indicator Data'!I41="x","x",IF('Crisis Indicator Data'!I41=0,0,IF(LOG('Crisis Indicator Data'!I41)&lt;S$4,0,IF(LOG('Crisis Indicator Data'!I41)&gt;S$3,5,ROUND(5-(S$3-LOG('Crisis Indicator Data'!I41))/(S$3-S$4)*5,1)))))</f>
        <v>2.5</v>
      </c>
      <c r="T44" s="143">
        <f>IF('Crisis Indicator Data'!H41="x","x",IF('Crisis Indicator Data'!I41="x","x",'Crisis Indicator Data'!I41/'Crisis Indicator Data'!H41))</f>
        <v>1.6694490818030049E-2</v>
      </c>
      <c r="U44" s="240">
        <f t="shared" si="20"/>
        <v>0.6</v>
      </c>
      <c r="V44" s="240">
        <f t="shared" si="21"/>
        <v>1.6</v>
      </c>
      <c r="W44" s="240">
        <f>IF('Crisis Indicator Data'!L41="x","x",IF('Crisis Indicator Data'!L41=0,0,IF(LOG('Crisis Indicator Data'!L41)&lt;W$4,0,IF(LOG('Crisis Indicator Data'!L41)&gt;W$3,5,ROUND(5-(W$3-LOG('Crisis Indicator Data'!L41))/(W$3-W$4)*5,1)))))</f>
        <v>2.2999999999999998</v>
      </c>
      <c r="X44" s="247">
        <f>IF(OR('Crisis Indicator Data'!L41="x",'Crisis Indicator Data'!H41="x"),"x",'Crisis Indicator Data'!L41/'Crisis Indicator Data'!H41)</f>
        <v>1.1964385086254868E-5</v>
      </c>
      <c r="Y44" s="240">
        <f t="shared" si="22"/>
        <v>0.6</v>
      </c>
      <c r="Z44" s="240">
        <f t="shared" si="23"/>
        <v>1.5</v>
      </c>
      <c r="AA44" s="240">
        <f t="shared" si="24"/>
        <v>1.6</v>
      </c>
      <c r="AB44" s="248">
        <f t="shared" si="25"/>
        <v>3.2</v>
      </c>
    </row>
    <row r="45" spans="1:28" x14ac:dyDescent="0.25">
      <c r="A45" s="146" t="str">
        <f>'Crisis Indicator Data'!A42</f>
        <v>Conflict in Jammu and Kashmir</v>
      </c>
      <c r="B45" s="147" t="str">
        <f>'Crisis Indicator Data'!B42</f>
        <v>Conflict</v>
      </c>
      <c r="C45" s="147" t="str">
        <f>'Crisis Indicator Data'!C42</f>
        <v>IND002</v>
      </c>
      <c r="D45" s="147" t="str">
        <f>'Crisis Indicator Data'!D42</f>
        <v>India</v>
      </c>
      <c r="E45" s="148" t="str">
        <f>'Crisis Indicator Data'!E42</f>
        <v>IND</v>
      </c>
      <c r="F45" s="246">
        <f>IF('Crisis Indicator Data'!F42="x","x",IF(LOG('Crisis Indicator Data'!F42)&lt;F$4,0,IF(LOG('Crisis Indicator Data'!F42)&gt;F$3,5,ROUND(5-(F$3-LOG('Crisis Indicator Data'!F42))/(F$3-F$4)*5,1))))</f>
        <v>3.9</v>
      </c>
      <c r="G45" s="143">
        <f>IF('Crisis Indicator Data'!F42="x","x",IF(B45="Regional crisis",('Crisis Indicator Data'!F42/VLOOKUP('Impact of the crisis'!$C45,'Regional Crises'!$B$1:$R$66,4,FALSE)),'Crisis Indicator Data'!F42/VLOOKUP('Impact of the crisis'!$E45,'Country Indicator Data'!$B$4:$P$300,15,FALSE)))</f>
        <v>7.4746652585270371E-2</v>
      </c>
      <c r="H45" s="240">
        <f t="shared" si="13"/>
        <v>0.3</v>
      </c>
      <c r="I45" s="240">
        <f t="shared" si="14"/>
        <v>2.1</v>
      </c>
      <c r="J45" s="240">
        <f>IF('Crisis Indicator Data'!G42="x","x",IF(LOG('Crisis Indicator Data'!G42)&lt;J$4,0,IF(LOG('Crisis Indicator Data'!G42)&gt;J$3,5,ROUND(5-(J$3-LOG('Crisis Indicator Data'!G42))/(J$3-J$4)*5,1))))</f>
        <v>3.7</v>
      </c>
      <c r="K45" s="143">
        <f>IF('Crisis Indicator Data'!G42="x","x",IF(B45="Regional crisis",('Crisis Indicator Data'!G42/VLOOKUP('Impact of the crisis'!$C45,'Regional Crises'!$B$1:$R$66,5,FALSE)),'Crisis Indicator Data'!G42/VLOOKUP('Impact of the crisis'!$E45,'Country Indicator Data'!$B$4:$P$300,14,FALSE)))</f>
        <v>9.2654707725042858E-3</v>
      </c>
      <c r="L45" s="240">
        <f t="shared" si="15"/>
        <v>0</v>
      </c>
      <c r="M45" s="240">
        <f t="shared" si="16"/>
        <v>1.85</v>
      </c>
      <c r="N45" s="240">
        <f t="shared" si="17"/>
        <v>2</v>
      </c>
      <c r="O45" s="240" t="str">
        <f>IF('Crisis Indicator Data'!H42="x","x",IF('Crisis Indicator Data'!H42=0,0,IF(LOG('Crisis Indicator Data'!H42)&lt;O$4,0,IF(LOG('Crisis Indicator Data'!H42)&gt;O$3,5,ROUND(5-(O$3-LOG('Crisis Indicator Data'!H42))/(O$3-O$4)*5,1)))))</f>
        <v>x</v>
      </c>
      <c r="P45" s="143" t="str">
        <f>IF('Crisis Indicator Data'!H42="x","x",'Crisis Indicator Data'!H42/'Crisis Indicator Data'!G42)</f>
        <v>x</v>
      </c>
      <c r="Q45" s="240" t="str">
        <f t="shared" si="18"/>
        <v>x</v>
      </c>
      <c r="R45" s="240" t="str">
        <f t="shared" si="19"/>
        <v>x</v>
      </c>
      <c r="S45" s="240" t="str">
        <f>IF('Crisis Indicator Data'!I42="x","x",IF('Crisis Indicator Data'!I42=0,0,IF(LOG('Crisis Indicator Data'!I42)&lt;S$4,0,IF(LOG('Crisis Indicator Data'!I42)&gt;S$3,5,ROUND(5-(S$3-LOG('Crisis Indicator Data'!I42))/(S$3-S$4)*5,1)))))</f>
        <v>x</v>
      </c>
      <c r="T45" s="143" t="str">
        <f>IF('Crisis Indicator Data'!H42="x","x",IF('Crisis Indicator Data'!I42="x","x",'Crisis Indicator Data'!I42/'Crisis Indicator Data'!H42))</f>
        <v>x</v>
      </c>
      <c r="U45" s="240" t="str">
        <f t="shared" si="20"/>
        <v>x</v>
      </c>
      <c r="V45" s="240" t="str">
        <f t="shared" si="21"/>
        <v>x</v>
      </c>
      <c r="W45" s="240">
        <f>IF('Crisis Indicator Data'!L42="x","x",IF('Crisis Indicator Data'!L42=0,0,IF(LOG('Crisis Indicator Data'!L42)&lt;W$4,0,IF(LOG('Crisis Indicator Data'!L42)&gt;W$3,5,ROUND(5-(W$3-LOG('Crisis Indicator Data'!L42))/(W$3-W$4)*5,1)))))</f>
        <v>3.2</v>
      </c>
      <c r="X45" s="247" t="str">
        <f>IF(OR('Crisis Indicator Data'!L42="x",'Crisis Indicator Data'!H42="x"),"x",'Crisis Indicator Data'!L42/'Crisis Indicator Data'!H42)</f>
        <v>x</v>
      </c>
      <c r="Y45" s="240" t="str">
        <f t="shared" si="22"/>
        <v>x</v>
      </c>
      <c r="Z45" s="240">
        <f t="shared" si="23"/>
        <v>3.2</v>
      </c>
      <c r="AA45" s="240">
        <f t="shared" si="24"/>
        <v>3.2</v>
      </c>
      <c r="AB45" s="248">
        <f t="shared" si="25"/>
        <v>3.2</v>
      </c>
    </row>
    <row r="46" spans="1:28" x14ac:dyDescent="0.25">
      <c r="A46" s="146" t="str">
        <f>'Crisis Indicator Data'!A43</f>
        <v>Afghan Refugees in Iran</v>
      </c>
      <c r="B46" s="147" t="str">
        <f>'Crisis Indicator Data'!B43</f>
        <v>International displacement</v>
      </c>
      <c r="C46" s="147" t="str">
        <f>'Crisis Indicator Data'!C43</f>
        <v>IRN004</v>
      </c>
      <c r="D46" s="147" t="str">
        <f>'Crisis Indicator Data'!D43</f>
        <v>Iran</v>
      </c>
      <c r="E46" s="148" t="str">
        <f>'Crisis Indicator Data'!E43</f>
        <v>IRN</v>
      </c>
      <c r="F46" s="246">
        <f>IF('Crisis Indicator Data'!F43="x","x",IF(LOG('Crisis Indicator Data'!F43)&lt;F$4,0,IF(LOG('Crisis Indicator Data'!F43)&gt;F$3,5,ROUND(5-(F$3-LOG('Crisis Indicator Data'!F43))/(F$3-F$4)*5,1))))</f>
        <v>4</v>
      </c>
      <c r="G46" s="143">
        <f>IF('Crisis Indicator Data'!F43="x","x",IF(B46="Regional crisis",('Crisis Indicator Data'!F43/VLOOKUP('Impact of the crisis'!$C46,'Regional Crises'!$B$1:$R$66,4,FALSE)),'Crisis Indicator Data'!F43/VLOOKUP('Impact of the crisis'!$E46,'Country Indicator Data'!$B$4:$P$300,15,FALSE)))</f>
        <v>0.1470818291215403</v>
      </c>
      <c r="H46" s="240">
        <f t="shared" si="13"/>
        <v>0.6</v>
      </c>
      <c r="I46" s="240">
        <f t="shared" si="14"/>
        <v>2.2999999999999998</v>
      </c>
      <c r="J46" s="240">
        <f>IF('Crisis Indicator Data'!G43="x","x",IF(LOG('Crisis Indicator Data'!G43)&lt;J$4,0,IF(LOG('Crisis Indicator Data'!G43)&gt;J$3,5,ROUND(5-(J$3-LOG('Crisis Indicator Data'!G43))/(J$3-J$4)*5,1))))</f>
        <v>4.5999999999999996</v>
      </c>
      <c r="K46" s="143">
        <f>IF('Crisis Indicator Data'!G43="x","x",IF(B46="Regional crisis",('Crisis Indicator Data'!G43/VLOOKUP('Impact of the crisis'!$C46,'Regional Crises'!$B$1:$R$66,5,FALSE)),'Crisis Indicator Data'!G43/VLOOKUP('Impact of the crisis'!$E46,'Country Indicator Data'!$B$4:$P$300,14,FALSE)))</f>
        <v>0.29933916986228687</v>
      </c>
      <c r="L46" s="240">
        <f t="shared" si="15"/>
        <v>1.5</v>
      </c>
      <c r="M46" s="240">
        <f t="shared" si="16"/>
        <v>3.05</v>
      </c>
      <c r="N46" s="240">
        <f t="shared" si="17"/>
        <v>2.7</v>
      </c>
      <c r="O46" s="240">
        <f>IF('Crisis Indicator Data'!H43="x","x",IF('Crisis Indicator Data'!H43=0,0,IF(LOG('Crisis Indicator Data'!H43)&lt;O$4,0,IF(LOG('Crisis Indicator Data'!H43)&gt;O$3,5,ROUND(5-(O$3-LOG('Crisis Indicator Data'!H43))/(O$3-O$4)*5,1)))))</f>
        <v>3.4</v>
      </c>
      <c r="P46" s="143">
        <f>IF('Crisis Indicator Data'!H43="x","x",'Crisis Indicator Data'!H43/'Crisis Indicator Data'!G43)</f>
        <v>0.13696974580026589</v>
      </c>
      <c r="Q46" s="240">
        <f t="shared" si="18"/>
        <v>0.6</v>
      </c>
      <c r="R46" s="240">
        <f t="shared" si="19"/>
        <v>2</v>
      </c>
      <c r="S46" s="240">
        <f>IF('Crisis Indicator Data'!I43="x","x",IF('Crisis Indicator Data'!I43=0,0,IF(LOG('Crisis Indicator Data'!I43)&lt;S$4,0,IF(LOG('Crisis Indicator Data'!I43)&gt;S$3,5,ROUND(5-(S$3-LOG('Crisis Indicator Data'!I43))/(S$3-S$4)*5,1)))))</f>
        <v>5</v>
      </c>
      <c r="T46" s="143">
        <f>IF('Crisis Indicator Data'!H43="x","x",IF('Crisis Indicator Data'!I43="x","x",'Crisis Indicator Data'!I43/'Crisis Indicator Data'!H43))</f>
        <v>1</v>
      </c>
      <c r="U46" s="240">
        <f t="shared" si="20"/>
        <v>5</v>
      </c>
      <c r="V46" s="240">
        <f t="shared" si="21"/>
        <v>5</v>
      </c>
      <c r="W46" s="240">
        <f>IF('Crisis Indicator Data'!L43="x","x",IF('Crisis Indicator Data'!L43=0,0,IF(LOG('Crisis Indicator Data'!L43)&lt;W$4,0,IF(LOG('Crisis Indicator Data'!L43)&gt;W$3,5,ROUND(5-(W$3-LOG('Crisis Indicator Data'!L43))/(W$3-W$4)*5,1)))))</f>
        <v>0</v>
      </c>
      <c r="X46" s="247">
        <f>IF(OR('Crisis Indicator Data'!L43="x",'Crisis Indicator Data'!H43="x"),"x",'Crisis Indicator Data'!L43/'Crisis Indicator Data'!H43)</f>
        <v>0</v>
      </c>
      <c r="Y46" s="240">
        <f t="shared" si="22"/>
        <v>0</v>
      </c>
      <c r="Z46" s="240">
        <f t="shared" si="23"/>
        <v>0</v>
      </c>
      <c r="AA46" s="240">
        <f t="shared" si="24"/>
        <v>3.5</v>
      </c>
      <c r="AB46" s="248">
        <f t="shared" si="25"/>
        <v>2.8</v>
      </c>
    </row>
    <row r="47" spans="1:28" x14ac:dyDescent="0.25">
      <c r="A47" s="146" t="str">
        <f>'Crisis Indicator Data'!A44</f>
        <v>Multiple crises in Iraq</v>
      </c>
      <c r="B47" s="147" t="str">
        <f>'Crisis Indicator Data'!B44</f>
        <v>Multiple crises country</v>
      </c>
      <c r="C47" s="147" t="str">
        <f>'Crisis Indicator Data'!C44</f>
        <v>IRQ001</v>
      </c>
      <c r="D47" s="147" t="str">
        <f>'Crisis Indicator Data'!D44</f>
        <v>Iraq</v>
      </c>
      <c r="E47" s="148" t="str">
        <f>'Crisis Indicator Data'!E44</f>
        <v>IRQ</v>
      </c>
      <c r="F47" s="246">
        <f>IF('Crisis Indicator Data'!F44="x","x",IF(LOG('Crisis Indicator Data'!F44)&lt;F$4,0,IF(LOG('Crisis Indicator Data'!F44)&gt;F$3,5,ROUND(5-(F$3-LOG('Crisis Indicator Data'!F44))/(F$3-F$4)*5,1))))</f>
        <v>4.4000000000000004</v>
      </c>
      <c r="G47" s="143">
        <f>IF('Crisis Indicator Data'!F44="x","x",IF(B47="Regional crisis",('Crisis Indicator Data'!F44/VLOOKUP('Impact of the crisis'!$C47,'Regional Crises'!$B$1:$R$66,4,FALSE)),'Crisis Indicator Data'!F44/VLOOKUP('Impact of the crisis'!$E47,'Country Indicator Data'!$B$4:$P$300,15,FALSE)))</f>
        <v>1.0016853932584269</v>
      </c>
      <c r="H47" s="240">
        <f t="shared" si="13"/>
        <v>5</v>
      </c>
      <c r="I47" s="240">
        <f t="shared" si="14"/>
        <v>4.7</v>
      </c>
      <c r="J47" s="240">
        <f>IF('Crisis Indicator Data'!G44="x","x",IF(LOG('Crisis Indicator Data'!G44)&lt;J$4,0,IF(LOG('Crisis Indicator Data'!G44)&gt;J$3,5,ROUND(5-(J$3-LOG('Crisis Indicator Data'!G44))/(J$3-J$4)*5,1))))</f>
        <v>5</v>
      </c>
      <c r="K47" s="143">
        <f>IF('Crisis Indicator Data'!G44="x","x",IF(B47="Regional crisis",('Crisis Indicator Data'!G44/VLOOKUP('Impact of the crisis'!$C47,'Regional Crises'!$B$1:$R$66,5,FALSE)),'Crisis Indicator Data'!G44/VLOOKUP('Impact of the crisis'!$E47,'Country Indicator Data'!$B$4:$P$300,14,FALSE)))</f>
        <v>1</v>
      </c>
      <c r="L47" s="240">
        <f t="shared" si="15"/>
        <v>5</v>
      </c>
      <c r="M47" s="240">
        <f t="shared" si="16"/>
        <v>5</v>
      </c>
      <c r="N47" s="240">
        <f t="shared" si="17"/>
        <v>4.9000000000000004</v>
      </c>
      <c r="O47" s="240">
        <f>IF('Crisis Indicator Data'!H44="x","x",IF('Crisis Indicator Data'!H44=0,0,IF(LOG('Crisis Indicator Data'!H44)&lt;O$4,0,IF(LOG('Crisis Indicator Data'!H44)&gt;O$3,5,ROUND(5-(O$3-LOG('Crisis Indicator Data'!H44))/(O$3-O$4)*5,1)))))</f>
        <v>3.8</v>
      </c>
      <c r="P47" s="143">
        <f>IF('Crisis Indicator Data'!H44="x","x",'Crisis Indicator Data'!H44/'Crisis Indicator Data'!G44)</f>
        <v>0.15520380665679395</v>
      </c>
      <c r="Q47" s="240">
        <f t="shared" si="18"/>
        <v>0.7</v>
      </c>
      <c r="R47" s="240">
        <f t="shared" si="19"/>
        <v>2.25</v>
      </c>
      <c r="S47" s="240">
        <f>IF('Crisis Indicator Data'!I44="x","x",IF('Crisis Indicator Data'!I44=0,0,IF(LOG('Crisis Indicator Data'!I44)&lt;S$4,0,IF(LOG('Crisis Indicator Data'!I44)&gt;S$3,5,ROUND(5-(S$3-LOG('Crisis Indicator Data'!I44))/(S$3-S$4)*5,1)))))</f>
        <v>5</v>
      </c>
      <c r="T47" s="143">
        <f>IF('Crisis Indicator Data'!H44="x","x",IF('Crisis Indicator Data'!I44="x","x",'Crisis Indicator Data'!I44/'Crisis Indicator Data'!H44))</f>
        <v>1.3284842796809009</v>
      </c>
      <c r="U47" s="240">
        <f t="shared" si="20"/>
        <v>5</v>
      </c>
      <c r="V47" s="240">
        <f t="shared" si="21"/>
        <v>5</v>
      </c>
      <c r="W47" s="240">
        <f>IF('Crisis Indicator Data'!L44="x","x",IF('Crisis Indicator Data'!L44=0,0,IF(LOG('Crisis Indicator Data'!L44)&lt;W$4,0,IF(LOG('Crisis Indicator Data'!L44)&gt;W$3,5,ROUND(5-(W$3-LOG('Crisis Indicator Data'!L44))/(W$3-W$4)*5,1)))))</f>
        <v>4.4000000000000004</v>
      </c>
      <c r="X47" s="247">
        <f>IF(OR('Crisis Indicator Data'!L44="x",'Crisis Indicator Data'!H44="x"),"x",'Crisis Indicator Data'!L44/'Crisis Indicator Data'!H44)</f>
        <v>1.9364930392616925E-4</v>
      </c>
      <c r="Y47" s="240">
        <f t="shared" si="22"/>
        <v>5</v>
      </c>
      <c r="Z47" s="240">
        <f t="shared" si="23"/>
        <v>4.7</v>
      </c>
      <c r="AA47" s="240">
        <f t="shared" si="24"/>
        <v>4.9000000000000004</v>
      </c>
      <c r="AB47" s="248">
        <f t="shared" si="25"/>
        <v>3.9</v>
      </c>
    </row>
    <row r="48" spans="1:28" x14ac:dyDescent="0.25">
      <c r="A48" s="146" t="str">
        <f>'Crisis Indicator Data'!A45</f>
        <v>Conflict  in Iraq</v>
      </c>
      <c r="B48" s="147" t="str">
        <f>'Crisis Indicator Data'!B45</f>
        <v>Conflict</v>
      </c>
      <c r="C48" s="147" t="str">
        <f>'Crisis Indicator Data'!C45</f>
        <v>IRQ002</v>
      </c>
      <c r="D48" s="147" t="str">
        <f>'Crisis Indicator Data'!D45</f>
        <v>Iraq</v>
      </c>
      <c r="E48" s="148" t="str">
        <f>'Crisis Indicator Data'!E45</f>
        <v>IRQ</v>
      </c>
      <c r="F48" s="246">
        <f>IF('Crisis Indicator Data'!F45="x","x",IF(LOG('Crisis Indicator Data'!F45)&lt;F$4,0,IF(LOG('Crisis Indicator Data'!F45)&gt;F$3,5,ROUND(5-(F$3-LOG('Crisis Indicator Data'!F45))/(F$3-F$4)*5,1))))</f>
        <v>4.4000000000000004</v>
      </c>
      <c r="G48" s="143">
        <f>IF('Crisis Indicator Data'!F45="x","x",IF(B48="Regional crisis",('Crisis Indicator Data'!F45/VLOOKUP('Impact of the crisis'!$C48,'Regional Crises'!$B$1:$R$66,4,FALSE)),'Crisis Indicator Data'!F45/VLOOKUP('Impact of the crisis'!$E48,'Country Indicator Data'!$B$4:$P$300,15,FALSE)))</f>
        <v>1.0016853932584269</v>
      </c>
      <c r="H48" s="240">
        <f t="shared" si="13"/>
        <v>5</v>
      </c>
      <c r="I48" s="240">
        <f t="shared" si="14"/>
        <v>4.7</v>
      </c>
      <c r="J48" s="240">
        <f>IF('Crisis Indicator Data'!G45="x","x",IF(LOG('Crisis Indicator Data'!G45)&lt;J$4,0,IF(LOG('Crisis Indicator Data'!G45)&gt;J$3,5,ROUND(5-(J$3-LOG('Crisis Indicator Data'!G45))/(J$3-J$4)*5,1))))</f>
        <v>5</v>
      </c>
      <c r="K48" s="143">
        <f>IF('Crisis Indicator Data'!G45="x","x",IF(B48="Regional crisis",('Crisis Indicator Data'!G45/VLOOKUP('Impact of the crisis'!$C48,'Regional Crises'!$B$1:$R$66,5,FALSE)),'Crisis Indicator Data'!G45/VLOOKUP('Impact of the crisis'!$E48,'Country Indicator Data'!$B$4:$P$300,14,FALSE)))</f>
        <v>1</v>
      </c>
      <c r="L48" s="240">
        <f t="shared" si="15"/>
        <v>5</v>
      </c>
      <c r="M48" s="240">
        <f t="shared" si="16"/>
        <v>5</v>
      </c>
      <c r="N48" s="240">
        <f t="shared" si="17"/>
        <v>4.9000000000000004</v>
      </c>
      <c r="O48" s="240">
        <f>IF('Crisis Indicator Data'!H45="x","x",IF('Crisis Indicator Data'!H45=0,0,IF(LOG('Crisis Indicator Data'!H45)&lt;O$4,0,IF(LOG('Crisis Indicator Data'!H45)&gt;O$3,5,ROUND(5-(O$3-LOG('Crisis Indicator Data'!H45))/(O$3-O$4)*5,1)))))</f>
        <v>3.8</v>
      </c>
      <c r="P48" s="143">
        <f>IF('Crisis Indicator Data'!H45="x","x",'Crisis Indicator Data'!H45/'Crisis Indicator Data'!G45)</f>
        <v>0.14903741108494575</v>
      </c>
      <c r="Q48" s="240">
        <f t="shared" si="18"/>
        <v>0.7</v>
      </c>
      <c r="R48" s="240">
        <f t="shared" si="19"/>
        <v>2.25</v>
      </c>
      <c r="S48" s="240">
        <f>IF('Crisis Indicator Data'!I45="x","x",IF('Crisis Indicator Data'!I45=0,0,IF(LOG('Crisis Indicator Data'!I45)&lt;S$4,0,IF(LOG('Crisis Indicator Data'!I45)&gt;S$3,5,ROUND(5-(S$3-LOG('Crisis Indicator Data'!I45))/(S$3-S$4)*5,1)))))</f>
        <v>5</v>
      </c>
      <c r="T48" s="143">
        <f>IF('Crisis Indicator Data'!H45="x","x",IF('Crisis Indicator Data'!I45="x","x",'Crisis Indicator Data'!I45/'Crisis Indicator Data'!H45))</f>
        <v>1.3420752565564424</v>
      </c>
      <c r="U48" s="240">
        <f t="shared" si="20"/>
        <v>5</v>
      </c>
      <c r="V48" s="240">
        <f t="shared" si="21"/>
        <v>5</v>
      </c>
      <c r="W48" s="240">
        <f>IF('Crisis Indicator Data'!L45="x","x",IF('Crisis Indicator Data'!L45=0,0,IF(LOG('Crisis Indicator Data'!L45)&lt;W$4,0,IF(LOG('Crisis Indicator Data'!L45)&gt;W$3,5,ROUND(5-(W$3-LOG('Crisis Indicator Data'!L45))/(W$3-W$4)*5,1)))))</f>
        <v>4.4000000000000004</v>
      </c>
      <c r="X48" s="247">
        <f>IF(OR('Crisis Indicator Data'!L45="x",'Crisis Indicator Data'!H45="x"),"x",'Crisis Indicator Data'!L45/'Crisis Indicator Data'!H45)</f>
        <v>2.0166150838898844E-4</v>
      </c>
      <c r="Y48" s="240">
        <f t="shared" si="22"/>
        <v>5</v>
      </c>
      <c r="Z48" s="240">
        <f t="shared" si="23"/>
        <v>4.7</v>
      </c>
      <c r="AA48" s="240">
        <f t="shared" si="24"/>
        <v>4.9000000000000004</v>
      </c>
      <c r="AB48" s="248">
        <f t="shared" si="25"/>
        <v>3.9</v>
      </c>
    </row>
    <row r="49" spans="1:28" x14ac:dyDescent="0.25">
      <c r="A49" s="146" t="str">
        <f>'Crisis Indicator Data'!A46</f>
        <v>Syrian and Palestinian refugees in iraq</v>
      </c>
      <c r="B49" s="147" t="str">
        <f>'Crisis Indicator Data'!B46</f>
        <v>International displacement</v>
      </c>
      <c r="C49" s="147" t="str">
        <f>'Crisis Indicator Data'!C46</f>
        <v>IRQ003</v>
      </c>
      <c r="D49" s="147" t="str">
        <f>'Crisis Indicator Data'!D46</f>
        <v>Iraq</v>
      </c>
      <c r="E49" s="148" t="str">
        <f>'Crisis Indicator Data'!E46</f>
        <v>IRQ</v>
      </c>
      <c r="F49" s="246">
        <f>IF('Crisis Indicator Data'!F46="x","x",IF(LOG('Crisis Indicator Data'!F46)&lt;F$4,0,IF(LOG('Crisis Indicator Data'!F46)&gt;F$3,5,ROUND(5-(F$3-LOG('Crisis Indicator Data'!F46))/(F$3-F$4)*5,1))))</f>
        <v>2.7</v>
      </c>
      <c r="G49" s="143">
        <f>IF('Crisis Indicator Data'!F46="x","x",IF(B49="Regional crisis",('Crisis Indicator Data'!F46/VLOOKUP('Impact of the crisis'!$C49,'Regional Crises'!$B$1:$R$66,4,FALSE)),'Crisis Indicator Data'!F46/VLOOKUP('Impact of the crisis'!$E49,'Country Indicator Data'!$B$4:$P$300,15,FALSE)))</f>
        <v>9.3578467489408734E-2</v>
      </c>
      <c r="H49" s="240">
        <f t="shared" si="13"/>
        <v>0.4</v>
      </c>
      <c r="I49" s="240">
        <f t="shared" si="14"/>
        <v>1.55</v>
      </c>
      <c r="J49" s="240">
        <f>IF('Crisis Indicator Data'!G46="x","x",IF(LOG('Crisis Indicator Data'!G46)&lt;J$4,0,IF(LOG('Crisis Indicator Data'!G46)&gt;J$3,5,ROUND(5-(J$3-LOG('Crisis Indicator Data'!G46))/(J$3-J$4)*5,1))))</f>
        <v>2.4</v>
      </c>
      <c r="K49" s="143">
        <f>IF('Crisis Indicator Data'!G46="x","x",IF(B49="Regional crisis",('Crisis Indicator Data'!G46/VLOOKUP('Impact of the crisis'!$C49,'Regional Crises'!$B$1:$R$66,5,FALSE)),'Crisis Indicator Data'!G46/VLOOKUP('Impact of the crisis'!$E49,'Country Indicator Data'!$B$4:$P$300,14,FALSE)))</f>
        <v>0.12495448034764876</v>
      </c>
      <c r="L49" s="240">
        <f t="shared" si="15"/>
        <v>0.6</v>
      </c>
      <c r="M49" s="240">
        <f t="shared" si="16"/>
        <v>1.5</v>
      </c>
      <c r="N49" s="240">
        <f t="shared" si="17"/>
        <v>1.5</v>
      </c>
      <c r="O49" s="240">
        <f>IF('Crisis Indicator Data'!H46="x","x",IF('Crisis Indicator Data'!H46=0,0,IF(LOG('Crisis Indicator Data'!H46)&lt;O$4,0,IF(LOG('Crisis Indicator Data'!H46)&gt;O$3,5,ROUND(5-(O$3-LOG('Crisis Indicator Data'!H46))/(O$3-O$4)*5,1)))))</f>
        <v>2</v>
      </c>
      <c r="P49" s="143">
        <f>IF('Crisis Indicator Data'!H46="x","x",'Crisis Indicator Data'!H46/'Crisis Indicator Data'!G46)</f>
        <v>9.4423936273557413E-2</v>
      </c>
      <c r="Q49" s="240">
        <f t="shared" si="18"/>
        <v>0.4</v>
      </c>
      <c r="R49" s="240">
        <f t="shared" si="19"/>
        <v>1.2</v>
      </c>
      <c r="S49" s="240">
        <f>IF('Crisis Indicator Data'!I46="x","x",IF('Crisis Indicator Data'!I46=0,0,IF(LOG('Crisis Indicator Data'!I46)&lt;S$4,0,IF(LOG('Crisis Indicator Data'!I46)&gt;S$3,5,ROUND(5-(S$3-LOG('Crisis Indicator Data'!I46))/(S$3-S$4)*5,1)))))</f>
        <v>3.4</v>
      </c>
      <c r="T49" s="143">
        <f>IF('Crisis Indicator Data'!H46="x","x",IF('Crisis Indicator Data'!I46="x","x",'Crisis Indicator Data'!I46/'Crisis Indicator Data'!H46))</f>
        <v>0.52469135802469136</v>
      </c>
      <c r="U49" s="240">
        <f t="shared" si="20"/>
        <v>5</v>
      </c>
      <c r="V49" s="240">
        <f t="shared" si="21"/>
        <v>4.2</v>
      </c>
      <c r="W49" s="240">
        <f>IF('Crisis Indicator Data'!L46="x","x",IF('Crisis Indicator Data'!L46=0,0,IF(LOG('Crisis Indicator Data'!L46)&lt;W$4,0,IF(LOG('Crisis Indicator Data'!L46)&gt;W$3,5,ROUND(5-(W$3-LOG('Crisis Indicator Data'!L46))/(W$3-W$4)*5,1)))))</f>
        <v>0</v>
      </c>
      <c r="X49" s="247">
        <f>IF(OR('Crisis Indicator Data'!L46="x",'Crisis Indicator Data'!H46="x"),"x",'Crisis Indicator Data'!L46/'Crisis Indicator Data'!H46)</f>
        <v>0</v>
      </c>
      <c r="Y49" s="240">
        <f t="shared" si="22"/>
        <v>0</v>
      </c>
      <c r="Z49" s="240">
        <f t="shared" si="23"/>
        <v>0</v>
      </c>
      <c r="AA49" s="240">
        <f t="shared" si="24"/>
        <v>2.7</v>
      </c>
      <c r="AB49" s="248">
        <f t="shared" si="25"/>
        <v>2</v>
      </c>
    </row>
    <row r="50" spans="1:28" x14ac:dyDescent="0.25">
      <c r="A50" s="146" t="str">
        <f>'Crisis Indicator Data'!A47</f>
        <v>Mixed migration flows in Italy</v>
      </c>
      <c r="B50" s="147" t="str">
        <f>'Crisis Indicator Data'!B47</f>
        <v>International displacement</v>
      </c>
      <c r="C50" s="147" t="str">
        <f>'Crisis Indicator Data'!C47</f>
        <v>ITA002</v>
      </c>
      <c r="D50" s="147" t="str">
        <f>'Crisis Indicator Data'!D47</f>
        <v>Italy</v>
      </c>
      <c r="E50" s="148" t="str">
        <f>'Crisis Indicator Data'!E47</f>
        <v>ITA</v>
      </c>
      <c r="F50" s="246">
        <f>IF('Crisis Indicator Data'!F47="x","x",IF(LOG('Crisis Indicator Data'!F47)&lt;F$4,0,IF(LOG('Crisis Indicator Data'!F47)&gt;F$3,5,ROUND(5-(F$3-LOG('Crisis Indicator Data'!F47))/(F$3-F$4)*5,1))))</f>
        <v>2.7</v>
      </c>
      <c r="G50" s="143">
        <f>IF('Crisis Indicator Data'!F47="x","x",IF(B50="Regional crisis",('Crisis Indicator Data'!F47/VLOOKUP('Impact of the crisis'!$C50,'Regional Crises'!$B$1:$R$66,4,FALSE)),'Crisis Indicator Data'!F47/VLOOKUP('Impact of the crisis'!$E50,'Country Indicator Data'!$B$4:$P$300,15,FALSE)))</f>
        <v>0.1395729924525736</v>
      </c>
      <c r="H50" s="240">
        <f t="shared" si="13"/>
        <v>0.6</v>
      </c>
      <c r="I50" s="240">
        <f t="shared" si="14"/>
        <v>1.6500000000000001</v>
      </c>
      <c r="J50" s="240">
        <f>IF('Crisis Indicator Data'!G47="x","x",IF(LOG('Crisis Indicator Data'!G47)&lt;J$4,0,IF(LOG('Crisis Indicator Data'!G47)&gt;J$3,5,ROUND(5-(J$3-LOG('Crisis Indicator Data'!G47))/(J$3-J$4)*5,1))))</f>
        <v>2.8</v>
      </c>
      <c r="K50" s="143">
        <f>IF('Crisis Indicator Data'!G47="x","x",IF(B50="Regional crisis",('Crisis Indicator Data'!G47/VLOOKUP('Impact of the crisis'!$C50,'Regional Crises'!$B$1:$R$66,5,FALSE)),'Crisis Indicator Data'!G47/VLOOKUP('Impact of the crisis'!$E50,'Country Indicator Data'!$B$4:$P$300,14,FALSE)))</f>
        <v>0.10906319506011541</v>
      </c>
      <c r="L50" s="240">
        <f t="shared" si="15"/>
        <v>0.5</v>
      </c>
      <c r="M50" s="240">
        <f t="shared" si="16"/>
        <v>1.65</v>
      </c>
      <c r="N50" s="240">
        <f t="shared" si="17"/>
        <v>1.7</v>
      </c>
      <c r="O50" s="240">
        <f>IF('Crisis Indicator Data'!H47="x","x",IF('Crisis Indicator Data'!H47=0,0,IF(LOG('Crisis Indicator Data'!H47)&lt;O$4,0,IF(LOG('Crisis Indicator Data'!H47)&gt;O$3,5,ROUND(5-(O$3-LOG('Crisis Indicator Data'!H47))/(O$3-O$4)*5,1)))))</f>
        <v>1.4</v>
      </c>
      <c r="P50" s="143">
        <f>IF('Crisis Indicator Data'!H47="x","x",'Crisis Indicator Data'!H47/'Crisis Indicator Data'!G47)</f>
        <v>2.9663434112949229E-2</v>
      </c>
      <c r="Q50" s="240">
        <f t="shared" si="18"/>
        <v>0.1</v>
      </c>
      <c r="R50" s="240">
        <f t="shared" si="19"/>
        <v>0.75</v>
      </c>
      <c r="S50" s="240">
        <f>IF('Crisis Indicator Data'!I47="x","x",IF('Crisis Indicator Data'!I47=0,0,IF(LOG('Crisis Indicator Data'!I47)&lt;S$4,0,IF(LOG('Crisis Indicator Data'!I47)&gt;S$3,5,ROUND(5-(S$3-LOG('Crisis Indicator Data'!I47))/(S$3-S$4)*5,1)))))</f>
        <v>3.3</v>
      </c>
      <c r="T50" s="143">
        <f>IF('Crisis Indicator Data'!H47="x","x",IF('Crisis Indicator Data'!I47="x","x",'Crisis Indicator Data'!I47/'Crisis Indicator Data'!H47))</f>
        <v>1</v>
      </c>
      <c r="U50" s="240">
        <f t="shared" si="20"/>
        <v>5</v>
      </c>
      <c r="V50" s="240">
        <f t="shared" si="21"/>
        <v>4.2</v>
      </c>
      <c r="W50" s="240">
        <f>IF('Crisis Indicator Data'!L47="x","x",IF('Crisis Indicator Data'!L47=0,0,IF(LOG('Crisis Indicator Data'!L47)&lt;W$4,0,IF(LOG('Crisis Indicator Data'!L47)&gt;W$3,5,ROUND(5-(W$3-LOG('Crisis Indicator Data'!L47))/(W$3-W$4)*5,1)))))</f>
        <v>4.0999999999999996</v>
      </c>
      <c r="X50" s="247">
        <f>IF(OR('Crisis Indicator Data'!L47="x",'Crisis Indicator Data'!H47="x"),"x",'Crisis Indicator Data'!L47/'Crisis Indicator Data'!H47)</f>
        <v>3.3461538461538464E-3</v>
      </c>
      <c r="Y50" s="240">
        <f t="shared" si="22"/>
        <v>5</v>
      </c>
      <c r="Z50" s="240">
        <f t="shared" si="23"/>
        <v>4.5999999999999996</v>
      </c>
      <c r="AA50" s="240">
        <f t="shared" si="24"/>
        <v>4.4000000000000004</v>
      </c>
      <c r="AB50" s="248">
        <f t="shared" si="25"/>
        <v>3.1</v>
      </c>
    </row>
    <row r="51" spans="1:28" x14ac:dyDescent="0.25">
      <c r="A51" s="146" t="str">
        <f>'Crisis Indicator Data'!A48</f>
        <v>Syrian refugees in Jordan</v>
      </c>
      <c r="B51" s="147" t="str">
        <f>'Crisis Indicator Data'!B48</f>
        <v>International displacement</v>
      </c>
      <c r="C51" s="147" t="str">
        <f>'Crisis Indicator Data'!C48</f>
        <v>JOR002</v>
      </c>
      <c r="D51" s="147" t="str">
        <f>'Crisis Indicator Data'!D48</f>
        <v>Jordan</v>
      </c>
      <c r="E51" s="148" t="str">
        <f>'Crisis Indicator Data'!E48</f>
        <v>JOR</v>
      </c>
      <c r="F51" s="246">
        <f>IF('Crisis Indicator Data'!F48="x","x",IF(LOG('Crisis Indicator Data'!F48)&lt;F$4,0,IF(LOG('Crisis Indicator Data'!F48)&gt;F$3,5,ROUND(5-(F$3-LOG('Crisis Indicator Data'!F48))/(F$3-F$4)*5,1))))</f>
        <v>2.7</v>
      </c>
      <c r="G51" s="143">
        <f>IF('Crisis Indicator Data'!F48="x","x",IF(B51="Regional crisis",('Crisis Indicator Data'!F48/VLOOKUP('Impact of the crisis'!$C51,'Regional Crises'!$B$1:$R$66,4,FALSE)),'Crisis Indicator Data'!F48/VLOOKUP('Impact of the crisis'!$E51,'Country Indicator Data'!$B$4:$P$300,15,FALSE)))</f>
        <v>0.45576706465420141</v>
      </c>
      <c r="H51" s="240">
        <f t="shared" si="13"/>
        <v>2.2000000000000002</v>
      </c>
      <c r="I51" s="240">
        <f t="shared" si="14"/>
        <v>2.4500000000000002</v>
      </c>
      <c r="J51" s="240">
        <f>IF('Crisis Indicator Data'!G48="x","x",IF(LOG('Crisis Indicator Data'!G48)&lt;J$4,0,IF(LOG('Crisis Indicator Data'!G48)&gt;J$3,5,ROUND(5-(J$3-LOG('Crisis Indicator Data'!G48))/(J$3-J$4)*5,1))))</f>
        <v>3.1</v>
      </c>
      <c r="K51" s="143">
        <f>IF('Crisis Indicator Data'!G48="x","x",IF(B51="Regional crisis",('Crisis Indicator Data'!G48/VLOOKUP('Impact of the crisis'!$C51,'Regional Crises'!$B$1:$R$66,5,FALSE)),'Crisis Indicator Data'!G48/VLOOKUP('Impact of the crisis'!$E51,'Country Indicator Data'!$B$4:$P$300,14,FALSE)))</f>
        <v>0.80584860262816949</v>
      </c>
      <c r="L51" s="240">
        <f t="shared" si="15"/>
        <v>4</v>
      </c>
      <c r="M51" s="240">
        <f t="shared" si="16"/>
        <v>3.55</v>
      </c>
      <c r="N51" s="240">
        <f t="shared" si="17"/>
        <v>3</v>
      </c>
      <c r="O51" s="240">
        <f>IF('Crisis Indicator Data'!H48="x","x",IF('Crisis Indicator Data'!H48=0,0,IF(LOG('Crisis Indicator Data'!H48)&lt;O$4,0,IF(LOG('Crisis Indicator Data'!H48)&gt;O$3,5,ROUND(5-(O$3-LOG('Crisis Indicator Data'!H48))/(O$3-O$4)*5,1)))))</f>
        <v>2.9</v>
      </c>
      <c r="P51" s="143">
        <f>IF('Crisis Indicator Data'!H48="x","x",'Crisis Indicator Data'!H48/'Crisis Indicator Data'!G48)</f>
        <v>0.21107028020211299</v>
      </c>
      <c r="Q51" s="240">
        <f t="shared" si="18"/>
        <v>1</v>
      </c>
      <c r="R51" s="240">
        <f t="shared" si="19"/>
        <v>1.95</v>
      </c>
      <c r="S51" s="240">
        <f>IF('Crisis Indicator Data'!I48="x","x",IF('Crisis Indicator Data'!I48=0,0,IF(LOG('Crisis Indicator Data'!I48)&lt;S$4,0,IF(LOG('Crisis Indicator Data'!I48)&gt;S$3,5,ROUND(5-(S$3-LOG('Crisis Indicator Data'!I48))/(S$3-S$4)*5,1)))))</f>
        <v>4.5</v>
      </c>
      <c r="T51" s="143">
        <f>IF('Crisis Indicator Data'!H48="x","x",IF('Crisis Indicator Data'!I48="x","x",'Crisis Indicator Data'!I48/'Crisis Indicator Data'!H48))</f>
        <v>0.71708378672470074</v>
      </c>
      <c r="U51" s="240">
        <f t="shared" si="20"/>
        <v>5</v>
      </c>
      <c r="V51" s="240">
        <f t="shared" si="21"/>
        <v>4.8</v>
      </c>
      <c r="W51" s="240">
        <f>IF('Crisis Indicator Data'!L48="x","x",IF('Crisis Indicator Data'!L48=0,0,IF(LOG('Crisis Indicator Data'!L48)&lt;W$4,0,IF(LOG('Crisis Indicator Data'!L48)&gt;W$3,5,ROUND(5-(W$3-LOG('Crisis Indicator Data'!L48))/(W$3-W$4)*5,1)))))</f>
        <v>0</v>
      </c>
      <c r="X51" s="247">
        <f>IF(OR('Crisis Indicator Data'!L48="x",'Crisis Indicator Data'!H48="x"),"x",'Crisis Indicator Data'!L48/'Crisis Indicator Data'!H48)</f>
        <v>0</v>
      </c>
      <c r="Y51" s="240">
        <f t="shared" si="22"/>
        <v>0</v>
      </c>
      <c r="Z51" s="240">
        <f t="shared" si="23"/>
        <v>0</v>
      </c>
      <c r="AA51" s="240">
        <f t="shared" si="24"/>
        <v>3.2</v>
      </c>
      <c r="AB51" s="248">
        <f t="shared" si="25"/>
        <v>2.6</v>
      </c>
    </row>
    <row r="52" spans="1:28" x14ac:dyDescent="0.25">
      <c r="A52" s="146" t="str">
        <f>'Crisis Indicator Data'!A49</f>
        <v xml:space="preserve">Multiple crisis in Kenya </v>
      </c>
      <c r="B52" s="147" t="str">
        <f>'Crisis Indicator Data'!B49</f>
        <v>Multiple crises country</v>
      </c>
      <c r="C52" s="147" t="str">
        <f>'Crisis Indicator Data'!C49</f>
        <v>KEN001</v>
      </c>
      <c r="D52" s="147" t="str">
        <f>'Crisis Indicator Data'!D49</f>
        <v>Kenya</v>
      </c>
      <c r="E52" s="148" t="str">
        <f>'Crisis Indicator Data'!E49</f>
        <v>KEN</v>
      </c>
      <c r="F52" s="246">
        <f>IF('Crisis Indicator Data'!F49="x","x",IF(LOG('Crisis Indicator Data'!F49)&lt;F$4,0,IF(LOG('Crisis Indicator Data'!F49)&gt;F$3,5,ROUND(5-(F$3-LOG('Crisis Indicator Data'!F49))/(F$3-F$4)*5,1))))</f>
        <v>4.5</v>
      </c>
      <c r="G52" s="143">
        <f>IF('Crisis Indicator Data'!F49="x","x",IF(B52="Regional crisis",('Crisis Indicator Data'!F49/VLOOKUP('Impact of the crisis'!$C52,'Regional Crises'!$B$1:$R$66,4,FALSE)),'Crisis Indicator Data'!F49/VLOOKUP('Impact of the crisis'!$E52,'Country Indicator Data'!$B$4:$P$300,15,FALSE)))</f>
        <v>0.9123238570474751</v>
      </c>
      <c r="H52" s="240">
        <f t="shared" si="13"/>
        <v>4.5999999999999996</v>
      </c>
      <c r="I52" s="240">
        <f t="shared" si="14"/>
        <v>4.55</v>
      </c>
      <c r="J52" s="240">
        <f>IF('Crisis Indicator Data'!G49="x","x",IF(LOG('Crisis Indicator Data'!G49)&lt;J$4,0,IF(LOG('Crisis Indicator Data'!G49)&gt;J$3,5,ROUND(5-(J$3-LOG('Crisis Indicator Data'!G49))/(J$3-J$4)*5,1))))</f>
        <v>4.0999999999999996</v>
      </c>
      <c r="K52" s="143">
        <f>IF('Crisis Indicator Data'!G49="x","x",IF(B52="Regional crisis",('Crisis Indicator Data'!G49/VLOOKUP('Impact of the crisis'!$C52,'Regional Crises'!$B$1:$R$66,5,FALSE)),'Crisis Indicator Data'!G49/VLOOKUP('Impact of the crisis'!$E52,'Country Indicator Data'!$B$4:$P$300,14,FALSE)))</f>
        <v>0.31138000257841131</v>
      </c>
      <c r="L52" s="240">
        <f t="shared" si="15"/>
        <v>1.5</v>
      </c>
      <c r="M52" s="240">
        <f t="shared" si="16"/>
        <v>2.8</v>
      </c>
      <c r="N52" s="240">
        <f t="shared" si="17"/>
        <v>3.8</v>
      </c>
      <c r="O52" s="240">
        <f>IF('Crisis Indicator Data'!H49="x","x",IF('Crisis Indicator Data'!H49=0,0,IF(LOG('Crisis Indicator Data'!H49)&lt;O$4,0,IF(LOG('Crisis Indicator Data'!H49)&gt;O$3,5,ROUND(5-(O$3-LOG('Crisis Indicator Data'!H49))/(O$3-O$4)*5,1)))))</f>
        <v>3.4</v>
      </c>
      <c r="P52" s="143">
        <f>IF('Crisis Indicator Data'!H49="x","x",'Crisis Indicator Data'!H49/'Crisis Indicator Data'!G49)</f>
        <v>0.2034660199917194</v>
      </c>
      <c r="Q52" s="240">
        <f t="shared" si="18"/>
        <v>1</v>
      </c>
      <c r="R52" s="240">
        <f t="shared" si="19"/>
        <v>2.2000000000000002</v>
      </c>
      <c r="S52" s="240">
        <f>IF('Crisis Indicator Data'!I49="x","x",IF('Crisis Indicator Data'!I49=0,0,IF(LOG('Crisis Indicator Data'!I49)&lt;S$4,0,IF(LOG('Crisis Indicator Data'!I49)&gt;S$3,5,ROUND(5-(S$3-LOG('Crisis Indicator Data'!I49))/(S$3-S$4)*5,1)))))</f>
        <v>3.9</v>
      </c>
      <c r="T52" s="143">
        <f>IF('Crisis Indicator Data'!H49="x","x",IF('Crisis Indicator Data'!I49="x","x",'Crisis Indicator Data'!I49/'Crisis Indicator Data'!H49))</f>
        <v>0.15697674418604651</v>
      </c>
      <c r="U52" s="240">
        <f t="shared" si="20"/>
        <v>5</v>
      </c>
      <c r="V52" s="240">
        <f t="shared" si="21"/>
        <v>4.5</v>
      </c>
      <c r="W52" s="240">
        <f>IF('Crisis Indicator Data'!L49="x","x",IF('Crisis Indicator Data'!L49=0,0,IF(LOG('Crisis Indicator Data'!L49)&lt;W$4,0,IF(LOG('Crisis Indicator Data'!L49)&gt;W$3,5,ROUND(5-(W$3-LOG('Crisis Indicator Data'!L49))/(W$3-W$4)*5,1)))))</f>
        <v>0</v>
      </c>
      <c r="X52" s="247">
        <f>IF(OR('Crisis Indicator Data'!L49="x",'Crisis Indicator Data'!H49="x"),"x",'Crisis Indicator Data'!L49/'Crisis Indicator Data'!H49)</f>
        <v>0</v>
      </c>
      <c r="Y52" s="240">
        <f t="shared" si="22"/>
        <v>0</v>
      </c>
      <c r="Z52" s="240">
        <f t="shared" si="23"/>
        <v>0</v>
      </c>
      <c r="AA52" s="240">
        <f t="shared" si="24"/>
        <v>2.9</v>
      </c>
      <c r="AB52" s="248">
        <f t="shared" si="25"/>
        <v>2.6</v>
      </c>
    </row>
    <row r="53" spans="1:28" x14ac:dyDescent="0.25">
      <c r="A53" s="146" t="str">
        <f>'Crisis Indicator Data'!A50</f>
        <v>Refugee situation in Kenya</v>
      </c>
      <c r="B53" s="147" t="str">
        <f>'Crisis Indicator Data'!B50</f>
        <v>International displacement</v>
      </c>
      <c r="C53" s="147" t="str">
        <f>'Crisis Indicator Data'!C50</f>
        <v>KEN002</v>
      </c>
      <c r="D53" s="147" t="str">
        <f>'Crisis Indicator Data'!D50</f>
        <v>Kenya</v>
      </c>
      <c r="E53" s="148" t="str">
        <f>'Crisis Indicator Data'!E50</f>
        <v>KEN</v>
      </c>
      <c r="F53" s="246">
        <f>IF('Crisis Indicator Data'!F50="x","x",IF(LOG('Crisis Indicator Data'!F50)&lt;F$4,0,IF(LOG('Crisis Indicator Data'!F50)&gt;F$3,5,ROUND(5-(F$3-LOG('Crisis Indicator Data'!F50))/(F$3-F$4)*5,1))))</f>
        <v>2.6</v>
      </c>
      <c r="G53" s="143">
        <f>IF('Crisis Indicator Data'!F50="x","x",IF(B53="Regional crisis",('Crisis Indicator Data'!F50/VLOOKUP('Impact of the crisis'!$C53,'Regional Crises'!$B$1:$R$66,4,FALSE)),'Crisis Indicator Data'!F50/VLOOKUP('Impact of the crisis'!$E53,'Country Indicator Data'!$B$4:$P$300,15,FALSE)))</f>
        <v>6.7196120462452116E-2</v>
      </c>
      <c r="H53" s="240">
        <f t="shared" si="13"/>
        <v>0.2</v>
      </c>
      <c r="I53" s="240">
        <f t="shared" si="14"/>
        <v>1.4000000000000001</v>
      </c>
      <c r="J53" s="240">
        <f>IF('Crisis Indicator Data'!G50="x","x",IF(LOG('Crisis Indicator Data'!G50)&lt;J$4,0,IF(LOG('Crisis Indicator Data'!G50)&gt;J$3,5,ROUND(5-(J$3-LOG('Crisis Indicator Data'!G50))/(J$3-J$4)*5,1))))</f>
        <v>0.1</v>
      </c>
      <c r="K53" s="143">
        <f>IF('Crisis Indicator Data'!G50="x","x",IF(B53="Regional crisis",('Crisis Indicator Data'!G50/VLOOKUP('Impact of the crisis'!$C53,'Regional Crises'!$B$1:$R$66,5,FALSE)),'Crisis Indicator Data'!G50/VLOOKUP('Impact of the crisis'!$E53,'Country Indicator Data'!$B$4:$P$300,14,FALSE)))</f>
        <v>2.0240528942667181E-2</v>
      </c>
      <c r="L53" s="240">
        <f t="shared" si="15"/>
        <v>0.1</v>
      </c>
      <c r="M53" s="240">
        <f t="shared" si="16"/>
        <v>0.1</v>
      </c>
      <c r="N53" s="240">
        <f t="shared" si="17"/>
        <v>0.8</v>
      </c>
      <c r="O53" s="240">
        <f>IF('Crisis Indicator Data'!H50="x","x",IF('Crisis Indicator Data'!H50=0,0,IF(LOG('Crisis Indicator Data'!H50)&lt;O$4,0,IF(LOG('Crisis Indicator Data'!H50)&gt;O$3,5,ROUND(5-(O$3-LOG('Crisis Indicator Data'!H50))/(O$3-O$4)*5,1)))))</f>
        <v>2.1</v>
      </c>
      <c r="P53" s="143">
        <f>IF('Crisis Indicator Data'!H50="x","x",'Crisis Indicator Data'!H50/'Crisis Indicator Data'!G50)</f>
        <v>0.49135577797998181</v>
      </c>
      <c r="Q53" s="240">
        <f t="shared" si="18"/>
        <v>2.4</v>
      </c>
      <c r="R53" s="240">
        <f t="shared" si="19"/>
        <v>2.25</v>
      </c>
      <c r="S53" s="240">
        <f>IF('Crisis Indicator Data'!I50="x","x",IF('Crisis Indicator Data'!I50=0,0,IF(LOG('Crisis Indicator Data'!I50)&lt;S$4,0,IF(LOG('Crisis Indicator Data'!I50)&gt;S$3,5,ROUND(5-(S$3-LOG('Crisis Indicator Data'!I50))/(S$3-S$4)*5,1)))))</f>
        <v>3.9</v>
      </c>
      <c r="T53" s="143">
        <f>IF('Crisis Indicator Data'!H50="x","x",IF('Crisis Indicator Data'!I50="x","x",'Crisis Indicator Data'!I50/'Crisis Indicator Data'!H50))</f>
        <v>1</v>
      </c>
      <c r="U53" s="240">
        <f t="shared" si="20"/>
        <v>5</v>
      </c>
      <c r="V53" s="240">
        <f t="shared" si="21"/>
        <v>4.5</v>
      </c>
      <c r="W53" s="240">
        <f>IF('Crisis Indicator Data'!L50="x","x",IF('Crisis Indicator Data'!L50=0,0,IF(LOG('Crisis Indicator Data'!L50)&lt;W$4,0,IF(LOG('Crisis Indicator Data'!L50)&gt;W$3,5,ROUND(5-(W$3-LOG('Crisis Indicator Data'!L50))/(W$3-W$4)*5,1)))))</f>
        <v>0</v>
      </c>
      <c r="X53" s="247">
        <f>IF(OR('Crisis Indicator Data'!L50="x",'Crisis Indicator Data'!H50="x"),"x",'Crisis Indicator Data'!L50/'Crisis Indicator Data'!H50)</f>
        <v>0</v>
      </c>
      <c r="Y53" s="240">
        <f t="shared" si="22"/>
        <v>0</v>
      </c>
      <c r="Z53" s="240">
        <f t="shared" si="23"/>
        <v>0</v>
      </c>
      <c r="AA53" s="240">
        <f t="shared" si="24"/>
        <v>2.9</v>
      </c>
      <c r="AB53" s="248">
        <f t="shared" si="25"/>
        <v>2.6</v>
      </c>
    </row>
    <row r="54" spans="1:28" x14ac:dyDescent="0.25">
      <c r="A54" s="149" t="str">
        <f>'Crisis Indicator Data'!A51</f>
        <v>Drought in Kenya</v>
      </c>
      <c r="B54" s="150" t="str">
        <f>'Crisis Indicator Data'!B51</f>
        <v>Drought</v>
      </c>
      <c r="C54" s="150" t="str">
        <f>'Crisis Indicator Data'!C51</f>
        <v>KEN003</v>
      </c>
      <c r="D54" s="150" t="str">
        <f>'Crisis Indicator Data'!D51</f>
        <v>Kenya</v>
      </c>
      <c r="E54" s="151" t="str">
        <f>'Crisis Indicator Data'!E51</f>
        <v>KEN</v>
      </c>
      <c r="F54" s="246">
        <f>IF('Crisis Indicator Data'!F51="x","x",IF(LOG('Crisis Indicator Data'!F51)&lt;F$4,0,IF(LOG('Crisis Indicator Data'!F51)&gt;F$3,5,ROUND(5-(F$3-LOG('Crisis Indicator Data'!F51))/(F$3-F$4)*5,1))))</f>
        <v>4.5</v>
      </c>
      <c r="G54" s="144">
        <f>IF('Crisis Indicator Data'!F51="x","x",IF(B54="Regional crisis",('Crisis Indicator Data'!F51/VLOOKUP('Impact of the crisis'!$C54,'Regional Crises'!$B$1:$R$66,4,FALSE)),'Crisis Indicator Data'!F51/VLOOKUP('Impact of the crisis'!$E54,'Country Indicator Data'!$B$4:$P$300,15,FALSE)))</f>
        <v>0.9123238570474751</v>
      </c>
      <c r="H54" s="240">
        <f t="shared" si="13"/>
        <v>4.5999999999999996</v>
      </c>
      <c r="I54" s="240">
        <f t="shared" si="14"/>
        <v>4.55</v>
      </c>
      <c r="J54" s="240">
        <f>IF('Crisis Indicator Data'!G51="x","x",IF(LOG('Crisis Indicator Data'!G51)&lt;J$4,0,IF(LOG('Crisis Indicator Data'!G51)&gt;J$3,5,ROUND(5-(J$3-LOG('Crisis Indicator Data'!G51))/(J$3-J$4)*5,1))))</f>
        <v>4.0999999999999996</v>
      </c>
      <c r="K54" s="144">
        <f>IF('Crisis Indicator Data'!G51="x","x",IF(B54="Regional crisis",('Crisis Indicator Data'!G51/VLOOKUP('Impact of the crisis'!$C54,'Regional Crises'!$B$1:$R$66,5,FALSE)),'Crisis Indicator Data'!G51/VLOOKUP('Impact of the crisis'!$E54,'Country Indicator Data'!$B$4:$P$300,14,FALSE)))</f>
        <v>0.30959353187100574</v>
      </c>
      <c r="L54" s="240">
        <f t="shared" si="15"/>
        <v>1.5</v>
      </c>
      <c r="M54" s="240">
        <f t="shared" si="16"/>
        <v>2.8</v>
      </c>
      <c r="N54" s="240">
        <f t="shared" si="17"/>
        <v>3.8</v>
      </c>
      <c r="O54" s="240">
        <f>IF('Crisis Indicator Data'!H51="x","x",IF('Crisis Indicator Data'!H51=0,0,IF(LOG('Crisis Indicator Data'!H51)&lt;O$4,0,IF(LOG('Crisis Indicator Data'!H51)&gt;O$3,5,ROUND(5-(O$3-LOG('Crisis Indicator Data'!H51))/(O$3-O$4)*5,1)))))</f>
        <v>3.3</v>
      </c>
      <c r="P54" s="143">
        <f>IF('Crisis Indicator Data'!H51="x","x",'Crisis Indicator Data'!H51/'Crisis Indicator Data'!G51)</f>
        <v>0.17251635930993456</v>
      </c>
      <c r="Q54" s="240">
        <f t="shared" si="18"/>
        <v>0.8</v>
      </c>
      <c r="R54" s="240">
        <f t="shared" si="19"/>
        <v>2.0499999999999998</v>
      </c>
      <c r="S54" s="240">
        <f>IF('Crisis Indicator Data'!I51="x","x",IF('Crisis Indicator Data'!I51=0,0,IF(LOG('Crisis Indicator Data'!I51)&lt;S$4,0,IF(LOG('Crisis Indicator Data'!I51)&gt;S$3,5,ROUND(5-(S$3-LOG('Crisis Indicator Data'!I51))/(S$3-S$4)*5,1)))))</f>
        <v>0</v>
      </c>
      <c r="T54" s="143">
        <f>IF('Crisis Indicator Data'!H51="x","x",IF('Crisis Indicator Data'!I51="x","x",'Crisis Indicator Data'!I51/'Crisis Indicator Data'!H51))</f>
        <v>0</v>
      </c>
      <c r="U54" s="240">
        <f t="shared" si="20"/>
        <v>0</v>
      </c>
      <c r="V54" s="240">
        <f t="shared" si="21"/>
        <v>0</v>
      </c>
      <c r="W54" s="240">
        <f>IF('Crisis Indicator Data'!L51="x","x",IF('Crisis Indicator Data'!L51=0,0,IF(LOG('Crisis Indicator Data'!L51)&lt;W$4,0,IF(LOG('Crisis Indicator Data'!L51)&gt;W$3,5,ROUND(5-(W$3-LOG('Crisis Indicator Data'!L51))/(W$3-W$4)*5,1)))))</f>
        <v>0</v>
      </c>
      <c r="X54" s="247">
        <f>IF(OR('Crisis Indicator Data'!L51="x",'Crisis Indicator Data'!H51="x"),"x",'Crisis Indicator Data'!L51/'Crisis Indicator Data'!H51)</f>
        <v>0</v>
      </c>
      <c r="Y54" s="240">
        <f t="shared" si="22"/>
        <v>0</v>
      </c>
      <c r="Z54" s="240">
        <f t="shared" si="23"/>
        <v>0</v>
      </c>
      <c r="AA54" s="240">
        <f t="shared" si="24"/>
        <v>0</v>
      </c>
      <c r="AB54" s="248">
        <f t="shared" si="25"/>
        <v>1.1000000000000001</v>
      </c>
    </row>
    <row r="55" spans="1:28" x14ac:dyDescent="0.25">
      <c r="A55" s="149" t="str">
        <f>'Crisis Indicator Data'!A52</f>
        <v>Syrian refugees in Lebanon</v>
      </c>
      <c r="B55" s="150" t="str">
        <f>'Crisis Indicator Data'!B52</f>
        <v>International displacement</v>
      </c>
      <c r="C55" s="150" t="str">
        <f>'Crisis Indicator Data'!C52</f>
        <v>LBN002</v>
      </c>
      <c r="D55" s="150" t="str">
        <f>'Crisis Indicator Data'!D52</f>
        <v>Lebanon</v>
      </c>
      <c r="E55" s="151" t="str">
        <f>'Crisis Indicator Data'!E52</f>
        <v>LBN</v>
      </c>
      <c r="F55" s="246">
        <f>IF('Crisis Indicator Data'!F52="x","x",IF(LOG('Crisis Indicator Data'!F52)&lt;F$4,0,IF(LOG('Crisis Indicator Data'!F52)&gt;F$3,5,ROUND(5-(F$3-LOG('Crisis Indicator Data'!F52))/(F$3-F$4)*5,1))))</f>
        <v>1.7</v>
      </c>
      <c r="G55" s="144">
        <f>IF('Crisis Indicator Data'!F52="x","x",IF(B55="Regional crisis",('Crisis Indicator Data'!F52/VLOOKUP('Impact of the crisis'!$C55,'Regional Crises'!$B$1:$R$66,4,FALSE)),'Crisis Indicator Data'!F52/VLOOKUP('Impact of the crisis'!$E55,'Country Indicator Data'!$B$4:$P$300,15,FALSE)))</f>
        <v>1.021505376344086</v>
      </c>
      <c r="H55" s="240">
        <f t="shared" si="13"/>
        <v>5</v>
      </c>
      <c r="I55" s="240">
        <f t="shared" si="14"/>
        <v>3.35</v>
      </c>
      <c r="J55" s="240">
        <f>IF('Crisis Indicator Data'!G52="x","x",IF(LOG('Crisis Indicator Data'!G52)&lt;J$4,0,IF(LOG('Crisis Indicator Data'!G52)&gt;J$3,5,ROUND(5-(J$3-LOG('Crisis Indicator Data'!G52))/(J$3-J$4)*5,1))))</f>
        <v>2.8</v>
      </c>
      <c r="K55" s="144">
        <f>IF('Crisis Indicator Data'!G52="x","x",IF(B55="Regional crisis",('Crisis Indicator Data'!G52/VLOOKUP('Impact of the crisis'!$C55,'Regional Crises'!$B$1:$R$66,5,FALSE)),'Crisis Indicator Data'!G52/VLOOKUP('Impact of the crisis'!$E55,'Country Indicator Data'!$B$4:$P$300,14,FALSE)))</f>
        <v>1</v>
      </c>
      <c r="L55" s="240">
        <f t="shared" si="15"/>
        <v>5</v>
      </c>
      <c r="M55" s="240">
        <f t="shared" si="16"/>
        <v>3.9</v>
      </c>
      <c r="N55" s="240">
        <f t="shared" si="17"/>
        <v>3.6</v>
      </c>
      <c r="O55" s="240">
        <f>IF('Crisis Indicator Data'!H52="x","x",IF('Crisis Indicator Data'!H52=0,0,IF(LOG('Crisis Indicator Data'!H52)&lt;O$4,0,IF(LOG('Crisis Indicator Data'!H52)&gt;O$3,5,ROUND(5-(O$3-LOG('Crisis Indicator Data'!H52))/(O$3-O$4)*5,1)))))</f>
        <v>3.3</v>
      </c>
      <c r="P55" s="143">
        <f>IF('Crisis Indicator Data'!H52="x","x",'Crisis Indicator Data'!H52/'Crisis Indicator Data'!G52)</f>
        <v>0.44366300366300365</v>
      </c>
      <c r="Q55" s="240">
        <f t="shared" si="18"/>
        <v>2.2000000000000002</v>
      </c>
      <c r="R55" s="240">
        <f t="shared" si="19"/>
        <v>2.75</v>
      </c>
      <c r="S55" s="240">
        <f>IF('Crisis Indicator Data'!I52="x","x",IF('Crisis Indicator Data'!I52=0,0,IF(LOG('Crisis Indicator Data'!I52)&lt;S$4,0,IF(LOG('Crisis Indicator Data'!I52)&gt;S$3,5,ROUND(5-(S$3-LOG('Crisis Indicator Data'!I52))/(S$3-S$4)*5,1)))))</f>
        <v>4.5</v>
      </c>
      <c r="T55" s="143">
        <f>IF('Crisis Indicator Data'!H52="x","x",IF('Crisis Indicator Data'!I52="x","x",'Crisis Indicator Data'!I52/'Crisis Indicator Data'!H52))</f>
        <v>0.50462351387054161</v>
      </c>
      <c r="U55" s="240">
        <f t="shared" si="20"/>
        <v>5</v>
      </c>
      <c r="V55" s="240">
        <f t="shared" si="21"/>
        <v>4.8</v>
      </c>
      <c r="W55" s="240">
        <f>IF('Crisis Indicator Data'!L52="x","x",IF('Crisis Indicator Data'!L52=0,0,IF(LOG('Crisis Indicator Data'!L52)&lt;W$4,0,IF(LOG('Crisis Indicator Data'!L52)&gt;W$3,5,ROUND(5-(W$3-LOG('Crisis Indicator Data'!L52))/(W$3-W$4)*5,1)))))</f>
        <v>0</v>
      </c>
      <c r="X55" s="247">
        <f>IF(OR('Crisis Indicator Data'!L52="x",'Crisis Indicator Data'!H52="x"),"x",'Crisis Indicator Data'!L52/'Crisis Indicator Data'!H52)</f>
        <v>0</v>
      </c>
      <c r="Y55" s="240">
        <f t="shared" si="22"/>
        <v>0</v>
      </c>
      <c r="Z55" s="240">
        <f t="shared" si="23"/>
        <v>0</v>
      </c>
      <c r="AA55" s="240">
        <f t="shared" si="24"/>
        <v>3.2</v>
      </c>
      <c r="AB55" s="248">
        <f t="shared" si="25"/>
        <v>3</v>
      </c>
    </row>
    <row r="56" spans="1:28" x14ac:dyDescent="0.25">
      <c r="A56" s="149" t="str">
        <f>'Crisis Indicator Data'!A53</f>
        <v>Socioeconomic crisis in Lebanon</v>
      </c>
      <c r="B56" s="150" t="str">
        <f>'Crisis Indicator Data'!B53</f>
        <v>Political and economic crisis</v>
      </c>
      <c r="C56" s="150" t="str">
        <f>'Crisis Indicator Data'!C53</f>
        <v>LBN004</v>
      </c>
      <c r="D56" s="150" t="str">
        <f>'Crisis Indicator Data'!D53</f>
        <v>Lebanon</v>
      </c>
      <c r="E56" s="151" t="str">
        <f>'Crisis Indicator Data'!E53</f>
        <v>LBN</v>
      </c>
      <c r="F56" s="246">
        <f>IF('Crisis Indicator Data'!F53="x","x",IF(LOG('Crisis Indicator Data'!F53)&lt;F$4,0,IF(LOG('Crisis Indicator Data'!F53)&gt;F$3,5,ROUND(5-(F$3-LOG('Crisis Indicator Data'!F53))/(F$3-F$4)*5,1))))</f>
        <v>1.7</v>
      </c>
      <c r="G56" s="144">
        <f>IF('Crisis Indicator Data'!F53="x","x",IF(B56="Regional crisis",('Crisis Indicator Data'!F53/VLOOKUP('Impact of the crisis'!$C56,'Regional Crises'!$B$1:$R$66,4,FALSE)),'Crisis Indicator Data'!F53/VLOOKUP('Impact of the crisis'!$E56,'Country Indicator Data'!$B$4:$P$300,15,FALSE)))</f>
        <v>1.021505376344086</v>
      </c>
      <c r="H56" s="240">
        <f t="shared" si="13"/>
        <v>5</v>
      </c>
      <c r="I56" s="240">
        <f t="shared" si="14"/>
        <v>3.35</v>
      </c>
      <c r="J56" s="240">
        <f>IF('Crisis Indicator Data'!G53="x","x",IF(LOG('Crisis Indicator Data'!G53)&lt;J$4,0,IF(LOG('Crisis Indicator Data'!G53)&gt;J$3,5,ROUND(5-(J$3-LOG('Crisis Indicator Data'!G53))/(J$3-J$4)*5,1))))</f>
        <v>2.8</v>
      </c>
      <c r="K56" s="144">
        <f>IF('Crisis Indicator Data'!G53="x","x",IF(B56="Regional crisis",('Crisis Indicator Data'!G53/VLOOKUP('Impact of the crisis'!$C56,'Regional Crises'!$B$1:$R$66,5,FALSE)),'Crisis Indicator Data'!G53/VLOOKUP('Impact of the crisis'!$E56,'Country Indicator Data'!$B$4:$P$300,14,FALSE)))</f>
        <v>1</v>
      </c>
      <c r="L56" s="240">
        <f t="shared" si="15"/>
        <v>5</v>
      </c>
      <c r="M56" s="240">
        <f t="shared" si="16"/>
        <v>3.9</v>
      </c>
      <c r="N56" s="240">
        <f t="shared" si="17"/>
        <v>3.6</v>
      </c>
      <c r="O56" s="240">
        <f>IF('Crisis Indicator Data'!H53="x","x",IF('Crisis Indicator Data'!H53=0,0,IF(LOG('Crisis Indicator Data'!H53)&lt;O$4,0,IF(LOG('Crisis Indicator Data'!H53)&gt;O$3,5,ROUND(5-(O$3-LOG('Crisis Indicator Data'!H53))/(O$3-O$4)*5,1)))))</f>
        <v>3.5</v>
      </c>
      <c r="P56" s="143">
        <f>IF('Crisis Indicator Data'!H53="x","x",'Crisis Indicator Data'!H53/'Crisis Indicator Data'!G53)</f>
        <v>0.55648351648351646</v>
      </c>
      <c r="Q56" s="240">
        <f t="shared" si="18"/>
        <v>2.8</v>
      </c>
      <c r="R56" s="240">
        <f t="shared" si="19"/>
        <v>3.15</v>
      </c>
      <c r="S56" s="240" t="str">
        <f>IF('Crisis Indicator Data'!I53="x","x",IF('Crisis Indicator Data'!I53=0,0,IF(LOG('Crisis Indicator Data'!I53)&lt;S$4,0,IF(LOG('Crisis Indicator Data'!I53)&gt;S$3,5,ROUND(5-(S$3-LOG('Crisis Indicator Data'!I53))/(S$3-S$4)*5,1)))))</f>
        <v>x</v>
      </c>
      <c r="T56" s="143" t="str">
        <f>IF('Crisis Indicator Data'!H53="x","x",IF('Crisis Indicator Data'!I53="x","x",'Crisis Indicator Data'!I53/'Crisis Indicator Data'!H53))</f>
        <v>x</v>
      </c>
      <c r="U56" s="240" t="str">
        <f t="shared" si="20"/>
        <v>x</v>
      </c>
      <c r="V56" s="240" t="str">
        <f t="shared" si="21"/>
        <v>x</v>
      </c>
      <c r="W56" s="240">
        <f>IF('Crisis Indicator Data'!L53="x","x",IF('Crisis Indicator Data'!L53=0,0,IF(LOG('Crisis Indicator Data'!L53)&lt;W$4,0,IF(LOG('Crisis Indicator Data'!L53)&gt;W$3,5,ROUND(5-(W$3-LOG('Crisis Indicator Data'!L53))/(W$3-W$4)*5,1)))))</f>
        <v>2.5</v>
      </c>
      <c r="X56" s="247">
        <f>IF(OR('Crisis Indicator Data'!L53="x",'Crisis Indicator Data'!H53="x"),"x",'Crisis Indicator Data'!L53/'Crisis Indicator Data'!H53)</f>
        <v>1.5271195365982096E-5</v>
      </c>
      <c r="Y56" s="240">
        <f t="shared" si="22"/>
        <v>0.8</v>
      </c>
      <c r="Z56" s="240">
        <f t="shared" si="23"/>
        <v>1.7</v>
      </c>
      <c r="AA56" s="240">
        <f t="shared" si="24"/>
        <v>1.7</v>
      </c>
      <c r="AB56" s="248">
        <f t="shared" si="25"/>
        <v>2.5</v>
      </c>
    </row>
    <row r="57" spans="1:28" x14ac:dyDescent="0.25">
      <c r="A57" s="149" t="str">
        <f>'Crisis Indicator Data'!A54</f>
        <v>Complex crisis in Libya</v>
      </c>
      <c r="B57" s="150" t="str">
        <f>'Crisis Indicator Data'!B54</f>
        <v>Multiple crises country</v>
      </c>
      <c r="C57" s="150" t="str">
        <f>'Crisis Indicator Data'!C54</f>
        <v>LBY001</v>
      </c>
      <c r="D57" s="150" t="str">
        <f>'Crisis Indicator Data'!D54</f>
        <v>Libya</v>
      </c>
      <c r="E57" s="151" t="str">
        <f>'Crisis Indicator Data'!E54</f>
        <v>LBY</v>
      </c>
      <c r="F57" s="246">
        <f>IF('Crisis Indicator Data'!F54="x","x",IF(LOG('Crisis Indicator Data'!F54)&lt;F$4,0,IF(LOG('Crisis Indicator Data'!F54)&gt;F$3,5,ROUND(5-(F$3-LOG('Crisis Indicator Data'!F54))/(F$3-F$4)*5,1))))</f>
        <v>5</v>
      </c>
      <c r="G57" s="144">
        <f>IF('Crisis Indicator Data'!F54="x","x",IF(B57="Regional crisis",('Crisis Indicator Data'!F54/VLOOKUP('Impact of the crisis'!$C57,'Regional Crises'!$B$1:$R$66,4,FALSE)),'Crisis Indicator Data'!F54/VLOOKUP('Impact of the crisis'!$E57,'Country Indicator Data'!$B$4:$P$300,15,FALSE)))</f>
        <v>1</v>
      </c>
      <c r="H57" s="240">
        <f t="shared" si="13"/>
        <v>5</v>
      </c>
      <c r="I57" s="240">
        <f t="shared" si="14"/>
        <v>5</v>
      </c>
      <c r="J57" s="240">
        <f>IF('Crisis Indicator Data'!G54="x","x",IF(LOG('Crisis Indicator Data'!G54)&lt;J$4,0,IF(LOG('Crisis Indicator Data'!G54)&gt;J$3,5,ROUND(5-(J$3-LOG('Crisis Indicator Data'!G54))/(J$3-J$4)*5,1))))</f>
        <v>2.9</v>
      </c>
      <c r="K57" s="144">
        <f>IF('Crisis Indicator Data'!G54="x","x",IF(B57="Regional crisis",('Crisis Indicator Data'!G54/VLOOKUP('Impact of the crisis'!$C57,'Regional Crises'!$B$1:$R$66,5,FALSE)),'Crisis Indicator Data'!G54/VLOOKUP('Impact of the crisis'!$E57,'Country Indicator Data'!$B$4:$P$300,14,FALSE)))</f>
        <v>1</v>
      </c>
      <c r="L57" s="240">
        <f t="shared" si="15"/>
        <v>5</v>
      </c>
      <c r="M57" s="240">
        <f t="shared" si="16"/>
        <v>3.95</v>
      </c>
      <c r="N57" s="240">
        <f t="shared" si="17"/>
        <v>4.5999999999999996</v>
      </c>
      <c r="O57" s="240">
        <f>IF('Crisis Indicator Data'!H54="x","x",IF('Crisis Indicator Data'!H54=0,0,IF(LOG('Crisis Indicator Data'!H54)&lt;O$4,0,IF(LOG('Crisis Indicator Data'!H54)&gt;O$3,5,ROUND(5-(O$3-LOG('Crisis Indicator Data'!H54))/(O$3-O$4)*5,1)))))</f>
        <v>2.9</v>
      </c>
      <c r="P57" s="143">
        <f>IF('Crisis Indicator Data'!H54="x","x",'Crisis Indicator Data'!H54/'Crisis Indicator Data'!G54)</f>
        <v>0.24324324324324326</v>
      </c>
      <c r="Q57" s="240">
        <f t="shared" si="18"/>
        <v>1.2</v>
      </c>
      <c r="R57" s="240">
        <f t="shared" si="19"/>
        <v>2.0499999999999998</v>
      </c>
      <c r="S57" s="240">
        <f>IF('Crisis Indicator Data'!I54="x","x",IF('Crisis Indicator Data'!I54=0,0,IF(LOG('Crisis Indicator Data'!I54)&lt;S$4,0,IF(LOG('Crisis Indicator Data'!I54)&gt;S$3,5,ROUND(5-(S$3-LOG('Crisis Indicator Data'!I54))/(S$3-S$4)*5,1)))))</f>
        <v>4.5</v>
      </c>
      <c r="T57" s="143">
        <f>IF('Crisis Indicator Data'!H54="x","x",IF('Crisis Indicator Data'!I54="x","x",'Crisis Indicator Data'!I54/'Crisis Indicator Data'!H54))</f>
        <v>0.8455555555555555</v>
      </c>
      <c r="U57" s="240">
        <f t="shared" si="20"/>
        <v>5</v>
      </c>
      <c r="V57" s="240">
        <f t="shared" si="21"/>
        <v>4.8</v>
      </c>
      <c r="W57" s="240">
        <f>IF('Crisis Indicator Data'!L54="x","x",IF('Crisis Indicator Data'!L54=0,0,IF(LOG('Crisis Indicator Data'!L54)&lt;W$4,0,IF(LOG('Crisis Indicator Data'!L54)&gt;W$3,5,ROUND(5-(W$3-LOG('Crisis Indicator Data'!L54))/(W$3-W$4)*5,1)))))</f>
        <v>4.2</v>
      </c>
      <c r="X57" s="247">
        <f>IF(OR('Crisis Indicator Data'!L54="x",'Crisis Indicator Data'!H54="x"),"x",'Crisis Indicator Data'!L54/'Crisis Indicator Data'!H54)</f>
        <v>4.9944444444444439E-4</v>
      </c>
      <c r="Y57" s="240">
        <f t="shared" si="22"/>
        <v>5</v>
      </c>
      <c r="Z57" s="240">
        <f t="shared" si="23"/>
        <v>4.5999999999999996</v>
      </c>
      <c r="AA57" s="240">
        <f t="shared" si="24"/>
        <v>4.7</v>
      </c>
      <c r="AB57" s="248">
        <f t="shared" si="25"/>
        <v>3.7</v>
      </c>
    </row>
    <row r="58" spans="1:28" x14ac:dyDescent="0.25">
      <c r="A58" s="149" t="str">
        <f>'Crisis Indicator Data'!A55</f>
        <v>Mixed migration flows in Libya</v>
      </c>
      <c r="B58" s="150" t="str">
        <f>'Crisis Indicator Data'!B55</f>
        <v>International displacement</v>
      </c>
      <c r="C58" s="150" t="str">
        <f>'Crisis Indicator Data'!C55</f>
        <v>LBY002</v>
      </c>
      <c r="D58" s="150" t="str">
        <f>'Crisis Indicator Data'!D55</f>
        <v>Libya</v>
      </c>
      <c r="E58" s="151" t="str">
        <f>'Crisis Indicator Data'!E55</f>
        <v>LBY</v>
      </c>
      <c r="F58" s="246">
        <f>IF('Crisis Indicator Data'!F55="x","x",IF(LOG('Crisis Indicator Data'!F55)&lt;F$4,0,IF(LOG('Crisis Indicator Data'!F55)&gt;F$3,5,ROUND(5-(F$3-LOG('Crisis Indicator Data'!F55))/(F$3-F$4)*5,1))))</f>
        <v>5</v>
      </c>
      <c r="G58" s="144">
        <f>IF('Crisis Indicator Data'!F55="x","x",IF(B58="Regional crisis",('Crisis Indicator Data'!F55/VLOOKUP('Impact of the crisis'!$C58,'Regional Crises'!$B$1:$R$66,4,FALSE)),'Crisis Indicator Data'!F55/VLOOKUP('Impact of the crisis'!$E58,'Country Indicator Data'!$B$4:$P$300,15,FALSE)))</f>
        <v>1</v>
      </c>
      <c r="H58" s="240">
        <f t="shared" si="13"/>
        <v>5</v>
      </c>
      <c r="I58" s="240">
        <f t="shared" si="14"/>
        <v>5</v>
      </c>
      <c r="J58" s="240">
        <f>IF('Crisis Indicator Data'!G55="x","x",IF(LOG('Crisis Indicator Data'!G55)&lt;J$4,0,IF(LOG('Crisis Indicator Data'!G55)&gt;J$3,5,ROUND(5-(J$3-LOG('Crisis Indicator Data'!G55))/(J$3-J$4)*5,1))))</f>
        <v>2.9</v>
      </c>
      <c r="K58" s="144">
        <f>IF('Crisis Indicator Data'!G55="x","x",IF(B58="Regional crisis",('Crisis Indicator Data'!G55/VLOOKUP('Impact of the crisis'!$C58,'Regional Crises'!$B$1:$R$66,5,FALSE)),'Crisis Indicator Data'!G55/VLOOKUP('Impact of the crisis'!$E58,'Country Indicator Data'!$B$4:$P$300,14,FALSE)))</f>
        <v>1</v>
      </c>
      <c r="L58" s="240">
        <f t="shared" si="15"/>
        <v>5</v>
      </c>
      <c r="M58" s="240">
        <f t="shared" si="16"/>
        <v>3.95</v>
      </c>
      <c r="N58" s="240">
        <f t="shared" si="17"/>
        <v>4.5999999999999996</v>
      </c>
      <c r="O58" s="240">
        <f>IF('Crisis Indicator Data'!H55="x","x",IF('Crisis Indicator Data'!H55=0,0,IF(LOG('Crisis Indicator Data'!H55)&lt;O$4,0,IF(LOG('Crisis Indicator Data'!H55)&gt;O$3,5,ROUND(5-(O$3-LOG('Crisis Indicator Data'!H55))/(O$3-O$4)*5,1)))))</f>
        <v>2.2000000000000002</v>
      </c>
      <c r="P58" s="143">
        <f>IF('Crisis Indicator Data'!H55="x","x",'Crisis Indicator Data'!H55/'Crisis Indicator Data'!G55)</f>
        <v>8.5675675675675675E-2</v>
      </c>
      <c r="Q58" s="240">
        <f t="shared" si="18"/>
        <v>0.4</v>
      </c>
      <c r="R58" s="240">
        <f t="shared" si="19"/>
        <v>1.3</v>
      </c>
      <c r="S58" s="240">
        <f>IF('Crisis Indicator Data'!I55="x","x",IF('Crisis Indicator Data'!I55=0,0,IF(LOG('Crisis Indicator Data'!I55)&lt;S$4,0,IF(LOG('Crisis Indicator Data'!I55)&gt;S$3,5,ROUND(5-(S$3-LOG('Crisis Indicator Data'!I55))/(S$3-S$4)*5,1)))))</f>
        <v>4</v>
      </c>
      <c r="T58" s="143">
        <f>IF('Crisis Indicator Data'!H55="x","x",IF('Crisis Indicator Data'!I55="x","x",'Crisis Indicator Data'!I55/'Crisis Indicator Data'!H55))</f>
        <v>1</v>
      </c>
      <c r="U58" s="240">
        <f t="shared" si="20"/>
        <v>5</v>
      </c>
      <c r="V58" s="240">
        <f t="shared" si="21"/>
        <v>4.5</v>
      </c>
      <c r="W58" s="240">
        <f>IF('Crisis Indicator Data'!L55="x","x",IF('Crisis Indicator Data'!L55=0,0,IF(LOG('Crisis Indicator Data'!L55)&lt;W$4,0,IF(LOG('Crisis Indicator Data'!L55)&gt;W$3,5,ROUND(5-(W$3-LOG('Crisis Indicator Data'!L55))/(W$3-W$4)*5,1)))))</f>
        <v>4.2</v>
      </c>
      <c r="X58" s="247">
        <f>IF(OR('Crisis Indicator Data'!L55="x",'Crisis Indicator Data'!H55="x"),"x",'Crisis Indicator Data'!L55/'Crisis Indicator Data'!H55)</f>
        <v>1.3391167192429022E-3</v>
      </c>
      <c r="Y58" s="240">
        <f t="shared" si="22"/>
        <v>5</v>
      </c>
      <c r="Z58" s="240">
        <f t="shared" si="23"/>
        <v>4.5999999999999996</v>
      </c>
      <c r="AA58" s="240">
        <f t="shared" si="24"/>
        <v>4.5999999999999996</v>
      </c>
      <c r="AB58" s="248">
        <f t="shared" si="25"/>
        <v>3.4</v>
      </c>
    </row>
    <row r="59" spans="1:28" x14ac:dyDescent="0.25">
      <c r="A59" s="149" t="str">
        <f>'Crisis Indicator Data'!A56</f>
        <v>Drought in Lesotho</v>
      </c>
      <c r="B59" s="150" t="str">
        <f>'Crisis Indicator Data'!B56</f>
        <v>Drought</v>
      </c>
      <c r="C59" s="150" t="str">
        <f>'Crisis Indicator Data'!C56</f>
        <v>LSO002</v>
      </c>
      <c r="D59" s="150" t="str">
        <f>'Crisis Indicator Data'!D56</f>
        <v>Lesotho</v>
      </c>
      <c r="E59" s="151" t="str">
        <f>'Crisis Indicator Data'!E56</f>
        <v>LSO</v>
      </c>
      <c r="F59" s="246">
        <f>IF('Crisis Indicator Data'!F56="x","x",IF(LOG('Crisis Indicator Data'!F56)&lt;F$4,0,IF(LOG('Crisis Indicator Data'!F56)&gt;F$3,5,ROUND(5-(F$3-LOG('Crisis Indicator Data'!F56))/(F$3-F$4)*5,1))))</f>
        <v>2.5</v>
      </c>
      <c r="G59" s="144">
        <f>IF('Crisis Indicator Data'!F56="x","x",IF(B59="Regional crisis",('Crisis Indicator Data'!F56/VLOOKUP('Impact of the crisis'!$C59,'Regional Crises'!$B$1:$R$66,4,FALSE)),'Crisis Indicator Data'!F56/VLOOKUP('Impact of the crisis'!$E59,'Country Indicator Data'!$B$4:$P$300,15,FALSE)))</f>
        <v>0.99983530961791833</v>
      </c>
      <c r="H59" s="240">
        <f t="shared" si="13"/>
        <v>5</v>
      </c>
      <c r="I59" s="240">
        <f t="shared" si="14"/>
        <v>3.75</v>
      </c>
      <c r="J59" s="240">
        <f>IF('Crisis Indicator Data'!G56="x","x",IF(LOG('Crisis Indicator Data'!G56)&lt;J$4,0,IF(LOG('Crisis Indicator Data'!G56)&gt;J$3,5,ROUND(5-(J$3-LOG('Crisis Indicator Data'!G56))/(J$3-J$4)*5,1))))</f>
        <v>0.6</v>
      </c>
      <c r="K59" s="144">
        <f>IF('Crisis Indicator Data'!G56="x","x",IF(B59="Regional crisis",('Crisis Indicator Data'!G56/VLOOKUP('Impact of the crisis'!$C59,'Regional Crises'!$B$1:$R$66,5,FALSE)),'Crisis Indicator Data'!G56/VLOOKUP('Impact of the crisis'!$E59,'Country Indicator Data'!$B$4:$P$300,14,FALSE)))</f>
        <v>0.70285714285714285</v>
      </c>
      <c r="L59" s="240">
        <f t="shared" si="15"/>
        <v>3.5</v>
      </c>
      <c r="M59" s="240">
        <f t="shared" si="16"/>
        <v>2.0499999999999998</v>
      </c>
      <c r="N59" s="240">
        <f t="shared" si="17"/>
        <v>3</v>
      </c>
      <c r="O59" s="240">
        <f>IF('Crisis Indicator Data'!H56="x","x",IF('Crisis Indicator Data'!H56=0,0,IF(LOG('Crisis Indicator Data'!H56)&lt;O$4,0,IF(LOG('Crisis Indicator Data'!H56)&gt;O$3,5,ROUND(5-(O$3-LOG('Crisis Indicator Data'!H56))/(O$3-O$4)*5,1)))))</f>
        <v>2.4</v>
      </c>
      <c r="P59" s="143">
        <f>IF('Crisis Indicator Data'!H56="x","x",'Crisis Indicator Data'!H56/'Crisis Indicator Data'!G56)</f>
        <v>0.58672086720867211</v>
      </c>
      <c r="Q59" s="240">
        <f t="shared" si="18"/>
        <v>2.9</v>
      </c>
      <c r="R59" s="240">
        <f t="shared" si="19"/>
        <v>2.65</v>
      </c>
      <c r="S59" s="240" t="str">
        <f>IF('Crisis Indicator Data'!I56="x","x",IF('Crisis Indicator Data'!I56=0,0,IF(LOG('Crisis Indicator Data'!I56)&lt;S$4,0,IF(LOG('Crisis Indicator Data'!I56)&gt;S$3,5,ROUND(5-(S$3-LOG('Crisis Indicator Data'!I56))/(S$3-S$4)*5,1)))))</f>
        <v>x</v>
      </c>
      <c r="T59" s="143" t="str">
        <f>IF('Crisis Indicator Data'!H56="x","x",IF('Crisis Indicator Data'!I56="x","x",'Crisis Indicator Data'!I56/'Crisis Indicator Data'!H56))</f>
        <v>x</v>
      </c>
      <c r="U59" s="240" t="str">
        <f t="shared" si="20"/>
        <v>x</v>
      </c>
      <c r="V59" s="240" t="str">
        <f t="shared" si="21"/>
        <v>x</v>
      </c>
      <c r="W59" s="240">
        <f>IF('Crisis Indicator Data'!L56="x","x",IF('Crisis Indicator Data'!L56=0,0,IF(LOG('Crisis Indicator Data'!L56)&lt;W$4,0,IF(LOG('Crisis Indicator Data'!L56)&gt;W$3,5,ROUND(5-(W$3-LOG('Crisis Indicator Data'!L56))/(W$3-W$4)*5,1)))))</f>
        <v>0</v>
      </c>
      <c r="X59" s="247">
        <f>IF(OR('Crisis Indicator Data'!L56="x",'Crisis Indicator Data'!H56="x"),"x",'Crisis Indicator Data'!L56/'Crisis Indicator Data'!H56)</f>
        <v>0</v>
      </c>
      <c r="Y59" s="240">
        <f t="shared" si="22"/>
        <v>0</v>
      </c>
      <c r="Z59" s="240">
        <f t="shared" si="23"/>
        <v>0</v>
      </c>
      <c r="AA59" s="240">
        <f t="shared" si="24"/>
        <v>0</v>
      </c>
      <c r="AB59" s="248">
        <f t="shared" si="25"/>
        <v>1.5</v>
      </c>
    </row>
    <row r="60" spans="1:28" x14ac:dyDescent="0.25">
      <c r="A60" s="149" t="str">
        <f>'Crisis Indicator Data'!A57</f>
        <v>Mixed migration flows in Morocco</v>
      </c>
      <c r="B60" s="150" t="str">
        <f>'Crisis Indicator Data'!B57</f>
        <v>International displacement</v>
      </c>
      <c r="C60" s="150" t="str">
        <f>'Crisis Indicator Data'!C57</f>
        <v>MAR002</v>
      </c>
      <c r="D60" s="150" t="str">
        <f>'Crisis Indicator Data'!D57</f>
        <v>Morocco</v>
      </c>
      <c r="E60" s="151" t="str">
        <f>'Crisis Indicator Data'!E57</f>
        <v>MAR</v>
      </c>
      <c r="F60" s="246">
        <f>IF('Crisis Indicator Data'!F57="x","x",IF(LOG('Crisis Indicator Data'!F57)&lt;F$4,0,IF(LOG('Crisis Indicator Data'!F57)&gt;F$3,5,ROUND(5-(F$3-LOG('Crisis Indicator Data'!F57))/(F$3-F$4)*5,1))))</f>
        <v>4.4000000000000004</v>
      </c>
      <c r="G60" s="144">
        <f>IF('Crisis Indicator Data'!F57="x","x",IF(B60="Regional crisis",('Crisis Indicator Data'!F57/VLOOKUP('Impact of the crisis'!$C60,'Regional Crises'!$B$1:$R$66,4,FALSE)),'Crisis Indicator Data'!F57/VLOOKUP('Impact of the crisis'!$E60,'Country Indicator Data'!$B$4:$P$300,15,FALSE)))</f>
        <v>1</v>
      </c>
      <c r="H60" s="240">
        <f t="shared" si="13"/>
        <v>5</v>
      </c>
      <c r="I60" s="240">
        <f t="shared" si="14"/>
        <v>4.7</v>
      </c>
      <c r="J60" s="240">
        <f>IF('Crisis Indicator Data'!G57="x","x",IF(LOG('Crisis Indicator Data'!G57)&lt;J$4,0,IF(LOG('Crisis Indicator Data'!G57)&gt;J$3,5,ROUND(5-(J$3-LOG('Crisis Indicator Data'!G57))/(J$3-J$4)*5,1))))</f>
        <v>5</v>
      </c>
      <c r="K60" s="144">
        <f>IF('Crisis Indicator Data'!G57="x","x",IF(B60="Regional crisis",('Crisis Indicator Data'!G57/VLOOKUP('Impact of the crisis'!$C60,'Regional Crises'!$B$1:$R$66,5,FALSE)),'Crisis Indicator Data'!G57/VLOOKUP('Impact of the crisis'!$E60,'Country Indicator Data'!$B$4:$P$300,14,FALSE)))</f>
        <v>0.97573481026540909</v>
      </c>
      <c r="L60" s="240">
        <f t="shared" si="15"/>
        <v>4.9000000000000004</v>
      </c>
      <c r="M60" s="240">
        <f t="shared" si="16"/>
        <v>4.95</v>
      </c>
      <c r="N60" s="240">
        <f t="shared" si="17"/>
        <v>4.8</v>
      </c>
      <c r="O60" s="240" t="str">
        <f>IF('Crisis Indicator Data'!H57="x","x",IF('Crisis Indicator Data'!H57=0,0,IF(LOG('Crisis Indicator Data'!H57)&lt;O$4,0,IF(LOG('Crisis Indicator Data'!H57)&gt;O$3,5,ROUND(5-(O$3-LOG('Crisis Indicator Data'!H57))/(O$3-O$4)*5,1)))))</f>
        <v>x</v>
      </c>
      <c r="P60" s="143" t="str">
        <f>IF('Crisis Indicator Data'!H57="x","x",'Crisis Indicator Data'!H57/'Crisis Indicator Data'!G57)</f>
        <v>x</v>
      </c>
      <c r="Q60" s="240" t="str">
        <f t="shared" si="18"/>
        <v>x</v>
      </c>
      <c r="R60" s="240" t="str">
        <f t="shared" si="19"/>
        <v>x</v>
      </c>
      <c r="S60" s="240" t="str">
        <f>IF('Crisis Indicator Data'!I57="x","x",IF('Crisis Indicator Data'!I57=0,0,IF(LOG('Crisis Indicator Data'!I57)&lt;S$4,0,IF(LOG('Crisis Indicator Data'!I57)&gt;S$3,5,ROUND(5-(S$3-LOG('Crisis Indicator Data'!I57))/(S$3-S$4)*5,1)))))</f>
        <v>x</v>
      </c>
      <c r="T60" s="143" t="str">
        <f>IF('Crisis Indicator Data'!H57="x","x",IF('Crisis Indicator Data'!I57="x","x",'Crisis Indicator Data'!I57/'Crisis Indicator Data'!H57))</f>
        <v>x</v>
      </c>
      <c r="U60" s="240" t="str">
        <f t="shared" si="20"/>
        <v>x</v>
      </c>
      <c r="V60" s="240" t="str">
        <f t="shared" si="21"/>
        <v>x</v>
      </c>
      <c r="W60" s="240">
        <f>IF('Crisis Indicator Data'!L57="x","x",IF('Crisis Indicator Data'!L57=0,0,IF(LOG('Crisis Indicator Data'!L57)&lt;W$4,0,IF(LOG('Crisis Indicator Data'!L57)&gt;W$3,5,ROUND(5-(W$3-LOG('Crisis Indicator Data'!L57))/(W$3-W$4)*5,1)))))</f>
        <v>3.2</v>
      </c>
      <c r="X60" s="247" t="str">
        <f>IF(OR('Crisis Indicator Data'!L57="x",'Crisis Indicator Data'!H57="x"),"x",'Crisis Indicator Data'!L57/'Crisis Indicator Data'!H57)</f>
        <v>x</v>
      </c>
      <c r="Y60" s="240" t="str">
        <f t="shared" si="22"/>
        <v>x</v>
      </c>
      <c r="Z60" s="240">
        <f t="shared" si="23"/>
        <v>3.2</v>
      </c>
      <c r="AA60" s="240">
        <f t="shared" si="24"/>
        <v>3.2</v>
      </c>
      <c r="AB60" s="248">
        <f t="shared" si="25"/>
        <v>3.2</v>
      </c>
    </row>
    <row r="61" spans="1:28" x14ac:dyDescent="0.25">
      <c r="A61" s="149" t="str">
        <f>'Crisis Indicator Data'!A58</f>
        <v>Multiple crisis in Madagascar</v>
      </c>
      <c r="B61" s="150" t="str">
        <f>'Crisis Indicator Data'!B58</f>
        <v>Multiple crises country</v>
      </c>
      <c r="C61" s="150" t="str">
        <f>'Crisis Indicator Data'!C58</f>
        <v>MDG001</v>
      </c>
      <c r="D61" s="150" t="str">
        <f>'Crisis Indicator Data'!D58</f>
        <v>Madagascar</v>
      </c>
      <c r="E61" s="151" t="str">
        <f>'Crisis Indicator Data'!E58</f>
        <v>MDG</v>
      </c>
      <c r="F61" s="246">
        <f>IF('Crisis Indicator Data'!F58="x","x",IF(LOG('Crisis Indicator Data'!F58)&lt;F$4,0,IF(LOG('Crisis Indicator Data'!F58)&gt;F$3,5,ROUND(5-(F$3-LOG('Crisis Indicator Data'!F58))/(F$3-F$4)*5,1))))</f>
        <v>3.7</v>
      </c>
      <c r="G61" s="144">
        <f>IF('Crisis Indicator Data'!F58="x","x",IF(B61="Regional crisis",('Crisis Indicator Data'!F58/VLOOKUP('Impact of the crisis'!$C61,'Regional Crises'!$B$1:$R$66,4,FALSE)),'Crisis Indicator Data'!F58/VLOOKUP('Impact of the crisis'!$E61,'Country Indicator Data'!$B$4:$P$300,15,FALSE)))</f>
        <v>0.2864609831557236</v>
      </c>
      <c r="H61" s="240">
        <f t="shared" si="13"/>
        <v>1.4</v>
      </c>
      <c r="I61" s="240">
        <f t="shared" si="14"/>
        <v>2.5499999999999998</v>
      </c>
      <c r="J61" s="240">
        <f>IF('Crisis Indicator Data'!G58="x","x",IF(LOG('Crisis Indicator Data'!G58)&lt;J$4,0,IF(LOG('Crisis Indicator Data'!G58)&gt;J$3,5,ROUND(5-(J$3-LOG('Crisis Indicator Data'!G58))/(J$3-J$4)*5,1))))</f>
        <v>4.2</v>
      </c>
      <c r="K61" s="144">
        <f>IF('Crisis Indicator Data'!G58="x","x",IF(B61="Regional crisis",('Crisis Indicator Data'!G58/VLOOKUP('Impact of the crisis'!$C61,'Regional Crises'!$B$1:$R$66,5,FALSE)),'Crisis Indicator Data'!G58/VLOOKUP('Impact of the crisis'!$E61,'Country Indicator Data'!$B$4:$P$300,14,FALSE)))</f>
        <v>0.66992592592592592</v>
      </c>
      <c r="L61" s="240">
        <f t="shared" si="15"/>
        <v>3.3</v>
      </c>
      <c r="M61" s="240">
        <f t="shared" si="16"/>
        <v>3.75</v>
      </c>
      <c r="N61" s="240">
        <f t="shared" si="17"/>
        <v>3.2</v>
      </c>
      <c r="O61" s="240">
        <f>IF('Crisis Indicator Data'!H58="x","x",IF('Crisis Indicator Data'!H58=0,0,IF(LOG('Crisis Indicator Data'!H58)&lt;O$4,0,IF(LOG('Crisis Indicator Data'!H58)&gt;O$3,5,ROUND(5-(O$3-LOG('Crisis Indicator Data'!H58))/(O$3-O$4)*5,1)))))</f>
        <v>3.4</v>
      </c>
      <c r="P61" s="143">
        <f>IF('Crisis Indicator Data'!H58="x","x",'Crisis Indicator Data'!H58/'Crisis Indicator Data'!G58)</f>
        <v>0.20228881026094647</v>
      </c>
      <c r="Q61" s="240">
        <f t="shared" si="18"/>
        <v>1</v>
      </c>
      <c r="R61" s="240">
        <f t="shared" si="19"/>
        <v>2.2000000000000002</v>
      </c>
      <c r="S61" s="240">
        <f>IF('Crisis Indicator Data'!I58="x","x",IF('Crisis Indicator Data'!I58=0,0,IF(LOG('Crisis Indicator Data'!I58)&lt;S$4,0,IF(LOG('Crisis Indicator Data'!I58)&gt;S$3,5,ROUND(5-(S$3-LOG('Crisis Indicator Data'!I58))/(S$3-S$4)*5,1)))))</f>
        <v>2.7</v>
      </c>
      <c r="T61" s="143">
        <f>IF('Crisis Indicator Data'!H58="x","x",IF('Crisis Indicator Data'!I58="x","x",'Crisis Indicator Data'!I58/'Crisis Indicator Data'!H58))</f>
        <v>2.0497403662202787E-2</v>
      </c>
      <c r="U61" s="240">
        <f t="shared" si="20"/>
        <v>0.7</v>
      </c>
      <c r="V61" s="240">
        <f t="shared" si="21"/>
        <v>1.7</v>
      </c>
      <c r="W61" s="240">
        <f>IF('Crisis Indicator Data'!L58="x","x",IF('Crisis Indicator Data'!L58=0,0,IF(LOG('Crisis Indicator Data'!L58)&lt;W$4,0,IF(LOG('Crisis Indicator Data'!L58)&gt;W$3,5,ROUND(5-(W$3-LOG('Crisis Indicator Data'!L58))/(W$3-W$4)*5,1)))))</f>
        <v>2.9</v>
      </c>
      <c r="X61" s="247">
        <f>IF(OR('Crisis Indicator Data'!L58="x",'Crisis Indicator Data'!H58="x"),"x",'Crisis Indicator Data'!L58/'Crisis Indicator Data'!H58)</f>
        <v>2.7876468980595792E-5</v>
      </c>
      <c r="Y61" s="240">
        <f t="shared" si="22"/>
        <v>1.4</v>
      </c>
      <c r="Z61" s="240">
        <f t="shared" si="23"/>
        <v>2.2000000000000002</v>
      </c>
      <c r="AA61" s="240">
        <f t="shared" si="24"/>
        <v>2</v>
      </c>
      <c r="AB61" s="248">
        <f t="shared" si="25"/>
        <v>2.1</v>
      </c>
    </row>
    <row r="62" spans="1:28" x14ac:dyDescent="0.25">
      <c r="A62" s="149" t="str">
        <f>'Crisis Indicator Data'!A59</f>
        <v>Drought in Madagascar</v>
      </c>
      <c r="B62" s="150" t="str">
        <f>'Crisis Indicator Data'!B59</f>
        <v>Drought</v>
      </c>
      <c r="C62" s="150" t="str">
        <f>'Crisis Indicator Data'!C59</f>
        <v>MDG002</v>
      </c>
      <c r="D62" s="150" t="str">
        <f>'Crisis Indicator Data'!D59</f>
        <v>Madagascar</v>
      </c>
      <c r="E62" s="151" t="str">
        <f>'Crisis Indicator Data'!E59</f>
        <v>MDG</v>
      </c>
      <c r="F62" s="246">
        <f>IF('Crisis Indicator Data'!F59="x","x",IF(LOG('Crisis Indicator Data'!F59)&lt;F$4,0,IF(LOG('Crisis Indicator Data'!F59)&gt;F$3,5,ROUND(5-(F$3-LOG('Crisis Indicator Data'!F59))/(F$3-F$4)*5,1))))</f>
        <v>3.6</v>
      </c>
      <c r="G62" s="144">
        <f>IF('Crisis Indicator Data'!F59="x","x",IF(B62="Regional crisis",('Crisis Indicator Data'!F59/VLOOKUP('Impact of the crisis'!$C62,'Regional Crises'!$B$1:$R$66,4,FALSE)),'Crisis Indicator Data'!F59/VLOOKUP('Impact of the crisis'!$E62,'Country Indicator Data'!$B$4:$P$300,15,FALSE)))</f>
        <v>0.25739429357167409</v>
      </c>
      <c r="H62" s="240">
        <f t="shared" si="13"/>
        <v>1.2</v>
      </c>
      <c r="I62" s="240">
        <f t="shared" si="14"/>
        <v>2.4</v>
      </c>
      <c r="J62" s="240">
        <f>IF('Crisis Indicator Data'!G59="x","x",IF(LOG('Crisis Indicator Data'!G59)&lt;J$4,0,IF(LOG('Crisis Indicator Data'!G59)&gt;J$3,5,ROUND(5-(J$3-LOG('Crisis Indicator Data'!G59))/(J$3-J$4)*5,1))))</f>
        <v>2.7</v>
      </c>
      <c r="K62" s="144">
        <f>IF('Crisis Indicator Data'!G59="x","x",IF(B62="Regional crisis",('Crisis Indicator Data'!G59/VLOOKUP('Impact of the crisis'!$C62,'Regional Crises'!$B$1:$R$66,5,FALSE)),'Crisis Indicator Data'!G59/VLOOKUP('Impact of the crisis'!$E62,'Country Indicator Data'!$B$4:$P$300,14,FALSE)))</f>
        <v>0.2351111111111111</v>
      </c>
      <c r="L62" s="240">
        <f t="shared" si="15"/>
        <v>1.1000000000000001</v>
      </c>
      <c r="M62" s="240">
        <f t="shared" si="16"/>
        <v>1.9000000000000001</v>
      </c>
      <c r="N62" s="240">
        <f t="shared" si="17"/>
        <v>2.2000000000000002</v>
      </c>
      <c r="O62" s="240">
        <f>IF('Crisis Indicator Data'!H59="x","x",IF('Crisis Indicator Data'!H59=0,0,IF(LOG('Crisis Indicator Data'!H59)&lt;O$4,0,IF(LOG('Crisis Indicator Data'!H59)&gt;O$3,5,ROUND(5-(O$3-LOG('Crisis Indicator Data'!H59))/(O$3-O$4)*5,1)))))</f>
        <v>3.4</v>
      </c>
      <c r="P62" s="143">
        <f>IF('Crisis Indicator Data'!H59="x","x",'Crisis Indicator Data'!H59/'Crisis Indicator Data'!G59)</f>
        <v>0.55907372400756139</v>
      </c>
      <c r="Q62" s="240">
        <f t="shared" si="18"/>
        <v>2.8</v>
      </c>
      <c r="R62" s="240">
        <f t="shared" si="19"/>
        <v>3.0999999999999996</v>
      </c>
      <c r="S62" s="240">
        <f>IF('Crisis Indicator Data'!I59="x","x",IF('Crisis Indicator Data'!I59=0,0,IF(LOG('Crisis Indicator Data'!I59)&lt;S$4,0,IF(LOG('Crisis Indicator Data'!I59)&gt;S$3,5,ROUND(5-(S$3-LOG('Crisis Indicator Data'!I59))/(S$3-S$4)*5,1)))))</f>
        <v>0.7</v>
      </c>
      <c r="T62" s="143">
        <f>IF('Crisis Indicator Data'!H59="x","x",IF('Crisis Indicator Data'!I59="x","x",'Crisis Indicator Data'!I59/'Crisis Indicator Data'!H59))</f>
        <v>8.4530853761622987E-4</v>
      </c>
      <c r="U62" s="240">
        <f t="shared" si="20"/>
        <v>0</v>
      </c>
      <c r="V62" s="240">
        <f t="shared" si="21"/>
        <v>0.4</v>
      </c>
      <c r="W62" s="240">
        <f>IF('Crisis Indicator Data'!L59="x","x",IF('Crisis Indicator Data'!L59=0,0,IF(LOG('Crisis Indicator Data'!L59)&lt;W$4,0,IF(LOG('Crisis Indicator Data'!L59)&gt;W$3,5,ROUND(5-(W$3-LOG('Crisis Indicator Data'!L59))/(W$3-W$4)*5,1)))))</f>
        <v>2.6</v>
      </c>
      <c r="X62" s="247">
        <f>IF(OR('Crisis Indicator Data'!L59="x",'Crisis Indicator Data'!H59="x"),"x",'Crisis Indicator Data'!L59/'Crisis Indicator Data'!H59)</f>
        <v>1.7187940264863341E-5</v>
      </c>
      <c r="Y62" s="240">
        <f t="shared" si="22"/>
        <v>0.9</v>
      </c>
      <c r="Z62" s="240">
        <f t="shared" si="23"/>
        <v>1.8</v>
      </c>
      <c r="AA62" s="240">
        <f t="shared" si="24"/>
        <v>1.1000000000000001</v>
      </c>
      <c r="AB62" s="248">
        <f t="shared" si="25"/>
        <v>2.2000000000000002</v>
      </c>
    </row>
    <row r="63" spans="1:28" x14ac:dyDescent="0.25">
      <c r="A63" s="149" t="str">
        <f>'Crisis Indicator Data'!A60</f>
        <v>Tropical Cyclone Ana in Madagascar</v>
      </c>
      <c r="B63" s="150" t="str">
        <f>'Crisis Indicator Data'!B60</f>
        <v>Tropical cyclone</v>
      </c>
      <c r="C63" s="150" t="str">
        <f>'Crisis Indicator Data'!C60</f>
        <v>MDG006</v>
      </c>
      <c r="D63" s="150" t="str">
        <f>'Crisis Indicator Data'!D60</f>
        <v>Madagascar</v>
      </c>
      <c r="E63" s="151" t="str">
        <f>'Crisis Indicator Data'!E60</f>
        <v>MDG</v>
      </c>
      <c r="F63" s="246">
        <f>IF('Crisis Indicator Data'!F60="x","x",IF(LOG('Crisis Indicator Data'!F60)&lt;F$4,0,IF(LOG('Crisis Indicator Data'!F60)&gt;F$3,5,ROUND(5-(F$3-LOG('Crisis Indicator Data'!F60))/(F$3-F$4)*5,1))))</f>
        <v>3.8</v>
      </c>
      <c r="G63" s="144">
        <f>IF('Crisis Indicator Data'!F60="x","x",IF(B63="Regional crisis",('Crisis Indicator Data'!F60/VLOOKUP('Impact of the crisis'!$C63,'Regional Crises'!$B$1:$R$66,4,FALSE)),'Crisis Indicator Data'!F60/VLOOKUP('Impact of the crisis'!$E63,'Country Indicator Data'!$B$4:$P$300,15,FALSE)))</f>
        <v>0.33050017188037129</v>
      </c>
      <c r="H63" s="240">
        <f t="shared" si="13"/>
        <v>1.6</v>
      </c>
      <c r="I63" s="240">
        <f t="shared" si="14"/>
        <v>2.7</v>
      </c>
      <c r="J63" s="240">
        <f>IF('Crisis Indicator Data'!G60="x","x",IF(LOG('Crisis Indicator Data'!G60)&lt;J$4,0,IF(LOG('Crisis Indicator Data'!G60)&gt;J$3,5,ROUND(5-(J$3-LOG('Crisis Indicator Data'!G60))/(J$3-J$4)*5,1))))</f>
        <v>3.6</v>
      </c>
      <c r="K63" s="144">
        <f>IF('Crisis Indicator Data'!G60="x","x",IF(B63="Regional crisis",('Crisis Indicator Data'!G60/VLOOKUP('Impact of the crisis'!$C63,'Regional Crises'!$B$1:$R$66,5,FALSE)),'Crisis Indicator Data'!G60/VLOOKUP('Impact of the crisis'!$E63,'Country Indicator Data'!$B$4:$P$300,14,FALSE)))</f>
        <v>0.43481481481481482</v>
      </c>
      <c r="L63" s="240">
        <f t="shared" si="15"/>
        <v>2.1</v>
      </c>
      <c r="M63" s="240">
        <f t="shared" si="16"/>
        <v>2.85</v>
      </c>
      <c r="N63" s="240">
        <f t="shared" si="17"/>
        <v>2.8</v>
      </c>
      <c r="O63" s="240">
        <f>IF('Crisis Indicator Data'!H60="x","x",IF('Crisis Indicator Data'!H60=0,0,IF(LOG('Crisis Indicator Data'!H60)&lt;O$4,0,IF(LOG('Crisis Indicator Data'!H60)&gt;O$3,5,ROUND(5-(O$3-LOG('Crisis Indicator Data'!H60))/(O$3-O$4)*5,1)))))</f>
        <v>0.9</v>
      </c>
      <c r="P63" s="143">
        <f>IF('Crisis Indicator Data'!H60="x","x",'Crisis Indicator Data'!H60/'Crisis Indicator Data'!G60)</f>
        <v>9.3696763202725727E-3</v>
      </c>
      <c r="Q63" s="240">
        <f t="shared" si="18"/>
        <v>0</v>
      </c>
      <c r="R63" s="240">
        <f t="shared" si="19"/>
        <v>0.45</v>
      </c>
      <c r="S63" s="240">
        <f>IF('Crisis Indicator Data'!I60="x","x",IF('Crisis Indicator Data'!I60=0,0,IF(LOG('Crisis Indicator Data'!I60)&lt;S$4,0,IF(LOG('Crisis Indicator Data'!I60)&gt;S$3,5,ROUND(5-(S$3-LOG('Crisis Indicator Data'!I60))/(S$3-S$4)*5,1)))))</f>
        <v>2.7</v>
      </c>
      <c r="T63" s="143">
        <f>IF('Crisis Indicator Data'!H60="x","x",IF('Crisis Indicator Data'!I60="x","x",'Crisis Indicator Data'!I60/'Crisis Indicator Data'!H60))</f>
        <v>0.65454545454545454</v>
      </c>
      <c r="U63" s="240">
        <f t="shared" si="20"/>
        <v>5</v>
      </c>
      <c r="V63" s="240">
        <f t="shared" si="21"/>
        <v>3.9</v>
      </c>
      <c r="W63" s="240">
        <f>IF('Crisis Indicator Data'!L60="x","x",IF('Crisis Indicator Data'!L60=0,0,IF(LOG('Crisis Indicator Data'!L60)&lt;W$4,0,IF(LOG('Crisis Indicator Data'!L60)&gt;W$3,5,ROUND(5-(W$3-LOG('Crisis Indicator Data'!L60))/(W$3-W$4)*5,1)))))</f>
        <v>2.2999999999999998</v>
      </c>
      <c r="X63" s="247">
        <f>IF(OR('Crisis Indicator Data'!L60="x",'Crisis Indicator Data'!H60="x"),"x",'Crisis Indicator Data'!L60/'Crisis Indicator Data'!H60)</f>
        <v>3.7272727272727273E-4</v>
      </c>
      <c r="Y63" s="240">
        <f t="shared" si="22"/>
        <v>5</v>
      </c>
      <c r="Z63" s="240">
        <f t="shared" si="23"/>
        <v>3.7</v>
      </c>
      <c r="AA63" s="240">
        <f t="shared" si="24"/>
        <v>3.8</v>
      </c>
      <c r="AB63" s="248">
        <f t="shared" si="25"/>
        <v>2.5</v>
      </c>
    </row>
    <row r="64" spans="1:28" x14ac:dyDescent="0.25">
      <c r="A64" s="149" t="str">
        <f>'Crisis Indicator Data'!A61</f>
        <v>Multiple crisis in Mexico</v>
      </c>
      <c r="B64" s="150" t="str">
        <f>'Crisis Indicator Data'!B61</f>
        <v>Multiple crises country</v>
      </c>
      <c r="C64" s="150" t="str">
        <f>'Crisis Indicator Data'!C61</f>
        <v>MEX001</v>
      </c>
      <c r="D64" s="150" t="str">
        <f>'Crisis Indicator Data'!D61</f>
        <v>Mexico</v>
      </c>
      <c r="E64" s="151" t="str">
        <f>'Crisis Indicator Data'!E61</f>
        <v>MEX</v>
      </c>
      <c r="F64" s="246">
        <f>IF('Crisis Indicator Data'!F61="x","x",IF(LOG('Crisis Indicator Data'!F61)&lt;F$4,0,IF(LOG('Crisis Indicator Data'!F61)&gt;F$3,5,ROUND(5-(F$3-LOG('Crisis Indicator Data'!F61))/(F$3-F$4)*5,1))))</f>
        <v>5</v>
      </c>
      <c r="G64" s="144">
        <f>IF('Crisis Indicator Data'!F61="x","x",IF(B64="Regional crisis",('Crisis Indicator Data'!F61/VLOOKUP('Impact of the crisis'!$C64,'Regional Crises'!$B$1:$R$66,4,FALSE)),'Crisis Indicator Data'!F61/VLOOKUP('Impact of the crisis'!$E64,'Country Indicator Data'!$B$4:$P$300,15,FALSE)))</f>
        <v>1.0105069574834744</v>
      </c>
      <c r="H64" s="240">
        <f t="shared" si="13"/>
        <v>5</v>
      </c>
      <c r="I64" s="240">
        <f t="shared" si="14"/>
        <v>5</v>
      </c>
      <c r="J64" s="240">
        <f>IF('Crisis Indicator Data'!G61="x","x",IF(LOG('Crisis Indicator Data'!G61)&lt;J$4,0,IF(LOG('Crisis Indicator Data'!G61)&gt;J$3,5,ROUND(5-(J$3-LOG('Crisis Indicator Data'!G61))/(J$3-J$4)*5,1))))</f>
        <v>5</v>
      </c>
      <c r="K64" s="144">
        <f>IF('Crisis Indicator Data'!G61="x","x",IF(B64="Regional crisis",('Crisis Indicator Data'!G61/VLOOKUP('Impact of the crisis'!$C64,'Regional Crises'!$B$1:$R$66,5,FALSE)),'Crisis Indicator Data'!G61/VLOOKUP('Impact of the crisis'!$E64,'Country Indicator Data'!$B$4:$P$300,14,FALSE)))</f>
        <v>1</v>
      </c>
      <c r="L64" s="240">
        <f t="shared" si="15"/>
        <v>5</v>
      </c>
      <c r="M64" s="240">
        <f t="shared" si="16"/>
        <v>5</v>
      </c>
      <c r="N64" s="240">
        <f t="shared" si="17"/>
        <v>5</v>
      </c>
      <c r="O64" s="240">
        <f>IF('Crisis Indicator Data'!H61="x","x",IF('Crisis Indicator Data'!H61=0,0,IF(LOG('Crisis Indicator Data'!H61)&lt;O$4,0,IF(LOG('Crisis Indicator Data'!H61)&gt;O$3,5,ROUND(5-(O$3-LOG('Crisis Indicator Data'!H61))/(O$3-O$4)*5,1)))))</f>
        <v>1.7</v>
      </c>
      <c r="P64" s="143">
        <f>IF('Crisis Indicator Data'!H61="x","x",'Crisis Indicator Data'!H61/'Crisis Indicator Data'!G61)</f>
        <v>2.5839793281653748E-3</v>
      </c>
      <c r="Q64" s="240">
        <f t="shared" si="18"/>
        <v>0</v>
      </c>
      <c r="R64" s="240">
        <f t="shared" si="19"/>
        <v>0.85</v>
      </c>
      <c r="S64" s="240">
        <f>IF('Crisis Indicator Data'!I61="x","x",IF('Crisis Indicator Data'!I61=0,0,IF(LOG('Crisis Indicator Data'!I61)&lt;S$4,0,IF(LOG('Crisis Indicator Data'!I61)&gt;S$3,5,ROUND(5-(S$3-LOG('Crisis Indicator Data'!I61))/(S$3-S$4)*5,1)))))</f>
        <v>2.7</v>
      </c>
      <c r="T64" s="143">
        <f>IF('Crisis Indicator Data'!H61="x","x",IF('Crisis Indicator Data'!I61="x","x",'Crisis Indicator Data'!I61/'Crisis Indicator Data'!H61))</f>
        <v>0.2554517133956386</v>
      </c>
      <c r="U64" s="240">
        <f t="shared" si="20"/>
        <v>5</v>
      </c>
      <c r="V64" s="240">
        <f t="shared" si="21"/>
        <v>3.9</v>
      </c>
      <c r="W64" s="240">
        <f>IF('Crisis Indicator Data'!L61="x","x",IF('Crisis Indicator Data'!L61=0,0,IF(LOG('Crisis Indicator Data'!L61)&lt;W$4,0,IF(LOG('Crisis Indicator Data'!L61)&gt;W$3,5,ROUND(5-(W$3-LOG('Crisis Indicator Data'!L61))/(W$3-W$4)*5,1)))))</f>
        <v>3.5</v>
      </c>
      <c r="X64" s="247">
        <f>IF(OR('Crisis Indicator Data'!L61="x",'Crisis Indicator Data'!H61="x"),"x",'Crisis Indicator Data'!L61/'Crisis Indicator Data'!H61)</f>
        <v>9.3769470404984423E-4</v>
      </c>
      <c r="Y64" s="240">
        <f t="shared" si="22"/>
        <v>5</v>
      </c>
      <c r="Z64" s="240">
        <f t="shared" si="23"/>
        <v>4.3</v>
      </c>
      <c r="AA64" s="240">
        <f t="shared" si="24"/>
        <v>4.0999999999999996</v>
      </c>
      <c r="AB64" s="248">
        <f t="shared" si="25"/>
        <v>2.8</v>
      </c>
    </row>
    <row r="65" spans="1:28" x14ac:dyDescent="0.25">
      <c r="A65" s="149" t="str">
        <f>'Crisis Indicator Data'!A62</f>
        <v>Criminal Violence in Mexico</v>
      </c>
      <c r="B65" s="150" t="str">
        <f>'Crisis Indicator Data'!B62</f>
        <v>Other type of violence</v>
      </c>
      <c r="C65" s="150" t="str">
        <f>'Crisis Indicator Data'!C62</f>
        <v>MEX002</v>
      </c>
      <c r="D65" s="150" t="str">
        <f>'Crisis Indicator Data'!D62</f>
        <v>Mexico</v>
      </c>
      <c r="E65" s="151" t="str">
        <f>'Crisis Indicator Data'!E62</f>
        <v>MEX</v>
      </c>
      <c r="F65" s="246">
        <f>IF('Crisis Indicator Data'!F62="x","x",IF(LOG('Crisis Indicator Data'!F62)&lt;F$4,0,IF(LOG('Crisis Indicator Data'!F62)&gt;F$3,5,ROUND(5-(F$3-LOG('Crisis Indicator Data'!F62))/(F$3-F$4)*5,1))))</f>
        <v>5</v>
      </c>
      <c r="G65" s="144">
        <f>IF('Crisis Indicator Data'!F62="x","x",IF(B65="Regional crisis",('Crisis Indicator Data'!F62/VLOOKUP('Impact of the crisis'!$C65,'Regional Crises'!$B$1:$R$66,4,FALSE)),'Crisis Indicator Data'!F62/VLOOKUP('Impact of the crisis'!$E65,'Country Indicator Data'!$B$4:$P$300,15,FALSE)))</f>
        <v>1.0105069574834744</v>
      </c>
      <c r="H65" s="240">
        <f t="shared" si="13"/>
        <v>5</v>
      </c>
      <c r="I65" s="240">
        <f t="shared" si="14"/>
        <v>5</v>
      </c>
      <c r="J65" s="240">
        <f>IF('Crisis Indicator Data'!G62="x","x",IF(LOG('Crisis Indicator Data'!G62)&lt;J$4,0,IF(LOG('Crisis Indicator Data'!G62)&gt;J$3,5,ROUND(5-(J$3-LOG('Crisis Indicator Data'!G62))/(J$3-J$4)*5,1))))</f>
        <v>5</v>
      </c>
      <c r="K65" s="144">
        <f>IF('Crisis Indicator Data'!G62="x","x",IF(B65="Regional crisis",('Crisis Indicator Data'!G62/VLOOKUP('Impact of the crisis'!$C65,'Regional Crises'!$B$1:$R$66,5,FALSE)),'Crisis Indicator Data'!G62/VLOOKUP('Impact of the crisis'!$E65,'Country Indicator Data'!$B$4:$P$300,14,FALSE)))</f>
        <v>1.0381962053337841</v>
      </c>
      <c r="L65" s="240">
        <f t="shared" si="15"/>
        <v>5</v>
      </c>
      <c r="M65" s="240">
        <f t="shared" si="16"/>
        <v>5</v>
      </c>
      <c r="N65" s="240">
        <f t="shared" si="17"/>
        <v>5</v>
      </c>
      <c r="O65" s="240">
        <f>IF('Crisis Indicator Data'!H62="x","x",IF('Crisis Indicator Data'!H62=0,0,IF(LOG('Crisis Indicator Data'!H62)&lt;O$4,0,IF(LOG('Crisis Indicator Data'!H62)&gt;O$3,5,ROUND(5-(O$3-LOG('Crisis Indicator Data'!H62))/(O$3-O$4)*5,1)))))</f>
        <v>1.8</v>
      </c>
      <c r="P65" s="143">
        <f>IF('Crisis Indicator Data'!H62="x","x",'Crisis Indicator Data'!H62/'Crisis Indicator Data'!G62)</f>
        <v>2.7680426759296591E-3</v>
      </c>
      <c r="Q65" s="240">
        <f t="shared" si="18"/>
        <v>0</v>
      </c>
      <c r="R65" s="240">
        <f t="shared" si="19"/>
        <v>0.9</v>
      </c>
      <c r="S65" s="240">
        <f>IF('Crisis Indicator Data'!I62="x","x",IF('Crisis Indicator Data'!I62=0,0,IF(LOG('Crisis Indicator Data'!I62)&lt;S$4,0,IF(LOG('Crisis Indicator Data'!I62)&gt;S$3,5,ROUND(5-(S$3-LOG('Crisis Indicator Data'!I62))/(S$3-S$4)*5,1)))))</f>
        <v>3.6</v>
      </c>
      <c r="T65" s="143">
        <f>IF('Crisis Indicator Data'!H62="x","x",IF('Crisis Indicator Data'!I62="x","x",'Crisis Indicator Data'!I62/'Crisis Indicator Data'!H62))</f>
        <v>1</v>
      </c>
      <c r="U65" s="240">
        <f t="shared" si="20"/>
        <v>5</v>
      </c>
      <c r="V65" s="240">
        <f t="shared" si="21"/>
        <v>4.3</v>
      </c>
      <c r="W65" s="240">
        <f>IF('Crisis Indicator Data'!L62="x","x",IF('Crisis Indicator Data'!L62=0,0,IF(LOG('Crisis Indicator Data'!L62)&lt;W$4,0,IF(LOG('Crisis Indicator Data'!L62)&gt;W$3,5,ROUND(5-(W$3-LOG('Crisis Indicator Data'!L62))/(W$3-W$4)*5,1)))))</f>
        <v>5</v>
      </c>
      <c r="X65" s="247">
        <f>IF(OR('Crisis Indicator Data'!L62="x",'Crisis Indicator Data'!H62="x"),"x",'Crisis Indicator Data'!L62/'Crisis Indicator Data'!H62)</f>
        <v>9.6750700280112036E-3</v>
      </c>
      <c r="Y65" s="240">
        <f t="shared" si="22"/>
        <v>5</v>
      </c>
      <c r="Z65" s="240">
        <f t="shared" si="23"/>
        <v>5</v>
      </c>
      <c r="AA65" s="240">
        <f t="shared" si="24"/>
        <v>4.7</v>
      </c>
      <c r="AB65" s="248">
        <f t="shared" si="25"/>
        <v>3.4</v>
      </c>
    </row>
    <row r="66" spans="1:28" x14ac:dyDescent="0.25">
      <c r="A66" s="149" t="str">
        <f>'Crisis Indicator Data'!A63</f>
        <v>Mixed Migration in Mexico</v>
      </c>
      <c r="B66" s="150" t="str">
        <f>'Crisis Indicator Data'!B63</f>
        <v>International displacement</v>
      </c>
      <c r="C66" s="150" t="str">
        <f>'Crisis Indicator Data'!C63</f>
        <v>MEX003</v>
      </c>
      <c r="D66" s="150" t="str">
        <f>'Crisis Indicator Data'!D63</f>
        <v>Mexico</v>
      </c>
      <c r="E66" s="151" t="str">
        <f>'Crisis Indicator Data'!E63</f>
        <v>MEX</v>
      </c>
      <c r="F66" s="246">
        <f>IF('Crisis Indicator Data'!F63="x","x",IF(LOG('Crisis Indicator Data'!F63)&lt;F$4,0,IF(LOG('Crisis Indicator Data'!F63)&gt;F$3,5,ROUND(5-(F$3-LOG('Crisis Indicator Data'!F63))/(F$3-F$4)*5,1))))</f>
        <v>5</v>
      </c>
      <c r="G66" s="144">
        <f>IF('Crisis Indicator Data'!F63="x","x",IF(B66="Regional crisis",('Crisis Indicator Data'!F63/VLOOKUP('Impact of the crisis'!$C66,'Regional Crises'!$B$1:$R$66,4,FALSE)),'Crisis Indicator Data'!F63/VLOOKUP('Impact of the crisis'!$E66,'Country Indicator Data'!$B$4:$P$300,15,FALSE)))</f>
        <v>1.0105069574834744</v>
      </c>
      <c r="H66" s="240">
        <f t="shared" si="13"/>
        <v>5</v>
      </c>
      <c r="I66" s="240">
        <f t="shared" si="14"/>
        <v>5</v>
      </c>
      <c r="J66" s="240">
        <f>IF('Crisis Indicator Data'!G63="x","x",IF(LOG('Crisis Indicator Data'!G63)&lt;J$4,0,IF(LOG('Crisis Indicator Data'!G63)&gt;J$3,5,ROUND(5-(J$3-LOG('Crisis Indicator Data'!G63))/(J$3-J$4)*5,1))))</f>
        <v>5</v>
      </c>
      <c r="K66" s="144">
        <f>IF('Crisis Indicator Data'!G63="x","x",IF(B66="Regional crisis",('Crisis Indicator Data'!G63/VLOOKUP('Impact of the crisis'!$C66,'Regional Crises'!$B$1:$R$66,5,FALSE)),'Crisis Indicator Data'!G63/VLOOKUP('Impact of the crisis'!$E66,'Country Indicator Data'!$B$4:$P$300,14,FALSE)))</f>
        <v>1</v>
      </c>
      <c r="L66" s="240">
        <f t="shared" si="15"/>
        <v>5</v>
      </c>
      <c r="M66" s="240">
        <f t="shared" si="16"/>
        <v>5</v>
      </c>
      <c r="N66" s="240">
        <f t="shared" si="17"/>
        <v>5</v>
      </c>
      <c r="O66" s="240">
        <f>IF('Crisis Indicator Data'!H63="x","x",IF('Crisis Indicator Data'!H63=0,0,IF(LOG('Crisis Indicator Data'!H63)&lt;O$4,0,IF(LOG('Crisis Indicator Data'!H63)&gt;O$3,5,ROUND(5-(O$3-LOG('Crisis Indicator Data'!H63))/(O$3-O$4)*5,1)))))</f>
        <v>1.7</v>
      </c>
      <c r="P66" s="143">
        <f>IF('Crisis Indicator Data'!H63="x","x",'Crisis Indicator Data'!H63/'Crisis Indicator Data'!G63)</f>
        <v>2.5839793281653748E-3</v>
      </c>
      <c r="Q66" s="240">
        <f t="shared" si="18"/>
        <v>0</v>
      </c>
      <c r="R66" s="240">
        <f t="shared" si="19"/>
        <v>0.85</v>
      </c>
      <c r="S66" s="240">
        <f>IF('Crisis Indicator Data'!I63="x","x",IF('Crisis Indicator Data'!I63=0,0,IF(LOG('Crisis Indicator Data'!I63)&lt;S$4,0,IF(LOG('Crisis Indicator Data'!I63)&gt;S$3,5,ROUND(5-(S$3-LOG('Crisis Indicator Data'!I63))/(S$3-S$4)*5,1)))))</f>
        <v>2.7</v>
      </c>
      <c r="T66" s="143">
        <f>IF('Crisis Indicator Data'!H63="x","x",IF('Crisis Indicator Data'!I63="x","x",'Crisis Indicator Data'!I63/'Crisis Indicator Data'!H63))</f>
        <v>0.2554517133956386</v>
      </c>
      <c r="U66" s="240">
        <f t="shared" si="20"/>
        <v>5</v>
      </c>
      <c r="V66" s="240">
        <f t="shared" si="21"/>
        <v>3.9</v>
      </c>
      <c r="W66" s="240">
        <f>IF('Crisis Indicator Data'!L63="x","x",IF('Crisis Indicator Data'!L63=0,0,IF(LOG('Crisis Indicator Data'!L63)&lt;W$4,0,IF(LOG('Crisis Indicator Data'!L63)&gt;W$3,5,ROUND(5-(W$3-LOG('Crisis Indicator Data'!L63))/(W$3-W$4)*5,1)))))</f>
        <v>3.5</v>
      </c>
      <c r="X66" s="247">
        <f>IF(OR('Crisis Indicator Data'!L63="x",'Crisis Indicator Data'!H63="x"),"x",'Crisis Indicator Data'!L63/'Crisis Indicator Data'!H63)</f>
        <v>9.3769470404984423E-4</v>
      </c>
      <c r="Y66" s="240">
        <f t="shared" si="22"/>
        <v>5</v>
      </c>
      <c r="Z66" s="240">
        <f t="shared" si="23"/>
        <v>4.3</v>
      </c>
      <c r="AA66" s="240">
        <f t="shared" si="24"/>
        <v>4.0999999999999996</v>
      </c>
      <c r="AB66" s="248">
        <f t="shared" si="25"/>
        <v>2.8</v>
      </c>
    </row>
    <row r="67" spans="1:28" x14ac:dyDescent="0.25">
      <c r="A67" s="149" t="str">
        <f>'Crisis Indicator Data'!A64</f>
        <v>Complex crisis in Mali</v>
      </c>
      <c r="B67" s="150" t="str">
        <f>'Crisis Indicator Data'!B64</f>
        <v>Complex crisis</v>
      </c>
      <c r="C67" s="150" t="str">
        <f>'Crisis Indicator Data'!C64</f>
        <v>MLI001</v>
      </c>
      <c r="D67" s="150" t="str">
        <f>'Crisis Indicator Data'!D64</f>
        <v>Mali</v>
      </c>
      <c r="E67" s="151" t="str">
        <f>'Crisis Indicator Data'!E64</f>
        <v>MLI</v>
      </c>
      <c r="F67" s="246">
        <f>IF('Crisis Indicator Data'!F64="x","x",IF(LOG('Crisis Indicator Data'!F64)&lt;F$4,0,IF(LOG('Crisis Indicator Data'!F64)&gt;F$3,5,ROUND(5-(F$3-LOG('Crisis Indicator Data'!F64))/(F$3-F$4)*5,1))))</f>
        <v>5</v>
      </c>
      <c r="G67" s="144">
        <f>IF('Crisis Indicator Data'!F64="x","x",IF(B67="Regional crisis",('Crisis Indicator Data'!F64/VLOOKUP('Impact of the crisis'!$C67,'Regional Crises'!$B$1:$R$66,4,FALSE)),'Crisis Indicator Data'!F64/VLOOKUP('Impact of the crisis'!$E67,'Country Indicator Data'!$B$4:$P$300,15,FALSE)))</f>
        <v>1</v>
      </c>
      <c r="H67" s="240">
        <f t="shared" si="13"/>
        <v>5</v>
      </c>
      <c r="I67" s="240">
        <f t="shared" si="14"/>
        <v>5</v>
      </c>
      <c r="J67" s="240">
        <f>IF('Crisis Indicator Data'!G64="x","x",IF(LOG('Crisis Indicator Data'!G64)&lt;J$4,0,IF(LOG('Crisis Indicator Data'!G64)&gt;J$3,5,ROUND(5-(J$3-LOG('Crisis Indicator Data'!G64))/(J$3-J$4)*5,1))))</f>
        <v>4.4000000000000004</v>
      </c>
      <c r="K67" s="144">
        <f>IF('Crisis Indicator Data'!G64="x","x",IF(B67="Regional crisis",('Crisis Indicator Data'!G64/VLOOKUP('Impact of the crisis'!$C67,'Regional Crises'!$B$1:$R$66,5,FALSE)),'Crisis Indicator Data'!G64/VLOOKUP('Impact of the crisis'!$E67,'Country Indicator Data'!$B$4:$P$300,14,FALSE)))</f>
        <v>1</v>
      </c>
      <c r="L67" s="240">
        <f t="shared" si="15"/>
        <v>5</v>
      </c>
      <c r="M67" s="240">
        <f t="shared" si="16"/>
        <v>4.7</v>
      </c>
      <c r="N67" s="240">
        <f t="shared" si="17"/>
        <v>4.9000000000000004</v>
      </c>
      <c r="O67" s="240">
        <f>IF('Crisis Indicator Data'!H64="x","x",IF('Crisis Indicator Data'!H64=0,0,IF(LOG('Crisis Indicator Data'!H64)&lt;O$4,0,IF(LOG('Crisis Indicator Data'!H64)&gt;O$3,5,ROUND(5-(O$3-LOG('Crisis Indicator Data'!H64))/(O$3-O$4)*5,1)))))</f>
        <v>4.3</v>
      </c>
      <c r="P67" s="143">
        <f>IF('Crisis Indicator Data'!H64="x","x",'Crisis Indicator Data'!H64/'Crisis Indicator Data'!G64)</f>
        <v>0.57406136653269291</v>
      </c>
      <c r="Q67" s="240">
        <f t="shared" si="18"/>
        <v>2.8</v>
      </c>
      <c r="R67" s="240">
        <f t="shared" si="19"/>
        <v>3.55</v>
      </c>
      <c r="S67" s="240">
        <f>IF('Crisis Indicator Data'!I64="x","x",IF('Crisis Indicator Data'!I64=0,0,IF(LOG('Crisis Indicator Data'!I64)&lt;S$4,0,IF(LOG('Crisis Indicator Data'!I64)&gt;S$3,5,ROUND(5-(S$3-LOG('Crisis Indicator Data'!I64))/(S$3-S$4)*5,1)))))</f>
        <v>4.4000000000000004</v>
      </c>
      <c r="T67" s="143">
        <f>IF('Crisis Indicator Data'!H64="x","x",IF('Crisis Indicator Data'!I64="x","x",'Crisis Indicator Data'!I64/'Crisis Indicator Data'!H64))</f>
        <v>9.7336065573770489E-2</v>
      </c>
      <c r="U67" s="240">
        <f t="shared" si="20"/>
        <v>3.2</v>
      </c>
      <c r="V67" s="240">
        <f t="shared" si="21"/>
        <v>3.8</v>
      </c>
      <c r="W67" s="240">
        <f>IF('Crisis Indicator Data'!L64="x","x",IF('Crisis Indicator Data'!L64=0,0,IF(LOG('Crisis Indicator Data'!L64)&lt;W$4,0,IF(LOG('Crisis Indicator Data'!L64)&gt;W$3,5,ROUND(5-(W$3-LOG('Crisis Indicator Data'!L64))/(W$3-W$4)*5,1)))))</f>
        <v>4.2</v>
      </c>
      <c r="X67" s="247">
        <f>IF(OR('Crisis Indicator Data'!L64="x",'Crisis Indicator Data'!H64="x"),"x",'Crisis Indicator Data'!L64/'Crisis Indicator Data'!H64)</f>
        <v>7.5648907103825137E-5</v>
      </c>
      <c r="Y67" s="240">
        <f t="shared" si="22"/>
        <v>3.8</v>
      </c>
      <c r="Z67" s="240">
        <f t="shared" si="23"/>
        <v>4</v>
      </c>
      <c r="AA67" s="240">
        <f t="shared" si="24"/>
        <v>3.9</v>
      </c>
      <c r="AB67" s="248">
        <f t="shared" si="25"/>
        <v>3.7</v>
      </c>
    </row>
    <row r="68" spans="1:28" x14ac:dyDescent="0.25">
      <c r="A68" s="149" t="str">
        <f>'Crisis Indicator Data'!A65</f>
        <v>Multiple crises in Myanmar</v>
      </c>
      <c r="B68" s="150" t="str">
        <f>'Crisis Indicator Data'!B65</f>
        <v>Multiple crises country</v>
      </c>
      <c r="C68" s="150" t="str">
        <f>'Crisis Indicator Data'!C65</f>
        <v>MMR001</v>
      </c>
      <c r="D68" s="150" t="str">
        <f>'Crisis Indicator Data'!D65</f>
        <v>Myanmar</v>
      </c>
      <c r="E68" s="151" t="str">
        <f>'Crisis Indicator Data'!E65</f>
        <v>MMR</v>
      </c>
      <c r="F68" s="246">
        <f>IF('Crisis Indicator Data'!F65="x","x",IF(LOG('Crisis Indicator Data'!F65)&lt;F$4,0,IF(LOG('Crisis Indicator Data'!F65)&gt;F$3,5,ROUND(5-(F$3-LOG('Crisis Indicator Data'!F65))/(F$3-F$4)*5,1))))</f>
        <v>4.7</v>
      </c>
      <c r="G68" s="144">
        <f>IF('Crisis Indicator Data'!F65="x","x",IF(B68="Regional crisis",('Crisis Indicator Data'!F65/VLOOKUP('Impact of the crisis'!$C68,'Regional Crises'!$B$1:$R$66,4,FALSE)),'Crisis Indicator Data'!F65/VLOOKUP('Impact of the crisis'!$E68,'Country Indicator Data'!$B$4:$P$300,15,FALSE)))</f>
        <v>1.060683224107307</v>
      </c>
      <c r="H68" s="240">
        <f t="shared" si="13"/>
        <v>5</v>
      </c>
      <c r="I68" s="240">
        <f t="shared" si="14"/>
        <v>4.8499999999999996</v>
      </c>
      <c r="J68" s="240">
        <f>IF('Crisis Indicator Data'!G65="x","x",IF(LOG('Crisis Indicator Data'!G65)&lt;J$4,0,IF(LOG('Crisis Indicator Data'!G65)&gt;J$3,5,ROUND(5-(J$3-LOG('Crisis Indicator Data'!G65))/(J$3-J$4)*5,1))))</f>
        <v>5</v>
      </c>
      <c r="K68" s="144">
        <f>IF('Crisis Indicator Data'!G65="x","x",IF(B68="Regional crisis",('Crisis Indicator Data'!G65/VLOOKUP('Impact of the crisis'!$C68,'Regional Crises'!$B$1:$R$66,5,FALSE)),'Crisis Indicator Data'!G65/VLOOKUP('Impact of the crisis'!$E68,'Country Indicator Data'!$B$4:$P$300,14,FALSE)))</f>
        <v>1</v>
      </c>
      <c r="L68" s="240">
        <f t="shared" si="15"/>
        <v>5</v>
      </c>
      <c r="M68" s="240">
        <f t="shared" si="16"/>
        <v>5</v>
      </c>
      <c r="N68" s="240">
        <f t="shared" si="17"/>
        <v>4.9000000000000004</v>
      </c>
      <c r="O68" s="240">
        <f>IF('Crisis Indicator Data'!H65="x","x",IF('Crisis Indicator Data'!H65=0,0,IF(LOG('Crisis Indicator Data'!H65)&lt;O$4,0,IF(LOG('Crisis Indicator Data'!H65)&gt;O$3,5,ROUND(5-(O$3-LOG('Crisis Indicator Data'!H65))/(O$3-O$4)*5,1)))))</f>
        <v>4.7</v>
      </c>
      <c r="P68" s="143">
        <f>IF('Crisis Indicator Data'!H65="x","x",'Crisis Indicator Data'!H65/'Crisis Indicator Data'!G65)</f>
        <v>0.3785376500545653</v>
      </c>
      <c r="Q68" s="240">
        <f t="shared" si="18"/>
        <v>1.9</v>
      </c>
      <c r="R68" s="240">
        <f t="shared" si="19"/>
        <v>3.3</v>
      </c>
      <c r="S68" s="240">
        <f>IF('Crisis Indicator Data'!I65="x","x",IF('Crisis Indicator Data'!I65=0,0,IF(LOG('Crisis Indicator Data'!I65)&lt;S$4,0,IF(LOG('Crisis Indicator Data'!I65)&gt;S$3,5,ROUND(5-(S$3-LOG('Crisis Indicator Data'!I65))/(S$3-S$4)*5,1)))))</f>
        <v>4.7</v>
      </c>
      <c r="T68" s="143">
        <f>IF('Crisis Indicator Data'!H65="x","x",IF('Crisis Indicator Data'!I65="x","x",'Crisis Indicator Data'!I65/'Crisis Indicator Data'!H65))</f>
        <v>9.0620795694791464E-2</v>
      </c>
      <c r="U68" s="240">
        <f t="shared" si="20"/>
        <v>3</v>
      </c>
      <c r="V68" s="240">
        <f t="shared" si="21"/>
        <v>3.9</v>
      </c>
      <c r="W68" s="240">
        <f>IF('Crisis Indicator Data'!L65="x","x",IF('Crisis Indicator Data'!L65=0,0,IF(LOG('Crisis Indicator Data'!L65)&lt;W$4,0,IF(LOG('Crisis Indicator Data'!L65)&gt;W$3,5,ROUND(5-(W$3-LOG('Crisis Indicator Data'!L65))/(W$3-W$4)*5,1)))))</f>
        <v>5</v>
      </c>
      <c r="X68" s="247">
        <f>IF(OR('Crisis Indicator Data'!L65="x",'Crisis Indicator Data'!H65="x"),"x",'Crisis Indicator Data'!L65/'Crisis Indicator Data'!H65)</f>
        <v>4.1014799154334036E-4</v>
      </c>
      <c r="Y68" s="240">
        <f t="shared" si="22"/>
        <v>5</v>
      </c>
      <c r="Z68" s="240">
        <f t="shared" si="23"/>
        <v>5</v>
      </c>
      <c r="AA68" s="240">
        <f t="shared" si="24"/>
        <v>4.5</v>
      </c>
      <c r="AB68" s="248">
        <f t="shared" si="25"/>
        <v>4</v>
      </c>
    </row>
    <row r="69" spans="1:28" x14ac:dyDescent="0.25">
      <c r="A69" s="149" t="str">
        <f>'Crisis Indicator Data'!A66</f>
        <v>Rakhine Conflict</v>
      </c>
      <c r="B69" s="150" t="str">
        <f>'Crisis Indicator Data'!B66</f>
        <v>Conflict</v>
      </c>
      <c r="C69" s="150" t="str">
        <f>'Crisis Indicator Data'!C66</f>
        <v>MMR002</v>
      </c>
      <c r="D69" s="150" t="str">
        <f>'Crisis Indicator Data'!D66</f>
        <v>Myanmar</v>
      </c>
      <c r="E69" s="151" t="str">
        <f>'Crisis Indicator Data'!E66</f>
        <v>MMR</v>
      </c>
      <c r="F69" s="246">
        <f>IF('Crisis Indicator Data'!F66="x","x",IF(LOG('Crisis Indicator Data'!F66)&lt;F$4,0,IF(LOG('Crisis Indicator Data'!F66)&gt;F$3,5,ROUND(5-(F$3-LOG('Crisis Indicator Data'!F66))/(F$3-F$4)*5,1))))</f>
        <v>2.8</v>
      </c>
      <c r="G69" s="144">
        <f>IF('Crisis Indicator Data'!F66="x","x",IF(B69="Regional crisis",('Crisis Indicator Data'!F66/VLOOKUP('Impact of the crisis'!$C69,'Regional Crises'!$B$1:$R$66,4,FALSE)),'Crisis Indicator Data'!F66/VLOOKUP('Impact of the crisis'!$E69,'Country Indicator Data'!$B$4:$P$300,15,FALSE)))</f>
        <v>6.8685306547436764E-2</v>
      </c>
      <c r="H69" s="240">
        <f t="shared" si="13"/>
        <v>0.2</v>
      </c>
      <c r="I69" s="240">
        <f t="shared" si="14"/>
        <v>1.5</v>
      </c>
      <c r="J69" s="240">
        <f>IF('Crisis Indicator Data'!G66="x","x",IF(LOG('Crisis Indicator Data'!G66)&lt;J$4,0,IF(LOG('Crisis Indicator Data'!G66)&gt;J$3,5,ROUND(5-(J$3-LOG('Crisis Indicator Data'!G66))/(J$3-J$4)*5,1))))</f>
        <v>1.9</v>
      </c>
      <c r="K69" s="144">
        <f>IF('Crisis Indicator Data'!G66="x","x",IF(B69="Regional crisis",('Crisis Indicator Data'!G66/VLOOKUP('Impact of the crisis'!$C69,'Regional Crises'!$B$1:$R$66,5,FALSE)),'Crisis Indicator Data'!G66/VLOOKUP('Impact of the crisis'!$E69,'Country Indicator Data'!$B$4:$P$300,14,FALSE)))</f>
        <v>6.6551473263004729E-2</v>
      </c>
      <c r="L69" s="240">
        <f t="shared" si="15"/>
        <v>0.3</v>
      </c>
      <c r="M69" s="240">
        <f t="shared" si="16"/>
        <v>1.0999999999999999</v>
      </c>
      <c r="N69" s="240">
        <f t="shared" si="17"/>
        <v>1.3</v>
      </c>
      <c r="O69" s="240">
        <f>IF('Crisis Indicator Data'!H66="x","x",IF('Crisis Indicator Data'!H66=0,0,IF(LOG('Crisis Indicator Data'!H66)&lt;O$4,0,IF(LOG('Crisis Indicator Data'!H66)&gt;O$3,5,ROUND(5-(O$3-LOG('Crisis Indicator Data'!H66))/(O$3-O$4)*5,1)))))</f>
        <v>3.2</v>
      </c>
      <c r="P69" s="143">
        <f>IF('Crisis Indicator Data'!H66="x","x",'Crisis Indicator Data'!H66/'Crisis Indicator Data'!G66)</f>
        <v>0.69937141295435912</v>
      </c>
      <c r="Q69" s="240">
        <f t="shared" si="18"/>
        <v>3.5</v>
      </c>
      <c r="R69" s="240">
        <f t="shared" si="19"/>
        <v>3.35</v>
      </c>
      <c r="S69" s="240">
        <f>IF('Crisis Indicator Data'!I66="x","x",IF('Crisis Indicator Data'!I66=0,0,IF(LOG('Crisis Indicator Data'!I66)&lt;S$4,0,IF(LOG('Crisis Indicator Data'!I66)&gt;S$3,5,ROUND(5-(S$3-LOG('Crisis Indicator Data'!I66))/(S$3-S$4)*5,1)))))</f>
        <v>4.5</v>
      </c>
      <c r="T69" s="143">
        <f>IF('Crisis Indicator Data'!H66="x","x",IF('Crisis Indicator Data'!I66="x","x",'Crisis Indicator Data'!I66/'Crisis Indicator Data'!H66))</f>
        <v>0.53888237592809696</v>
      </c>
      <c r="U69" s="240">
        <f t="shared" si="20"/>
        <v>5</v>
      </c>
      <c r="V69" s="240">
        <f t="shared" si="21"/>
        <v>4.8</v>
      </c>
      <c r="W69" s="240">
        <f>IF('Crisis Indicator Data'!L66="x","x",IF('Crisis Indicator Data'!L66=0,0,IF(LOG('Crisis Indicator Data'!L66)&lt;W$4,0,IF(LOG('Crisis Indicator Data'!L66)&gt;W$3,5,ROUND(5-(W$3-LOG('Crisis Indicator Data'!L66))/(W$3-W$4)*5,1)))))</f>
        <v>1.4</v>
      </c>
      <c r="X69" s="247">
        <f>IF(OR('Crisis Indicator Data'!L66="x",'Crisis Indicator Data'!H66="x"),"x",'Crisis Indicator Data'!L66/'Crisis Indicator Data'!H66)</f>
        <v>3.9077764751856192E-6</v>
      </c>
      <c r="Y69" s="240">
        <f t="shared" si="22"/>
        <v>0.2</v>
      </c>
      <c r="Z69" s="240">
        <f t="shared" si="23"/>
        <v>0.8</v>
      </c>
      <c r="AA69" s="240">
        <f t="shared" si="24"/>
        <v>3.4</v>
      </c>
      <c r="AB69" s="248">
        <f t="shared" si="25"/>
        <v>3.4</v>
      </c>
    </row>
    <row r="70" spans="1:28" x14ac:dyDescent="0.25">
      <c r="A70" s="149" t="str">
        <f>'Crisis Indicator Data'!A67</f>
        <v>Kachin and Shan Conflict</v>
      </c>
      <c r="B70" s="150" t="str">
        <f>'Crisis Indicator Data'!B67</f>
        <v>Conflict</v>
      </c>
      <c r="C70" s="150" t="str">
        <f>'Crisis Indicator Data'!C67</f>
        <v>MMR003</v>
      </c>
      <c r="D70" s="150" t="str">
        <f>'Crisis Indicator Data'!D67</f>
        <v>Myanmar</v>
      </c>
      <c r="E70" s="151" t="str">
        <f>'Crisis Indicator Data'!E67</f>
        <v>MMR</v>
      </c>
      <c r="F70" s="246">
        <f>IF('Crisis Indicator Data'!F67="x","x",IF(LOG('Crisis Indicator Data'!F67)&lt;F$4,0,IF(LOG('Crisis Indicator Data'!F67)&gt;F$3,5,ROUND(5-(F$3-LOG('Crisis Indicator Data'!F67))/(F$3-F$4)*5,1))))</f>
        <v>4</v>
      </c>
      <c r="G70" s="144">
        <f>IF('Crisis Indicator Data'!F67="x","x",IF(B70="Regional crisis",('Crisis Indicator Data'!F67/VLOOKUP('Impact of the crisis'!$C70,'Regional Crises'!$B$1:$R$66,4,FALSE)),'Crisis Indicator Data'!F67/VLOOKUP('Impact of the crisis'!$E70,'Country Indicator Data'!$B$4:$P$300,15,FALSE)))</f>
        <v>0.37490506522937467</v>
      </c>
      <c r="H70" s="240">
        <f t="shared" ref="H70:H101" si="26">IF(G70="x","x",IF(G70&lt;H$4,0,IF(G70&gt;H$3,5,ROUND(5-(H$3-G70)/(H$3-H$4)*5,1))))</f>
        <v>1.8</v>
      </c>
      <c r="I70" s="240">
        <f t="shared" ref="I70:I101" si="27">IF(AND(H70="x",F70="x"),"x",AVERAGE(F70,H70))</f>
        <v>2.9</v>
      </c>
      <c r="J70" s="240">
        <f>IF('Crisis Indicator Data'!G67="x","x",IF(LOG('Crisis Indicator Data'!G67)&lt;J$4,0,IF(LOG('Crisis Indicator Data'!G67)&gt;J$3,5,ROUND(5-(J$3-LOG('Crisis Indicator Data'!G67))/(J$3-J$4)*5,1))))</f>
        <v>3.1</v>
      </c>
      <c r="K70" s="144">
        <f>IF('Crisis Indicator Data'!G67="x","x",IF(B70="Regional crisis",('Crisis Indicator Data'!G67/VLOOKUP('Impact of the crisis'!$C70,'Regional Crises'!$B$1:$R$66,5,FALSE)),'Crisis Indicator Data'!G67/VLOOKUP('Impact of the crisis'!$E70,'Country Indicator Data'!$B$4:$P$300,14,FALSE)))</f>
        <v>0.1526555110949436</v>
      </c>
      <c r="L70" s="240">
        <f t="shared" ref="L70:L101" si="28">IF(K70="x","x",IF(K70&lt;L$4,0,IF(K70&gt;L$3,5,ROUND(5-(L$3-K70)/(L$3-L$4)*5,1))))</f>
        <v>0.7</v>
      </c>
      <c r="M70" s="240">
        <f t="shared" ref="M70:M101" si="29">IF(AND(L70="x",J70="x"),"x",AVERAGE(J70,L70))</f>
        <v>1.9</v>
      </c>
      <c r="N70" s="240">
        <f t="shared" ref="N70:N101" si="30">IF(AND(M70="x",I70="x"),"x",IF(OR(M70="x",I70="x"),AVERAGE(I70,M70),ROUND((5-GEOMEAN(((5-I70)/5*4+1),((5-M70)/5*4+1)))/4*5,1)))</f>
        <v>2.4</v>
      </c>
      <c r="O70" s="240">
        <f>IF('Crisis Indicator Data'!H67="x","x",IF('Crisis Indicator Data'!H67=0,0,IF(LOG('Crisis Indicator Data'!H67)&lt;O$4,0,IF(LOG('Crisis Indicator Data'!H67)&gt;O$3,5,ROUND(5-(O$3-LOG('Crisis Indicator Data'!H67))/(O$3-O$4)*5,1)))))</f>
        <v>4</v>
      </c>
      <c r="P70" s="143">
        <f>IF('Crisis Indicator Data'!H67="x","x",'Crisis Indicator Data'!H67/'Crisis Indicator Data'!G67)</f>
        <v>1</v>
      </c>
      <c r="Q70" s="240">
        <f t="shared" ref="Q70:Q101" si="31">IF(P70="x","x",IF(P70&lt;Q$4,0,IF(P70&gt;Q$3,5,ROUND(5-(Q$3-P70)/(Q$3-Q$4)*5,1))))</f>
        <v>5</v>
      </c>
      <c r="R70" s="240">
        <f t="shared" ref="R70:R101" si="32">IF(AND(Q70="x",O70="x"),"x",AVERAGE(O70,Q70))</f>
        <v>4.5</v>
      </c>
      <c r="S70" s="240">
        <f>IF('Crisis Indicator Data'!I67="x","x",IF('Crisis Indicator Data'!I67=0,0,IF(LOG('Crisis Indicator Data'!I67)&lt;S$4,0,IF(LOG('Crisis Indicator Data'!I67)&gt;S$3,5,ROUND(5-(S$3-LOG('Crisis Indicator Data'!I67))/(S$3-S$4)*5,1)))))</f>
        <v>2.9</v>
      </c>
      <c r="T70" s="143">
        <f>IF('Crisis Indicator Data'!H67="x","x",IF('Crisis Indicator Data'!I67="x","x",'Crisis Indicator Data'!I67/'Crisis Indicator Data'!H67))</f>
        <v>1.274871917073752E-2</v>
      </c>
      <c r="U70" s="240">
        <f t="shared" ref="U70:U101" si="33">IF(T70="x","x",IF(T70&lt;U$4,0,IF(T70&gt;U$3,5,ROUND(5-(U$3-T70)/(U$3-U$4)*5,1))))</f>
        <v>0.4</v>
      </c>
      <c r="V70" s="240">
        <f t="shared" ref="V70:V101" si="34">IF(AND(U70="x",S70="x"),"x",ROUND(AVERAGE(S70,U70),1))</f>
        <v>1.7</v>
      </c>
      <c r="W70" s="240">
        <f>IF('Crisis Indicator Data'!L67="x","x",IF('Crisis Indicator Data'!L67=0,0,IF(LOG('Crisis Indicator Data'!L67)&lt;W$4,0,IF(LOG('Crisis Indicator Data'!L67)&gt;W$3,5,ROUND(5-(W$3-LOG('Crisis Indicator Data'!L67))/(W$3-W$4)*5,1)))))</f>
        <v>4.0999999999999996</v>
      </c>
      <c r="X70" s="247">
        <f>IF(OR('Crisis Indicator Data'!L67="x",'Crisis Indicator Data'!H67="x"),"x",'Crisis Indicator Data'!L67/'Crisis Indicator Data'!H67)</f>
        <v>9.0789944000953173E-5</v>
      </c>
      <c r="Y70" s="240">
        <f t="shared" ref="Y70:Y101" si="35">IF(X70="x","x",IF(X70&lt;Y$4,0,IF(X70&gt;Y$3,5,ROUND(5-(Y$3-X70)/(Y$3-Y$4)*5,1))))</f>
        <v>4.5</v>
      </c>
      <c r="Z70" s="240">
        <f t="shared" ref="Z70:Z101" si="36">IF(AND(Y70="x",W70="x"),"x",ROUND(AVERAGE(W70,Y70),1))</f>
        <v>4.3</v>
      </c>
      <c r="AA70" s="240">
        <f t="shared" ref="AA70:AA101" si="37">IF(AND(V70="x",Z70="x"),"x",IF(OR(V70="x",Z70="x"),AVERAGE(V70,Z70),ROUND((5-GEOMEAN(((5-V70)/5*4+1),((5-Z70)/5*4+1)))/4*5,1)))</f>
        <v>3.3</v>
      </c>
      <c r="AB70" s="248">
        <f t="shared" ref="AB70:AB101" si="38">IF(AND(R70="x",AA70="x"),"x",IF(OR(R70="x",AA70="x"),AVERAGE(R70,AA70),ROUND((5-GEOMEAN(((5-R70)/5*4+1),((5-AA70)/5*4+1)))/4*5,1)))</f>
        <v>4</v>
      </c>
    </row>
    <row r="71" spans="1:28" x14ac:dyDescent="0.25">
      <c r="A71" s="149" t="str">
        <f>'Crisis Indicator Data'!A68</f>
        <v>Post-coup conflict in Myanmar</v>
      </c>
      <c r="B71" s="150" t="str">
        <f>'Crisis Indicator Data'!B68</f>
        <v>Conflict</v>
      </c>
      <c r="C71" s="150" t="str">
        <f>'Crisis Indicator Data'!C68</f>
        <v>MMR004</v>
      </c>
      <c r="D71" s="150" t="str">
        <f>'Crisis Indicator Data'!D68</f>
        <v>Myanmar</v>
      </c>
      <c r="E71" s="151" t="str">
        <f>'Crisis Indicator Data'!E68</f>
        <v>MMR</v>
      </c>
      <c r="F71" s="246">
        <f>IF('Crisis Indicator Data'!F68="x","x",IF(LOG('Crisis Indicator Data'!F68)&lt;F$4,0,IF(LOG('Crisis Indicator Data'!F68)&gt;F$3,5,ROUND(5-(F$3-LOG('Crisis Indicator Data'!F68))/(F$3-F$4)*5,1))))</f>
        <v>4.3</v>
      </c>
      <c r="G71" s="144">
        <f>IF('Crisis Indicator Data'!F68="x","x",IF(B71="Regional crisis",('Crisis Indicator Data'!F68/VLOOKUP('Impact of the crisis'!$C71,'Regional Crises'!$B$1:$R$66,4,FALSE)),'Crisis Indicator Data'!F68/VLOOKUP('Impact of the crisis'!$E71,'Country Indicator Data'!$B$4:$P$300,15,FALSE)))</f>
        <v>0.61709285233049549</v>
      </c>
      <c r="H71" s="240">
        <f t="shared" si="26"/>
        <v>3</v>
      </c>
      <c r="I71" s="240">
        <f t="shared" si="27"/>
        <v>3.65</v>
      </c>
      <c r="J71" s="240">
        <f>IF('Crisis Indicator Data'!G68="x","x",IF(LOG('Crisis Indicator Data'!G68)&lt;J$4,0,IF(LOG('Crisis Indicator Data'!G68)&gt;J$3,5,ROUND(5-(J$3-LOG('Crisis Indicator Data'!G68))/(J$3-J$4)*5,1))))</f>
        <v>5</v>
      </c>
      <c r="K71" s="144">
        <f>IF('Crisis Indicator Data'!G68="x","x",IF(B71="Regional crisis",('Crisis Indicator Data'!G68/VLOOKUP('Impact of the crisis'!$C71,'Regional Crises'!$B$1:$R$66,5,FALSE)),'Crisis Indicator Data'!G68/VLOOKUP('Impact of the crisis'!$E71,'Country Indicator Data'!$B$4:$P$300,14,FALSE)))</f>
        <v>0.78079301564205161</v>
      </c>
      <c r="L71" s="240">
        <f t="shared" si="28"/>
        <v>3.9</v>
      </c>
      <c r="M71" s="240">
        <f t="shared" si="29"/>
        <v>4.45</v>
      </c>
      <c r="N71" s="240">
        <f t="shared" si="30"/>
        <v>4.0999999999999996</v>
      </c>
      <c r="O71" s="240">
        <f>IF('Crisis Indicator Data'!H68="x","x",IF('Crisis Indicator Data'!H68=0,0,IF(LOG('Crisis Indicator Data'!H68)&lt;O$4,0,IF(LOG('Crisis Indicator Data'!H68)&gt;O$3,5,ROUND(5-(O$3-LOG('Crisis Indicator Data'!H68))/(O$3-O$4)*5,1)))))</f>
        <v>4.2</v>
      </c>
      <c r="P71" s="143">
        <f>IF('Crisis Indicator Data'!H68="x","x",'Crisis Indicator Data'!H68/'Crisis Indicator Data'!G68)</f>
        <v>0.2296869176295192</v>
      </c>
      <c r="Q71" s="240">
        <f t="shared" si="31"/>
        <v>1.1000000000000001</v>
      </c>
      <c r="R71" s="240">
        <f t="shared" si="32"/>
        <v>2.6500000000000004</v>
      </c>
      <c r="S71" s="240">
        <f>IF('Crisis Indicator Data'!I68="x","x",IF('Crisis Indicator Data'!I68=0,0,IF(LOG('Crisis Indicator Data'!I68)&lt;S$4,0,IF(LOG('Crisis Indicator Data'!I68)&gt;S$3,5,ROUND(5-(S$3-LOG('Crisis Indicator Data'!I68))/(S$3-S$4)*5,1)))))</f>
        <v>3.7</v>
      </c>
      <c r="T71" s="143">
        <f>IF('Crisis Indicator Data'!H68="x","x",IF('Crisis Indicator Data'!I68="x","x",'Crisis Indicator Data'!I68/'Crisis Indicator Data'!H68))</f>
        <v>4.0567951318458417E-2</v>
      </c>
      <c r="U71" s="240">
        <f t="shared" si="33"/>
        <v>1.4</v>
      </c>
      <c r="V71" s="240">
        <f t="shared" si="34"/>
        <v>2.6</v>
      </c>
      <c r="W71" s="240">
        <f>IF('Crisis Indicator Data'!L68="x","x",IF('Crisis Indicator Data'!L68=0,0,IF(LOG('Crisis Indicator Data'!L68)&lt;W$4,0,IF(LOG('Crisis Indicator Data'!L68)&gt;W$3,5,ROUND(5-(W$3-LOG('Crisis Indicator Data'!L68))/(W$3-W$4)*5,1)))))</f>
        <v>5</v>
      </c>
      <c r="X71" s="247">
        <f>IF(OR('Crisis Indicator Data'!L68="x",'Crisis Indicator Data'!H68="x"),"x",'Crisis Indicator Data'!L68/'Crisis Indicator Data'!H68)</f>
        <v>7.8022312373225147E-4</v>
      </c>
      <c r="Y71" s="240">
        <f t="shared" si="35"/>
        <v>5</v>
      </c>
      <c r="Z71" s="240">
        <f t="shared" si="36"/>
        <v>5</v>
      </c>
      <c r="AA71" s="240">
        <f t="shared" si="37"/>
        <v>4.0999999999999996</v>
      </c>
      <c r="AB71" s="248">
        <f t="shared" si="38"/>
        <v>3.5</v>
      </c>
    </row>
    <row r="72" spans="1:28" x14ac:dyDescent="0.25">
      <c r="A72" s="149" t="str">
        <f>'Crisis Indicator Data'!A69</f>
        <v>Multiple Crises in Mozambique</v>
      </c>
      <c r="B72" s="150" t="str">
        <f>'Crisis Indicator Data'!B69</f>
        <v>Multiple crises country</v>
      </c>
      <c r="C72" s="150" t="str">
        <f>'Crisis Indicator Data'!C69</f>
        <v>MOZ001</v>
      </c>
      <c r="D72" s="150" t="str">
        <f>'Crisis Indicator Data'!D69</f>
        <v>Mozambique</v>
      </c>
      <c r="E72" s="151" t="str">
        <f>'Crisis Indicator Data'!E69</f>
        <v>MOZ</v>
      </c>
      <c r="F72" s="246">
        <f>IF('Crisis Indicator Data'!F69="x","x",IF(LOG('Crisis Indicator Data'!F69)&lt;F$4,0,IF(LOG('Crisis Indicator Data'!F69)&gt;F$3,5,ROUND(5-(F$3-LOG('Crisis Indicator Data'!F69))/(F$3-F$4)*5,1))))</f>
        <v>4.5999999999999996</v>
      </c>
      <c r="G72" s="144">
        <f>IF('Crisis Indicator Data'!F69="x","x",IF(B72="Regional crisis",('Crisis Indicator Data'!F69/VLOOKUP('Impact of the crisis'!$C72,'Regional Crises'!$B$1:$R$66,4,FALSE)),'Crisis Indicator Data'!F69/VLOOKUP('Impact of the crisis'!$E72,'Country Indicator Data'!$B$4:$P$300,15,FALSE)))</f>
        <v>0.69974185508278441</v>
      </c>
      <c r="H72" s="240">
        <f t="shared" si="26"/>
        <v>3.5</v>
      </c>
      <c r="I72" s="240">
        <f t="shared" si="27"/>
        <v>4.05</v>
      </c>
      <c r="J72" s="240">
        <f>IF('Crisis Indicator Data'!G69="x","x",IF(LOG('Crisis Indicator Data'!G69)&lt;J$4,0,IF(LOG('Crisis Indicator Data'!G69)&gt;J$3,5,ROUND(5-(J$3-LOG('Crisis Indicator Data'!G69))/(J$3-J$4)*5,1))))</f>
        <v>4.4000000000000004</v>
      </c>
      <c r="K72" s="144">
        <f>IF('Crisis Indicator Data'!G69="x","x",IF(B72="Regional crisis",('Crisis Indicator Data'!G69/VLOOKUP('Impact of the crisis'!$C72,'Regional Crises'!$B$1:$R$66,5,FALSE)),'Crisis Indicator Data'!G69/VLOOKUP('Impact of the crisis'!$E72,'Country Indicator Data'!$B$4:$P$300,14,FALSE)))</f>
        <v>0.70677707712563231</v>
      </c>
      <c r="L72" s="240">
        <f t="shared" si="28"/>
        <v>3.5</v>
      </c>
      <c r="M72" s="240">
        <f t="shared" si="29"/>
        <v>3.95</v>
      </c>
      <c r="N72" s="240">
        <f t="shared" si="30"/>
        <v>4</v>
      </c>
      <c r="O72" s="240">
        <f>IF('Crisis Indicator Data'!H69="x","x",IF('Crisis Indicator Data'!H69=0,0,IF(LOG('Crisis Indicator Data'!H69)&lt;O$4,0,IF(LOG('Crisis Indicator Data'!H69)&gt;O$3,5,ROUND(5-(O$3-LOG('Crisis Indicator Data'!H69))/(O$3-O$4)*5,1)))))</f>
        <v>4.2</v>
      </c>
      <c r="P72" s="143">
        <f>IF('Crisis Indicator Data'!H69="x","x",'Crisis Indicator Data'!H69/'Crisis Indicator Data'!G69)</f>
        <v>0.51071130937791065</v>
      </c>
      <c r="Q72" s="240">
        <f t="shared" si="31"/>
        <v>2.5</v>
      </c>
      <c r="R72" s="240">
        <f t="shared" si="32"/>
        <v>3.35</v>
      </c>
      <c r="S72" s="240">
        <f>IF('Crisis Indicator Data'!I69="x","x",IF('Crisis Indicator Data'!I69=0,0,IF(LOG('Crisis Indicator Data'!I69)&lt;S$4,0,IF(LOG('Crisis Indicator Data'!I69)&gt;S$3,5,ROUND(5-(S$3-LOG('Crisis Indicator Data'!I69))/(S$3-S$4)*5,1)))))</f>
        <v>4.0999999999999996</v>
      </c>
      <c r="T72" s="143">
        <f>IF('Crisis Indicator Data'!H69="x","x",IF('Crisis Indicator Data'!I69="x","x",'Crisis Indicator Data'!I69/'Crisis Indicator Data'!H69))</f>
        <v>7.5830293722403533E-2</v>
      </c>
      <c r="U72" s="240">
        <f t="shared" si="33"/>
        <v>2.5</v>
      </c>
      <c r="V72" s="240">
        <f t="shared" si="34"/>
        <v>3.3</v>
      </c>
      <c r="W72" s="240">
        <f>IF('Crisis Indicator Data'!L69="x","x",IF('Crisis Indicator Data'!L69=0,0,IF(LOG('Crisis Indicator Data'!L69)&lt;W$4,0,IF(LOG('Crisis Indicator Data'!L69)&gt;W$3,5,ROUND(5-(W$3-LOG('Crisis Indicator Data'!L69))/(W$3-W$4)*5,1)))))</f>
        <v>3.8</v>
      </c>
      <c r="X72" s="247">
        <f>IF(OR('Crisis Indicator Data'!L69="x",'Crisis Indicator Data'!H69="x"),"x",'Crisis Indicator Data'!L69/'Crisis Indicator Data'!H69)</f>
        <v>4.7417930504895375E-5</v>
      </c>
      <c r="Y72" s="240">
        <f t="shared" si="35"/>
        <v>2.4</v>
      </c>
      <c r="Z72" s="240">
        <f t="shared" si="36"/>
        <v>3.1</v>
      </c>
      <c r="AA72" s="240">
        <f t="shared" si="37"/>
        <v>3.2</v>
      </c>
      <c r="AB72" s="248">
        <f t="shared" si="38"/>
        <v>3.3</v>
      </c>
    </row>
    <row r="73" spans="1:28" x14ac:dyDescent="0.25">
      <c r="A73" s="149" t="str">
        <f>'Crisis Indicator Data'!A70</f>
        <v>Cabo Delgado Islamist Insurgency</v>
      </c>
      <c r="B73" s="150" t="str">
        <f>'Crisis Indicator Data'!B70</f>
        <v>Other type of violence</v>
      </c>
      <c r="C73" s="150" t="str">
        <f>'Crisis Indicator Data'!C70</f>
        <v>MOZ004</v>
      </c>
      <c r="D73" s="150" t="str">
        <f>'Crisis Indicator Data'!D70</f>
        <v>Mozambique</v>
      </c>
      <c r="E73" s="151" t="str">
        <f>'Crisis Indicator Data'!E70</f>
        <v>MOZ</v>
      </c>
      <c r="F73" s="246">
        <f>IF('Crisis Indicator Data'!F70="x","x",IF(LOG('Crisis Indicator Data'!F70)&lt;F$4,0,IF(LOG('Crisis Indicator Data'!F70)&gt;F$3,5,ROUND(5-(F$3-LOG('Crisis Indicator Data'!F70))/(F$3-F$4)*5,1))))</f>
        <v>4.0999999999999996</v>
      </c>
      <c r="G73" s="144">
        <f>IF('Crisis Indicator Data'!F70="x","x",IF(B73="Regional crisis",('Crisis Indicator Data'!F70/VLOOKUP('Impact of the crisis'!$C73,'Regional Crises'!$B$1:$R$66,4,FALSE)),'Crisis Indicator Data'!F70/VLOOKUP('Impact of the crisis'!$E73,'Country Indicator Data'!$B$4:$P$300,15,FALSE)))</f>
        <v>0.35684401943080951</v>
      </c>
      <c r="H73" s="240">
        <f t="shared" si="26"/>
        <v>1.7</v>
      </c>
      <c r="I73" s="240">
        <f t="shared" si="27"/>
        <v>2.9</v>
      </c>
      <c r="J73" s="240">
        <f>IF('Crisis Indicator Data'!G70="x","x",IF(LOG('Crisis Indicator Data'!G70)&lt;J$4,0,IF(LOG('Crisis Indicator Data'!G70)&gt;J$3,5,ROUND(5-(J$3-LOG('Crisis Indicator Data'!G70))/(J$3-J$4)*5,1))))</f>
        <v>3.4</v>
      </c>
      <c r="K73" s="144">
        <f>IF('Crisis Indicator Data'!G70="x","x",IF(B73="Regional crisis",('Crisis Indicator Data'!G70/VLOOKUP('Impact of the crisis'!$C73,'Regional Crises'!$B$1:$R$66,5,FALSE)),'Crisis Indicator Data'!G70/VLOOKUP('Impact of the crisis'!$E73,'Country Indicator Data'!$B$4:$P$300,14,FALSE)))</f>
        <v>0.35693992100339544</v>
      </c>
      <c r="L73" s="240">
        <f t="shared" si="28"/>
        <v>1.8</v>
      </c>
      <c r="M73" s="240">
        <f t="shared" si="29"/>
        <v>2.6</v>
      </c>
      <c r="N73" s="240">
        <f t="shared" si="30"/>
        <v>2.8</v>
      </c>
      <c r="O73" s="240">
        <f>IF('Crisis Indicator Data'!H70="x","x",IF('Crisis Indicator Data'!H70=0,0,IF(LOG('Crisis Indicator Data'!H70)&lt;O$4,0,IF(LOG('Crisis Indicator Data'!H70)&gt;O$3,5,ROUND(5-(O$3-LOG('Crisis Indicator Data'!H70))/(O$3-O$4)*5,1)))))</f>
        <v>4.2</v>
      </c>
      <c r="P73" s="143">
        <f>IF('Crisis Indicator Data'!H70="x","x",'Crisis Indicator Data'!H70/'Crisis Indicator Data'!G70)</f>
        <v>1</v>
      </c>
      <c r="Q73" s="240">
        <f t="shared" si="31"/>
        <v>5</v>
      </c>
      <c r="R73" s="240">
        <f t="shared" si="32"/>
        <v>4.5999999999999996</v>
      </c>
      <c r="S73" s="240">
        <f>IF('Crisis Indicator Data'!I70="x","x",IF('Crisis Indicator Data'!I70=0,0,IF(LOG('Crisis Indicator Data'!I70)&lt;S$4,0,IF(LOG('Crisis Indicator Data'!I70)&gt;S$3,5,ROUND(5-(S$3-LOG('Crisis Indicator Data'!I70))/(S$3-S$4)*5,1)))))</f>
        <v>4.0999999999999996</v>
      </c>
      <c r="T73" s="143">
        <f>IF('Crisis Indicator Data'!H70="x","x",IF('Crisis Indicator Data'!I70="x","x",'Crisis Indicator Data'!I70/'Crisis Indicator Data'!H70))</f>
        <v>7.2316055134925256E-2</v>
      </c>
      <c r="U73" s="240">
        <f t="shared" si="33"/>
        <v>2.4</v>
      </c>
      <c r="V73" s="240">
        <f t="shared" si="34"/>
        <v>3.3</v>
      </c>
      <c r="W73" s="240">
        <f>IF('Crisis Indicator Data'!L70="x","x",IF('Crisis Indicator Data'!L70=0,0,IF(LOG('Crisis Indicator Data'!L70)&lt;W$4,0,IF(LOG('Crisis Indicator Data'!L70)&gt;W$3,5,ROUND(5-(W$3-LOG('Crisis Indicator Data'!L70))/(W$3-W$4)*5,1)))))</f>
        <v>3.8</v>
      </c>
      <c r="X73" s="247">
        <f>IF(OR('Crisis Indicator Data'!L70="x",'Crisis Indicator Data'!H70="x"),"x",'Crisis Indicator Data'!L70/'Crisis Indicator Data'!H70)</f>
        <v>4.5525140749369057E-5</v>
      </c>
      <c r="Y73" s="240">
        <f t="shared" si="35"/>
        <v>2.2999999999999998</v>
      </c>
      <c r="Z73" s="240">
        <f t="shared" si="36"/>
        <v>3.1</v>
      </c>
      <c r="AA73" s="240">
        <f t="shared" si="37"/>
        <v>3.2</v>
      </c>
      <c r="AB73" s="248">
        <f t="shared" si="38"/>
        <v>4</v>
      </c>
    </row>
    <row r="74" spans="1:28" x14ac:dyDescent="0.25">
      <c r="A74" s="149" t="str">
        <f>'Crisis Indicator Data'!A71</f>
        <v>Tropical Cyclone Ana in Mozambique</v>
      </c>
      <c r="B74" s="150" t="str">
        <f>'Crisis Indicator Data'!B71</f>
        <v>Tropical cyclone</v>
      </c>
      <c r="C74" s="150" t="str">
        <f>'Crisis Indicator Data'!C71</f>
        <v>MOZ008</v>
      </c>
      <c r="D74" s="150" t="str">
        <f>'Crisis Indicator Data'!D71</f>
        <v>Mozambique</v>
      </c>
      <c r="E74" s="151" t="str">
        <f>'Crisis Indicator Data'!E71</f>
        <v>MOZ</v>
      </c>
      <c r="F74" s="246">
        <f>IF('Crisis Indicator Data'!F71="x","x",IF(LOG('Crisis Indicator Data'!F71)&lt;F$4,0,IF(LOG('Crisis Indicator Data'!F71)&gt;F$3,5,ROUND(5-(F$3-LOG('Crisis Indicator Data'!F71))/(F$3-F$4)*5,1))))</f>
        <v>4.2</v>
      </c>
      <c r="G74" s="144">
        <f>IF('Crisis Indicator Data'!F71="x","x",IF(B74="Regional crisis",('Crisis Indicator Data'!F71/VLOOKUP('Impact of the crisis'!$C74,'Regional Crises'!$B$1:$R$66,4,FALSE)),'Crisis Indicator Data'!F71/VLOOKUP('Impact of the crisis'!$E74,'Country Indicator Data'!$B$4:$P$300,15,FALSE)))</f>
        <v>0.44337088939189706</v>
      </c>
      <c r="H74" s="240">
        <f t="shared" si="26"/>
        <v>2.2000000000000002</v>
      </c>
      <c r="I74" s="240">
        <f t="shared" si="27"/>
        <v>3.2</v>
      </c>
      <c r="J74" s="240">
        <f>IF('Crisis Indicator Data'!G71="x","x",IF(LOG('Crisis Indicator Data'!G71)&lt;J$4,0,IF(LOG('Crisis Indicator Data'!G71)&gt;J$3,5,ROUND(5-(J$3-LOG('Crisis Indicator Data'!G71))/(J$3-J$4)*5,1))))</f>
        <v>4</v>
      </c>
      <c r="K74" s="144">
        <f>IF('Crisis Indicator Data'!G71="x","x",IF(B74="Regional crisis",('Crisis Indicator Data'!G71/VLOOKUP('Impact of the crisis'!$C74,'Regional Crises'!$B$1:$R$66,5,FALSE)),'Crisis Indicator Data'!G71/VLOOKUP('Impact of the crisis'!$E74,'Country Indicator Data'!$B$4:$P$300,14,FALSE)))</f>
        <v>0.5612916637793639</v>
      </c>
      <c r="L74" s="240">
        <f t="shared" si="28"/>
        <v>2.8</v>
      </c>
      <c r="M74" s="240">
        <f t="shared" si="29"/>
        <v>3.4</v>
      </c>
      <c r="N74" s="240">
        <f t="shared" si="30"/>
        <v>3.3</v>
      </c>
      <c r="O74" s="240">
        <f>IF('Crisis Indicator Data'!H71="x","x",IF('Crisis Indicator Data'!H71=0,0,IF(LOG('Crisis Indicator Data'!H71)&lt;O$4,0,IF(LOG('Crisis Indicator Data'!H71)&gt;O$3,5,ROUND(5-(O$3-LOG('Crisis Indicator Data'!H71))/(O$3-O$4)*5,1)))))</f>
        <v>1.1000000000000001</v>
      </c>
      <c r="P74" s="143">
        <f>IF('Crisis Indicator Data'!H71="x","x",'Crisis Indicator Data'!H71/'Crisis Indicator Data'!G71)</f>
        <v>8.7037037037037031E-3</v>
      </c>
      <c r="Q74" s="240">
        <f t="shared" si="31"/>
        <v>0</v>
      </c>
      <c r="R74" s="240">
        <f t="shared" si="32"/>
        <v>0.55000000000000004</v>
      </c>
      <c r="S74" s="240">
        <f>IF('Crisis Indicator Data'!I71="x","x",IF('Crisis Indicator Data'!I71=0,0,IF(LOG('Crisis Indicator Data'!I71)&lt;S$4,0,IF(LOG('Crisis Indicator Data'!I71)&gt;S$3,5,ROUND(5-(S$3-LOG('Crisis Indicator Data'!I71))/(S$3-S$4)*5,1)))))</f>
        <v>2.4</v>
      </c>
      <c r="T74" s="143">
        <f>IF('Crisis Indicator Data'!H71="x","x",IF('Crisis Indicator Data'!I71="x","x",'Crisis Indicator Data'!I71/'Crisis Indicator Data'!H71))</f>
        <v>0.31914893617021278</v>
      </c>
      <c r="U74" s="240">
        <f t="shared" si="33"/>
        <v>5</v>
      </c>
      <c r="V74" s="240">
        <f t="shared" si="34"/>
        <v>3.7</v>
      </c>
      <c r="W74" s="240">
        <f>IF('Crisis Indicator Data'!L71="x","x",IF('Crisis Indicator Data'!L71=0,0,IF(LOG('Crisis Indicator Data'!L71)&lt;W$4,0,IF(LOG('Crisis Indicator Data'!L71)&gt;W$3,5,ROUND(5-(W$3-LOG('Crisis Indicator Data'!L71))/(W$3-W$4)*5,1)))))</f>
        <v>2</v>
      </c>
      <c r="X74" s="247">
        <f>IF(OR('Crisis Indicator Data'!L71="x",'Crisis Indicator Data'!H71="x"),"x",'Crisis Indicator Data'!L71/'Crisis Indicator Data'!H71)</f>
        <v>1.773049645390071E-4</v>
      </c>
      <c r="Y74" s="240">
        <f t="shared" si="35"/>
        <v>5</v>
      </c>
      <c r="Z74" s="240">
        <f t="shared" si="36"/>
        <v>3.5</v>
      </c>
      <c r="AA74" s="240">
        <f t="shared" si="37"/>
        <v>3.6</v>
      </c>
      <c r="AB74" s="248">
        <f t="shared" si="38"/>
        <v>2.4</v>
      </c>
    </row>
    <row r="75" spans="1:28" x14ac:dyDescent="0.25">
      <c r="A75" s="149" t="str">
        <f>'Crisis Indicator Data'!A72</f>
        <v>Refugees from Mali in Mauritania</v>
      </c>
      <c r="B75" s="150" t="str">
        <f>'Crisis Indicator Data'!B72</f>
        <v>International displacement</v>
      </c>
      <c r="C75" s="150" t="str">
        <f>'Crisis Indicator Data'!C72</f>
        <v>MRT002</v>
      </c>
      <c r="D75" s="150" t="str">
        <f>'Crisis Indicator Data'!D72</f>
        <v>Mauritania</v>
      </c>
      <c r="E75" s="151" t="str">
        <f>'Crisis Indicator Data'!E72</f>
        <v>MRT</v>
      </c>
      <c r="F75" s="246">
        <f>IF('Crisis Indicator Data'!F72="x","x",IF(LOG('Crisis Indicator Data'!F72)&lt;F$4,0,IF(LOG('Crisis Indicator Data'!F72)&gt;F$3,5,ROUND(5-(F$3-LOG('Crisis Indicator Data'!F72))/(F$3-F$4)*5,1))))</f>
        <v>0</v>
      </c>
      <c r="G75" s="144">
        <f>IF('Crisis Indicator Data'!F72="x","x",IF(B75="Regional crisis",('Crisis Indicator Data'!F72/VLOOKUP('Impact of the crisis'!$C75,'Regional Crises'!$B$1:$R$66,4,FALSE)),'Crisis Indicator Data'!F72/VLOOKUP('Impact of the crisis'!$E75,'Country Indicator Data'!$B$4:$P$300,15,FALSE)))</f>
        <v>7.276608130396817E-5</v>
      </c>
      <c r="H75" s="240">
        <f t="shared" si="26"/>
        <v>0</v>
      </c>
      <c r="I75" s="240">
        <f t="shared" si="27"/>
        <v>0</v>
      </c>
      <c r="J75" s="240">
        <f>IF('Crisis Indicator Data'!G72="x","x",IF(LOG('Crisis Indicator Data'!G72)&lt;J$4,0,IF(LOG('Crisis Indicator Data'!G72)&gt;J$3,5,ROUND(5-(J$3-LOG('Crisis Indicator Data'!G72))/(J$3-J$4)*5,1))))</f>
        <v>0</v>
      </c>
      <c r="K75" s="144">
        <f>IF('Crisis Indicator Data'!G72="x","x",IF(B75="Regional crisis",('Crisis Indicator Data'!G72/VLOOKUP('Impact of the crisis'!$C75,'Regional Crises'!$B$1:$R$66,5,FALSE)),'Crisis Indicator Data'!G72/VLOOKUP('Impact of the crisis'!$E75,'Country Indicator Data'!$B$4:$P$300,14,FALSE)))</f>
        <v>2.281460134486071E-2</v>
      </c>
      <c r="L75" s="240">
        <f t="shared" si="28"/>
        <v>0.1</v>
      </c>
      <c r="M75" s="240">
        <f t="shared" si="29"/>
        <v>0.05</v>
      </c>
      <c r="N75" s="240">
        <f t="shared" si="30"/>
        <v>0</v>
      </c>
      <c r="O75" s="240">
        <f>IF('Crisis Indicator Data'!H72="x","x",IF('Crisis Indicator Data'!H72=0,0,IF(LOG('Crisis Indicator Data'!H72)&lt;O$4,0,IF(LOG('Crisis Indicator Data'!H72)&gt;O$3,5,ROUND(5-(O$3-LOG('Crisis Indicator Data'!H72))/(O$3-O$4)*5,1)))))</f>
        <v>0.7</v>
      </c>
      <c r="P75" s="143">
        <f>IF('Crisis Indicator Data'!H72="x","x",'Crisis Indicator Data'!H72/'Crisis Indicator Data'!G72)</f>
        <v>0.89473684210526316</v>
      </c>
      <c r="Q75" s="240">
        <f t="shared" si="31"/>
        <v>4.5</v>
      </c>
      <c r="R75" s="240">
        <f t="shared" si="32"/>
        <v>2.6</v>
      </c>
      <c r="S75" s="240">
        <f>IF('Crisis Indicator Data'!I72="x","x",IF('Crisis Indicator Data'!I72=0,0,IF(LOG('Crisis Indicator Data'!I72)&lt;S$4,0,IF(LOG('Crisis Indicator Data'!I72)&gt;S$3,5,ROUND(5-(S$3-LOG('Crisis Indicator Data'!I72))/(S$3-S$4)*5,1)))))</f>
        <v>2.8</v>
      </c>
      <c r="T75" s="143">
        <f>IF('Crisis Indicator Data'!H72="x","x",IF('Crisis Indicator Data'!I72="x","x",'Crisis Indicator Data'!I72/'Crisis Indicator Data'!H72))</f>
        <v>1</v>
      </c>
      <c r="U75" s="240">
        <f t="shared" si="33"/>
        <v>5</v>
      </c>
      <c r="V75" s="240">
        <f t="shared" si="34"/>
        <v>3.9</v>
      </c>
      <c r="W75" s="240">
        <f>IF('Crisis Indicator Data'!L72="x","x",IF('Crisis Indicator Data'!L72=0,0,IF(LOG('Crisis Indicator Data'!L72)&lt;W$4,0,IF(LOG('Crisis Indicator Data'!L72)&gt;W$3,5,ROUND(5-(W$3-LOG('Crisis Indicator Data'!L72))/(W$3-W$4)*5,1)))))</f>
        <v>0</v>
      </c>
      <c r="X75" s="247">
        <f>IF(OR('Crisis Indicator Data'!L72="x",'Crisis Indicator Data'!H72="x"),"x",'Crisis Indicator Data'!L72/'Crisis Indicator Data'!H72)</f>
        <v>0</v>
      </c>
      <c r="Y75" s="240">
        <f t="shared" si="35"/>
        <v>0</v>
      </c>
      <c r="Z75" s="240">
        <f t="shared" si="36"/>
        <v>0</v>
      </c>
      <c r="AA75" s="240">
        <f t="shared" si="37"/>
        <v>2.4</v>
      </c>
      <c r="AB75" s="248">
        <f t="shared" si="38"/>
        <v>2.5</v>
      </c>
    </row>
    <row r="76" spans="1:28" x14ac:dyDescent="0.25">
      <c r="A76" s="149" t="str">
        <f>'Crisis Indicator Data'!A73</f>
        <v>Food Security in Mauritania</v>
      </c>
      <c r="B76" s="150" t="str">
        <f>'Crisis Indicator Data'!B73</f>
        <v>Drought</v>
      </c>
      <c r="C76" s="150" t="str">
        <f>'Crisis Indicator Data'!C73</f>
        <v>MRT003</v>
      </c>
      <c r="D76" s="150" t="str">
        <f>'Crisis Indicator Data'!D73</f>
        <v>Mauritania</v>
      </c>
      <c r="E76" s="151" t="str">
        <f>'Crisis Indicator Data'!E73</f>
        <v>MRT</v>
      </c>
      <c r="F76" s="246">
        <f>IF('Crisis Indicator Data'!F73="x","x",IF(LOG('Crisis Indicator Data'!F73)&lt;F$4,0,IF(LOG('Crisis Indicator Data'!F73)&gt;F$3,5,ROUND(5-(F$3-LOG('Crisis Indicator Data'!F73))/(F$3-F$4)*5,1))))</f>
        <v>5</v>
      </c>
      <c r="G76" s="144">
        <f>IF('Crisis Indicator Data'!F73="x","x",IF(B76="Regional crisis",('Crisis Indicator Data'!F73/VLOOKUP('Impact of the crisis'!$C76,'Regional Crises'!$B$1:$R$66,4,FALSE)),'Crisis Indicator Data'!F73/VLOOKUP('Impact of the crisis'!$E76,'Country Indicator Data'!$B$4:$P$300,15,FALSE)))</f>
        <v>1</v>
      </c>
      <c r="H76" s="240">
        <f t="shared" si="26"/>
        <v>5</v>
      </c>
      <c r="I76" s="240">
        <f t="shared" si="27"/>
        <v>5</v>
      </c>
      <c r="J76" s="240">
        <f>IF('Crisis Indicator Data'!G73="x","x",IF(LOG('Crisis Indicator Data'!G73)&lt;J$4,0,IF(LOG('Crisis Indicator Data'!G73)&gt;J$3,5,ROUND(5-(J$3-LOG('Crisis Indicator Data'!G73))/(J$3-J$4)*5,1))))</f>
        <v>2.1</v>
      </c>
      <c r="K76" s="144">
        <f>IF('Crisis Indicator Data'!G73="x","x",IF(B76="Regional crisis",('Crisis Indicator Data'!G73/VLOOKUP('Impact of the crisis'!$C76,'Regional Crises'!$B$1:$R$66,5,FALSE)),'Crisis Indicator Data'!G73/VLOOKUP('Impact of the crisis'!$E76,'Country Indicator Data'!$B$4:$P$300,14,FALSE)))</f>
        <v>1</v>
      </c>
      <c r="L76" s="240">
        <f t="shared" si="28"/>
        <v>5</v>
      </c>
      <c r="M76" s="240">
        <f t="shared" si="29"/>
        <v>3.55</v>
      </c>
      <c r="N76" s="240">
        <f t="shared" si="30"/>
        <v>4.4000000000000004</v>
      </c>
      <c r="O76" s="240">
        <f>IF('Crisis Indicator Data'!H73="x","x",IF('Crisis Indicator Data'!H73=0,0,IF(LOG('Crisis Indicator Data'!H73)&lt;O$4,0,IF(LOG('Crisis Indicator Data'!H73)&gt;O$3,5,ROUND(5-(O$3-LOG('Crisis Indicator Data'!H73))/(O$3-O$4)*5,1)))))</f>
        <v>3.6</v>
      </c>
      <c r="P76" s="143">
        <f>IF('Crisis Indicator Data'!H73="x","x",'Crisis Indicator Data'!H73/'Crisis Indicator Data'!G73)</f>
        <v>1.0883765609990395</v>
      </c>
      <c r="Q76" s="240">
        <f t="shared" si="31"/>
        <v>5</v>
      </c>
      <c r="R76" s="240">
        <f t="shared" si="32"/>
        <v>4.3</v>
      </c>
      <c r="S76" s="240" t="str">
        <f>IF('Crisis Indicator Data'!I73="x","x",IF('Crisis Indicator Data'!I73=0,0,IF(LOG('Crisis Indicator Data'!I73)&lt;S$4,0,IF(LOG('Crisis Indicator Data'!I73)&gt;S$3,5,ROUND(5-(S$3-LOG('Crisis Indicator Data'!I73))/(S$3-S$4)*5,1)))))</f>
        <v>x</v>
      </c>
      <c r="T76" s="143" t="str">
        <f>IF('Crisis Indicator Data'!H73="x","x",IF('Crisis Indicator Data'!I73="x","x",'Crisis Indicator Data'!I73/'Crisis Indicator Data'!H73))</f>
        <v>x</v>
      </c>
      <c r="U76" s="240" t="str">
        <f t="shared" si="33"/>
        <v>x</v>
      </c>
      <c r="V76" s="240" t="str">
        <f t="shared" si="34"/>
        <v>x</v>
      </c>
      <c r="W76" s="240">
        <f>IF('Crisis Indicator Data'!L73="x","x",IF('Crisis Indicator Data'!L73=0,0,IF(LOG('Crisis Indicator Data'!L73)&lt;W$4,0,IF(LOG('Crisis Indicator Data'!L73)&gt;W$3,5,ROUND(5-(W$3-LOG('Crisis Indicator Data'!L73))/(W$3-W$4)*5,1)))))</f>
        <v>0</v>
      </c>
      <c r="X76" s="247">
        <f>IF(OR('Crisis Indicator Data'!L73="x",'Crisis Indicator Data'!H73="x"),"x",'Crisis Indicator Data'!L73/'Crisis Indicator Data'!H73)</f>
        <v>0</v>
      </c>
      <c r="Y76" s="240">
        <f t="shared" si="35"/>
        <v>0</v>
      </c>
      <c r="Z76" s="240">
        <f t="shared" si="36"/>
        <v>0</v>
      </c>
      <c r="AA76" s="240">
        <f t="shared" si="37"/>
        <v>0</v>
      </c>
      <c r="AB76" s="248">
        <f t="shared" si="38"/>
        <v>2.8</v>
      </c>
    </row>
    <row r="77" spans="1:28" x14ac:dyDescent="0.25">
      <c r="A77" s="149" t="str">
        <f>'Crisis Indicator Data'!A74</f>
        <v>Complex crisis in Malawi</v>
      </c>
      <c r="B77" s="150" t="str">
        <f>'Crisis Indicator Data'!B74</f>
        <v>Complex crisis</v>
      </c>
      <c r="C77" s="150" t="str">
        <f>'Crisis Indicator Data'!C74</f>
        <v>MWI002</v>
      </c>
      <c r="D77" s="150" t="str">
        <f>'Crisis Indicator Data'!D74</f>
        <v>Malawi</v>
      </c>
      <c r="E77" s="151" t="str">
        <f>'Crisis Indicator Data'!E74</f>
        <v>MWI</v>
      </c>
      <c r="F77" s="246">
        <f>IF('Crisis Indicator Data'!F74="x","x",IF(LOG('Crisis Indicator Data'!F74)&lt;F$4,0,IF(LOG('Crisis Indicator Data'!F74)&gt;F$3,5,ROUND(5-(F$3-LOG('Crisis Indicator Data'!F74))/(F$3-F$4)*5,1))))</f>
        <v>3.3</v>
      </c>
      <c r="G77" s="144">
        <f>IF('Crisis Indicator Data'!F74="x","x",IF(B77="Regional crisis",('Crisis Indicator Data'!F74/VLOOKUP('Impact of the crisis'!$C77,'Regional Crises'!$B$1:$R$66,4,FALSE)),'Crisis Indicator Data'!F74/VLOOKUP('Impact of the crisis'!$E77,'Country Indicator Data'!$B$4:$P$300,15,FALSE)))</f>
        <v>1</v>
      </c>
      <c r="H77" s="240">
        <f t="shared" si="26"/>
        <v>5</v>
      </c>
      <c r="I77" s="240">
        <f t="shared" si="27"/>
        <v>4.1500000000000004</v>
      </c>
      <c r="J77" s="240">
        <f>IF('Crisis Indicator Data'!G74="x","x",IF(LOG('Crisis Indicator Data'!G74)&lt;J$4,0,IF(LOG('Crisis Indicator Data'!G74)&gt;J$3,5,ROUND(5-(J$3-LOG('Crisis Indicator Data'!G74))/(J$3-J$4)*5,1))))</f>
        <v>4.3</v>
      </c>
      <c r="K77" s="144">
        <f>IF('Crisis Indicator Data'!G74="x","x",IF(B77="Regional crisis",('Crisis Indicator Data'!G74/VLOOKUP('Impact of the crisis'!$C77,'Regional Crises'!$B$1:$R$66,5,FALSE)),'Crisis Indicator Data'!G74/VLOOKUP('Impact of the crisis'!$E77,'Country Indicator Data'!$B$4:$P$300,14,FALSE)))</f>
        <v>1</v>
      </c>
      <c r="L77" s="240">
        <f t="shared" si="28"/>
        <v>5</v>
      </c>
      <c r="M77" s="240">
        <f t="shared" si="29"/>
        <v>4.6500000000000004</v>
      </c>
      <c r="N77" s="240">
        <f t="shared" si="30"/>
        <v>4.4000000000000004</v>
      </c>
      <c r="O77" s="240">
        <f>IF('Crisis Indicator Data'!H74="x","x",IF('Crisis Indicator Data'!H74=0,0,IF(LOG('Crisis Indicator Data'!H74)&lt;O$4,0,IF(LOG('Crisis Indicator Data'!H74)&gt;O$3,5,ROUND(5-(O$3-LOG('Crisis Indicator Data'!H74))/(O$3-O$4)*5,1)))))</f>
        <v>3.7</v>
      </c>
      <c r="P77" s="143">
        <f>IF('Crisis Indicator Data'!H74="x","x",'Crisis Indicator Data'!H74/'Crisis Indicator Data'!G74)</f>
        <v>0.28313032568351715</v>
      </c>
      <c r="Q77" s="240">
        <f t="shared" si="31"/>
        <v>1.4</v>
      </c>
      <c r="R77" s="240">
        <f t="shared" si="32"/>
        <v>2.5499999999999998</v>
      </c>
      <c r="S77" s="240">
        <f>IF('Crisis Indicator Data'!I74="x","x",IF('Crisis Indicator Data'!I74=0,0,IF(LOG('Crisis Indicator Data'!I74)&lt;S$4,0,IF(LOG('Crisis Indicator Data'!I74)&gt;S$3,5,ROUND(5-(S$3-LOG('Crisis Indicator Data'!I74))/(S$3-S$4)*5,1)))))</f>
        <v>2.7</v>
      </c>
      <c r="T77" s="143">
        <f>IF('Crisis Indicator Data'!H74="x","x",IF('Crisis Indicator Data'!I74="x","x",'Crisis Indicator Data'!I74/'Crisis Indicator Data'!H74))</f>
        <v>1.4401772525849335E-2</v>
      </c>
      <c r="U77" s="240">
        <f t="shared" si="33"/>
        <v>0.5</v>
      </c>
      <c r="V77" s="240">
        <f t="shared" si="34"/>
        <v>1.6</v>
      </c>
      <c r="W77" s="240">
        <f>IF('Crisis Indicator Data'!L74="x","x",IF('Crisis Indicator Data'!L74=0,0,IF(LOG('Crisis Indicator Data'!L74)&lt;W$4,0,IF(LOG('Crisis Indicator Data'!L74)&gt;W$3,5,ROUND(5-(W$3-LOG('Crisis Indicator Data'!L74))/(W$3-W$4)*5,1)))))</f>
        <v>2.2000000000000002</v>
      </c>
      <c r="X77" s="247">
        <f>IF(OR('Crisis Indicator Data'!L74="x",'Crisis Indicator Data'!H74="x"),"x",'Crisis Indicator Data'!L74/'Crisis Indicator Data'!H74)</f>
        <v>5.9084194977843423E-6</v>
      </c>
      <c r="Y77" s="240">
        <f t="shared" si="35"/>
        <v>0.3</v>
      </c>
      <c r="Z77" s="240">
        <f t="shared" si="36"/>
        <v>1.3</v>
      </c>
      <c r="AA77" s="240">
        <f t="shared" si="37"/>
        <v>1.5</v>
      </c>
      <c r="AB77" s="248">
        <f t="shared" si="38"/>
        <v>2.1</v>
      </c>
    </row>
    <row r="78" spans="1:28" x14ac:dyDescent="0.25">
      <c r="A78" s="149" t="str">
        <f>'Crisis Indicator Data'!A75</f>
        <v>Tropical Cyclone Ana in Malawi</v>
      </c>
      <c r="B78" s="150" t="str">
        <f>'Crisis Indicator Data'!B75</f>
        <v>Tropical cyclone</v>
      </c>
      <c r="C78" s="150" t="str">
        <f>'Crisis Indicator Data'!C75</f>
        <v>MWI004</v>
      </c>
      <c r="D78" s="150" t="str">
        <f>'Crisis Indicator Data'!D75</f>
        <v>Malawi</v>
      </c>
      <c r="E78" s="151" t="str">
        <f>'Crisis Indicator Data'!E75</f>
        <v>MWI</v>
      </c>
      <c r="F78" s="246">
        <f>IF('Crisis Indicator Data'!F75="x","x",IF(LOG('Crisis Indicator Data'!F75)&lt;F$4,0,IF(LOG('Crisis Indicator Data'!F75)&gt;F$3,5,ROUND(5-(F$3-LOG('Crisis Indicator Data'!F75))/(F$3-F$4)*5,1))))</f>
        <v>3.3</v>
      </c>
      <c r="G78" s="144">
        <f>IF('Crisis Indicator Data'!F75="x","x",IF(B78="Regional crisis",('Crisis Indicator Data'!F75/VLOOKUP('Impact of the crisis'!$C78,'Regional Crises'!$B$1:$R$66,4,FALSE)),'Crisis Indicator Data'!F75/VLOOKUP('Impact of the crisis'!$E78,'Country Indicator Data'!$B$4:$P$300,15,FALSE)))</f>
        <v>1.0028425965210013</v>
      </c>
      <c r="H78" s="240">
        <f t="shared" si="26"/>
        <v>5</v>
      </c>
      <c r="I78" s="240">
        <f t="shared" si="27"/>
        <v>4.1500000000000004</v>
      </c>
      <c r="J78" s="240">
        <f>IF('Crisis Indicator Data'!G75="x","x",IF(LOG('Crisis Indicator Data'!G75)&lt;J$4,0,IF(LOG('Crisis Indicator Data'!G75)&gt;J$3,5,ROUND(5-(J$3-LOG('Crisis Indicator Data'!G75))/(J$3-J$4)*5,1))))</f>
        <v>4.0999999999999996</v>
      </c>
      <c r="K78" s="144">
        <f>IF('Crisis Indicator Data'!G75="x","x",IF(B78="Regional crisis",('Crisis Indicator Data'!G75/VLOOKUP('Impact of the crisis'!$C78,'Regional Crises'!$B$1:$R$66,5,FALSE)),'Crisis Indicator Data'!G75/VLOOKUP('Impact of the crisis'!$E78,'Country Indicator Data'!$B$4:$P$300,14,FALSE)))</f>
        <v>0.88870301636259086</v>
      </c>
      <c r="L78" s="240">
        <f t="shared" si="28"/>
        <v>4.4000000000000004</v>
      </c>
      <c r="M78" s="240">
        <f t="shared" si="29"/>
        <v>4.25</v>
      </c>
      <c r="N78" s="240">
        <f t="shared" si="30"/>
        <v>4.2</v>
      </c>
      <c r="O78" s="240">
        <f>IF('Crisis Indicator Data'!H75="x","x",IF('Crisis Indicator Data'!H75=0,0,IF(LOG('Crisis Indicator Data'!H75)&lt;O$4,0,IF(LOG('Crisis Indicator Data'!H75)&gt;O$3,5,ROUND(5-(O$3-LOG('Crisis Indicator Data'!H75))/(O$3-O$4)*5,1)))))</f>
        <v>1.9</v>
      </c>
      <c r="P78" s="143">
        <f>IF('Crisis Indicator Data'!H75="x","x",'Crisis Indicator Data'!H75/'Crisis Indicator Data'!G75)</f>
        <v>2.4352941176470588E-2</v>
      </c>
      <c r="Q78" s="240">
        <f t="shared" si="31"/>
        <v>0.1</v>
      </c>
      <c r="R78" s="240">
        <f t="shared" si="32"/>
        <v>1</v>
      </c>
      <c r="S78" s="240">
        <f>IF('Crisis Indicator Data'!I75="x","x",IF('Crisis Indicator Data'!I75=0,0,IF(LOG('Crisis Indicator Data'!I75)&lt;S$4,0,IF(LOG('Crisis Indicator Data'!I75)&gt;S$3,5,ROUND(5-(S$3-LOG('Crisis Indicator Data'!I75))/(S$3-S$4)*5,1)))))</f>
        <v>2.7</v>
      </c>
      <c r="T78" s="143">
        <f>IF('Crisis Indicator Data'!H75="x","x",IF('Crisis Indicator Data'!I75="x","x",'Crisis Indicator Data'!I75/'Crisis Indicator Data'!H75))</f>
        <v>0.18840579710144928</v>
      </c>
      <c r="U78" s="240">
        <f t="shared" si="33"/>
        <v>5</v>
      </c>
      <c r="V78" s="240">
        <f t="shared" si="34"/>
        <v>3.9</v>
      </c>
      <c r="W78" s="240">
        <f>IF('Crisis Indicator Data'!L75="x","x",IF('Crisis Indicator Data'!L75=0,0,IF(LOG('Crisis Indicator Data'!L75)&lt;W$4,0,IF(LOG('Crisis Indicator Data'!L75)&gt;W$3,5,ROUND(5-(W$3-LOG('Crisis Indicator Data'!L75))/(W$3-W$4)*5,1)))))</f>
        <v>2.2000000000000002</v>
      </c>
      <c r="X78" s="247">
        <f>IF(OR('Crisis Indicator Data'!L75="x",'Crisis Indicator Data'!H75="x"),"x",'Crisis Indicator Data'!L75/'Crisis Indicator Data'!H75)</f>
        <v>7.7294685990338165E-5</v>
      </c>
      <c r="Y78" s="240">
        <f t="shared" si="35"/>
        <v>3.9</v>
      </c>
      <c r="Z78" s="240">
        <f t="shared" si="36"/>
        <v>3.1</v>
      </c>
      <c r="AA78" s="240">
        <f t="shared" si="37"/>
        <v>3.5</v>
      </c>
      <c r="AB78" s="248">
        <f t="shared" si="38"/>
        <v>2.5</v>
      </c>
    </row>
    <row r="79" spans="1:28" x14ac:dyDescent="0.25">
      <c r="A79" s="149" t="str">
        <f>'Crisis Indicator Data'!A76</f>
        <v>International Refugees in Malaysia</v>
      </c>
      <c r="B79" s="150" t="str">
        <f>'Crisis Indicator Data'!B76</f>
        <v>International displacement</v>
      </c>
      <c r="C79" s="150" t="str">
        <f>'Crisis Indicator Data'!C76</f>
        <v>MYS001</v>
      </c>
      <c r="D79" s="150" t="str">
        <f>'Crisis Indicator Data'!D76</f>
        <v>Malaysia</v>
      </c>
      <c r="E79" s="151" t="str">
        <f>'Crisis Indicator Data'!E76</f>
        <v>MYS</v>
      </c>
      <c r="F79" s="246">
        <f>IF('Crisis Indicator Data'!F76="x","x",IF(LOG('Crisis Indicator Data'!F76)&lt;F$4,0,IF(LOG('Crisis Indicator Data'!F76)&gt;F$3,5,ROUND(5-(F$3-LOG('Crisis Indicator Data'!F76))/(F$3-F$4)*5,1))))</f>
        <v>1.6</v>
      </c>
      <c r="G79" s="144">
        <f>IF('Crisis Indicator Data'!F76="x","x",IF(B79="Regional crisis",('Crisis Indicator Data'!F76/VLOOKUP('Impact of the crisis'!$C79,'Regional Crises'!$B$1:$R$66,4,FALSE)),'Crisis Indicator Data'!F76/VLOOKUP('Impact of the crisis'!$E79,'Country Indicator Data'!$B$4:$P$300,15,FALSE)))</f>
        <v>2.8595343174554862E-2</v>
      </c>
      <c r="H79" s="240">
        <f t="shared" si="26"/>
        <v>0</v>
      </c>
      <c r="I79" s="240">
        <f t="shared" si="27"/>
        <v>0.8</v>
      </c>
      <c r="J79" s="240">
        <f>IF('Crisis Indicator Data'!G76="x","x",IF(LOG('Crisis Indicator Data'!G76)&lt;J$4,0,IF(LOG('Crisis Indicator Data'!G76)&gt;J$3,5,ROUND(5-(J$3-LOG('Crisis Indicator Data'!G76))/(J$3-J$4)*5,1))))</f>
        <v>1.9</v>
      </c>
      <c r="K79" s="144">
        <f>IF('Crisis Indicator Data'!G76="x","x",IF(B79="Regional crisis",('Crisis Indicator Data'!G76/VLOOKUP('Impact of the crisis'!$C79,'Regional Crises'!$B$1:$R$66,5,FALSE)),'Crisis Indicator Data'!G76/VLOOKUP('Impact of the crisis'!$E79,'Country Indicator Data'!$B$4:$P$300,14,FALSE)))</f>
        <v>0.12514351320321471</v>
      </c>
      <c r="L79" s="240">
        <f t="shared" si="28"/>
        <v>0.6</v>
      </c>
      <c r="M79" s="240">
        <f t="shared" si="29"/>
        <v>1.25</v>
      </c>
      <c r="N79" s="240">
        <f t="shared" si="30"/>
        <v>1</v>
      </c>
      <c r="O79" s="240">
        <f>IF('Crisis Indicator Data'!H76="x","x",IF('Crisis Indicator Data'!H76=0,0,IF(LOG('Crisis Indicator Data'!H76)&lt;O$4,0,IF(LOG('Crisis Indicator Data'!H76)&gt;O$3,5,ROUND(5-(O$3-LOG('Crisis Indicator Data'!H76))/(O$3-O$4)*5,1)))))</f>
        <v>1.3</v>
      </c>
      <c r="P79" s="143">
        <f>IF('Crisis Indicator Data'!H76="x","x",'Crisis Indicator Data'!H76/'Crisis Indicator Data'!G76)</f>
        <v>4.7182175622542594E-2</v>
      </c>
      <c r="Q79" s="240">
        <f t="shared" si="31"/>
        <v>0.2</v>
      </c>
      <c r="R79" s="240">
        <f t="shared" si="32"/>
        <v>0.75</v>
      </c>
      <c r="S79" s="240">
        <f>IF('Crisis Indicator Data'!I76="x","x",IF('Crisis Indicator Data'!I76=0,0,IF(LOG('Crisis Indicator Data'!I76)&lt;S$4,0,IF(LOG('Crisis Indicator Data'!I76)&gt;S$3,5,ROUND(5-(S$3-LOG('Crisis Indicator Data'!I76))/(S$3-S$4)*5,1)))))</f>
        <v>3.2</v>
      </c>
      <c r="T79" s="143">
        <f>IF('Crisis Indicator Data'!H76="x","x",IF('Crisis Indicator Data'!I76="x","x",'Crisis Indicator Data'!I76/'Crisis Indicator Data'!H76))</f>
        <v>1</v>
      </c>
      <c r="U79" s="240">
        <f t="shared" si="33"/>
        <v>5</v>
      </c>
      <c r="V79" s="240">
        <f t="shared" si="34"/>
        <v>4.0999999999999996</v>
      </c>
      <c r="W79" s="240">
        <f>IF('Crisis Indicator Data'!L76="x","x",IF('Crisis Indicator Data'!L76=0,0,IF(LOG('Crisis Indicator Data'!L76)&lt;W$4,0,IF(LOG('Crisis Indicator Data'!L76)&gt;W$3,5,ROUND(5-(W$3-LOG('Crisis Indicator Data'!L76))/(W$3-W$4)*5,1)))))</f>
        <v>0</v>
      </c>
      <c r="X79" s="247">
        <f>IF(OR('Crisis Indicator Data'!L76="x",'Crisis Indicator Data'!H76="x"),"x",'Crisis Indicator Data'!L76/'Crisis Indicator Data'!H76)</f>
        <v>0</v>
      </c>
      <c r="Y79" s="240">
        <f t="shared" si="35"/>
        <v>0</v>
      </c>
      <c r="Z79" s="240">
        <f t="shared" si="36"/>
        <v>0</v>
      </c>
      <c r="AA79" s="240">
        <f t="shared" si="37"/>
        <v>2.6</v>
      </c>
      <c r="AB79" s="248">
        <f t="shared" si="38"/>
        <v>1.8</v>
      </c>
    </row>
    <row r="80" spans="1:28" x14ac:dyDescent="0.25">
      <c r="A80" s="149" t="str">
        <f>'Crisis Indicator Data'!A77</f>
        <v>Food Security Crisis in Namibia</v>
      </c>
      <c r="B80" s="150" t="str">
        <f>'Crisis Indicator Data'!B77</f>
        <v>Food Security</v>
      </c>
      <c r="C80" s="150" t="str">
        <f>'Crisis Indicator Data'!C77</f>
        <v>NAM002</v>
      </c>
      <c r="D80" s="150" t="str">
        <f>'Crisis Indicator Data'!D77</f>
        <v>Namibia</v>
      </c>
      <c r="E80" s="151" t="str">
        <f>'Crisis Indicator Data'!E77</f>
        <v>NAM</v>
      </c>
      <c r="F80" s="246">
        <f>IF('Crisis Indicator Data'!F77="x","x",IF(LOG('Crisis Indicator Data'!F77)&lt;F$4,0,IF(LOG('Crisis Indicator Data'!F77)&gt;F$3,5,ROUND(5-(F$3-LOG('Crisis Indicator Data'!F77))/(F$3-F$4)*5,1))))</f>
        <v>4.9000000000000004</v>
      </c>
      <c r="G80" s="144">
        <f>IF('Crisis Indicator Data'!F77="x","x",IF(B80="Regional crisis",('Crisis Indicator Data'!F77/VLOOKUP('Impact of the crisis'!$C80,'Regional Crises'!$B$1:$R$66,4,FALSE)),'Crisis Indicator Data'!F77/VLOOKUP('Impact of the crisis'!$E80,'Country Indicator Data'!$B$4:$P$300,15,FALSE)))</f>
        <v>1.0012170681047989</v>
      </c>
      <c r="H80" s="240">
        <f t="shared" si="26"/>
        <v>5</v>
      </c>
      <c r="I80" s="240">
        <f t="shared" si="27"/>
        <v>4.95</v>
      </c>
      <c r="J80" s="240">
        <f>IF('Crisis Indicator Data'!G77="x","x",IF(LOG('Crisis Indicator Data'!G77)&lt;J$4,0,IF(LOG('Crisis Indicator Data'!G77)&gt;J$3,5,ROUND(5-(J$3-LOG('Crisis Indicator Data'!G77))/(J$3-J$4)*5,1))))</f>
        <v>1.4</v>
      </c>
      <c r="K80" s="144">
        <f>IF('Crisis Indicator Data'!G77="x","x",IF(B80="Regional crisis",('Crisis Indicator Data'!G77/VLOOKUP('Impact of the crisis'!$C80,'Regional Crises'!$B$1:$R$66,5,FALSE)),'Crisis Indicator Data'!G77/VLOOKUP('Impact of the crisis'!$E80,'Country Indicator Data'!$B$4:$P$300,14,FALSE)))</f>
        <v>1.003935458480913</v>
      </c>
      <c r="L80" s="240">
        <f t="shared" si="28"/>
        <v>5</v>
      </c>
      <c r="M80" s="240">
        <f t="shared" si="29"/>
        <v>3.2</v>
      </c>
      <c r="N80" s="240">
        <f t="shared" si="30"/>
        <v>4.3</v>
      </c>
      <c r="O80" s="240">
        <f>IF('Crisis Indicator Data'!H77="x","x",IF('Crisis Indicator Data'!H77=0,0,IF(LOG('Crisis Indicator Data'!H77)&lt;O$4,0,IF(LOG('Crisis Indicator Data'!H77)&gt;O$3,5,ROUND(5-(O$3-LOG('Crisis Indicator Data'!H77))/(O$3-O$4)*5,1)))))</f>
        <v>2.8</v>
      </c>
      <c r="P80" s="143">
        <f>IF('Crisis Indicator Data'!H77="x","x",'Crisis Indicator Data'!H77/'Crisis Indicator Data'!G77)</f>
        <v>0.62210897687181499</v>
      </c>
      <c r="Q80" s="240">
        <f t="shared" si="31"/>
        <v>3.1</v>
      </c>
      <c r="R80" s="240">
        <f t="shared" si="32"/>
        <v>2.95</v>
      </c>
      <c r="S80" s="240">
        <f>IF('Crisis Indicator Data'!I77="x","x",IF('Crisis Indicator Data'!I77=0,0,IF(LOG('Crisis Indicator Data'!I77)&lt;S$4,0,IF(LOG('Crisis Indicator Data'!I77)&gt;S$3,5,ROUND(5-(S$3-LOG('Crisis Indicator Data'!I77))/(S$3-S$4)*5,1)))))</f>
        <v>0</v>
      </c>
      <c r="T80" s="143">
        <f>IF('Crisis Indicator Data'!H77="x","x",IF('Crisis Indicator Data'!I77="x","x",'Crisis Indicator Data'!I77/'Crisis Indicator Data'!H77))</f>
        <v>0</v>
      </c>
      <c r="U80" s="240">
        <f t="shared" si="33"/>
        <v>0</v>
      </c>
      <c r="V80" s="240">
        <f t="shared" si="34"/>
        <v>0</v>
      </c>
      <c r="W80" s="240">
        <f>IF('Crisis Indicator Data'!L77="x","x",IF('Crisis Indicator Data'!L77=0,0,IF(LOG('Crisis Indicator Data'!L77)&lt;W$4,0,IF(LOG('Crisis Indicator Data'!L77)&gt;W$3,5,ROUND(5-(W$3-LOG('Crisis Indicator Data'!L77))/(W$3-W$4)*5,1)))))</f>
        <v>0</v>
      </c>
      <c r="X80" s="247">
        <f>IF(OR('Crisis Indicator Data'!L77="x",'Crisis Indicator Data'!H77="x"),"x",'Crisis Indicator Data'!L77/'Crisis Indicator Data'!H77)</f>
        <v>0</v>
      </c>
      <c r="Y80" s="240">
        <f t="shared" si="35"/>
        <v>0</v>
      </c>
      <c r="Z80" s="240">
        <f t="shared" si="36"/>
        <v>0</v>
      </c>
      <c r="AA80" s="240">
        <f t="shared" si="37"/>
        <v>0</v>
      </c>
      <c r="AB80" s="248">
        <f t="shared" si="38"/>
        <v>1.7</v>
      </c>
    </row>
    <row r="81" spans="1:28" x14ac:dyDescent="0.25">
      <c r="A81" s="149" t="str">
        <f>'Crisis Indicator Data'!A78</f>
        <v>Multiple crises in Niger</v>
      </c>
      <c r="B81" s="150" t="str">
        <f>'Crisis Indicator Data'!B78</f>
        <v>Multiple crises country</v>
      </c>
      <c r="C81" s="150" t="str">
        <f>'Crisis Indicator Data'!C78</f>
        <v>NER001</v>
      </c>
      <c r="D81" s="150" t="str">
        <f>'Crisis Indicator Data'!D78</f>
        <v>Niger</v>
      </c>
      <c r="E81" s="151" t="str">
        <f>'Crisis Indicator Data'!E78</f>
        <v>NER</v>
      </c>
      <c r="F81" s="246">
        <f>IF('Crisis Indicator Data'!F78="x","x",IF(LOG('Crisis Indicator Data'!F78)&lt;F$4,0,IF(LOG('Crisis Indicator Data'!F78)&gt;F$3,5,ROUND(5-(F$3-LOG('Crisis Indicator Data'!F78))/(F$3-F$4)*5,1))))</f>
        <v>5</v>
      </c>
      <c r="G81" s="144">
        <f>IF('Crisis Indicator Data'!F78="x","x",IF(B81="Regional crisis",('Crisis Indicator Data'!F78/VLOOKUP('Impact of the crisis'!$C81,'Regional Crises'!$B$1:$R$66,4,FALSE)),'Crisis Indicator Data'!F78/VLOOKUP('Impact of the crisis'!$E81,'Country Indicator Data'!$B$4:$P$300,15,FALSE)))</f>
        <v>1.0002368358727403</v>
      </c>
      <c r="H81" s="240">
        <f t="shared" si="26"/>
        <v>5</v>
      </c>
      <c r="I81" s="240">
        <f t="shared" si="27"/>
        <v>5</v>
      </c>
      <c r="J81" s="240">
        <f>IF('Crisis Indicator Data'!G78="x","x",IF(LOG('Crisis Indicator Data'!G78)&lt;J$4,0,IF(LOG('Crisis Indicator Data'!G78)&gt;J$3,5,ROUND(5-(J$3-LOG('Crisis Indicator Data'!G78))/(J$3-J$4)*5,1))))</f>
        <v>4.5999999999999996</v>
      </c>
      <c r="K81" s="144">
        <f>IF('Crisis Indicator Data'!G78="x","x",IF(B81="Regional crisis",('Crisis Indicator Data'!G78/VLOOKUP('Impact of the crisis'!$C81,'Regional Crises'!$B$1:$R$66,5,FALSE)),'Crisis Indicator Data'!G78/VLOOKUP('Impact of the crisis'!$E81,'Country Indicator Data'!$B$4:$P$300,14,FALSE)))</f>
        <v>1</v>
      </c>
      <c r="L81" s="240">
        <f t="shared" si="28"/>
        <v>5</v>
      </c>
      <c r="M81" s="240">
        <f t="shared" si="29"/>
        <v>4.8</v>
      </c>
      <c r="N81" s="240">
        <f t="shared" si="30"/>
        <v>4.9000000000000004</v>
      </c>
      <c r="O81" s="240">
        <f>IF('Crisis Indicator Data'!H78="x","x",IF('Crisis Indicator Data'!H78=0,0,IF(LOG('Crisis Indicator Data'!H78)&lt;O$4,0,IF(LOG('Crisis Indicator Data'!H78)&gt;O$3,5,ROUND(5-(O$3-LOG('Crisis Indicator Data'!H78))/(O$3-O$4)*5,1)))))</f>
        <v>3.5</v>
      </c>
      <c r="P81" s="143">
        <f>IF('Crisis Indicator Data'!H78="x","x",'Crisis Indicator Data'!H78/'Crisis Indicator Data'!G78)</f>
        <v>0.16310924369747898</v>
      </c>
      <c r="Q81" s="240">
        <f t="shared" si="31"/>
        <v>0.8</v>
      </c>
      <c r="R81" s="240">
        <f t="shared" si="32"/>
        <v>2.15</v>
      </c>
      <c r="S81" s="240">
        <f>IF('Crisis Indicator Data'!I78="x","x",IF('Crisis Indicator Data'!I78=0,0,IF(LOG('Crisis Indicator Data'!I78)&lt;S$4,0,IF(LOG('Crisis Indicator Data'!I78)&gt;S$3,5,ROUND(5-(S$3-LOG('Crisis Indicator Data'!I78))/(S$3-S$4)*5,1)))))</f>
        <v>3.9</v>
      </c>
      <c r="T81" s="143">
        <f>IF('Crisis Indicator Data'!H78="x","x",IF('Crisis Indicator Data'!I78="x","x",'Crisis Indicator Data'!I78/'Crisis Indicator Data'!H78))</f>
        <v>0.14554353426069036</v>
      </c>
      <c r="U81" s="240">
        <f t="shared" si="33"/>
        <v>4.9000000000000004</v>
      </c>
      <c r="V81" s="240">
        <f t="shared" si="34"/>
        <v>4.4000000000000004</v>
      </c>
      <c r="W81" s="240">
        <f>IF('Crisis Indicator Data'!L78="x","x",IF('Crisis Indicator Data'!L78=0,0,IF(LOG('Crisis Indicator Data'!L78)&lt;W$4,0,IF(LOG('Crisis Indicator Data'!L78)&gt;W$3,5,ROUND(5-(W$3-LOG('Crisis Indicator Data'!L78))/(W$3-W$4)*5,1)))))</f>
        <v>4</v>
      </c>
      <c r="X81" s="247">
        <f>IF(OR('Crisis Indicator Data'!L78="x",'Crisis Indicator Data'!H78="x"),"x",'Crisis Indicator Data'!L78/'Crisis Indicator Data'!H78)</f>
        <v>1.5558990211231324E-4</v>
      </c>
      <c r="Y81" s="240">
        <f t="shared" si="35"/>
        <v>5</v>
      </c>
      <c r="Z81" s="240">
        <f t="shared" si="36"/>
        <v>4.5</v>
      </c>
      <c r="AA81" s="240">
        <f t="shared" si="37"/>
        <v>4.5</v>
      </c>
      <c r="AB81" s="248">
        <f t="shared" si="38"/>
        <v>3.6</v>
      </c>
    </row>
    <row r="82" spans="1:28" x14ac:dyDescent="0.25">
      <c r="A82" s="149" t="str">
        <f>'Crisis Indicator Data'!A79</f>
        <v>Boko Haram in Niger</v>
      </c>
      <c r="B82" s="150" t="str">
        <f>'Crisis Indicator Data'!B79</f>
        <v>Conflict</v>
      </c>
      <c r="C82" s="150" t="str">
        <f>'Crisis Indicator Data'!C79</f>
        <v>NER002</v>
      </c>
      <c r="D82" s="150" t="str">
        <f>'Crisis Indicator Data'!D79</f>
        <v>Niger</v>
      </c>
      <c r="E82" s="151" t="str">
        <f>'Crisis Indicator Data'!E79</f>
        <v>NER</v>
      </c>
      <c r="F82" s="246">
        <f>IF('Crisis Indicator Data'!F79="x","x",IF(LOG('Crisis Indicator Data'!F79)&lt;F$4,0,IF(LOG('Crisis Indicator Data'!F79)&gt;F$3,5,ROUND(5-(F$3-LOG('Crisis Indicator Data'!F79))/(F$3-F$4)*5,1))))</f>
        <v>3.7</v>
      </c>
      <c r="G82" s="144">
        <f>IF('Crisis Indicator Data'!F79="x","x",IF(B82="Regional crisis",('Crisis Indicator Data'!F79/VLOOKUP('Impact of the crisis'!$C82,'Regional Crises'!$B$1:$R$66,4,FALSE)),'Crisis Indicator Data'!F79/VLOOKUP('Impact of the crisis'!$E82,'Country Indicator Data'!$B$4:$P$300,15,FALSE)))</f>
        <v>0.12386989816057473</v>
      </c>
      <c r="H82" s="240">
        <f t="shared" si="26"/>
        <v>0.5</v>
      </c>
      <c r="I82" s="240">
        <f t="shared" si="27"/>
        <v>2.1</v>
      </c>
      <c r="J82" s="240">
        <f>IF('Crisis Indicator Data'!G79="x","x",IF(LOG('Crisis Indicator Data'!G79)&lt;J$4,0,IF(LOG('Crisis Indicator Data'!G79)&gt;J$3,5,ROUND(5-(J$3-LOG('Crisis Indicator Data'!G79))/(J$3-J$4)*5,1))))</f>
        <v>0</v>
      </c>
      <c r="K82" s="144">
        <f>IF('Crisis Indicator Data'!G79="x","x",IF(B82="Regional crisis",('Crisis Indicator Data'!G79/VLOOKUP('Impact of the crisis'!$C82,'Regional Crises'!$B$1:$R$66,5,FALSE)),'Crisis Indicator Data'!G79/VLOOKUP('Impact of the crisis'!$E82,'Country Indicator Data'!$B$4:$P$300,14,FALSE)))</f>
        <v>3.9873949579831931E-2</v>
      </c>
      <c r="L82" s="240">
        <f t="shared" si="28"/>
        <v>0.2</v>
      </c>
      <c r="M82" s="240">
        <f t="shared" si="29"/>
        <v>0.1</v>
      </c>
      <c r="N82" s="240">
        <f t="shared" si="30"/>
        <v>1.2</v>
      </c>
      <c r="O82" s="240">
        <f>IF('Crisis Indicator Data'!H79="x","x",IF('Crisis Indicator Data'!H79=0,0,IF(LOG('Crisis Indicator Data'!H79)&lt;O$4,0,IF(LOG('Crisis Indicator Data'!H79)&gt;O$3,5,ROUND(5-(O$3-LOG('Crisis Indicator Data'!H79))/(O$3-O$4)*5,1)))))</f>
        <v>1.6</v>
      </c>
      <c r="P82" s="143">
        <f>IF('Crisis Indicator Data'!H79="x","x",'Crisis Indicator Data'!H79/'Crisis Indicator Data'!G79)</f>
        <v>0.30874604847207587</v>
      </c>
      <c r="Q82" s="240">
        <f t="shared" si="31"/>
        <v>1.5</v>
      </c>
      <c r="R82" s="240">
        <f t="shared" si="32"/>
        <v>1.55</v>
      </c>
      <c r="S82" s="240">
        <f>IF('Crisis Indicator Data'!I79="x","x",IF('Crisis Indicator Data'!I79=0,0,IF(LOG('Crisis Indicator Data'!I79)&lt;S$4,0,IF(LOG('Crisis Indicator Data'!I79)&gt;S$3,5,ROUND(5-(S$3-LOG('Crisis Indicator Data'!I79))/(S$3-S$4)*5,1)))))</f>
        <v>3.4</v>
      </c>
      <c r="T82" s="143">
        <f>IF('Crisis Indicator Data'!H79="x","x",IF('Crisis Indicator Data'!I79="x","x",'Crisis Indicator Data'!I79/'Crisis Indicator Data'!H79))</f>
        <v>0.82935153583617749</v>
      </c>
      <c r="U82" s="240">
        <f t="shared" si="33"/>
        <v>5</v>
      </c>
      <c r="V82" s="240">
        <f t="shared" si="34"/>
        <v>4.2</v>
      </c>
      <c r="W82" s="240">
        <f>IF('Crisis Indicator Data'!L79="x","x",IF('Crisis Indicator Data'!L79=0,0,IF(LOG('Crisis Indicator Data'!L79)&lt;W$4,0,IF(LOG('Crisis Indicator Data'!L79)&gt;W$3,5,ROUND(5-(W$3-LOG('Crisis Indicator Data'!L79))/(W$3-W$4)*5,1)))))</f>
        <v>3.1</v>
      </c>
      <c r="X82" s="247">
        <f>IF(OR('Crisis Indicator Data'!L79="x",'Crisis Indicator Data'!H79="x"),"x",'Crisis Indicator Data'!L79/'Crisis Indicator Data'!H79)</f>
        <v>5.0511945392491464E-4</v>
      </c>
      <c r="Y82" s="240">
        <f t="shared" si="35"/>
        <v>5</v>
      </c>
      <c r="Z82" s="240">
        <f t="shared" si="36"/>
        <v>4.0999999999999996</v>
      </c>
      <c r="AA82" s="240">
        <f t="shared" si="37"/>
        <v>4.2</v>
      </c>
      <c r="AB82" s="248">
        <f t="shared" si="38"/>
        <v>3.1</v>
      </c>
    </row>
    <row r="83" spans="1:28" x14ac:dyDescent="0.25">
      <c r="A83" s="149" t="str">
        <f>'Crisis Indicator Data'!A80</f>
        <v>Mali/Burkina Faso conflict</v>
      </c>
      <c r="B83" s="150" t="str">
        <f>'Crisis Indicator Data'!B80</f>
        <v>Conflict</v>
      </c>
      <c r="C83" s="150" t="str">
        <f>'Crisis Indicator Data'!C80</f>
        <v>NER003</v>
      </c>
      <c r="D83" s="150" t="str">
        <f>'Crisis Indicator Data'!D80</f>
        <v>Niger</v>
      </c>
      <c r="E83" s="151" t="str">
        <f>'Crisis Indicator Data'!E80</f>
        <v>NER</v>
      </c>
      <c r="F83" s="246">
        <f>IF('Crisis Indicator Data'!F80="x","x",IF(LOG('Crisis Indicator Data'!F80)&lt;F$4,0,IF(LOG('Crisis Indicator Data'!F80)&gt;F$3,5,ROUND(5-(F$3-LOG('Crisis Indicator Data'!F80))/(F$3-F$4)*5,1))))</f>
        <v>3.9</v>
      </c>
      <c r="G83" s="144">
        <f>IF('Crisis Indicator Data'!F80="x","x",IF(B83="Regional crisis",('Crisis Indicator Data'!F80/VLOOKUP('Impact of the crisis'!$C83,'Regional Crises'!$B$1:$R$66,4,FALSE)),'Crisis Indicator Data'!F80/VLOOKUP('Impact of the crisis'!$E83,'Country Indicator Data'!$B$4:$P$300,15,FALSE)))</f>
        <v>0.1662587826636141</v>
      </c>
      <c r="H83" s="240">
        <f t="shared" si="26"/>
        <v>0.7</v>
      </c>
      <c r="I83" s="240">
        <f t="shared" si="27"/>
        <v>2.2999999999999998</v>
      </c>
      <c r="J83" s="240">
        <f>IF('Crisis Indicator Data'!G80="x","x",IF(LOG('Crisis Indicator Data'!G80)&lt;J$4,0,IF(LOG('Crisis Indicator Data'!G80)&gt;J$3,5,ROUND(5-(J$3-LOG('Crisis Indicator Data'!G80))/(J$3-J$4)*5,1))))</f>
        <v>3.1</v>
      </c>
      <c r="K83" s="144">
        <f>IF('Crisis Indicator Data'!G80="x","x",IF(B83="Regional crisis",('Crisis Indicator Data'!G80/VLOOKUP('Impact of the crisis'!$C83,'Regional Crises'!$B$1:$R$66,5,FALSE)),'Crisis Indicator Data'!G80/VLOOKUP('Impact of the crisis'!$E83,'Country Indicator Data'!$B$4:$P$300,14,FALSE)))</f>
        <v>0.35294117647058826</v>
      </c>
      <c r="L83" s="240">
        <f t="shared" si="28"/>
        <v>1.7</v>
      </c>
      <c r="M83" s="240">
        <f t="shared" si="29"/>
        <v>2.4</v>
      </c>
      <c r="N83" s="240">
        <f t="shared" si="30"/>
        <v>2.4</v>
      </c>
      <c r="O83" s="240">
        <f>IF('Crisis Indicator Data'!H80="x","x",IF('Crisis Indicator Data'!H80=0,0,IF(LOG('Crisis Indicator Data'!H80)&lt;O$4,0,IF(LOG('Crisis Indicator Data'!H80)&gt;O$3,5,ROUND(5-(O$3-LOG('Crisis Indicator Data'!H80))/(O$3-O$4)*5,1)))))</f>
        <v>2.7</v>
      </c>
      <c r="P83" s="143">
        <f>IF('Crisis Indicator Data'!H80="x","x",'Crisis Indicator Data'!H80/'Crisis Indicator Data'!G80)</f>
        <v>0.16142857142857142</v>
      </c>
      <c r="Q83" s="240">
        <f t="shared" si="31"/>
        <v>0.8</v>
      </c>
      <c r="R83" s="240">
        <f t="shared" si="32"/>
        <v>1.75</v>
      </c>
      <c r="S83" s="240">
        <f>IF('Crisis Indicator Data'!I80="x","x",IF('Crisis Indicator Data'!I80=0,0,IF(LOG('Crisis Indicator Data'!I80)&lt;S$4,0,IF(LOG('Crisis Indicator Data'!I80)&gt;S$3,5,ROUND(5-(S$3-LOG('Crisis Indicator Data'!I80))/(S$3-S$4)*5,1)))))</f>
        <v>3.3</v>
      </c>
      <c r="T83" s="143">
        <f>IF('Crisis Indicator Data'!H80="x","x",IF('Crisis Indicator Data'!I80="x","x",'Crisis Indicator Data'!I80/'Crisis Indicator Data'!H80))</f>
        <v>0.14896755162241887</v>
      </c>
      <c r="U83" s="240">
        <f t="shared" si="33"/>
        <v>5</v>
      </c>
      <c r="V83" s="240">
        <f t="shared" si="34"/>
        <v>4.2</v>
      </c>
      <c r="W83" s="240">
        <f>IF('Crisis Indicator Data'!L80="x","x",IF('Crisis Indicator Data'!L80=0,0,IF(LOG('Crisis Indicator Data'!L80)&lt;W$4,0,IF(LOG('Crisis Indicator Data'!L80)&gt;W$3,5,ROUND(5-(W$3-LOG('Crisis Indicator Data'!L80))/(W$3-W$4)*5,1)))))</f>
        <v>3.7</v>
      </c>
      <c r="X83" s="247">
        <f>IF(OR('Crisis Indicator Data'!L80="x",'Crisis Indicator Data'!H80="x"),"x",'Crisis Indicator Data'!L80/'Crisis Indicator Data'!H80)</f>
        <v>3.0604719764011797E-4</v>
      </c>
      <c r="Y83" s="240">
        <f t="shared" si="35"/>
        <v>5</v>
      </c>
      <c r="Z83" s="240">
        <f t="shared" si="36"/>
        <v>4.4000000000000004</v>
      </c>
      <c r="AA83" s="240">
        <f t="shared" si="37"/>
        <v>4.3</v>
      </c>
      <c r="AB83" s="248">
        <f t="shared" si="38"/>
        <v>3.3</v>
      </c>
    </row>
    <row r="84" spans="1:28" x14ac:dyDescent="0.25">
      <c r="A84" s="149" t="str">
        <f>'Crisis Indicator Data'!A81</f>
        <v>Nigerian Refugees</v>
      </c>
      <c r="B84" s="150" t="str">
        <f>'Crisis Indicator Data'!B81</f>
        <v>International displacement</v>
      </c>
      <c r="C84" s="150" t="str">
        <f>'Crisis Indicator Data'!C81</f>
        <v>NER004</v>
      </c>
      <c r="D84" s="150" t="str">
        <f>'Crisis Indicator Data'!D81</f>
        <v>Niger</v>
      </c>
      <c r="E84" s="151" t="str">
        <f>'Crisis Indicator Data'!E81</f>
        <v>NER</v>
      </c>
      <c r="F84" s="246">
        <f>IF('Crisis Indicator Data'!F81="x","x",IF(LOG('Crisis Indicator Data'!F81)&lt;F$4,0,IF(LOG('Crisis Indicator Data'!F81)&gt;F$3,5,ROUND(5-(F$3-LOG('Crisis Indicator Data'!F81))/(F$3-F$4)*5,1))))</f>
        <v>1.6</v>
      </c>
      <c r="G84" s="144">
        <f>IF('Crisis Indicator Data'!F81="x","x",IF(B84="Regional crisis",('Crisis Indicator Data'!F81/VLOOKUP('Impact of the crisis'!$C84,'Regional Crises'!$B$1:$R$66,4,FALSE)),'Crisis Indicator Data'!F81/VLOOKUP('Impact of the crisis'!$E84,'Country Indicator Data'!$B$4:$P$300,15,FALSE)))</f>
        <v>6.8019262650982869E-3</v>
      </c>
      <c r="H84" s="240">
        <f t="shared" si="26"/>
        <v>0</v>
      </c>
      <c r="I84" s="240">
        <f t="shared" si="27"/>
        <v>0.8</v>
      </c>
      <c r="J84" s="240">
        <f>IF('Crisis Indicator Data'!G81="x","x",IF(LOG('Crisis Indicator Data'!G81)&lt;J$4,0,IF(LOG('Crisis Indicator Data'!G81)&gt;J$3,5,ROUND(5-(J$3-LOG('Crisis Indicator Data'!G81))/(J$3-J$4)*5,1))))</f>
        <v>0.4</v>
      </c>
      <c r="K84" s="144">
        <f>IF('Crisis Indicator Data'!G81="x","x",IF(B84="Regional crisis",('Crisis Indicator Data'!G81/VLOOKUP('Impact of the crisis'!$C84,'Regional Crises'!$B$1:$R$66,5,FALSE)),'Crisis Indicator Data'!G81/VLOOKUP('Impact of the crisis'!$E84,'Country Indicator Data'!$B$4:$P$300,14,FALSE)))</f>
        <v>5.5798319327731091E-2</v>
      </c>
      <c r="L84" s="240">
        <f t="shared" si="28"/>
        <v>0.2</v>
      </c>
      <c r="M84" s="240">
        <f t="shared" si="29"/>
        <v>0.30000000000000004</v>
      </c>
      <c r="N84" s="240">
        <f t="shared" si="30"/>
        <v>0.6</v>
      </c>
      <c r="O84" s="240">
        <f>IF('Crisis Indicator Data'!H81="x","x",IF('Crisis Indicator Data'!H81=0,0,IF(LOG('Crisis Indicator Data'!H81)&lt;O$4,0,IF(LOG('Crisis Indicator Data'!H81)&gt;O$3,5,ROUND(5-(O$3-LOG('Crisis Indicator Data'!H81))/(O$3-O$4)*5,1)))))</f>
        <v>2.2000000000000002</v>
      </c>
      <c r="P84" s="143">
        <f>IF('Crisis Indicator Data'!H81="x","x",'Crisis Indicator Data'!H81/'Crisis Indicator Data'!G81)</f>
        <v>0.53012048192771088</v>
      </c>
      <c r="Q84" s="240">
        <f t="shared" si="31"/>
        <v>2.6</v>
      </c>
      <c r="R84" s="240">
        <f t="shared" si="32"/>
        <v>2.4000000000000004</v>
      </c>
      <c r="S84" s="240">
        <f>IF('Crisis Indicator Data'!I81="x","x",IF('Crisis Indicator Data'!I81=0,0,IF(LOG('Crisis Indicator Data'!I81)&lt;S$4,0,IF(LOG('Crisis Indicator Data'!I81)&gt;S$3,5,ROUND(5-(S$3-LOG('Crisis Indicator Data'!I81))/(S$3-S$4)*5,1)))))</f>
        <v>3.2</v>
      </c>
      <c r="T84" s="143">
        <f>IF('Crisis Indicator Data'!H81="x","x",IF('Crisis Indicator Data'!I81="x","x",'Crisis Indicator Data'!I81/'Crisis Indicator Data'!H81))</f>
        <v>0.265625</v>
      </c>
      <c r="U84" s="240">
        <f t="shared" si="33"/>
        <v>5</v>
      </c>
      <c r="V84" s="240">
        <f t="shared" si="34"/>
        <v>4.0999999999999996</v>
      </c>
      <c r="W84" s="240">
        <f>IF('Crisis Indicator Data'!L81="x","x",IF('Crisis Indicator Data'!L81=0,0,IF(LOG('Crisis Indicator Data'!L81)&lt;W$4,0,IF(LOG('Crisis Indicator Data'!L81)&gt;W$3,5,ROUND(5-(W$3-LOG('Crisis Indicator Data'!L81))/(W$3-W$4)*5,1)))))</f>
        <v>1.7</v>
      </c>
      <c r="X84" s="247">
        <f>IF(OR('Crisis Indicator Data'!L81="x",'Crisis Indicator Data'!H81="x"),"x",'Crisis Indicator Data'!L81/'Crisis Indicator Data'!H81)</f>
        <v>2.2727272727272726E-5</v>
      </c>
      <c r="Y84" s="240">
        <f t="shared" si="35"/>
        <v>1.1000000000000001</v>
      </c>
      <c r="Z84" s="240">
        <f t="shared" si="36"/>
        <v>1.4</v>
      </c>
      <c r="AA84" s="240">
        <f t="shared" si="37"/>
        <v>3</v>
      </c>
      <c r="AB84" s="248">
        <f t="shared" si="38"/>
        <v>2.7</v>
      </c>
    </row>
    <row r="85" spans="1:28" x14ac:dyDescent="0.25">
      <c r="A85" s="149" t="str">
        <f>'Crisis Indicator Data'!A82</f>
        <v>Complex crisis in Nigeria</v>
      </c>
      <c r="B85" s="150" t="str">
        <f>'Crisis Indicator Data'!B82</f>
        <v>Complex crisis</v>
      </c>
      <c r="C85" s="150" t="str">
        <f>'Crisis Indicator Data'!C82</f>
        <v>NGA001</v>
      </c>
      <c r="D85" s="150" t="str">
        <f>'Crisis Indicator Data'!D82</f>
        <v>Nigeria</v>
      </c>
      <c r="E85" s="151" t="str">
        <f>'Crisis Indicator Data'!E82</f>
        <v>NGA</v>
      </c>
      <c r="F85" s="246">
        <f>IF('Crisis Indicator Data'!F82="x","x",IF(LOG('Crisis Indicator Data'!F82)&lt;F$4,0,IF(LOG('Crisis Indicator Data'!F82)&gt;F$3,5,ROUND(5-(F$3-LOG('Crisis Indicator Data'!F82))/(F$3-F$4)*5,1))))</f>
        <v>4.9000000000000004</v>
      </c>
      <c r="G85" s="144">
        <f>IF('Crisis Indicator Data'!F82="x","x",IF(B85="Regional crisis",('Crisis Indicator Data'!F82/VLOOKUP('Impact of the crisis'!$C85,'Regional Crises'!$B$1:$R$66,4,FALSE)),'Crisis Indicator Data'!F82/VLOOKUP('Impact of the crisis'!$E85,'Country Indicator Data'!$B$4:$P$300,15,FALSE)))</f>
        <v>0.99903378459984404</v>
      </c>
      <c r="H85" s="240">
        <f t="shared" si="26"/>
        <v>5</v>
      </c>
      <c r="I85" s="240">
        <f t="shared" si="27"/>
        <v>4.95</v>
      </c>
      <c r="J85" s="240">
        <f>IF('Crisis Indicator Data'!G82="x","x",IF(LOG('Crisis Indicator Data'!G82)&lt;J$4,0,IF(LOG('Crisis Indicator Data'!G82)&gt;J$3,5,ROUND(5-(J$3-LOG('Crisis Indicator Data'!G82))/(J$3-J$4)*5,1))))</f>
        <v>5</v>
      </c>
      <c r="K85" s="144">
        <f>IF('Crisis Indicator Data'!G82="x","x",IF(B85="Regional crisis",('Crisis Indicator Data'!G82/VLOOKUP('Impact of the crisis'!$C85,'Regional Crises'!$B$1:$R$66,5,FALSE)),'Crisis Indicator Data'!G82/VLOOKUP('Impact of the crisis'!$E85,'Country Indicator Data'!$B$4:$P$300,14,FALSE)))</f>
        <v>0.3826605760235664</v>
      </c>
      <c r="L85" s="240">
        <f t="shared" si="28"/>
        <v>1.9</v>
      </c>
      <c r="M85" s="240">
        <f t="shared" si="29"/>
        <v>3.45</v>
      </c>
      <c r="N85" s="240">
        <f t="shared" si="30"/>
        <v>4.3</v>
      </c>
      <c r="O85" s="240">
        <f>IF('Crisis Indicator Data'!H82="x","x",IF('Crisis Indicator Data'!H82=0,0,IF(LOG('Crisis Indicator Data'!H82)&lt;O$4,0,IF(LOG('Crisis Indicator Data'!H82)&gt;O$3,5,ROUND(5-(O$3-LOG('Crisis Indicator Data'!H82))/(O$3-O$4)*5,1)))))</f>
        <v>4.5999999999999996</v>
      </c>
      <c r="P85" s="143">
        <f>IF('Crisis Indicator Data'!H82="x","x",'Crisis Indicator Data'!H82/'Crisis Indicator Data'!G82)</f>
        <v>0.23186954655986269</v>
      </c>
      <c r="Q85" s="240">
        <f t="shared" si="31"/>
        <v>1.1000000000000001</v>
      </c>
      <c r="R85" s="240">
        <f t="shared" si="32"/>
        <v>2.8499999999999996</v>
      </c>
      <c r="S85" s="240">
        <f>IF('Crisis Indicator Data'!I82="x","x",IF('Crisis Indicator Data'!I82=0,0,IF(LOG('Crisis Indicator Data'!I82)&lt;S$4,0,IF(LOG('Crisis Indicator Data'!I82)&gt;S$3,5,ROUND(5-(S$3-LOG('Crisis Indicator Data'!I82))/(S$3-S$4)*5,1)))))</f>
        <v>5</v>
      </c>
      <c r="T85" s="143">
        <f>IF('Crisis Indicator Data'!H82="x","x",IF('Crisis Indicator Data'!I82="x","x",'Crisis Indicator Data'!I82/'Crisis Indicator Data'!H82))</f>
        <v>0.29734731647131402</v>
      </c>
      <c r="U85" s="240">
        <f t="shared" si="33"/>
        <v>5</v>
      </c>
      <c r="V85" s="240">
        <f t="shared" si="34"/>
        <v>5</v>
      </c>
      <c r="W85" s="240">
        <f>IF('Crisis Indicator Data'!L82="x","x",IF('Crisis Indicator Data'!L82=0,0,IF(LOG('Crisis Indicator Data'!L82)&lt;W$4,0,IF(LOG('Crisis Indicator Data'!L82)&gt;W$3,5,ROUND(5-(W$3-LOG('Crisis Indicator Data'!L82))/(W$3-W$4)*5,1)))))</f>
        <v>5</v>
      </c>
      <c r="X85" s="247">
        <f>IF(OR('Crisis Indicator Data'!L82="x",'Crisis Indicator Data'!H82="x"),"x",'Crisis Indicator Data'!L82/'Crisis Indicator Data'!H82)</f>
        <v>2.1255117492008301E-4</v>
      </c>
      <c r="Y85" s="240">
        <f t="shared" si="35"/>
        <v>5</v>
      </c>
      <c r="Z85" s="240">
        <f t="shared" si="36"/>
        <v>5</v>
      </c>
      <c r="AA85" s="240">
        <f t="shared" si="37"/>
        <v>5</v>
      </c>
      <c r="AB85" s="248">
        <f t="shared" si="38"/>
        <v>4.2</v>
      </c>
    </row>
    <row r="86" spans="1:28" x14ac:dyDescent="0.25">
      <c r="A86" s="149" t="str">
        <f>'Crisis Indicator Data'!A83</f>
        <v>Middle belt conflict</v>
      </c>
      <c r="B86" s="150" t="str">
        <f>'Crisis Indicator Data'!B83</f>
        <v>Conflict</v>
      </c>
      <c r="C86" s="150" t="str">
        <f>'Crisis Indicator Data'!C83</f>
        <v>NGA003</v>
      </c>
      <c r="D86" s="150" t="str">
        <f>'Crisis Indicator Data'!D83</f>
        <v>Nigeria</v>
      </c>
      <c r="E86" s="151" t="str">
        <f>'Crisis Indicator Data'!E83</f>
        <v>NGA</v>
      </c>
      <c r="F86" s="246">
        <f>IF('Crisis Indicator Data'!F83="x","x",IF(LOG('Crisis Indicator Data'!F83)&lt;F$4,0,IF(LOG('Crisis Indicator Data'!F83)&gt;F$3,5,ROUND(5-(F$3-LOG('Crisis Indicator Data'!F83))/(F$3-F$4)*5,1))))</f>
        <v>3.8</v>
      </c>
      <c r="G86" s="144">
        <f>IF('Crisis Indicator Data'!F83="x","x",IF(B86="Regional crisis",('Crisis Indicator Data'!F83/VLOOKUP('Impact of the crisis'!$C86,'Regional Crises'!$B$1:$R$66,4,FALSE)),'Crisis Indicator Data'!F83/VLOOKUP('Impact of the crisis'!$E86,'Country Indicator Data'!$B$4:$P$300,15,FALSE)))</f>
        <v>0.19946199369764045</v>
      </c>
      <c r="H86" s="240">
        <f t="shared" si="26"/>
        <v>0.9</v>
      </c>
      <c r="I86" s="240">
        <f t="shared" si="27"/>
        <v>2.35</v>
      </c>
      <c r="J86" s="240">
        <f>IF('Crisis Indicator Data'!G83="x","x",IF(LOG('Crisis Indicator Data'!G83)&lt;J$4,0,IF(LOG('Crisis Indicator Data'!G83)&gt;J$3,5,ROUND(5-(J$3-LOG('Crisis Indicator Data'!G83))/(J$3-J$4)*5,1))))</f>
        <v>4</v>
      </c>
      <c r="K86" s="144">
        <f>IF('Crisis Indicator Data'!G83="x","x",IF(B86="Regional crisis",('Crisis Indicator Data'!G83/VLOOKUP('Impact of the crisis'!$C86,'Regional Crises'!$B$1:$R$66,5,FALSE)),'Crisis Indicator Data'!G83/VLOOKUP('Impact of the crisis'!$E86,'Country Indicator Data'!$B$4:$P$300,14,FALSE)))</f>
        <v>7.7287474373519641E-2</v>
      </c>
      <c r="L86" s="240">
        <f t="shared" si="28"/>
        <v>0.3</v>
      </c>
      <c r="M86" s="240">
        <f t="shared" si="29"/>
        <v>2.15</v>
      </c>
      <c r="N86" s="240">
        <f t="shared" si="30"/>
        <v>2.2999999999999998</v>
      </c>
      <c r="O86" s="240">
        <f>IF('Crisis Indicator Data'!H83="x","x",IF('Crisis Indicator Data'!H83=0,0,IF(LOG('Crisis Indicator Data'!H83)&lt;O$4,0,IF(LOG('Crisis Indicator Data'!H83)&gt;O$3,5,ROUND(5-(O$3-LOG('Crisis Indicator Data'!H83))/(O$3-O$4)*5,1)))))</f>
        <v>2.5</v>
      </c>
      <c r="P86" s="143">
        <f>IF('Crisis Indicator Data'!H83="x","x",'Crisis Indicator Data'!H83/'Crisis Indicator Data'!G83)</f>
        <v>6.3224311099665212E-2</v>
      </c>
      <c r="Q86" s="240">
        <f t="shared" si="31"/>
        <v>0.3</v>
      </c>
      <c r="R86" s="240">
        <f t="shared" si="32"/>
        <v>1.4</v>
      </c>
      <c r="S86" s="240">
        <f>IF('Crisis Indicator Data'!I83="x","x",IF('Crisis Indicator Data'!I83=0,0,IF(LOG('Crisis Indicator Data'!I83)&lt;S$4,0,IF(LOG('Crisis Indicator Data'!I83)&gt;S$3,5,ROUND(5-(S$3-LOG('Crisis Indicator Data'!I83))/(S$3-S$4)*5,1)))))</f>
        <v>3.7</v>
      </c>
      <c r="T86" s="143">
        <f>IF('Crisis Indicator Data'!H83="x","x",IF('Crisis Indicator Data'!I83="x","x",'Crisis Indicator Data'!I83/'Crisis Indicator Data'!H83))</f>
        <v>0.38696537678207737</v>
      </c>
      <c r="U86" s="240">
        <f t="shared" si="33"/>
        <v>5</v>
      </c>
      <c r="V86" s="240">
        <f t="shared" si="34"/>
        <v>4.4000000000000004</v>
      </c>
      <c r="W86" s="240">
        <f>IF('Crisis Indicator Data'!L83="x","x",IF('Crisis Indicator Data'!L83=0,0,IF(LOG('Crisis Indicator Data'!L83)&lt;W$4,0,IF(LOG('Crisis Indicator Data'!L83)&gt;W$3,5,ROUND(5-(W$3-LOG('Crisis Indicator Data'!L83))/(W$3-W$4)*5,1)))))</f>
        <v>3.9</v>
      </c>
      <c r="X86" s="247">
        <f>IF(OR('Crisis Indicator Data'!L83="x",'Crisis Indicator Data'!H83="x"),"x",'Crisis Indicator Data'!L83/'Crisis Indicator Data'!H83)</f>
        <v>5.081466395112016E-4</v>
      </c>
      <c r="Y86" s="240">
        <f t="shared" si="35"/>
        <v>5</v>
      </c>
      <c r="Z86" s="240">
        <f t="shared" si="36"/>
        <v>4.5</v>
      </c>
      <c r="AA86" s="240">
        <f t="shared" si="37"/>
        <v>4.5</v>
      </c>
      <c r="AB86" s="248">
        <f t="shared" si="38"/>
        <v>3.3</v>
      </c>
    </row>
    <row r="87" spans="1:28" x14ac:dyDescent="0.25">
      <c r="A87" s="149" t="str">
        <f>'Crisis Indicator Data'!A84</f>
        <v>Boko Haram crisis in Nigeria</v>
      </c>
      <c r="B87" s="150" t="str">
        <f>'Crisis Indicator Data'!B84</f>
        <v>Conflict</v>
      </c>
      <c r="C87" s="150" t="str">
        <f>'Crisis Indicator Data'!C84</f>
        <v>NGA004</v>
      </c>
      <c r="D87" s="150" t="str">
        <f>'Crisis Indicator Data'!D84</f>
        <v>Nigeria</v>
      </c>
      <c r="E87" s="151" t="str">
        <f>'Crisis Indicator Data'!E84</f>
        <v>NGA</v>
      </c>
      <c r="F87" s="246">
        <f>IF('Crisis Indicator Data'!F84="x","x",IF(LOG('Crisis Indicator Data'!F84)&lt;F$4,0,IF(LOG('Crisis Indicator Data'!F84)&gt;F$3,5,ROUND(5-(F$3-LOG('Crisis Indicator Data'!F84))/(F$3-F$4)*5,1))))</f>
        <v>3.7</v>
      </c>
      <c r="G87" s="144">
        <f>IF('Crisis Indicator Data'!F84="x","x",IF(B87="Regional crisis",('Crisis Indicator Data'!F84/VLOOKUP('Impact of the crisis'!$C87,'Regional Crises'!$B$1:$R$66,4,FALSE)),'Crisis Indicator Data'!F84/VLOOKUP('Impact of the crisis'!$E87,'Country Indicator Data'!$B$4:$P$300,15,FALSE)))</f>
        <v>0.17338954950206967</v>
      </c>
      <c r="H87" s="240">
        <f t="shared" si="26"/>
        <v>0.8</v>
      </c>
      <c r="I87" s="240">
        <f t="shared" si="27"/>
        <v>2.25</v>
      </c>
      <c r="J87" s="240">
        <f>IF('Crisis Indicator Data'!G84="x","x",IF(LOG('Crisis Indicator Data'!G84)&lt;J$4,0,IF(LOG('Crisis Indicator Data'!G84)&gt;J$3,5,ROUND(5-(J$3-LOG('Crisis Indicator Data'!G84))/(J$3-J$4)*5,1))))</f>
        <v>3.7</v>
      </c>
      <c r="K87" s="144">
        <f>IF('Crisis Indicator Data'!G84="x","x",IF(B87="Regional crisis",('Crisis Indicator Data'!G84/VLOOKUP('Impact of the crisis'!$C87,'Regional Crises'!$B$1:$R$66,5,FALSE)),'Crisis Indicator Data'!G84/VLOOKUP('Impact of the crisis'!$E87,'Country Indicator Data'!$B$4:$P$300,14,FALSE)))</f>
        <v>6.5185804422682667E-2</v>
      </c>
      <c r="L87" s="240">
        <f t="shared" si="28"/>
        <v>0.3</v>
      </c>
      <c r="M87" s="240">
        <f t="shared" si="29"/>
        <v>2</v>
      </c>
      <c r="N87" s="240">
        <f t="shared" si="30"/>
        <v>2.1</v>
      </c>
      <c r="O87" s="240">
        <f>IF('Crisis Indicator Data'!H84="x","x",IF('Crisis Indicator Data'!H84=0,0,IF(LOG('Crisis Indicator Data'!H84)&lt;O$4,0,IF(LOG('Crisis Indicator Data'!H84)&gt;O$3,5,ROUND(5-(O$3-LOG('Crisis Indicator Data'!H84))/(O$3-O$4)*5,1)))))</f>
        <v>4.4000000000000004</v>
      </c>
      <c r="P87" s="143">
        <f>IF('Crisis Indicator Data'!H84="x","x",'Crisis Indicator Data'!H84/'Crisis Indicator Data'!G84)</f>
        <v>1</v>
      </c>
      <c r="Q87" s="240">
        <f t="shared" si="31"/>
        <v>5</v>
      </c>
      <c r="R87" s="240">
        <f t="shared" si="32"/>
        <v>4.7</v>
      </c>
      <c r="S87" s="240">
        <f>IF('Crisis Indicator Data'!I84="x","x",IF('Crisis Indicator Data'!I84=0,0,IF(LOG('Crisis Indicator Data'!I84)&lt;S$4,0,IF(LOG('Crisis Indicator Data'!I84)&gt;S$3,5,ROUND(5-(S$3-LOG('Crisis Indicator Data'!I84))/(S$3-S$4)*5,1)))))</f>
        <v>5</v>
      </c>
      <c r="T87" s="143">
        <f>IF('Crisis Indicator Data'!H84="x","x",IF('Crisis Indicator Data'!I84="x","x",'Crisis Indicator Data'!I84/'Crisis Indicator Data'!H84))</f>
        <v>0.3335114503816794</v>
      </c>
      <c r="U87" s="240">
        <f t="shared" si="33"/>
        <v>5</v>
      </c>
      <c r="V87" s="240">
        <f t="shared" si="34"/>
        <v>5</v>
      </c>
      <c r="W87" s="240">
        <f>IF('Crisis Indicator Data'!L84="x","x",IF('Crisis Indicator Data'!L84=0,0,IF(LOG('Crisis Indicator Data'!L84)&lt;W$4,0,IF(LOG('Crisis Indicator Data'!L84)&gt;W$3,5,ROUND(5-(W$3-LOG('Crisis Indicator Data'!L84))/(W$3-W$4)*5,1)))))</f>
        <v>4.2</v>
      </c>
      <c r="X87" s="247">
        <f>IF(OR('Crisis Indicator Data'!L84="x",'Crisis Indicator Data'!H84="x"),"x",'Crisis Indicator Data'!L84/'Crisis Indicator Data'!H84)</f>
        <v>6.3893129770992366E-5</v>
      </c>
      <c r="Y87" s="240">
        <f t="shared" si="35"/>
        <v>3.2</v>
      </c>
      <c r="Z87" s="240">
        <f t="shared" si="36"/>
        <v>3.7</v>
      </c>
      <c r="AA87" s="240">
        <f t="shared" si="37"/>
        <v>4.5</v>
      </c>
      <c r="AB87" s="248">
        <f t="shared" si="38"/>
        <v>4.5999999999999996</v>
      </c>
    </row>
    <row r="88" spans="1:28" x14ac:dyDescent="0.25">
      <c r="A88" s="149" t="str">
        <f>'Crisis Indicator Data'!A85</f>
        <v>Northwest Banditry</v>
      </c>
      <c r="B88" s="150" t="str">
        <f>'Crisis Indicator Data'!B85</f>
        <v>Other type of violence</v>
      </c>
      <c r="C88" s="150" t="str">
        <f>'Crisis Indicator Data'!C85</f>
        <v>NGA007</v>
      </c>
      <c r="D88" s="150" t="str">
        <f>'Crisis Indicator Data'!D85</f>
        <v>Nigeria</v>
      </c>
      <c r="E88" s="151" t="str">
        <f>'Crisis Indicator Data'!E85</f>
        <v>NGA</v>
      </c>
      <c r="F88" s="246">
        <f>IF('Crisis Indicator Data'!F85="x","x",IF(LOG('Crisis Indicator Data'!F85)&lt;F$4,0,IF(LOG('Crisis Indicator Data'!F85)&gt;F$3,5,ROUND(5-(F$3-LOG('Crisis Indicator Data'!F85))/(F$3-F$4)*5,1))))</f>
        <v>4</v>
      </c>
      <c r="G88" s="144">
        <f>IF('Crisis Indicator Data'!F85="x","x",IF(B88="Regional crisis",('Crisis Indicator Data'!F85/VLOOKUP('Impact of the crisis'!$C88,'Regional Crises'!$B$1:$R$66,4,FALSE)),'Crisis Indicator Data'!F85/VLOOKUP('Impact of the crisis'!$E88,'Country Indicator Data'!$B$4:$P$300,15,FALSE)))</f>
        <v>0.26099673902302445</v>
      </c>
      <c r="H88" s="240">
        <f t="shared" si="26"/>
        <v>1.2</v>
      </c>
      <c r="I88" s="240">
        <f t="shared" si="27"/>
        <v>2.6</v>
      </c>
      <c r="J88" s="240">
        <f>IF('Crisis Indicator Data'!G85="x","x",IF(LOG('Crisis Indicator Data'!G85)&lt;J$4,0,IF(LOG('Crisis Indicator Data'!G85)&gt;J$3,5,ROUND(5-(J$3-LOG('Crisis Indicator Data'!G85))/(J$3-J$4)*5,1))))</f>
        <v>5</v>
      </c>
      <c r="K88" s="144">
        <f>IF('Crisis Indicator Data'!G85="x","x",IF(B88="Regional crisis",('Crisis Indicator Data'!G85/VLOOKUP('Impact of the crisis'!$C88,'Regional Crises'!$B$1:$R$66,5,FALSE)),'Crisis Indicator Data'!G85/VLOOKUP('Impact of the crisis'!$E88,'Country Indicator Data'!$B$4:$P$300,14,FALSE)))</f>
        <v>0.17711132342111024</v>
      </c>
      <c r="L88" s="240">
        <f t="shared" si="28"/>
        <v>0.8</v>
      </c>
      <c r="M88" s="240">
        <f t="shared" si="29"/>
        <v>2.9</v>
      </c>
      <c r="N88" s="240">
        <f t="shared" si="30"/>
        <v>2.8</v>
      </c>
      <c r="O88" s="240">
        <f>IF('Crisis Indicator Data'!H85="x","x",IF('Crisis Indicator Data'!H85=0,0,IF(LOG('Crisis Indicator Data'!H85)&lt;O$4,0,IF(LOG('Crisis Indicator Data'!H85)&gt;O$3,5,ROUND(5-(O$3-LOG('Crisis Indicator Data'!H85))/(O$3-O$4)*5,1)))))</f>
        <v>3.4</v>
      </c>
      <c r="P88" s="143">
        <f>IF('Crisis Indicator Data'!H85="x","x",'Crisis Indicator Data'!H85/'Crisis Indicator Data'!G85)</f>
        <v>0.1033630208187003</v>
      </c>
      <c r="Q88" s="240">
        <f t="shared" si="31"/>
        <v>0.5</v>
      </c>
      <c r="R88" s="240">
        <f t="shared" si="32"/>
        <v>1.95</v>
      </c>
      <c r="S88" s="240">
        <f>IF('Crisis Indicator Data'!I85="x","x",IF('Crisis Indicator Data'!I85=0,0,IF(LOG('Crisis Indicator Data'!I85)&lt;S$4,0,IF(LOG('Crisis Indicator Data'!I85)&gt;S$3,5,ROUND(5-(S$3-LOG('Crisis Indicator Data'!I85))/(S$3-S$4)*5,1)))))</f>
        <v>3.8</v>
      </c>
      <c r="T88" s="143">
        <f>IF('Crisis Indicator Data'!H85="x","x",IF('Crisis Indicator Data'!I85="x","x",'Crisis Indicator Data'!I85/'Crisis Indicator Data'!H85))</f>
        <v>0.13182930144060886</v>
      </c>
      <c r="U88" s="240">
        <f t="shared" si="33"/>
        <v>4.4000000000000004</v>
      </c>
      <c r="V88" s="240">
        <f t="shared" si="34"/>
        <v>4.0999999999999996</v>
      </c>
      <c r="W88" s="240">
        <f>IF('Crisis Indicator Data'!L85="x","x",IF('Crisis Indicator Data'!L85=0,0,IF(LOG('Crisis Indicator Data'!L85)&lt;W$4,0,IF(LOG('Crisis Indicator Data'!L85)&gt;W$3,5,ROUND(5-(W$3-LOG('Crisis Indicator Data'!L85))/(W$3-W$4)*5,1)))))</f>
        <v>4.8</v>
      </c>
      <c r="X88" s="247">
        <f>IF(OR('Crisis Indicator Data'!L85="x",'Crisis Indicator Data'!H85="x"),"x",'Crisis Indicator Data'!L85/'Crisis Indicator Data'!H85)</f>
        <v>6.6702908399021471E-4</v>
      </c>
      <c r="Y88" s="240">
        <f t="shared" si="35"/>
        <v>5</v>
      </c>
      <c r="Z88" s="240">
        <f t="shared" si="36"/>
        <v>4.9000000000000004</v>
      </c>
      <c r="AA88" s="240">
        <f t="shared" si="37"/>
        <v>4.5</v>
      </c>
      <c r="AB88" s="248">
        <f t="shared" si="38"/>
        <v>3.5</v>
      </c>
    </row>
    <row r="89" spans="1:28" x14ac:dyDescent="0.25">
      <c r="A89" s="149" t="str">
        <f>'Crisis Indicator Data'!A86</f>
        <v>Cameroonian Refugees in Nigeria</v>
      </c>
      <c r="B89" s="150" t="str">
        <f>'Crisis Indicator Data'!B86</f>
        <v>International displacement</v>
      </c>
      <c r="C89" s="150" t="str">
        <f>'Crisis Indicator Data'!C86</f>
        <v>NGA008</v>
      </c>
      <c r="D89" s="150" t="str">
        <f>'Crisis Indicator Data'!D86</f>
        <v>Nigeria</v>
      </c>
      <c r="E89" s="151" t="str">
        <f>'Crisis Indicator Data'!E86</f>
        <v>NGA</v>
      </c>
      <c r="F89" s="246">
        <f>IF('Crisis Indicator Data'!F86="x","x",IF(LOG('Crisis Indicator Data'!F86)&lt;F$4,0,IF(LOG('Crisis Indicator Data'!F86)&gt;F$3,5,ROUND(5-(F$3-LOG('Crisis Indicator Data'!F86))/(F$3-F$4)*5,1))))</f>
        <v>3.4</v>
      </c>
      <c r="G89" s="144">
        <f>IF('Crisis Indicator Data'!F86="x","x",IF(B89="Regional crisis",('Crisis Indicator Data'!F86/VLOOKUP('Impact of the crisis'!$C89,'Regional Crises'!$B$1:$R$66,4,FALSE)),'Crisis Indicator Data'!F86/VLOOKUP('Impact of the crisis'!$E89,'Country Indicator Data'!$B$4:$P$300,15,FALSE)))</f>
        <v>0.11933638569562019</v>
      </c>
      <c r="H89" s="240">
        <f t="shared" si="26"/>
        <v>0.5</v>
      </c>
      <c r="I89" s="240">
        <f t="shared" si="27"/>
        <v>1.95</v>
      </c>
      <c r="J89" s="240">
        <f>IF('Crisis Indicator Data'!G86="x","x",IF(LOG('Crisis Indicator Data'!G86)&lt;J$4,0,IF(LOG('Crisis Indicator Data'!G86)&gt;J$3,5,ROUND(5-(J$3-LOG('Crisis Indicator Data'!G86))/(J$3-J$4)*5,1))))</f>
        <v>3.7</v>
      </c>
      <c r="K89" s="144">
        <f>IF('Crisis Indicator Data'!G86="x","x",IF(B89="Regional crisis",('Crisis Indicator Data'!G86/VLOOKUP('Impact of the crisis'!$C89,'Regional Crises'!$B$1:$R$66,5,FALSE)),'Crisis Indicator Data'!G86/VLOOKUP('Impact of the crisis'!$E89,'Country Indicator Data'!$B$4:$P$300,14,FALSE)))</f>
        <v>6.3070997790649078E-2</v>
      </c>
      <c r="L89" s="240">
        <f t="shared" si="28"/>
        <v>0.3</v>
      </c>
      <c r="M89" s="240">
        <f t="shared" si="29"/>
        <v>2</v>
      </c>
      <c r="N89" s="240">
        <f t="shared" si="30"/>
        <v>2</v>
      </c>
      <c r="O89" s="240">
        <f>IF('Crisis Indicator Data'!H86="x","x",IF('Crisis Indicator Data'!H86=0,0,IF(LOG('Crisis Indicator Data'!H86)&lt;O$4,0,IF(LOG('Crisis Indicator Data'!H86)&gt;O$3,5,ROUND(5-(O$3-LOG('Crisis Indicator Data'!H86))/(O$3-O$4)*5,1)))))</f>
        <v>0.6</v>
      </c>
      <c r="P89" s="143">
        <f>IF('Crisis Indicator Data'!H86="x","x",'Crisis Indicator Data'!H86/'Crisis Indicator Data'!G86)</f>
        <v>5.4437869822485203E-3</v>
      </c>
      <c r="Q89" s="240">
        <f t="shared" si="31"/>
        <v>0</v>
      </c>
      <c r="R89" s="240">
        <f t="shared" si="32"/>
        <v>0.3</v>
      </c>
      <c r="S89" s="240">
        <f>IF('Crisis Indicator Data'!I86="x","x",IF('Crisis Indicator Data'!I86=0,0,IF(LOG('Crisis Indicator Data'!I86)&lt;S$4,0,IF(LOG('Crisis Indicator Data'!I86)&gt;S$3,5,ROUND(5-(S$3-LOG('Crisis Indicator Data'!I86))/(S$3-S$4)*5,1)))))</f>
        <v>2.6</v>
      </c>
      <c r="T89" s="143">
        <f>IF('Crisis Indicator Data'!H86="x","x",IF('Crisis Indicator Data'!I86="x","x",'Crisis Indicator Data'!I86/'Crisis Indicator Data'!H86))</f>
        <v>1</v>
      </c>
      <c r="U89" s="240">
        <f t="shared" si="33"/>
        <v>5</v>
      </c>
      <c r="V89" s="240">
        <f t="shared" si="34"/>
        <v>3.8</v>
      </c>
      <c r="W89" s="240">
        <f>IF('Crisis Indicator Data'!L86="x","x",IF('Crisis Indicator Data'!L86=0,0,IF(LOG('Crisis Indicator Data'!L86)&lt;W$4,0,IF(LOG('Crisis Indicator Data'!L86)&gt;W$3,5,ROUND(5-(W$3-LOG('Crisis Indicator Data'!L86))/(W$3-W$4)*5,1)))))</f>
        <v>0</v>
      </c>
      <c r="X89" s="247">
        <f>IF(OR('Crisis Indicator Data'!L86="x",'Crisis Indicator Data'!H86="x"),"x",'Crisis Indicator Data'!L86/'Crisis Indicator Data'!H86)</f>
        <v>0</v>
      </c>
      <c r="Y89" s="240">
        <f t="shared" si="35"/>
        <v>0</v>
      </c>
      <c r="Z89" s="240">
        <f t="shared" si="36"/>
        <v>0</v>
      </c>
      <c r="AA89" s="240">
        <f t="shared" si="37"/>
        <v>2.2999999999999998</v>
      </c>
      <c r="AB89" s="248">
        <f t="shared" si="38"/>
        <v>1.4</v>
      </c>
    </row>
    <row r="90" spans="1:28" x14ac:dyDescent="0.25">
      <c r="A90" s="149" t="str">
        <f>'Crisis Indicator Data'!A87</f>
        <v>Socioeconomic crisis in Nicaragua</v>
      </c>
      <c r="B90" s="150" t="str">
        <f>'Crisis Indicator Data'!B87</f>
        <v>Political and economic crisis</v>
      </c>
      <c r="C90" s="150" t="str">
        <f>'Crisis Indicator Data'!C87</f>
        <v>NIC001</v>
      </c>
      <c r="D90" s="150" t="str">
        <f>'Crisis Indicator Data'!D87</f>
        <v>Nicaragua</v>
      </c>
      <c r="E90" s="151" t="str">
        <f>'Crisis Indicator Data'!E87</f>
        <v>NIC</v>
      </c>
      <c r="F90" s="246">
        <f>IF('Crisis Indicator Data'!F87="x","x",IF(LOG('Crisis Indicator Data'!F87)&lt;F$4,0,IF(LOG('Crisis Indicator Data'!F87)&gt;F$3,5,ROUND(5-(F$3-LOG('Crisis Indicator Data'!F87))/(F$3-F$4)*5,1))))</f>
        <v>3.5</v>
      </c>
      <c r="G90" s="144">
        <f>IF('Crisis Indicator Data'!F87="x","x",IF(B90="Regional crisis",('Crisis Indicator Data'!F87/VLOOKUP('Impact of the crisis'!$C90,'Regional Crises'!$B$1:$R$66,4,FALSE)),'Crisis Indicator Data'!F87/VLOOKUP('Impact of the crisis'!$E90,'Country Indicator Data'!$B$4:$P$300,15,FALSE)))</f>
        <v>0.99999617749709147</v>
      </c>
      <c r="H90" s="240">
        <f t="shared" si="26"/>
        <v>5</v>
      </c>
      <c r="I90" s="240">
        <f t="shared" si="27"/>
        <v>4.25</v>
      </c>
      <c r="J90" s="240">
        <f>IF('Crisis Indicator Data'!G87="x","x",IF(LOG('Crisis Indicator Data'!G87)&lt;J$4,0,IF(LOG('Crisis Indicator Data'!G87)&gt;J$3,5,ROUND(5-(J$3-LOG('Crisis Indicator Data'!G87))/(J$3-J$4)*5,1))))</f>
        <v>2.7</v>
      </c>
      <c r="K90" s="144">
        <f>IF('Crisis Indicator Data'!G87="x","x",IF(B90="Regional crisis",('Crisis Indicator Data'!G87/VLOOKUP('Impact of the crisis'!$C90,'Regional Crises'!$B$1:$R$66,5,FALSE)),'Crisis Indicator Data'!G87/VLOOKUP('Impact of the crisis'!$E90,'Country Indicator Data'!$B$4:$P$300,14,FALSE)))</f>
        <v>1</v>
      </c>
      <c r="L90" s="240">
        <f t="shared" si="28"/>
        <v>5</v>
      </c>
      <c r="M90" s="240">
        <f t="shared" si="29"/>
        <v>3.85</v>
      </c>
      <c r="N90" s="240">
        <f t="shared" si="30"/>
        <v>4.0999999999999996</v>
      </c>
      <c r="O90" s="240">
        <f>IF('Crisis Indicator Data'!H87="x","x",IF('Crisis Indicator Data'!H87=0,0,IF(LOG('Crisis Indicator Data'!H87)&lt;O$4,0,IF(LOG('Crisis Indicator Data'!H87)&gt;O$3,5,ROUND(5-(O$3-LOG('Crisis Indicator Data'!H87))/(O$3-O$4)*5,1)))))</f>
        <v>1.9</v>
      </c>
      <c r="P90" s="143">
        <f>IF('Crisis Indicator Data'!H87="x","x",'Crisis Indicator Data'!H87/'Crisis Indicator Data'!G87)</f>
        <v>6.4711359404096835E-2</v>
      </c>
      <c r="Q90" s="240">
        <f t="shared" si="31"/>
        <v>0.3</v>
      </c>
      <c r="R90" s="240">
        <f t="shared" si="32"/>
        <v>1.0999999999999999</v>
      </c>
      <c r="S90" s="240">
        <f>IF('Crisis Indicator Data'!I87="x","x",IF('Crisis Indicator Data'!I87=0,0,IF(LOG('Crisis Indicator Data'!I87)&lt;S$4,0,IF(LOG('Crisis Indicator Data'!I87)&gt;S$3,5,ROUND(5-(S$3-LOG('Crisis Indicator Data'!I87))/(S$3-S$4)*5,1)))))</f>
        <v>2.9</v>
      </c>
      <c r="T90" s="143">
        <f>IF('Crisis Indicator Data'!H87="x","x",IF('Crisis Indicator Data'!I87="x","x",'Crisis Indicator Data'!I87/'Crisis Indicator Data'!H87))</f>
        <v>0.2446043165467626</v>
      </c>
      <c r="U90" s="240">
        <f t="shared" si="33"/>
        <v>5</v>
      </c>
      <c r="V90" s="240">
        <f t="shared" si="34"/>
        <v>4</v>
      </c>
      <c r="W90" s="240">
        <f>IF('Crisis Indicator Data'!L87="x","x",IF('Crisis Indicator Data'!L87=0,0,IF(LOG('Crisis Indicator Data'!L87)&lt;W$4,0,IF(LOG('Crisis Indicator Data'!L87)&gt;W$3,5,ROUND(5-(W$3-LOG('Crisis Indicator Data'!L87))/(W$3-W$4)*5,1)))))</f>
        <v>0.7</v>
      </c>
      <c r="X90" s="247">
        <f>IF(OR('Crisis Indicator Data'!L87="x",'Crisis Indicator Data'!H87="x"),"x",'Crisis Indicator Data'!L87/'Crisis Indicator Data'!H87)</f>
        <v>7.1942446043165465E-6</v>
      </c>
      <c r="Y90" s="240">
        <f t="shared" si="35"/>
        <v>0.4</v>
      </c>
      <c r="Z90" s="240">
        <f t="shared" si="36"/>
        <v>0.6</v>
      </c>
      <c r="AA90" s="240">
        <f t="shared" si="37"/>
        <v>2.7</v>
      </c>
      <c r="AB90" s="248">
        <f t="shared" si="38"/>
        <v>2</v>
      </c>
    </row>
    <row r="91" spans="1:28" x14ac:dyDescent="0.25">
      <c r="A91" s="149" t="str">
        <f>'Crisis Indicator Data'!A88</f>
        <v>Complex crisis in Pakistan</v>
      </c>
      <c r="B91" s="150" t="str">
        <f>'Crisis Indicator Data'!B88</f>
        <v>Complex crisis</v>
      </c>
      <c r="C91" s="150" t="str">
        <f>'Crisis Indicator Data'!C88</f>
        <v>PAK001</v>
      </c>
      <c r="D91" s="150" t="str">
        <f>'Crisis Indicator Data'!D88</f>
        <v>Pakistan</v>
      </c>
      <c r="E91" s="151" t="str">
        <f>'Crisis Indicator Data'!E88</f>
        <v>PAK</v>
      </c>
      <c r="F91" s="246">
        <f>IF('Crisis Indicator Data'!F88="x","x",IF(LOG('Crisis Indicator Data'!F88)&lt;F$4,0,IF(LOG('Crisis Indicator Data'!F88)&gt;F$3,5,ROUND(5-(F$3-LOG('Crisis Indicator Data'!F88))/(F$3-F$4)*5,1))))</f>
        <v>4.8</v>
      </c>
      <c r="G91" s="144">
        <f>IF('Crisis Indicator Data'!F88="x","x",IF(B91="Regional crisis",('Crisis Indicator Data'!F88/VLOOKUP('Impact of the crisis'!$C91,'Regional Crises'!$B$1:$R$66,4,FALSE)),'Crisis Indicator Data'!F88/VLOOKUP('Impact of the crisis'!$E91,'Country Indicator Data'!$B$4:$P$300,15,FALSE)))</f>
        <v>1</v>
      </c>
      <c r="H91" s="240">
        <f t="shared" si="26"/>
        <v>5</v>
      </c>
      <c r="I91" s="240">
        <f t="shared" si="27"/>
        <v>4.9000000000000004</v>
      </c>
      <c r="J91" s="240">
        <f>IF('Crisis Indicator Data'!G88="x","x",IF(LOG('Crisis Indicator Data'!G88)&lt;J$4,0,IF(LOG('Crisis Indicator Data'!G88)&gt;J$3,5,ROUND(5-(J$3-LOG('Crisis Indicator Data'!G88))/(J$3-J$4)*5,1))))</f>
        <v>5</v>
      </c>
      <c r="K91" s="144">
        <f>IF('Crisis Indicator Data'!G88="x","x",IF(B91="Regional crisis",('Crisis Indicator Data'!G88/VLOOKUP('Impact of the crisis'!$C91,'Regional Crises'!$B$1:$R$66,5,FALSE)),'Crisis Indicator Data'!G88/VLOOKUP('Impact of the crisis'!$E91,'Country Indicator Data'!$B$4:$P$300,14,FALSE)))</f>
        <v>1</v>
      </c>
      <c r="L91" s="240">
        <f t="shared" si="28"/>
        <v>5</v>
      </c>
      <c r="M91" s="240">
        <f t="shared" si="29"/>
        <v>5</v>
      </c>
      <c r="N91" s="240">
        <f t="shared" si="30"/>
        <v>5</v>
      </c>
      <c r="O91" s="240">
        <f>IF('Crisis Indicator Data'!H88="x","x",IF('Crisis Indicator Data'!H88=0,0,IF(LOG('Crisis Indicator Data'!H88)&lt;O$4,0,IF(LOG('Crisis Indicator Data'!H88)&gt;O$3,5,ROUND(5-(O$3-LOG('Crisis Indicator Data'!H88))/(O$3-O$4)*5,1)))))</f>
        <v>5</v>
      </c>
      <c r="P91" s="143">
        <f>IF('Crisis Indicator Data'!H88="x","x",'Crisis Indicator Data'!H88/'Crisis Indicator Data'!G88)</f>
        <v>0.29998387722287345</v>
      </c>
      <c r="Q91" s="240">
        <f t="shared" si="31"/>
        <v>1.5</v>
      </c>
      <c r="R91" s="240">
        <f t="shared" si="32"/>
        <v>3.25</v>
      </c>
      <c r="S91" s="240">
        <f>IF('Crisis Indicator Data'!I88="x","x",IF('Crisis Indicator Data'!I88=0,0,IF(LOG('Crisis Indicator Data'!I88)&lt;S$4,0,IF(LOG('Crisis Indicator Data'!I88)&gt;S$3,5,ROUND(5-(S$3-LOG('Crisis Indicator Data'!I88))/(S$3-S$4)*5,1)))))</f>
        <v>5</v>
      </c>
      <c r="T91" s="143">
        <f>IF('Crisis Indicator Data'!H88="x","x",IF('Crisis Indicator Data'!I88="x","x",'Crisis Indicator Data'!I88/'Crisis Indicator Data'!H88))</f>
        <v>0.31462893830890576</v>
      </c>
      <c r="U91" s="240">
        <f t="shared" si="33"/>
        <v>5</v>
      </c>
      <c r="V91" s="240">
        <f t="shared" si="34"/>
        <v>5</v>
      </c>
      <c r="W91" s="240">
        <f>IF('Crisis Indicator Data'!L88="x","x",IF('Crisis Indicator Data'!L88=0,0,IF(LOG('Crisis Indicator Data'!L88)&lt;W$4,0,IF(LOG('Crisis Indicator Data'!L88)&gt;W$3,5,ROUND(5-(W$3-LOG('Crisis Indicator Data'!L88))/(W$3-W$4)*5,1)))))</f>
        <v>4</v>
      </c>
      <c r="X91" s="247">
        <f>IF(OR('Crisis Indicator Data'!L88="x",'Crisis Indicator Data'!H88="x"),"x",'Crisis Indicator Data'!L88/'Crisis Indicator Data'!H88)</f>
        <v>8.6864314454628654E-6</v>
      </c>
      <c r="Y91" s="240">
        <f t="shared" si="35"/>
        <v>0.4</v>
      </c>
      <c r="Z91" s="240">
        <f t="shared" si="36"/>
        <v>2.2000000000000002</v>
      </c>
      <c r="AA91" s="240">
        <f t="shared" si="37"/>
        <v>4</v>
      </c>
      <c r="AB91" s="248">
        <f t="shared" si="38"/>
        <v>3.7</v>
      </c>
    </row>
    <row r="92" spans="1:28" x14ac:dyDescent="0.25">
      <c r="A92" s="149" t="str">
        <f>'Crisis Indicator Data'!A89</f>
        <v>Kashmir conflict in Pakistan</v>
      </c>
      <c r="B92" s="150" t="str">
        <f>'Crisis Indicator Data'!B89</f>
        <v>Conflict</v>
      </c>
      <c r="C92" s="150" t="str">
        <f>'Crisis Indicator Data'!C89</f>
        <v>PAK004</v>
      </c>
      <c r="D92" s="150" t="str">
        <f>'Crisis Indicator Data'!D89</f>
        <v>Pakistan</v>
      </c>
      <c r="E92" s="151" t="str">
        <f>'Crisis Indicator Data'!E89</f>
        <v>PAK</v>
      </c>
      <c r="F92" s="246">
        <f>IF('Crisis Indicator Data'!F89="x","x",IF(LOG('Crisis Indicator Data'!F89)&lt;F$4,0,IF(LOG('Crisis Indicator Data'!F89)&gt;F$3,5,ROUND(5-(F$3-LOG('Crisis Indicator Data'!F89))/(F$3-F$4)*5,1))))</f>
        <v>1.9</v>
      </c>
      <c r="G92" s="144">
        <f>IF('Crisis Indicator Data'!F89="x","x",IF(B92="Regional crisis",('Crisis Indicator Data'!F89/VLOOKUP('Impact of the crisis'!$C92,'Regional Crises'!$B$1:$R$66,4,FALSE)),'Crisis Indicator Data'!F89/VLOOKUP('Impact of the crisis'!$E92,'Country Indicator Data'!$B$4:$P$300,15,FALSE)))</f>
        <v>1.7249117891241179E-2</v>
      </c>
      <c r="H92" s="240">
        <f t="shared" si="26"/>
        <v>0</v>
      </c>
      <c r="I92" s="240">
        <f t="shared" si="27"/>
        <v>0.95</v>
      </c>
      <c r="J92" s="240">
        <f>IF('Crisis Indicator Data'!G89="x","x",IF(LOG('Crisis Indicator Data'!G89)&lt;J$4,0,IF(LOG('Crisis Indicator Data'!G89)&gt;J$3,5,ROUND(5-(J$3-LOG('Crisis Indicator Data'!G89))/(J$3-J$4)*5,1))))</f>
        <v>2.2000000000000002</v>
      </c>
      <c r="K92" s="144">
        <f>IF('Crisis Indicator Data'!G89="x","x",IF(B92="Regional crisis",('Crisis Indicator Data'!G89/VLOOKUP('Impact of the crisis'!$C92,'Regional Crises'!$B$1:$R$66,5,FALSE)),'Crisis Indicator Data'!G89/VLOOKUP('Impact of the crisis'!$E92,'Country Indicator Data'!$B$4:$P$300,14,FALSE)))</f>
        <v>1.939090762520208E-2</v>
      </c>
      <c r="L92" s="240">
        <f t="shared" si="28"/>
        <v>0</v>
      </c>
      <c r="M92" s="240">
        <f t="shared" si="29"/>
        <v>1.1000000000000001</v>
      </c>
      <c r="N92" s="240">
        <f t="shared" si="30"/>
        <v>1</v>
      </c>
      <c r="O92" s="240" t="str">
        <f>IF('Crisis Indicator Data'!H89="x","x",IF('Crisis Indicator Data'!H89=0,0,IF(LOG('Crisis Indicator Data'!H89)&lt;O$4,0,IF(LOG('Crisis Indicator Data'!H89)&gt;O$3,5,ROUND(5-(O$3-LOG('Crisis Indicator Data'!H89))/(O$3-O$4)*5,1)))))</f>
        <v>x</v>
      </c>
      <c r="P92" s="143" t="str">
        <f>IF('Crisis Indicator Data'!H89="x","x",'Crisis Indicator Data'!H89/'Crisis Indicator Data'!G89)</f>
        <v>x</v>
      </c>
      <c r="Q92" s="240" t="str">
        <f t="shared" si="31"/>
        <v>x</v>
      </c>
      <c r="R92" s="240" t="str">
        <f t="shared" si="32"/>
        <v>x</v>
      </c>
      <c r="S92" s="240" t="str">
        <f>IF('Crisis Indicator Data'!I89="x","x",IF('Crisis Indicator Data'!I89=0,0,IF(LOG('Crisis Indicator Data'!I89)&lt;S$4,0,IF(LOG('Crisis Indicator Data'!I89)&gt;S$3,5,ROUND(5-(S$3-LOG('Crisis Indicator Data'!I89))/(S$3-S$4)*5,1)))))</f>
        <v>x</v>
      </c>
      <c r="T92" s="143" t="str">
        <f>IF('Crisis Indicator Data'!H89="x","x",IF('Crisis Indicator Data'!I89="x","x",'Crisis Indicator Data'!I89/'Crisis Indicator Data'!H89))</f>
        <v>x</v>
      </c>
      <c r="U92" s="240" t="str">
        <f t="shared" si="33"/>
        <v>x</v>
      </c>
      <c r="V92" s="240" t="str">
        <f t="shared" si="34"/>
        <v>x</v>
      </c>
      <c r="W92" s="240">
        <f>IF('Crisis Indicator Data'!L89="x","x",IF('Crisis Indicator Data'!L89=0,0,IF(LOG('Crisis Indicator Data'!L89)&lt;W$4,0,IF(LOG('Crisis Indicator Data'!L89)&gt;W$3,5,ROUND(5-(W$3-LOG('Crisis Indicator Data'!L89))/(W$3-W$4)*5,1)))))</f>
        <v>0</v>
      </c>
      <c r="X92" s="247" t="str">
        <f>IF(OR('Crisis Indicator Data'!L89="x",'Crisis Indicator Data'!H89="x"),"x",'Crisis Indicator Data'!L89/'Crisis Indicator Data'!H89)</f>
        <v>x</v>
      </c>
      <c r="Y92" s="240" t="str">
        <f t="shared" si="35"/>
        <v>x</v>
      </c>
      <c r="Z92" s="240">
        <f t="shared" si="36"/>
        <v>0</v>
      </c>
      <c r="AA92" s="240">
        <f t="shared" si="37"/>
        <v>0</v>
      </c>
      <c r="AB92" s="248">
        <f t="shared" si="38"/>
        <v>0</v>
      </c>
    </row>
    <row r="93" spans="1:28" x14ac:dyDescent="0.25">
      <c r="A93" s="149" t="str">
        <f>'Crisis Indicator Data'!A90</f>
        <v>Venezuela displacement in Peru</v>
      </c>
      <c r="B93" s="150" t="str">
        <f>'Crisis Indicator Data'!B90</f>
        <v>International displacement</v>
      </c>
      <c r="C93" s="150" t="str">
        <f>'Crisis Indicator Data'!C90</f>
        <v>PER002</v>
      </c>
      <c r="D93" s="150" t="str">
        <f>'Crisis Indicator Data'!D90</f>
        <v>Peru</v>
      </c>
      <c r="E93" s="151" t="str">
        <f>'Crisis Indicator Data'!E90</f>
        <v>PER</v>
      </c>
      <c r="F93" s="246">
        <f>IF('Crisis Indicator Data'!F90="x","x",IF(LOG('Crisis Indicator Data'!F90)&lt;F$4,0,IF(LOG('Crisis Indicator Data'!F90)&gt;F$3,5,ROUND(5-(F$3-LOG('Crisis Indicator Data'!F90))/(F$3-F$4)*5,1))))</f>
        <v>3.9</v>
      </c>
      <c r="G93" s="144">
        <f>IF('Crisis Indicator Data'!F90="x","x",IF(B93="Regional crisis",('Crisis Indicator Data'!F90/VLOOKUP('Impact of the crisis'!$C93,'Regional Crises'!$B$1:$R$66,4,FALSE)),'Crisis Indicator Data'!F90/VLOOKUP('Impact of the crisis'!$E93,'Country Indicator Data'!$B$4:$P$300,15,FALSE)))</f>
        <v>0.1602296875</v>
      </c>
      <c r="H93" s="240">
        <f t="shared" si="26"/>
        <v>0.7</v>
      </c>
      <c r="I93" s="240">
        <f t="shared" si="27"/>
        <v>2.2999999999999998</v>
      </c>
      <c r="J93" s="240">
        <f>IF('Crisis Indicator Data'!G90="x","x",IF(LOG('Crisis Indicator Data'!G90)&lt;J$4,0,IF(LOG('Crisis Indicator Data'!G90)&gt;J$3,5,ROUND(5-(J$3-LOG('Crisis Indicator Data'!G90))/(J$3-J$4)*5,1))))</f>
        <v>0.1</v>
      </c>
      <c r="K93" s="144">
        <f>IF('Crisis Indicator Data'!G90="x","x",IF(B93="Regional crisis",('Crisis Indicator Data'!G90/VLOOKUP('Impact of the crisis'!$C93,'Regional Crises'!$B$1:$R$66,5,FALSE)),'Crisis Indicator Data'!G90/VLOOKUP('Impact of the crisis'!$E93,'Country Indicator Data'!$B$4:$P$300,14,FALSE)))</f>
        <v>3.1818181818181815E-2</v>
      </c>
      <c r="L93" s="240">
        <f t="shared" si="28"/>
        <v>0.1</v>
      </c>
      <c r="M93" s="240">
        <f t="shared" si="29"/>
        <v>0.1</v>
      </c>
      <c r="N93" s="240">
        <f t="shared" si="30"/>
        <v>1.3</v>
      </c>
      <c r="O93" s="240">
        <f>IF('Crisis Indicator Data'!H90="x","x",IF('Crisis Indicator Data'!H90=0,0,IF(LOG('Crisis Indicator Data'!H90)&lt;O$4,0,IF(LOG('Crisis Indicator Data'!H90)&gt;O$3,5,ROUND(5-(O$3-LOG('Crisis Indicator Data'!H90))/(O$3-O$4)*5,1)))))</f>
        <v>2.2999999999999998</v>
      </c>
      <c r="P93" s="143">
        <f>IF('Crisis Indicator Data'!H90="x","x",'Crisis Indicator Data'!H90/'Crisis Indicator Data'!G90)</f>
        <v>0.67904761904761901</v>
      </c>
      <c r="Q93" s="240">
        <f t="shared" si="31"/>
        <v>3.4</v>
      </c>
      <c r="R93" s="240">
        <f t="shared" si="32"/>
        <v>2.8499999999999996</v>
      </c>
      <c r="S93" s="240">
        <f>IF('Crisis Indicator Data'!I90="x","x",IF('Crisis Indicator Data'!I90=0,0,IF(LOG('Crisis Indicator Data'!I90)&lt;S$4,0,IF(LOG('Crisis Indicator Data'!I90)&gt;S$3,5,ROUND(5-(S$3-LOG('Crisis Indicator Data'!I90))/(S$3-S$4)*5,1)))))</f>
        <v>4.3</v>
      </c>
      <c r="T93" s="143">
        <f>IF('Crisis Indicator Data'!H90="x","x",IF('Crisis Indicator Data'!I90="x","x",'Crisis Indicator Data'!I90/'Crisis Indicator Data'!H90))</f>
        <v>1.4726507713884993</v>
      </c>
      <c r="U93" s="240">
        <f t="shared" si="33"/>
        <v>5</v>
      </c>
      <c r="V93" s="240">
        <f t="shared" si="34"/>
        <v>4.7</v>
      </c>
      <c r="W93" s="240" t="str">
        <f>IF('Crisis Indicator Data'!L90="x","x",IF('Crisis Indicator Data'!L90=0,0,IF(LOG('Crisis Indicator Data'!L90)&lt;W$4,0,IF(LOG('Crisis Indicator Data'!L90)&gt;W$3,5,ROUND(5-(W$3-LOG('Crisis Indicator Data'!L90))/(W$3-W$4)*5,1)))))</f>
        <v>x</v>
      </c>
      <c r="X93" s="247" t="str">
        <f>IF(OR('Crisis Indicator Data'!L90="x",'Crisis Indicator Data'!H90="x"),"x",'Crisis Indicator Data'!L90/'Crisis Indicator Data'!H90)</f>
        <v>x</v>
      </c>
      <c r="Y93" s="240" t="str">
        <f t="shared" si="35"/>
        <v>x</v>
      </c>
      <c r="Z93" s="240" t="str">
        <f t="shared" si="36"/>
        <v>x</v>
      </c>
      <c r="AA93" s="240">
        <f t="shared" si="37"/>
        <v>4.7</v>
      </c>
      <c r="AB93" s="248">
        <f t="shared" si="38"/>
        <v>4</v>
      </c>
    </row>
    <row r="94" spans="1:28" x14ac:dyDescent="0.25">
      <c r="A94" s="149" t="str">
        <f>'Crisis Indicator Data'!A91</f>
        <v>Multiple crises in the Philippines</v>
      </c>
      <c r="B94" s="150" t="str">
        <f>'Crisis Indicator Data'!B91</f>
        <v>Multiple crises country</v>
      </c>
      <c r="C94" s="150" t="str">
        <f>'Crisis Indicator Data'!C91</f>
        <v>PHL001</v>
      </c>
      <c r="D94" s="150" t="str">
        <f>'Crisis Indicator Data'!D91</f>
        <v>Philippines</v>
      </c>
      <c r="E94" s="151" t="str">
        <f>'Crisis Indicator Data'!E91</f>
        <v>PHL</v>
      </c>
      <c r="F94" s="246">
        <f>IF('Crisis Indicator Data'!F91="x","x",IF(LOG('Crisis Indicator Data'!F91)&lt;F$4,0,IF(LOG('Crisis Indicator Data'!F91)&gt;F$3,5,ROUND(5-(F$3-LOG('Crisis Indicator Data'!F91))/(F$3-F$4)*5,1))))</f>
        <v>3.9</v>
      </c>
      <c r="G94" s="144">
        <f>IF('Crisis Indicator Data'!F91="x","x",IF(B94="Regional crisis",('Crisis Indicator Data'!F91/VLOOKUP('Impact of the crisis'!$C94,'Regional Crises'!$B$1:$R$66,4,FALSE)),'Crisis Indicator Data'!F91/VLOOKUP('Impact of the crisis'!$E94,'Country Indicator Data'!$B$4:$P$300,15,FALSE)))</f>
        <v>0.77987215346949734</v>
      </c>
      <c r="H94" s="240">
        <f t="shared" si="26"/>
        <v>3.9</v>
      </c>
      <c r="I94" s="240">
        <f t="shared" si="27"/>
        <v>3.9</v>
      </c>
      <c r="J94" s="240">
        <f>IF('Crisis Indicator Data'!G91="x","x",IF(LOG('Crisis Indicator Data'!G91)&lt;J$4,0,IF(LOG('Crisis Indicator Data'!G91)&gt;J$3,5,ROUND(5-(J$3-LOG('Crisis Indicator Data'!G91))/(J$3-J$4)*5,1))))</f>
        <v>5</v>
      </c>
      <c r="K94" s="144">
        <f>IF('Crisis Indicator Data'!G91="x","x",IF(B94="Regional crisis",('Crisis Indicator Data'!G91/VLOOKUP('Impact of the crisis'!$C94,'Regional Crises'!$B$1:$R$66,5,FALSE)),'Crisis Indicator Data'!G91/VLOOKUP('Impact of the crisis'!$E94,'Country Indicator Data'!$B$4:$P$300,14,FALSE)))</f>
        <v>0.41193950455366724</v>
      </c>
      <c r="L94" s="240">
        <f t="shared" si="28"/>
        <v>2</v>
      </c>
      <c r="M94" s="240">
        <f t="shared" si="29"/>
        <v>3.5</v>
      </c>
      <c r="N94" s="240">
        <f t="shared" si="30"/>
        <v>3.7</v>
      </c>
      <c r="O94" s="240">
        <f>IF('Crisis Indicator Data'!H91="x","x",IF('Crisis Indicator Data'!H91=0,0,IF(LOG('Crisis Indicator Data'!H91)&lt;O$4,0,IF(LOG('Crisis Indicator Data'!H91)&gt;O$3,5,ROUND(5-(O$3-LOG('Crisis Indicator Data'!H91))/(O$3-O$4)*5,1)))))</f>
        <v>4.0999999999999996</v>
      </c>
      <c r="P94" s="143">
        <f>IF('Crisis Indicator Data'!H91="x","x",'Crisis Indicator Data'!H91/'Crisis Indicator Data'!G91)</f>
        <v>0.21309139485695203</v>
      </c>
      <c r="Q94" s="240">
        <f t="shared" si="31"/>
        <v>1</v>
      </c>
      <c r="R94" s="240">
        <f t="shared" si="32"/>
        <v>2.5499999999999998</v>
      </c>
      <c r="S94" s="240">
        <f>IF('Crisis Indicator Data'!I91="x","x",IF('Crisis Indicator Data'!I91=0,0,IF(LOG('Crisis Indicator Data'!I91)&lt;S$4,0,IF(LOG('Crisis Indicator Data'!I91)&gt;S$3,5,ROUND(5-(S$3-LOG('Crisis Indicator Data'!I91))/(S$3-S$4)*5,1)))))</f>
        <v>3.5</v>
      </c>
      <c r="T94" s="143">
        <f>IF('Crisis Indicator Data'!H91="x","x",IF('Crisis Indicator Data'!I91="x","x",'Crisis Indicator Data'!I91/'Crisis Indicator Data'!H91))</f>
        <v>2.9150558980252848E-2</v>
      </c>
      <c r="U94" s="240">
        <f t="shared" si="33"/>
        <v>1</v>
      </c>
      <c r="V94" s="240">
        <f t="shared" si="34"/>
        <v>2.2999999999999998</v>
      </c>
      <c r="W94" s="240">
        <f>IF('Crisis Indicator Data'!L91="x","x",IF('Crisis Indicator Data'!L91=0,0,IF(LOG('Crisis Indicator Data'!L91)&lt;W$4,0,IF(LOG('Crisis Indicator Data'!L91)&gt;W$3,5,ROUND(5-(W$3-LOG('Crisis Indicator Data'!L91))/(W$3-W$4)*5,1)))))</f>
        <v>3.8</v>
      </c>
      <c r="X94" s="247">
        <f>IF(OR('Crisis Indicator Data'!L91="x",'Crisis Indicator Data'!H91="x"),"x",'Crisis Indicator Data'!L91/'Crisis Indicator Data'!H91)</f>
        <v>4.868874725733988E-5</v>
      </c>
      <c r="Y94" s="240">
        <f t="shared" si="35"/>
        <v>2.4</v>
      </c>
      <c r="Z94" s="240">
        <f t="shared" si="36"/>
        <v>3.1</v>
      </c>
      <c r="AA94" s="240">
        <f t="shared" si="37"/>
        <v>2.7</v>
      </c>
      <c r="AB94" s="248">
        <f t="shared" si="38"/>
        <v>2.6</v>
      </c>
    </row>
    <row r="95" spans="1:28" x14ac:dyDescent="0.25">
      <c r="A95" s="149" t="str">
        <f>'Crisis Indicator Data'!A92</f>
        <v>Mindanao conflict</v>
      </c>
      <c r="B95" s="150" t="str">
        <f>'Crisis Indicator Data'!B92</f>
        <v>Conflict</v>
      </c>
      <c r="C95" s="150" t="str">
        <f>'Crisis Indicator Data'!C92</f>
        <v>PHL003</v>
      </c>
      <c r="D95" s="150" t="str">
        <f>'Crisis Indicator Data'!D92</f>
        <v>Philippines</v>
      </c>
      <c r="E95" s="151" t="str">
        <f>'Crisis Indicator Data'!E92</f>
        <v>PHL</v>
      </c>
      <c r="F95" s="246">
        <f>IF('Crisis Indicator Data'!F92="x","x",IF(LOG('Crisis Indicator Data'!F92)&lt;F$4,0,IF(LOG('Crisis Indicator Data'!F92)&gt;F$3,5,ROUND(5-(F$3-LOG('Crisis Indicator Data'!F92))/(F$3-F$4)*5,1))))</f>
        <v>3.6</v>
      </c>
      <c r="G95" s="144">
        <f>IF('Crisis Indicator Data'!F92="x","x",IF(B95="Regional crisis",('Crisis Indicator Data'!F92/VLOOKUP('Impact of the crisis'!$C95,'Regional Crises'!$B$1:$R$66,4,FALSE)),'Crisis Indicator Data'!F92/VLOOKUP('Impact of the crisis'!$E95,'Country Indicator Data'!$B$4:$P$300,15,FALSE)))</f>
        <v>0.46401046382935907</v>
      </c>
      <c r="H95" s="240">
        <f t="shared" si="26"/>
        <v>2.2999999999999998</v>
      </c>
      <c r="I95" s="240">
        <f t="shared" si="27"/>
        <v>2.95</v>
      </c>
      <c r="J95" s="240">
        <f>IF('Crisis Indicator Data'!G92="x","x",IF(LOG('Crisis Indicator Data'!G92)&lt;J$4,0,IF(LOG('Crisis Indicator Data'!G92)&gt;J$3,5,ROUND(5-(J$3-LOG('Crisis Indicator Data'!G92))/(J$3-J$4)*5,1))))</f>
        <v>4.7</v>
      </c>
      <c r="K95" s="144">
        <f>IF('Crisis Indicator Data'!G92="x","x",IF(B95="Regional crisis",('Crisis Indicator Data'!G92/VLOOKUP('Impact of the crisis'!$C95,'Regional Crises'!$B$1:$R$66,5,FALSE)),'Crisis Indicator Data'!G92/VLOOKUP('Impact of the crisis'!$E95,'Country Indicator Data'!$B$4:$P$300,14,FALSE)))</f>
        <v>0.24077114268157346</v>
      </c>
      <c r="L95" s="240">
        <f t="shared" si="28"/>
        <v>1.2</v>
      </c>
      <c r="M95" s="240">
        <f t="shared" si="29"/>
        <v>2.95</v>
      </c>
      <c r="N95" s="240">
        <f t="shared" si="30"/>
        <v>3</v>
      </c>
      <c r="O95" s="240">
        <f>IF('Crisis Indicator Data'!H92="x","x",IF('Crisis Indicator Data'!H92=0,0,IF(LOG('Crisis Indicator Data'!H92)&lt;O$4,0,IF(LOG('Crisis Indicator Data'!H92)&gt;O$3,5,ROUND(5-(O$3-LOG('Crisis Indicator Data'!H92))/(O$3-O$4)*5,1)))))</f>
        <v>0.9</v>
      </c>
      <c r="P95" s="143">
        <f>IF('Crisis Indicator Data'!H92="x","x",'Crisis Indicator Data'!H92/'Crisis Indicator Data'!G92)</f>
        <v>4.456803291177815E-3</v>
      </c>
      <c r="Q95" s="240">
        <f t="shared" si="31"/>
        <v>0</v>
      </c>
      <c r="R95" s="240">
        <f t="shared" si="32"/>
        <v>0.45</v>
      </c>
      <c r="S95" s="240">
        <f>IF('Crisis Indicator Data'!I92="x","x",IF('Crisis Indicator Data'!I92=0,0,IF(LOG('Crisis Indicator Data'!I92)&lt;S$4,0,IF(LOG('Crisis Indicator Data'!I92)&gt;S$3,5,ROUND(5-(S$3-LOG('Crisis Indicator Data'!I92))/(S$3-S$4)*5,1)))))</f>
        <v>3</v>
      </c>
      <c r="T95" s="143">
        <f>IF('Crisis Indicator Data'!H92="x","x",IF('Crisis Indicator Data'!I92="x","x",'Crisis Indicator Data'!I92/'Crisis Indicator Data'!H92))</f>
        <v>1</v>
      </c>
      <c r="U95" s="240">
        <f t="shared" si="33"/>
        <v>5</v>
      </c>
      <c r="V95" s="240">
        <f t="shared" si="34"/>
        <v>4</v>
      </c>
      <c r="W95" s="240">
        <f>IF('Crisis Indicator Data'!L92="x","x",IF('Crisis Indicator Data'!L92=0,0,IF(LOG('Crisis Indicator Data'!L92)&lt;W$4,0,IF(LOG('Crisis Indicator Data'!L92)&gt;W$3,5,ROUND(5-(W$3-LOG('Crisis Indicator Data'!L92))/(W$3-W$4)*5,1)))))</f>
        <v>2.6</v>
      </c>
      <c r="X95" s="247">
        <f>IF(OR('Crisis Indicator Data'!L92="x",'Crisis Indicator Data'!H92="x"),"x",'Crisis Indicator Data'!L92/'Crisis Indicator Data'!H92)</f>
        <v>5.2136752136752132E-4</v>
      </c>
      <c r="Y95" s="240">
        <f t="shared" si="35"/>
        <v>5</v>
      </c>
      <c r="Z95" s="240">
        <f t="shared" si="36"/>
        <v>3.8</v>
      </c>
      <c r="AA95" s="240">
        <f t="shared" si="37"/>
        <v>3.9</v>
      </c>
      <c r="AB95" s="248">
        <f t="shared" si="38"/>
        <v>2.6</v>
      </c>
    </row>
    <row r="96" spans="1:28" x14ac:dyDescent="0.25">
      <c r="A96" s="149" t="str">
        <f>'Crisis Indicator Data'!A93</f>
        <v>Typhoon RAI</v>
      </c>
      <c r="B96" s="150" t="str">
        <f>'Crisis Indicator Data'!B93</f>
        <v>Tropical cyclone</v>
      </c>
      <c r="C96" s="150" t="str">
        <f>'Crisis Indicator Data'!C93</f>
        <v>PHL010</v>
      </c>
      <c r="D96" s="150" t="str">
        <f>'Crisis Indicator Data'!D93</f>
        <v>Philippines</v>
      </c>
      <c r="E96" s="151" t="str">
        <f>'Crisis Indicator Data'!E93</f>
        <v>PHL</v>
      </c>
      <c r="F96" s="246">
        <f>IF('Crisis Indicator Data'!F93="x","x",IF(LOG('Crisis Indicator Data'!F93)&lt;F$4,0,IF(LOG('Crisis Indicator Data'!F93)&gt;F$3,5,ROUND(5-(F$3-LOG('Crisis Indicator Data'!F93))/(F$3-F$4)*5,1))))</f>
        <v>3.8</v>
      </c>
      <c r="G96" s="144">
        <f>IF('Crisis Indicator Data'!F93="x","x",IF(B96="Regional crisis",('Crisis Indicator Data'!F93/VLOOKUP('Impact of the crisis'!$C96,'Regional Crises'!$B$1:$R$66,4,FALSE)),'Crisis Indicator Data'!F93/VLOOKUP('Impact of the crisis'!$E96,'Country Indicator Data'!$B$4:$P$300,15,FALSE)))</f>
        <v>0.65695251031290869</v>
      </c>
      <c r="H96" s="240">
        <f t="shared" si="26"/>
        <v>3.2</v>
      </c>
      <c r="I96" s="240">
        <f t="shared" si="27"/>
        <v>3.5</v>
      </c>
      <c r="J96" s="240">
        <f>IF('Crisis Indicator Data'!G93="x","x",IF(LOG('Crisis Indicator Data'!G93)&lt;J$4,0,IF(LOG('Crisis Indicator Data'!G93)&gt;J$3,5,ROUND(5-(J$3-LOG('Crisis Indicator Data'!G93))/(J$3-J$4)*5,1))))</f>
        <v>4.2</v>
      </c>
      <c r="K96" s="144">
        <f>IF('Crisis Indicator Data'!G93="x","x",IF(B96="Regional crisis",('Crisis Indicator Data'!G93/VLOOKUP('Impact of the crisis'!$C96,'Regional Crises'!$B$1:$R$66,5,FALSE)),'Crisis Indicator Data'!G93/VLOOKUP('Impact of the crisis'!$E96,'Country Indicator Data'!$B$4:$P$300,14,FALSE)))</f>
        <v>0.17115919033687049</v>
      </c>
      <c r="L96" s="240">
        <f t="shared" si="28"/>
        <v>0.8</v>
      </c>
      <c r="M96" s="240">
        <f t="shared" si="29"/>
        <v>2.5</v>
      </c>
      <c r="N96" s="240">
        <f t="shared" si="30"/>
        <v>3</v>
      </c>
      <c r="O96" s="240">
        <f>IF('Crisis Indicator Data'!H93="x","x",IF('Crisis Indicator Data'!H93=0,0,IF(LOG('Crisis Indicator Data'!H93)&lt;O$4,0,IF(LOG('Crisis Indicator Data'!H93)&gt;O$3,5,ROUND(5-(O$3-LOG('Crisis Indicator Data'!H93))/(O$3-O$4)*5,1)))))</f>
        <v>4.0999999999999996</v>
      </c>
      <c r="P96" s="143">
        <f>IF('Crisis Indicator Data'!H93="x","x",'Crisis Indicator Data'!H93/'Crisis Indicator Data'!G93)</f>
        <v>0.50659093344764761</v>
      </c>
      <c r="Q96" s="240">
        <f t="shared" si="31"/>
        <v>2.5</v>
      </c>
      <c r="R96" s="240">
        <f t="shared" si="32"/>
        <v>3.3</v>
      </c>
      <c r="S96" s="240">
        <f>IF('Crisis Indicator Data'!I93="x","x",IF('Crisis Indicator Data'!I93=0,0,IF(LOG('Crisis Indicator Data'!I93)&lt;S$4,0,IF(LOG('Crisis Indicator Data'!I93)&gt;S$3,5,ROUND(5-(S$3-LOG('Crisis Indicator Data'!I93))/(S$3-S$4)*5,1)))))</f>
        <v>3.2</v>
      </c>
      <c r="T96" s="143">
        <f>IF('Crisis Indicator Data'!H93="x","x",IF('Crisis Indicator Data'!I93="x","x",'Crisis Indicator Data'!I93/'Crisis Indicator Data'!H93))</f>
        <v>1.7135603977152528E-2</v>
      </c>
      <c r="U96" s="240">
        <f t="shared" si="33"/>
        <v>0.6</v>
      </c>
      <c r="V96" s="240">
        <f t="shared" si="34"/>
        <v>1.9</v>
      </c>
      <c r="W96" s="240">
        <f>IF('Crisis Indicator Data'!L93="x","x",IF('Crisis Indicator Data'!L93=0,0,IF(LOG('Crisis Indicator Data'!L93)&lt;W$4,0,IF(LOG('Crisis Indicator Data'!L93)&gt;W$3,5,ROUND(5-(W$3-LOG('Crisis Indicator Data'!L93))/(W$3-W$4)*5,1)))))</f>
        <v>3.7</v>
      </c>
      <c r="X96" s="247">
        <f>IF(OR('Crisis Indicator Data'!L93="x",'Crisis Indicator Data'!H93="x"),"x",'Crisis Indicator Data'!L93/'Crisis Indicator Data'!H93)</f>
        <v>4.2839009942881317E-5</v>
      </c>
      <c r="Y96" s="240">
        <f t="shared" si="35"/>
        <v>2.1</v>
      </c>
      <c r="Z96" s="240">
        <f t="shared" si="36"/>
        <v>2.9</v>
      </c>
      <c r="AA96" s="240">
        <f t="shared" si="37"/>
        <v>2.4</v>
      </c>
      <c r="AB96" s="248">
        <f t="shared" si="38"/>
        <v>2.9</v>
      </c>
    </row>
    <row r="97" spans="1:28" x14ac:dyDescent="0.25">
      <c r="A97" s="149" t="str">
        <f>'Crisis Indicator Data'!A94</f>
        <v>Complex crisis in DPRK</v>
      </c>
      <c r="B97" s="150" t="str">
        <f>'Crisis Indicator Data'!B94</f>
        <v>Complex crisis</v>
      </c>
      <c r="C97" s="150" t="str">
        <f>'Crisis Indicator Data'!C94</f>
        <v>PRK001</v>
      </c>
      <c r="D97" s="150" t="str">
        <f>'Crisis Indicator Data'!D94</f>
        <v>DPRK</v>
      </c>
      <c r="E97" s="151" t="str">
        <f>'Crisis Indicator Data'!E94</f>
        <v>PRK</v>
      </c>
      <c r="F97" s="246">
        <f>IF('Crisis Indicator Data'!F94="x","x",IF(LOG('Crisis Indicator Data'!F94)&lt;F$4,0,IF(LOG('Crisis Indicator Data'!F94)&gt;F$3,5,ROUND(5-(F$3-LOG('Crisis Indicator Data'!F94))/(F$3-F$4)*5,1))))</f>
        <v>3.5</v>
      </c>
      <c r="G97" s="144">
        <f>IF('Crisis Indicator Data'!F94="x","x",IF(B97="Regional crisis",('Crisis Indicator Data'!F94/VLOOKUP('Impact of the crisis'!$C97,'Regional Crises'!$B$1:$R$66,4,FALSE)),'Crisis Indicator Data'!F94/VLOOKUP('Impact of the crisis'!$E97,'Country Indicator Data'!$B$4:$P$300,15,FALSE)))</f>
        <v>1</v>
      </c>
      <c r="H97" s="240">
        <f t="shared" si="26"/>
        <v>5</v>
      </c>
      <c r="I97" s="240">
        <f t="shared" si="27"/>
        <v>4.25</v>
      </c>
      <c r="J97" s="240">
        <f>IF('Crisis Indicator Data'!G94="x","x",IF(LOG('Crisis Indicator Data'!G94)&lt;J$4,0,IF(LOG('Crisis Indicator Data'!G94)&gt;J$3,5,ROUND(5-(J$3-LOG('Crisis Indicator Data'!G94))/(J$3-J$4)*5,1))))</f>
        <v>4.7</v>
      </c>
      <c r="K97" s="144">
        <f>IF('Crisis Indicator Data'!G94="x","x",IF(B97="Regional crisis",('Crisis Indicator Data'!G94/VLOOKUP('Impact of the crisis'!$C97,'Regional Crises'!$B$1:$R$66,5,FALSE)),'Crisis Indicator Data'!G94/VLOOKUP('Impact of the crisis'!$E97,'Country Indicator Data'!$B$4:$P$300,14,FALSE)))</f>
        <v>1</v>
      </c>
      <c r="L97" s="240">
        <f t="shared" si="28"/>
        <v>5</v>
      </c>
      <c r="M97" s="240">
        <f t="shared" si="29"/>
        <v>4.8499999999999996</v>
      </c>
      <c r="N97" s="240">
        <f t="shared" si="30"/>
        <v>4.5999999999999996</v>
      </c>
      <c r="O97" s="240">
        <f>IF('Crisis Indicator Data'!H94="x","x",IF('Crisis Indicator Data'!H94=0,0,IF(LOG('Crisis Indicator Data'!H94)&lt;O$4,0,IF(LOG('Crisis Indicator Data'!H94)&gt;O$3,5,ROUND(5-(O$3-LOG('Crisis Indicator Data'!H94))/(O$3-O$4)*5,1)))))</f>
        <v>4.8</v>
      </c>
      <c r="P97" s="143">
        <f>IF('Crisis Indicator Data'!H94="x","x",'Crisis Indicator Data'!H94/'Crisis Indicator Data'!G94)</f>
        <v>1</v>
      </c>
      <c r="Q97" s="240">
        <f t="shared" si="31"/>
        <v>5</v>
      </c>
      <c r="R97" s="240">
        <f t="shared" si="32"/>
        <v>4.9000000000000004</v>
      </c>
      <c r="S97" s="240">
        <f>IF('Crisis Indicator Data'!I94="x","x",IF('Crisis Indicator Data'!I94=0,0,IF(LOG('Crisis Indicator Data'!I94)&lt;S$4,0,IF(LOG('Crisis Indicator Data'!I94)&gt;S$3,5,ROUND(5-(S$3-LOG('Crisis Indicator Data'!I94))/(S$3-S$4)*5,1)))))</f>
        <v>2.2000000000000002</v>
      </c>
      <c r="T97" s="143">
        <f>IF('Crisis Indicator Data'!H94="x","x",IF('Crisis Indicator Data'!I94="x","x",'Crisis Indicator Data'!I94/'Crisis Indicator Data'!H94))</f>
        <v>1.3247097327203305E-3</v>
      </c>
      <c r="U97" s="240">
        <f t="shared" si="33"/>
        <v>0</v>
      </c>
      <c r="V97" s="240">
        <f t="shared" si="34"/>
        <v>1.1000000000000001</v>
      </c>
      <c r="W97" s="240">
        <f>IF('Crisis Indicator Data'!L94="x","x",IF('Crisis Indicator Data'!L94=0,0,IF(LOG('Crisis Indicator Data'!L94)&lt;W$4,0,IF(LOG('Crisis Indicator Data'!L94)&gt;W$3,5,ROUND(5-(W$3-LOG('Crisis Indicator Data'!L94))/(W$3-W$4)*5,1)))))</f>
        <v>0</v>
      </c>
      <c r="X97" s="247">
        <f>IF(OR('Crisis Indicator Data'!L94="x",'Crisis Indicator Data'!H94="x"),"x",'Crisis Indicator Data'!L94/'Crisis Indicator Data'!H94)</f>
        <v>3.8962050962362662E-8</v>
      </c>
      <c r="Y97" s="240">
        <f t="shared" si="35"/>
        <v>0</v>
      </c>
      <c r="Z97" s="240">
        <f t="shared" si="36"/>
        <v>0</v>
      </c>
      <c r="AA97" s="240">
        <f t="shared" si="37"/>
        <v>0.6</v>
      </c>
      <c r="AB97" s="248">
        <f t="shared" si="38"/>
        <v>3.5</v>
      </c>
    </row>
    <row r="98" spans="1:28" x14ac:dyDescent="0.25">
      <c r="A98" s="149" t="str">
        <f>'Crisis Indicator Data'!A95</f>
        <v>Conflict in Palestine</v>
      </c>
      <c r="B98" s="150" t="str">
        <f>'Crisis Indicator Data'!B95</f>
        <v>Conflict</v>
      </c>
      <c r="C98" s="150" t="str">
        <f>'Crisis Indicator Data'!C95</f>
        <v>PSE002</v>
      </c>
      <c r="D98" s="150" t="str">
        <f>'Crisis Indicator Data'!D95</f>
        <v>Palestine</v>
      </c>
      <c r="E98" s="151" t="str">
        <f>'Crisis Indicator Data'!E95</f>
        <v>PSE</v>
      </c>
      <c r="F98" s="246">
        <f>IF('Crisis Indicator Data'!F95="x","x",IF(LOG('Crisis Indicator Data'!F95)&lt;F$4,0,IF(LOG('Crisis Indicator Data'!F95)&gt;F$3,5,ROUND(5-(F$3-LOG('Crisis Indicator Data'!F95))/(F$3-F$4)*5,1))))</f>
        <v>1.3</v>
      </c>
      <c r="G98" s="144">
        <f>IF('Crisis Indicator Data'!F95="x","x",IF(B98="Regional crisis",('Crisis Indicator Data'!F95/VLOOKUP('Impact of the crisis'!$C98,'Regional Crises'!$B$1:$R$66,4,FALSE)),'Crisis Indicator Data'!F95/VLOOKUP('Impact of the crisis'!$E98,'Country Indicator Data'!$B$4:$P$300,15,FALSE)))</f>
        <v>1.0008305647840532</v>
      </c>
      <c r="H98" s="240">
        <f t="shared" si="26"/>
        <v>5</v>
      </c>
      <c r="I98" s="240">
        <f t="shared" si="27"/>
        <v>3.15</v>
      </c>
      <c r="J98" s="240">
        <f>IF('Crisis Indicator Data'!G95="x","x",IF(LOG('Crisis Indicator Data'!G95)&lt;J$4,0,IF(LOG('Crisis Indicator Data'!G95)&gt;J$3,5,ROUND(5-(J$3-LOG('Crisis Indicator Data'!G95))/(J$3-J$4)*5,1))))</f>
        <v>2.4</v>
      </c>
      <c r="K98" s="144">
        <f>IF('Crisis Indicator Data'!G95="x","x",IF(B98="Regional crisis",('Crisis Indicator Data'!G95/VLOOKUP('Impact of the crisis'!$C98,'Regional Crises'!$B$1:$R$66,5,FALSE)),'Crisis Indicator Data'!G95/VLOOKUP('Impact of the crisis'!$E98,'Country Indicator Data'!$B$4:$P$300,14,FALSE)))</f>
        <v>1</v>
      </c>
      <c r="L98" s="240">
        <f t="shared" si="28"/>
        <v>5</v>
      </c>
      <c r="M98" s="240">
        <f t="shared" si="29"/>
        <v>3.7</v>
      </c>
      <c r="N98" s="240">
        <f t="shared" si="30"/>
        <v>3.4</v>
      </c>
      <c r="O98" s="240">
        <f>IF('Crisis Indicator Data'!H95="x","x",IF('Crisis Indicator Data'!H95=0,0,IF(LOG('Crisis Indicator Data'!H95)&lt;O$4,0,IF(LOG('Crisis Indicator Data'!H95)&gt;O$3,5,ROUND(5-(O$3-LOG('Crisis Indicator Data'!H95))/(O$3-O$4)*5,1)))))</f>
        <v>3.6</v>
      </c>
      <c r="P98" s="143">
        <f>IF('Crisis Indicator Data'!H95="x","x",'Crisis Indicator Data'!H95/'Crisis Indicator Data'!G95)</f>
        <v>0.8799253034547152</v>
      </c>
      <c r="Q98" s="240">
        <f t="shared" si="31"/>
        <v>4.4000000000000004</v>
      </c>
      <c r="R98" s="240">
        <f t="shared" si="32"/>
        <v>4</v>
      </c>
      <c r="S98" s="240">
        <f>IF('Crisis Indicator Data'!I95="x","x",IF('Crisis Indicator Data'!I95=0,0,IF(LOG('Crisis Indicator Data'!I95)&lt;S$4,0,IF(LOG('Crisis Indicator Data'!I95)&gt;S$3,5,ROUND(5-(S$3-LOG('Crisis Indicator Data'!I95))/(S$3-S$4)*5,1)))))</f>
        <v>5</v>
      </c>
      <c r="T98" s="143">
        <f>IF('Crisis Indicator Data'!H95="x","x",IF('Crisis Indicator Data'!I95="x","x",'Crisis Indicator Data'!I95/'Crisis Indicator Data'!H95))</f>
        <v>1.358446519524618</v>
      </c>
      <c r="U98" s="240">
        <f t="shared" si="33"/>
        <v>5</v>
      </c>
      <c r="V98" s="240">
        <f t="shared" si="34"/>
        <v>5</v>
      </c>
      <c r="W98" s="240">
        <f>IF('Crisis Indicator Data'!L95="x","x",IF('Crisis Indicator Data'!L95=0,0,IF(LOG('Crisis Indicator Data'!L95)&lt;W$4,0,IF(LOG('Crisis Indicator Data'!L95)&gt;W$3,5,ROUND(5-(W$3-LOG('Crisis Indicator Data'!L95))/(W$3-W$4)*5,1)))))</f>
        <v>2.2000000000000002</v>
      </c>
      <c r="X98" s="247">
        <f>IF(OR('Crisis Indicator Data'!L95="x",'Crisis Indicator Data'!H95="x"),"x",'Crisis Indicator Data'!L95/'Crisis Indicator Data'!H95)</f>
        <v>7.8522920203735149E-6</v>
      </c>
      <c r="Y98" s="240">
        <f t="shared" si="35"/>
        <v>0.4</v>
      </c>
      <c r="Z98" s="240">
        <f t="shared" si="36"/>
        <v>1.3</v>
      </c>
      <c r="AA98" s="240">
        <f t="shared" si="37"/>
        <v>3.8</v>
      </c>
      <c r="AB98" s="248">
        <f t="shared" si="38"/>
        <v>3.9</v>
      </c>
    </row>
    <row r="99" spans="1:28" x14ac:dyDescent="0.25">
      <c r="A99" s="149" t="str">
        <f>'Crisis Indicator Data'!A96</f>
        <v>Regional Boko Haram Crisis</v>
      </c>
      <c r="B99" s="150" t="str">
        <f>'Crisis Indicator Data'!B96</f>
        <v>Regional crisis</v>
      </c>
      <c r="C99" s="150" t="str">
        <f>'Crisis Indicator Data'!C96</f>
        <v>REG001</v>
      </c>
      <c r="D99" s="150" t="str">
        <f>'Crisis Indicator Data'!D96</f>
        <v>Nigeria,Niger,Chad,Cameroon</v>
      </c>
      <c r="E99" s="151" t="str">
        <f>'Crisis Indicator Data'!E96</f>
        <v>NGA,NER,TCD,CMR</v>
      </c>
      <c r="F99" s="246">
        <f>IF('Crisis Indicator Data'!F96="x","x",IF(LOG('Crisis Indicator Data'!F96)&lt;F$4,0,IF(LOG('Crisis Indicator Data'!F96)&gt;F$3,5,ROUND(5-(F$3-LOG('Crisis Indicator Data'!F96))/(F$3-F$4)*5,1))))</f>
        <v>4.3</v>
      </c>
      <c r="G99" s="144">
        <f>IF('Crisis Indicator Data'!F96="x","x",IF(B99="Regional crisis",('Crisis Indicator Data'!F96/VLOOKUP('Impact of the crisis'!$C99,'Regional Crises'!$B$1:$R$66,4,FALSE)),'Crisis Indicator Data'!F96/VLOOKUP('Impact of the crisis'!$E99,'Country Indicator Data'!$B$4:$P$300,15,FALSE)))</f>
        <v>9.4388880078170964E-2</v>
      </c>
      <c r="H99" s="240">
        <f t="shared" si="26"/>
        <v>0.4</v>
      </c>
      <c r="I99" s="240">
        <f t="shared" si="27"/>
        <v>2.35</v>
      </c>
      <c r="J99" s="240">
        <f>IF('Crisis Indicator Data'!G96="x","x",IF(LOG('Crisis Indicator Data'!G96)&lt;J$4,0,IF(LOG('Crisis Indicator Data'!G96)&gt;J$3,5,ROUND(5-(J$3-LOG('Crisis Indicator Data'!G96))/(J$3-J$4)*5,1))))</f>
        <v>4.3</v>
      </c>
      <c r="K99" s="144">
        <f>IF('Crisis Indicator Data'!G96="x","x",IF(B99="Regional crisis",('Crisis Indicator Data'!G96/VLOOKUP('Impact of the crisis'!$C99,'Regional Crises'!$B$1:$R$66,5,FALSE)),'Crisis Indicator Data'!G96/VLOOKUP('Impact of the crisis'!$E99,'Country Indicator Data'!$B$4:$P$300,14,FALSE)))</f>
        <v>7.185617547310208E-2</v>
      </c>
      <c r="L99" s="240">
        <f t="shared" si="28"/>
        <v>0.3</v>
      </c>
      <c r="M99" s="240">
        <f t="shared" si="29"/>
        <v>2.2999999999999998</v>
      </c>
      <c r="N99" s="240">
        <f t="shared" si="30"/>
        <v>2.2999999999999998</v>
      </c>
      <c r="O99" s="240">
        <f>IF('Crisis Indicator Data'!H96="x","x",IF('Crisis Indicator Data'!H96=0,0,IF(LOG('Crisis Indicator Data'!H96)&lt;O$4,0,IF(LOG('Crisis Indicator Data'!H96)&gt;O$3,5,ROUND(5-(O$3-LOG('Crisis Indicator Data'!H96))/(O$3-O$4)*5,1)))))</f>
        <v>4.4000000000000004</v>
      </c>
      <c r="P99" s="143">
        <f>IF('Crisis Indicator Data'!H96="x","x",'Crisis Indicator Data'!H96/'Crisis Indicator Data'!G96)</f>
        <v>0.68600718114169745</v>
      </c>
      <c r="Q99" s="240">
        <f t="shared" si="31"/>
        <v>3.4</v>
      </c>
      <c r="R99" s="240">
        <f t="shared" si="32"/>
        <v>3.9000000000000004</v>
      </c>
      <c r="S99" s="240">
        <f>IF('Crisis Indicator Data'!I96="x","x",IF('Crisis Indicator Data'!I96=0,0,IF(LOG('Crisis Indicator Data'!I96)&lt;S$4,0,IF(LOG('Crisis Indicator Data'!I96)&gt;S$3,5,ROUND(5-(S$3-LOG('Crisis Indicator Data'!I96))/(S$3-S$4)*5,1)))))</f>
        <v>5</v>
      </c>
      <c r="T99" s="143">
        <f>IF('Crisis Indicator Data'!H96="x","x",IF('Crisis Indicator Data'!I96="x","x",'Crisis Indicator Data'!I96/'Crisis Indicator Data'!H96))</f>
        <v>0.39126147310930742</v>
      </c>
      <c r="U99" s="240">
        <f t="shared" si="33"/>
        <v>5</v>
      </c>
      <c r="V99" s="240">
        <f t="shared" si="34"/>
        <v>5</v>
      </c>
      <c r="W99" s="240">
        <f>IF('Crisis Indicator Data'!L96="x","x",IF('Crisis Indicator Data'!L96=0,0,IF(LOG('Crisis Indicator Data'!L96)&lt;W$4,0,IF(LOG('Crisis Indicator Data'!L96)&gt;W$3,5,ROUND(5-(W$3-LOG('Crisis Indicator Data'!L96))/(W$3-W$4)*5,1)))))</f>
        <v>4.7</v>
      </c>
      <c r="X99" s="247">
        <f>IF(OR('Crisis Indicator Data'!L96="x",'Crisis Indicator Data'!H96="x"),"x",'Crisis Indicator Data'!L96/'Crisis Indicator Data'!H96)</f>
        <v>1.3904270651596753E-4</v>
      </c>
      <c r="Y99" s="240">
        <f t="shared" si="35"/>
        <v>5</v>
      </c>
      <c r="Z99" s="240">
        <f t="shared" si="36"/>
        <v>4.9000000000000004</v>
      </c>
      <c r="AA99" s="240">
        <f t="shared" si="37"/>
        <v>5</v>
      </c>
      <c r="AB99" s="248">
        <f t="shared" si="38"/>
        <v>4.5</v>
      </c>
    </row>
    <row r="100" spans="1:28" x14ac:dyDescent="0.25">
      <c r="A100" s="149" t="str">
        <f>'Crisis Indicator Data'!A97</f>
        <v>Venezuela Regional Crisis</v>
      </c>
      <c r="B100" s="150" t="str">
        <f>'Crisis Indicator Data'!B97</f>
        <v>Regional crisis</v>
      </c>
      <c r="C100" s="150" t="str">
        <f>'Crisis Indicator Data'!C97</f>
        <v>REG002</v>
      </c>
      <c r="D100" s="150" t="str">
        <f>'Crisis Indicator Data'!D97</f>
        <v>Venezuela,Brazil,Colombia,Ecuador,Peru,Trinidad and Tobago</v>
      </c>
      <c r="E100" s="151" t="str">
        <f>'Crisis Indicator Data'!E97</f>
        <v>VEN,BRA,COL,ECU,PER,TTO</v>
      </c>
      <c r="F100" s="246">
        <f>IF('Crisis Indicator Data'!F97="x","x",IF(LOG('Crisis Indicator Data'!F97)&lt;F$4,0,IF(LOG('Crisis Indicator Data'!F97)&gt;F$3,5,ROUND(5-(F$3-LOG('Crisis Indicator Data'!F97))/(F$3-F$4)*5,1))))</f>
        <v>5</v>
      </c>
      <c r="G100" s="144">
        <f>IF('Crisis Indicator Data'!F97="x","x",IF(B100="Regional crisis",('Crisis Indicator Data'!F97/VLOOKUP('Impact of the crisis'!$C100,'Regional Crises'!$B$1:$R$66,4,FALSE)),'Crisis Indicator Data'!F97/VLOOKUP('Impact of the crisis'!$E100,'Country Indicator Data'!$B$4:$P$300,15,FALSE)))</f>
        <v>0.12274879283154846</v>
      </c>
      <c r="H100" s="240">
        <f t="shared" si="26"/>
        <v>0.5</v>
      </c>
      <c r="I100" s="240">
        <f t="shared" si="27"/>
        <v>2.75</v>
      </c>
      <c r="J100" s="240">
        <f>IF('Crisis Indicator Data'!G97="x","x",IF(LOG('Crisis Indicator Data'!G97)&lt;J$4,0,IF(LOG('Crisis Indicator Data'!G97)&gt;J$3,5,ROUND(5-(J$3-LOG('Crisis Indicator Data'!G97))/(J$3-J$4)*5,1))))</f>
        <v>5</v>
      </c>
      <c r="K100" s="144">
        <f>IF('Crisis Indicator Data'!G97="x","x",IF(B100="Regional crisis",('Crisis Indicator Data'!G97/VLOOKUP('Impact of the crisis'!$C100,'Regional Crises'!$B$1:$R$66,5,FALSE)),'Crisis Indicator Data'!G97/VLOOKUP('Impact of the crisis'!$E100,'Country Indicator Data'!$B$4:$P$300,14,FALSE)))</f>
        <v>0.21593642687849826</v>
      </c>
      <c r="L100" s="240">
        <f t="shared" si="28"/>
        <v>1</v>
      </c>
      <c r="M100" s="240">
        <f t="shared" si="29"/>
        <v>3</v>
      </c>
      <c r="N100" s="240">
        <f t="shared" si="30"/>
        <v>2.9</v>
      </c>
      <c r="O100" s="240">
        <f>IF('Crisis Indicator Data'!H97="x","x",IF('Crisis Indicator Data'!H97=0,0,IF(LOG('Crisis Indicator Data'!H97)&lt;O$4,0,IF(LOG('Crisis Indicator Data'!H97)&gt;O$3,5,ROUND(5-(O$3-LOG('Crisis Indicator Data'!H97))/(O$3-O$4)*5,1)))))</f>
        <v>5</v>
      </c>
      <c r="P100" s="143">
        <f>IF('Crisis Indicator Data'!H97="x","x",'Crisis Indicator Data'!H97/'Crisis Indicator Data'!G97)</f>
        <v>0.48263969672501333</v>
      </c>
      <c r="Q100" s="240">
        <f t="shared" si="31"/>
        <v>2.4</v>
      </c>
      <c r="R100" s="240">
        <f t="shared" si="32"/>
        <v>3.7</v>
      </c>
      <c r="S100" s="240">
        <f>IF('Crisis Indicator Data'!I97="x","x",IF('Crisis Indicator Data'!I97=0,0,IF(LOG('Crisis Indicator Data'!I97)&lt;S$4,0,IF(LOG('Crisis Indicator Data'!I97)&gt;S$3,5,ROUND(5-(S$3-LOG('Crisis Indicator Data'!I97))/(S$3-S$4)*5,1)))))</f>
        <v>5</v>
      </c>
      <c r="T100" s="143">
        <f>IF('Crisis Indicator Data'!H97="x","x",IF('Crisis Indicator Data'!I97="x","x",'Crisis Indicator Data'!I97/'Crisis Indicator Data'!H97))</f>
        <v>0.15434129189587706</v>
      </c>
      <c r="U100" s="240">
        <f t="shared" si="33"/>
        <v>5</v>
      </c>
      <c r="V100" s="240">
        <f t="shared" si="34"/>
        <v>5</v>
      </c>
      <c r="W100" s="240" t="str">
        <f>IF('Crisis Indicator Data'!L97="x","x",IF('Crisis Indicator Data'!L97=0,0,IF(LOG('Crisis Indicator Data'!L97)&lt;W$4,0,IF(LOG('Crisis Indicator Data'!L97)&gt;W$3,5,ROUND(5-(W$3-LOG('Crisis Indicator Data'!L97))/(W$3-W$4)*5,1)))))</f>
        <v>x</v>
      </c>
      <c r="X100" s="247" t="str">
        <f>IF(OR('Crisis Indicator Data'!L97="x",'Crisis Indicator Data'!H97="x"),"x",'Crisis Indicator Data'!L97/'Crisis Indicator Data'!H97)</f>
        <v>x</v>
      </c>
      <c r="Y100" s="240" t="str">
        <f t="shared" si="35"/>
        <v>x</v>
      </c>
      <c r="Z100" s="240" t="str">
        <f t="shared" si="36"/>
        <v>x</v>
      </c>
      <c r="AA100" s="240">
        <f t="shared" si="37"/>
        <v>5</v>
      </c>
      <c r="AB100" s="248">
        <f t="shared" si="38"/>
        <v>4.5</v>
      </c>
    </row>
    <row r="101" spans="1:28" x14ac:dyDescent="0.25">
      <c r="A101" s="149" t="str">
        <f>'Crisis Indicator Data'!A98</f>
        <v>Regional Kashmir conflict</v>
      </c>
      <c r="B101" s="150" t="str">
        <f>'Crisis Indicator Data'!B98</f>
        <v>Regional crisis</v>
      </c>
      <c r="C101" s="150" t="str">
        <f>'Crisis Indicator Data'!C98</f>
        <v>REG003</v>
      </c>
      <c r="D101" s="150" t="str">
        <f>'Crisis Indicator Data'!D98</f>
        <v>India,Pakistan</v>
      </c>
      <c r="E101" s="151" t="str">
        <f>'Crisis Indicator Data'!E98</f>
        <v>IND,PAK</v>
      </c>
      <c r="F101" s="246">
        <f>IF('Crisis Indicator Data'!F98="x","x",IF(LOG('Crisis Indicator Data'!F98)&lt;F$4,0,IF(LOG('Crisis Indicator Data'!F98)&gt;F$3,5,ROUND(5-(F$3-LOG('Crisis Indicator Data'!F98))/(F$3-F$4)*5,1))))</f>
        <v>4</v>
      </c>
      <c r="G101" s="144">
        <f>IF('Crisis Indicator Data'!F98="x","x",IF(B101="Regional crisis",('Crisis Indicator Data'!F98/VLOOKUP('Impact of the crisis'!$C101,'Regional Crises'!$B$1:$R$66,4,FALSE)),'Crisis Indicator Data'!F98/VLOOKUP('Impact of the crisis'!$E101,'Country Indicator Data'!$B$4:$P$300,15,FALSE)))</f>
        <v>6.2908278958459643E-2</v>
      </c>
      <c r="H101" s="240">
        <f t="shared" si="26"/>
        <v>0.2</v>
      </c>
      <c r="I101" s="240">
        <f t="shared" si="27"/>
        <v>2.1</v>
      </c>
      <c r="J101" s="240">
        <f>IF('Crisis Indicator Data'!G98="x","x",IF(LOG('Crisis Indicator Data'!G98)&lt;J$4,0,IF(LOG('Crisis Indicator Data'!G98)&gt;J$3,5,ROUND(5-(J$3-LOG('Crisis Indicator Data'!G98))/(J$3-J$4)*5,1))))</f>
        <v>4.0999999999999996</v>
      </c>
      <c r="K101" s="144">
        <f>IF('Crisis Indicator Data'!G98="x","x",IF(B101="Regional crisis",('Crisis Indicator Data'!G98/VLOOKUP('Impact of the crisis'!$C101,'Regional Crises'!$B$1:$R$66,5,FALSE)),'Crisis Indicator Data'!G98/VLOOKUP('Impact of the crisis'!$E101,'Country Indicator Data'!$B$4:$P$300,14,FALSE)))</f>
        <v>1.0877929793786052E-2</v>
      </c>
      <c r="L101" s="240">
        <f t="shared" si="28"/>
        <v>0</v>
      </c>
      <c r="M101" s="240">
        <f t="shared" si="29"/>
        <v>2.0499999999999998</v>
      </c>
      <c r="N101" s="240">
        <f t="shared" si="30"/>
        <v>2.1</v>
      </c>
      <c r="O101" s="240">
        <f>IF('Crisis Indicator Data'!H98="x","x",IF('Crisis Indicator Data'!H98=0,0,IF(LOG('Crisis Indicator Data'!H98)&lt;O$4,0,IF(LOG('Crisis Indicator Data'!H98)&gt;O$3,5,ROUND(5-(O$3-LOG('Crisis Indicator Data'!H98))/(O$3-O$4)*5,1)))))</f>
        <v>4.5999999999999996</v>
      </c>
      <c r="P101" s="143">
        <f>IF('Crisis Indicator Data'!H98="x","x",'Crisis Indicator Data'!H98/'Crisis Indicator Data'!G98)</f>
        <v>1</v>
      </c>
      <c r="Q101" s="240">
        <f t="shared" si="31"/>
        <v>5</v>
      </c>
      <c r="R101" s="240">
        <f t="shared" si="32"/>
        <v>4.8</v>
      </c>
      <c r="S101" s="240" t="str">
        <f>IF('Crisis Indicator Data'!I98="x","x",IF('Crisis Indicator Data'!I98=0,0,IF(LOG('Crisis Indicator Data'!I98)&lt;S$4,0,IF(LOG('Crisis Indicator Data'!I98)&gt;S$3,5,ROUND(5-(S$3-LOG('Crisis Indicator Data'!I98))/(S$3-S$4)*5,1)))))</f>
        <v>x</v>
      </c>
      <c r="T101" s="143" t="str">
        <f>IF('Crisis Indicator Data'!H98="x","x",IF('Crisis Indicator Data'!I98="x","x",'Crisis Indicator Data'!I98/'Crisis Indicator Data'!H98))</f>
        <v>x</v>
      </c>
      <c r="U101" s="240" t="str">
        <f t="shared" si="33"/>
        <v>x</v>
      </c>
      <c r="V101" s="240" t="str">
        <f t="shared" si="34"/>
        <v>x</v>
      </c>
      <c r="W101" s="240">
        <f>IF('Crisis Indicator Data'!L98="x","x",IF('Crisis Indicator Data'!L98=0,0,IF(LOG('Crisis Indicator Data'!L98)&lt;W$4,0,IF(LOG('Crisis Indicator Data'!L98)&gt;W$3,5,ROUND(5-(W$3-LOG('Crisis Indicator Data'!L98))/(W$3-W$4)*5,1)))))</f>
        <v>3.2</v>
      </c>
      <c r="X101" s="247">
        <f>IF(OR('Crisis Indicator Data'!L98="x",'Crisis Indicator Data'!H98="x"),"x",'Crisis Indicator Data'!L98/'Crisis Indicator Data'!H98)</f>
        <v>1.0652698487434523E-5</v>
      </c>
      <c r="Y101" s="240">
        <f t="shared" si="35"/>
        <v>0.5</v>
      </c>
      <c r="Z101" s="240">
        <f t="shared" si="36"/>
        <v>1.9</v>
      </c>
      <c r="AA101" s="240">
        <f t="shared" si="37"/>
        <v>1.9</v>
      </c>
      <c r="AB101" s="248">
        <f t="shared" si="38"/>
        <v>3.7</v>
      </c>
    </row>
    <row r="102" spans="1:28" x14ac:dyDescent="0.25">
      <c r="A102" s="149" t="str">
        <f>'Crisis Indicator Data'!A99</f>
        <v>Syrian Regional Crisis</v>
      </c>
      <c r="B102" s="150" t="str">
        <f>'Crisis Indicator Data'!B99</f>
        <v>Regional crisis</v>
      </c>
      <c r="C102" s="150" t="str">
        <f>'Crisis Indicator Data'!C99</f>
        <v>REG004</v>
      </c>
      <c r="D102" s="150" t="str">
        <f>'Crisis Indicator Data'!D99</f>
        <v>Syria,Turkey,Iraq,Egypt,Jordan,Lebanon</v>
      </c>
      <c r="E102" s="151" t="str">
        <f>'Crisis Indicator Data'!E99</f>
        <v>SYR,TUR,IRQ,EGY,JOR,LBN</v>
      </c>
      <c r="F102" s="246">
        <f>IF('Crisis Indicator Data'!F99="x","x",IF(LOG('Crisis Indicator Data'!F99)&lt;F$4,0,IF(LOG('Crisis Indicator Data'!F99)&gt;F$3,5,ROUND(5-(F$3-LOG('Crisis Indicator Data'!F99))/(F$3-F$4)*5,1))))</f>
        <v>4.4000000000000004</v>
      </c>
      <c r="G102" s="144">
        <f>IF('Crisis Indicator Data'!F99="x","x",IF(B102="Regional crisis",('Crisis Indicator Data'!F99/VLOOKUP('Impact of the crisis'!$C102,'Regional Crises'!$B$1:$R$66,4,FALSE)),'Crisis Indicator Data'!F99/VLOOKUP('Impact of the crisis'!$E102,'Country Indicator Data'!$B$4:$P$300,15,FALSE)))</f>
        <v>0.18500628515253581</v>
      </c>
      <c r="H102" s="240">
        <f t="shared" ref="H102:H133" si="39">IF(G102="x","x",IF(G102&lt;H$4,0,IF(G102&gt;H$3,5,ROUND(5-(H$3-G102)/(H$3-H$4)*5,1))))</f>
        <v>0.8</v>
      </c>
      <c r="I102" s="240">
        <f t="shared" ref="I102:I133" si="40">IF(AND(H102="x",F102="x"),"x",AVERAGE(F102,H102))</f>
        <v>2.6</v>
      </c>
      <c r="J102" s="240">
        <f>IF('Crisis Indicator Data'!G99="x","x",IF(LOG('Crisis Indicator Data'!G99)&lt;J$4,0,IF(LOG('Crisis Indicator Data'!G99)&gt;J$3,5,ROUND(5-(J$3-LOG('Crisis Indicator Data'!G99))/(J$3-J$4)*5,1))))</f>
        <v>5</v>
      </c>
      <c r="K102" s="144">
        <f>IF('Crisis Indicator Data'!G99="x","x",IF(B102="Regional crisis",('Crisis Indicator Data'!G99/VLOOKUP('Impact of the crisis'!$C102,'Regional Crises'!$B$1:$R$66,5,FALSE)),'Crisis Indicator Data'!G99/VLOOKUP('Impact of the crisis'!$E102,'Country Indicator Data'!$B$4:$P$300,14,FALSE)))</f>
        <v>0.42068325608685564</v>
      </c>
      <c r="L102" s="240">
        <f t="shared" ref="L102:L133" si="41">IF(K102="x","x",IF(K102&lt;L$4,0,IF(K102&gt;L$3,5,ROUND(5-(L$3-K102)/(L$3-L$4)*5,1))))</f>
        <v>2.1</v>
      </c>
      <c r="M102" s="240">
        <f t="shared" ref="M102:M133" si="42">IF(AND(L102="x",J102="x"),"x",AVERAGE(J102,L102))</f>
        <v>3.55</v>
      </c>
      <c r="N102" s="240">
        <f t="shared" ref="N102:N133" si="43">IF(AND(M102="x",I102="x"),"x",IF(OR(M102="x",I102="x"),AVERAGE(I102,M102),ROUND((5-GEOMEAN(((5-I102)/5*4+1),((5-M102)/5*4+1)))/4*5,1)))</f>
        <v>3.1</v>
      </c>
      <c r="O102" s="240">
        <f>IF('Crisis Indicator Data'!H99="x","x",IF('Crisis Indicator Data'!H99=0,0,IF(LOG('Crisis Indicator Data'!H99)&lt;O$4,0,IF(LOG('Crisis Indicator Data'!H99)&gt;O$3,5,ROUND(5-(O$3-LOG('Crisis Indicator Data'!H99))/(O$3-O$4)*5,1)))))</f>
        <v>5</v>
      </c>
      <c r="P102" s="143">
        <f>IF('Crisis Indicator Data'!H99="x","x",'Crisis Indicator Data'!H99/'Crisis Indicator Data'!G99)</f>
        <v>0.38965953444118889</v>
      </c>
      <c r="Q102" s="240">
        <f t="shared" ref="Q102:Q133" si="44">IF(P102="x","x",IF(P102&lt;Q$4,0,IF(P102&gt;Q$3,5,ROUND(5-(Q$3-P102)/(Q$3-Q$4)*5,1))))</f>
        <v>1.9</v>
      </c>
      <c r="R102" s="240">
        <f t="shared" ref="R102:R133" si="45">IF(AND(Q102="x",O102="x"),"x",AVERAGE(O102,Q102))</f>
        <v>3.45</v>
      </c>
      <c r="S102" s="240">
        <f>IF('Crisis Indicator Data'!I99="x","x",IF('Crisis Indicator Data'!I99=0,0,IF(LOG('Crisis Indicator Data'!I99)&lt;S$4,0,IF(LOG('Crisis Indicator Data'!I99)&gt;S$3,5,ROUND(5-(S$3-LOG('Crisis Indicator Data'!I99))/(S$3-S$4)*5,1)))))</f>
        <v>5</v>
      </c>
      <c r="T102" s="143">
        <f>IF('Crisis Indicator Data'!H99="x","x",IF('Crisis Indicator Data'!I99="x","x",'Crisis Indicator Data'!I99/'Crisis Indicator Data'!H99))</f>
        <v>0.63215871254162037</v>
      </c>
      <c r="U102" s="240">
        <f t="shared" ref="U102:U133" si="46">IF(T102="x","x",IF(T102&lt;U$4,0,IF(T102&gt;U$3,5,ROUND(5-(U$3-T102)/(U$3-U$4)*5,1))))</f>
        <v>5</v>
      </c>
      <c r="V102" s="240">
        <f t="shared" ref="V102:V133" si="47">IF(AND(U102="x",S102="x"),"x",ROUND(AVERAGE(S102,U102),1))</f>
        <v>5</v>
      </c>
      <c r="W102" s="240">
        <f>IF('Crisis Indicator Data'!L99="x","x",IF('Crisis Indicator Data'!L99=0,0,IF(LOG('Crisis Indicator Data'!L99)&lt;W$4,0,IF(LOG('Crisis Indicator Data'!L99)&gt;W$3,5,ROUND(5-(W$3-LOG('Crisis Indicator Data'!L99))/(W$3-W$4)*5,1)))))</f>
        <v>4.9000000000000004</v>
      </c>
      <c r="X102" s="247">
        <f>IF(OR('Crisis Indicator Data'!L99="x",'Crisis Indicator Data'!H99="x"),"x",'Crisis Indicator Data'!L99/'Crisis Indicator Data'!H99)</f>
        <v>7.7247502774694789E-5</v>
      </c>
      <c r="Y102" s="240">
        <f t="shared" ref="Y102:Y133" si="48">IF(X102="x","x",IF(X102&lt;Y$4,0,IF(X102&gt;Y$3,5,ROUND(5-(Y$3-X102)/(Y$3-Y$4)*5,1))))</f>
        <v>3.9</v>
      </c>
      <c r="Z102" s="240">
        <f t="shared" ref="Z102:Z133" si="49">IF(AND(Y102="x",W102="x"),"x",ROUND(AVERAGE(W102,Y102),1))</f>
        <v>4.4000000000000004</v>
      </c>
      <c r="AA102" s="240">
        <f t="shared" ref="AA102:AA133" si="50">IF(AND(V102="x",Z102="x"),"x",IF(OR(V102="x",Z102="x"),AVERAGE(V102,Z102),ROUND((5-GEOMEAN(((5-V102)/5*4+1),((5-Z102)/5*4+1)))/4*5,1)))</f>
        <v>4.7</v>
      </c>
      <c r="AB102" s="248">
        <f t="shared" ref="AB102:AB133" si="51">IF(AND(R102="x",AA102="x"),"x",IF(OR(R102="x",AA102="x"),AVERAGE(R102,AA102),ROUND((5-GEOMEAN(((5-R102)/5*4+1),((5-AA102)/5*4+1)))/4*5,1)))</f>
        <v>4.2</v>
      </c>
    </row>
    <row r="103" spans="1:28" x14ac:dyDescent="0.25">
      <c r="A103" s="149" t="str">
        <f>'Crisis Indicator Data'!A100</f>
        <v xml:space="preserve">Eastern Mediterranean Route </v>
      </c>
      <c r="B103" s="150" t="str">
        <f>'Crisis Indicator Data'!B100</f>
        <v>Regional crisis</v>
      </c>
      <c r="C103" s="150" t="str">
        <f>'Crisis Indicator Data'!C100</f>
        <v>REG006</v>
      </c>
      <c r="D103" s="150" t="str">
        <f>'Crisis Indicator Data'!D100</f>
        <v>Turkey,Greece</v>
      </c>
      <c r="E103" s="151" t="str">
        <f>'Crisis Indicator Data'!E100</f>
        <v>TUR,GRC</v>
      </c>
      <c r="F103" s="246">
        <f>IF('Crisis Indicator Data'!F100="x","x",IF(LOG('Crisis Indicator Data'!F100)&lt;F$4,0,IF(LOG('Crisis Indicator Data'!F100)&gt;F$3,5,ROUND(5-(F$3-LOG('Crisis Indicator Data'!F100))/(F$3-F$4)*5,1))))</f>
        <v>3.8</v>
      </c>
      <c r="G103" s="144">
        <f>IF('Crisis Indicator Data'!F100="x","x",IF(B103="Regional crisis",('Crisis Indicator Data'!F100/VLOOKUP('Impact of the crisis'!$C103,'Regional Crises'!$B$1:$R$66,4,FALSE)),'Crisis Indicator Data'!F100/VLOOKUP('Impact of the crisis'!$E103,'Country Indicator Data'!$B$4:$P$300,15,FALSE)))</f>
        <v>0.20129322337595851</v>
      </c>
      <c r="H103" s="240">
        <f t="shared" si="39"/>
        <v>0.9</v>
      </c>
      <c r="I103" s="240">
        <f t="shared" si="40"/>
        <v>2.35</v>
      </c>
      <c r="J103" s="240">
        <f>IF('Crisis Indicator Data'!G100="x","x",IF(LOG('Crisis Indicator Data'!G100)&lt;J$4,0,IF(LOG('Crisis Indicator Data'!G100)&gt;J$3,5,ROUND(5-(J$3-LOG('Crisis Indicator Data'!G100))/(J$3-J$4)*5,1))))</f>
        <v>5</v>
      </c>
      <c r="K103" s="144">
        <f>IF('Crisis Indicator Data'!G100="x","x",IF(B103="Regional crisis",('Crisis Indicator Data'!G100/VLOOKUP('Impact of the crisis'!$C103,'Regional Crises'!$B$1:$R$66,5,FALSE)),'Crisis Indicator Data'!G100/VLOOKUP('Impact of the crisis'!$E103,'Country Indicator Data'!$B$4:$P$300,14,FALSE)))</f>
        <v>0.3994833181059198</v>
      </c>
      <c r="L103" s="240">
        <f t="shared" si="41"/>
        <v>2</v>
      </c>
      <c r="M103" s="240">
        <f t="shared" si="42"/>
        <v>3.5</v>
      </c>
      <c r="N103" s="240">
        <f t="shared" si="43"/>
        <v>3</v>
      </c>
      <c r="O103" s="240">
        <f>IF('Crisis Indicator Data'!H100="x","x",IF('Crisis Indicator Data'!H100=0,0,IF(LOG('Crisis Indicator Data'!H100)&lt;O$4,0,IF(LOG('Crisis Indicator Data'!H100)&gt;O$3,5,ROUND(5-(O$3-LOG('Crisis Indicator Data'!H100))/(O$3-O$4)*5,1)))))</f>
        <v>4.3</v>
      </c>
      <c r="P103" s="143">
        <f>IF('Crisis Indicator Data'!H100="x","x",'Crisis Indicator Data'!H100/'Crisis Indicator Data'!G100)</f>
        <v>0.3347528916929548</v>
      </c>
      <c r="Q103" s="240">
        <f t="shared" si="44"/>
        <v>1.6</v>
      </c>
      <c r="R103" s="240">
        <f t="shared" si="45"/>
        <v>2.95</v>
      </c>
      <c r="S103" s="240">
        <f>IF('Crisis Indicator Data'!I100="x","x",IF('Crisis Indicator Data'!I100=0,0,IF(LOG('Crisis Indicator Data'!I100)&lt;S$4,0,IF(LOG('Crisis Indicator Data'!I100)&gt;S$3,5,ROUND(5-(S$3-LOG('Crisis Indicator Data'!I100))/(S$3-S$4)*5,1)))))</f>
        <v>5</v>
      </c>
      <c r="T103" s="143">
        <f>IF('Crisis Indicator Data'!H100="x","x",IF('Crisis Indicator Data'!I100="x","x",'Crisis Indicator Data'!I100/'Crisis Indicator Data'!H100))</f>
        <v>0.33249568085440551</v>
      </c>
      <c r="U103" s="240">
        <f t="shared" si="46"/>
        <v>5</v>
      </c>
      <c r="V103" s="240">
        <f t="shared" si="47"/>
        <v>5</v>
      </c>
      <c r="W103" s="240">
        <f>IF('Crisis Indicator Data'!L100="x","x",IF('Crisis Indicator Data'!L100=0,0,IF(LOG('Crisis Indicator Data'!L100)&lt;W$4,0,IF(LOG('Crisis Indicator Data'!L100)&gt;W$3,5,ROUND(5-(W$3-LOG('Crisis Indicator Data'!L100))/(W$3-W$4)*5,1)))))</f>
        <v>1.9</v>
      </c>
      <c r="X103" s="247">
        <f>IF(OR('Crisis Indicator Data'!L100="x",'Crisis Indicator Data'!H100="x"),"x",'Crisis Indicator Data'!L100/'Crisis Indicator Data'!H100)</f>
        <v>1.8061881576880793E-6</v>
      </c>
      <c r="Y103" s="240">
        <f t="shared" si="48"/>
        <v>0.1</v>
      </c>
      <c r="Z103" s="240">
        <f t="shared" si="49"/>
        <v>1</v>
      </c>
      <c r="AA103" s="240">
        <f t="shared" si="50"/>
        <v>3.7</v>
      </c>
      <c r="AB103" s="248">
        <f t="shared" si="51"/>
        <v>3.3</v>
      </c>
    </row>
    <row r="104" spans="1:28" x14ac:dyDescent="0.25">
      <c r="A104" s="149" t="str">
        <f>'Crisis Indicator Data'!A101</f>
        <v>Central Mediterranean Route</v>
      </c>
      <c r="B104" s="150" t="str">
        <f>'Crisis Indicator Data'!B101</f>
        <v>Regional crisis</v>
      </c>
      <c r="C104" s="150" t="str">
        <f>'Crisis Indicator Data'!C101</f>
        <v>REG007</v>
      </c>
      <c r="D104" s="150" t="str">
        <f>'Crisis Indicator Data'!D101</f>
        <v>Algeria,Tunisia,Libya,Italy</v>
      </c>
      <c r="E104" s="151" t="str">
        <f>'Crisis Indicator Data'!E101</f>
        <v>DZA,TUN,LBY,ITA</v>
      </c>
      <c r="F104" s="246" t="str">
        <f>IF('Crisis Indicator Data'!F101="x","x",IF(LOG('Crisis Indicator Data'!F101)&lt;F$4,0,IF(LOG('Crisis Indicator Data'!F101)&gt;F$3,5,ROUND(5-(F$3-LOG('Crisis Indicator Data'!F101))/(F$3-F$4)*5,1))))</f>
        <v>x</v>
      </c>
      <c r="G104" s="144" t="str">
        <f>IF('Crisis Indicator Data'!F101="x","x",IF(B104="Regional crisis",('Crisis Indicator Data'!F101/VLOOKUP('Impact of the crisis'!$C104,'Regional Crises'!$B$1:$R$66,4,FALSE)),'Crisis Indicator Data'!F101/VLOOKUP('Impact of the crisis'!$E104,'Country Indicator Data'!$B$4:$P$300,15,FALSE)))</f>
        <v>x</v>
      </c>
      <c r="H104" s="240" t="str">
        <f t="shared" si="39"/>
        <v>x</v>
      </c>
      <c r="I104" s="240" t="str">
        <f t="shared" si="40"/>
        <v>x</v>
      </c>
      <c r="J104" s="240" t="str">
        <f>IF('Crisis Indicator Data'!G101="x","x",IF(LOG('Crisis Indicator Data'!G101)&lt;J$4,0,IF(LOG('Crisis Indicator Data'!G101)&gt;J$3,5,ROUND(5-(J$3-LOG('Crisis Indicator Data'!G101))/(J$3-J$4)*5,1))))</f>
        <v>x</v>
      </c>
      <c r="K104" s="144" t="str">
        <f>IF('Crisis Indicator Data'!G101="x","x",IF(B104="Regional crisis",('Crisis Indicator Data'!G101/VLOOKUP('Impact of the crisis'!$C104,'Regional Crises'!$B$1:$R$66,5,FALSE)),'Crisis Indicator Data'!G101/VLOOKUP('Impact of the crisis'!$E104,'Country Indicator Data'!$B$4:$P$300,14,FALSE)))</f>
        <v>x</v>
      </c>
      <c r="L104" s="240" t="str">
        <f t="shared" si="41"/>
        <v>x</v>
      </c>
      <c r="M104" s="240" t="str">
        <f t="shared" si="42"/>
        <v>x</v>
      </c>
      <c r="N104" s="240" t="str">
        <f t="shared" si="43"/>
        <v>x</v>
      </c>
      <c r="O104" s="240" t="str">
        <f>IF('Crisis Indicator Data'!H101="x","x",IF('Crisis Indicator Data'!H101=0,0,IF(LOG('Crisis Indicator Data'!H101)&lt;O$4,0,IF(LOG('Crisis Indicator Data'!H101)&gt;O$3,5,ROUND(5-(O$3-LOG('Crisis Indicator Data'!H101))/(O$3-O$4)*5,1)))))</f>
        <v>x</v>
      </c>
      <c r="P104" s="143" t="str">
        <f>IF('Crisis Indicator Data'!H101="x","x",'Crisis Indicator Data'!H101/'Crisis Indicator Data'!G101)</f>
        <v>x</v>
      </c>
      <c r="Q104" s="240" t="str">
        <f t="shared" si="44"/>
        <v>x</v>
      </c>
      <c r="R104" s="240" t="str">
        <f t="shared" si="45"/>
        <v>x</v>
      </c>
      <c r="S104" s="240" t="str">
        <f>IF('Crisis Indicator Data'!I101="x","x",IF('Crisis Indicator Data'!I101=0,0,IF(LOG('Crisis Indicator Data'!I101)&lt;S$4,0,IF(LOG('Crisis Indicator Data'!I101)&gt;S$3,5,ROUND(5-(S$3-LOG('Crisis Indicator Data'!I101))/(S$3-S$4)*5,1)))))</f>
        <v>x</v>
      </c>
      <c r="T104" s="143" t="str">
        <f>IF('Crisis Indicator Data'!H101="x","x",IF('Crisis Indicator Data'!I101="x","x",'Crisis Indicator Data'!I101/'Crisis Indicator Data'!H101))</f>
        <v>x</v>
      </c>
      <c r="U104" s="240" t="str">
        <f t="shared" si="46"/>
        <v>x</v>
      </c>
      <c r="V104" s="240" t="str">
        <f t="shared" si="47"/>
        <v>x</v>
      </c>
      <c r="W104" s="240">
        <f>IF('Crisis Indicator Data'!L101="x","x",IF('Crisis Indicator Data'!L101=0,0,IF(LOG('Crisis Indicator Data'!L101)&lt;W$4,0,IF(LOG('Crisis Indicator Data'!L101)&gt;W$3,5,ROUND(5-(W$3-LOG('Crisis Indicator Data'!L101))/(W$3-W$4)*5,1)))))</f>
        <v>4</v>
      </c>
      <c r="X104" s="247" t="str">
        <f>IF(OR('Crisis Indicator Data'!L101="x",'Crisis Indicator Data'!H101="x"),"x",'Crisis Indicator Data'!L101/'Crisis Indicator Data'!H101)</f>
        <v>x</v>
      </c>
      <c r="Y104" s="240" t="str">
        <f t="shared" si="48"/>
        <v>x</v>
      </c>
      <c r="Z104" s="240">
        <f t="shared" si="49"/>
        <v>4</v>
      </c>
      <c r="AA104" s="240">
        <f t="shared" si="50"/>
        <v>4</v>
      </c>
      <c r="AB104" s="248">
        <f t="shared" si="51"/>
        <v>4</v>
      </c>
    </row>
    <row r="105" spans="1:28" x14ac:dyDescent="0.25">
      <c r="A105" s="149" t="str">
        <f>'Crisis Indicator Data'!A102</f>
        <v>Western Mediterranean Route</v>
      </c>
      <c r="B105" s="150" t="str">
        <f>'Crisis Indicator Data'!B102</f>
        <v>Regional crisis</v>
      </c>
      <c r="C105" s="150" t="str">
        <f>'Crisis Indicator Data'!C102</f>
        <v>REG008</v>
      </c>
      <c r="D105" s="150" t="str">
        <f>'Crisis Indicator Data'!D102</f>
        <v>Algeria,Morocco,Spain</v>
      </c>
      <c r="E105" s="151" t="str">
        <f>'Crisis Indicator Data'!E102</f>
        <v>DZA,MAR,ESP</v>
      </c>
      <c r="F105" s="246" t="str">
        <f>IF('Crisis Indicator Data'!F102="x","x",IF(LOG('Crisis Indicator Data'!F102)&lt;F$4,0,IF(LOG('Crisis Indicator Data'!F102)&gt;F$3,5,ROUND(5-(F$3-LOG('Crisis Indicator Data'!F102))/(F$3-F$4)*5,1))))</f>
        <v>x</v>
      </c>
      <c r="G105" s="144" t="str">
        <f>IF('Crisis Indicator Data'!F102="x","x",IF(B105="Regional crisis",('Crisis Indicator Data'!F102/VLOOKUP('Impact of the crisis'!$C105,'Regional Crises'!$B$1:$R$66,4,FALSE)),'Crisis Indicator Data'!F102/VLOOKUP('Impact of the crisis'!$E105,'Country Indicator Data'!$B$4:$P$300,15,FALSE)))</f>
        <v>x</v>
      </c>
      <c r="H105" s="240" t="str">
        <f t="shared" si="39"/>
        <v>x</v>
      </c>
      <c r="I105" s="240" t="str">
        <f t="shared" si="40"/>
        <v>x</v>
      </c>
      <c r="J105" s="240" t="str">
        <f>IF('Crisis Indicator Data'!G102="x","x",IF(LOG('Crisis Indicator Data'!G102)&lt;J$4,0,IF(LOG('Crisis Indicator Data'!G102)&gt;J$3,5,ROUND(5-(J$3-LOG('Crisis Indicator Data'!G102))/(J$3-J$4)*5,1))))</f>
        <v>x</v>
      </c>
      <c r="K105" s="144" t="str">
        <f>IF('Crisis Indicator Data'!G102="x","x",IF(B105="Regional crisis",('Crisis Indicator Data'!G102/VLOOKUP('Impact of the crisis'!$C105,'Regional Crises'!$B$1:$R$66,5,FALSE)),'Crisis Indicator Data'!G102/VLOOKUP('Impact of the crisis'!$E105,'Country Indicator Data'!$B$4:$P$300,14,FALSE)))</f>
        <v>x</v>
      </c>
      <c r="L105" s="240" t="str">
        <f t="shared" si="41"/>
        <v>x</v>
      </c>
      <c r="M105" s="240" t="str">
        <f t="shared" si="42"/>
        <v>x</v>
      </c>
      <c r="N105" s="240" t="str">
        <f t="shared" si="43"/>
        <v>x</v>
      </c>
      <c r="O105" s="240" t="str">
        <f>IF('Crisis Indicator Data'!H102="x","x",IF('Crisis Indicator Data'!H102=0,0,IF(LOG('Crisis Indicator Data'!H102)&lt;O$4,0,IF(LOG('Crisis Indicator Data'!H102)&gt;O$3,5,ROUND(5-(O$3-LOG('Crisis Indicator Data'!H102))/(O$3-O$4)*5,1)))))</f>
        <v>x</v>
      </c>
      <c r="P105" s="143" t="str">
        <f>IF('Crisis Indicator Data'!H102="x","x",'Crisis Indicator Data'!H102/'Crisis Indicator Data'!G102)</f>
        <v>x</v>
      </c>
      <c r="Q105" s="240" t="str">
        <f t="shared" si="44"/>
        <v>x</v>
      </c>
      <c r="R105" s="240" t="str">
        <f t="shared" si="45"/>
        <v>x</v>
      </c>
      <c r="S105" s="240" t="str">
        <f>IF('Crisis Indicator Data'!I102="x","x",IF('Crisis Indicator Data'!I102=0,0,IF(LOG('Crisis Indicator Data'!I102)&lt;S$4,0,IF(LOG('Crisis Indicator Data'!I102)&gt;S$3,5,ROUND(5-(S$3-LOG('Crisis Indicator Data'!I102))/(S$3-S$4)*5,1)))))</f>
        <v>x</v>
      </c>
      <c r="T105" s="143" t="str">
        <f>IF('Crisis Indicator Data'!H102="x","x",IF('Crisis Indicator Data'!I102="x","x",'Crisis Indicator Data'!I102/'Crisis Indicator Data'!H102))</f>
        <v>x</v>
      </c>
      <c r="U105" s="240" t="str">
        <f t="shared" si="46"/>
        <v>x</v>
      </c>
      <c r="V105" s="240" t="str">
        <f t="shared" si="47"/>
        <v>x</v>
      </c>
      <c r="W105" s="240">
        <f>IF('Crisis Indicator Data'!L102="x","x",IF('Crisis Indicator Data'!L102=0,0,IF(LOG('Crisis Indicator Data'!L102)&lt;W$4,0,IF(LOG('Crisis Indicator Data'!L102)&gt;W$3,5,ROUND(5-(W$3-LOG('Crisis Indicator Data'!L102))/(W$3-W$4)*5,1)))))</f>
        <v>3.2</v>
      </c>
      <c r="X105" s="247" t="str">
        <f>IF(OR('Crisis Indicator Data'!L102="x",'Crisis Indicator Data'!H102="x"),"x",'Crisis Indicator Data'!L102/'Crisis Indicator Data'!H102)</f>
        <v>x</v>
      </c>
      <c r="Y105" s="240" t="str">
        <f t="shared" si="48"/>
        <v>x</v>
      </c>
      <c r="Z105" s="240">
        <f t="shared" si="49"/>
        <v>3.2</v>
      </c>
      <c r="AA105" s="240">
        <f t="shared" si="50"/>
        <v>3.2</v>
      </c>
      <c r="AB105" s="248">
        <f t="shared" si="51"/>
        <v>3.2</v>
      </c>
    </row>
    <row r="106" spans="1:28" x14ac:dyDescent="0.25">
      <c r="A106" s="149" t="str">
        <f>'Crisis Indicator Data'!A103</f>
        <v>Rohingya Regional Crisis</v>
      </c>
      <c r="B106" s="150" t="str">
        <f>'Crisis Indicator Data'!B103</f>
        <v>Regional crisis</v>
      </c>
      <c r="C106" s="150" t="str">
        <f>'Crisis Indicator Data'!C103</f>
        <v>REG011</v>
      </c>
      <c r="D106" s="150" t="str">
        <f>'Crisis Indicator Data'!D103</f>
        <v>Bangladesh,Myanmar</v>
      </c>
      <c r="E106" s="151" t="str">
        <f>'Crisis Indicator Data'!E103</f>
        <v>BGD,MMR</v>
      </c>
      <c r="F106" s="246">
        <f>IF('Crisis Indicator Data'!F103="x","x",IF(LOG('Crisis Indicator Data'!F103)&lt;F$4,0,IF(LOG('Crisis Indicator Data'!F103)&gt;F$3,5,ROUND(5-(F$3-LOG('Crisis Indicator Data'!F103))/(F$3-F$4)*5,1))))</f>
        <v>2.8</v>
      </c>
      <c r="G106" s="144">
        <f>IF('Crisis Indicator Data'!F103="x","x",IF(B106="Regional crisis",('Crisis Indicator Data'!F103/VLOOKUP('Impact of the crisis'!$C106,'Regional Crises'!$B$1:$R$66,4,FALSE)),'Crisis Indicator Data'!F103/VLOOKUP('Impact of the crisis'!$E106,'Country Indicator Data'!$B$4:$P$300,15,FALSE)))</f>
        <v>5.8100223428024261E-2</v>
      </c>
      <c r="H106" s="240">
        <f t="shared" si="39"/>
        <v>0.2</v>
      </c>
      <c r="I106" s="240">
        <f t="shared" si="40"/>
        <v>1.5</v>
      </c>
      <c r="J106" s="240">
        <f>IF('Crisis Indicator Data'!G103="x","x",IF(LOG('Crisis Indicator Data'!G103)&lt;J$4,0,IF(LOG('Crisis Indicator Data'!G103)&gt;J$3,5,ROUND(5-(J$3-LOG('Crisis Indicator Data'!G103))/(J$3-J$4)*5,1))))</f>
        <v>2.2999999999999998</v>
      </c>
      <c r="K106" s="144">
        <f>IF('Crisis Indicator Data'!G103="x","x",IF(B106="Regional crisis",('Crisis Indicator Data'!G103/VLOOKUP('Impact of the crisis'!$C106,'Regional Crises'!$B$1:$R$66,5,FALSE)),'Crisis Indicator Data'!G103/VLOOKUP('Impact of the crisis'!$E106,'Country Indicator Data'!$B$4:$P$300,14,FALSE)))</f>
        <v>2.5477000070629308E-2</v>
      </c>
      <c r="L106" s="240">
        <f t="shared" si="41"/>
        <v>0.1</v>
      </c>
      <c r="M106" s="240">
        <f t="shared" si="42"/>
        <v>1.2</v>
      </c>
      <c r="N106" s="240">
        <f t="shared" si="43"/>
        <v>1.4</v>
      </c>
      <c r="O106" s="240">
        <f>IF('Crisis Indicator Data'!H103="x","x",IF('Crisis Indicator Data'!H103=0,0,IF(LOG('Crisis Indicator Data'!H103)&lt;O$4,0,IF(LOG('Crisis Indicator Data'!H103)&gt;O$3,5,ROUND(5-(O$3-LOG('Crisis Indicator Data'!H103))/(O$3-O$4)*5,1)))))</f>
        <v>3.5</v>
      </c>
      <c r="P106" s="143">
        <f>IF('Crisis Indicator Data'!H103="x","x",'Crisis Indicator Data'!H103/'Crisis Indicator Data'!G103)</f>
        <v>0.78217821782178221</v>
      </c>
      <c r="Q106" s="240">
        <f t="shared" si="44"/>
        <v>3.9</v>
      </c>
      <c r="R106" s="240">
        <f t="shared" si="45"/>
        <v>3.7</v>
      </c>
      <c r="S106" s="240">
        <f>IF('Crisis Indicator Data'!I103="x","x",IF('Crisis Indicator Data'!I103=0,0,IF(LOG('Crisis Indicator Data'!I103)&lt;S$4,0,IF(LOG('Crisis Indicator Data'!I103)&gt;S$3,5,ROUND(5-(S$3-LOG('Crisis Indicator Data'!I103))/(S$3-S$4)*5,1)))))</f>
        <v>4.5</v>
      </c>
      <c r="T106" s="143">
        <f>IF('Crisis Indicator Data'!H103="x","x",IF('Crisis Indicator Data'!I103="x","x",'Crisis Indicator Data'!I103/'Crisis Indicator Data'!H103))</f>
        <v>0.34911392405063291</v>
      </c>
      <c r="U106" s="240">
        <f t="shared" si="46"/>
        <v>5</v>
      </c>
      <c r="V106" s="240">
        <f t="shared" si="47"/>
        <v>4.8</v>
      </c>
      <c r="W106" s="240">
        <f>IF('Crisis Indicator Data'!L103="x","x",IF('Crisis Indicator Data'!L103=0,0,IF(LOG('Crisis Indicator Data'!L103)&lt;W$4,0,IF(LOG('Crisis Indicator Data'!L103)&gt;W$3,5,ROUND(5-(W$3-LOG('Crisis Indicator Data'!L103))/(W$3-W$4)*5,1)))))</f>
        <v>1.4</v>
      </c>
      <c r="X106" s="247">
        <f>IF(OR('Crisis Indicator Data'!L103="x",'Crisis Indicator Data'!H103="x"),"x",'Crisis Indicator Data'!L103/'Crisis Indicator Data'!H103)</f>
        <v>2.5316455696202531E-6</v>
      </c>
      <c r="Y106" s="240">
        <f t="shared" si="48"/>
        <v>0.1</v>
      </c>
      <c r="Z106" s="240">
        <f t="shared" si="49"/>
        <v>0.8</v>
      </c>
      <c r="AA106" s="240">
        <f t="shared" si="50"/>
        <v>3.4</v>
      </c>
      <c r="AB106" s="248">
        <f t="shared" si="51"/>
        <v>3.6</v>
      </c>
    </row>
    <row r="107" spans="1:28" x14ac:dyDescent="0.25">
      <c r="A107" s="149" t="str">
        <f>'Crisis Indicator Data'!A104</f>
        <v>Southern Africa Regional Food Security Crisis</v>
      </c>
      <c r="B107" s="150" t="str">
        <f>'Crisis Indicator Data'!B104</f>
        <v>Regional crisis</v>
      </c>
      <c r="C107" s="150" t="str">
        <f>'Crisis Indicator Data'!C104</f>
        <v>REG012</v>
      </c>
      <c r="D107" s="150" t="str">
        <f>'Crisis Indicator Data'!D104</f>
        <v>Lesotho,Madagascar,Malawi,Namibia,Eswatini,Zambia,Zimbabwe</v>
      </c>
      <c r="E107" s="151" t="str">
        <f>'Crisis Indicator Data'!E104</f>
        <v>LSO,MDG,MWI,NAM,SWZ,ZMB,ZWE</v>
      </c>
      <c r="F107" s="246">
        <f>IF('Crisis Indicator Data'!F104="x","x",IF(LOG('Crisis Indicator Data'!F104)&lt;F$4,0,IF(LOG('Crisis Indicator Data'!F104)&gt;F$3,5,ROUND(5-(F$3-LOG('Crisis Indicator Data'!F104))/(F$3-F$4)*5,1))))</f>
        <v>5</v>
      </c>
      <c r="G107" s="144">
        <f>IF('Crisis Indicator Data'!F104="x","x",IF(B107="Regional crisis",('Crisis Indicator Data'!F104/VLOOKUP('Impact of the crisis'!$C107,'Regional Crises'!$B$1:$R$66,4,FALSE)),'Crisis Indicator Data'!F104/VLOOKUP('Impact of the crisis'!$E107,'Country Indicator Data'!$B$4:$P$300,15,FALSE)))</f>
        <v>0.84395761195590868</v>
      </c>
      <c r="H107" s="240">
        <f t="shared" si="39"/>
        <v>4.2</v>
      </c>
      <c r="I107" s="240">
        <f t="shared" si="40"/>
        <v>4.5999999999999996</v>
      </c>
      <c r="J107" s="240">
        <f>IF('Crisis Indicator Data'!G104="x","x",IF(LOG('Crisis Indicator Data'!G104)&lt;J$4,0,IF(LOG('Crisis Indicator Data'!G104)&gt;J$3,5,ROUND(5-(J$3-LOG('Crisis Indicator Data'!G104))/(J$3-J$4)*5,1))))</f>
        <v>5</v>
      </c>
      <c r="K107" s="144">
        <f>IF('Crisis Indicator Data'!G104="x","x",IF(B107="Regional crisis",('Crisis Indicator Data'!G104/VLOOKUP('Impact of the crisis'!$C107,'Regional Crises'!$B$1:$R$66,5,FALSE)),'Crisis Indicator Data'!G104/VLOOKUP('Impact of the crisis'!$E107,'Country Indicator Data'!$B$4:$P$300,14,FALSE)))</f>
        <v>0.86632951191659124</v>
      </c>
      <c r="L107" s="240">
        <f t="shared" si="41"/>
        <v>4.3</v>
      </c>
      <c r="M107" s="240">
        <f t="shared" si="42"/>
        <v>4.6500000000000004</v>
      </c>
      <c r="N107" s="240">
        <f t="shared" si="43"/>
        <v>4.5999999999999996</v>
      </c>
      <c r="O107" s="240">
        <f>IF('Crisis Indicator Data'!H104="x","x",IF('Crisis Indicator Data'!H104=0,0,IF(LOG('Crisis Indicator Data'!H104)&lt;O$4,0,IF(LOG('Crisis Indicator Data'!H104)&gt;O$3,5,ROUND(5-(O$3-LOG('Crisis Indicator Data'!H104))/(O$3-O$4)*5,1)))))</f>
        <v>4.9000000000000004</v>
      </c>
      <c r="P107" s="143">
        <f>IF('Crisis Indicator Data'!H104="x","x",'Crisis Indicator Data'!H104/'Crisis Indicator Data'!G104)</f>
        <v>0.48245283664874861</v>
      </c>
      <c r="Q107" s="240">
        <f t="shared" si="44"/>
        <v>2.4</v>
      </c>
      <c r="R107" s="240">
        <f t="shared" si="45"/>
        <v>3.6500000000000004</v>
      </c>
      <c r="S107" s="240">
        <f>IF('Crisis Indicator Data'!I104="x","x",IF('Crisis Indicator Data'!I104=0,0,IF(LOG('Crisis Indicator Data'!I104)&lt;S$4,0,IF(LOG('Crisis Indicator Data'!I104)&gt;S$3,5,ROUND(5-(S$3-LOG('Crisis Indicator Data'!I104))/(S$3-S$4)*5,1)))))</f>
        <v>4.3</v>
      </c>
      <c r="T107" s="143">
        <f>IF('Crisis Indicator Data'!H104="x","x",IF('Crisis Indicator Data'!I104="x","x",'Crisis Indicator Data'!I104/'Crisis Indicator Data'!H104))</f>
        <v>3.3815910865091191E-2</v>
      </c>
      <c r="U107" s="240">
        <f t="shared" si="46"/>
        <v>1.1000000000000001</v>
      </c>
      <c r="V107" s="240">
        <f t="shared" si="47"/>
        <v>2.7</v>
      </c>
      <c r="W107" s="240">
        <f>IF('Crisis Indicator Data'!L104="x","x",IF('Crisis Indicator Data'!L104=0,0,IF(LOG('Crisis Indicator Data'!L104)&lt;W$4,0,IF(LOG('Crisis Indicator Data'!L104)&gt;W$3,5,ROUND(5-(W$3-LOG('Crisis Indicator Data'!L104))/(W$3-W$4)*5,1)))))</f>
        <v>2.6</v>
      </c>
      <c r="X107" s="247">
        <f>IF(OR('Crisis Indicator Data'!L104="x",'Crisis Indicator Data'!H104="x"),"x",'Crisis Indicator Data'!L104/'Crisis Indicator Data'!H104)</f>
        <v>2.1645021645021643E-6</v>
      </c>
      <c r="Y107" s="240">
        <f t="shared" si="48"/>
        <v>0.1</v>
      </c>
      <c r="Z107" s="240">
        <f t="shared" si="49"/>
        <v>1.4</v>
      </c>
      <c r="AA107" s="240">
        <f t="shared" si="50"/>
        <v>2.1</v>
      </c>
      <c r="AB107" s="248">
        <f t="shared" si="51"/>
        <v>3</v>
      </c>
    </row>
    <row r="108" spans="1:28" x14ac:dyDescent="0.25">
      <c r="A108" s="149" t="str">
        <f>'Crisis Indicator Data'!A105</f>
        <v>Nagorno-Karabakh Conflict</v>
      </c>
      <c r="B108" s="150" t="str">
        <f>'Crisis Indicator Data'!B105</f>
        <v>Regional crisis</v>
      </c>
      <c r="C108" s="150" t="str">
        <f>'Crisis Indicator Data'!C105</f>
        <v>REG013</v>
      </c>
      <c r="D108" s="150" t="str">
        <f>'Crisis Indicator Data'!D105</f>
        <v>Armenia,Azerbaijan</v>
      </c>
      <c r="E108" s="151" t="str">
        <f>'Crisis Indicator Data'!E105</f>
        <v>ARM,AZE</v>
      </c>
      <c r="F108" s="246">
        <f>IF('Crisis Indicator Data'!F105="x","x",IF(LOG('Crisis Indicator Data'!F105)&lt;F$4,0,IF(LOG('Crisis Indicator Data'!F105)&gt;F$3,5,ROUND(5-(F$3-LOG('Crisis Indicator Data'!F105))/(F$3-F$4)*5,1))))</f>
        <v>3</v>
      </c>
      <c r="G108" s="144">
        <f>IF('Crisis Indicator Data'!F105="x","x",IF(B108="Regional crisis",('Crisis Indicator Data'!F105/VLOOKUP('Impact of the crisis'!$C108,'Regional Crises'!$B$1:$R$66,4,FALSE)),'Crisis Indicator Data'!F105/VLOOKUP('Impact of the crisis'!$E108,'Country Indicator Data'!$B$4:$P$300,15,FALSE)))</f>
        <v>0.53776106107096899</v>
      </c>
      <c r="H108" s="240">
        <f t="shared" si="39"/>
        <v>2.6</v>
      </c>
      <c r="I108" s="240">
        <f t="shared" si="40"/>
        <v>2.8</v>
      </c>
      <c r="J108" s="240">
        <f>IF('Crisis Indicator Data'!G105="x","x",IF(LOG('Crisis Indicator Data'!G105)&lt;J$4,0,IF(LOG('Crisis Indicator Data'!G105)&gt;J$3,5,ROUND(5-(J$3-LOG('Crisis Indicator Data'!G105))/(J$3-J$4)*5,1))))</f>
        <v>2.6</v>
      </c>
      <c r="K108" s="144">
        <f>IF('Crisis Indicator Data'!G105="x","x",IF(B108="Regional crisis",('Crisis Indicator Data'!G105/VLOOKUP('Impact of the crisis'!$C108,'Regional Crises'!$B$1:$R$66,5,FALSE)),'Crisis Indicator Data'!G105/VLOOKUP('Impact of the crisis'!$E108,'Country Indicator Data'!$B$4:$P$300,14,FALSE)))</f>
        <v>0.45120921305182343</v>
      </c>
      <c r="L108" s="240">
        <f t="shared" si="41"/>
        <v>2.2000000000000002</v>
      </c>
      <c r="M108" s="240">
        <f t="shared" si="42"/>
        <v>2.4000000000000004</v>
      </c>
      <c r="N108" s="240">
        <f t="shared" si="43"/>
        <v>2.6</v>
      </c>
      <c r="O108" s="240">
        <f>IF('Crisis Indicator Data'!H105="x","x",IF('Crisis Indicator Data'!H105=0,0,IF(LOG('Crisis Indicator Data'!H105)&lt;O$4,0,IF(LOG('Crisis Indicator Data'!H105)&gt;O$3,5,ROUND(5-(O$3-LOG('Crisis Indicator Data'!H105))/(O$3-O$4)*5,1)))))</f>
        <v>3.3</v>
      </c>
      <c r="P108" s="143">
        <f>IF('Crisis Indicator Data'!H105="x","x",'Crisis Indicator Data'!H105/'Crisis Indicator Data'!G105)</f>
        <v>0.49974476773864218</v>
      </c>
      <c r="Q108" s="240">
        <f t="shared" si="44"/>
        <v>2.5</v>
      </c>
      <c r="R108" s="240">
        <f t="shared" si="45"/>
        <v>2.9</v>
      </c>
      <c r="S108" s="240">
        <f>IF('Crisis Indicator Data'!I105="x","x",IF('Crisis Indicator Data'!I105=0,0,IF(LOG('Crisis Indicator Data'!I105)&lt;S$4,0,IF(LOG('Crisis Indicator Data'!I105)&gt;S$3,5,ROUND(5-(S$3-LOG('Crisis Indicator Data'!I105))/(S$3-S$4)*5,1)))))</f>
        <v>2.8</v>
      </c>
      <c r="T108" s="143">
        <f>IF('Crisis Indicator Data'!H105="x","x",IF('Crisis Indicator Data'!I105="x","x",'Crisis Indicator Data'!I105/'Crisis Indicator Data'!H105))</f>
        <v>3.1664964249233915E-2</v>
      </c>
      <c r="U108" s="240">
        <f t="shared" si="46"/>
        <v>1.1000000000000001</v>
      </c>
      <c r="V108" s="240">
        <f t="shared" si="47"/>
        <v>2</v>
      </c>
      <c r="W108" s="240">
        <f>IF('Crisis Indicator Data'!L105="x","x",IF('Crisis Indicator Data'!L105=0,0,IF(LOG('Crisis Indicator Data'!L105)&lt;W$4,0,IF(LOG('Crisis Indicator Data'!L105)&gt;W$3,5,ROUND(5-(W$3-LOG('Crisis Indicator Data'!L105))/(W$3-W$4)*5,1)))))</f>
        <v>3.1</v>
      </c>
      <c r="X108" s="247">
        <f>IF(OR('Crisis Indicator Data'!L105="x",'Crisis Indicator Data'!H105="x"),"x",'Crisis Indicator Data'!L105/'Crisis Indicator Data'!H105)</f>
        <v>4.6986721144024515E-5</v>
      </c>
      <c r="Y108" s="240">
        <f t="shared" si="48"/>
        <v>2.2999999999999998</v>
      </c>
      <c r="Z108" s="240">
        <f t="shared" si="49"/>
        <v>2.7</v>
      </c>
      <c r="AA108" s="240">
        <f t="shared" si="50"/>
        <v>2.4</v>
      </c>
      <c r="AB108" s="248">
        <f t="shared" si="51"/>
        <v>2.7</v>
      </c>
    </row>
    <row r="109" spans="1:28" x14ac:dyDescent="0.25">
      <c r="A109" s="149" t="str">
        <f>'Crisis Indicator Data'!A106</f>
        <v>Burundi and DRC refugees in Rwanda</v>
      </c>
      <c r="B109" s="150" t="str">
        <f>'Crisis Indicator Data'!B106</f>
        <v>International displacement</v>
      </c>
      <c r="C109" s="150" t="str">
        <f>'Crisis Indicator Data'!C106</f>
        <v>RWA002</v>
      </c>
      <c r="D109" s="150" t="str">
        <f>'Crisis Indicator Data'!D106</f>
        <v>Rwanda</v>
      </c>
      <c r="E109" s="151" t="str">
        <f>'Crisis Indicator Data'!E106</f>
        <v>RWA</v>
      </c>
      <c r="F109" s="246">
        <f>IF('Crisis Indicator Data'!F106="x","x",IF(LOG('Crisis Indicator Data'!F106)&lt;F$4,0,IF(LOG('Crisis Indicator Data'!F106)&gt;F$3,5,ROUND(5-(F$3-LOG('Crisis Indicator Data'!F106))/(F$3-F$4)*5,1))))</f>
        <v>1.7</v>
      </c>
      <c r="G109" s="144">
        <f>IF('Crisis Indicator Data'!F106="x","x",IF(B109="Regional crisis",('Crisis Indicator Data'!F106/VLOOKUP('Impact of the crisis'!$C109,'Regional Crises'!$B$1:$R$66,4,FALSE)),'Crisis Indicator Data'!F106/VLOOKUP('Impact of the crisis'!$E109,'Country Indicator Data'!$B$4:$P$300,15,FALSE)))</f>
        <v>0.43153627888123225</v>
      </c>
      <c r="H109" s="240">
        <f t="shared" si="39"/>
        <v>2.1</v>
      </c>
      <c r="I109" s="240">
        <f t="shared" si="40"/>
        <v>1.9</v>
      </c>
      <c r="J109" s="240">
        <f>IF('Crisis Indicator Data'!G106="x","x",IF(LOG('Crisis Indicator Data'!G106)&lt;J$4,0,IF(LOG('Crisis Indicator Data'!G106)&gt;J$3,5,ROUND(5-(J$3-LOG('Crisis Indicator Data'!G106))/(J$3-J$4)*5,1))))</f>
        <v>2.2000000000000002</v>
      </c>
      <c r="K109" s="144">
        <f>IF('Crisis Indicator Data'!G106="x","x",IF(B109="Regional crisis",('Crisis Indicator Data'!G106/VLOOKUP('Impact of the crisis'!$C109,'Regional Crises'!$B$1:$R$66,5,FALSE)),'Crisis Indicator Data'!G106/VLOOKUP('Impact of the crisis'!$E109,'Country Indicator Data'!$B$4:$P$300,14,FALSE)))</f>
        <v>0.47365697132801987</v>
      </c>
      <c r="L109" s="240">
        <f t="shared" si="41"/>
        <v>2.2999999999999998</v>
      </c>
      <c r="M109" s="240">
        <f t="shared" si="42"/>
        <v>2.25</v>
      </c>
      <c r="N109" s="240">
        <f t="shared" si="43"/>
        <v>2.1</v>
      </c>
      <c r="O109" s="240">
        <f>IF('Crisis Indicator Data'!H106="x","x",IF('Crisis Indicator Data'!H106=0,0,IF(LOG('Crisis Indicator Data'!H106)&lt;O$4,0,IF(LOG('Crisis Indicator Data'!H106)&gt;O$3,5,ROUND(5-(O$3-LOG('Crisis Indicator Data'!H106))/(O$3-O$4)*5,1)))))</f>
        <v>1.1000000000000001</v>
      </c>
      <c r="P109" s="143">
        <f>IF('Crisis Indicator Data'!H106="x","x",'Crisis Indicator Data'!H106/'Crisis Indicator Data'!G106)</f>
        <v>3.0594405594405596E-2</v>
      </c>
      <c r="Q109" s="240">
        <f t="shared" si="44"/>
        <v>0.1</v>
      </c>
      <c r="R109" s="240">
        <f t="shared" si="45"/>
        <v>0.60000000000000009</v>
      </c>
      <c r="S109" s="240">
        <f>IF('Crisis Indicator Data'!I106="x","x",IF('Crisis Indicator Data'!I106=0,0,IF(LOG('Crisis Indicator Data'!I106)&lt;S$4,0,IF(LOG('Crisis Indicator Data'!I106)&gt;S$3,5,ROUND(5-(S$3-LOG('Crisis Indicator Data'!I106))/(S$3-S$4)*5,1)))))</f>
        <v>3.1</v>
      </c>
      <c r="T109" s="143">
        <f>IF('Crisis Indicator Data'!H106="x","x",IF('Crisis Indicator Data'!I106="x","x",'Crisis Indicator Data'!I106/'Crisis Indicator Data'!H106))</f>
        <v>1</v>
      </c>
      <c r="U109" s="240">
        <f t="shared" si="46"/>
        <v>5</v>
      </c>
      <c r="V109" s="240">
        <f t="shared" si="47"/>
        <v>4.0999999999999996</v>
      </c>
      <c r="W109" s="240" t="str">
        <f>IF('Crisis Indicator Data'!L106="x","x",IF('Crisis Indicator Data'!L106=0,0,IF(LOG('Crisis Indicator Data'!L106)&lt;W$4,0,IF(LOG('Crisis Indicator Data'!L106)&gt;W$3,5,ROUND(5-(W$3-LOG('Crisis Indicator Data'!L106))/(W$3-W$4)*5,1)))))</f>
        <v>x</v>
      </c>
      <c r="X109" s="247" t="str">
        <f>IF(OR('Crisis Indicator Data'!L106="x",'Crisis Indicator Data'!H106="x"),"x",'Crisis Indicator Data'!L106/'Crisis Indicator Data'!H106)</f>
        <v>x</v>
      </c>
      <c r="Y109" s="240" t="str">
        <f t="shared" si="48"/>
        <v>x</v>
      </c>
      <c r="Z109" s="240" t="str">
        <f t="shared" si="49"/>
        <v>x</v>
      </c>
      <c r="AA109" s="240">
        <f t="shared" si="50"/>
        <v>4.0999999999999996</v>
      </c>
      <c r="AB109" s="248">
        <f t="shared" si="51"/>
        <v>2.8</v>
      </c>
    </row>
    <row r="110" spans="1:28" x14ac:dyDescent="0.25">
      <c r="A110" s="149" t="str">
        <f>'Crisis Indicator Data'!A107</f>
        <v>Complex crisis in Sudan</v>
      </c>
      <c r="B110" s="150" t="str">
        <f>'Crisis Indicator Data'!B107</f>
        <v>Multiple crises country</v>
      </c>
      <c r="C110" s="150" t="str">
        <f>'Crisis Indicator Data'!C107</f>
        <v>SDN001</v>
      </c>
      <c r="D110" s="150" t="str">
        <f>'Crisis Indicator Data'!D107</f>
        <v>Sudan</v>
      </c>
      <c r="E110" s="151" t="str">
        <f>'Crisis Indicator Data'!E107</f>
        <v>SDN</v>
      </c>
      <c r="F110" s="246">
        <f>IF('Crisis Indicator Data'!F107="x","x",IF(LOG('Crisis Indicator Data'!F107)&lt;F$4,0,IF(LOG('Crisis Indicator Data'!F107)&gt;F$3,5,ROUND(5-(F$3-LOG('Crisis Indicator Data'!F107))/(F$3-F$4)*5,1))))</f>
        <v>5</v>
      </c>
      <c r="G110" s="144">
        <f>IF('Crisis Indicator Data'!F107="x","x",IF(B110="Regional crisis",('Crisis Indicator Data'!F107/VLOOKUP('Impact of the crisis'!$C110,'Regional Crises'!$B$1:$R$66,4,FALSE)),'Crisis Indicator Data'!F107/VLOOKUP('Impact of the crisis'!$E110,'Country Indicator Data'!$B$4:$P$300,15,FALSE)))</f>
        <v>0.77469991582491582</v>
      </c>
      <c r="H110" s="240">
        <f t="shared" si="39"/>
        <v>3.9</v>
      </c>
      <c r="I110" s="240">
        <f t="shared" si="40"/>
        <v>4.45</v>
      </c>
      <c r="J110" s="240">
        <f>IF('Crisis Indicator Data'!G107="x","x",IF(LOG('Crisis Indicator Data'!G107)&lt;J$4,0,IF(LOG('Crisis Indicator Data'!G107)&gt;J$3,5,ROUND(5-(J$3-LOG('Crisis Indicator Data'!G107))/(J$3-J$4)*5,1))))</f>
        <v>5</v>
      </c>
      <c r="K110" s="144">
        <f>IF('Crisis Indicator Data'!G107="x","x",IF(B110="Regional crisis",('Crisis Indicator Data'!G107/VLOOKUP('Impact of the crisis'!$C110,'Regional Crises'!$B$1:$R$66,5,FALSE)),'Crisis Indicator Data'!G107/VLOOKUP('Impact of the crisis'!$E110,'Country Indicator Data'!$B$4:$P$300,14,FALSE)))</f>
        <v>1.0344827586206897</v>
      </c>
      <c r="L110" s="240">
        <f t="shared" si="41"/>
        <v>5</v>
      </c>
      <c r="M110" s="240">
        <f t="shared" si="42"/>
        <v>5</v>
      </c>
      <c r="N110" s="240">
        <f t="shared" si="43"/>
        <v>4.8</v>
      </c>
      <c r="O110" s="240">
        <f>IF('Crisis Indicator Data'!H107="x","x",IF('Crisis Indicator Data'!H107=0,0,IF(LOG('Crisis Indicator Data'!H107)&lt;O$4,0,IF(LOG('Crisis Indicator Data'!H107)&gt;O$3,5,ROUND(5-(O$3-LOG('Crisis Indicator Data'!H107))/(O$3-O$4)*5,1)))))</f>
        <v>5</v>
      </c>
      <c r="P110" s="143">
        <f>IF('Crisis Indicator Data'!H107="x","x",'Crisis Indicator Data'!H107/'Crisis Indicator Data'!G107)</f>
        <v>0.62708333333333333</v>
      </c>
      <c r="Q110" s="240">
        <f t="shared" si="44"/>
        <v>3.1</v>
      </c>
      <c r="R110" s="240">
        <f t="shared" si="45"/>
        <v>4.05</v>
      </c>
      <c r="S110" s="240">
        <f>IF('Crisis Indicator Data'!I107="x","x",IF('Crisis Indicator Data'!I107=0,0,IF(LOG('Crisis Indicator Data'!I107)&lt;S$4,0,IF(LOG('Crisis Indicator Data'!I107)&gt;S$3,5,ROUND(5-(S$3-LOG('Crisis Indicator Data'!I107))/(S$3-S$4)*5,1)))))</f>
        <v>5</v>
      </c>
      <c r="T110" s="143">
        <f>IF('Crisis Indicator Data'!H107="x","x",IF('Crisis Indicator Data'!I107="x","x",'Crisis Indicator Data'!I107/'Crisis Indicator Data'!H107))</f>
        <v>0.16282392026578074</v>
      </c>
      <c r="U110" s="240">
        <f t="shared" si="46"/>
        <v>5</v>
      </c>
      <c r="V110" s="240">
        <f t="shared" si="47"/>
        <v>5</v>
      </c>
      <c r="W110" s="240">
        <f>IF('Crisis Indicator Data'!L107="x","x",IF('Crisis Indicator Data'!L107=0,0,IF(LOG('Crisis Indicator Data'!L107)&lt;W$4,0,IF(LOG('Crisis Indicator Data'!L107)&gt;W$3,5,ROUND(5-(W$3-LOG('Crisis Indicator Data'!L107))/(W$3-W$4)*5,1)))))</f>
        <v>4.5</v>
      </c>
      <c r="X110" s="247">
        <f>IF(OR('Crisis Indicator Data'!L107="x",'Crisis Indicator Data'!H107="x"),"x",'Crisis Indicator Data'!L107/'Crisis Indicator Data'!H107)</f>
        <v>5.0498338870431895E-5</v>
      </c>
      <c r="Y110" s="240">
        <f t="shared" si="48"/>
        <v>2.5</v>
      </c>
      <c r="Z110" s="240">
        <f t="shared" si="49"/>
        <v>3.5</v>
      </c>
      <c r="AA110" s="240">
        <f t="shared" si="50"/>
        <v>4.4000000000000004</v>
      </c>
      <c r="AB110" s="248">
        <f t="shared" si="51"/>
        <v>4.2</v>
      </c>
    </row>
    <row r="111" spans="1:28" x14ac:dyDescent="0.25">
      <c r="A111" s="149" t="str">
        <f>'Crisis Indicator Data'!A108</f>
        <v>Refugees in Sudan</v>
      </c>
      <c r="B111" s="150" t="str">
        <f>'Crisis Indicator Data'!B108</f>
        <v>International displacement</v>
      </c>
      <c r="C111" s="150" t="str">
        <f>'Crisis Indicator Data'!C108</f>
        <v>SDN005</v>
      </c>
      <c r="D111" s="150" t="str">
        <f>'Crisis Indicator Data'!D108</f>
        <v>Sudan</v>
      </c>
      <c r="E111" s="151" t="str">
        <f>'Crisis Indicator Data'!E108</f>
        <v>SDN</v>
      </c>
      <c r="F111" s="246">
        <f>IF('Crisis Indicator Data'!F108="x","x",IF(LOG('Crisis Indicator Data'!F108)&lt;F$4,0,IF(LOG('Crisis Indicator Data'!F108)&gt;F$3,5,ROUND(5-(F$3-LOG('Crisis Indicator Data'!F108))/(F$3-F$4)*5,1))))</f>
        <v>3.3</v>
      </c>
      <c r="G111" s="144">
        <f>IF('Crisis Indicator Data'!F108="x","x",IF(B111="Regional crisis",('Crisis Indicator Data'!F108/VLOOKUP('Impact of the crisis'!$C111,'Regional Crises'!$B$1:$R$66,4,FALSE)),'Crisis Indicator Data'!F108/VLOOKUP('Impact of the crisis'!$E111,'Country Indicator Data'!$B$4:$P$300,15,FALSE)))</f>
        <v>3.7568602693602696E-2</v>
      </c>
      <c r="H111" s="240">
        <f t="shared" si="39"/>
        <v>0.1</v>
      </c>
      <c r="I111" s="240">
        <f t="shared" si="40"/>
        <v>1.7</v>
      </c>
      <c r="J111" s="240">
        <f>IF('Crisis Indicator Data'!G108="x","x",IF(LOG('Crisis Indicator Data'!G108)&lt;J$4,0,IF(LOG('Crisis Indicator Data'!G108)&gt;J$3,5,ROUND(5-(J$3-LOG('Crisis Indicator Data'!G108))/(J$3-J$4)*5,1))))</f>
        <v>3.7</v>
      </c>
      <c r="K111" s="144">
        <f>IF('Crisis Indicator Data'!G108="x","x",IF(B111="Regional crisis",('Crisis Indicator Data'!G108/VLOOKUP('Impact of the crisis'!$C111,'Regional Crises'!$B$1:$R$66,5,FALSE)),'Crisis Indicator Data'!G108/VLOOKUP('Impact of the crisis'!$E111,'Country Indicator Data'!$B$4:$P$300,14,FALSE)))</f>
        <v>0.28032327586206895</v>
      </c>
      <c r="L111" s="240">
        <f t="shared" si="41"/>
        <v>1.4</v>
      </c>
      <c r="M111" s="240">
        <f t="shared" si="42"/>
        <v>2.5499999999999998</v>
      </c>
      <c r="N111" s="240">
        <f t="shared" si="43"/>
        <v>2.1</v>
      </c>
      <c r="O111" s="240">
        <f>IF('Crisis Indicator Data'!H108="x","x",IF('Crisis Indicator Data'!H108=0,0,IF(LOG('Crisis Indicator Data'!H108)&lt;O$4,0,IF(LOG('Crisis Indicator Data'!H108)&gt;O$3,5,ROUND(5-(O$3-LOG('Crisis Indicator Data'!H108))/(O$3-O$4)*5,1)))))</f>
        <v>4.4000000000000004</v>
      </c>
      <c r="P111" s="143">
        <f>IF('Crisis Indicator Data'!H108="x","x",'Crisis Indicator Data'!H108/'Crisis Indicator Data'!G108)</f>
        <v>1</v>
      </c>
      <c r="Q111" s="240">
        <f t="shared" si="44"/>
        <v>5</v>
      </c>
      <c r="R111" s="240">
        <f t="shared" si="45"/>
        <v>4.7</v>
      </c>
      <c r="S111" s="240">
        <f>IF('Crisis Indicator Data'!I108="x","x",IF('Crisis Indicator Data'!I108=0,0,IF(LOG('Crisis Indicator Data'!I108)&lt;S$4,0,IF(LOG('Crisis Indicator Data'!I108)&gt;S$3,5,ROUND(5-(S$3-LOG('Crisis Indicator Data'!I108))/(S$3-S$4)*5,1)))))</f>
        <v>4.3</v>
      </c>
      <c r="T111" s="143">
        <f>IF('Crisis Indicator Data'!H108="x","x",IF('Crisis Indicator Data'!I108="x","x",'Crisis Indicator Data'!I108/'Crisis Indicator Data'!H108))</f>
        <v>8.1417698162527863E-2</v>
      </c>
      <c r="U111" s="240">
        <f t="shared" si="46"/>
        <v>2.7</v>
      </c>
      <c r="V111" s="240">
        <f t="shared" si="47"/>
        <v>3.5</v>
      </c>
      <c r="W111" s="240">
        <f>IF('Crisis Indicator Data'!L108="x","x",IF('Crisis Indicator Data'!L108=0,0,IF(LOG('Crisis Indicator Data'!L108)&lt;W$4,0,IF(LOG('Crisis Indicator Data'!L108)&gt;W$3,5,ROUND(5-(W$3-LOG('Crisis Indicator Data'!L108))/(W$3-W$4)*5,1)))))</f>
        <v>2.6</v>
      </c>
      <c r="X111" s="247">
        <f>IF(OR('Crisis Indicator Data'!L108="x",'Crisis Indicator Data'!H108="x"),"x",'Crisis Indicator Data'!L108/'Crisis Indicator Data'!H108)</f>
        <v>4.7666641039440304E-6</v>
      </c>
      <c r="Y111" s="240">
        <f t="shared" si="48"/>
        <v>0.2</v>
      </c>
      <c r="Z111" s="240">
        <f t="shared" si="49"/>
        <v>1.4</v>
      </c>
      <c r="AA111" s="240">
        <f t="shared" si="50"/>
        <v>2.6</v>
      </c>
      <c r="AB111" s="248">
        <f t="shared" si="51"/>
        <v>3.9</v>
      </c>
    </row>
    <row r="112" spans="1:28" x14ac:dyDescent="0.25">
      <c r="A112" s="149" t="str">
        <f>'Crisis Indicator Data'!A109</f>
        <v>Refugees from Ethiopia</v>
      </c>
      <c r="B112" s="150" t="str">
        <f>'Crisis Indicator Data'!B109</f>
        <v>International displacement</v>
      </c>
      <c r="C112" s="150" t="str">
        <f>'Crisis Indicator Data'!C109</f>
        <v>SDN007</v>
      </c>
      <c r="D112" s="150" t="str">
        <f>'Crisis Indicator Data'!D109</f>
        <v>Sudan</v>
      </c>
      <c r="E112" s="151" t="str">
        <f>'Crisis Indicator Data'!E109</f>
        <v>SDN</v>
      </c>
      <c r="F112" s="246">
        <f>IF('Crisis Indicator Data'!F109="x","x",IF(LOG('Crisis Indicator Data'!F109)&lt;F$4,0,IF(LOG('Crisis Indicator Data'!F109)&gt;F$3,5,ROUND(5-(F$3-LOG('Crisis Indicator Data'!F109))/(F$3-F$4)*5,1))))</f>
        <v>3.8</v>
      </c>
      <c r="G112" s="144">
        <f>IF('Crisis Indicator Data'!F109="x","x",IF(B112="Regional crisis",('Crisis Indicator Data'!F109/VLOOKUP('Impact of the crisis'!$C112,'Regional Crises'!$B$1:$R$66,4,FALSE)),'Crisis Indicator Data'!F109/VLOOKUP('Impact of the crisis'!$E112,'Country Indicator Data'!$B$4:$P$300,15,FALSE)))</f>
        <v>7.575757575757576E-2</v>
      </c>
      <c r="H112" s="240">
        <f t="shared" si="39"/>
        <v>0.3</v>
      </c>
      <c r="I112" s="240">
        <f t="shared" si="40"/>
        <v>2.0499999999999998</v>
      </c>
      <c r="J112" s="240">
        <f>IF('Crisis Indicator Data'!G109="x","x",IF(LOG('Crisis Indicator Data'!G109)&lt;J$4,0,IF(LOG('Crisis Indicator Data'!G109)&gt;J$3,5,ROUND(5-(J$3-LOG('Crisis Indicator Data'!G109))/(J$3-J$4)*5,1))))</f>
        <v>3.8</v>
      </c>
      <c r="K112" s="144">
        <f>IF('Crisis Indicator Data'!G109="x","x",IF(B112="Regional crisis",('Crisis Indicator Data'!G109/VLOOKUP('Impact of the crisis'!$C112,'Regional Crises'!$B$1:$R$66,5,FALSE)),'Crisis Indicator Data'!G109/VLOOKUP('Impact of the crisis'!$E112,'Country Indicator Data'!$B$4:$P$300,14,FALSE)))</f>
        <v>0.2980603448275862</v>
      </c>
      <c r="L112" s="240">
        <f t="shared" si="41"/>
        <v>1.5</v>
      </c>
      <c r="M112" s="240">
        <f t="shared" si="42"/>
        <v>2.65</v>
      </c>
      <c r="N112" s="240">
        <f t="shared" si="43"/>
        <v>2.4</v>
      </c>
      <c r="O112" s="240">
        <f>IF('Crisis Indicator Data'!H109="x","x",IF('Crisis Indicator Data'!H109=0,0,IF(LOG('Crisis Indicator Data'!H109)&lt;O$4,0,IF(LOG('Crisis Indicator Data'!H109)&gt;O$3,5,ROUND(5-(O$3-LOG('Crisis Indicator Data'!H109))/(O$3-O$4)*5,1)))))</f>
        <v>4.4000000000000004</v>
      </c>
      <c r="P112" s="143">
        <f>IF('Crisis Indicator Data'!H109="x","x",'Crisis Indicator Data'!H109/'Crisis Indicator Data'!G109)</f>
        <v>1</v>
      </c>
      <c r="Q112" s="240">
        <f t="shared" si="44"/>
        <v>5</v>
      </c>
      <c r="R112" s="240">
        <f t="shared" si="45"/>
        <v>4.7</v>
      </c>
      <c r="S112" s="240">
        <f>IF('Crisis Indicator Data'!I109="x","x",IF('Crisis Indicator Data'!I109=0,0,IF(LOG('Crisis Indicator Data'!I109)&lt;S$4,0,IF(LOG('Crisis Indicator Data'!I109)&gt;S$3,5,ROUND(5-(S$3-LOG('Crisis Indicator Data'!I109))/(S$3-S$4)*5,1)))))</f>
        <v>2.6</v>
      </c>
      <c r="T112" s="143">
        <f>IF('Crisis Indicator Data'!H109="x","x",IF('Crisis Indicator Data'!I109="x","x",'Crisis Indicator Data'!I109/'Crisis Indicator Data'!H109))</f>
        <v>5.133767172812726E-3</v>
      </c>
      <c r="U112" s="240">
        <f t="shared" si="46"/>
        <v>0.2</v>
      </c>
      <c r="V112" s="240">
        <f t="shared" si="47"/>
        <v>1.4</v>
      </c>
      <c r="W112" s="240">
        <f>IF('Crisis Indicator Data'!L109="x","x",IF('Crisis Indicator Data'!L109=0,0,IF(LOG('Crisis Indicator Data'!L109)&lt;W$4,0,IF(LOG('Crisis Indicator Data'!L109)&gt;W$3,5,ROUND(5-(W$3-LOG('Crisis Indicator Data'!L109))/(W$3-W$4)*5,1)))))</f>
        <v>0</v>
      </c>
      <c r="X112" s="247">
        <f>IF(OR('Crisis Indicator Data'!L109="x",'Crisis Indicator Data'!H109="x"),"x",'Crisis Indicator Data'!L109/'Crisis Indicator Data'!H109)</f>
        <v>0</v>
      </c>
      <c r="Y112" s="240">
        <f t="shared" si="48"/>
        <v>0</v>
      </c>
      <c r="Z112" s="240">
        <f t="shared" si="49"/>
        <v>0</v>
      </c>
      <c r="AA112" s="240">
        <f t="shared" si="50"/>
        <v>0.7</v>
      </c>
      <c r="AB112" s="248">
        <f t="shared" si="51"/>
        <v>3.3</v>
      </c>
    </row>
    <row r="113" spans="1:28" x14ac:dyDescent="0.25">
      <c r="A113" s="149" t="str">
        <f>'Crisis Indicator Data'!A110</f>
        <v>Violence West-Darfur</v>
      </c>
      <c r="B113" s="150" t="str">
        <f>'Crisis Indicator Data'!B110</f>
        <v>Other type of violence</v>
      </c>
      <c r="C113" s="150" t="str">
        <f>'Crisis Indicator Data'!C110</f>
        <v>SDN008</v>
      </c>
      <c r="D113" s="150" t="str">
        <f>'Crisis Indicator Data'!D110</f>
        <v>Sudan</v>
      </c>
      <c r="E113" s="151" t="str">
        <f>'Crisis Indicator Data'!E110</f>
        <v>SDN</v>
      </c>
      <c r="F113" s="246">
        <f>IF('Crisis Indicator Data'!F110="x","x",IF(LOG('Crisis Indicator Data'!F110)&lt;F$4,0,IF(LOG('Crisis Indicator Data'!F110)&gt;F$3,5,ROUND(5-(F$3-LOG('Crisis Indicator Data'!F110))/(F$3-F$4)*5,1))))</f>
        <v>3.2</v>
      </c>
      <c r="G113" s="144">
        <f>IF('Crisis Indicator Data'!F110="x","x",IF(B113="Regional crisis",('Crisis Indicator Data'!F110/VLOOKUP('Impact of the crisis'!$C113,'Regional Crises'!$B$1:$R$66,4,FALSE)),'Crisis Indicator Data'!F110/VLOOKUP('Impact of the crisis'!$E113,'Country Indicator Data'!$B$4:$P$300,15,FALSE)))</f>
        <v>3.3442760942760941E-2</v>
      </c>
      <c r="H113" s="240">
        <f t="shared" si="39"/>
        <v>0.1</v>
      </c>
      <c r="I113" s="240">
        <f t="shared" si="40"/>
        <v>1.6500000000000001</v>
      </c>
      <c r="J113" s="240">
        <f>IF('Crisis Indicator Data'!G110="x","x",IF(LOG('Crisis Indicator Data'!G110)&lt;J$4,0,IF(LOG('Crisis Indicator Data'!G110)&gt;J$3,5,ROUND(5-(J$3-LOG('Crisis Indicator Data'!G110))/(J$3-J$4)*5,1))))</f>
        <v>0.9</v>
      </c>
      <c r="K113" s="144">
        <f>IF('Crisis Indicator Data'!G110="x","x",IF(B113="Regional crisis",('Crisis Indicator Data'!G110/VLOOKUP('Impact of the crisis'!$C113,'Regional Crises'!$B$1:$R$66,5,FALSE)),'Crisis Indicator Data'!G110/VLOOKUP('Impact of the crisis'!$E113,'Country Indicator Data'!$B$4:$P$300,14,FALSE)))</f>
        <v>4.0775862068965517E-2</v>
      </c>
      <c r="L113" s="240">
        <f t="shared" si="41"/>
        <v>0.2</v>
      </c>
      <c r="M113" s="240">
        <f t="shared" si="42"/>
        <v>0.55000000000000004</v>
      </c>
      <c r="N113" s="240">
        <f t="shared" si="43"/>
        <v>1.1000000000000001</v>
      </c>
      <c r="O113" s="240">
        <f>IF('Crisis Indicator Data'!H110="x","x",IF('Crisis Indicator Data'!H110=0,0,IF(LOG('Crisis Indicator Data'!H110)&lt;O$4,0,IF(LOG('Crisis Indicator Data'!H110)&gt;O$3,5,ROUND(5-(O$3-LOG('Crisis Indicator Data'!H110))/(O$3-O$4)*5,1)))))</f>
        <v>3</v>
      </c>
      <c r="P113" s="143">
        <f>IF('Crisis Indicator Data'!H110="x","x",'Crisis Indicator Data'!H110/'Crisis Indicator Data'!G110)</f>
        <v>1</v>
      </c>
      <c r="Q113" s="240">
        <f t="shared" si="44"/>
        <v>5</v>
      </c>
      <c r="R113" s="240">
        <f t="shared" si="45"/>
        <v>4</v>
      </c>
      <c r="S113" s="240">
        <f>IF('Crisis Indicator Data'!I110="x","x",IF('Crisis Indicator Data'!I110=0,0,IF(LOG('Crisis Indicator Data'!I110)&lt;S$4,0,IF(LOG('Crisis Indicator Data'!I110)&gt;S$3,5,ROUND(5-(S$3-LOG('Crisis Indicator Data'!I110))/(S$3-S$4)*5,1)))))</f>
        <v>3.6</v>
      </c>
      <c r="T113" s="143">
        <f>IF('Crisis Indicator Data'!H110="x","x",IF('Crisis Indicator Data'!I110="x","x",'Crisis Indicator Data'!I110/'Crisis Indicator Data'!H110))</f>
        <v>0.1849894291754757</v>
      </c>
      <c r="U113" s="240">
        <f t="shared" si="46"/>
        <v>5</v>
      </c>
      <c r="V113" s="240">
        <f t="shared" si="47"/>
        <v>4.3</v>
      </c>
      <c r="W113" s="240">
        <f>IF('Crisis Indicator Data'!L110="x","x",IF('Crisis Indicator Data'!L110=0,0,IF(LOG('Crisis Indicator Data'!L110)&lt;W$4,0,IF(LOG('Crisis Indicator Data'!L110)&gt;W$3,5,ROUND(5-(W$3-LOG('Crisis Indicator Data'!L110))/(W$3-W$4)*5,1)))))</f>
        <v>3.8</v>
      </c>
      <c r="X113" s="247">
        <f>IF(OR('Crisis Indicator Data'!L110="x",'Crisis Indicator Data'!H110="x"),"x",'Crisis Indicator Data'!L110/'Crisis Indicator Data'!H110)</f>
        <v>2.2304439746300211E-4</v>
      </c>
      <c r="Y113" s="240">
        <f t="shared" si="48"/>
        <v>5</v>
      </c>
      <c r="Z113" s="240">
        <f t="shared" si="49"/>
        <v>4.4000000000000004</v>
      </c>
      <c r="AA113" s="240">
        <f t="shared" si="50"/>
        <v>4.4000000000000004</v>
      </c>
      <c r="AB113" s="248">
        <f t="shared" si="51"/>
        <v>4.2</v>
      </c>
    </row>
    <row r="114" spans="1:28" x14ac:dyDescent="0.25">
      <c r="A114" s="149" t="str">
        <f>'Crisis Indicator Data'!A111</f>
        <v>Drought in Senegal</v>
      </c>
      <c r="B114" s="150" t="str">
        <f>'Crisis Indicator Data'!B111</f>
        <v>Drought</v>
      </c>
      <c r="C114" s="150" t="str">
        <f>'Crisis Indicator Data'!C111</f>
        <v>SEN002</v>
      </c>
      <c r="D114" s="150" t="str">
        <f>'Crisis Indicator Data'!D111</f>
        <v>Senegal</v>
      </c>
      <c r="E114" s="151" t="str">
        <f>'Crisis Indicator Data'!E111</f>
        <v>SEN</v>
      </c>
      <c r="F114" s="246">
        <f>IF('Crisis Indicator Data'!F111="x","x",IF(LOG('Crisis Indicator Data'!F111)&lt;F$4,0,IF(LOG('Crisis Indicator Data'!F111)&gt;F$3,5,ROUND(5-(F$3-LOG('Crisis Indicator Data'!F111))/(F$3-F$4)*5,1))))</f>
        <v>3.8</v>
      </c>
      <c r="G114" s="144">
        <f>IF('Crisis Indicator Data'!F111="x","x",IF(B114="Regional crisis",('Crisis Indicator Data'!F111/VLOOKUP('Impact of the crisis'!$C114,'Regional Crises'!$B$1:$R$66,4,FALSE)),'Crisis Indicator Data'!F111/VLOOKUP('Impact of the crisis'!$E114,'Country Indicator Data'!$B$4:$P$300,15,FALSE)))</f>
        <v>1</v>
      </c>
      <c r="H114" s="240">
        <f t="shared" si="39"/>
        <v>5</v>
      </c>
      <c r="I114" s="240">
        <f t="shared" si="40"/>
        <v>4.4000000000000004</v>
      </c>
      <c r="J114" s="240">
        <f>IF('Crisis Indicator Data'!G111="x","x",IF(LOG('Crisis Indicator Data'!G111)&lt;J$4,0,IF(LOG('Crisis Indicator Data'!G111)&gt;J$3,5,ROUND(5-(J$3-LOG('Crisis Indicator Data'!G111))/(J$3-J$4)*5,1))))</f>
        <v>4.0999999999999996</v>
      </c>
      <c r="K114" s="144">
        <f>IF('Crisis Indicator Data'!G111="x","x",IF(B114="Regional crisis",('Crisis Indicator Data'!G111/VLOOKUP('Impact of the crisis'!$C114,'Regional Crises'!$B$1:$R$66,5,FALSE)),'Crisis Indicator Data'!G111/VLOOKUP('Impact of the crisis'!$E114,'Country Indicator Data'!$B$4:$P$300,14,FALSE)))</f>
        <v>1</v>
      </c>
      <c r="L114" s="240">
        <f t="shared" si="41"/>
        <v>5</v>
      </c>
      <c r="M114" s="240">
        <f t="shared" si="42"/>
        <v>4.55</v>
      </c>
      <c r="N114" s="240">
        <f t="shared" si="43"/>
        <v>4.5</v>
      </c>
      <c r="O114" s="240">
        <f>IF('Crisis Indicator Data'!H111="x","x",IF('Crisis Indicator Data'!H111=0,0,IF(LOG('Crisis Indicator Data'!H111)&lt;O$4,0,IF(LOG('Crisis Indicator Data'!H111)&gt;O$3,5,ROUND(5-(O$3-LOG('Crisis Indicator Data'!H111))/(O$3-O$4)*5,1)))))</f>
        <v>3.3</v>
      </c>
      <c r="P114" s="143">
        <f>IF('Crisis Indicator Data'!H111="x","x",'Crisis Indicator Data'!H111/'Crisis Indicator Data'!G111)</f>
        <v>0.19079537973547189</v>
      </c>
      <c r="Q114" s="240">
        <f t="shared" si="44"/>
        <v>0.9</v>
      </c>
      <c r="R114" s="240">
        <f t="shared" si="45"/>
        <v>2.1</v>
      </c>
      <c r="S114" s="240" t="str">
        <f>IF('Crisis Indicator Data'!I111="x","x",IF('Crisis Indicator Data'!I111=0,0,IF(LOG('Crisis Indicator Data'!I111)&lt;S$4,0,IF(LOG('Crisis Indicator Data'!I111)&gt;S$3,5,ROUND(5-(S$3-LOG('Crisis Indicator Data'!I111))/(S$3-S$4)*5,1)))))</f>
        <v>x</v>
      </c>
      <c r="T114" s="143" t="str">
        <f>IF('Crisis Indicator Data'!H111="x","x",IF('Crisis Indicator Data'!I111="x","x",'Crisis Indicator Data'!I111/'Crisis Indicator Data'!H111))</f>
        <v>x</v>
      </c>
      <c r="U114" s="240" t="str">
        <f t="shared" si="46"/>
        <v>x</v>
      </c>
      <c r="V114" s="240" t="str">
        <f t="shared" si="47"/>
        <v>x</v>
      </c>
      <c r="W114" s="240">
        <f>IF('Crisis Indicator Data'!L111="x","x",IF('Crisis Indicator Data'!L111=0,0,IF(LOG('Crisis Indicator Data'!L111)&lt;W$4,0,IF(LOG('Crisis Indicator Data'!L111)&gt;W$3,5,ROUND(5-(W$3-LOG('Crisis Indicator Data'!L111))/(W$3-W$4)*5,1)))))</f>
        <v>0</v>
      </c>
      <c r="X114" s="247">
        <f>IF(OR('Crisis Indicator Data'!L111="x",'Crisis Indicator Data'!H111="x"),"x",'Crisis Indicator Data'!L111/'Crisis Indicator Data'!H111)</f>
        <v>0</v>
      </c>
      <c r="Y114" s="240">
        <f t="shared" si="48"/>
        <v>0</v>
      </c>
      <c r="Z114" s="240">
        <f t="shared" si="49"/>
        <v>0</v>
      </c>
      <c r="AA114" s="240">
        <f t="shared" si="50"/>
        <v>0</v>
      </c>
      <c r="AB114" s="248">
        <f t="shared" si="51"/>
        <v>1.2</v>
      </c>
    </row>
    <row r="115" spans="1:28" x14ac:dyDescent="0.25">
      <c r="A115" s="149" t="str">
        <f>'Crisis Indicator Data'!A112</f>
        <v>Complex crisis in El Salvador</v>
      </c>
      <c r="B115" s="150" t="str">
        <f>'Crisis Indicator Data'!B112</f>
        <v>Complex crisis</v>
      </c>
      <c r="C115" s="150" t="str">
        <f>'Crisis Indicator Data'!C112</f>
        <v>SLV001</v>
      </c>
      <c r="D115" s="150" t="str">
        <f>'Crisis Indicator Data'!D112</f>
        <v>El Salvador</v>
      </c>
      <c r="E115" s="151" t="str">
        <f>'Crisis Indicator Data'!E112</f>
        <v>SLV</v>
      </c>
      <c r="F115" s="246">
        <f>IF('Crisis Indicator Data'!F112="x","x",IF(LOG('Crisis Indicator Data'!F112)&lt;F$4,0,IF(LOG('Crisis Indicator Data'!F112)&gt;F$3,5,ROUND(5-(F$3-LOG('Crisis Indicator Data'!F112))/(F$3-F$4)*5,1))))</f>
        <v>2.2000000000000002</v>
      </c>
      <c r="G115" s="144">
        <f>IF('Crisis Indicator Data'!F112="x","x",IF(B115="Regional crisis",('Crisis Indicator Data'!F112/VLOOKUP('Impact of the crisis'!$C115,'Regional Crises'!$B$1:$R$66,4,FALSE)),'Crisis Indicator Data'!F112/VLOOKUP('Impact of the crisis'!$E115,'Country Indicator Data'!$B$4:$P$300,15,FALSE)))</f>
        <v>0.99903474903474898</v>
      </c>
      <c r="H115" s="240">
        <f t="shared" si="39"/>
        <v>5</v>
      </c>
      <c r="I115" s="240">
        <f t="shared" si="40"/>
        <v>3.6</v>
      </c>
      <c r="J115" s="240">
        <f>IF('Crisis Indicator Data'!G112="x","x",IF(LOG('Crisis Indicator Data'!G112)&lt;J$4,0,IF(LOG('Crisis Indicator Data'!G112)&gt;J$3,5,ROUND(5-(J$3-LOG('Crisis Indicator Data'!G112))/(J$3-J$4)*5,1))))</f>
        <v>2.8</v>
      </c>
      <c r="K115" s="144">
        <f>IF('Crisis Indicator Data'!G112="x","x",IF(B115="Regional crisis",('Crisis Indicator Data'!G112/VLOOKUP('Impact of the crisis'!$C115,'Regional Crises'!$B$1:$R$66,5,FALSE)),'Crisis Indicator Data'!G112/VLOOKUP('Impact of the crisis'!$E115,'Country Indicator Data'!$B$4:$P$300,14,FALSE)))</f>
        <v>1</v>
      </c>
      <c r="L115" s="240">
        <f t="shared" si="41"/>
        <v>5</v>
      </c>
      <c r="M115" s="240">
        <f t="shared" si="42"/>
        <v>3.9</v>
      </c>
      <c r="N115" s="240">
        <f t="shared" si="43"/>
        <v>3.8</v>
      </c>
      <c r="O115" s="240">
        <f>IF('Crisis Indicator Data'!H112="x","x",IF('Crisis Indicator Data'!H112=0,0,IF(LOG('Crisis Indicator Data'!H112)&lt;O$4,0,IF(LOG('Crisis Indicator Data'!H112)&gt;O$3,5,ROUND(5-(O$3-LOG('Crisis Indicator Data'!H112))/(O$3-O$4)*5,1)))))</f>
        <v>3.3</v>
      </c>
      <c r="P115" s="143">
        <f>IF('Crisis Indicator Data'!H112="x","x",'Crisis Indicator Data'!H112/'Crisis Indicator Data'!G112)</f>
        <v>0.47761194029850745</v>
      </c>
      <c r="Q115" s="240">
        <f t="shared" si="44"/>
        <v>2.4</v>
      </c>
      <c r="R115" s="240">
        <f t="shared" si="45"/>
        <v>2.8499999999999996</v>
      </c>
      <c r="S115" s="240">
        <f>IF('Crisis Indicator Data'!I112="x","x",IF('Crisis Indicator Data'!I112=0,0,IF(LOG('Crisis Indicator Data'!I112)&lt;S$4,0,IF(LOG('Crisis Indicator Data'!I112)&gt;S$3,5,ROUND(5-(S$3-LOG('Crisis Indicator Data'!I112))/(S$3-S$4)*5,1)))))</f>
        <v>1.6</v>
      </c>
      <c r="T115" s="143">
        <f>IF('Crisis Indicator Data'!H112="x","x",IF('Crisis Indicator Data'!I112="x","x",'Crisis Indicator Data'!I112/'Crisis Indicator Data'!H112))</f>
        <v>4.0625000000000001E-3</v>
      </c>
      <c r="U115" s="240">
        <f t="shared" si="46"/>
        <v>0.1</v>
      </c>
      <c r="V115" s="240">
        <f t="shared" si="47"/>
        <v>0.9</v>
      </c>
      <c r="W115" s="240">
        <f>IF('Crisis Indicator Data'!L112="x","x",IF('Crisis Indicator Data'!L112=0,0,IF(LOG('Crisis Indicator Data'!L112)&lt;W$4,0,IF(LOG('Crisis Indicator Data'!L112)&gt;W$3,5,ROUND(5-(W$3-LOG('Crisis Indicator Data'!L112))/(W$3-W$4)*5,1)))))</f>
        <v>4.2</v>
      </c>
      <c r="X115" s="247">
        <f>IF(OR('Crisis Indicator Data'!L112="x",'Crisis Indicator Data'!H112="x"),"x",'Crisis Indicator Data'!L112/'Crisis Indicator Data'!H112)</f>
        <v>2.9250000000000001E-4</v>
      </c>
      <c r="Y115" s="240">
        <f t="shared" si="48"/>
        <v>5</v>
      </c>
      <c r="Z115" s="240">
        <f t="shared" si="49"/>
        <v>4.5999999999999996</v>
      </c>
      <c r="AA115" s="240">
        <f t="shared" si="50"/>
        <v>3.3</v>
      </c>
      <c r="AB115" s="248">
        <f t="shared" si="51"/>
        <v>3.1</v>
      </c>
    </row>
    <row r="116" spans="1:28" x14ac:dyDescent="0.25">
      <c r="A116" s="149" t="str">
        <f>'Crisis Indicator Data'!A113</f>
        <v>Complex crisis in Somalia</v>
      </c>
      <c r="B116" s="150" t="str">
        <f>'Crisis Indicator Data'!B113</f>
        <v>Complex crisis</v>
      </c>
      <c r="C116" s="150" t="str">
        <f>'Crisis Indicator Data'!C113</f>
        <v>SOM001</v>
      </c>
      <c r="D116" s="150" t="str">
        <f>'Crisis Indicator Data'!D113</f>
        <v>Somalia</v>
      </c>
      <c r="E116" s="151" t="str">
        <f>'Crisis Indicator Data'!E113</f>
        <v>SOM</v>
      </c>
      <c r="F116" s="246">
        <f>IF('Crisis Indicator Data'!F113="x","x",IF(LOG('Crisis Indicator Data'!F113)&lt;F$4,0,IF(LOG('Crisis Indicator Data'!F113)&gt;F$3,5,ROUND(5-(F$3-LOG('Crisis Indicator Data'!F113))/(F$3-F$4)*5,1))))</f>
        <v>4.7</v>
      </c>
      <c r="G116" s="144">
        <f>IF('Crisis Indicator Data'!F113="x","x",IF(B116="Regional crisis",('Crisis Indicator Data'!F113/VLOOKUP('Impact of the crisis'!$C116,'Regional Crises'!$B$1:$R$66,4,FALSE)),'Crisis Indicator Data'!F113/VLOOKUP('Impact of the crisis'!$E116,'Country Indicator Data'!$B$4:$P$300,15,FALSE)))</f>
        <v>1</v>
      </c>
      <c r="H116" s="240">
        <f t="shared" si="39"/>
        <v>5</v>
      </c>
      <c r="I116" s="240">
        <f t="shared" si="40"/>
        <v>4.8499999999999996</v>
      </c>
      <c r="J116" s="240">
        <f>IF('Crisis Indicator Data'!G113="x","x",IF(LOG('Crisis Indicator Data'!G113)&lt;J$4,0,IF(LOG('Crisis Indicator Data'!G113)&gt;J$3,5,ROUND(5-(J$3-LOG('Crisis Indicator Data'!G113))/(J$3-J$4)*5,1))))</f>
        <v>4</v>
      </c>
      <c r="K116" s="144">
        <f>IF('Crisis Indicator Data'!G113="x","x",IF(B116="Regional crisis",('Crisis Indicator Data'!G113/VLOOKUP('Impact of the crisis'!$C116,'Regional Crises'!$B$1:$R$66,5,FALSE)),'Crisis Indicator Data'!G113/VLOOKUP('Impact of the crisis'!$E116,'Country Indicator Data'!$B$4:$P$300,14,FALSE)))</f>
        <v>1</v>
      </c>
      <c r="L116" s="240">
        <f t="shared" si="41"/>
        <v>5</v>
      </c>
      <c r="M116" s="240">
        <f t="shared" si="42"/>
        <v>4.5</v>
      </c>
      <c r="N116" s="240">
        <f t="shared" si="43"/>
        <v>4.7</v>
      </c>
      <c r="O116" s="240">
        <f>IF('Crisis Indicator Data'!H113="x","x",IF('Crisis Indicator Data'!H113=0,0,IF(LOG('Crisis Indicator Data'!H113)&lt;O$4,0,IF(LOG('Crisis Indicator Data'!H113)&gt;O$3,5,ROUND(5-(O$3-LOG('Crisis Indicator Data'!H113))/(O$3-O$4)*5,1)))))</f>
        <v>4.5</v>
      </c>
      <c r="P116" s="143">
        <f>IF('Crisis Indicator Data'!H113="x","x",'Crisis Indicator Data'!H113/'Crisis Indicator Data'!G113)</f>
        <v>0.99879403364011421</v>
      </c>
      <c r="Q116" s="240">
        <f t="shared" si="44"/>
        <v>5</v>
      </c>
      <c r="R116" s="240">
        <f t="shared" si="45"/>
        <v>4.75</v>
      </c>
      <c r="S116" s="240">
        <f>IF('Crisis Indicator Data'!I113="x","x",IF('Crisis Indicator Data'!I113=0,0,IF(LOG('Crisis Indicator Data'!I113)&lt;S$4,0,IF(LOG('Crisis Indicator Data'!I113)&gt;S$3,5,ROUND(5-(S$3-LOG('Crisis Indicator Data'!I113))/(S$3-S$4)*5,1)))))</f>
        <v>5</v>
      </c>
      <c r="T116" s="143">
        <f>IF('Crisis Indicator Data'!H113="x","x",IF('Crisis Indicator Data'!I113="x","x",'Crisis Indicator Data'!I113/'Crisis Indicator Data'!H113))</f>
        <v>0.23716319267920691</v>
      </c>
      <c r="U116" s="240">
        <f t="shared" si="46"/>
        <v>5</v>
      </c>
      <c r="V116" s="240">
        <f t="shared" si="47"/>
        <v>5</v>
      </c>
      <c r="W116" s="240">
        <f>IF('Crisis Indicator Data'!L113="x","x",IF('Crisis Indicator Data'!L113=0,0,IF(LOG('Crisis Indicator Data'!L113)&lt;W$4,0,IF(LOG('Crisis Indicator Data'!L113)&gt;W$3,5,ROUND(5-(W$3-LOG('Crisis Indicator Data'!L113))/(W$3-W$4)*5,1)))))</f>
        <v>4.5</v>
      </c>
      <c r="X116" s="247">
        <f>IF(OR('Crisis Indicator Data'!L113="x",'Crisis Indicator Data'!H113="x"),"x",'Crisis Indicator Data'!L113/'Crisis Indicator Data'!H113)</f>
        <v>9.2590238942552111E-5</v>
      </c>
      <c r="Y116" s="240">
        <f t="shared" si="48"/>
        <v>4.5999999999999996</v>
      </c>
      <c r="Z116" s="240">
        <f t="shared" si="49"/>
        <v>4.5999999999999996</v>
      </c>
      <c r="AA116" s="240">
        <f t="shared" si="50"/>
        <v>4.8</v>
      </c>
      <c r="AB116" s="248">
        <f t="shared" si="51"/>
        <v>4.8</v>
      </c>
    </row>
    <row r="117" spans="1:28" x14ac:dyDescent="0.25">
      <c r="A117" s="149" t="str">
        <f>'Crisis Indicator Data'!A114</f>
        <v>Mixed Migration Flows in Somalia</v>
      </c>
      <c r="B117" s="150" t="str">
        <f>'Crisis Indicator Data'!B114</f>
        <v>International displacement</v>
      </c>
      <c r="C117" s="150" t="str">
        <f>'Crisis Indicator Data'!C114</f>
        <v>SOM002</v>
      </c>
      <c r="D117" s="150" t="str">
        <f>'Crisis Indicator Data'!D114</f>
        <v>Somalia</v>
      </c>
      <c r="E117" s="151" t="str">
        <f>'Crisis Indicator Data'!E114</f>
        <v>SOM</v>
      </c>
      <c r="F117" s="246">
        <f>IF('Crisis Indicator Data'!F114="x","x",IF(LOG('Crisis Indicator Data'!F114)&lt;F$4,0,IF(LOG('Crisis Indicator Data'!F114)&gt;F$3,5,ROUND(5-(F$3-LOG('Crisis Indicator Data'!F114))/(F$3-F$4)*5,1))))</f>
        <v>2.4</v>
      </c>
      <c r="G117" s="144">
        <f>IF('Crisis Indicator Data'!F114="x","x",IF(B117="Regional crisis",('Crisis Indicator Data'!F114/VLOOKUP('Impact of the crisis'!$C117,'Regional Crises'!$B$1:$R$66,4,FALSE)),'Crisis Indicator Data'!F114/VLOOKUP('Impact of the crisis'!$E117,'Country Indicator Data'!$B$4:$P$300,15,FALSE)))</f>
        <v>4.5965505148723183E-2</v>
      </c>
      <c r="H117" s="240">
        <f t="shared" si="39"/>
        <v>0.1</v>
      </c>
      <c r="I117" s="240">
        <f t="shared" si="40"/>
        <v>1.25</v>
      </c>
      <c r="J117" s="240">
        <f>IF('Crisis Indicator Data'!G114="x","x",IF(LOG('Crisis Indicator Data'!G114)&lt;J$4,0,IF(LOG('Crisis Indicator Data'!G114)&gt;J$3,5,ROUND(5-(J$3-LOG('Crisis Indicator Data'!G114))/(J$3-J$4)*5,1))))</f>
        <v>0.4</v>
      </c>
      <c r="K117" s="144">
        <f>IF('Crisis Indicator Data'!G114="x","x",IF(B117="Regional crisis",('Crisis Indicator Data'!G114/VLOOKUP('Impact of the crisis'!$C117,'Regional Crises'!$B$1:$R$66,5,FALSE)),'Crisis Indicator Data'!G114/VLOOKUP('Impact of the crisis'!$E117,'Country Indicator Data'!$B$4:$P$300,14,FALSE)))</f>
        <v>8.3909869882576954E-2</v>
      </c>
      <c r="L117" s="240">
        <f t="shared" si="41"/>
        <v>0.4</v>
      </c>
      <c r="M117" s="240">
        <f t="shared" si="42"/>
        <v>0.4</v>
      </c>
      <c r="N117" s="240">
        <f t="shared" si="43"/>
        <v>0.8</v>
      </c>
      <c r="O117" s="240">
        <f>IF('Crisis Indicator Data'!H114="x","x",IF('Crisis Indicator Data'!H114=0,0,IF(LOG('Crisis Indicator Data'!H114)&lt;O$4,0,IF(LOG('Crisis Indicator Data'!H114)&gt;O$3,5,ROUND(5-(O$3-LOG('Crisis Indicator Data'!H114))/(O$3-O$4)*5,1)))))</f>
        <v>0</v>
      </c>
      <c r="P117" s="143">
        <f>IF('Crisis Indicator Data'!H114="x","x",'Crisis Indicator Data'!H114/'Crisis Indicator Data'!G114)</f>
        <v>1.8910741301059002E-2</v>
      </c>
      <c r="Q117" s="240">
        <f t="shared" si="44"/>
        <v>0</v>
      </c>
      <c r="R117" s="240">
        <f t="shared" si="45"/>
        <v>0</v>
      </c>
      <c r="S117" s="240">
        <f>IF('Crisis Indicator Data'!I114="x","x",IF('Crisis Indicator Data'!I114=0,0,IF(LOG('Crisis Indicator Data'!I114)&lt;S$4,0,IF(LOG('Crisis Indicator Data'!I114)&gt;S$3,5,ROUND(5-(S$3-LOG('Crisis Indicator Data'!I114))/(S$3-S$4)*5,1)))))</f>
        <v>2</v>
      </c>
      <c r="T117" s="143">
        <f>IF('Crisis Indicator Data'!H114="x","x",IF('Crisis Indicator Data'!I114="x","x",'Crisis Indicator Data'!I114/'Crisis Indicator Data'!H114))</f>
        <v>1</v>
      </c>
      <c r="U117" s="240">
        <f t="shared" si="46"/>
        <v>5</v>
      </c>
      <c r="V117" s="240">
        <f t="shared" si="47"/>
        <v>3.5</v>
      </c>
      <c r="W117" s="240">
        <f>IF('Crisis Indicator Data'!L114="x","x",IF('Crisis Indicator Data'!L114=0,0,IF(LOG('Crisis Indicator Data'!L114)&lt;W$4,0,IF(LOG('Crisis Indicator Data'!L114)&gt;W$3,5,ROUND(5-(W$3-LOG('Crisis Indicator Data'!L114))/(W$3-W$4)*5,1)))))</f>
        <v>0.4</v>
      </c>
      <c r="X117" s="247">
        <f>IF(OR('Crisis Indicator Data'!L114="x",'Crisis Indicator Data'!H114="x"),"x",'Crisis Indicator Data'!L114/'Crisis Indicator Data'!H114)</f>
        <v>8.0000000000000007E-5</v>
      </c>
      <c r="Y117" s="240">
        <f t="shared" si="48"/>
        <v>4</v>
      </c>
      <c r="Z117" s="240">
        <f t="shared" si="49"/>
        <v>2.2000000000000002</v>
      </c>
      <c r="AA117" s="240">
        <f t="shared" si="50"/>
        <v>2.9</v>
      </c>
      <c r="AB117" s="248">
        <f t="shared" si="51"/>
        <v>1.7</v>
      </c>
    </row>
    <row r="118" spans="1:28" x14ac:dyDescent="0.25">
      <c r="A118" s="149" t="str">
        <f>'Crisis Indicator Data'!A115</f>
        <v>Drought in Somalia</v>
      </c>
      <c r="B118" s="150" t="str">
        <f>'Crisis Indicator Data'!B115</f>
        <v>Drought</v>
      </c>
      <c r="C118" s="150" t="str">
        <f>'Crisis Indicator Data'!C115</f>
        <v>SOM005</v>
      </c>
      <c r="D118" s="150" t="str">
        <f>'Crisis Indicator Data'!D115</f>
        <v>Somalia</v>
      </c>
      <c r="E118" s="151" t="str">
        <f>'Crisis Indicator Data'!E115</f>
        <v>SOM</v>
      </c>
      <c r="F118" s="246">
        <f>IF('Crisis Indicator Data'!F115="x","x",IF(LOG('Crisis Indicator Data'!F115)&lt;F$4,0,IF(LOG('Crisis Indicator Data'!F115)&gt;F$3,5,ROUND(5-(F$3-LOG('Crisis Indicator Data'!F115))/(F$3-F$4)*5,1))))</f>
        <v>4.7</v>
      </c>
      <c r="G118" s="144">
        <f>IF('Crisis Indicator Data'!F115="x","x",IF(B118="Regional crisis",('Crisis Indicator Data'!F115/VLOOKUP('Impact of the crisis'!$C118,'Regional Crises'!$B$1:$R$66,4,FALSE)),'Crisis Indicator Data'!F115/VLOOKUP('Impact of the crisis'!$E118,'Country Indicator Data'!$B$4:$P$300,15,FALSE)))</f>
        <v>1</v>
      </c>
      <c r="H118" s="240">
        <f t="shared" si="39"/>
        <v>5</v>
      </c>
      <c r="I118" s="240">
        <f t="shared" si="40"/>
        <v>4.8499999999999996</v>
      </c>
      <c r="J118" s="240">
        <f>IF('Crisis Indicator Data'!G115="x","x",IF(LOG('Crisis Indicator Data'!G115)&lt;J$4,0,IF(LOG('Crisis Indicator Data'!G115)&gt;J$3,5,ROUND(5-(J$3-LOG('Crisis Indicator Data'!G115))/(J$3-J$4)*5,1))))</f>
        <v>4</v>
      </c>
      <c r="K118" s="144">
        <f>IF('Crisis Indicator Data'!G115="x","x",IF(B118="Regional crisis",('Crisis Indicator Data'!G115/VLOOKUP('Impact of the crisis'!$C118,'Regional Crises'!$B$1:$R$66,5,FALSE)),'Crisis Indicator Data'!G115/VLOOKUP('Impact of the crisis'!$E118,'Country Indicator Data'!$B$4:$P$300,14,FALSE)))</f>
        <v>1</v>
      </c>
      <c r="L118" s="240">
        <f t="shared" si="41"/>
        <v>5</v>
      </c>
      <c r="M118" s="240">
        <f t="shared" si="42"/>
        <v>4.5</v>
      </c>
      <c r="N118" s="240">
        <f t="shared" si="43"/>
        <v>4.7</v>
      </c>
      <c r="O118" s="240">
        <f>IF('Crisis Indicator Data'!H115="x","x",IF('Crisis Indicator Data'!H115=0,0,IF(LOG('Crisis Indicator Data'!H115)&lt;O$4,0,IF(LOG('Crisis Indicator Data'!H115)&gt;O$3,5,ROUND(5-(O$3-LOG('Crisis Indicator Data'!H115))/(O$3-O$4)*5,1)))))</f>
        <v>3.3</v>
      </c>
      <c r="P118" s="143">
        <f>IF('Crisis Indicator Data'!H115="x","x",'Crisis Indicator Data'!H115/'Crisis Indicator Data'!G115)</f>
        <v>0.20311012377023166</v>
      </c>
      <c r="Q118" s="240">
        <f t="shared" si="44"/>
        <v>1</v>
      </c>
      <c r="R118" s="240">
        <f t="shared" si="45"/>
        <v>2.15</v>
      </c>
      <c r="S118" s="240">
        <f>IF('Crisis Indicator Data'!I115="x","x",IF('Crisis Indicator Data'!I115=0,0,IF(LOG('Crisis Indicator Data'!I115)&lt;S$4,0,IF(LOG('Crisis Indicator Data'!I115)&gt;S$3,5,ROUND(5-(S$3-LOG('Crisis Indicator Data'!I115))/(S$3-S$4)*5,1)))))</f>
        <v>3.4</v>
      </c>
      <c r="T118" s="143">
        <f>IF('Crisis Indicator Data'!H115="x","x",IF('Crisis Indicator Data'!I115="x","x",'Crisis Indicator Data'!I115/'Crisis Indicator Data'!H115))</f>
        <v>7.6562500000000006E-2</v>
      </c>
      <c r="U118" s="240">
        <f t="shared" si="46"/>
        <v>2.6</v>
      </c>
      <c r="V118" s="240">
        <f t="shared" si="47"/>
        <v>3</v>
      </c>
      <c r="W118" s="240">
        <f>IF('Crisis Indicator Data'!L115="x","x",IF('Crisis Indicator Data'!L115=0,0,IF(LOG('Crisis Indicator Data'!L115)&lt;W$4,0,IF(LOG('Crisis Indicator Data'!L115)&gt;W$3,5,ROUND(5-(W$3-LOG('Crisis Indicator Data'!L115))/(W$3-W$4)*5,1)))))</f>
        <v>0</v>
      </c>
      <c r="X118" s="247">
        <f>IF(OR('Crisis Indicator Data'!L115="x",'Crisis Indicator Data'!H115="x"),"x",'Crisis Indicator Data'!L115/'Crisis Indicator Data'!H115)</f>
        <v>0</v>
      </c>
      <c r="Y118" s="240">
        <f t="shared" si="48"/>
        <v>0</v>
      </c>
      <c r="Z118" s="240">
        <f t="shared" si="49"/>
        <v>0</v>
      </c>
      <c r="AA118" s="240">
        <f t="shared" si="50"/>
        <v>1.7</v>
      </c>
      <c r="AB118" s="248">
        <f t="shared" si="51"/>
        <v>1.9</v>
      </c>
    </row>
    <row r="119" spans="1:28" x14ac:dyDescent="0.25">
      <c r="A119" s="149" t="str">
        <f>'Crisis Indicator Data'!A116</f>
        <v>Complex crisis in South Sudan</v>
      </c>
      <c r="B119" s="150" t="str">
        <f>'Crisis Indicator Data'!B116</f>
        <v>Complex crisis</v>
      </c>
      <c r="C119" s="150" t="str">
        <f>'Crisis Indicator Data'!C116</f>
        <v>SSD001</v>
      </c>
      <c r="D119" s="150" t="str">
        <f>'Crisis Indicator Data'!D116</f>
        <v>South Sudan</v>
      </c>
      <c r="E119" s="151" t="str">
        <f>'Crisis Indicator Data'!E116</f>
        <v>SSD</v>
      </c>
      <c r="F119" s="246">
        <f>IF('Crisis Indicator Data'!F116="x","x",IF(LOG('Crisis Indicator Data'!F116)&lt;F$4,0,IF(LOG('Crisis Indicator Data'!F116)&gt;F$3,5,ROUND(5-(F$3-LOG('Crisis Indicator Data'!F116))/(F$3-F$4)*5,1))))</f>
        <v>4.7</v>
      </c>
      <c r="G119" s="144">
        <f>IF('Crisis Indicator Data'!F116="x","x",IF(B119="Regional crisis",('Crisis Indicator Data'!F116/VLOOKUP('Impact of the crisis'!$C119,'Regional Crises'!$B$1:$R$66,4,FALSE)),'Crisis Indicator Data'!F116/VLOOKUP('Impact of the crisis'!$E119,'Country Indicator Data'!$B$4:$P$300,15,FALSE)))</f>
        <v>0.99948939128923264</v>
      </c>
      <c r="H119" s="240">
        <f t="shared" si="39"/>
        <v>5</v>
      </c>
      <c r="I119" s="240">
        <f t="shared" si="40"/>
        <v>4.8499999999999996</v>
      </c>
      <c r="J119" s="240">
        <f>IF('Crisis Indicator Data'!G116="x","x",IF(LOG('Crisis Indicator Data'!G116)&lt;J$4,0,IF(LOG('Crisis Indicator Data'!G116)&gt;J$3,5,ROUND(5-(J$3-LOG('Crisis Indicator Data'!G116))/(J$3-J$4)*5,1))))</f>
        <v>3.6</v>
      </c>
      <c r="K119" s="144">
        <f>IF('Crisis Indicator Data'!G116="x","x",IF(B119="Regional crisis",('Crisis Indicator Data'!G116/VLOOKUP('Impact of the crisis'!$C119,'Regional Crises'!$B$1:$R$66,5,FALSE)),'Crisis Indicator Data'!G116/VLOOKUP('Impact of the crisis'!$E119,'Country Indicator Data'!$B$4:$P$300,14,FALSE)))</f>
        <v>1</v>
      </c>
      <c r="L119" s="240">
        <f t="shared" si="41"/>
        <v>5</v>
      </c>
      <c r="M119" s="240">
        <f t="shared" si="42"/>
        <v>4.3</v>
      </c>
      <c r="N119" s="240">
        <f t="shared" si="43"/>
        <v>4.5999999999999996</v>
      </c>
      <c r="O119" s="240">
        <f>IF('Crisis Indicator Data'!H116="x","x",IF('Crisis Indicator Data'!H116=0,0,IF(LOG('Crisis Indicator Data'!H116)&lt;O$4,0,IF(LOG('Crisis Indicator Data'!H116)&gt;O$3,5,ROUND(5-(O$3-LOG('Crisis Indicator Data'!H116))/(O$3-O$4)*5,1)))))</f>
        <v>4.3</v>
      </c>
      <c r="P119" s="143">
        <f>IF('Crisis Indicator Data'!H116="x","x",'Crisis Indicator Data'!H116/'Crisis Indicator Data'!G116)</f>
        <v>1</v>
      </c>
      <c r="Q119" s="240">
        <f t="shared" si="44"/>
        <v>5</v>
      </c>
      <c r="R119" s="240">
        <f t="shared" si="45"/>
        <v>4.6500000000000004</v>
      </c>
      <c r="S119" s="240">
        <f>IF('Crisis Indicator Data'!I116="x","x",IF('Crisis Indicator Data'!I116=0,0,IF(LOG('Crisis Indicator Data'!I116)&lt;S$4,0,IF(LOG('Crisis Indicator Data'!I116)&gt;S$3,5,ROUND(5-(S$3-LOG('Crisis Indicator Data'!I116))/(S$3-S$4)*5,1)))))</f>
        <v>5</v>
      </c>
      <c r="T119" s="143">
        <f>IF('Crisis Indicator Data'!H116="x","x",IF('Crisis Indicator Data'!I116="x","x",'Crisis Indicator Data'!I116/'Crisis Indicator Data'!H116))</f>
        <v>0.37971758664955069</v>
      </c>
      <c r="U119" s="240">
        <f t="shared" si="46"/>
        <v>5</v>
      </c>
      <c r="V119" s="240">
        <f t="shared" si="47"/>
        <v>5</v>
      </c>
      <c r="W119" s="240">
        <f>IF('Crisis Indicator Data'!L116="x","x",IF('Crisis Indicator Data'!L116=0,0,IF(LOG('Crisis Indicator Data'!L116)&lt;W$4,0,IF(LOG('Crisis Indicator Data'!L116)&gt;W$3,5,ROUND(5-(W$3-LOG('Crisis Indicator Data'!L116))/(W$3-W$4)*5,1)))))</f>
        <v>4.4000000000000004</v>
      </c>
      <c r="X119" s="247">
        <f>IF(OR('Crisis Indicator Data'!L116="x",'Crisis Indicator Data'!H116="x"),"x",'Crisis Indicator Data'!L116/'Crisis Indicator Data'!H116)</f>
        <v>9.6448438168592212E-5</v>
      </c>
      <c r="Y119" s="240">
        <f t="shared" si="48"/>
        <v>4.8</v>
      </c>
      <c r="Z119" s="240">
        <f t="shared" si="49"/>
        <v>4.5999999999999996</v>
      </c>
      <c r="AA119" s="240">
        <f t="shared" si="50"/>
        <v>4.8</v>
      </c>
      <c r="AB119" s="248">
        <f t="shared" si="51"/>
        <v>4.7</v>
      </c>
    </row>
    <row r="120" spans="1:28" x14ac:dyDescent="0.25">
      <c r="A120" s="149" t="str">
        <f>'Crisis Indicator Data'!A117</f>
        <v>Food Security Crisis in Eswatini</v>
      </c>
      <c r="B120" s="150" t="str">
        <f>'Crisis Indicator Data'!B117</f>
        <v>Food Security</v>
      </c>
      <c r="C120" s="150" t="str">
        <f>'Crisis Indicator Data'!C117</f>
        <v>SWZ001</v>
      </c>
      <c r="D120" s="150" t="str">
        <f>'Crisis Indicator Data'!D117</f>
        <v>Eswatini</v>
      </c>
      <c r="E120" s="151" t="str">
        <f>'Crisis Indicator Data'!E117</f>
        <v>SWZ</v>
      </c>
      <c r="F120" s="246">
        <f>IF('Crisis Indicator Data'!F117="x","x",IF(LOG('Crisis Indicator Data'!F117)&lt;F$4,0,IF(LOG('Crisis Indicator Data'!F117)&gt;F$3,5,ROUND(5-(F$3-LOG('Crisis Indicator Data'!F117))/(F$3-F$4)*5,1))))</f>
        <v>2.1</v>
      </c>
      <c r="G120" s="144">
        <f>IF('Crisis Indicator Data'!F117="x","x",IF(B120="Regional crisis",('Crisis Indicator Data'!F117/VLOOKUP('Impact of the crisis'!$C120,'Regional Crises'!$B$1:$R$66,4,FALSE)),'Crisis Indicator Data'!F117/VLOOKUP('Impact of the crisis'!$E120,'Country Indicator Data'!$B$4:$P$300,15,FALSE)))</f>
        <v>1.0095348837209301</v>
      </c>
      <c r="H120" s="240">
        <f t="shared" si="39"/>
        <v>5</v>
      </c>
      <c r="I120" s="240">
        <f t="shared" si="40"/>
        <v>3.55</v>
      </c>
      <c r="J120" s="240">
        <f>IF('Crisis Indicator Data'!G117="x","x",IF(LOG('Crisis Indicator Data'!G117)&lt;J$4,0,IF(LOG('Crisis Indicator Data'!G117)&gt;J$3,5,ROUND(5-(J$3-LOG('Crisis Indicator Data'!G117))/(J$3-J$4)*5,1))))</f>
        <v>0.2</v>
      </c>
      <c r="K120" s="144">
        <f>IF('Crisis Indicator Data'!G117="x","x",IF(B120="Regional crisis",('Crisis Indicator Data'!G117/VLOOKUP('Impact of the crisis'!$C120,'Regional Crises'!$B$1:$R$66,5,FALSE)),'Crisis Indicator Data'!G117/VLOOKUP('Impact of the crisis'!$E120,'Country Indicator Data'!$B$4:$P$300,14,FALSE)))</f>
        <v>1.0654545454545454</v>
      </c>
      <c r="L120" s="240">
        <f t="shared" si="41"/>
        <v>5</v>
      </c>
      <c r="M120" s="240">
        <f t="shared" si="42"/>
        <v>2.6</v>
      </c>
      <c r="N120" s="240">
        <f t="shared" si="43"/>
        <v>3.1</v>
      </c>
      <c r="O120" s="240">
        <f>IF('Crisis Indicator Data'!H117="x","x",IF('Crisis Indicator Data'!H117=0,0,IF(LOG('Crisis Indicator Data'!H117)&lt;O$4,0,IF(LOG('Crisis Indicator Data'!H117)&gt;O$3,5,ROUND(5-(O$3-LOG('Crisis Indicator Data'!H117))/(O$3-O$4)*5,1)))))</f>
        <v>2.2999999999999998</v>
      </c>
      <c r="P120" s="143">
        <f>IF('Crisis Indicator Data'!H117="x","x",'Crisis Indicator Data'!H117/'Crisis Indicator Data'!G117)</f>
        <v>0.60750853242320824</v>
      </c>
      <c r="Q120" s="240">
        <f t="shared" si="44"/>
        <v>3</v>
      </c>
      <c r="R120" s="240">
        <f t="shared" si="45"/>
        <v>2.65</v>
      </c>
      <c r="S120" s="240">
        <f>IF('Crisis Indicator Data'!I117="x","x",IF('Crisis Indicator Data'!I117=0,0,IF(LOG('Crisis Indicator Data'!I117)&lt;S$4,0,IF(LOG('Crisis Indicator Data'!I117)&gt;S$3,5,ROUND(5-(S$3-LOG('Crisis Indicator Data'!I117))/(S$3-S$4)*5,1)))))</f>
        <v>0</v>
      </c>
      <c r="T120" s="143">
        <f>IF('Crisis Indicator Data'!H117="x","x",IF('Crisis Indicator Data'!I117="x","x",'Crisis Indicator Data'!I117/'Crisis Indicator Data'!H117))</f>
        <v>0</v>
      </c>
      <c r="U120" s="240">
        <f t="shared" si="46"/>
        <v>0</v>
      </c>
      <c r="V120" s="240">
        <f t="shared" si="47"/>
        <v>0</v>
      </c>
      <c r="W120" s="240">
        <f>IF('Crisis Indicator Data'!L117="x","x",IF('Crisis Indicator Data'!L117=0,0,IF(LOG('Crisis Indicator Data'!L117)&lt;W$4,0,IF(LOG('Crisis Indicator Data'!L117)&gt;W$3,5,ROUND(5-(W$3-LOG('Crisis Indicator Data'!L117))/(W$3-W$4)*5,1)))))</f>
        <v>0</v>
      </c>
      <c r="X120" s="247">
        <f>IF(OR('Crisis Indicator Data'!L117="x",'Crisis Indicator Data'!H117="x"),"x",'Crisis Indicator Data'!L117/'Crisis Indicator Data'!H117)</f>
        <v>0</v>
      </c>
      <c r="Y120" s="240">
        <f t="shared" si="48"/>
        <v>0</v>
      </c>
      <c r="Z120" s="240">
        <f t="shared" si="49"/>
        <v>0</v>
      </c>
      <c r="AA120" s="240">
        <f t="shared" si="50"/>
        <v>0</v>
      </c>
      <c r="AB120" s="248">
        <f t="shared" si="51"/>
        <v>1.5</v>
      </c>
    </row>
    <row r="121" spans="1:28" x14ac:dyDescent="0.25">
      <c r="A121" s="149" t="str">
        <f>'Crisis Indicator Data'!A118</f>
        <v>Syrian conflict</v>
      </c>
      <c r="B121" s="150" t="str">
        <f>'Crisis Indicator Data'!B118</f>
        <v>Complex crisis</v>
      </c>
      <c r="C121" s="150" t="str">
        <f>'Crisis Indicator Data'!C118</f>
        <v>SYR001</v>
      </c>
      <c r="D121" s="150" t="str">
        <f>'Crisis Indicator Data'!D118</f>
        <v>Syria</v>
      </c>
      <c r="E121" s="151" t="str">
        <f>'Crisis Indicator Data'!E118</f>
        <v>SYR</v>
      </c>
      <c r="F121" s="246">
        <f>IF('Crisis Indicator Data'!F118="x","x",IF(LOG('Crisis Indicator Data'!F118)&lt;F$4,0,IF(LOG('Crisis Indicator Data'!F118)&gt;F$3,5,ROUND(5-(F$3-LOG('Crisis Indicator Data'!F118))/(F$3-F$4)*5,1))))</f>
        <v>3.8</v>
      </c>
      <c r="G121" s="144">
        <f>IF('Crisis Indicator Data'!F118="x","x",IF(B121="Regional crisis",('Crisis Indicator Data'!F118/VLOOKUP('Impact of the crisis'!$C121,'Regional Crises'!$B$1:$R$66,4,FALSE)),'Crisis Indicator Data'!F118/VLOOKUP('Impact of the crisis'!$E121,'Country Indicator Data'!$B$4:$P$300,15,FALSE)))</f>
        <v>1.008440886565376</v>
      </c>
      <c r="H121" s="240">
        <f t="shared" si="39"/>
        <v>5</v>
      </c>
      <c r="I121" s="240">
        <f t="shared" si="40"/>
        <v>4.4000000000000004</v>
      </c>
      <c r="J121" s="240">
        <f>IF('Crisis Indicator Data'!G118="x","x",IF(LOG('Crisis Indicator Data'!G118)&lt;J$4,0,IF(LOG('Crisis Indicator Data'!G118)&gt;J$3,5,ROUND(5-(J$3-LOG('Crisis Indicator Data'!G118))/(J$3-J$4)*5,1))))</f>
        <v>4.0999999999999996</v>
      </c>
      <c r="K121" s="144">
        <f>IF('Crisis Indicator Data'!G118="x","x",IF(B121="Regional crisis",('Crisis Indicator Data'!G118/VLOOKUP('Impact of the crisis'!$C121,'Regional Crises'!$B$1:$R$66,5,FALSE)),'Crisis Indicator Data'!G118/VLOOKUP('Impact of the crisis'!$E121,'Country Indicator Data'!$B$4:$P$300,14,FALSE)))</f>
        <v>1</v>
      </c>
      <c r="L121" s="240">
        <f t="shared" si="41"/>
        <v>5</v>
      </c>
      <c r="M121" s="240">
        <f t="shared" si="42"/>
        <v>4.55</v>
      </c>
      <c r="N121" s="240">
        <f t="shared" si="43"/>
        <v>4.5</v>
      </c>
      <c r="O121" s="240">
        <f>IF('Crisis Indicator Data'!H118="x","x",IF('Crisis Indicator Data'!H118=0,0,IF(LOG('Crisis Indicator Data'!H118)&lt;O$4,0,IF(LOG('Crisis Indicator Data'!H118)&gt;O$3,5,ROUND(5-(O$3-LOG('Crisis Indicator Data'!H118))/(O$3-O$4)*5,1)))))</f>
        <v>4.5999999999999996</v>
      </c>
      <c r="P121" s="143">
        <f>IF('Crisis Indicator Data'!H118="x","x",'Crisis Indicator Data'!H118/'Crisis Indicator Data'!G118)</f>
        <v>1</v>
      </c>
      <c r="Q121" s="240">
        <f t="shared" si="44"/>
        <v>5</v>
      </c>
      <c r="R121" s="240">
        <f t="shared" si="45"/>
        <v>4.8</v>
      </c>
      <c r="S121" s="240">
        <f>IF('Crisis Indicator Data'!I118="x","x",IF('Crisis Indicator Data'!I118=0,0,IF(LOG('Crisis Indicator Data'!I118)&lt;S$4,0,IF(LOG('Crisis Indicator Data'!I118)&gt;S$3,5,ROUND(5-(S$3-LOG('Crisis Indicator Data'!I118))/(S$3-S$4)*5,1)))))</f>
        <v>5</v>
      </c>
      <c r="T121" s="143">
        <f>IF('Crisis Indicator Data'!H118="x","x",IF('Crisis Indicator Data'!I118="x","x",'Crisis Indicator Data'!I118/'Crisis Indicator Data'!H118))</f>
        <v>0.8970285714285714</v>
      </c>
      <c r="U121" s="240">
        <f t="shared" si="46"/>
        <v>5</v>
      </c>
      <c r="V121" s="240">
        <f t="shared" si="47"/>
        <v>5</v>
      </c>
      <c r="W121" s="240">
        <f>IF('Crisis Indicator Data'!L118="x","x",IF('Crisis Indicator Data'!L118=0,0,IF(LOG('Crisis Indicator Data'!L118)&lt;W$4,0,IF(LOG('Crisis Indicator Data'!L118)&gt;W$3,5,ROUND(5-(W$3-LOG('Crisis Indicator Data'!L118))/(W$3-W$4)*5,1)))))</f>
        <v>4.9000000000000004</v>
      </c>
      <c r="X121" s="247">
        <f>IF(OR('Crisis Indicator Data'!L118="x",'Crisis Indicator Data'!H118="x"),"x",'Crisis Indicator Data'!L118/'Crisis Indicator Data'!H118)</f>
        <v>1.5434285714285715E-4</v>
      </c>
      <c r="Y121" s="240">
        <f t="shared" si="48"/>
        <v>5</v>
      </c>
      <c r="Z121" s="240">
        <f t="shared" si="49"/>
        <v>5</v>
      </c>
      <c r="AA121" s="240">
        <f t="shared" si="50"/>
        <v>5</v>
      </c>
      <c r="AB121" s="248">
        <f t="shared" si="51"/>
        <v>4.9000000000000004</v>
      </c>
    </row>
    <row r="122" spans="1:28" x14ac:dyDescent="0.25">
      <c r="A122" s="149" t="str">
        <f>'Crisis Indicator Data'!A119</f>
        <v>Complex crisis in Chad</v>
      </c>
      <c r="B122" s="150" t="str">
        <f>'Crisis Indicator Data'!B119</f>
        <v>Multiple crises country</v>
      </c>
      <c r="C122" s="150" t="str">
        <f>'Crisis Indicator Data'!C119</f>
        <v>TCD001</v>
      </c>
      <c r="D122" s="150" t="str">
        <f>'Crisis Indicator Data'!D119</f>
        <v>Chad</v>
      </c>
      <c r="E122" s="151" t="str">
        <f>'Crisis Indicator Data'!E119</f>
        <v>TCD</v>
      </c>
      <c r="F122" s="246">
        <f>IF('Crisis Indicator Data'!F119="x","x",IF(LOG('Crisis Indicator Data'!F119)&lt;F$4,0,IF(LOG('Crisis Indicator Data'!F119)&gt;F$3,5,ROUND(5-(F$3-LOG('Crisis Indicator Data'!F119))/(F$3-F$4)*5,1))))</f>
        <v>5</v>
      </c>
      <c r="G122" s="144">
        <f>IF('Crisis Indicator Data'!F119="x","x",IF(B122="Regional crisis",('Crisis Indicator Data'!F119/VLOOKUP('Impact of the crisis'!$C122,'Regional Crises'!$B$1:$R$66,4,FALSE)),'Crisis Indicator Data'!F119/VLOOKUP('Impact of the crisis'!$E122,'Country Indicator Data'!$B$4:$P$300,15,FALSE)))</f>
        <v>1</v>
      </c>
      <c r="H122" s="240">
        <f t="shared" si="39"/>
        <v>5</v>
      </c>
      <c r="I122" s="240">
        <f t="shared" si="40"/>
        <v>5</v>
      </c>
      <c r="J122" s="240">
        <f>IF('Crisis Indicator Data'!G119="x","x",IF(LOG('Crisis Indicator Data'!G119)&lt;J$4,0,IF(LOG('Crisis Indicator Data'!G119)&gt;J$3,5,ROUND(5-(J$3-LOG('Crisis Indicator Data'!G119))/(J$3-J$4)*5,1))))</f>
        <v>4.0999999999999996</v>
      </c>
      <c r="K122" s="144">
        <f>IF('Crisis Indicator Data'!G119="x","x",IF(B122="Regional crisis",('Crisis Indicator Data'!G119/VLOOKUP('Impact of the crisis'!$C122,'Regional Crises'!$B$1:$R$66,5,FALSE)),'Crisis Indicator Data'!G119/VLOOKUP('Impact of the crisis'!$E122,'Country Indicator Data'!$B$4:$P$300,14,FALSE)))</f>
        <v>1</v>
      </c>
      <c r="L122" s="240">
        <f t="shared" si="41"/>
        <v>5</v>
      </c>
      <c r="M122" s="240">
        <f t="shared" si="42"/>
        <v>4.55</v>
      </c>
      <c r="N122" s="240">
        <f t="shared" si="43"/>
        <v>4.8</v>
      </c>
      <c r="O122" s="240">
        <f>IF('Crisis Indicator Data'!H119="x","x",IF('Crisis Indicator Data'!H119=0,0,IF(LOG('Crisis Indicator Data'!H119)&lt;O$4,0,IF(LOG('Crisis Indicator Data'!H119)&gt;O$3,5,ROUND(5-(O$3-LOG('Crisis Indicator Data'!H119))/(O$3-O$4)*5,1)))))</f>
        <v>4</v>
      </c>
      <c r="P122" s="143">
        <f>IF('Crisis Indicator Data'!H119="x","x",'Crisis Indicator Data'!H119/'Crisis Indicator Data'!G119)</f>
        <v>0.45287849020658449</v>
      </c>
      <c r="Q122" s="240">
        <f t="shared" si="44"/>
        <v>2.2000000000000002</v>
      </c>
      <c r="R122" s="240">
        <f t="shared" si="45"/>
        <v>3.1</v>
      </c>
      <c r="S122" s="240">
        <f>IF('Crisis Indicator Data'!I119="x","x",IF('Crisis Indicator Data'!I119=0,0,IF(LOG('Crisis Indicator Data'!I119)&lt;S$4,0,IF(LOG('Crisis Indicator Data'!I119)&gt;S$3,5,ROUND(5-(S$3-LOG('Crisis Indicator Data'!I119))/(S$3-S$4)*5,1)))))</f>
        <v>4.3</v>
      </c>
      <c r="T122" s="143">
        <f>IF('Crisis Indicator Data'!H119="x","x",IF('Crisis Indicator Data'!I119="x","x",'Crisis Indicator Data'!I119/'Crisis Indicator Data'!H119))</f>
        <v>0.1371105560667806</v>
      </c>
      <c r="U122" s="240">
        <f t="shared" si="46"/>
        <v>4.5999999999999996</v>
      </c>
      <c r="V122" s="240">
        <f t="shared" si="47"/>
        <v>4.5</v>
      </c>
      <c r="W122" s="240">
        <f>IF('Crisis Indicator Data'!L119="x","x",IF('Crisis Indicator Data'!L119=0,0,IF(LOG('Crisis Indicator Data'!L119)&lt;W$4,0,IF(LOG('Crisis Indicator Data'!L119)&gt;W$3,5,ROUND(5-(W$3-LOG('Crisis Indicator Data'!L119))/(W$3-W$4)*5,1)))))</f>
        <v>3.1</v>
      </c>
      <c r="X122" s="247">
        <f>IF(OR('Crisis Indicator Data'!L119="x",'Crisis Indicator Data'!H119="x"),"x",'Crisis Indicator Data'!L119/'Crisis Indicator Data'!H119)</f>
        <v>1.9061390824240832E-5</v>
      </c>
      <c r="Y122" s="240">
        <f t="shared" si="48"/>
        <v>1</v>
      </c>
      <c r="Z122" s="240">
        <f t="shared" si="49"/>
        <v>2.1</v>
      </c>
      <c r="AA122" s="240">
        <f t="shared" si="50"/>
        <v>3.6</v>
      </c>
      <c r="AB122" s="248">
        <f t="shared" si="51"/>
        <v>3.4</v>
      </c>
    </row>
    <row r="123" spans="1:28" x14ac:dyDescent="0.25">
      <c r="A123" s="149" t="str">
        <f>'Crisis Indicator Data'!A120</f>
        <v>Boko Haram in Chad</v>
      </c>
      <c r="B123" s="150" t="str">
        <f>'Crisis Indicator Data'!B120</f>
        <v>Conflict</v>
      </c>
      <c r="C123" s="150" t="str">
        <f>'Crisis Indicator Data'!C120</f>
        <v>TCD003</v>
      </c>
      <c r="D123" s="150" t="str">
        <f>'Crisis Indicator Data'!D120</f>
        <v>Chad</v>
      </c>
      <c r="E123" s="151" t="str">
        <f>'Crisis Indicator Data'!E120</f>
        <v>TCD</v>
      </c>
      <c r="F123" s="246">
        <f>IF('Crisis Indicator Data'!F120="x","x",IF(LOG('Crisis Indicator Data'!F120)&lt;F$4,0,IF(LOG('Crisis Indicator Data'!F120)&gt;F$3,5,ROUND(5-(F$3-LOG('Crisis Indicator Data'!F120))/(F$3-F$4)*5,1))))</f>
        <v>2.2000000000000002</v>
      </c>
      <c r="G123" s="144">
        <f>IF('Crisis Indicator Data'!F120="x","x",IF(B123="Regional crisis",('Crisis Indicator Data'!F120/VLOOKUP('Impact of the crisis'!$C123,'Regional Crises'!$B$1:$R$66,4,FALSE)),'Crisis Indicator Data'!F120/VLOOKUP('Impact of the crisis'!$E123,'Country Indicator Data'!$B$4:$P$300,15,FALSE)))</f>
        <v>1.5815597204574334E-2</v>
      </c>
      <c r="H123" s="240">
        <f t="shared" si="39"/>
        <v>0</v>
      </c>
      <c r="I123" s="240">
        <f t="shared" si="40"/>
        <v>1.1000000000000001</v>
      </c>
      <c r="J123" s="240">
        <f>IF('Crisis Indicator Data'!G120="x","x",IF(LOG('Crisis Indicator Data'!G120)&lt;J$4,0,IF(LOG('Crisis Indicator Data'!G120)&gt;J$3,5,ROUND(5-(J$3-LOG('Crisis Indicator Data'!G120))/(J$3-J$4)*5,1))))</f>
        <v>0</v>
      </c>
      <c r="K123" s="144">
        <f>IF('Crisis Indicator Data'!G120="x","x",IF(B123="Regional crisis",('Crisis Indicator Data'!G120/VLOOKUP('Impact of the crisis'!$C123,'Regional Crises'!$B$1:$R$66,5,FALSE)),'Crisis Indicator Data'!G120/VLOOKUP('Impact of the crisis'!$E123,'Country Indicator Data'!$B$4:$P$300,14,FALSE)))</f>
        <v>4.0840626302315892E-2</v>
      </c>
      <c r="L123" s="240">
        <f t="shared" si="41"/>
        <v>0.2</v>
      </c>
      <c r="M123" s="240">
        <f t="shared" si="42"/>
        <v>0.1</v>
      </c>
      <c r="N123" s="240">
        <f t="shared" si="43"/>
        <v>0.6</v>
      </c>
      <c r="O123" s="240">
        <f>IF('Crisis Indicator Data'!H120="x","x",IF('Crisis Indicator Data'!H120=0,0,IF(LOG('Crisis Indicator Data'!H120)&lt;O$4,0,IF(LOG('Crisis Indicator Data'!H120)&gt;O$3,5,ROUND(5-(O$3-LOG('Crisis Indicator Data'!H120))/(O$3-O$4)*5,1)))))</f>
        <v>2.2000000000000002</v>
      </c>
      <c r="P123" s="143">
        <f>IF('Crisis Indicator Data'!H120="x","x",'Crisis Indicator Data'!H120/'Crisis Indicator Data'!G120)</f>
        <v>1</v>
      </c>
      <c r="Q123" s="240">
        <f t="shared" si="44"/>
        <v>5</v>
      </c>
      <c r="R123" s="240">
        <f t="shared" si="45"/>
        <v>3.6</v>
      </c>
      <c r="S123" s="240">
        <f>IF('Crisis Indicator Data'!I120="x","x",IF('Crisis Indicator Data'!I120=0,0,IF(LOG('Crisis Indicator Data'!I120)&lt;S$4,0,IF(LOG('Crisis Indicator Data'!I120)&gt;S$3,5,ROUND(5-(S$3-LOG('Crisis Indicator Data'!I120))/(S$3-S$4)*5,1)))))</f>
        <v>3.7</v>
      </c>
      <c r="T123" s="143">
        <f>IF('Crisis Indicator Data'!H120="x","x",IF('Crisis Indicator Data'!I120="x","x",'Crisis Indicator Data'!I120/'Crisis Indicator Data'!H120))</f>
        <v>0.60204081632653061</v>
      </c>
      <c r="U123" s="240">
        <f t="shared" si="46"/>
        <v>5</v>
      </c>
      <c r="V123" s="240">
        <f t="shared" si="47"/>
        <v>4.4000000000000004</v>
      </c>
      <c r="W123" s="240">
        <f>IF('Crisis Indicator Data'!L120="x","x",IF('Crisis Indicator Data'!L120=0,0,IF(LOG('Crisis Indicator Data'!L120)&lt;W$4,0,IF(LOG('Crisis Indicator Data'!L120)&gt;W$3,5,ROUND(5-(W$3-LOG('Crisis Indicator Data'!L120))/(W$3-W$4)*5,1)))))</f>
        <v>2.6</v>
      </c>
      <c r="X123" s="247">
        <f>IF(OR('Crisis Indicator Data'!L120="x",'Crisis Indicator Data'!H120="x"),"x",'Crisis Indicator Data'!L120/'Crisis Indicator Data'!H120)</f>
        <v>1.0349854227405248E-4</v>
      </c>
      <c r="Y123" s="240">
        <f t="shared" si="48"/>
        <v>5</v>
      </c>
      <c r="Z123" s="240">
        <f t="shared" si="49"/>
        <v>3.8</v>
      </c>
      <c r="AA123" s="240">
        <f t="shared" si="50"/>
        <v>4.0999999999999996</v>
      </c>
      <c r="AB123" s="248">
        <f t="shared" si="51"/>
        <v>3.9</v>
      </c>
    </row>
    <row r="124" spans="1:28" x14ac:dyDescent="0.25">
      <c r="A124" s="149" t="str">
        <f>'Crisis Indicator Data'!A121</f>
        <v>CAR refugees in Chad</v>
      </c>
      <c r="B124" s="150" t="str">
        <f>'Crisis Indicator Data'!B121</f>
        <v>International displacement</v>
      </c>
      <c r="C124" s="150" t="str">
        <f>'Crisis Indicator Data'!C121</f>
        <v>TCD004</v>
      </c>
      <c r="D124" s="150" t="str">
        <f>'Crisis Indicator Data'!D121</f>
        <v>Chad</v>
      </c>
      <c r="E124" s="151" t="str">
        <f>'Crisis Indicator Data'!E121</f>
        <v>TCD</v>
      </c>
      <c r="F124" s="246">
        <f>IF('Crisis Indicator Data'!F121="x","x",IF(LOG('Crisis Indicator Data'!F121)&lt;F$4,0,IF(LOG('Crisis Indicator Data'!F121)&gt;F$3,5,ROUND(5-(F$3-LOG('Crisis Indicator Data'!F121))/(F$3-F$4)*5,1))))</f>
        <v>3.6</v>
      </c>
      <c r="G124" s="144">
        <f>IF('Crisis Indicator Data'!F121="x","x",IF(B124="Regional crisis",('Crisis Indicator Data'!F121/VLOOKUP('Impact of the crisis'!$C124,'Regional Crises'!$B$1:$R$66,4,FALSE)),'Crisis Indicator Data'!F121/VLOOKUP('Impact of the crisis'!$E124,'Country Indicator Data'!$B$4:$P$300,15,FALSE)))</f>
        <v>0.12279463151207115</v>
      </c>
      <c r="H124" s="240">
        <f t="shared" si="39"/>
        <v>0.5</v>
      </c>
      <c r="I124" s="240">
        <f t="shared" si="40"/>
        <v>2.0499999999999998</v>
      </c>
      <c r="J124" s="240">
        <f>IF('Crisis Indicator Data'!G121="x","x",IF(LOG('Crisis Indicator Data'!G121)&lt;J$4,0,IF(LOG('Crisis Indicator Data'!G121)&gt;J$3,5,ROUND(5-(J$3-LOG('Crisis Indicator Data'!G121))/(J$3-J$4)*5,1))))</f>
        <v>2.2000000000000002</v>
      </c>
      <c r="K124" s="144">
        <f>IF('Crisis Indicator Data'!G121="x","x",IF(B124="Regional crisis",('Crisis Indicator Data'!G121/VLOOKUP('Impact of the crisis'!$C124,'Regional Crises'!$B$1:$R$66,5,FALSE)),'Crisis Indicator Data'!G121/VLOOKUP('Impact of the crisis'!$E124,'Country Indicator Data'!$B$4:$P$300,14,FALSE)))</f>
        <v>0.26528546764303151</v>
      </c>
      <c r="L124" s="240">
        <f t="shared" si="41"/>
        <v>1.3</v>
      </c>
      <c r="M124" s="240">
        <f t="shared" si="42"/>
        <v>1.75</v>
      </c>
      <c r="N124" s="240">
        <f t="shared" si="43"/>
        <v>1.9</v>
      </c>
      <c r="O124" s="240">
        <f>IF('Crisis Indicator Data'!H121="x","x",IF('Crisis Indicator Data'!H121=0,0,IF(LOG('Crisis Indicator Data'!H121)&lt;O$4,0,IF(LOG('Crisis Indicator Data'!H121)&gt;O$3,5,ROUND(5-(O$3-LOG('Crisis Indicator Data'!H121))/(O$3-O$4)*5,1)))))</f>
        <v>2.5</v>
      </c>
      <c r="P124" s="143">
        <f>IF('Crisis Indicator Data'!H121="x","x",'Crisis Indicator Data'!H121/'Crisis Indicator Data'!G121)</f>
        <v>0.22531418312387791</v>
      </c>
      <c r="Q124" s="240">
        <f t="shared" si="44"/>
        <v>1.1000000000000001</v>
      </c>
      <c r="R124" s="240">
        <f t="shared" si="45"/>
        <v>1.8</v>
      </c>
      <c r="S124" s="240">
        <f>IF('Crisis Indicator Data'!I121="x","x",IF('Crisis Indicator Data'!I121=0,0,IF(LOG('Crisis Indicator Data'!I121)&lt;S$4,0,IF(LOG('Crisis Indicator Data'!I121)&gt;S$3,5,ROUND(5-(S$3-LOG('Crisis Indicator Data'!I121))/(S$3-S$4)*5,1)))))</f>
        <v>3.2</v>
      </c>
      <c r="T124" s="143">
        <f>IF('Crisis Indicator Data'!H121="x","x",IF('Crisis Indicator Data'!I121="x","x",'Crisis Indicator Data'!I121/'Crisis Indicator Data'!H121))</f>
        <v>0.17231075697211157</v>
      </c>
      <c r="U124" s="240">
        <f t="shared" si="46"/>
        <v>5</v>
      </c>
      <c r="V124" s="240">
        <f t="shared" si="47"/>
        <v>4.0999999999999996</v>
      </c>
      <c r="W124" s="240" t="str">
        <f>IF('Crisis Indicator Data'!L121="x","x",IF('Crisis Indicator Data'!L121=0,0,IF(LOG('Crisis Indicator Data'!L121)&lt;W$4,0,IF(LOG('Crisis Indicator Data'!L121)&gt;W$3,5,ROUND(5-(W$3-LOG('Crisis Indicator Data'!L121))/(W$3-W$4)*5,1)))))</f>
        <v>x</v>
      </c>
      <c r="X124" s="247" t="str">
        <f>IF(OR('Crisis Indicator Data'!L121="x",'Crisis Indicator Data'!H121="x"),"x",'Crisis Indicator Data'!L121/'Crisis Indicator Data'!H121)</f>
        <v>x</v>
      </c>
      <c r="Y124" s="240" t="str">
        <f t="shared" si="48"/>
        <v>x</v>
      </c>
      <c r="Z124" s="240" t="str">
        <f t="shared" si="49"/>
        <v>x</v>
      </c>
      <c r="AA124" s="240">
        <f t="shared" si="50"/>
        <v>4.0999999999999996</v>
      </c>
      <c r="AB124" s="248">
        <f t="shared" si="51"/>
        <v>3.2</v>
      </c>
    </row>
    <row r="125" spans="1:28" x14ac:dyDescent="0.25">
      <c r="A125" s="149" t="str">
        <f>'Crisis Indicator Data'!A122</f>
        <v>Darfur refugees in Chad</v>
      </c>
      <c r="B125" s="150" t="str">
        <f>'Crisis Indicator Data'!B122</f>
        <v>International displacement</v>
      </c>
      <c r="C125" s="150" t="str">
        <f>'Crisis Indicator Data'!C122</f>
        <v>TCD005</v>
      </c>
      <c r="D125" s="150" t="str">
        <f>'Crisis Indicator Data'!D122</f>
        <v>Chad</v>
      </c>
      <c r="E125" s="151" t="str">
        <f>'Crisis Indicator Data'!E122</f>
        <v>TCD</v>
      </c>
      <c r="F125" s="246">
        <f>IF('Crisis Indicator Data'!F122="x","x",IF(LOG('Crisis Indicator Data'!F122)&lt;F$4,0,IF(LOG('Crisis Indicator Data'!F122)&gt;F$3,5,ROUND(5-(F$3-LOG('Crisis Indicator Data'!F122))/(F$3-F$4)*5,1))))</f>
        <v>3.9</v>
      </c>
      <c r="G125" s="144">
        <f>IF('Crisis Indicator Data'!F122="x","x",IF(B125="Regional crisis",('Crisis Indicator Data'!F122/VLOOKUP('Impact of the crisis'!$C125,'Regional Crises'!$B$1:$R$66,4,FALSE)),'Crisis Indicator Data'!F122/VLOOKUP('Impact of the crisis'!$E125,'Country Indicator Data'!$B$4:$P$300,15,FALSE)))</f>
        <v>0.16333465692503177</v>
      </c>
      <c r="H125" s="240">
        <f t="shared" si="39"/>
        <v>0.7</v>
      </c>
      <c r="I125" s="240">
        <f t="shared" si="40"/>
        <v>2.2999999999999998</v>
      </c>
      <c r="J125" s="240">
        <f>IF('Crisis Indicator Data'!G122="x","x",IF(LOG('Crisis Indicator Data'!G122)&lt;J$4,0,IF(LOG('Crisis Indicator Data'!G122)&gt;J$3,5,ROUND(5-(J$3-LOG('Crisis Indicator Data'!G122))/(J$3-J$4)*5,1))))</f>
        <v>1.4</v>
      </c>
      <c r="K125" s="144">
        <f>IF('Crisis Indicator Data'!G122="x","x",IF(B125="Regional crisis",('Crisis Indicator Data'!G122/VLOOKUP('Impact of the crisis'!$C125,'Regional Crises'!$B$1:$R$66,5,FALSE)),'Crisis Indicator Data'!G122/VLOOKUP('Impact of the crisis'!$E125,'Country Indicator Data'!$B$4:$P$300,14,FALSE)))</f>
        <v>0.15342025361671727</v>
      </c>
      <c r="L125" s="240">
        <f t="shared" si="41"/>
        <v>0.7</v>
      </c>
      <c r="M125" s="240">
        <f t="shared" si="42"/>
        <v>1.0499999999999998</v>
      </c>
      <c r="N125" s="240">
        <f t="shared" si="43"/>
        <v>1.7</v>
      </c>
      <c r="O125" s="240">
        <f>IF('Crisis Indicator Data'!H122="x","x",IF('Crisis Indicator Data'!H122=0,0,IF(LOG('Crisis Indicator Data'!H122)&lt;O$4,0,IF(LOG('Crisis Indicator Data'!H122)&gt;O$3,5,ROUND(5-(O$3-LOG('Crisis Indicator Data'!H122))/(O$3-O$4)*5,1)))))</f>
        <v>2.6</v>
      </c>
      <c r="P125" s="143">
        <f>IF('Crisis Indicator Data'!H122="x","x",'Crisis Indicator Data'!H122/'Crisis Indicator Data'!G122)</f>
        <v>0.43577803647652308</v>
      </c>
      <c r="Q125" s="240">
        <f t="shared" si="44"/>
        <v>2.2000000000000002</v>
      </c>
      <c r="R125" s="240">
        <f t="shared" si="45"/>
        <v>2.4000000000000004</v>
      </c>
      <c r="S125" s="240">
        <f>IF('Crisis Indicator Data'!I122="x","x",IF('Crisis Indicator Data'!I122=0,0,IF(LOG('Crisis Indicator Data'!I122)&lt;S$4,0,IF(LOG('Crisis Indicator Data'!I122)&gt;S$3,5,ROUND(5-(S$3-LOG('Crisis Indicator Data'!I122))/(S$3-S$4)*5,1)))))</f>
        <v>3.7</v>
      </c>
      <c r="T125" s="143">
        <f>IF('Crisis Indicator Data'!H122="x","x",IF('Crisis Indicator Data'!I122="x","x",'Crisis Indicator Data'!I122/'Crisis Indicator Data'!H122))</f>
        <v>0.33036509349955478</v>
      </c>
      <c r="U125" s="240">
        <f t="shared" si="46"/>
        <v>5</v>
      </c>
      <c r="V125" s="240">
        <f t="shared" si="47"/>
        <v>4.4000000000000004</v>
      </c>
      <c r="W125" s="240">
        <f>IF('Crisis Indicator Data'!L122="x","x",IF('Crisis Indicator Data'!L122=0,0,IF(LOG('Crisis Indicator Data'!L122)&lt;W$4,0,IF(LOG('Crisis Indicator Data'!L122)&gt;W$3,5,ROUND(5-(W$3-LOG('Crisis Indicator Data'!L122))/(W$3-W$4)*5,1)))))</f>
        <v>2</v>
      </c>
      <c r="X125" s="247">
        <f>IF(OR('Crisis Indicator Data'!L122="x",'Crisis Indicator Data'!H122="x"),"x",'Crisis Indicator Data'!L122/'Crisis Indicator Data'!H122)</f>
        <v>2.2261798753339271E-5</v>
      </c>
      <c r="Y125" s="240">
        <f t="shared" si="48"/>
        <v>1.1000000000000001</v>
      </c>
      <c r="Z125" s="240">
        <f t="shared" si="49"/>
        <v>1.6</v>
      </c>
      <c r="AA125" s="240">
        <f t="shared" si="50"/>
        <v>3.3</v>
      </c>
      <c r="AB125" s="248">
        <f t="shared" si="51"/>
        <v>2.9</v>
      </c>
    </row>
    <row r="126" spans="1:28" x14ac:dyDescent="0.25">
      <c r="A126" s="149" t="str">
        <f>'Crisis Indicator Data'!A123</f>
        <v>Tibesti Conflict in Chad</v>
      </c>
      <c r="B126" s="150" t="str">
        <f>'Crisis Indicator Data'!B123</f>
        <v>Conflict</v>
      </c>
      <c r="C126" s="150" t="str">
        <f>'Crisis Indicator Data'!C123</f>
        <v>TCD006</v>
      </c>
      <c r="D126" s="150" t="str">
        <f>'Crisis Indicator Data'!D123</f>
        <v>Chad</v>
      </c>
      <c r="E126" s="151" t="str">
        <f>'Crisis Indicator Data'!E123</f>
        <v>TCD</v>
      </c>
      <c r="F126" s="246">
        <f>IF('Crisis Indicator Data'!F123="x","x",IF(LOG('Crisis Indicator Data'!F123)&lt;F$4,0,IF(LOG('Crisis Indicator Data'!F123)&gt;F$3,5,ROUND(5-(F$3-LOG('Crisis Indicator Data'!F123))/(F$3-F$4)*5,1))))</f>
        <v>3.9</v>
      </c>
      <c r="G126" s="144">
        <f>IF('Crisis Indicator Data'!F123="x","x",IF(B126="Regional crisis",('Crisis Indicator Data'!F123/VLOOKUP('Impact of the crisis'!$C126,'Regional Crises'!$B$1:$R$66,4,FALSE)),'Crisis Indicator Data'!F123/VLOOKUP('Impact of the crisis'!$E126,'Country Indicator Data'!$B$4:$P$300,15,FALSE)))</f>
        <v>0.17471410419313851</v>
      </c>
      <c r="H126" s="240">
        <f t="shared" si="39"/>
        <v>0.8</v>
      </c>
      <c r="I126" s="240">
        <f t="shared" si="40"/>
        <v>2.35</v>
      </c>
      <c r="J126" s="240">
        <f>IF('Crisis Indicator Data'!G123="x","x",IF(LOG('Crisis Indicator Data'!G123)&lt;J$4,0,IF(LOG('Crisis Indicator Data'!G123)&gt;J$3,5,ROUND(5-(J$3-LOG('Crisis Indicator Data'!G123))/(J$3-J$4)*5,1))))</f>
        <v>0</v>
      </c>
      <c r="K126" s="144">
        <f>IF('Crisis Indicator Data'!G123="x","x",IF(B126="Regional crisis",('Crisis Indicator Data'!G123/VLOOKUP('Impact of the crisis'!$C126,'Regional Crises'!$B$1:$R$66,5,FALSE)),'Crisis Indicator Data'!G123/VLOOKUP('Impact of the crisis'!$E126,'Country Indicator Data'!$B$4:$P$300,14,FALSE)))</f>
        <v>2.2623087456093349E-3</v>
      </c>
      <c r="L126" s="240">
        <f t="shared" si="41"/>
        <v>0</v>
      </c>
      <c r="M126" s="240">
        <f t="shared" si="42"/>
        <v>0</v>
      </c>
      <c r="N126" s="240">
        <f t="shared" si="43"/>
        <v>1.3</v>
      </c>
      <c r="O126" s="240">
        <f>IF('Crisis Indicator Data'!H123="x","x",IF('Crisis Indicator Data'!H123=0,0,IF(LOG('Crisis Indicator Data'!H123)&lt;O$4,0,IF(LOG('Crisis Indicator Data'!H123)&gt;O$3,5,ROUND(5-(O$3-LOG('Crisis Indicator Data'!H123))/(O$3-O$4)*5,1)))))</f>
        <v>0.1</v>
      </c>
      <c r="P126" s="143">
        <f>IF('Crisis Indicator Data'!H123="x","x",'Crisis Indicator Data'!H123/'Crisis Indicator Data'!G123)</f>
        <v>1</v>
      </c>
      <c r="Q126" s="240">
        <f t="shared" si="44"/>
        <v>5</v>
      </c>
      <c r="R126" s="240">
        <f t="shared" si="45"/>
        <v>2.5499999999999998</v>
      </c>
      <c r="S126" s="240" t="str">
        <f>IF('Crisis Indicator Data'!I123="x","x",IF('Crisis Indicator Data'!I123=0,0,IF(LOG('Crisis Indicator Data'!I123)&lt;S$4,0,IF(LOG('Crisis Indicator Data'!I123)&gt;S$3,5,ROUND(5-(S$3-LOG('Crisis Indicator Data'!I123))/(S$3-S$4)*5,1)))))</f>
        <v>x</v>
      </c>
      <c r="T126" s="143" t="str">
        <f>IF('Crisis Indicator Data'!H123="x","x",IF('Crisis Indicator Data'!I123="x","x",'Crisis Indicator Data'!I123/'Crisis Indicator Data'!H123))</f>
        <v>x</v>
      </c>
      <c r="U126" s="240" t="str">
        <f t="shared" si="46"/>
        <v>x</v>
      </c>
      <c r="V126" s="240" t="str">
        <f t="shared" si="47"/>
        <v>x</v>
      </c>
      <c r="W126" s="240">
        <f>IF('Crisis Indicator Data'!L123="x","x",IF('Crisis Indicator Data'!L123=0,0,IF(LOG('Crisis Indicator Data'!L123)&lt;W$4,0,IF(LOG('Crisis Indicator Data'!L123)&gt;W$3,5,ROUND(5-(W$3-LOG('Crisis Indicator Data'!L123))/(W$3-W$4)*5,1)))))</f>
        <v>0.9</v>
      </c>
      <c r="X126" s="247">
        <f>IF(OR('Crisis Indicator Data'!L123="x",'Crisis Indicator Data'!H123="x"),"x",'Crisis Indicator Data'!L123/'Crisis Indicator Data'!H123)</f>
        <v>1.0526315789473685E-4</v>
      </c>
      <c r="Y126" s="240">
        <f t="shared" si="48"/>
        <v>5</v>
      </c>
      <c r="Z126" s="240">
        <f t="shared" si="49"/>
        <v>3</v>
      </c>
      <c r="AA126" s="240">
        <f t="shared" si="50"/>
        <v>3</v>
      </c>
      <c r="AB126" s="248">
        <f t="shared" si="51"/>
        <v>2.8</v>
      </c>
    </row>
    <row r="127" spans="1:28" x14ac:dyDescent="0.25">
      <c r="A127" s="149" t="str">
        <f>'Crisis Indicator Data'!A124</f>
        <v>Multiple situations in Thailand</v>
      </c>
      <c r="B127" s="150" t="str">
        <f>'Crisis Indicator Data'!B124</f>
        <v>Multiple crises country</v>
      </c>
      <c r="C127" s="150" t="str">
        <f>'Crisis Indicator Data'!C124</f>
        <v>THA001</v>
      </c>
      <c r="D127" s="150" t="str">
        <f>'Crisis Indicator Data'!D124</f>
        <v>Thailand</v>
      </c>
      <c r="E127" s="151" t="str">
        <f>'Crisis Indicator Data'!E124</f>
        <v>THA</v>
      </c>
      <c r="F127" s="246">
        <f>IF('Crisis Indicator Data'!F124="x","x",IF(LOG('Crisis Indicator Data'!F124)&lt;F$4,0,IF(LOG('Crisis Indicator Data'!F124)&gt;F$3,5,ROUND(5-(F$3-LOG('Crisis Indicator Data'!F124))/(F$3-F$4)*5,1))))</f>
        <v>2.5</v>
      </c>
      <c r="G127" s="144">
        <f>IF('Crisis Indicator Data'!F124="x","x",IF(B127="Regional crisis",('Crisis Indicator Data'!F124/VLOOKUP('Impact of the crisis'!$C127,'Regional Crises'!$B$1:$R$66,4,FALSE)),'Crisis Indicator Data'!F124/VLOOKUP('Impact of the crisis'!$E127,'Country Indicator Data'!$B$4:$P$300,15,FALSE)))</f>
        <v>5.9390475444811998E-2</v>
      </c>
      <c r="H127" s="240">
        <f t="shared" si="39"/>
        <v>0.2</v>
      </c>
      <c r="I127" s="240">
        <f t="shared" si="40"/>
        <v>1.35</v>
      </c>
      <c r="J127" s="240">
        <f>IF('Crisis Indicator Data'!G124="x","x",IF(LOG('Crisis Indicator Data'!G124)&lt;J$4,0,IF(LOG('Crisis Indicator Data'!G124)&gt;J$3,5,ROUND(5-(J$3-LOG('Crisis Indicator Data'!G124))/(J$3-J$4)*5,1))))</f>
        <v>1.8</v>
      </c>
      <c r="K127" s="144">
        <f>IF('Crisis Indicator Data'!G124="x","x",IF(B127="Regional crisis",('Crisis Indicator Data'!G124/VLOOKUP('Impact of the crisis'!$C127,'Regional Crises'!$B$1:$R$66,5,FALSE)),'Crisis Indicator Data'!G124/VLOOKUP('Impact of the crisis'!$E127,'Country Indicator Data'!$B$4:$P$300,14,FALSE)))</f>
        <v>5.3658094071755792E-2</v>
      </c>
      <c r="L127" s="240">
        <f t="shared" si="41"/>
        <v>0.2</v>
      </c>
      <c r="M127" s="240">
        <f t="shared" si="42"/>
        <v>1</v>
      </c>
      <c r="N127" s="240">
        <f t="shared" si="43"/>
        <v>1.2</v>
      </c>
      <c r="O127" s="240">
        <f>IF('Crisis Indicator Data'!H124="x","x",IF('Crisis Indicator Data'!H124=0,0,IF(LOG('Crisis Indicator Data'!H124)&lt;O$4,0,IF(LOG('Crisis Indicator Data'!H124)&gt;O$3,5,ROUND(5-(O$3-LOG('Crisis Indicator Data'!H124))/(O$3-O$4)*5,1)))))</f>
        <v>0.8</v>
      </c>
      <c r="P127" s="143">
        <f>IF('Crisis Indicator Data'!H124="x","x",'Crisis Indicator Data'!H124/'Crisis Indicator Data'!G124)</f>
        <v>2.564102564102564E-2</v>
      </c>
      <c r="Q127" s="240">
        <f t="shared" si="44"/>
        <v>0.1</v>
      </c>
      <c r="R127" s="240">
        <f t="shared" si="45"/>
        <v>0.45</v>
      </c>
      <c r="S127" s="240">
        <f>IF('Crisis Indicator Data'!I124="x","x",IF('Crisis Indicator Data'!I124=0,0,IF(LOG('Crisis Indicator Data'!I124)&lt;S$4,0,IF(LOG('Crisis Indicator Data'!I124)&gt;S$3,5,ROUND(5-(S$3-LOG('Crisis Indicator Data'!I124))/(S$3-S$4)*5,1)))))</f>
        <v>2.8</v>
      </c>
      <c r="T127" s="143">
        <f>IF('Crisis Indicator Data'!H124="x","x",IF('Crisis Indicator Data'!I124="x","x",'Crisis Indicator Data'!I124/'Crisis Indicator Data'!H124))</f>
        <v>1</v>
      </c>
      <c r="U127" s="240">
        <f t="shared" si="46"/>
        <v>5</v>
      </c>
      <c r="V127" s="240">
        <f t="shared" si="47"/>
        <v>3.9</v>
      </c>
      <c r="W127" s="240">
        <f>IF('Crisis Indicator Data'!L124="x","x",IF('Crisis Indicator Data'!L124=0,0,IF(LOG('Crisis Indicator Data'!L124)&lt;W$4,0,IF(LOG('Crisis Indicator Data'!L124)&gt;W$3,5,ROUND(5-(W$3-LOG('Crisis Indicator Data'!L124))/(W$3-W$4)*5,1)))))</f>
        <v>2</v>
      </c>
      <c r="X127" s="247">
        <f>IF(OR('Crisis Indicator Data'!L124="x",'Crisis Indicator Data'!H124="x"),"x",'Crisis Indicator Data'!L124/'Crisis Indicator Data'!H124)</f>
        <v>2.6373626373626371E-4</v>
      </c>
      <c r="Y127" s="240">
        <f t="shared" si="48"/>
        <v>5</v>
      </c>
      <c r="Z127" s="240">
        <f t="shared" si="49"/>
        <v>3.5</v>
      </c>
      <c r="AA127" s="240">
        <f t="shared" si="50"/>
        <v>3.7</v>
      </c>
      <c r="AB127" s="248">
        <f t="shared" si="51"/>
        <v>2.4</v>
      </c>
    </row>
    <row r="128" spans="1:28" x14ac:dyDescent="0.25">
      <c r="A128" s="149" t="str">
        <f>'Crisis Indicator Data'!A125</f>
        <v xml:space="preserve">Conflict in southern Thailand </v>
      </c>
      <c r="B128" s="150" t="str">
        <f>'Crisis Indicator Data'!B125</f>
        <v>Conflict</v>
      </c>
      <c r="C128" s="150" t="str">
        <f>'Crisis Indicator Data'!C125</f>
        <v>THA002</v>
      </c>
      <c r="D128" s="150" t="str">
        <f>'Crisis Indicator Data'!D125</f>
        <v>Thailand</v>
      </c>
      <c r="E128" s="151" t="str">
        <f>'Crisis Indicator Data'!E125</f>
        <v>THA</v>
      </c>
      <c r="F128" s="246">
        <f>IF('Crisis Indicator Data'!F125="x","x",IF(LOG('Crisis Indicator Data'!F125)&lt;F$4,0,IF(LOG('Crisis Indicator Data'!F125)&gt;F$3,5,ROUND(5-(F$3-LOG('Crisis Indicator Data'!F125))/(F$3-F$4)*5,1))))</f>
        <v>2.1</v>
      </c>
      <c r="G128" s="144">
        <f>IF('Crisis Indicator Data'!F125="x","x",IF(B128="Regional crisis",('Crisis Indicator Data'!F125/VLOOKUP('Impact of the crisis'!$C128,'Regional Crises'!$B$1:$R$66,4,FALSE)),'Crisis Indicator Data'!F125/VLOOKUP('Impact of the crisis'!$E128,'Country Indicator Data'!$B$4:$P$300,15,FALSE)))</f>
        <v>3.5878564857405704E-2</v>
      </c>
      <c r="H128" s="240">
        <f t="shared" si="39"/>
        <v>0.1</v>
      </c>
      <c r="I128" s="240">
        <f t="shared" si="40"/>
        <v>1.1000000000000001</v>
      </c>
      <c r="J128" s="240">
        <f>IF('Crisis Indicator Data'!G125="x","x",IF(LOG('Crisis Indicator Data'!G125)&lt;J$4,0,IF(LOG('Crisis Indicator Data'!G125)&gt;J$3,5,ROUND(5-(J$3-LOG('Crisis Indicator Data'!G125))/(J$3-J$4)*5,1))))</f>
        <v>1.8</v>
      </c>
      <c r="K128" s="144">
        <f>IF('Crisis Indicator Data'!G125="x","x",IF(B128="Regional crisis",('Crisis Indicator Data'!G125/VLOOKUP('Impact of the crisis'!$C128,'Regional Crises'!$B$1:$R$66,5,FALSE)),'Crisis Indicator Data'!G125/VLOOKUP('Impact of the crisis'!$E128,'Country Indicator Data'!$B$4:$P$300,14,FALSE)))</f>
        <v>5.2282245505813341E-2</v>
      </c>
      <c r="L128" s="240">
        <f t="shared" si="41"/>
        <v>0.2</v>
      </c>
      <c r="M128" s="240">
        <f t="shared" si="42"/>
        <v>1</v>
      </c>
      <c r="N128" s="240">
        <f t="shared" si="43"/>
        <v>1.1000000000000001</v>
      </c>
      <c r="O128" s="240" t="str">
        <f>IF('Crisis Indicator Data'!H125="x","x",IF('Crisis Indicator Data'!H125=0,0,IF(LOG('Crisis Indicator Data'!H125)&lt;O$4,0,IF(LOG('Crisis Indicator Data'!H125)&gt;O$3,5,ROUND(5-(O$3-LOG('Crisis Indicator Data'!H125))/(O$3-O$4)*5,1)))))</f>
        <v>x</v>
      </c>
      <c r="P128" s="143" t="str">
        <f>IF('Crisis Indicator Data'!H125="x","x",'Crisis Indicator Data'!H125/'Crisis Indicator Data'!G125)</f>
        <v>x</v>
      </c>
      <c r="Q128" s="240" t="str">
        <f t="shared" si="44"/>
        <v>x</v>
      </c>
      <c r="R128" s="240" t="str">
        <f t="shared" si="45"/>
        <v>x</v>
      </c>
      <c r="S128" s="240" t="str">
        <f>IF('Crisis Indicator Data'!I125="x","x",IF('Crisis Indicator Data'!I125=0,0,IF(LOG('Crisis Indicator Data'!I125)&lt;S$4,0,IF(LOG('Crisis Indicator Data'!I125)&gt;S$3,5,ROUND(5-(S$3-LOG('Crisis Indicator Data'!I125))/(S$3-S$4)*5,1)))))</f>
        <v>x</v>
      </c>
      <c r="T128" s="143" t="str">
        <f>IF('Crisis Indicator Data'!H125="x","x",IF('Crisis Indicator Data'!I125="x","x",'Crisis Indicator Data'!I125/'Crisis Indicator Data'!H125))</f>
        <v>x</v>
      </c>
      <c r="U128" s="240" t="str">
        <f t="shared" si="46"/>
        <v>x</v>
      </c>
      <c r="V128" s="240" t="str">
        <f t="shared" si="47"/>
        <v>x</v>
      </c>
      <c r="W128" s="240">
        <f>IF('Crisis Indicator Data'!L125="x","x",IF('Crisis Indicator Data'!L125=0,0,IF(LOG('Crisis Indicator Data'!L125)&lt;W$4,0,IF(LOG('Crisis Indicator Data'!L125)&gt;W$3,5,ROUND(5-(W$3-LOG('Crisis Indicator Data'!L125))/(W$3-W$4)*5,1)))))</f>
        <v>2</v>
      </c>
      <c r="X128" s="247" t="str">
        <f>IF(OR('Crisis Indicator Data'!L125="x",'Crisis Indicator Data'!H125="x"),"x",'Crisis Indicator Data'!L125/'Crisis Indicator Data'!H125)</f>
        <v>x</v>
      </c>
      <c r="Y128" s="240" t="str">
        <f t="shared" si="48"/>
        <v>x</v>
      </c>
      <c r="Z128" s="240">
        <f t="shared" si="49"/>
        <v>2</v>
      </c>
      <c r="AA128" s="240">
        <f t="shared" si="50"/>
        <v>2</v>
      </c>
      <c r="AB128" s="248">
        <f t="shared" si="51"/>
        <v>2</v>
      </c>
    </row>
    <row r="129" spans="1:28" x14ac:dyDescent="0.25">
      <c r="A129" s="149" t="str">
        <f>'Crisis Indicator Data'!A126</f>
        <v>Myanmar refugees in Thailand</v>
      </c>
      <c r="B129" s="150" t="str">
        <f>'Crisis Indicator Data'!B126</f>
        <v>International displacement</v>
      </c>
      <c r="C129" s="150" t="str">
        <f>'Crisis Indicator Data'!C126</f>
        <v>THA003</v>
      </c>
      <c r="D129" s="150" t="str">
        <f>'Crisis Indicator Data'!D126</f>
        <v>Thailand</v>
      </c>
      <c r="E129" s="151" t="str">
        <f>'Crisis Indicator Data'!E126</f>
        <v>THA</v>
      </c>
      <c r="F129" s="246">
        <f>IF('Crisis Indicator Data'!F126="x","x",IF(LOG('Crisis Indicator Data'!F126)&lt;F$4,0,IF(LOG('Crisis Indicator Data'!F126)&gt;F$3,5,ROUND(5-(F$3-LOG('Crisis Indicator Data'!F126))/(F$3-F$4)*5,1))))</f>
        <v>0</v>
      </c>
      <c r="G129" s="144">
        <f>IF('Crisis Indicator Data'!F126="x","x",IF(B129="Regional crisis",('Crisis Indicator Data'!F126/VLOOKUP('Impact of the crisis'!$C129,'Regional Crises'!$B$1:$R$66,4,FALSE)),'Crisis Indicator Data'!F126/VLOOKUP('Impact of the crisis'!$E129,'Country Indicator Data'!$B$4:$P$300,15,FALSE)))</f>
        <v>1.7616316623930788E-5</v>
      </c>
      <c r="H129" s="240">
        <f t="shared" si="39"/>
        <v>0</v>
      </c>
      <c r="I129" s="240">
        <f t="shared" si="40"/>
        <v>0</v>
      </c>
      <c r="J129" s="240">
        <f>IF('Crisis Indicator Data'!G126="x","x",IF(LOG('Crisis Indicator Data'!G126)&lt;J$4,0,IF(LOG('Crisis Indicator Data'!G126)&gt;J$3,5,ROUND(5-(J$3-LOG('Crisis Indicator Data'!G126))/(J$3-J$4)*5,1))))</f>
        <v>0</v>
      </c>
      <c r="K129" s="144">
        <f>IF('Crisis Indicator Data'!G126="x","x",IF(B129="Regional crisis",('Crisis Indicator Data'!G126/VLOOKUP('Impact of the crisis'!$C129,'Regional Crises'!$B$1:$R$66,5,FALSE)),'Crisis Indicator Data'!G126/VLOOKUP('Impact of the crisis'!$E129,'Country Indicator Data'!$B$4:$P$300,14,FALSE)))</f>
        <v>1.3758485659424564E-3</v>
      </c>
      <c r="L129" s="240">
        <f t="shared" si="41"/>
        <v>0</v>
      </c>
      <c r="M129" s="240">
        <f t="shared" si="42"/>
        <v>0</v>
      </c>
      <c r="N129" s="240">
        <f t="shared" si="43"/>
        <v>0</v>
      </c>
      <c r="O129" s="240">
        <f>IF('Crisis Indicator Data'!H126="x","x",IF('Crisis Indicator Data'!H126=0,0,IF(LOG('Crisis Indicator Data'!H126)&lt;O$4,0,IF(LOG('Crisis Indicator Data'!H126)&gt;O$3,5,ROUND(5-(O$3-LOG('Crisis Indicator Data'!H126))/(O$3-O$4)*5,1)))))</f>
        <v>0.8</v>
      </c>
      <c r="P129" s="143">
        <f>IF('Crisis Indicator Data'!H126="x","x",'Crisis Indicator Data'!H126/'Crisis Indicator Data'!G126)</f>
        <v>1</v>
      </c>
      <c r="Q129" s="240">
        <f t="shared" si="44"/>
        <v>5</v>
      </c>
      <c r="R129" s="240">
        <f t="shared" si="45"/>
        <v>2.9</v>
      </c>
      <c r="S129" s="240">
        <f>IF('Crisis Indicator Data'!I126="x","x",IF('Crisis Indicator Data'!I126=0,0,IF(LOG('Crisis Indicator Data'!I126)&lt;S$4,0,IF(LOG('Crisis Indicator Data'!I126)&gt;S$3,5,ROUND(5-(S$3-LOG('Crisis Indicator Data'!I126))/(S$3-S$4)*5,1)))))</f>
        <v>2.8</v>
      </c>
      <c r="T129" s="143">
        <f>IF('Crisis Indicator Data'!H126="x","x",IF('Crisis Indicator Data'!I126="x","x",'Crisis Indicator Data'!I126/'Crisis Indicator Data'!H126))</f>
        <v>1</v>
      </c>
      <c r="U129" s="240">
        <f t="shared" si="46"/>
        <v>5</v>
      </c>
      <c r="V129" s="240">
        <f t="shared" si="47"/>
        <v>3.9</v>
      </c>
      <c r="W129" s="240" t="str">
        <f>IF('Crisis Indicator Data'!L126="x","x",IF('Crisis Indicator Data'!L126=0,0,IF(LOG('Crisis Indicator Data'!L126)&lt;W$4,0,IF(LOG('Crisis Indicator Data'!L126)&gt;W$3,5,ROUND(5-(W$3-LOG('Crisis Indicator Data'!L126))/(W$3-W$4)*5,1)))))</f>
        <v>x</v>
      </c>
      <c r="X129" s="247" t="str">
        <f>IF(OR('Crisis Indicator Data'!L126="x",'Crisis Indicator Data'!H126="x"),"x",'Crisis Indicator Data'!L126/'Crisis Indicator Data'!H126)</f>
        <v>x</v>
      </c>
      <c r="Y129" s="240" t="str">
        <f t="shared" si="48"/>
        <v>x</v>
      </c>
      <c r="Z129" s="240" t="str">
        <f t="shared" si="49"/>
        <v>x</v>
      </c>
      <c r="AA129" s="240">
        <f t="shared" si="50"/>
        <v>3.9</v>
      </c>
      <c r="AB129" s="248">
        <f t="shared" si="51"/>
        <v>3.4</v>
      </c>
    </row>
    <row r="130" spans="1:28" x14ac:dyDescent="0.25">
      <c r="A130" s="149" t="str">
        <f>'Crisis Indicator Data'!A127</f>
        <v>Tonga Volcano Eruption</v>
      </c>
      <c r="B130" s="150" t="str">
        <f>'Crisis Indicator Data'!B127</f>
        <v>Volcano</v>
      </c>
      <c r="C130" s="150" t="str">
        <f>'Crisis Indicator Data'!C127</f>
        <v>TON002</v>
      </c>
      <c r="D130" s="150" t="str">
        <f>'Crisis Indicator Data'!D127</f>
        <v>Tonga</v>
      </c>
      <c r="E130" s="151" t="str">
        <f>'Crisis Indicator Data'!E127</f>
        <v>TON</v>
      </c>
      <c r="F130" s="246">
        <f>IF('Crisis Indicator Data'!F127="x","x",IF(LOG('Crisis Indicator Data'!F127)&lt;F$4,0,IF(LOG('Crisis Indicator Data'!F127)&gt;F$3,5,ROUND(5-(F$3-LOG('Crisis Indicator Data'!F127))/(F$3-F$4)*5,1))))</f>
        <v>0</v>
      </c>
      <c r="G130" s="144">
        <f>IF('Crisis Indicator Data'!F127="x","x",IF(B130="Regional crisis",('Crisis Indicator Data'!F127/VLOOKUP('Impact of the crisis'!$C130,'Regional Crises'!$B$1:$R$66,4,FALSE)),'Crisis Indicator Data'!F127/VLOOKUP('Impact of the crisis'!$E130,'Country Indicator Data'!$B$4:$P$300,15,FALSE)))</f>
        <v>1</v>
      </c>
      <c r="H130" s="240">
        <f t="shared" si="39"/>
        <v>5</v>
      </c>
      <c r="I130" s="240">
        <f t="shared" si="40"/>
        <v>2.5</v>
      </c>
      <c r="J130" s="240">
        <f>IF('Crisis Indicator Data'!G127="x","x",IF(LOG('Crisis Indicator Data'!G127)&lt;J$4,0,IF(LOG('Crisis Indicator Data'!G127)&gt;J$3,5,ROUND(5-(J$3-LOG('Crisis Indicator Data'!G127))/(J$3-J$4)*5,1))))</f>
        <v>0</v>
      </c>
      <c r="K130" s="144">
        <f>IF('Crisis Indicator Data'!G127="x","x",IF(B130="Regional crisis",('Crisis Indicator Data'!G127/VLOOKUP('Impact of the crisis'!$C130,'Regional Crises'!$B$1:$R$66,5,FALSE)),'Crisis Indicator Data'!G127/VLOOKUP('Impact of the crisis'!$E130,'Country Indicator Data'!$B$4:$P$300,14,FALSE)))</f>
        <v>1</v>
      </c>
      <c r="L130" s="240">
        <f t="shared" si="41"/>
        <v>5</v>
      </c>
      <c r="M130" s="240">
        <f t="shared" si="42"/>
        <v>2.5</v>
      </c>
      <c r="N130" s="240">
        <f t="shared" si="43"/>
        <v>2.5</v>
      </c>
      <c r="O130" s="240">
        <f>IF('Crisis Indicator Data'!H127="x","x",IF('Crisis Indicator Data'!H127=0,0,IF(LOG('Crisis Indicator Data'!H127)&lt;O$4,0,IF(LOG('Crisis Indicator Data'!H127)&gt;O$3,5,ROUND(5-(O$3-LOG('Crisis Indicator Data'!H127))/(O$3-O$4)*5,1)))))</f>
        <v>0.7</v>
      </c>
      <c r="P130" s="143">
        <f>IF('Crisis Indicator Data'!H127="x","x",'Crisis Indicator Data'!H127/'Crisis Indicator Data'!G127)</f>
        <v>0.80952380952380953</v>
      </c>
      <c r="Q130" s="240">
        <f t="shared" si="44"/>
        <v>4</v>
      </c>
      <c r="R130" s="240">
        <f t="shared" si="45"/>
        <v>2.35</v>
      </c>
      <c r="S130" s="240">
        <f>IF('Crisis Indicator Data'!I127="x","x",IF('Crisis Indicator Data'!I127=0,0,IF(LOG('Crisis Indicator Data'!I127)&lt;S$4,0,IF(LOG('Crisis Indicator Data'!I127)&gt;S$3,5,ROUND(5-(S$3-LOG('Crisis Indicator Data'!I127))/(S$3-S$4)*5,1)))))</f>
        <v>0.4</v>
      </c>
      <c r="T130" s="143">
        <f>IF('Crisis Indicator Data'!H127="x","x",IF('Crisis Indicator Data'!I127="x","x",'Crisis Indicator Data'!I127/'Crisis Indicator Data'!H127))</f>
        <v>2.3529411764705882E-2</v>
      </c>
      <c r="U130" s="240">
        <f t="shared" si="46"/>
        <v>0.8</v>
      </c>
      <c r="V130" s="240">
        <f t="shared" si="47"/>
        <v>0.6</v>
      </c>
      <c r="W130" s="240">
        <f>IF('Crisis Indicator Data'!L127="x","x",IF('Crisis Indicator Data'!L127=0,0,IF(LOG('Crisis Indicator Data'!L127)&lt;W$4,0,IF(LOG('Crisis Indicator Data'!L127)&gt;W$3,5,ROUND(5-(W$3-LOG('Crisis Indicator Data'!L127))/(W$3-W$4)*5,1)))))</f>
        <v>0.7</v>
      </c>
      <c r="X130" s="247">
        <f>IF(OR('Crisis Indicator Data'!L127="x",'Crisis Indicator Data'!H127="x"),"x",'Crisis Indicator Data'!L127/'Crisis Indicator Data'!H127)</f>
        <v>3.529411764705882E-5</v>
      </c>
      <c r="Y130" s="240">
        <f t="shared" si="48"/>
        <v>1.8</v>
      </c>
      <c r="Z130" s="240">
        <f t="shared" si="49"/>
        <v>1.3</v>
      </c>
      <c r="AA130" s="240">
        <f t="shared" si="50"/>
        <v>1</v>
      </c>
      <c r="AB130" s="248">
        <f t="shared" si="51"/>
        <v>1.7</v>
      </c>
    </row>
    <row r="131" spans="1:28" x14ac:dyDescent="0.25">
      <c r="A131" s="149" t="str">
        <f>'Crisis Indicator Data'!A128</f>
        <v>Venezuelan refugees in Trinidad and Tobago</v>
      </c>
      <c r="B131" s="150" t="str">
        <f>'Crisis Indicator Data'!B128</f>
        <v>International displacement</v>
      </c>
      <c r="C131" s="150" t="str">
        <f>'Crisis Indicator Data'!C128</f>
        <v>TTO002</v>
      </c>
      <c r="D131" s="150" t="str">
        <f>'Crisis Indicator Data'!D128</f>
        <v>Trinidad and Tobago</v>
      </c>
      <c r="E131" s="151" t="str">
        <f>'Crisis Indicator Data'!E128</f>
        <v>TTO</v>
      </c>
      <c r="F131" s="246">
        <f>IF('Crisis Indicator Data'!F128="x","x",IF(LOG('Crisis Indicator Data'!F128)&lt;F$4,0,IF(LOG('Crisis Indicator Data'!F128)&gt;F$3,5,ROUND(5-(F$3-LOG('Crisis Indicator Data'!F128))/(F$3-F$4)*5,1))))</f>
        <v>1.2</v>
      </c>
      <c r="G131" s="144">
        <f>IF('Crisis Indicator Data'!F128="x","x",IF(B131="Regional crisis",('Crisis Indicator Data'!F128/VLOOKUP('Impact of the crisis'!$C131,'Regional Crises'!$B$1:$R$66,4,FALSE)),'Crisis Indicator Data'!F128/VLOOKUP('Impact of the crisis'!$E131,'Country Indicator Data'!$B$4:$P$300,15,FALSE)))</f>
        <v>1</v>
      </c>
      <c r="H131" s="240">
        <f t="shared" si="39"/>
        <v>5</v>
      </c>
      <c r="I131" s="240">
        <f t="shared" si="40"/>
        <v>3.1</v>
      </c>
      <c r="J131" s="240">
        <f>IF('Crisis Indicator Data'!G128="x","x",IF(LOG('Crisis Indicator Data'!G128)&lt;J$4,0,IF(LOG('Crisis Indicator Data'!G128)&gt;J$3,5,ROUND(5-(J$3-LOG('Crisis Indicator Data'!G128))/(J$3-J$4)*5,1))))</f>
        <v>0.5</v>
      </c>
      <c r="K131" s="144">
        <f>IF('Crisis Indicator Data'!G128="x","x",IF(B131="Regional crisis",('Crisis Indicator Data'!G128/VLOOKUP('Impact of the crisis'!$C131,'Regional Crises'!$B$1:$R$66,5,FALSE)),'Crisis Indicator Data'!G128/VLOOKUP('Impact of the crisis'!$E131,'Country Indicator Data'!$B$4:$P$300,14,FALSE)))</f>
        <v>0.99656357388316152</v>
      </c>
      <c r="L131" s="240">
        <f t="shared" si="41"/>
        <v>5</v>
      </c>
      <c r="M131" s="240">
        <f t="shared" si="42"/>
        <v>2.75</v>
      </c>
      <c r="N131" s="240">
        <f t="shared" si="43"/>
        <v>2.9</v>
      </c>
      <c r="O131" s="240">
        <f>IF('Crisis Indicator Data'!H128="x","x",IF('Crisis Indicator Data'!H128=0,0,IF(LOG('Crisis Indicator Data'!H128)&lt;O$4,0,IF(LOG('Crisis Indicator Data'!H128)&gt;O$3,5,ROUND(5-(O$3-LOG('Crisis Indicator Data'!H128))/(O$3-O$4)*5,1)))))</f>
        <v>0.5</v>
      </c>
      <c r="P131" s="143">
        <f>IF('Crisis Indicator Data'!H128="x","x",'Crisis Indicator Data'!H128/'Crisis Indicator Data'!G128)</f>
        <v>4.1379310344827586E-2</v>
      </c>
      <c r="Q131" s="240">
        <f t="shared" si="44"/>
        <v>0.2</v>
      </c>
      <c r="R131" s="240">
        <f t="shared" si="45"/>
        <v>0.35</v>
      </c>
      <c r="S131" s="240">
        <f>IF('Crisis Indicator Data'!I128="x","x",IF('Crisis Indicator Data'!I128=0,0,IF(LOG('Crisis Indicator Data'!I128)&lt;S$4,0,IF(LOG('Crisis Indicator Data'!I128)&gt;S$3,5,ROUND(5-(S$3-LOG('Crisis Indicator Data'!I128))/(S$3-S$4)*5,1)))))</f>
        <v>2.5</v>
      </c>
      <c r="T131" s="143">
        <f>IF('Crisis Indicator Data'!H128="x","x",IF('Crisis Indicator Data'!I128="x","x",'Crisis Indicator Data'!I128/'Crisis Indicator Data'!H128))</f>
        <v>1</v>
      </c>
      <c r="U131" s="240">
        <f t="shared" si="46"/>
        <v>5</v>
      </c>
      <c r="V131" s="240">
        <f t="shared" si="47"/>
        <v>3.8</v>
      </c>
      <c r="W131" s="240">
        <f>IF('Crisis Indicator Data'!L128="x","x",IF('Crisis Indicator Data'!L128=0,0,IF(LOG('Crisis Indicator Data'!L128)&lt;W$4,0,IF(LOG('Crisis Indicator Data'!L128)&gt;W$3,5,ROUND(5-(W$3-LOG('Crisis Indicator Data'!L128))/(W$3-W$4)*5,1)))))</f>
        <v>2.5</v>
      </c>
      <c r="X131" s="247">
        <f>IF(OR('Crisis Indicator Data'!L128="x",'Crisis Indicator Data'!H128="x"),"x",'Crisis Indicator Data'!L128/'Crisis Indicator Data'!H128)</f>
        <v>1E-3</v>
      </c>
      <c r="Y131" s="240">
        <f t="shared" si="48"/>
        <v>5</v>
      </c>
      <c r="Z131" s="240">
        <f t="shared" si="49"/>
        <v>3.8</v>
      </c>
      <c r="AA131" s="240">
        <f t="shared" si="50"/>
        <v>3.8</v>
      </c>
      <c r="AB131" s="248">
        <f t="shared" si="51"/>
        <v>2.4</v>
      </c>
    </row>
    <row r="132" spans="1:28" x14ac:dyDescent="0.25">
      <c r="A132" s="149" t="str">
        <f>'Crisis Indicator Data'!A129</f>
        <v>Mixed migration flows in Tunisia</v>
      </c>
      <c r="B132" s="150" t="str">
        <f>'Crisis Indicator Data'!B129</f>
        <v>International displacement</v>
      </c>
      <c r="C132" s="150" t="str">
        <f>'Crisis Indicator Data'!C129</f>
        <v>TUN002</v>
      </c>
      <c r="D132" s="150" t="str">
        <f>'Crisis Indicator Data'!D129</f>
        <v>Tunisia</v>
      </c>
      <c r="E132" s="151" t="str">
        <f>'Crisis Indicator Data'!E129</f>
        <v>TUN</v>
      </c>
      <c r="F132" s="246">
        <f>IF('Crisis Indicator Data'!F129="x","x",IF(LOG('Crisis Indicator Data'!F129)&lt;F$4,0,IF(LOG('Crisis Indicator Data'!F129)&gt;F$3,5,ROUND(5-(F$3-LOG('Crisis Indicator Data'!F129))/(F$3-F$4)*5,1))))</f>
        <v>3.7</v>
      </c>
      <c r="G132" s="144">
        <f>IF('Crisis Indicator Data'!F129="x","x",IF(B132="Regional crisis",('Crisis Indicator Data'!F129/VLOOKUP('Impact of the crisis'!$C132,'Regional Crises'!$B$1:$R$66,4,FALSE)),'Crisis Indicator Data'!F129/VLOOKUP('Impact of the crisis'!$E132,'Country Indicator Data'!$B$4:$P$300,15,FALSE)))</f>
        <v>1</v>
      </c>
      <c r="H132" s="240">
        <f t="shared" si="39"/>
        <v>5</v>
      </c>
      <c r="I132" s="240">
        <f t="shared" si="40"/>
        <v>4.3499999999999996</v>
      </c>
      <c r="J132" s="240">
        <f>IF('Crisis Indicator Data'!G129="x","x",IF(LOG('Crisis Indicator Data'!G129)&lt;J$4,0,IF(LOG('Crisis Indicator Data'!G129)&gt;J$3,5,ROUND(5-(J$3-LOG('Crisis Indicator Data'!G129))/(J$3-J$4)*5,1))))</f>
        <v>3.6</v>
      </c>
      <c r="K132" s="144">
        <f>IF('Crisis Indicator Data'!G129="x","x",IF(B132="Regional crisis",('Crisis Indicator Data'!G129/VLOOKUP('Impact of the crisis'!$C132,'Regional Crises'!$B$1:$R$66,5,FALSE)),'Crisis Indicator Data'!G129/VLOOKUP('Impact of the crisis'!$E132,'Country Indicator Data'!$B$4:$P$300,14,FALSE)))</f>
        <v>1</v>
      </c>
      <c r="L132" s="240">
        <f t="shared" si="41"/>
        <v>5</v>
      </c>
      <c r="M132" s="240">
        <f t="shared" si="42"/>
        <v>4.3</v>
      </c>
      <c r="N132" s="240">
        <f t="shared" si="43"/>
        <v>4.3</v>
      </c>
      <c r="O132" s="240" t="str">
        <f>IF('Crisis Indicator Data'!H129="x","x",IF('Crisis Indicator Data'!H129=0,0,IF(LOG('Crisis Indicator Data'!H129)&lt;O$4,0,IF(LOG('Crisis Indicator Data'!H129)&gt;O$3,5,ROUND(5-(O$3-LOG('Crisis Indicator Data'!H129))/(O$3-O$4)*5,1)))))</f>
        <v>x</v>
      </c>
      <c r="P132" s="143" t="str">
        <f>IF('Crisis Indicator Data'!H129="x","x",'Crisis Indicator Data'!H129/'Crisis Indicator Data'!G129)</f>
        <v>x</v>
      </c>
      <c r="Q132" s="240" t="str">
        <f t="shared" si="44"/>
        <v>x</v>
      </c>
      <c r="R132" s="240" t="str">
        <f t="shared" si="45"/>
        <v>x</v>
      </c>
      <c r="S132" s="240" t="str">
        <f>IF('Crisis Indicator Data'!I129="x","x",IF('Crisis Indicator Data'!I129=0,0,IF(LOG('Crisis Indicator Data'!I129)&lt;S$4,0,IF(LOG('Crisis Indicator Data'!I129)&gt;S$3,5,ROUND(5-(S$3-LOG('Crisis Indicator Data'!I129))/(S$3-S$4)*5,1)))))</f>
        <v>x</v>
      </c>
      <c r="T132" s="143" t="str">
        <f>IF('Crisis Indicator Data'!H129="x","x",IF('Crisis Indicator Data'!I129="x","x",'Crisis Indicator Data'!I129/'Crisis Indicator Data'!H129))</f>
        <v>x</v>
      </c>
      <c r="U132" s="240" t="str">
        <f t="shared" si="46"/>
        <v>x</v>
      </c>
      <c r="V132" s="240" t="str">
        <f t="shared" si="47"/>
        <v>x</v>
      </c>
      <c r="W132" s="240">
        <f>IF('Crisis Indicator Data'!L129="x","x",IF('Crisis Indicator Data'!L129=0,0,IF(LOG('Crisis Indicator Data'!L129)&lt;W$4,0,IF(LOG('Crisis Indicator Data'!L129)&gt;W$3,5,ROUND(5-(W$3-LOG('Crisis Indicator Data'!L129))/(W$3-W$4)*5,1)))))</f>
        <v>4.2</v>
      </c>
      <c r="X132" s="247" t="str">
        <f>IF(OR('Crisis Indicator Data'!L129="x",'Crisis Indicator Data'!H129="x"),"x",'Crisis Indicator Data'!L129/'Crisis Indicator Data'!H129)</f>
        <v>x</v>
      </c>
      <c r="Y132" s="240" t="str">
        <f t="shared" si="48"/>
        <v>x</v>
      </c>
      <c r="Z132" s="240">
        <f t="shared" si="49"/>
        <v>4.2</v>
      </c>
      <c r="AA132" s="240">
        <f t="shared" si="50"/>
        <v>4.2</v>
      </c>
      <c r="AB132" s="248">
        <f t="shared" si="51"/>
        <v>4.2</v>
      </c>
    </row>
    <row r="133" spans="1:28" x14ac:dyDescent="0.25">
      <c r="A133" s="149" t="str">
        <f>'Crisis Indicator Data'!A130</f>
        <v>Complex situation in Turkey</v>
      </c>
      <c r="B133" s="150" t="str">
        <f>'Crisis Indicator Data'!B130</f>
        <v>Multiple crises country</v>
      </c>
      <c r="C133" s="150" t="str">
        <f>'Crisis Indicator Data'!C130</f>
        <v>TUR001</v>
      </c>
      <c r="D133" s="150" t="str">
        <f>'Crisis Indicator Data'!D130</f>
        <v>Turkey</v>
      </c>
      <c r="E133" s="151" t="str">
        <f>'Crisis Indicator Data'!E130</f>
        <v>TUR</v>
      </c>
      <c r="F133" s="246">
        <f>IF('Crisis Indicator Data'!F130="x","x",IF(LOG('Crisis Indicator Data'!F130)&lt;F$4,0,IF(LOG('Crisis Indicator Data'!F130)&gt;F$3,5,ROUND(5-(F$3-LOG('Crisis Indicator Data'!F130))/(F$3-F$4)*5,1))))</f>
        <v>4.3</v>
      </c>
      <c r="G133" s="144">
        <f>IF('Crisis Indicator Data'!F130="x","x",IF(B133="Regional crisis",('Crisis Indicator Data'!F130/VLOOKUP('Impact of the crisis'!$C133,'Regional Crises'!$B$1:$R$66,4,FALSE)),'Crisis Indicator Data'!F130/VLOOKUP('Impact of the crisis'!$E133,'Country Indicator Data'!$B$4:$P$300,15,FALSE)))</f>
        <v>0.49234437327027275</v>
      </c>
      <c r="H133" s="240">
        <f t="shared" si="39"/>
        <v>2.4</v>
      </c>
      <c r="I133" s="240">
        <f t="shared" si="40"/>
        <v>3.3499999999999996</v>
      </c>
      <c r="J133" s="240">
        <f>IF('Crisis Indicator Data'!G130="x","x",IF(LOG('Crisis Indicator Data'!G130)&lt;J$4,0,IF(LOG('Crisis Indicator Data'!G130)&gt;J$3,5,ROUND(5-(J$3-LOG('Crisis Indicator Data'!G130))/(J$3-J$4)*5,1))))</f>
        <v>5</v>
      </c>
      <c r="K133" s="144">
        <f>IF('Crisis Indicator Data'!G130="x","x",IF(B133="Regional crisis",('Crisis Indicator Data'!G130/VLOOKUP('Impact of the crisis'!$C133,'Regional Crises'!$B$1:$R$66,5,FALSE)),'Crisis Indicator Data'!G130/VLOOKUP('Impact of the crisis'!$E133,'Country Indicator Data'!$B$4:$P$300,14,FALSE)))</f>
        <v>0.59995968650327847</v>
      </c>
      <c r="L133" s="240">
        <f t="shared" si="41"/>
        <v>3</v>
      </c>
      <c r="M133" s="240">
        <f t="shared" si="42"/>
        <v>4</v>
      </c>
      <c r="N133" s="240">
        <f t="shared" si="43"/>
        <v>3.7</v>
      </c>
      <c r="O133" s="240">
        <f>IF('Crisis Indicator Data'!H130="x","x",IF('Crisis Indicator Data'!H130=0,0,IF(LOG('Crisis Indicator Data'!H130)&lt;O$4,0,IF(LOG('Crisis Indicator Data'!H130)&gt;O$3,5,ROUND(5-(O$3-LOG('Crisis Indicator Data'!H130))/(O$3-O$4)*5,1)))))</f>
        <v>4.3</v>
      </c>
      <c r="P133" s="143">
        <f>IF('Crisis Indicator Data'!H130="x","x",'Crisis Indicator Data'!H130/'Crisis Indicator Data'!G130)</f>
        <v>0.24833992094861659</v>
      </c>
      <c r="Q133" s="240">
        <f t="shared" si="44"/>
        <v>1.2</v>
      </c>
      <c r="R133" s="240">
        <f t="shared" si="45"/>
        <v>2.75</v>
      </c>
      <c r="S133" s="240">
        <f>IF('Crisis Indicator Data'!I130="x","x",IF('Crisis Indicator Data'!I130=0,0,IF(LOG('Crisis Indicator Data'!I130)&lt;S$4,0,IF(LOG('Crisis Indicator Data'!I130)&gt;S$3,5,ROUND(5-(S$3-LOG('Crisis Indicator Data'!I130))/(S$3-S$4)*5,1)))))</f>
        <v>5</v>
      </c>
      <c r="T133" s="143">
        <f>IF('Crisis Indicator Data'!H130="x","x",IF('Crisis Indicator Data'!I130="x","x",'Crisis Indicator Data'!I130/'Crisis Indicator Data'!H130))</f>
        <v>0.32357154225688367</v>
      </c>
      <c r="U133" s="240">
        <f t="shared" si="46"/>
        <v>5</v>
      </c>
      <c r="V133" s="240">
        <f t="shared" si="47"/>
        <v>5</v>
      </c>
      <c r="W133" s="240">
        <f>IF('Crisis Indicator Data'!L130="x","x",IF('Crisis Indicator Data'!L130=0,0,IF(LOG('Crisis Indicator Data'!L130)&lt;W$4,0,IF(LOG('Crisis Indicator Data'!L130)&gt;W$3,5,ROUND(5-(W$3-LOG('Crisis Indicator Data'!L130))/(W$3-W$4)*5,1)))))</f>
        <v>3.2</v>
      </c>
      <c r="X133" s="247">
        <f>IF(OR('Crisis Indicator Data'!L130="x",'Crisis Indicator Data'!H130="x"),"x",'Crisis Indicator Data'!L130/'Crisis Indicator Data'!H130)</f>
        <v>1.4483526977558491E-5</v>
      </c>
      <c r="Y133" s="240">
        <f t="shared" si="48"/>
        <v>0.7</v>
      </c>
      <c r="Z133" s="240">
        <f t="shared" si="49"/>
        <v>2</v>
      </c>
      <c r="AA133" s="240">
        <f t="shared" si="50"/>
        <v>3.9</v>
      </c>
      <c r="AB133" s="248">
        <f t="shared" si="51"/>
        <v>3.4</v>
      </c>
    </row>
    <row r="134" spans="1:28" x14ac:dyDescent="0.25">
      <c r="A134" s="149" t="str">
        <f>'Crisis Indicator Data'!A131</f>
        <v>Syrian Refugees in Turkey</v>
      </c>
      <c r="B134" s="150" t="str">
        <f>'Crisis Indicator Data'!B131</f>
        <v>International displacement</v>
      </c>
      <c r="C134" s="150" t="str">
        <f>'Crisis Indicator Data'!C131</f>
        <v>TUR002</v>
      </c>
      <c r="D134" s="150" t="str">
        <f>'Crisis Indicator Data'!D131</f>
        <v>Turkey</v>
      </c>
      <c r="E134" s="151" t="str">
        <f>'Crisis Indicator Data'!E131</f>
        <v>TUR</v>
      </c>
      <c r="F134" s="246">
        <f>IF('Crisis Indicator Data'!F131="x","x",IF(LOG('Crisis Indicator Data'!F131)&lt;F$4,0,IF(LOG('Crisis Indicator Data'!F131)&gt;F$3,5,ROUND(5-(F$3-LOG('Crisis Indicator Data'!F131))/(F$3-F$4)*5,1))))</f>
        <v>3.5</v>
      </c>
      <c r="G134" s="144">
        <f>IF('Crisis Indicator Data'!F131="x","x",IF(B134="Regional crisis",('Crisis Indicator Data'!F131/VLOOKUP('Impact of the crisis'!$C134,'Regional Crises'!$B$1:$R$66,4,FALSE)),'Crisis Indicator Data'!F131/VLOOKUP('Impact of the crisis'!$E134,'Country Indicator Data'!$B$4:$P$300,15,FALSE)))</f>
        <v>0.1715473669165703</v>
      </c>
      <c r="H134" s="240">
        <f t="shared" ref="H134:H144" si="52">IF(G134="x","x",IF(G134&lt;H$4,0,IF(G134&gt;H$3,5,ROUND(5-(H$3-G134)/(H$3-H$4)*5,1))))</f>
        <v>0.8</v>
      </c>
      <c r="I134" s="240">
        <f t="shared" ref="I134:I144" si="53">IF(AND(H134="x",F134="x"),"x",AVERAGE(F134,H134))</f>
        <v>2.15</v>
      </c>
      <c r="J134" s="240">
        <f>IF('Crisis Indicator Data'!G131="x","x",IF(LOG('Crisis Indicator Data'!G131)&lt;J$4,0,IF(LOG('Crisis Indicator Data'!G131)&gt;J$3,5,ROUND(5-(J$3-LOG('Crisis Indicator Data'!G131))/(J$3-J$4)*5,1))))</f>
        <v>5</v>
      </c>
      <c r="K134" s="144">
        <f>IF('Crisis Indicator Data'!G131="x","x",IF(B134="Regional crisis",('Crisis Indicator Data'!G131/VLOOKUP('Impact of the crisis'!$C134,'Regional Crises'!$B$1:$R$66,5,FALSE)),'Crisis Indicator Data'!G131/VLOOKUP('Impact of the crisis'!$E134,'Country Indicator Data'!$B$4:$P$300,14,FALSE)))</f>
        <v>0.42872218072303442</v>
      </c>
      <c r="L134" s="240">
        <f t="shared" ref="L134:L144" si="54">IF(K134="x","x",IF(K134&lt;L$4,0,IF(K134&gt;L$3,5,ROUND(5-(L$3-K134)/(L$3-L$4)*5,1))))</f>
        <v>2.1</v>
      </c>
      <c r="M134" s="240">
        <f t="shared" ref="M134:M144" si="55">IF(AND(L134="x",J134="x"),"x",AVERAGE(J134,L134))</f>
        <v>3.55</v>
      </c>
      <c r="N134" s="240">
        <f t="shared" ref="N134:N144" si="56">IF(AND(M134="x",I134="x"),"x",IF(OR(M134="x",I134="x"),AVERAGE(I134,M134),ROUND((5-GEOMEAN(((5-I134)/5*4+1),((5-M134)/5*4+1)))/4*5,1)))</f>
        <v>2.9</v>
      </c>
      <c r="O134" s="240">
        <f>IF('Crisis Indicator Data'!H131="x","x",IF('Crisis Indicator Data'!H131=0,0,IF(LOG('Crisis Indicator Data'!H131)&lt;O$4,0,IF(LOG('Crisis Indicator Data'!H131)&gt;O$3,5,ROUND(5-(O$3-LOG('Crisis Indicator Data'!H131))/(O$3-O$4)*5,1)))))</f>
        <v>4.3</v>
      </c>
      <c r="P134" s="143">
        <f>IF('Crisis Indicator Data'!H131="x","x",'Crisis Indicator Data'!H131/'Crisis Indicator Data'!G131)</f>
        <v>0.33840367276951161</v>
      </c>
      <c r="Q134" s="240">
        <f t="shared" ref="Q134:Q144" si="57">IF(P134="x","x",IF(P134&lt;Q$4,0,IF(P134&gt;Q$3,5,ROUND(5-(Q$3-P134)/(Q$3-Q$4)*5,1))))</f>
        <v>1.7</v>
      </c>
      <c r="R134" s="240">
        <f t="shared" ref="R134:R144" si="58">IF(AND(Q134="x",O134="x"),"x",AVERAGE(O134,Q134))</f>
        <v>3</v>
      </c>
      <c r="S134" s="240">
        <f>IF('Crisis Indicator Data'!I131="x","x",IF('Crisis Indicator Data'!I131=0,0,IF(LOG('Crisis Indicator Data'!I131)&lt;S$4,0,IF(LOG('Crisis Indicator Data'!I131)&gt;S$3,5,ROUND(5-(S$3-LOG('Crisis Indicator Data'!I131))/(S$3-S$4)*5,1)))))</f>
        <v>5</v>
      </c>
      <c r="T134" s="143">
        <f>IF('Crisis Indicator Data'!H131="x","x",IF('Crisis Indicator Data'!I131="x","x",'Crisis Indicator Data'!I131/'Crisis Indicator Data'!H131))</f>
        <v>0.30532853873814975</v>
      </c>
      <c r="U134" s="240">
        <f t="shared" ref="U134:U144" si="59">IF(T134="x","x",IF(T134&lt;U$4,0,IF(T134&gt;U$3,5,ROUND(5-(U$3-T134)/(U$3-U$4)*5,1))))</f>
        <v>5</v>
      </c>
      <c r="V134" s="240">
        <f t="shared" ref="V134:V144" si="60">IF(AND(U134="x",S134="x"),"x",ROUND(AVERAGE(S134,U134),1))</f>
        <v>5</v>
      </c>
      <c r="W134" s="240">
        <f>IF('Crisis Indicator Data'!L131="x","x",IF('Crisis Indicator Data'!L131=0,0,IF(LOG('Crisis Indicator Data'!L131)&lt;W$4,0,IF(LOG('Crisis Indicator Data'!L131)&gt;W$3,5,ROUND(5-(W$3-LOG('Crisis Indicator Data'!L131))/(W$3-W$4)*5,1)))))</f>
        <v>0</v>
      </c>
      <c r="X134" s="247">
        <f>IF(OR('Crisis Indicator Data'!L131="x",'Crisis Indicator Data'!H131="x"),"x",'Crisis Indicator Data'!L131/'Crisis Indicator Data'!H131)</f>
        <v>0</v>
      </c>
      <c r="Y134" s="240">
        <f t="shared" ref="Y134:Y144" si="61">IF(X134="x","x",IF(X134&lt;Y$4,0,IF(X134&gt;Y$3,5,ROUND(5-(Y$3-X134)/(Y$3-Y$4)*5,1))))</f>
        <v>0</v>
      </c>
      <c r="Z134" s="240">
        <f t="shared" ref="Z134:Z144" si="62">IF(AND(Y134="x",W134="x"),"x",ROUND(AVERAGE(W134,Y134),1))</f>
        <v>0</v>
      </c>
      <c r="AA134" s="240">
        <f t="shared" ref="AA134:AA144" si="63">IF(AND(V134="x",Z134="x"),"x",IF(OR(V134="x",Z134="x"),AVERAGE(V134,Z134),ROUND((5-GEOMEAN(((5-V134)/5*4+1),((5-Z134)/5*4+1)))/4*5,1)))</f>
        <v>3.5</v>
      </c>
      <c r="AB134" s="248">
        <f t="shared" ref="AB134:AB144" si="64">IF(AND(R134="x",AA134="x"),"x",IF(OR(R134="x",AA134="x"),AVERAGE(R134,AA134),ROUND((5-GEOMEAN(((5-R134)/5*4+1),((5-AA134)/5*4+1)))/4*5,1)))</f>
        <v>3.3</v>
      </c>
    </row>
    <row r="135" spans="1:28" x14ac:dyDescent="0.25">
      <c r="A135" s="149" t="str">
        <f>'Crisis Indicator Data'!A132</f>
        <v>Mixed Migration Flows in Turkey</v>
      </c>
      <c r="B135" s="150" t="str">
        <f>'Crisis Indicator Data'!B132</f>
        <v>International displacement</v>
      </c>
      <c r="C135" s="150" t="str">
        <f>'Crisis Indicator Data'!C132</f>
        <v>TUR003</v>
      </c>
      <c r="D135" s="150" t="str">
        <f>'Crisis Indicator Data'!D132</f>
        <v>Turkey</v>
      </c>
      <c r="E135" s="151" t="str">
        <f>'Crisis Indicator Data'!E132</f>
        <v>TUR</v>
      </c>
      <c r="F135" s="246">
        <f>IF('Crisis Indicator Data'!F132="x","x",IF(LOG('Crisis Indicator Data'!F132)&lt;F$4,0,IF(LOG('Crisis Indicator Data'!F132)&gt;F$3,5,ROUND(5-(F$3-LOG('Crisis Indicator Data'!F132))/(F$3-F$4)*5,1))))</f>
        <v>3.7</v>
      </c>
      <c r="G135" s="144">
        <f>IF('Crisis Indicator Data'!F132="x","x",IF(B135="Regional crisis",('Crisis Indicator Data'!F132/VLOOKUP('Impact of the crisis'!$C135,'Regional Crises'!$B$1:$R$66,4,FALSE)),'Crisis Indicator Data'!F132/VLOOKUP('Impact of the crisis'!$E135,'Country Indicator Data'!$B$4:$P$300,15,FALSE)))</f>
        <v>0.23063550017540896</v>
      </c>
      <c r="H135" s="240">
        <f t="shared" si="52"/>
        <v>1.1000000000000001</v>
      </c>
      <c r="I135" s="240">
        <f t="shared" si="53"/>
        <v>2.4000000000000004</v>
      </c>
      <c r="J135" s="240">
        <f>IF('Crisis Indicator Data'!G132="x","x",IF(LOG('Crisis Indicator Data'!G132)&lt;J$4,0,IF(LOG('Crisis Indicator Data'!G132)&gt;J$3,5,ROUND(5-(J$3-LOG('Crisis Indicator Data'!G132))/(J$3-J$4)*5,1))))</f>
        <v>5</v>
      </c>
      <c r="K135" s="144">
        <f>IF('Crisis Indicator Data'!G132="x","x",IF(B135="Regional crisis",('Crisis Indicator Data'!G132/VLOOKUP('Impact of the crisis'!$C135,'Regional Crises'!$B$1:$R$66,5,FALSE)),'Crisis Indicator Data'!G132/VLOOKUP('Impact of the crisis'!$E135,'Country Indicator Data'!$B$4:$P$300,14,FALSE)))</f>
        <v>0.44612812577810979</v>
      </c>
      <c r="L135" s="240">
        <f t="shared" si="54"/>
        <v>2.2000000000000002</v>
      </c>
      <c r="M135" s="240">
        <f t="shared" si="55"/>
        <v>3.6</v>
      </c>
      <c r="N135" s="240">
        <f t="shared" si="56"/>
        <v>3.1</v>
      </c>
      <c r="O135" s="240">
        <f>IF('Crisis Indicator Data'!H132="x","x",IF('Crisis Indicator Data'!H132=0,0,IF(LOG('Crisis Indicator Data'!H132)&lt;O$4,0,IF(LOG('Crisis Indicator Data'!H132)&gt;O$3,5,ROUND(5-(O$3-LOG('Crisis Indicator Data'!H132))/(O$3-O$4)*5,1)))))</f>
        <v>4.3</v>
      </c>
      <c r="P135" s="143">
        <f>IF('Crisis Indicator Data'!H132="x","x",'Crisis Indicator Data'!H132/'Crisis Indicator Data'!G132)</f>
        <v>0.33397119013448145</v>
      </c>
      <c r="Q135" s="240">
        <f t="shared" si="57"/>
        <v>1.6</v>
      </c>
      <c r="R135" s="240">
        <f t="shared" si="58"/>
        <v>2.95</v>
      </c>
      <c r="S135" s="240">
        <f>IF('Crisis Indicator Data'!I132="x","x",IF('Crisis Indicator Data'!I132=0,0,IF(LOG('Crisis Indicator Data'!I132)&lt;S$4,0,IF(LOG('Crisis Indicator Data'!I132)&gt;S$3,5,ROUND(5-(S$3-LOG('Crisis Indicator Data'!I132))/(S$3-S$4)*5,1)))))</f>
        <v>5</v>
      </c>
      <c r="T135" s="143">
        <f>IF('Crisis Indicator Data'!H132="x","x",IF('Crisis Indicator Data'!I132="x","x",'Crisis Indicator Data'!I132/'Crisis Indicator Data'!H132))</f>
        <v>0.32357154225688367</v>
      </c>
      <c r="U135" s="240">
        <f t="shared" si="59"/>
        <v>5</v>
      </c>
      <c r="V135" s="240">
        <f t="shared" si="60"/>
        <v>5</v>
      </c>
      <c r="W135" s="240">
        <f>IF('Crisis Indicator Data'!L132="x","x",IF('Crisis Indicator Data'!L132=0,0,IF(LOG('Crisis Indicator Data'!L132)&lt;W$4,0,IF(LOG('Crisis Indicator Data'!L132)&gt;W$3,5,ROUND(5-(W$3-LOG('Crisis Indicator Data'!L132))/(W$3-W$4)*5,1)))))</f>
        <v>1.7</v>
      </c>
      <c r="X135" s="247">
        <f>IF(OR('Crisis Indicator Data'!L132="x",'Crisis Indicator Data'!H132="x"),"x",'Crisis Indicator Data'!L132/'Crisis Indicator Data'!H132)</f>
        <v>1.1936972783702053E-6</v>
      </c>
      <c r="Y135" s="240">
        <f t="shared" si="61"/>
        <v>0.1</v>
      </c>
      <c r="Z135" s="240">
        <f t="shared" si="62"/>
        <v>0.9</v>
      </c>
      <c r="AA135" s="240">
        <f t="shared" si="63"/>
        <v>3.7</v>
      </c>
      <c r="AB135" s="248">
        <f t="shared" si="64"/>
        <v>3.3</v>
      </c>
    </row>
    <row r="136" spans="1:28" x14ac:dyDescent="0.25">
      <c r="A136" s="149" t="str">
        <f>'Crisis Indicator Data'!A133</f>
        <v>Kurdish Conflict</v>
      </c>
      <c r="B136" s="150" t="str">
        <f>'Crisis Indicator Data'!B133</f>
        <v>Conflict</v>
      </c>
      <c r="C136" s="150" t="str">
        <f>'Crisis Indicator Data'!C133</f>
        <v>TUR004</v>
      </c>
      <c r="D136" s="150" t="str">
        <f>'Crisis Indicator Data'!D133</f>
        <v>Turkey</v>
      </c>
      <c r="E136" s="151" t="str">
        <f>'Crisis Indicator Data'!E133</f>
        <v>TUR</v>
      </c>
      <c r="F136" s="246">
        <f>IF('Crisis Indicator Data'!F133="x","x",IF(LOG('Crisis Indicator Data'!F133)&lt;F$4,0,IF(LOG('Crisis Indicator Data'!F133)&gt;F$3,5,ROUND(5-(F$3-LOG('Crisis Indicator Data'!F133))/(F$3-F$4)*5,1))))</f>
        <v>3.8</v>
      </c>
      <c r="G136" s="144">
        <f>IF('Crisis Indicator Data'!F133="x","x",IF(B136="Regional crisis",('Crisis Indicator Data'!F133/VLOOKUP('Impact of the crisis'!$C136,'Regional Crises'!$B$1:$R$66,4,FALSE)),'Crisis Indicator Data'!F133/VLOOKUP('Impact of the crisis'!$E136,'Country Indicator Data'!$B$4:$P$300,15,FALSE)))</f>
        <v>0.25413120590413574</v>
      </c>
      <c r="H136" s="240">
        <f t="shared" si="52"/>
        <v>1.2</v>
      </c>
      <c r="I136" s="240">
        <f t="shared" si="53"/>
        <v>2.5</v>
      </c>
      <c r="J136" s="240">
        <f>IF('Crisis Indicator Data'!G133="x","x",IF(LOG('Crisis Indicator Data'!G133)&lt;J$4,0,IF(LOG('Crisis Indicator Data'!G133)&gt;J$3,5,ROUND(5-(J$3-LOG('Crisis Indicator Data'!G133))/(J$3-J$4)*5,1))))</f>
        <v>3.7</v>
      </c>
      <c r="K136" s="144">
        <f>IF('Crisis Indicator Data'!G133="x","x",IF(B136="Regional crisis",('Crisis Indicator Data'!G133/VLOOKUP('Impact of the crisis'!$C136,'Regional Crises'!$B$1:$R$66,5,FALSE)),'Crisis Indicator Data'!G133/VLOOKUP('Impact of the crisis'!$E136,'Country Indicator Data'!$B$4:$P$300,14,FALSE)))</f>
        <v>0.15383156072516865</v>
      </c>
      <c r="L136" s="240">
        <f t="shared" si="54"/>
        <v>0.7</v>
      </c>
      <c r="M136" s="240">
        <f t="shared" si="55"/>
        <v>2.2000000000000002</v>
      </c>
      <c r="N136" s="240">
        <f t="shared" si="56"/>
        <v>2.4</v>
      </c>
      <c r="O136" s="240" t="str">
        <f>IF('Crisis Indicator Data'!H133="x","x",IF('Crisis Indicator Data'!H133=0,0,IF(LOG('Crisis Indicator Data'!H133)&lt;O$4,0,IF(LOG('Crisis Indicator Data'!H133)&gt;O$3,5,ROUND(5-(O$3-LOG('Crisis Indicator Data'!H133))/(O$3-O$4)*5,1)))))</f>
        <v>x</v>
      </c>
      <c r="P136" s="143" t="str">
        <f>IF('Crisis Indicator Data'!H133="x","x",'Crisis Indicator Data'!H133/'Crisis Indicator Data'!G133)</f>
        <v>x</v>
      </c>
      <c r="Q136" s="240" t="str">
        <f t="shared" si="57"/>
        <v>x</v>
      </c>
      <c r="R136" s="240" t="str">
        <f t="shared" si="58"/>
        <v>x</v>
      </c>
      <c r="S136" s="240" t="str">
        <f>IF('Crisis Indicator Data'!I133="x","x",IF('Crisis Indicator Data'!I133=0,0,IF(LOG('Crisis Indicator Data'!I133)&lt;S$4,0,IF(LOG('Crisis Indicator Data'!I133)&gt;S$3,5,ROUND(5-(S$3-LOG('Crisis Indicator Data'!I133))/(S$3-S$4)*5,1)))))</f>
        <v>x</v>
      </c>
      <c r="T136" s="143" t="str">
        <f>IF('Crisis Indicator Data'!H133="x","x",IF('Crisis Indicator Data'!I133="x","x",'Crisis Indicator Data'!I133/'Crisis Indicator Data'!H133))</f>
        <v>x</v>
      </c>
      <c r="U136" s="240" t="str">
        <f t="shared" si="59"/>
        <v>x</v>
      </c>
      <c r="V136" s="240" t="str">
        <f t="shared" si="60"/>
        <v>x</v>
      </c>
      <c r="W136" s="240">
        <f>IF('Crisis Indicator Data'!L133="x","x",IF('Crisis Indicator Data'!L133=0,0,IF(LOG('Crisis Indicator Data'!L133)&lt;W$4,0,IF(LOG('Crisis Indicator Data'!L133)&gt;W$3,5,ROUND(5-(W$3-LOG('Crisis Indicator Data'!L133))/(W$3-W$4)*5,1)))))</f>
        <v>3.2</v>
      </c>
      <c r="X136" s="247" t="str">
        <f>IF(OR('Crisis Indicator Data'!L133="x",'Crisis Indicator Data'!H133="x"),"x",'Crisis Indicator Data'!L133/'Crisis Indicator Data'!H133)</f>
        <v>x</v>
      </c>
      <c r="Y136" s="240" t="str">
        <f t="shared" si="61"/>
        <v>x</v>
      </c>
      <c r="Z136" s="240">
        <f t="shared" si="62"/>
        <v>3.2</v>
      </c>
      <c r="AA136" s="240">
        <f t="shared" si="63"/>
        <v>3.2</v>
      </c>
      <c r="AB136" s="248">
        <f t="shared" si="64"/>
        <v>3.2</v>
      </c>
    </row>
    <row r="137" spans="1:28" x14ac:dyDescent="0.25">
      <c r="A137" s="149" t="str">
        <f>'Crisis Indicator Data'!A134</f>
        <v>International Displacement in Tanzania</v>
      </c>
      <c r="B137" s="150" t="str">
        <f>'Crisis Indicator Data'!B134</f>
        <v>International displacement</v>
      </c>
      <c r="C137" s="150" t="str">
        <f>'Crisis Indicator Data'!C134</f>
        <v>TZA002</v>
      </c>
      <c r="D137" s="150" t="str">
        <f>'Crisis Indicator Data'!D134</f>
        <v>Tanzania</v>
      </c>
      <c r="E137" s="151" t="str">
        <f>'Crisis Indicator Data'!E134</f>
        <v>TZA</v>
      </c>
      <c r="F137" s="246">
        <f>IF('Crisis Indicator Data'!F134="x","x",IF(LOG('Crisis Indicator Data'!F134)&lt;F$4,0,IF(LOG('Crisis Indicator Data'!F134)&gt;F$3,5,ROUND(5-(F$3-LOG('Crisis Indicator Data'!F134))/(F$3-F$4)*5,1))))</f>
        <v>3.8</v>
      </c>
      <c r="G137" s="144">
        <f>IF('Crisis Indicator Data'!F134="x","x",IF(B137="Regional crisis",('Crisis Indicator Data'!F134/VLOOKUP('Impact of the crisis'!$C137,'Regional Crises'!$B$1:$R$66,4,FALSE)),'Crisis Indicator Data'!F134/VLOOKUP('Impact of the crisis'!$E137,'Country Indicator Data'!$B$4:$P$300,15,FALSE)))</f>
        <v>0.21110860239331677</v>
      </c>
      <c r="H137" s="240">
        <f t="shared" si="52"/>
        <v>1</v>
      </c>
      <c r="I137" s="240">
        <f t="shared" si="53"/>
        <v>2.4</v>
      </c>
      <c r="J137" s="240">
        <f>IF('Crisis Indicator Data'!G134="x","x",IF(LOG('Crisis Indicator Data'!G134)&lt;J$4,0,IF(LOG('Crisis Indicator Data'!G134)&gt;J$3,5,ROUND(5-(J$3-LOG('Crisis Indicator Data'!G134))/(J$3-J$4)*5,1))))</f>
        <v>3.5</v>
      </c>
      <c r="K137" s="144">
        <f>IF('Crisis Indicator Data'!G134="x","x",IF(B137="Regional crisis",('Crisis Indicator Data'!G134/VLOOKUP('Impact of the crisis'!$C137,'Regional Crises'!$B$1:$R$66,5,FALSE)),'Crisis Indicator Data'!G134/VLOOKUP('Impact of the crisis'!$E137,'Country Indicator Data'!$B$4:$P$300,14,FALSE)))</f>
        <v>0.19712095783518177</v>
      </c>
      <c r="L137" s="240">
        <f t="shared" si="54"/>
        <v>0.9</v>
      </c>
      <c r="M137" s="240">
        <f t="shared" si="55"/>
        <v>2.2000000000000002</v>
      </c>
      <c r="N137" s="240">
        <f t="shared" si="56"/>
        <v>2.2999999999999998</v>
      </c>
      <c r="O137" s="240">
        <f>IF('Crisis Indicator Data'!H134="x","x",IF('Crisis Indicator Data'!H134=0,0,IF(LOG('Crisis Indicator Data'!H134)&lt;O$4,0,IF(LOG('Crisis Indicator Data'!H134)&gt;O$3,5,ROUND(5-(O$3-LOG('Crisis Indicator Data'!H134))/(O$3-O$4)*5,1)))))</f>
        <v>4.3</v>
      </c>
      <c r="P137" s="143">
        <f>IF('Crisis Indicator Data'!H134="x","x",'Crisis Indicator Data'!H134/'Crisis Indicator Data'!G134)</f>
        <v>1</v>
      </c>
      <c r="Q137" s="240">
        <f t="shared" si="57"/>
        <v>5</v>
      </c>
      <c r="R137" s="240">
        <f t="shared" si="58"/>
        <v>4.6500000000000004</v>
      </c>
      <c r="S137" s="240">
        <f>IF('Crisis Indicator Data'!I134="x","x",IF('Crisis Indicator Data'!I134=0,0,IF(LOG('Crisis Indicator Data'!I134)&lt;S$4,0,IF(LOG('Crisis Indicator Data'!I134)&gt;S$3,5,ROUND(5-(S$3-LOG('Crisis Indicator Data'!I134))/(S$3-S$4)*5,1)))))</f>
        <v>3.4</v>
      </c>
      <c r="T137" s="143">
        <f>IF('Crisis Indicator Data'!H134="x","x",IF('Crisis Indicator Data'!I134="x","x",'Crisis Indicator Data'!I134/'Crisis Indicator Data'!H134))</f>
        <v>2.1592205740366893E-2</v>
      </c>
      <c r="U137" s="240">
        <f t="shared" si="59"/>
        <v>0.7</v>
      </c>
      <c r="V137" s="240">
        <f t="shared" si="60"/>
        <v>2.1</v>
      </c>
      <c r="W137" s="240">
        <f>IF('Crisis Indicator Data'!L134="x","x",IF('Crisis Indicator Data'!L134=0,0,IF(LOG('Crisis Indicator Data'!L134)&lt;W$4,0,IF(LOG('Crisis Indicator Data'!L134)&gt;W$3,5,ROUND(5-(W$3-LOG('Crisis Indicator Data'!L134))/(W$3-W$4)*5,1)))))</f>
        <v>1.4</v>
      </c>
      <c r="X137" s="247">
        <f>IF(OR('Crisis Indicator Data'!L134="x",'Crisis Indicator Data'!H134="x"),"x",'Crisis Indicator Data'!L134/'Crisis Indicator Data'!H134)</f>
        <v>8.7773194066532078E-7</v>
      </c>
      <c r="Y137" s="240">
        <f t="shared" si="61"/>
        <v>0</v>
      </c>
      <c r="Z137" s="240">
        <f t="shared" si="62"/>
        <v>0.7</v>
      </c>
      <c r="AA137" s="240">
        <f t="shared" si="63"/>
        <v>1.5</v>
      </c>
      <c r="AB137" s="248">
        <f t="shared" si="64"/>
        <v>3.5</v>
      </c>
    </row>
    <row r="138" spans="1:28" x14ac:dyDescent="0.25">
      <c r="A138" s="149" t="str">
        <f>'Crisis Indicator Data'!A135</f>
        <v>International Displacement in Uganda</v>
      </c>
      <c r="B138" s="150" t="str">
        <f>'Crisis Indicator Data'!B135</f>
        <v>International displacement</v>
      </c>
      <c r="C138" s="150" t="str">
        <f>'Crisis Indicator Data'!C135</f>
        <v>UGA005</v>
      </c>
      <c r="D138" s="150" t="str">
        <f>'Crisis Indicator Data'!D135</f>
        <v>Uganda</v>
      </c>
      <c r="E138" s="151" t="str">
        <f>'Crisis Indicator Data'!E135</f>
        <v>UGA</v>
      </c>
      <c r="F138" s="246">
        <f>IF('Crisis Indicator Data'!F135="x","x",IF(LOG('Crisis Indicator Data'!F135)&lt;F$4,0,IF(LOG('Crisis Indicator Data'!F135)&gt;F$3,5,ROUND(5-(F$3-LOG('Crisis Indicator Data'!F135))/(F$3-F$4)*5,1))))</f>
        <v>3</v>
      </c>
      <c r="G138" s="144">
        <f>IF('Crisis Indicator Data'!F135="x","x",IF(B138="Regional crisis",('Crisis Indicator Data'!F135/VLOOKUP('Impact of the crisis'!$C138,'Regional Crises'!$B$1:$R$66,4,FALSE)),'Crisis Indicator Data'!F135/VLOOKUP('Impact of the crisis'!$E138,'Country Indicator Data'!$B$4:$P$300,15,FALSE)))</f>
        <v>0.3324456413325354</v>
      </c>
      <c r="H138" s="240">
        <f t="shared" si="52"/>
        <v>1.6</v>
      </c>
      <c r="I138" s="240">
        <f t="shared" si="53"/>
        <v>2.2999999999999998</v>
      </c>
      <c r="J138" s="240">
        <f>IF('Crisis Indicator Data'!G135="x","x",IF(LOG('Crisis Indicator Data'!G135)&lt;J$4,0,IF(LOG('Crisis Indicator Data'!G135)&gt;J$3,5,ROUND(5-(J$3-LOG('Crisis Indicator Data'!G135))/(J$3-J$4)*5,1))))</f>
        <v>2.9</v>
      </c>
      <c r="K138" s="144">
        <f>IF('Crisis Indicator Data'!G135="x","x",IF(B138="Regional crisis",('Crisis Indicator Data'!G135/VLOOKUP('Impact of the crisis'!$C138,'Regional Crises'!$B$1:$R$66,5,FALSE)),'Crisis Indicator Data'!G135/VLOOKUP('Impact of the crisis'!$E138,'Country Indicator Data'!$B$4:$P$300,14,FALSE)))</f>
        <v>0.1619430627579638</v>
      </c>
      <c r="L138" s="240">
        <f t="shared" si="54"/>
        <v>0.8</v>
      </c>
      <c r="M138" s="240">
        <f t="shared" si="55"/>
        <v>1.85</v>
      </c>
      <c r="N138" s="240">
        <f t="shared" si="56"/>
        <v>2.1</v>
      </c>
      <c r="O138" s="240">
        <f>IF('Crisis Indicator Data'!H135="x","x",IF('Crisis Indicator Data'!H135=0,0,IF(LOG('Crisis Indicator Data'!H135)&lt;O$4,0,IF(LOG('Crisis Indicator Data'!H135)&gt;O$3,5,ROUND(5-(O$3-LOG('Crisis Indicator Data'!H135))/(O$3-O$4)*5,1)))))</f>
        <v>2.8</v>
      </c>
      <c r="P138" s="143">
        <f>IF('Crisis Indicator Data'!H135="x","x",'Crisis Indicator Data'!H135/'Crisis Indicator Data'!G135)</f>
        <v>0.19657561103123775</v>
      </c>
      <c r="Q138" s="240">
        <f t="shared" si="57"/>
        <v>0.9</v>
      </c>
      <c r="R138" s="240">
        <f t="shared" si="58"/>
        <v>1.8499999999999999</v>
      </c>
      <c r="S138" s="240">
        <f>IF('Crisis Indicator Data'!I135="x","x",IF('Crisis Indicator Data'!I135=0,0,IF(LOG('Crisis Indicator Data'!I135)&lt;S$4,0,IF(LOG('Crisis Indicator Data'!I135)&gt;S$3,5,ROUND(5-(S$3-LOG('Crisis Indicator Data'!I135))/(S$3-S$4)*5,1)))))</f>
        <v>4.5</v>
      </c>
      <c r="T138" s="143">
        <f>IF('Crisis Indicator Data'!H135="x","x",IF('Crisis Indicator Data'!I135="x","x",'Crisis Indicator Data'!I135/'Crisis Indicator Data'!H135))</f>
        <v>1</v>
      </c>
      <c r="U138" s="240">
        <f t="shared" si="59"/>
        <v>5</v>
      </c>
      <c r="V138" s="240">
        <f t="shared" si="60"/>
        <v>4.8</v>
      </c>
      <c r="W138" s="240" t="str">
        <f>IF('Crisis Indicator Data'!L135="x","x",IF('Crisis Indicator Data'!L135=0,0,IF(LOG('Crisis Indicator Data'!L135)&lt;W$4,0,IF(LOG('Crisis Indicator Data'!L135)&gt;W$3,5,ROUND(5-(W$3-LOG('Crisis Indicator Data'!L135))/(W$3-W$4)*5,1)))))</f>
        <v>x</v>
      </c>
      <c r="X138" s="247" t="str">
        <f>IF(OR('Crisis Indicator Data'!L135="x",'Crisis Indicator Data'!H135="x"),"x",'Crisis Indicator Data'!L135/'Crisis Indicator Data'!H135)</f>
        <v>x</v>
      </c>
      <c r="Y138" s="240" t="str">
        <f t="shared" si="61"/>
        <v>x</v>
      </c>
      <c r="Z138" s="240" t="str">
        <f t="shared" si="62"/>
        <v>x</v>
      </c>
      <c r="AA138" s="240">
        <f t="shared" si="63"/>
        <v>4.8</v>
      </c>
      <c r="AB138" s="248">
        <f t="shared" si="64"/>
        <v>3.7</v>
      </c>
    </row>
    <row r="139" spans="1:28" x14ac:dyDescent="0.25">
      <c r="A139" s="149" t="str">
        <f>'Crisis Indicator Data'!A136</f>
        <v>Conflict in Ukraine</v>
      </c>
      <c r="B139" s="150" t="str">
        <f>'Crisis Indicator Data'!B136</f>
        <v>Conflict</v>
      </c>
      <c r="C139" s="150" t="str">
        <f>'Crisis Indicator Data'!C136</f>
        <v>UKR002</v>
      </c>
      <c r="D139" s="150" t="str">
        <f>'Crisis Indicator Data'!D136</f>
        <v>Ukraine</v>
      </c>
      <c r="E139" s="151" t="str">
        <f>'Crisis Indicator Data'!E136</f>
        <v>UKR</v>
      </c>
      <c r="F139" s="246">
        <f>IF('Crisis Indicator Data'!F136="x","x",IF(LOG('Crisis Indicator Data'!F136)&lt;F$4,0,IF(LOG('Crisis Indicator Data'!F136)&gt;F$3,5,ROUND(5-(F$3-LOG('Crisis Indicator Data'!F136))/(F$3-F$4)*5,1))))</f>
        <v>2.9</v>
      </c>
      <c r="G139" s="144">
        <f>IF('Crisis Indicator Data'!F136="x","x",IF(B139="Regional crisis",('Crisis Indicator Data'!F136/VLOOKUP('Impact of the crisis'!$C139,'Regional Crises'!$B$1:$R$66,4,FALSE)),'Crisis Indicator Data'!F136/VLOOKUP('Impact of the crisis'!$E139,'Country Indicator Data'!$B$4:$P$300,15,FALSE)))</f>
        <v>9.1846916052408981E-2</v>
      </c>
      <c r="H139" s="240">
        <f t="shared" si="52"/>
        <v>0.4</v>
      </c>
      <c r="I139" s="240">
        <f t="shared" si="53"/>
        <v>1.65</v>
      </c>
      <c r="J139" s="240">
        <f>IF('Crisis Indicator Data'!G136="x","x",IF(LOG('Crisis Indicator Data'!G136)&lt;J$4,0,IF(LOG('Crisis Indicator Data'!G136)&gt;J$3,5,ROUND(5-(J$3-LOG('Crisis Indicator Data'!G136))/(J$3-J$4)*5,1))))</f>
        <v>2.7</v>
      </c>
      <c r="K139" s="144">
        <f>IF('Crisis Indicator Data'!G136="x","x",IF(B139="Regional crisis",('Crisis Indicator Data'!G136/VLOOKUP('Impact of the crisis'!$C139,'Regional Crises'!$B$1:$R$66,5,FALSE)),'Crisis Indicator Data'!G136/VLOOKUP('Impact of the crisis'!$E139,'Country Indicator Data'!$B$4:$P$300,14,FALSE)))</f>
        <v>0.14995008794029566</v>
      </c>
      <c r="L139" s="240">
        <f t="shared" si="54"/>
        <v>0.7</v>
      </c>
      <c r="M139" s="240">
        <f t="shared" si="55"/>
        <v>1.7000000000000002</v>
      </c>
      <c r="N139" s="240">
        <f t="shared" si="56"/>
        <v>1.7</v>
      </c>
      <c r="O139" s="240">
        <f>IF('Crisis Indicator Data'!H136="x","x",IF('Crisis Indicator Data'!H136=0,0,IF(LOG('Crisis Indicator Data'!H136)&lt;O$4,0,IF(LOG('Crisis Indicator Data'!H136)&gt;O$3,5,ROUND(5-(O$3-LOG('Crisis Indicator Data'!H136))/(O$3-O$4)*5,1)))))</f>
        <v>3.7</v>
      </c>
      <c r="P139" s="143">
        <f>IF('Crisis Indicator Data'!H136="x","x",'Crisis Indicator Data'!H136/'Crisis Indicator Data'!G136)</f>
        <v>0.85592011412268187</v>
      </c>
      <c r="Q139" s="240">
        <f t="shared" si="57"/>
        <v>4.3</v>
      </c>
      <c r="R139" s="240">
        <f t="shared" si="58"/>
        <v>4</v>
      </c>
      <c r="S139" s="240">
        <f>IF('Crisis Indicator Data'!I136="x","x",IF('Crisis Indicator Data'!I136=0,0,IF(LOG('Crisis Indicator Data'!I136)&lt;S$4,0,IF(LOG('Crisis Indicator Data'!I136)&gt;S$3,5,ROUND(5-(S$3-LOG('Crisis Indicator Data'!I136))/(S$3-S$4)*5,1)))))</f>
        <v>4.5</v>
      </c>
      <c r="T139" s="143">
        <f>IF('Crisis Indicator Data'!H136="x","x",IF('Crisis Indicator Data'!I136="x","x",'Crisis Indicator Data'!I136/'Crisis Indicator Data'!H136))</f>
        <v>0.27</v>
      </c>
      <c r="U139" s="240">
        <f t="shared" si="59"/>
        <v>5</v>
      </c>
      <c r="V139" s="240">
        <f t="shared" si="60"/>
        <v>4.8</v>
      </c>
      <c r="W139" s="240">
        <f>IF('Crisis Indicator Data'!L136="x","x",IF('Crisis Indicator Data'!L136=0,0,IF(LOG('Crisis Indicator Data'!L136)&lt;W$4,0,IF(LOG('Crisis Indicator Data'!L136)&gt;W$3,5,ROUND(5-(W$3-LOG('Crisis Indicator Data'!L136))/(W$3-W$4)*5,1)))))</f>
        <v>0.7</v>
      </c>
      <c r="X139" s="247">
        <f>IF(OR('Crisis Indicator Data'!L136="x",'Crisis Indicator Data'!H136="x"),"x",'Crisis Indicator Data'!L136/'Crisis Indicator Data'!H136)</f>
        <v>5.5555555555555552E-7</v>
      </c>
      <c r="Y139" s="240">
        <f t="shared" si="61"/>
        <v>0</v>
      </c>
      <c r="Z139" s="240">
        <f t="shared" si="62"/>
        <v>0.4</v>
      </c>
      <c r="AA139" s="240">
        <f t="shared" si="63"/>
        <v>3.3</v>
      </c>
      <c r="AB139" s="248">
        <f t="shared" si="64"/>
        <v>3.7</v>
      </c>
    </row>
    <row r="140" spans="1:28" x14ac:dyDescent="0.25">
      <c r="A140" s="149" t="str">
        <f>'Crisis Indicator Data'!A137</f>
        <v>Complex crisis in Venezuela</v>
      </c>
      <c r="B140" s="150" t="str">
        <f>'Crisis Indicator Data'!B137</f>
        <v>Complex crisis</v>
      </c>
      <c r="C140" s="150" t="str">
        <f>'Crisis Indicator Data'!C137</f>
        <v>VEN001</v>
      </c>
      <c r="D140" s="150" t="str">
        <f>'Crisis Indicator Data'!D137</f>
        <v>Venezuela</v>
      </c>
      <c r="E140" s="151" t="str">
        <f>'Crisis Indicator Data'!E137</f>
        <v>VEN</v>
      </c>
      <c r="F140" s="246">
        <f>IF('Crisis Indicator Data'!F137="x","x",IF(LOG('Crisis Indicator Data'!F137)&lt;F$4,0,IF(LOG('Crisis Indicator Data'!F137)&gt;F$3,5,ROUND(5-(F$3-LOG('Crisis Indicator Data'!F137))/(F$3-F$4)*5,1))))</f>
        <v>4.9000000000000004</v>
      </c>
      <c r="G140" s="144">
        <f>IF('Crisis Indicator Data'!F137="x","x",IF(B140="Regional crisis",('Crisis Indicator Data'!F137/VLOOKUP('Impact of the crisis'!$C140,'Regional Crises'!$B$1:$R$66,4,FALSE)),'Crisis Indicator Data'!F137/VLOOKUP('Impact of the crisis'!$E140,'Country Indicator Data'!$B$4:$P$300,15,FALSE)))</f>
        <v>1</v>
      </c>
      <c r="H140" s="240">
        <f t="shared" si="52"/>
        <v>5</v>
      </c>
      <c r="I140" s="240">
        <f t="shared" si="53"/>
        <v>4.95</v>
      </c>
      <c r="J140" s="240">
        <f>IF('Crisis Indicator Data'!G137="x","x",IF(LOG('Crisis Indicator Data'!G137)&lt;J$4,0,IF(LOG('Crisis Indicator Data'!G137)&gt;J$3,5,ROUND(5-(J$3-LOG('Crisis Indicator Data'!G137))/(J$3-J$4)*5,1))))</f>
        <v>4.8</v>
      </c>
      <c r="K140" s="144">
        <f>IF('Crisis Indicator Data'!G137="x","x",IF(B140="Regional crisis",('Crisis Indicator Data'!G137/VLOOKUP('Impact of the crisis'!$C140,'Regional Crises'!$B$1:$R$66,5,FALSE)),'Crisis Indicator Data'!G137/VLOOKUP('Impact of the crisis'!$E140,'Country Indicator Data'!$B$4:$P$300,14,FALSE)))</f>
        <v>1</v>
      </c>
      <c r="L140" s="240">
        <f t="shared" si="54"/>
        <v>5</v>
      </c>
      <c r="M140" s="240">
        <f t="shared" si="55"/>
        <v>4.9000000000000004</v>
      </c>
      <c r="N140" s="240">
        <f t="shared" si="56"/>
        <v>4.9000000000000004</v>
      </c>
      <c r="O140" s="240">
        <f>IF('Crisis Indicator Data'!H137="x","x",IF('Crisis Indicator Data'!H137=0,0,IF(LOG('Crisis Indicator Data'!H137)&lt;O$4,0,IF(LOG('Crisis Indicator Data'!H137)&gt;O$3,5,ROUND(5-(O$3-LOG('Crisis Indicator Data'!H137))/(O$3-O$4)*5,1)))))</f>
        <v>4.9000000000000004</v>
      </c>
      <c r="P140" s="143">
        <f>IF('Crisis Indicator Data'!H137="x","x",'Crisis Indicator Data'!H137/'Crisis Indicator Data'!G137)</f>
        <v>1</v>
      </c>
      <c r="Q140" s="240">
        <f t="shared" si="57"/>
        <v>5</v>
      </c>
      <c r="R140" s="240">
        <f t="shared" si="58"/>
        <v>4.95</v>
      </c>
      <c r="S140" s="240">
        <f>IF('Crisis Indicator Data'!I137="x","x",IF('Crisis Indicator Data'!I137=0,0,IF(LOG('Crisis Indicator Data'!I137)&lt;S$4,0,IF(LOG('Crisis Indicator Data'!I137)&gt;S$3,5,ROUND(5-(S$3-LOG('Crisis Indicator Data'!I137))/(S$3-S$4)*5,1)))))</f>
        <v>5</v>
      </c>
      <c r="T140" s="143">
        <f>IF('Crisis Indicator Data'!H137="x","x",IF('Crisis Indicator Data'!I137="x","x",'Crisis Indicator Data'!I137/'Crisis Indicator Data'!H137))</f>
        <v>0.1985626732817744</v>
      </c>
      <c r="U140" s="240">
        <f t="shared" si="59"/>
        <v>5</v>
      </c>
      <c r="V140" s="240">
        <f t="shared" si="60"/>
        <v>5</v>
      </c>
      <c r="W140" s="240">
        <f>IF('Crisis Indicator Data'!L137="x","x",IF('Crisis Indicator Data'!L137=0,0,IF(LOG('Crisis Indicator Data'!L137)&lt;W$4,0,IF(LOG('Crisis Indicator Data'!L137)&gt;W$3,5,ROUND(5-(W$3-LOG('Crisis Indicator Data'!L137))/(W$3-W$4)*5,1)))))</f>
        <v>5</v>
      </c>
      <c r="X140" s="247">
        <f>IF(OR('Crisis Indicator Data'!L137="x",'Crisis Indicator Data'!H137="x"),"x",'Crisis Indicator Data'!L137/'Crisis Indicator Data'!H137)</f>
        <v>3.0107252298263533E-4</v>
      </c>
      <c r="Y140" s="240">
        <f t="shared" si="61"/>
        <v>5</v>
      </c>
      <c r="Z140" s="240">
        <f t="shared" si="62"/>
        <v>5</v>
      </c>
      <c r="AA140" s="240">
        <f t="shared" si="63"/>
        <v>5</v>
      </c>
      <c r="AB140" s="248">
        <f t="shared" si="64"/>
        <v>5</v>
      </c>
    </row>
    <row r="141" spans="1:28" x14ac:dyDescent="0.25">
      <c r="A141" s="149" t="str">
        <f>'Crisis Indicator Data'!A138</f>
        <v>Conflict in Yemen</v>
      </c>
      <c r="B141" s="150" t="str">
        <f>'Crisis Indicator Data'!B138</f>
        <v>Complex crisis</v>
      </c>
      <c r="C141" s="150" t="str">
        <f>'Crisis Indicator Data'!C138</f>
        <v>YEM001</v>
      </c>
      <c r="D141" s="150" t="str">
        <f>'Crisis Indicator Data'!D138</f>
        <v>Yemen</v>
      </c>
      <c r="E141" s="151" t="str">
        <f>'Crisis Indicator Data'!E138</f>
        <v>YEM</v>
      </c>
      <c r="F141" s="246">
        <f>IF('Crisis Indicator Data'!F138="x","x",IF(LOG('Crisis Indicator Data'!F138)&lt;F$4,0,IF(LOG('Crisis Indicator Data'!F138)&gt;F$3,5,ROUND(5-(F$3-LOG('Crisis Indicator Data'!F138))/(F$3-F$4)*5,1))))</f>
        <v>4.5</v>
      </c>
      <c r="G141" s="144">
        <f>IF('Crisis Indicator Data'!F138="x","x",IF(B141="Regional crisis",('Crisis Indicator Data'!F138/VLOOKUP('Impact of the crisis'!$C141,'Regional Crises'!$B$1:$R$66,4,FALSE)),'Crisis Indicator Data'!F138/VLOOKUP('Impact of the crisis'!$E141,'Country Indicator Data'!$B$4:$P$300,15,FALSE)))</f>
        <v>1</v>
      </c>
      <c r="H141" s="240">
        <f t="shared" si="52"/>
        <v>5</v>
      </c>
      <c r="I141" s="240">
        <f t="shared" si="53"/>
        <v>4.75</v>
      </c>
      <c r="J141" s="240">
        <f>IF('Crisis Indicator Data'!G138="x","x",IF(LOG('Crisis Indicator Data'!G138)&lt;J$4,0,IF(LOG('Crisis Indicator Data'!G138)&gt;J$3,5,ROUND(5-(J$3-LOG('Crisis Indicator Data'!G138))/(J$3-J$4)*5,1))))</f>
        <v>5</v>
      </c>
      <c r="K141" s="144">
        <f>IF('Crisis Indicator Data'!G138="x","x",IF(B141="Regional crisis",('Crisis Indicator Data'!G138/VLOOKUP('Impact of the crisis'!$C141,'Regional Crises'!$B$1:$R$66,5,FALSE)),'Crisis Indicator Data'!G138/VLOOKUP('Impact of the crisis'!$E141,'Country Indicator Data'!$B$4:$P$300,14,FALSE)))</f>
        <v>0.99675324675324672</v>
      </c>
      <c r="L141" s="240">
        <f t="shared" si="54"/>
        <v>5</v>
      </c>
      <c r="M141" s="240">
        <f t="shared" si="55"/>
        <v>5</v>
      </c>
      <c r="N141" s="240">
        <f t="shared" si="56"/>
        <v>4.9000000000000004</v>
      </c>
      <c r="O141" s="240">
        <f>IF('Crisis Indicator Data'!H138="x","x",IF('Crisis Indicator Data'!H138=0,0,IF(LOG('Crisis Indicator Data'!H138)&lt;O$4,0,IF(LOG('Crisis Indicator Data'!H138)&gt;O$3,5,ROUND(5-(O$3-LOG('Crisis Indicator Data'!H138))/(O$3-O$4)*5,1)))))</f>
        <v>4.9000000000000004</v>
      </c>
      <c r="P141" s="143">
        <f>IF('Crisis Indicator Data'!H138="x","x",'Crisis Indicator Data'!H138/'Crisis Indicator Data'!G138)</f>
        <v>0.88273615635179148</v>
      </c>
      <c r="Q141" s="240">
        <f t="shared" si="57"/>
        <v>4.4000000000000004</v>
      </c>
      <c r="R141" s="240">
        <f t="shared" si="58"/>
        <v>4.6500000000000004</v>
      </c>
      <c r="S141" s="240">
        <f>IF('Crisis Indicator Data'!I138="x","x",IF('Crisis Indicator Data'!I138=0,0,IF(LOG('Crisis Indicator Data'!I138)&lt;S$4,0,IF(LOG('Crisis Indicator Data'!I138)&gt;S$3,5,ROUND(5-(S$3-LOG('Crisis Indicator Data'!I138))/(S$3-S$4)*5,1)))))</f>
        <v>5</v>
      </c>
      <c r="T141" s="143">
        <f>IF('Crisis Indicator Data'!H138="x","x",IF('Crisis Indicator Data'!I138="x","x",'Crisis Indicator Data'!I138/'Crisis Indicator Data'!H138))</f>
        <v>0.15498154981549817</v>
      </c>
      <c r="U141" s="240">
        <f t="shared" si="59"/>
        <v>5</v>
      </c>
      <c r="V141" s="240">
        <f t="shared" si="60"/>
        <v>5</v>
      </c>
      <c r="W141" s="240">
        <f>IF('Crisis Indicator Data'!L138="x","x",IF('Crisis Indicator Data'!L138=0,0,IF(LOG('Crisis Indicator Data'!L138)&lt;W$4,0,IF(LOG('Crisis Indicator Data'!L138)&gt;W$3,5,ROUND(5-(W$3-LOG('Crisis Indicator Data'!L138))/(W$3-W$4)*5,1)))))</f>
        <v>3.6</v>
      </c>
      <c r="X141" s="247">
        <f>IF(OR('Crisis Indicator Data'!L138="x",'Crisis Indicator Data'!H138="x"),"x",'Crisis Indicator Data'!L138/'Crisis Indicator Data'!H138)</f>
        <v>1.2287822878228782E-5</v>
      </c>
      <c r="Y141" s="240">
        <f t="shared" si="61"/>
        <v>0.6</v>
      </c>
      <c r="Z141" s="240">
        <f t="shared" si="62"/>
        <v>2.1</v>
      </c>
      <c r="AA141" s="240">
        <f t="shared" si="63"/>
        <v>4</v>
      </c>
      <c r="AB141" s="248">
        <f t="shared" si="64"/>
        <v>4.4000000000000004</v>
      </c>
    </row>
    <row r="142" spans="1:28" x14ac:dyDescent="0.25">
      <c r="A142" s="149" t="str">
        <f>'Crisis Indicator Data'!A139</f>
        <v>Mixed migration flows in Yemen</v>
      </c>
      <c r="B142" s="150" t="str">
        <f>'Crisis Indicator Data'!B139</f>
        <v>International displacement</v>
      </c>
      <c r="C142" s="150" t="str">
        <f>'Crisis Indicator Data'!C139</f>
        <v>YEM002</v>
      </c>
      <c r="D142" s="150" t="str">
        <f>'Crisis Indicator Data'!D139</f>
        <v>Yemen</v>
      </c>
      <c r="E142" s="151" t="str">
        <f>'Crisis Indicator Data'!E139</f>
        <v>YEM</v>
      </c>
      <c r="F142" s="246">
        <f>IF('Crisis Indicator Data'!F139="x","x",IF(LOG('Crisis Indicator Data'!F139)&lt;F$4,0,IF(LOG('Crisis Indicator Data'!F139)&gt;F$3,5,ROUND(5-(F$3-LOG('Crisis Indicator Data'!F139))/(F$3-F$4)*5,1))))</f>
        <v>4.5</v>
      </c>
      <c r="G142" s="144">
        <f>IF('Crisis Indicator Data'!F139="x","x",IF(B142="Regional crisis",('Crisis Indicator Data'!F139/VLOOKUP('Impact of the crisis'!$C142,'Regional Crises'!$B$1:$R$66,4,FALSE)),'Crisis Indicator Data'!F139/VLOOKUP('Impact of the crisis'!$E142,'Country Indicator Data'!$B$4:$P$300,15,FALSE)))</f>
        <v>1</v>
      </c>
      <c r="H142" s="240">
        <f t="shared" si="52"/>
        <v>5</v>
      </c>
      <c r="I142" s="240">
        <f t="shared" si="53"/>
        <v>4.75</v>
      </c>
      <c r="J142" s="240">
        <f>IF('Crisis Indicator Data'!G139="x","x",IF(LOG('Crisis Indicator Data'!G139)&lt;J$4,0,IF(LOG('Crisis Indicator Data'!G139)&gt;J$3,5,ROUND(5-(J$3-LOG('Crisis Indicator Data'!G139))/(J$3-J$4)*5,1))))</f>
        <v>5</v>
      </c>
      <c r="K142" s="144">
        <f>IF('Crisis Indicator Data'!G139="x","x",IF(B142="Regional crisis",('Crisis Indicator Data'!G139/VLOOKUP('Impact of the crisis'!$C142,'Regional Crises'!$B$1:$R$66,5,FALSE)),'Crisis Indicator Data'!G139/VLOOKUP('Impact of the crisis'!$E142,'Country Indicator Data'!$B$4:$P$300,14,FALSE)))</f>
        <v>0.99675324675324672</v>
      </c>
      <c r="L142" s="240">
        <f t="shared" si="54"/>
        <v>5</v>
      </c>
      <c r="M142" s="240">
        <f t="shared" si="55"/>
        <v>5</v>
      </c>
      <c r="N142" s="240">
        <f t="shared" si="56"/>
        <v>4.9000000000000004</v>
      </c>
      <c r="O142" s="240">
        <f>IF('Crisis Indicator Data'!H139="x","x",IF('Crisis Indicator Data'!H139=0,0,IF(LOG('Crisis Indicator Data'!H139)&lt;O$4,0,IF(LOG('Crisis Indicator Data'!H139)&gt;O$3,5,ROUND(5-(O$3-LOG('Crisis Indicator Data'!H139))/(O$3-O$4)*5,1)))))</f>
        <v>4.9000000000000004</v>
      </c>
      <c r="P142" s="143">
        <f>IF('Crisis Indicator Data'!H139="x","x",'Crisis Indicator Data'!H139/'Crisis Indicator Data'!G139)</f>
        <v>0.88273615635179148</v>
      </c>
      <c r="Q142" s="240">
        <f t="shared" si="57"/>
        <v>4.4000000000000004</v>
      </c>
      <c r="R142" s="240">
        <f t="shared" si="58"/>
        <v>4.6500000000000004</v>
      </c>
      <c r="S142" s="240">
        <f>IF('Crisis Indicator Data'!I139="x","x",IF('Crisis Indicator Data'!I139=0,0,IF(LOG('Crisis Indicator Data'!I139)&lt;S$4,0,IF(LOG('Crisis Indicator Data'!I139)&gt;S$3,5,ROUND(5-(S$3-LOG('Crisis Indicator Data'!I139))/(S$3-S$4)*5,1)))))</f>
        <v>5</v>
      </c>
      <c r="T142" s="143">
        <f>IF('Crisis Indicator Data'!H139="x","x",IF('Crisis Indicator Data'!I139="x","x",'Crisis Indicator Data'!I139/'Crisis Indicator Data'!H139))</f>
        <v>0.15498154981549817</v>
      </c>
      <c r="U142" s="240">
        <f t="shared" si="59"/>
        <v>5</v>
      </c>
      <c r="V142" s="240">
        <f t="shared" si="60"/>
        <v>5</v>
      </c>
      <c r="W142" s="240">
        <f>IF('Crisis Indicator Data'!L139="x","x",IF('Crisis Indicator Data'!L139=0,0,IF(LOG('Crisis Indicator Data'!L139)&lt;W$4,0,IF(LOG('Crisis Indicator Data'!L139)&gt;W$3,5,ROUND(5-(W$3-LOG('Crisis Indicator Data'!L139))/(W$3-W$4)*5,1)))))</f>
        <v>3.8</v>
      </c>
      <c r="X142" s="247">
        <f>IF(OR('Crisis Indicator Data'!L139="x",'Crisis Indicator Data'!H139="x"),"x",'Crisis Indicator Data'!L139/'Crisis Indicator Data'!H139)</f>
        <v>1.6531365313653136E-5</v>
      </c>
      <c r="Y142" s="240">
        <f t="shared" si="61"/>
        <v>0.8</v>
      </c>
      <c r="Z142" s="240">
        <f t="shared" si="62"/>
        <v>2.2999999999999998</v>
      </c>
      <c r="AA142" s="240">
        <f t="shared" si="63"/>
        <v>4</v>
      </c>
      <c r="AB142" s="248">
        <f t="shared" si="64"/>
        <v>4.4000000000000004</v>
      </c>
    </row>
    <row r="143" spans="1:28" x14ac:dyDescent="0.25">
      <c r="A143" s="149" t="str">
        <f>'Crisis Indicator Data'!A140</f>
        <v>Drought in Zambia</v>
      </c>
      <c r="B143" s="150" t="str">
        <f>'Crisis Indicator Data'!B140</f>
        <v>Drought</v>
      </c>
      <c r="C143" s="150" t="str">
        <f>'Crisis Indicator Data'!C140</f>
        <v>ZMB002</v>
      </c>
      <c r="D143" s="150" t="str">
        <f>'Crisis Indicator Data'!D140</f>
        <v>Zambia</v>
      </c>
      <c r="E143" s="151" t="str">
        <f>'Crisis Indicator Data'!E140</f>
        <v>ZMB</v>
      </c>
      <c r="F143" s="246">
        <f>IF('Crisis Indicator Data'!F140="x","x",IF(LOG('Crisis Indicator Data'!F140)&lt;F$4,0,IF(LOG('Crisis Indicator Data'!F140)&gt;F$3,5,ROUND(5-(F$3-LOG('Crisis Indicator Data'!F140))/(F$3-F$4)*5,1))))</f>
        <v>4.8</v>
      </c>
      <c r="G143" s="144">
        <f>IF('Crisis Indicator Data'!F140="x","x",IF(B143="Regional crisis",('Crisis Indicator Data'!F140/VLOOKUP('Impact of the crisis'!$C143,'Regional Crises'!$B$1:$R$66,4,FALSE)),'Crisis Indicator Data'!F140/VLOOKUP('Impact of the crisis'!$E143,'Country Indicator Data'!$B$4:$P$300,15,FALSE)))</f>
        <v>1.0124134034625163</v>
      </c>
      <c r="H143" s="240">
        <f t="shared" si="52"/>
        <v>5</v>
      </c>
      <c r="I143" s="240">
        <f t="shared" si="53"/>
        <v>4.9000000000000004</v>
      </c>
      <c r="J143" s="240">
        <f>IF('Crisis Indicator Data'!G140="x","x",IF(LOG('Crisis Indicator Data'!G140)&lt;J$4,0,IF(LOG('Crisis Indicator Data'!G140)&gt;J$3,5,ROUND(5-(J$3-LOG('Crisis Indicator Data'!G140))/(J$3-J$4)*5,1))))</f>
        <v>3.6</v>
      </c>
      <c r="K143" s="144">
        <f>IF('Crisis Indicator Data'!G140="x","x",IF(B143="Regional crisis",('Crisis Indicator Data'!G140/VLOOKUP('Impact of the crisis'!$C143,'Regional Crises'!$B$1:$R$66,5,FALSE)),'Crisis Indicator Data'!G140/VLOOKUP('Impact of the crisis'!$E143,'Country Indicator Data'!$B$4:$P$300,14,FALSE)))</f>
        <v>0.66201086956521737</v>
      </c>
      <c r="L143" s="240">
        <f t="shared" si="54"/>
        <v>3.3</v>
      </c>
      <c r="M143" s="240">
        <f t="shared" si="55"/>
        <v>3.45</v>
      </c>
      <c r="N143" s="240">
        <f t="shared" si="56"/>
        <v>4.3</v>
      </c>
      <c r="O143" s="240">
        <f>IF('Crisis Indicator Data'!H140="x","x",IF('Crisis Indicator Data'!H140=0,0,IF(LOG('Crisis Indicator Data'!H140)&lt;O$4,0,IF(LOG('Crisis Indicator Data'!H140)&gt;O$3,5,ROUND(5-(O$3-LOG('Crisis Indicator Data'!H140))/(O$3-O$4)*5,1)))))</f>
        <v>3.9</v>
      </c>
      <c r="P143" s="143">
        <f>IF('Crisis Indicator Data'!H140="x","x",'Crisis Indicator Data'!H140/'Crisis Indicator Data'!G140)</f>
        <v>0.55496264674493068</v>
      </c>
      <c r="Q143" s="240">
        <f t="shared" si="57"/>
        <v>2.8</v>
      </c>
      <c r="R143" s="240">
        <f t="shared" si="58"/>
        <v>3.3499999999999996</v>
      </c>
      <c r="S143" s="240">
        <f>IF('Crisis Indicator Data'!I140="x","x",IF('Crisis Indicator Data'!I140=0,0,IF(LOG('Crisis Indicator Data'!I140)&lt;S$4,0,IF(LOG('Crisis Indicator Data'!I140)&gt;S$3,5,ROUND(5-(S$3-LOG('Crisis Indicator Data'!I140))/(S$3-S$4)*5,1)))))</f>
        <v>0</v>
      </c>
      <c r="T143" s="143">
        <f>IF('Crisis Indicator Data'!H140="x","x",IF('Crisis Indicator Data'!I140="x","x",'Crisis Indicator Data'!I140/'Crisis Indicator Data'!H140))</f>
        <v>0</v>
      </c>
      <c r="U143" s="240">
        <f t="shared" si="59"/>
        <v>0</v>
      </c>
      <c r="V143" s="240">
        <f t="shared" si="60"/>
        <v>0</v>
      </c>
      <c r="W143" s="240">
        <f>IF('Crisis Indicator Data'!L140="x","x",IF('Crisis Indicator Data'!L140=0,0,IF(LOG('Crisis Indicator Data'!L140)&lt;W$4,0,IF(LOG('Crisis Indicator Data'!L140)&gt;W$3,5,ROUND(5-(W$3-LOG('Crisis Indicator Data'!L140))/(W$3-W$4)*5,1)))))</f>
        <v>0</v>
      </c>
      <c r="X143" s="247">
        <f>IF(OR('Crisis Indicator Data'!L140="x",'Crisis Indicator Data'!H140="x"),"x",'Crisis Indicator Data'!L140/'Crisis Indicator Data'!H140)</f>
        <v>0</v>
      </c>
      <c r="Y143" s="240">
        <f t="shared" si="61"/>
        <v>0</v>
      </c>
      <c r="Z143" s="240">
        <f t="shared" si="62"/>
        <v>0</v>
      </c>
      <c r="AA143" s="240">
        <f t="shared" si="63"/>
        <v>0</v>
      </c>
      <c r="AB143" s="248">
        <f t="shared" si="64"/>
        <v>2</v>
      </c>
    </row>
    <row r="144" spans="1:28" x14ac:dyDescent="0.25">
      <c r="A144" s="152" t="str">
        <f>'Crisis Indicator Data'!A141</f>
        <v>Complex crisis in Zimbabwe</v>
      </c>
      <c r="B144" s="153" t="str">
        <f>'Crisis Indicator Data'!B141</f>
        <v>Complex crisis</v>
      </c>
      <c r="C144" s="153" t="str">
        <f>'Crisis Indicator Data'!C141</f>
        <v>ZWE001</v>
      </c>
      <c r="D144" s="153" t="str">
        <f>'Crisis Indicator Data'!D141</f>
        <v>Zimbabwe</v>
      </c>
      <c r="E144" s="154" t="str">
        <f>'Crisis Indicator Data'!E141</f>
        <v>ZWE</v>
      </c>
      <c r="F144" s="246">
        <f>IF('Crisis Indicator Data'!F141="x","x",IF(LOG('Crisis Indicator Data'!F141)&lt;F$4,0,IF(LOG('Crisis Indicator Data'!F141)&gt;F$3,5,ROUND(5-(F$3-LOG('Crisis Indicator Data'!F141))/(F$3-F$4)*5,1))))</f>
        <v>4.3</v>
      </c>
      <c r="G144" s="145">
        <f>IF('Crisis Indicator Data'!F141="x","x",IF(B144="Regional crisis",('Crisis Indicator Data'!F141/VLOOKUP('Impact of the crisis'!$C144,'Regional Crises'!$B$1:$R$66,4,FALSE)),'Crisis Indicator Data'!F141/VLOOKUP('Impact of the crisis'!$E144,'Country Indicator Data'!$B$4:$P$300,15,FALSE)))</f>
        <v>1.0100995217784672</v>
      </c>
      <c r="H144" s="240">
        <f t="shared" si="52"/>
        <v>5</v>
      </c>
      <c r="I144" s="240">
        <f t="shared" si="53"/>
        <v>4.6500000000000004</v>
      </c>
      <c r="J144" s="240">
        <f>IF('Crisis Indicator Data'!G141="x","x",IF(LOG('Crisis Indicator Data'!G141)&lt;J$4,0,IF(LOG('Crisis Indicator Data'!G141)&gt;J$3,5,ROUND(5-(J$3-LOG('Crisis Indicator Data'!G141))/(J$3-J$4)*5,1))))</f>
        <v>4</v>
      </c>
      <c r="K144" s="145">
        <f>IF('Crisis Indicator Data'!G141="x","x",IF(B144="Regional crisis",('Crisis Indicator Data'!G141/VLOOKUP('Impact of the crisis'!$C144,'Regional Crises'!$B$1:$R$66,5,FALSE)),'Crisis Indicator Data'!G141/VLOOKUP('Impact of the crisis'!$E144,'Country Indicator Data'!$B$4:$P$300,14,FALSE)))</f>
        <v>1</v>
      </c>
      <c r="L144" s="240">
        <f t="shared" si="54"/>
        <v>5</v>
      </c>
      <c r="M144" s="240">
        <f t="shared" si="55"/>
        <v>4.5</v>
      </c>
      <c r="N144" s="240">
        <f t="shared" si="56"/>
        <v>4.5999999999999996</v>
      </c>
      <c r="O144" s="240">
        <f>IF('Crisis Indicator Data'!H141="x","x",IF('Crisis Indicator Data'!H141=0,0,IF(LOG('Crisis Indicator Data'!H141)&lt;O$4,0,IF(LOG('Crisis Indicator Data'!H141)&gt;O$3,5,ROUND(5-(O$3-LOG('Crisis Indicator Data'!H141))/(O$3-O$4)*5,1)))))</f>
        <v>4.0999999999999996</v>
      </c>
      <c r="P144" s="143">
        <f>IF('Crisis Indicator Data'!H141="x","x",'Crisis Indicator Data'!H141/'Crisis Indicator Data'!G141)</f>
        <v>0.6238992093591309</v>
      </c>
      <c r="Q144" s="240">
        <f t="shared" si="57"/>
        <v>3.1</v>
      </c>
      <c r="R144" s="240">
        <f t="shared" si="58"/>
        <v>3.5999999999999996</v>
      </c>
      <c r="S144" s="240">
        <f>IF('Crisis Indicator Data'!I141="x","x",IF('Crisis Indicator Data'!I141=0,0,IF(LOG('Crisis Indicator Data'!I141)&lt;S$4,0,IF(LOG('Crisis Indicator Data'!I141)&gt;S$3,5,ROUND(5-(S$3-LOG('Crisis Indicator Data'!I141))/(S$3-S$4)*5,1)))))</f>
        <v>4.3</v>
      </c>
      <c r="T144" s="143">
        <f>IF('Crisis Indicator Data'!H141="x","x",IF('Crisis Indicator Data'!I141="x","x",'Crisis Indicator Data'!I141/'Crisis Indicator Data'!H141))</f>
        <v>9.7877601483618376E-2</v>
      </c>
      <c r="U144" s="240">
        <f t="shared" si="59"/>
        <v>3.3</v>
      </c>
      <c r="V144" s="240">
        <f t="shared" si="60"/>
        <v>3.8</v>
      </c>
      <c r="W144" s="240">
        <f>IF('Crisis Indicator Data'!L141="x","x",IF('Crisis Indicator Data'!L141=0,0,IF(LOG('Crisis Indicator Data'!L141)&lt;W$4,0,IF(LOG('Crisis Indicator Data'!L141)&gt;W$3,5,ROUND(5-(W$3-LOG('Crisis Indicator Data'!L141))/(W$3-W$4)*5,1)))))</f>
        <v>2.1</v>
      </c>
      <c r="X144" s="247">
        <f>IF(OR('Crisis Indicator Data'!L141="x",'Crisis Indicator Data'!H141="x"),"x",'Crisis Indicator Data'!L141/'Crisis Indicator Data'!H141)</f>
        <v>2.8848135174119101E-6</v>
      </c>
      <c r="Y144" s="240">
        <f t="shared" si="61"/>
        <v>0.1</v>
      </c>
      <c r="Z144" s="240">
        <f t="shared" si="62"/>
        <v>1.1000000000000001</v>
      </c>
      <c r="AA144" s="240">
        <f t="shared" si="63"/>
        <v>2.7</v>
      </c>
      <c r="AB144" s="248">
        <f t="shared" si="64"/>
        <v>3.2</v>
      </c>
    </row>
    <row r="145" spans="5:29" x14ac:dyDescent="0.25">
      <c r="E145"/>
      <c r="F145"/>
      <c r="G145"/>
      <c r="H145"/>
      <c r="I145"/>
      <c r="J145"/>
      <c r="K145"/>
      <c r="L145"/>
      <c r="M145"/>
      <c r="N145"/>
      <c r="O145"/>
      <c r="P145"/>
      <c r="Q145"/>
      <c r="R145"/>
      <c r="S145"/>
      <c r="T145"/>
      <c r="U145"/>
      <c r="V145"/>
      <c r="W145"/>
      <c r="X145"/>
      <c r="Y145"/>
      <c r="Z145"/>
      <c r="AA145"/>
      <c r="AB145"/>
      <c r="AC145"/>
    </row>
    <row r="146" spans="5:29" x14ac:dyDescent="0.25">
      <c r="E146"/>
      <c r="F146"/>
      <c r="G146"/>
      <c r="H146"/>
      <c r="I146"/>
      <c r="J146"/>
      <c r="K146"/>
      <c r="L146"/>
      <c r="M146"/>
      <c r="N146"/>
      <c r="O146"/>
      <c r="P146"/>
      <c r="Q146"/>
      <c r="R146"/>
      <c r="S146"/>
      <c r="T146"/>
      <c r="U146"/>
      <c r="V146"/>
      <c r="W146"/>
      <c r="X146"/>
      <c r="Y146"/>
      <c r="Z146"/>
      <c r="AA146"/>
      <c r="AB146"/>
      <c r="AC146"/>
    </row>
    <row r="147" spans="5:29" x14ac:dyDescent="0.25">
      <c r="E147"/>
      <c r="F147"/>
      <c r="G147"/>
      <c r="H147"/>
      <c r="I147"/>
      <c r="J147"/>
      <c r="K147"/>
      <c r="L147"/>
      <c r="M147"/>
      <c r="N147"/>
      <c r="O147"/>
      <c r="P147"/>
      <c r="Q147"/>
      <c r="R147"/>
      <c r="S147"/>
      <c r="T147"/>
      <c r="U147"/>
      <c r="V147"/>
      <c r="W147"/>
      <c r="X147"/>
      <c r="Y147"/>
      <c r="Z147"/>
      <c r="AA147"/>
      <c r="AB147"/>
      <c r="AC147"/>
    </row>
    <row r="148" spans="5:29" x14ac:dyDescent="0.25">
      <c r="E148"/>
      <c r="F148"/>
      <c r="G148"/>
      <c r="H148"/>
      <c r="I148"/>
      <c r="J148"/>
      <c r="K148"/>
      <c r="L148"/>
      <c r="M148"/>
      <c r="N148"/>
      <c r="O148"/>
      <c r="P148"/>
      <c r="Q148"/>
      <c r="R148"/>
      <c r="S148"/>
      <c r="T148"/>
      <c r="U148"/>
      <c r="V148"/>
      <c r="W148"/>
      <c r="X148"/>
      <c r="Y148"/>
      <c r="Z148"/>
      <c r="AA148"/>
      <c r="AB148"/>
      <c r="AC148"/>
    </row>
    <row r="149" spans="5:29" x14ac:dyDescent="0.25">
      <c r="E149"/>
      <c r="F149"/>
      <c r="G149"/>
      <c r="H149"/>
      <c r="I149"/>
      <c r="J149"/>
      <c r="K149"/>
      <c r="L149"/>
      <c r="M149"/>
      <c r="N149"/>
      <c r="O149"/>
      <c r="P149"/>
      <c r="Q149"/>
      <c r="R149"/>
      <c r="S149"/>
      <c r="T149"/>
      <c r="U149"/>
      <c r="V149"/>
      <c r="W149"/>
      <c r="X149"/>
      <c r="Y149"/>
      <c r="Z149"/>
      <c r="AA149"/>
      <c r="AB149"/>
      <c r="AC149"/>
    </row>
    <row r="150" spans="5:29" x14ac:dyDescent="0.25">
      <c r="E150"/>
      <c r="F150"/>
      <c r="G150"/>
      <c r="H150"/>
      <c r="I150"/>
      <c r="J150"/>
      <c r="K150"/>
      <c r="L150"/>
      <c r="M150"/>
      <c r="N150"/>
      <c r="O150"/>
      <c r="P150"/>
      <c r="Q150"/>
      <c r="R150"/>
      <c r="S150"/>
      <c r="T150"/>
      <c r="U150"/>
      <c r="V150"/>
      <c r="W150"/>
      <c r="X150"/>
      <c r="Y150"/>
      <c r="Z150"/>
      <c r="AA150"/>
      <c r="AB150"/>
      <c r="AC150"/>
    </row>
    <row r="151" spans="5:29" x14ac:dyDescent="0.25">
      <c r="E151"/>
      <c r="F151"/>
      <c r="G151"/>
      <c r="H151"/>
      <c r="I151"/>
      <c r="J151"/>
      <c r="K151"/>
      <c r="L151"/>
      <c r="M151"/>
      <c r="N151"/>
      <c r="O151"/>
      <c r="P151"/>
      <c r="Q151"/>
      <c r="R151"/>
      <c r="S151"/>
      <c r="T151"/>
      <c r="U151"/>
      <c r="V151"/>
      <c r="W151"/>
      <c r="X151"/>
      <c r="Y151"/>
      <c r="Z151"/>
      <c r="AA151"/>
      <c r="AB151"/>
      <c r="AC151"/>
    </row>
  </sheetData>
  <mergeCells count="1">
    <mergeCell ref="A1:AB1"/>
  </mergeCells>
  <conditionalFormatting sqref="K6:K144">
    <cfRule type="cellIs" priority="100" stopIfTrue="1" operator="equal">
      <formula>"x"</formula>
    </cfRule>
  </conditionalFormatting>
  <conditionalFormatting sqref="P6:P144">
    <cfRule type="cellIs" priority="98" stopIfTrue="1" operator="equal">
      <formula>"x"</formula>
    </cfRule>
  </conditionalFormatting>
  <conditionalFormatting sqref="T6:T144">
    <cfRule type="cellIs" priority="96" stopIfTrue="1" operator="equal">
      <formula>"x"</formula>
    </cfRule>
  </conditionalFormatting>
  <conditionalFormatting sqref="F6:F144">
    <cfRule type="cellIs" dxfId="446" priority="91" stopIfTrue="1" operator="between">
      <formula>4</formula>
      <formula>5</formula>
    </cfRule>
    <cfRule type="cellIs" dxfId="445" priority="92" stopIfTrue="1" operator="between">
      <formula>3</formula>
      <formula>4</formula>
    </cfRule>
    <cfRule type="cellIs" dxfId="444" priority="93" stopIfTrue="1" operator="between">
      <formula>2</formula>
      <formula>3</formula>
    </cfRule>
    <cfRule type="cellIs" dxfId="443" priority="94" stopIfTrue="1" operator="between">
      <formula>1</formula>
      <formula>2</formula>
    </cfRule>
    <cfRule type="cellIs" dxfId="442" priority="95" stopIfTrue="1" operator="between">
      <formula>0</formula>
      <formula>1</formula>
    </cfRule>
  </conditionalFormatting>
  <conditionalFormatting sqref="H6:H144">
    <cfRule type="cellIs" dxfId="441" priority="86" stopIfTrue="1" operator="between">
      <formula>4</formula>
      <formula>5</formula>
    </cfRule>
    <cfRule type="cellIs" dxfId="440" priority="87" stopIfTrue="1" operator="between">
      <formula>3</formula>
      <formula>4</formula>
    </cfRule>
    <cfRule type="cellIs" dxfId="439" priority="88" stopIfTrue="1" operator="between">
      <formula>2</formula>
      <formula>3</formula>
    </cfRule>
    <cfRule type="cellIs" dxfId="438" priority="89" stopIfTrue="1" operator="between">
      <formula>1</formula>
      <formula>2</formula>
    </cfRule>
    <cfRule type="cellIs" dxfId="437" priority="90" stopIfTrue="1" operator="between">
      <formula>0</formula>
      <formula>1</formula>
    </cfRule>
  </conditionalFormatting>
  <conditionalFormatting sqref="I7:I144">
    <cfRule type="cellIs" dxfId="436" priority="81" stopIfTrue="1" operator="between">
      <formula>4</formula>
      <formula>5</formula>
    </cfRule>
    <cfRule type="cellIs" dxfId="435" priority="82" stopIfTrue="1" operator="between">
      <formula>3</formula>
      <formula>4</formula>
    </cfRule>
    <cfRule type="cellIs" dxfId="434" priority="83" stopIfTrue="1" operator="between">
      <formula>2</formula>
      <formula>3</formula>
    </cfRule>
    <cfRule type="cellIs" dxfId="433" priority="84" stopIfTrue="1" operator="between">
      <formula>1</formula>
      <formula>2</formula>
    </cfRule>
    <cfRule type="cellIs" dxfId="432" priority="85" stopIfTrue="1" operator="between">
      <formula>0</formula>
      <formula>1</formula>
    </cfRule>
  </conditionalFormatting>
  <conditionalFormatting sqref="J6:J144">
    <cfRule type="cellIs" dxfId="431" priority="76" stopIfTrue="1" operator="between">
      <formula>4</formula>
      <formula>5</formula>
    </cfRule>
    <cfRule type="cellIs" dxfId="430" priority="77" stopIfTrue="1" operator="between">
      <formula>3</formula>
      <formula>4</formula>
    </cfRule>
    <cfRule type="cellIs" dxfId="429" priority="78" stopIfTrue="1" operator="between">
      <formula>2</formula>
      <formula>3</formula>
    </cfRule>
    <cfRule type="cellIs" dxfId="428" priority="79" stopIfTrue="1" operator="between">
      <formula>1</formula>
      <formula>2</formula>
    </cfRule>
    <cfRule type="cellIs" dxfId="427" priority="80" stopIfTrue="1" operator="between">
      <formula>0</formula>
      <formula>1</formula>
    </cfRule>
  </conditionalFormatting>
  <conditionalFormatting sqref="I6">
    <cfRule type="cellIs" dxfId="426" priority="71" stopIfTrue="1" operator="between">
      <formula>4</formula>
      <formula>5</formula>
    </cfRule>
    <cfRule type="cellIs" dxfId="425" priority="72" stopIfTrue="1" operator="between">
      <formula>3</formula>
      <formula>4</formula>
    </cfRule>
    <cfRule type="cellIs" dxfId="424" priority="73" stopIfTrue="1" operator="between">
      <formula>2</formula>
      <formula>3</formula>
    </cfRule>
    <cfRule type="cellIs" dxfId="423" priority="74" stopIfTrue="1" operator="between">
      <formula>1</formula>
      <formula>2</formula>
    </cfRule>
    <cfRule type="cellIs" dxfId="422" priority="75" stopIfTrue="1" operator="between">
      <formula>0</formula>
      <formula>1</formula>
    </cfRule>
  </conditionalFormatting>
  <conditionalFormatting sqref="L6:L144">
    <cfRule type="cellIs" dxfId="421" priority="66" stopIfTrue="1" operator="between">
      <formula>4</formula>
      <formula>5</formula>
    </cfRule>
    <cfRule type="cellIs" dxfId="420" priority="67" stopIfTrue="1" operator="between">
      <formula>3</formula>
      <formula>4</formula>
    </cfRule>
    <cfRule type="cellIs" dxfId="419" priority="68" stopIfTrue="1" operator="between">
      <formula>2</formula>
      <formula>3</formula>
    </cfRule>
    <cfRule type="cellIs" dxfId="418" priority="69" stopIfTrue="1" operator="between">
      <formula>1</formula>
      <formula>2</formula>
    </cfRule>
    <cfRule type="cellIs" dxfId="417" priority="70" stopIfTrue="1" operator="between">
      <formula>0</formula>
      <formula>1</formula>
    </cfRule>
  </conditionalFormatting>
  <conditionalFormatting sqref="M6:M144">
    <cfRule type="cellIs" dxfId="416" priority="61" stopIfTrue="1" operator="between">
      <formula>4</formula>
      <formula>5</formula>
    </cfRule>
    <cfRule type="cellIs" dxfId="415" priority="62" stopIfTrue="1" operator="between">
      <formula>3</formula>
      <formula>4</formula>
    </cfRule>
    <cfRule type="cellIs" dxfId="414" priority="63" stopIfTrue="1" operator="between">
      <formula>2</formula>
      <formula>3</formula>
    </cfRule>
    <cfRule type="cellIs" dxfId="413" priority="64" stopIfTrue="1" operator="between">
      <formula>1</formula>
      <formula>2</formula>
    </cfRule>
    <cfRule type="cellIs" dxfId="412" priority="65" stopIfTrue="1" operator="between">
      <formula>0</formula>
      <formula>1</formula>
    </cfRule>
  </conditionalFormatting>
  <conditionalFormatting sqref="N6:N144">
    <cfRule type="cellIs" dxfId="411" priority="56" stopIfTrue="1" operator="between">
      <formula>4</formula>
      <formula>5</formula>
    </cfRule>
    <cfRule type="cellIs" dxfId="410" priority="57" stopIfTrue="1" operator="between">
      <formula>3</formula>
      <formula>4</formula>
    </cfRule>
    <cfRule type="cellIs" dxfId="409" priority="58" stopIfTrue="1" operator="between">
      <formula>2</formula>
      <formula>3</formula>
    </cfRule>
    <cfRule type="cellIs" dxfId="408" priority="59" stopIfTrue="1" operator="between">
      <formula>1</formula>
      <formula>2</formula>
    </cfRule>
    <cfRule type="cellIs" dxfId="407" priority="60" stopIfTrue="1" operator="between">
      <formula>0</formula>
      <formula>1</formula>
    </cfRule>
  </conditionalFormatting>
  <conditionalFormatting sqref="O6:O144">
    <cfRule type="cellIs" dxfId="406" priority="51" stopIfTrue="1" operator="between">
      <formula>4</formula>
      <formula>5</formula>
    </cfRule>
    <cfRule type="cellIs" dxfId="405" priority="52" stopIfTrue="1" operator="between">
      <formula>3</formula>
      <formula>4</formula>
    </cfRule>
    <cfRule type="cellIs" dxfId="404" priority="53" stopIfTrue="1" operator="between">
      <formula>2</formula>
      <formula>3</formula>
    </cfRule>
    <cfRule type="cellIs" dxfId="403" priority="54" stopIfTrue="1" operator="between">
      <formula>1</formula>
      <formula>2</formula>
    </cfRule>
    <cfRule type="cellIs" dxfId="402" priority="55" stopIfTrue="1" operator="between">
      <formula>0</formula>
      <formula>1</formula>
    </cfRule>
  </conditionalFormatting>
  <conditionalFormatting sqref="Q6:Q144">
    <cfRule type="cellIs" dxfId="401" priority="46" stopIfTrue="1" operator="between">
      <formula>4</formula>
      <formula>5</formula>
    </cfRule>
    <cfRule type="cellIs" dxfId="400" priority="47" stopIfTrue="1" operator="between">
      <formula>3</formula>
      <formula>4</formula>
    </cfRule>
    <cfRule type="cellIs" dxfId="399" priority="48" stopIfTrue="1" operator="between">
      <formula>2</formula>
      <formula>3</formula>
    </cfRule>
    <cfRule type="cellIs" dxfId="398" priority="49" stopIfTrue="1" operator="between">
      <formula>1</formula>
      <formula>2</formula>
    </cfRule>
    <cfRule type="cellIs" dxfId="397" priority="50" stopIfTrue="1" operator="between">
      <formula>0</formula>
      <formula>1</formula>
    </cfRule>
  </conditionalFormatting>
  <conditionalFormatting sqref="R6:R144">
    <cfRule type="cellIs" dxfId="396" priority="41" stopIfTrue="1" operator="between">
      <formula>4</formula>
      <formula>5</formula>
    </cfRule>
    <cfRule type="cellIs" dxfId="395" priority="42" stopIfTrue="1" operator="between">
      <formula>3</formula>
      <formula>4</formula>
    </cfRule>
    <cfRule type="cellIs" dxfId="394" priority="43" stopIfTrue="1" operator="between">
      <formula>2</formula>
      <formula>3</formula>
    </cfRule>
    <cfRule type="cellIs" dxfId="393" priority="44" stopIfTrue="1" operator="between">
      <formula>1</formula>
      <formula>2</formula>
    </cfRule>
    <cfRule type="cellIs" dxfId="392" priority="45" stopIfTrue="1" operator="between">
      <formula>0</formula>
      <formula>1</formula>
    </cfRule>
  </conditionalFormatting>
  <conditionalFormatting sqref="S6:S144">
    <cfRule type="cellIs" dxfId="391" priority="36" stopIfTrue="1" operator="between">
      <formula>4</formula>
      <formula>5</formula>
    </cfRule>
    <cfRule type="cellIs" dxfId="390" priority="37" stopIfTrue="1" operator="between">
      <formula>3</formula>
      <formula>4</formula>
    </cfRule>
    <cfRule type="cellIs" dxfId="389" priority="38" stopIfTrue="1" operator="between">
      <formula>2</formula>
      <formula>3</formula>
    </cfRule>
    <cfRule type="cellIs" dxfId="388" priority="39" stopIfTrue="1" operator="between">
      <formula>1</formula>
      <formula>2</formula>
    </cfRule>
    <cfRule type="cellIs" dxfId="387" priority="40" stopIfTrue="1" operator="between">
      <formula>0</formula>
      <formula>1</formula>
    </cfRule>
  </conditionalFormatting>
  <conditionalFormatting sqref="U6:U144">
    <cfRule type="cellIs" dxfId="386" priority="31" stopIfTrue="1" operator="between">
      <formula>4</formula>
      <formula>5</formula>
    </cfRule>
    <cfRule type="cellIs" dxfId="385" priority="32" stopIfTrue="1" operator="between">
      <formula>3</formula>
      <formula>4</formula>
    </cfRule>
    <cfRule type="cellIs" dxfId="384" priority="33" stopIfTrue="1" operator="between">
      <formula>2</formula>
      <formula>3</formula>
    </cfRule>
    <cfRule type="cellIs" dxfId="383" priority="34" stopIfTrue="1" operator="between">
      <formula>1</formula>
      <formula>2</formula>
    </cfRule>
    <cfRule type="cellIs" dxfId="382" priority="35" stopIfTrue="1" operator="between">
      <formula>0</formula>
      <formula>1</formula>
    </cfRule>
  </conditionalFormatting>
  <conditionalFormatting sqref="V6:V144">
    <cfRule type="cellIs" dxfId="381" priority="26" stopIfTrue="1" operator="between">
      <formula>4</formula>
      <formula>5</formula>
    </cfRule>
    <cfRule type="cellIs" dxfId="380" priority="27" stopIfTrue="1" operator="between">
      <formula>3</formula>
      <formula>4</formula>
    </cfRule>
    <cfRule type="cellIs" dxfId="379" priority="28" stopIfTrue="1" operator="between">
      <formula>2</formula>
      <formula>3</formula>
    </cfRule>
    <cfRule type="cellIs" dxfId="378" priority="29" stopIfTrue="1" operator="between">
      <formula>1</formula>
      <formula>2</formula>
    </cfRule>
    <cfRule type="cellIs" dxfId="377" priority="30" stopIfTrue="1" operator="between">
      <formula>0</formula>
      <formula>1</formula>
    </cfRule>
  </conditionalFormatting>
  <conditionalFormatting sqref="W6:W144">
    <cfRule type="cellIs" dxfId="376" priority="21" stopIfTrue="1" operator="between">
      <formula>4</formula>
      <formula>5</formula>
    </cfRule>
    <cfRule type="cellIs" dxfId="375" priority="22" stopIfTrue="1" operator="between">
      <formula>3</formula>
      <formula>4</formula>
    </cfRule>
    <cfRule type="cellIs" dxfId="374" priority="23" stopIfTrue="1" operator="between">
      <formula>2</formula>
      <formula>3</formula>
    </cfRule>
    <cfRule type="cellIs" dxfId="373" priority="24" stopIfTrue="1" operator="between">
      <formula>1</formula>
      <formula>2</formula>
    </cfRule>
    <cfRule type="cellIs" dxfId="372" priority="25" stopIfTrue="1" operator="between">
      <formula>0</formula>
      <formula>1</formula>
    </cfRule>
  </conditionalFormatting>
  <conditionalFormatting sqref="AB6:AB144">
    <cfRule type="cellIs" dxfId="371" priority="1" stopIfTrue="1" operator="between">
      <formula>4</formula>
      <formula>5</formula>
    </cfRule>
    <cfRule type="cellIs" dxfId="370" priority="2" stopIfTrue="1" operator="between">
      <formula>3</formula>
      <formula>4</formula>
    </cfRule>
    <cfRule type="cellIs" dxfId="369" priority="3" stopIfTrue="1" operator="between">
      <formula>2</formula>
      <formula>3</formula>
    </cfRule>
    <cfRule type="cellIs" dxfId="368" priority="4" stopIfTrue="1" operator="between">
      <formula>1</formula>
      <formula>2</formula>
    </cfRule>
    <cfRule type="cellIs" dxfId="367" priority="5" stopIfTrue="1" operator="between">
      <formula>0</formula>
      <formula>1</formula>
    </cfRule>
  </conditionalFormatting>
  <conditionalFormatting sqref="Y6:Y144">
    <cfRule type="cellIs" dxfId="366" priority="16" stopIfTrue="1" operator="between">
      <formula>4</formula>
      <formula>5</formula>
    </cfRule>
    <cfRule type="cellIs" dxfId="365" priority="17" stopIfTrue="1" operator="between">
      <formula>3</formula>
      <formula>4</formula>
    </cfRule>
    <cfRule type="cellIs" dxfId="364" priority="18" stopIfTrue="1" operator="between">
      <formula>2</formula>
      <formula>3</formula>
    </cfRule>
    <cfRule type="cellIs" dxfId="363" priority="19" stopIfTrue="1" operator="between">
      <formula>1</formula>
      <formula>2</formula>
    </cfRule>
    <cfRule type="cellIs" dxfId="362" priority="20" stopIfTrue="1" operator="between">
      <formula>0</formula>
      <formula>1</formula>
    </cfRule>
  </conditionalFormatting>
  <conditionalFormatting sqref="Z6:Z144">
    <cfRule type="cellIs" dxfId="361" priority="11" stopIfTrue="1" operator="between">
      <formula>4</formula>
      <formula>5</formula>
    </cfRule>
    <cfRule type="cellIs" dxfId="360" priority="12" stopIfTrue="1" operator="between">
      <formula>3</formula>
      <formula>4</formula>
    </cfRule>
    <cfRule type="cellIs" dxfId="359" priority="13" stopIfTrue="1" operator="between">
      <formula>2</formula>
      <formula>3</formula>
    </cfRule>
    <cfRule type="cellIs" dxfId="358" priority="14" stopIfTrue="1" operator="between">
      <formula>1</formula>
      <formula>2</formula>
    </cfRule>
    <cfRule type="cellIs" dxfId="357" priority="15" stopIfTrue="1" operator="between">
      <formula>0</formula>
      <formula>1</formula>
    </cfRule>
  </conditionalFormatting>
  <conditionalFormatting sqref="AA6:AA144">
    <cfRule type="cellIs" dxfId="356" priority="6" stopIfTrue="1" operator="between">
      <formula>4</formula>
      <formula>5</formula>
    </cfRule>
    <cfRule type="cellIs" dxfId="355" priority="7" stopIfTrue="1" operator="between">
      <formula>3</formula>
      <formula>4</formula>
    </cfRule>
    <cfRule type="cellIs" dxfId="354" priority="8" stopIfTrue="1" operator="between">
      <formula>2</formula>
      <formula>3</formula>
    </cfRule>
    <cfRule type="cellIs" dxfId="353" priority="9" stopIfTrue="1" operator="between">
      <formula>1</formula>
      <formula>2</formula>
    </cfRule>
    <cfRule type="cellIs" dxfId="352"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S149"/>
  <sheetViews>
    <sheetView topLeftCell="A121" workbookViewId="0">
      <selection activeCell="J145" sqref="J145:S149"/>
    </sheetView>
  </sheetViews>
  <sheetFormatPr defaultColWidth="9.42578125" defaultRowHeight="15" x14ac:dyDescent="0.25"/>
  <cols>
    <col min="1" max="1" width="36.42578125" style="216" customWidth="1"/>
    <col min="2" max="2" width="26" style="216" bestFit="1" customWidth="1"/>
    <col min="3" max="3" width="10.42578125" style="216" bestFit="1" customWidth="1"/>
    <col min="4" max="4" width="13.42578125" style="216" customWidth="1"/>
    <col min="5" max="5" width="11" style="216" customWidth="1"/>
    <col min="6" max="18" width="10" style="212" customWidth="1"/>
    <col min="19" max="19" width="9.42578125" style="216" customWidth="1"/>
    <col min="20" max="16384" width="9.42578125" style="216"/>
  </cols>
  <sheetData>
    <row r="1" spans="1:18" ht="15.75" customHeight="1" thickBot="1" x14ac:dyDescent="0.3">
      <c r="A1" s="300"/>
      <c r="B1" s="297"/>
      <c r="C1" s="297"/>
      <c r="D1" s="297"/>
      <c r="E1" s="297"/>
      <c r="F1" s="298"/>
      <c r="G1" s="298"/>
      <c r="H1" s="298"/>
      <c r="I1" s="298"/>
      <c r="J1" s="298"/>
      <c r="K1" s="298"/>
      <c r="L1" s="298"/>
      <c r="M1" s="298"/>
      <c r="N1" s="298"/>
      <c r="O1" s="298"/>
      <c r="P1" s="298"/>
      <c r="Q1" s="298"/>
      <c r="R1" s="298"/>
    </row>
    <row r="2" spans="1:18" s="211" customFormat="1" ht="110.85" customHeight="1" thickBot="1" x14ac:dyDescent="0.25">
      <c r="A2" s="2"/>
      <c r="B2" s="2"/>
      <c r="C2" s="55"/>
      <c r="D2" s="55"/>
      <c r="E2" s="55"/>
      <c r="F2" s="85" t="s">
        <v>7117</v>
      </c>
      <c r="G2" s="85" t="s">
        <v>7118</v>
      </c>
      <c r="H2" s="85" t="s">
        <v>7119</v>
      </c>
      <c r="I2" s="85" t="s">
        <v>7120</v>
      </c>
      <c r="J2" s="86" t="s">
        <v>7121</v>
      </c>
      <c r="K2" s="84" t="s">
        <v>744</v>
      </c>
      <c r="L2" s="87" t="s">
        <v>7122</v>
      </c>
      <c r="M2" s="87" t="s">
        <v>7123</v>
      </c>
      <c r="N2" s="87" t="s">
        <v>7124</v>
      </c>
      <c r="O2" s="87" t="s">
        <v>7125</v>
      </c>
      <c r="P2" s="87" t="s">
        <v>7126</v>
      </c>
      <c r="Q2" s="84" t="s">
        <v>7082</v>
      </c>
      <c r="R2" s="83" t="s">
        <v>7080</v>
      </c>
    </row>
    <row r="3" spans="1:18" x14ac:dyDescent="0.25">
      <c r="A3" s="51"/>
      <c r="B3" s="51"/>
      <c r="C3" s="55"/>
      <c r="D3" s="55"/>
      <c r="E3" s="7" t="s">
        <v>7114</v>
      </c>
      <c r="F3" s="66"/>
      <c r="G3" s="66"/>
      <c r="H3" s="66"/>
      <c r="I3" s="66"/>
      <c r="J3" s="66"/>
      <c r="K3" s="67">
        <v>7</v>
      </c>
      <c r="L3" s="29">
        <v>0.05</v>
      </c>
      <c r="M3" s="29">
        <v>0.05</v>
      </c>
      <c r="N3" s="29">
        <v>0.05</v>
      </c>
      <c r="O3" s="29">
        <v>0.05</v>
      </c>
      <c r="P3" s="29">
        <v>0.05</v>
      </c>
      <c r="Q3" s="66"/>
      <c r="R3" s="66"/>
    </row>
    <row r="4" spans="1:18" x14ac:dyDescent="0.25">
      <c r="A4" s="51"/>
      <c r="B4" s="51"/>
      <c r="C4" s="55"/>
      <c r="D4" s="55"/>
      <c r="E4" s="7" t="s">
        <v>7115</v>
      </c>
      <c r="F4" s="66"/>
      <c r="G4" s="66"/>
      <c r="H4" s="66"/>
      <c r="I4" s="66"/>
      <c r="J4" s="66"/>
      <c r="K4" s="67">
        <v>4</v>
      </c>
      <c r="L4" s="66"/>
      <c r="M4" s="66"/>
      <c r="N4" s="66"/>
      <c r="O4" s="66"/>
      <c r="P4" s="66"/>
      <c r="Q4" s="66"/>
      <c r="R4" s="66"/>
    </row>
    <row r="5" spans="1:18" x14ac:dyDescent="0.25">
      <c r="A5" s="23" t="s">
        <v>7068</v>
      </c>
      <c r="B5" s="23" t="s">
        <v>7073</v>
      </c>
      <c r="C5" s="23" t="s">
        <v>7070</v>
      </c>
      <c r="D5" s="23" t="s">
        <v>7071</v>
      </c>
      <c r="E5" s="24" t="s">
        <v>7116</v>
      </c>
      <c r="F5" s="25"/>
      <c r="G5" s="26"/>
      <c r="H5" s="25"/>
      <c r="I5" s="27"/>
      <c r="J5" s="25"/>
      <c r="K5" s="25"/>
      <c r="L5" s="25"/>
      <c r="M5" s="25"/>
      <c r="N5" s="25"/>
      <c r="O5" s="25"/>
      <c r="P5" s="25"/>
      <c r="Q5" s="25"/>
      <c r="R5" s="25"/>
    </row>
    <row r="6" spans="1:18" x14ac:dyDescent="0.25">
      <c r="A6" s="146" t="str">
        <f>'Crisis Indicator Data'!A3</f>
        <v>Complex crisis in Afghanistan</v>
      </c>
      <c r="B6" s="147" t="str">
        <f>'Crisis Indicator Data'!B3</f>
        <v>Complex crisis</v>
      </c>
      <c r="C6" s="147" t="str">
        <f>'Crisis Indicator Data'!C3</f>
        <v>AFG001</v>
      </c>
      <c r="D6" s="147" t="str">
        <f>'Crisis Indicator Data'!D3</f>
        <v>Afghanistan</v>
      </c>
      <c r="E6" s="147" t="str">
        <f>'Crisis Indicator Data'!E3</f>
        <v>AFG</v>
      </c>
      <c r="F6" s="158">
        <f>IF('Crisis Indicator Data'!Q3="x","x",('Crisis Indicator Data'!Q3/1000000))</f>
        <v>5.9</v>
      </c>
      <c r="G6" s="158">
        <f>IF('Crisis Indicator Data'!R3="x","x",('Crisis Indicator Data'!R3/1000000))</f>
        <v>11.5</v>
      </c>
      <c r="H6" s="158">
        <f>IF('Crisis Indicator Data'!S3="x","x",('Crisis Indicator Data'!S3/1000000))</f>
        <v>15.1</v>
      </c>
      <c r="I6" s="158">
        <f>IF('Crisis Indicator Data'!T3="x","x",('Crisis Indicator Data'!T3/1000000))</f>
        <v>9.3000000000000007</v>
      </c>
      <c r="J6" s="158">
        <f>IF('Crisis Indicator Data'!U3="x","x",('Crisis Indicator Data'!U3/1000000))</f>
        <v>0</v>
      </c>
      <c r="K6" s="246">
        <f t="shared" ref="K6:K37" si="0">IF(H6="x","x",IF(SUM(H6:J6)=0,0,IF(LOG(SUM(H6:J6)*1000000)&lt;$K$4,0,IF(LOG(SUM(H6:J6)*1000000)&gt;$K$3,5,ROUND(5-(K$3-LOG(SUM(H6:J6)*1000000))/(K$3-K$4)*5,1)))))</f>
        <v>5</v>
      </c>
      <c r="L6" s="143">
        <f>IF(F6="x","x",(F6*1000000/VLOOKUP($C6,'Crisis Indicator Data'!$C$3:$H$198,5,FALSE)))</f>
        <v>0.14114832535885166</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0</v>
      </c>
      <c r="Q6" s="240">
        <f t="shared" ref="Q6:Q37" si="1">IF(N6="x","x",IF(OR(L6&gt;=$L$3,M6&gt;=$M$3,N6&gt;=$N$3,O6&gt;=$O$3,P6&gt;=$P$3),(IF(P6&gt;=$P$3,5,IF((O6+P6)&gt;=$O$3,4,IF((O6+P6+N6)&gt;=$N$3,3,IF((O6+P6+N6+M6)&gt;=$M$3,2,1)))))))</f>
        <v>4</v>
      </c>
      <c r="R6" s="240">
        <f t="shared" ref="R6:R37" si="2">IF(Q6="x","x",(AVERAGE(K6,Q6)))</f>
        <v>4.5</v>
      </c>
    </row>
    <row r="7" spans="1:18" x14ac:dyDescent="0.25">
      <c r="A7" s="146" t="str">
        <f>'Crisis Indicator Data'!A4</f>
        <v>Drought in South-West Angola</v>
      </c>
      <c r="B7" s="147" t="str">
        <f>'Crisis Indicator Data'!B4</f>
        <v>Food Security</v>
      </c>
      <c r="C7" s="147" t="str">
        <f>'Crisis Indicator Data'!C4</f>
        <v>AGO002</v>
      </c>
      <c r="D7" s="147" t="str">
        <f>'Crisis Indicator Data'!D4</f>
        <v>Angola</v>
      </c>
      <c r="E7" s="147" t="str">
        <f>'Crisis Indicator Data'!E4</f>
        <v>AGO</v>
      </c>
      <c r="F7" s="158">
        <f>IF('Crisis Indicator Data'!Q4="x","x",('Crisis Indicator Data'!Q4/1000000))</f>
        <v>0.54</v>
      </c>
      <c r="G7" s="158">
        <f>IF('Crisis Indicator Data'!R4="x","x",('Crisis Indicator Data'!R4/1000000))</f>
        <v>0.83699999999999997</v>
      </c>
      <c r="H7" s="158">
        <f>IF('Crisis Indicator Data'!S4="x","x",('Crisis Indicator Data'!S4/1000000))</f>
        <v>1.026</v>
      </c>
      <c r="I7" s="158">
        <f>IF('Crisis Indicator Data'!T4="x","x",('Crisis Indicator Data'!T4/1000000))</f>
        <v>0.32400000000000001</v>
      </c>
      <c r="J7" s="158">
        <f>IF('Crisis Indicator Data'!U4="x","x",('Crisis Indicator Data'!U4/1000000))</f>
        <v>0</v>
      </c>
      <c r="K7" s="246">
        <f t="shared" si="0"/>
        <v>3.6</v>
      </c>
      <c r="L7" s="143">
        <f>IF(F7="x","x",(F7*1000000/VLOOKUP($C7,'Crisis Indicator Data'!$C$3:$H$198,5,FALSE)))</f>
        <v>0.19801980198019803</v>
      </c>
      <c r="M7" s="143">
        <f>IF(G7="x","x",(G7*1000000/VLOOKUP($C7,'Crisis Indicator Data'!$C$3:$H$198,5,FALSE)))</f>
        <v>0.30693069306930693</v>
      </c>
      <c r="N7" s="143">
        <f>IF(H7="x","x",(H7*1000000/VLOOKUP($C7,'Crisis Indicator Data'!$C$3:$H$198,5,FALSE)))</f>
        <v>0.37623762376237624</v>
      </c>
      <c r="O7" s="143">
        <f>IF(I7="x","x",(I7*1000000/VLOOKUP($C7,'Crisis Indicator Data'!$C$3:$H$198,5,FALSE)))</f>
        <v>0.11881188118811881</v>
      </c>
      <c r="P7" s="143">
        <f>IF(J7="x","x",(J7*1000000/VLOOKUP($C7,'Crisis Indicator Data'!$C$3:$H$198,5,FALSE)))</f>
        <v>0</v>
      </c>
      <c r="Q7" s="240">
        <f t="shared" si="1"/>
        <v>4</v>
      </c>
      <c r="R7" s="240">
        <f t="shared" si="2"/>
        <v>3.8</v>
      </c>
    </row>
    <row r="8" spans="1:18" x14ac:dyDescent="0.25">
      <c r="A8" s="146" t="str">
        <f>'Crisis Indicator Data'!A5</f>
        <v>Nagorno-Karabakh Conflict in Armenia</v>
      </c>
      <c r="B8" s="147" t="str">
        <f>'Crisis Indicator Data'!B5</f>
        <v>Conflict</v>
      </c>
      <c r="C8" s="147" t="str">
        <f>'Crisis Indicator Data'!C5</f>
        <v>ARM002</v>
      </c>
      <c r="D8" s="147" t="str">
        <f>'Crisis Indicator Data'!D5</f>
        <v>Armenia</v>
      </c>
      <c r="E8" s="147" t="str">
        <f>'Crisis Indicator Data'!E5</f>
        <v>ARM</v>
      </c>
      <c r="F8" s="158">
        <f>IF('Crisis Indicator Data'!Q5="x","x",('Crisis Indicator Data'!Q5/1000000))</f>
        <v>2.8740000000000001</v>
      </c>
      <c r="G8" s="158">
        <f>IF('Crisis Indicator Data'!R5="x","x",('Crisis Indicator Data'!R5/1000000))</f>
        <v>1.7999999999999999E-2</v>
      </c>
      <c r="H8" s="158">
        <f>IF('Crisis Indicator Data'!S5="x","x",('Crisis Indicator Data'!S5/1000000))</f>
        <v>6.6000000000000003E-2</v>
      </c>
      <c r="I8" s="158">
        <f>IF('Crisis Indicator Data'!T5="x","x",('Crisis Indicator Data'!T5/1000000))</f>
        <v>0</v>
      </c>
      <c r="J8" s="158">
        <f>IF('Crisis Indicator Data'!U5="x","x",('Crisis Indicator Data'!U5/1000000))</f>
        <v>0</v>
      </c>
      <c r="K8" s="246">
        <f t="shared" si="0"/>
        <v>1.4</v>
      </c>
      <c r="L8" s="143">
        <f>IF(F8="x","x",(F8*1000000/VLOOKUP($C8,'Crisis Indicator Data'!$C$3:$H$198,5,FALSE)))</f>
        <v>0.95039682539682535</v>
      </c>
      <c r="M8" s="143">
        <f>IF(G8="x","x",(G8*1000000/VLOOKUP($C8,'Crisis Indicator Data'!$C$3:$H$198,5,FALSE)))</f>
        <v>5.9523809523809521E-3</v>
      </c>
      <c r="N8" s="143">
        <f>IF(H8="x","x",(H8*1000000/VLOOKUP($C8,'Crisis Indicator Data'!$C$3:$H$198,5,FALSE)))</f>
        <v>2.1825396825396824E-2</v>
      </c>
      <c r="O8" s="143">
        <f>IF(I8="x","x",(I8*1000000/VLOOKUP($C8,'Crisis Indicator Data'!$C$3:$H$198,5,FALSE)))</f>
        <v>0</v>
      </c>
      <c r="P8" s="143">
        <f>IF(J8="x","x",(J8*1000000/VLOOKUP($C8,'Crisis Indicator Data'!$C$3:$H$198,5,FALSE)))</f>
        <v>0</v>
      </c>
      <c r="Q8" s="240">
        <f t="shared" si="1"/>
        <v>1</v>
      </c>
      <c r="R8" s="240">
        <f t="shared" si="2"/>
        <v>1.2</v>
      </c>
    </row>
    <row r="9" spans="1:18" x14ac:dyDescent="0.25">
      <c r="A9" s="146" t="str">
        <f>'Crisis Indicator Data'!A6</f>
        <v>Nagorno-Karabakh conflict in Azerbaijan</v>
      </c>
      <c r="B9" s="147" t="str">
        <f>'Crisis Indicator Data'!B6</f>
        <v>Conflict</v>
      </c>
      <c r="C9" s="147" t="str">
        <f>'Crisis Indicator Data'!C6</f>
        <v>AZE002</v>
      </c>
      <c r="D9" s="147" t="str">
        <f>'Crisis Indicator Data'!D6</f>
        <v>Azerbaijan</v>
      </c>
      <c r="E9" s="147" t="str">
        <f>'Crisis Indicator Data'!E6</f>
        <v>AZE</v>
      </c>
      <c r="F9" s="158" t="str">
        <f>IF('Crisis Indicator Data'!Q6="x","x",('Crisis Indicator Data'!Q6/1000000))</f>
        <v>x</v>
      </c>
      <c r="G9" s="158" t="str">
        <f>IF('Crisis Indicator Data'!R6="x","x",('Crisis Indicator Data'!R6/1000000))</f>
        <v>x</v>
      </c>
      <c r="H9" s="158" t="str">
        <f>IF('Crisis Indicator Data'!S6="x","x",('Crisis Indicator Data'!S6/1000000))</f>
        <v>x</v>
      </c>
      <c r="I9" s="158" t="str">
        <f>IF('Crisis Indicator Data'!T6="x","x",('Crisis Indicator Data'!T6/1000000))</f>
        <v>x</v>
      </c>
      <c r="J9" s="158" t="str">
        <f>IF('Crisis Indicator Data'!U6="x","x",('Crisis Indicator Data'!U6/1000000))</f>
        <v>x</v>
      </c>
      <c r="K9" s="246" t="str">
        <f t="shared" si="0"/>
        <v>x</v>
      </c>
      <c r="L9" s="143" t="str">
        <f>IF(F9="x","x",(F9*1000000/VLOOKUP($C9,'Crisis Indicator Data'!$C$3:$H$198,5,FALSE)))</f>
        <v>x</v>
      </c>
      <c r="M9" s="143" t="str">
        <f>IF(G9="x","x",(G9*1000000/VLOOKUP($C9,'Crisis Indicator Data'!$C$3:$H$198,5,FALSE)))</f>
        <v>x</v>
      </c>
      <c r="N9" s="143" t="str">
        <f>IF(H9="x","x",(H9*1000000/VLOOKUP($C9,'Crisis Indicator Data'!$C$3:$H$198,5,FALSE)))</f>
        <v>x</v>
      </c>
      <c r="O9" s="143" t="str">
        <f>IF(I9="x","x",(I9*1000000/VLOOKUP($C9,'Crisis Indicator Data'!$C$3:$H$198,5,FALSE)))</f>
        <v>x</v>
      </c>
      <c r="P9" s="143" t="str">
        <f>IF(J9="x","x",(J9*1000000/VLOOKUP($C9,'Crisis Indicator Data'!$C$3:$H$198,5,FALSE)))</f>
        <v>x</v>
      </c>
      <c r="Q9" s="240" t="str">
        <f t="shared" si="1"/>
        <v>x</v>
      </c>
      <c r="R9" s="240" t="str">
        <f t="shared" si="2"/>
        <v>x</v>
      </c>
    </row>
    <row r="10" spans="1:18" x14ac:dyDescent="0.25">
      <c r="A10" s="146" t="str">
        <f>'Crisis Indicator Data'!A7</f>
        <v>Complex in Burundi</v>
      </c>
      <c r="B10" s="147" t="str">
        <f>'Crisis Indicator Data'!B7</f>
        <v>Complex crisis</v>
      </c>
      <c r="C10" s="147" t="str">
        <f>'Crisis Indicator Data'!C7</f>
        <v>BDI001</v>
      </c>
      <c r="D10" s="147" t="str">
        <f>'Crisis Indicator Data'!D7</f>
        <v>Burundi</v>
      </c>
      <c r="E10" s="147" t="str">
        <f>'Crisis Indicator Data'!E7</f>
        <v>BDI</v>
      </c>
      <c r="F10" s="158">
        <f>IF('Crisis Indicator Data'!Q7="x","x",('Crisis Indicator Data'!Q7/1000000))</f>
        <v>0</v>
      </c>
      <c r="G10" s="158">
        <f>IF('Crisis Indicator Data'!R7="x","x",('Crisis Indicator Data'!R7/1000000))</f>
        <v>10.199999999999999</v>
      </c>
      <c r="H10" s="158">
        <f>IF('Crisis Indicator Data'!S7="x","x",('Crisis Indicator Data'!S7/1000000))</f>
        <v>1.272</v>
      </c>
      <c r="I10" s="158">
        <f>IF('Crisis Indicator Data'!T7="x","x",('Crisis Indicator Data'!T7/1000000))</f>
        <v>1.032</v>
      </c>
      <c r="J10" s="158">
        <f>IF('Crisis Indicator Data'!U7="x","x",('Crisis Indicator Data'!U7/1000000))</f>
        <v>9.6000000000000002E-2</v>
      </c>
      <c r="K10" s="246">
        <f t="shared" si="0"/>
        <v>4</v>
      </c>
      <c r="L10" s="143">
        <f>IF(F10="x","x",(F10*1000000/VLOOKUP($C10,'Crisis Indicator Data'!$C$3:$H$198,5,FALSE)))</f>
        <v>0</v>
      </c>
      <c r="M10" s="143">
        <f>IF(G10="x","x",(G10*1000000/VLOOKUP($C10,'Crisis Indicator Data'!$C$3:$H$198,5,FALSE)))</f>
        <v>0.80952380952380953</v>
      </c>
      <c r="N10" s="143">
        <f>IF(H10="x","x",(H10*1000000/VLOOKUP($C10,'Crisis Indicator Data'!$C$3:$H$198,5,FALSE)))</f>
        <v>0.10095238095238095</v>
      </c>
      <c r="O10" s="143">
        <f>IF(I10="x","x",(I10*1000000/VLOOKUP($C10,'Crisis Indicator Data'!$C$3:$H$198,5,FALSE)))</f>
        <v>8.1904761904761911E-2</v>
      </c>
      <c r="P10" s="143">
        <f>IF(J10="x","x",(J10*1000000/VLOOKUP($C10,'Crisis Indicator Data'!$C$3:$H$198,5,FALSE)))</f>
        <v>7.619047619047619E-3</v>
      </c>
      <c r="Q10" s="240">
        <f t="shared" si="1"/>
        <v>4</v>
      </c>
      <c r="R10" s="240">
        <f t="shared" si="2"/>
        <v>4</v>
      </c>
    </row>
    <row r="11" spans="1:18" x14ac:dyDescent="0.25">
      <c r="A11" s="146" t="str">
        <f>'Crisis Indicator Data'!A8</f>
        <v>Conflict in Burkina Faso</v>
      </c>
      <c r="B11" s="147" t="str">
        <f>'Crisis Indicator Data'!B8</f>
        <v>Conflict</v>
      </c>
      <c r="C11" s="147" t="str">
        <f>'Crisis Indicator Data'!C8</f>
        <v>BFA002</v>
      </c>
      <c r="D11" s="147" t="str">
        <f>'Crisis Indicator Data'!D8</f>
        <v>Burkina Faso</v>
      </c>
      <c r="E11" s="147" t="str">
        <f>'Crisis Indicator Data'!E8</f>
        <v>BFA</v>
      </c>
      <c r="F11" s="158">
        <f>IF('Crisis Indicator Data'!Q8="x","x",('Crisis Indicator Data'!Q8/1000000))</f>
        <v>8.1000000000000003E-2</v>
      </c>
      <c r="G11" s="158">
        <f>IF('Crisis Indicator Data'!R8="x","x",('Crisis Indicator Data'!R8/1000000))</f>
        <v>2</v>
      </c>
      <c r="H11" s="158">
        <f>IF('Crisis Indicator Data'!S8="x","x",('Crisis Indicator Data'!S8/1000000))</f>
        <v>0.98299999999999998</v>
      </c>
      <c r="I11" s="158">
        <f>IF('Crisis Indicator Data'!T8="x","x",('Crisis Indicator Data'!T8/1000000))</f>
        <v>0.17499999999999999</v>
      </c>
      <c r="J11" s="158">
        <f>IF('Crisis Indicator Data'!U8="x","x",('Crisis Indicator Data'!U8/1000000))</f>
        <v>0.28399999999999997</v>
      </c>
      <c r="K11" s="246">
        <f t="shared" si="0"/>
        <v>3.6</v>
      </c>
      <c r="L11" s="143">
        <f>IF(F11="x","x",(F11*1000000/VLOOKUP($C11,'Crisis Indicator Data'!$C$3:$H$198,5,FALSE)))</f>
        <v>2.2991768379222254E-2</v>
      </c>
      <c r="M11" s="143">
        <f>IF(G11="x","x",(G11*1000000/VLOOKUP($C11,'Crisis Indicator Data'!$C$3:$H$198,5,FALSE)))</f>
        <v>0.56769798467215438</v>
      </c>
      <c r="N11" s="143">
        <f>IF(H11="x","x",(H11*1000000/VLOOKUP($C11,'Crisis Indicator Data'!$C$3:$H$198,5,FALSE)))</f>
        <v>0.27902355946636387</v>
      </c>
      <c r="O11" s="143">
        <f>IF(I11="x","x",(I11*1000000/VLOOKUP($C11,'Crisis Indicator Data'!$C$3:$H$198,5,FALSE)))</f>
        <v>4.9673573658813509E-2</v>
      </c>
      <c r="P11" s="143">
        <f>IF(J11="x","x",(J11*1000000/VLOOKUP($C11,'Crisis Indicator Data'!$C$3:$H$198,5,FALSE)))</f>
        <v>8.0613113823445923E-2</v>
      </c>
      <c r="Q11" s="240">
        <f t="shared" si="1"/>
        <v>5</v>
      </c>
      <c r="R11" s="240">
        <f t="shared" si="2"/>
        <v>4.3</v>
      </c>
    </row>
    <row r="12" spans="1:18" x14ac:dyDescent="0.25">
      <c r="A12" s="146" t="str">
        <f>'Crisis Indicator Data'!A9</f>
        <v>Rohingya refugee crisis</v>
      </c>
      <c r="B12" s="147" t="str">
        <f>'Crisis Indicator Data'!B9</f>
        <v>International displacement</v>
      </c>
      <c r="C12" s="147" t="str">
        <f>'Crisis Indicator Data'!C9</f>
        <v>BGD002</v>
      </c>
      <c r="D12" s="147" t="str">
        <f>'Crisis Indicator Data'!D9</f>
        <v>Bangladesh</v>
      </c>
      <c r="E12" s="147" t="str">
        <f>'Crisis Indicator Data'!E9</f>
        <v>BGD</v>
      </c>
      <c r="F12" s="158">
        <f>IF('Crisis Indicator Data'!Q9="x","x",('Crisis Indicator Data'!Q9/1000000))</f>
        <v>0</v>
      </c>
      <c r="G12" s="158">
        <f>IF('Crisis Indicator Data'!R9="x","x",('Crisis Indicator Data'!R9/1000000))</f>
        <v>3.5000000000000003E-2</v>
      </c>
      <c r="H12" s="158">
        <f>IF('Crisis Indicator Data'!S9="x","x",('Crisis Indicator Data'!S9/1000000))</f>
        <v>1.3560000000000001</v>
      </c>
      <c r="I12" s="158">
        <f>IF('Crisis Indicator Data'!T9="x","x",('Crisis Indicator Data'!T9/1000000))</f>
        <v>0</v>
      </c>
      <c r="J12" s="158">
        <f>IF('Crisis Indicator Data'!U9="x","x",('Crisis Indicator Data'!U9/1000000))</f>
        <v>0</v>
      </c>
      <c r="K12" s="246">
        <f t="shared" si="0"/>
        <v>3.6</v>
      </c>
      <c r="L12" s="143">
        <f>IF(F12="x","x",(F12*1000000/VLOOKUP($C12,'Crisis Indicator Data'!$C$3:$H$198,5,FALSE)))</f>
        <v>0</v>
      </c>
      <c r="M12" s="143">
        <f>IF(G12="x","x",(G12*1000000/VLOOKUP($C12,'Crisis Indicator Data'!$C$3:$H$198,5,FALSE)))</f>
        <v>2.5161754133716751E-2</v>
      </c>
      <c r="N12" s="143">
        <f>IF(H12="x","x",(H12*1000000/VLOOKUP($C12,'Crisis Indicator Data'!$C$3:$H$198,5,FALSE)))</f>
        <v>0.9748382458662832</v>
      </c>
      <c r="O12" s="143">
        <f>IF(I12="x","x",(I12*1000000/VLOOKUP($C12,'Crisis Indicator Data'!$C$3:$H$198,5,FALSE)))</f>
        <v>0</v>
      </c>
      <c r="P12" s="143">
        <f>IF(J12="x","x",(J12*1000000/VLOOKUP($C12,'Crisis Indicator Data'!$C$3:$H$198,5,FALSE)))</f>
        <v>0</v>
      </c>
      <c r="Q12" s="240">
        <f t="shared" si="1"/>
        <v>3</v>
      </c>
      <c r="R12" s="240">
        <f t="shared" si="2"/>
        <v>3.3</v>
      </c>
    </row>
    <row r="13" spans="1:18" x14ac:dyDescent="0.25">
      <c r="A13" s="146" t="str">
        <f>'Crisis Indicator Data'!A10</f>
        <v>Country level Brazil</v>
      </c>
      <c r="B13" s="147" t="str">
        <f>'Crisis Indicator Data'!B10</f>
        <v>Multiple crises country</v>
      </c>
      <c r="C13" s="147" t="str">
        <f>'Crisis Indicator Data'!C10</f>
        <v>BRA001</v>
      </c>
      <c r="D13" s="147" t="str">
        <f>'Crisis Indicator Data'!D10</f>
        <v>Brazil</v>
      </c>
      <c r="E13" s="147" t="str">
        <f>'Crisis Indicator Data'!E10</f>
        <v>BRA</v>
      </c>
      <c r="F13" s="158">
        <f>IF('Crisis Indicator Data'!Q10="x","x",('Crisis Indicator Data'!Q10/1000000))</f>
        <v>35.685000000000002</v>
      </c>
      <c r="G13" s="158">
        <f>IF('Crisis Indicator Data'!R10="x","x",('Crisis Indicator Data'!R10/1000000))</f>
        <v>0.54300000000000004</v>
      </c>
      <c r="H13" s="158">
        <f>IF('Crisis Indicator Data'!S10="x","x",('Crisis Indicator Data'!S10/1000000))</f>
        <v>0.47499999999999998</v>
      </c>
      <c r="I13" s="158">
        <f>IF('Crisis Indicator Data'!T10="x","x",('Crisis Indicator Data'!T10/1000000))</f>
        <v>0</v>
      </c>
      <c r="J13" s="158">
        <f>IF('Crisis Indicator Data'!U10="x","x",('Crisis Indicator Data'!U10/1000000))</f>
        <v>0</v>
      </c>
      <c r="K13" s="246">
        <f t="shared" si="0"/>
        <v>2.8</v>
      </c>
      <c r="L13" s="143">
        <f>IF(F13="x","x",(F13*1000000/VLOOKUP($C13,'Crisis Indicator Data'!$C$3:$H$198,5,FALSE)))</f>
        <v>0.95526823000321237</v>
      </c>
      <c r="M13" s="143">
        <f>IF(G13="x","x",(G13*1000000/VLOOKUP($C13,'Crisis Indicator Data'!$C$3:$H$198,5,FALSE)))</f>
        <v>1.4535817539351108E-2</v>
      </c>
      <c r="N13" s="143">
        <f>IF(H13="x","x",(H13*1000000/VLOOKUP($C13,'Crisis Indicator Data'!$C$3:$H$198,5,FALSE)))</f>
        <v>1.2715494164257416E-2</v>
      </c>
      <c r="O13" s="143">
        <f>IF(I13="x","x",(I13*1000000/VLOOKUP($C13,'Crisis Indicator Data'!$C$3:$H$198,5,FALSE)))</f>
        <v>0</v>
      </c>
      <c r="P13" s="143">
        <f>IF(J13="x","x",(J13*1000000/VLOOKUP($C13,'Crisis Indicator Data'!$C$3:$H$198,5,FALSE)))</f>
        <v>0</v>
      </c>
      <c r="Q13" s="240">
        <f t="shared" si="1"/>
        <v>1</v>
      </c>
      <c r="R13" s="240">
        <f t="shared" si="2"/>
        <v>1.9</v>
      </c>
    </row>
    <row r="14" spans="1:18" x14ac:dyDescent="0.25">
      <c r="A14" s="146" t="str">
        <f>'Crisis Indicator Data'!A11</f>
        <v>Venezuela displacement in Brazil</v>
      </c>
      <c r="B14" s="147" t="str">
        <f>'Crisis Indicator Data'!B11</f>
        <v>International displacement</v>
      </c>
      <c r="C14" s="147" t="str">
        <f>'Crisis Indicator Data'!C11</f>
        <v>BRA002</v>
      </c>
      <c r="D14" s="147" t="str">
        <f>'Crisis Indicator Data'!D11</f>
        <v>Brazil</v>
      </c>
      <c r="E14" s="147" t="str">
        <f>'Crisis Indicator Data'!E11</f>
        <v>BRA</v>
      </c>
      <c r="F14" s="158">
        <f>IF('Crisis Indicator Data'!Q11="x","x",('Crisis Indicator Data'!Q11/1000000))</f>
        <v>0.27200000000000002</v>
      </c>
      <c r="G14" s="158">
        <f>IF('Crisis Indicator Data'!R11="x","x",('Crisis Indicator Data'!R11/1000000))</f>
        <v>2E-3</v>
      </c>
      <c r="H14" s="158">
        <f>IF('Crisis Indicator Data'!S11="x","x",('Crisis Indicator Data'!S11/1000000))</f>
        <v>0.379</v>
      </c>
      <c r="I14" s="158">
        <f>IF('Crisis Indicator Data'!T11="x","x",('Crisis Indicator Data'!T11/1000000))</f>
        <v>0</v>
      </c>
      <c r="J14" s="158">
        <f>IF('Crisis Indicator Data'!U11="x","x",('Crisis Indicator Data'!U11/1000000))</f>
        <v>0</v>
      </c>
      <c r="K14" s="246">
        <f t="shared" si="0"/>
        <v>2.6</v>
      </c>
      <c r="L14" s="143">
        <f>IF(F14="x","x",(F14*1000000/VLOOKUP($C14,'Crisis Indicator Data'!$C$3:$H$198,5,FALSE)))</f>
        <v>0.41653905053598778</v>
      </c>
      <c r="M14" s="143">
        <f>IF(G14="x","x",(G14*1000000/VLOOKUP($C14,'Crisis Indicator Data'!$C$3:$H$198,5,FALSE)))</f>
        <v>3.0627871362940277E-3</v>
      </c>
      <c r="N14" s="143">
        <f>IF(H14="x","x",(H14*1000000/VLOOKUP($C14,'Crisis Indicator Data'!$C$3:$H$198,5,FALSE)))</f>
        <v>0.58039816232771824</v>
      </c>
      <c r="O14" s="143">
        <f>IF(I14="x","x",(I14*1000000/VLOOKUP($C14,'Crisis Indicator Data'!$C$3:$H$198,5,FALSE)))</f>
        <v>0</v>
      </c>
      <c r="P14" s="143">
        <f>IF(J14="x","x",(J14*1000000/VLOOKUP($C14,'Crisis Indicator Data'!$C$3:$H$198,5,FALSE)))</f>
        <v>0</v>
      </c>
      <c r="Q14" s="240">
        <f t="shared" si="1"/>
        <v>3</v>
      </c>
      <c r="R14" s="240">
        <f t="shared" si="2"/>
        <v>2.8</v>
      </c>
    </row>
    <row r="15" spans="1:18" x14ac:dyDescent="0.25">
      <c r="A15" s="146" t="str">
        <f>'Crisis Indicator Data'!A12</f>
        <v>Floods in Bahia and Minas Gerais</v>
      </c>
      <c r="B15" s="147" t="str">
        <f>'Crisis Indicator Data'!B12</f>
        <v>Flood</v>
      </c>
      <c r="C15" s="147" t="str">
        <f>'Crisis Indicator Data'!C12</f>
        <v>BRA003</v>
      </c>
      <c r="D15" s="147" t="str">
        <f>'Crisis Indicator Data'!D12</f>
        <v>Brazil</v>
      </c>
      <c r="E15" s="147" t="str">
        <f>'Crisis Indicator Data'!E12</f>
        <v>BRA</v>
      </c>
      <c r="F15" s="158">
        <f>IF('Crisis Indicator Data'!Q12="x","x",('Crisis Indicator Data'!Q12/1000000))</f>
        <v>35.412999999999997</v>
      </c>
      <c r="G15" s="158">
        <f>IF('Crisis Indicator Data'!R12="x","x",('Crisis Indicator Data'!R12/1000000))</f>
        <v>0.54100000000000004</v>
      </c>
      <c r="H15" s="158">
        <f>IF('Crisis Indicator Data'!S12="x","x",('Crisis Indicator Data'!S12/1000000))</f>
        <v>9.6000000000000002E-2</v>
      </c>
      <c r="I15" s="158">
        <f>IF('Crisis Indicator Data'!T12="x","x",('Crisis Indicator Data'!T12/1000000))</f>
        <v>0</v>
      </c>
      <c r="J15" s="158">
        <f>IF('Crisis Indicator Data'!U12="x","x",('Crisis Indicator Data'!U12/1000000))</f>
        <v>0</v>
      </c>
      <c r="K15" s="246">
        <f t="shared" si="0"/>
        <v>1.6</v>
      </c>
      <c r="L15" s="143">
        <f>IF(F15="x","x",(F15*1000000/VLOOKUP($C15,'Crisis Indicator Data'!$C$3:$H$198,5,FALSE)))</f>
        <v>0.98230284874205986</v>
      </c>
      <c r="M15" s="143">
        <f>IF(G15="x","x",(G15*1000000/VLOOKUP($C15,'Crisis Indicator Data'!$C$3:$H$198,5,FALSE)))</f>
        <v>1.5006518543174946E-2</v>
      </c>
      <c r="N15" s="143">
        <f>IF(H15="x","x",(H15*1000000/VLOOKUP($C15,'Crisis Indicator Data'!$C$3:$H$198,5,FALSE)))</f>
        <v>2.6628942331696761E-3</v>
      </c>
      <c r="O15" s="143">
        <f>IF(I15="x","x",(I15*1000000/VLOOKUP($C15,'Crisis Indicator Data'!$C$3:$H$198,5,FALSE)))</f>
        <v>0</v>
      </c>
      <c r="P15" s="143">
        <f>IF(J15="x","x",(J15*1000000/VLOOKUP($C15,'Crisis Indicator Data'!$C$3:$H$198,5,FALSE)))</f>
        <v>0</v>
      </c>
      <c r="Q15" s="240">
        <f t="shared" si="1"/>
        <v>1</v>
      </c>
      <c r="R15" s="240">
        <f t="shared" si="2"/>
        <v>1.3</v>
      </c>
    </row>
    <row r="16" spans="1:18" x14ac:dyDescent="0.25">
      <c r="A16" s="146" t="str">
        <f>'Crisis Indicator Data'!A13</f>
        <v>Complex crisis in CAR</v>
      </c>
      <c r="B16" s="147" t="str">
        <f>'Crisis Indicator Data'!B13</f>
        <v>Complex crisis</v>
      </c>
      <c r="C16" s="147" t="str">
        <f>'Crisis Indicator Data'!C13</f>
        <v>CAF001</v>
      </c>
      <c r="D16" s="147" t="str">
        <f>'Crisis Indicator Data'!D13</f>
        <v>CAR</v>
      </c>
      <c r="E16" s="147" t="str">
        <f>'Crisis Indicator Data'!E13</f>
        <v>CAF</v>
      </c>
      <c r="F16" s="158">
        <f>IF('Crisis Indicator Data'!Q13="x","x",('Crisis Indicator Data'!Q13/1000000))</f>
        <v>0</v>
      </c>
      <c r="G16" s="158">
        <f>IF('Crisis Indicator Data'!R13="x","x",('Crisis Indicator Data'!R13/1000000))</f>
        <v>2.1</v>
      </c>
      <c r="H16" s="158">
        <f>IF('Crisis Indicator Data'!S13="x","x",('Crisis Indicator Data'!S13/1000000))</f>
        <v>0.9</v>
      </c>
      <c r="I16" s="158">
        <f>IF('Crisis Indicator Data'!T13="x","x",('Crisis Indicator Data'!T13/1000000))</f>
        <v>1.9</v>
      </c>
      <c r="J16" s="158">
        <f>IF('Crisis Indicator Data'!U13="x","x",('Crisis Indicator Data'!U13/1000000))</f>
        <v>0</v>
      </c>
      <c r="K16" s="246">
        <f t="shared" si="0"/>
        <v>4.0999999999999996</v>
      </c>
      <c r="L16" s="143">
        <f>IF(F16="x","x",(F16*1000000/VLOOKUP($C16,'Crisis Indicator Data'!$C$3:$H$198,5,FALSE)))</f>
        <v>0</v>
      </c>
      <c r="M16" s="143">
        <f>IF(G16="x","x",(G16*1000000/VLOOKUP($C16,'Crisis Indicator Data'!$C$3:$H$198,5,FALSE)))</f>
        <v>0.42857142857142855</v>
      </c>
      <c r="N16" s="143">
        <f>IF(H16="x","x",(H16*1000000/VLOOKUP($C16,'Crisis Indicator Data'!$C$3:$H$198,5,FALSE)))</f>
        <v>0.18367346938775511</v>
      </c>
      <c r="O16" s="143">
        <f>IF(I16="x","x",(I16*1000000/VLOOKUP($C16,'Crisis Indicator Data'!$C$3:$H$198,5,FALSE)))</f>
        <v>0.38775510204081631</v>
      </c>
      <c r="P16" s="143">
        <f>IF(J16="x","x",(J16*1000000/VLOOKUP($C16,'Crisis Indicator Data'!$C$3:$H$198,5,FALSE)))</f>
        <v>0</v>
      </c>
      <c r="Q16" s="240">
        <f t="shared" si="1"/>
        <v>4</v>
      </c>
      <c r="R16" s="240">
        <f t="shared" si="2"/>
        <v>4.05</v>
      </c>
    </row>
    <row r="17" spans="1:18" x14ac:dyDescent="0.25">
      <c r="A17" s="146" t="str">
        <f>'Crisis Indicator Data'!A14</f>
        <v>Multiple crises in Cameroon</v>
      </c>
      <c r="B17" s="147" t="str">
        <f>'Crisis Indicator Data'!B14</f>
        <v>Multiple crises country</v>
      </c>
      <c r="C17" s="147" t="str">
        <f>'Crisis Indicator Data'!C14</f>
        <v>CMR001</v>
      </c>
      <c r="D17" s="147" t="str">
        <f>'Crisis Indicator Data'!D14</f>
        <v>Cameroon</v>
      </c>
      <c r="E17" s="147" t="str">
        <f>'Crisis Indicator Data'!E14</f>
        <v>CMR</v>
      </c>
      <c r="F17" s="158">
        <f>IF('Crisis Indicator Data'!Q14="x","x",('Crisis Indicator Data'!Q14/1000000))</f>
        <v>21.533000000000001</v>
      </c>
      <c r="G17" s="158">
        <f>IF('Crisis Indicator Data'!R14="x","x",('Crisis Indicator Data'!R14/1000000))</f>
        <v>0.34300000000000003</v>
      </c>
      <c r="H17" s="158">
        <f>IF('Crisis Indicator Data'!S14="x","x",('Crisis Indicator Data'!S14/1000000))</f>
        <v>2</v>
      </c>
      <c r="I17" s="158">
        <f>IF('Crisis Indicator Data'!T14="x","x",('Crisis Indicator Data'!T14/1000000))</f>
        <v>2</v>
      </c>
      <c r="J17" s="158">
        <f>IF('Crisis Indicator Data'!U14="x","x",('Crisis Indicator Data'!U14/1000000))</f>
        <v>0</v>
      </c>
      <c r="K17" s="246">
        <f t="shared" si="0"/>
        <v>4.3</v>
      </c>
      <c r="L17" s="143">
        <f>IF(F17="x","x",(F17*1000000/VLOOKUP($C17,'Crisis Indicator Data'!$C$3:$H$198,5,FALSE)))</f>
        <v>0.8321610759004483</v>
      </c>
      <c r="M17" s="143">
        <f>IF(G17="x","x",(G17*1000000/VLOOKUP($C17,'Crisis Indicator Data'!$C$3:$H$198,5,FALSE)))</f>
        <v>1.3255526356469316E-2</v>
      </c>
      <c r="N17" s="143">
        <f>IF(H17="x","x",(H17*1000000/VLOOKUP($C17,'Crisis Indicator Data'!$C$3:$H$198,5,FALSE)))</f>
        <v>7.7291698871541192E-2</v>
      </c>
      <c r="O17" s="143">
        <f>IF(I17="x","x",(I17*1000000/VLOOKUP($C17,'Crisis Indicator Data'!$C$3:$H$198,5,FALSE)))</f>
        <v>7.7291698871541192E-2</v>
      </c>
      <c r="P17" s="143">
        <f>IF(J17="x","x",(J17*1000000/VLOOKUP($C17,'Crisis Indicator Data'!$C$3:$H$198,5,FALSE)))</f>
        <v>0</v>
      </c>
      <c r="Q17" s="240">
        <f t="shared" si="1"/>
        <v>4</v>
      </c>
      <c r="R17" s="240">
        <f t="shared" si="2"/>
        <v>4.1500000000000004</v>
      </c>
    </row>
    <row r="18" spans="1:18" x14ac:dyDescent="0.25">
      <c r="A18" s="146" t="str">
        <f>'Crisis Indicator Data'!A15</f>
        <v>Boko Haram in Cameroon</v>
      </c>
      <c r="B18" s="147" t="str">
        <f>'Crisis Indicator Data'!B15</f>
        <v>Conflict</v>
      </c>
      <c r="C18" s="147" t="str">
        <f>'Crisis Indicator Data'!C15</f>
        <v>CMR002</v>
      </c>
      <c r="D18" s="147" t="str">
        <f>'Crisis Indicator Data'!D15</f>
        <v>Cameroon</v>
      </c>
      <c r="E18" s="147" t="str">
        <f>'Crisis Indicator Data'!E15</f>
        <v>CMR</v>
      </c>
      <c r="F18" s="158">
        <f>IF('Crisis Indicator Data'!Q15="x","x",('Crisis Indicator Data'!Q15/1000000))</f>
        <v>1.9119999999999999</v>
      </c>
      <c r="G18" s="158">
        <f>IF('Crisis Indicator Data'!R15="x","x",('Crisis Indicator Data'!R15/1000000))</f>
        <v>0</v>
      </c>
      <c r="H18" s="158">
        <f>IF('Crisis Indicator Data'!S15="x","x",('Crisis Indicator Data'!S15/1000000))</f>
        <v>0.91700000000000004</v>
      </c>
      <c r="I18" s="158">
        <f>IF('Crisis Indicator Data'!T15="x","x",('Crisis Indicator Data'!T15/1000000))</f>
        <v>0.28399999999999997</v>
      </c>
      <c r="J18" s="158">
        <f>IF('Crisis Indicator Data'!U15="x","x",('Crisis Indicator Data'!U15/1000000))</f>
        <v>0</v>
      </c>
      <c r="K18" s="246">
        <f t="shared" si="0"/>
        <v>3.5</v>
      </c>
      <c r="L18" s="143">
        <f>IF(F18="x","x",(F18*1000000/VLOOKUP($C18,'Crisis Indicator Data'!$C$3:$H$198,5,FALSE)))</f>
        <v>0.61439588688946012</v>
      </c>
      <c r="M18" s="143">
        <f>IF(G18="x","x",(G18*1000000/VLOOKUP($C18,'Crisis Indicator Data'!$C$3:$H$198,5,FALSE)))</f>
        <v>0</v>
      </c>
      <c r="N18" s="143">
        <f>IF(H18="x","x",(H18*1000000/VLOOKUP($C18,'Crisis Indicator Data'!$C$3:$H$198,5,FALSE)))</f>
        <v>0.29466580976863754</v>
      </c>
      <c r="O18" s="143">
        <f>IF(I18="x","x",(I18*1000000/VLOOKUP($C18,'Crisis Indicator Data'!$C$3:$H$198,5,FALSE)))</f>
        <v>9.1259640102827763E-2</v>
      </c>
      <c r="P18" s="143">
        <f>IF(J18="x","x",(J18*1000000/VLOOKUP($C18,'Crisis Indicator Data'!$C$3:$H$198,5,FALSE)))</f>
        <v>0</v>
      </c>
      <c r="Q18" s="240">
        <f t="shared" si="1"/>
        <v>4</v>
      </c>
      <c r="R18" s="240">
        <f t="shared" si="2"/>
        <v>3.75</v>
      </c>
    </row>
    <row r="19" spans="1:18" x14ac:dyDescent="0.25">
      <c r="A19" s="146" t="str">
        <f>'Crisis Indicator Data'!A16</f>
        <v>Anglophone Crisis in Cameroon</v>
      </c>
      <c r="B19" s="147" t="str">
        <f>'Crisis Indicator Data'!B16</f>
        <v>Conflict</v>
      </c>
      <c r="C19" s="147" t="str">
        <f>'Crisis Indicator Data'!C16</f>
        <v>CMR003</v>
      </c>
      <c r="D19" s="147" t="str">
        <f>'Crisis Indicator Data'!D16</f>
        <v>Cameroon</v>
      </c>
      <c r="E19" s="147" t="str">
        <f>'Crisis Indicator Data'!E16</f>
        <v>CMR</v>
      </c>
      <c r="F19" s="158">
        <f>IF('Crisis Indicator Data'!Q16="x","x",('Crisis Indicator Data'!Q16/1000000))</f>
        <v>2.0270000000000001</v>
      </c>
      <c r="G19" s="158">
        <f>IF('Crisis Indicator Data'!R16="x","x",('Crisis Indicator Data'!R16/1000000))</f>
        <v>1.4890000000000001</v>
      </c>
      <c r="H19" s="158">
        <f>IF('Crisis Indicator Data'!S16="x","x",('Crisis Indicator Data'!S16/1000000))</f>
        <v>0.88200000000000001</v>
      </c>
      <c r="I19" s="158">
        <f>IF('Crisis Indicator Data'!T16="x","x",('Crisis Indicator Data'!T16/1000000))</f>
        <v>7.8E-2</v>
      </c>
      <c r="J19" s="158">
        <f>IF('Crisis Indicator Data'!U16="x","x",('Crisis Indicator Data'!U16/1000000))</f>
        <v>0</v>
      </c>
      <c r="K19" s="246">
        <f t="shared" si="0"/>
        <v>3.3</v>
      </c>
      <c r="L19" s="143">
        <f>IF(F19="x","x",(F19*1000000/VLOOKUP($C19,'Crisis Indicator Data'!$C$3:$H$198,5,FALSE)))</f>
        <v>0.45285969615728333</v>
      </c>
      <c r="M19" s="143">
        <f>IF(G19="x","x",(G19*1000000/VLOOKUP($C19,'Crisis Indicator Data'!$C$3:$H$198,5,FALSE)))</f>
        <v>0.33266309204647004</v>
      </c>
      <c r="N19" s="143">
        <f>IF(H19="x","x",(H19*1000000/VLOOKUP($C19,'Crisis Indicator Data'!$C$3:$H$198,5,FALSE)))</f>
        <v>0.1970509383378016</v>
      </c>
      <c r="O19" s="143">
        <f>IF(I19="x","x",(I19*1000000/VLOOKUP($C19,'Crisis Indicator Data'!$C$3:$H$198,5,FALSE)))</f>
        <v>1.7426273458445041E-2</v>
      </c>
      <c r="P19" s="143">
        <f>IF(J19="x","x",(J19*1000000/VLOOKUP($C19,'Crisis Indicator Data'!$C$3:$H$198,5,FALSE)))</f>
        <v>0</v>
      </c>
      <c r="Q19" s="240">
        <f t="shared" si="1"/>
        <v>3</v>
      </c>
      <c r="R19" s="240">
        <f t="shared" si="2"/>
        <v>3.15</v>
      </c>
    </row>
    <row r="20" spans="1:18" x14ac:dyDescent="0.25">
      <c r="A20" s="146" t="str">
        <f>'Crisis Indicator Data'!A17</f>
        <v>CAR refugees in Cameroon</v>
      </c>
      <c r="B20" s="147" t="str">
        <f>'Crisis Indicator Data'!B17</f>
        <v>International displacement</v>
      </c>
      <c r="C20" s="147" t="str">
        <f>'Crisis Indicator Data'!C17</f>
        <v>CMR004</v>
      </c>
      <c r="D20" s="147" t="str">
        <f>'Crisis Indicator Data'!D17</f>
        <v>Cameroon</v>
      </c>
      <c r="E20" s="147" t="str">
        <f>'Crisis Indicator Data'!E17</f>
        <v>CMR</v>
      </c>
      <c r="F20" s="158">
        <f>IF('Crisis Indicator Data'!Q17="x","x",('Crisis Indicator Data'!Q17/1000000))</f>
        <v>1.2490000000000001</v>
      </c>
      <c r="G20" s="158">
        <f>IF('Crisis Indicator Data'!R17="x","x",('Crisis Indicator Data'!R17/1000000))</f>
        <v>0</v>
      </c>
      <c r="H20" s="158">
        <f>IF('Crisis Indicator Data'!S17="x","x",('Crisis Indicator Data'!S17/1000000))</f>
        <v>0.316</v>
      </c>
      <c r="I20" s="158">
        <f>IF('Crisis Indicator Data'!T17="x","x",('Crisis Indicator Data'!T17/1000000))</f>
        <v>0</v>
      </c>
      <c r="J20" s="158">
        <f>IF('Crisis Indicator Data'!U17="x","x",('Crisis Indicator Data'!U17/1000000))</f>
        <v>0</v>
      </c>
      <c r="K20" s="246">
        <f t="shared" si="0"/>
        <v>2.5</v>
      </c>
      <c r="L20" s="143">
        <f>IF(F20="x","x",(F20*1000000/VLOOKUP($C20,'Crisis Indicator Data'!$C$3:$H$198,5,FALSE)))</f>
        <v>0.79808306709265175</v>
      </c>
      <c r="M20" s="143">
        <f>IF(G20="x","x",(G20*1000000/VLOOKUP($C20,'Crisis Indicator Data'!$C$3:$H$198,5,FALSE)))</f>
        <v>0</v>
      </c>
      <c r="N20" s="143">
        <f>IF(H20="x","x",(H20*1000000/VLOOKUP($C20,'Crisis Indicator Data'!$C$3:$H$198,5,FALSE)))</f>
        <v>0.20191693290734825</v>
      </c>
      <c r="O20" s="143">
        <f>IF(I20="x","x",(I20*1000000/VLOOKUP($C20,'Crisis Indicator Data'!$C$3:$H$198,5,FALSE)))</f>
        <v>0</v>
      </c>
      <c r="P20" s="143">
        <f>IF(J20="x","x",(J20*1000000/VLOOKUP($C20,'Crisis Indicator Data'!$C$3:$H$198,5,FALSE)))</f>
        <v>0</v>
      </c>
      <c r="Q20" s="240">
        <f t="shared" si="1"/>
        <v>3</v>
      </c>
      <c r="R20" s="240">
        <f t="shared" si="2"/>
        <v>2.75</v>
      </c>
    </row>
    <row r="21" spans="1:18" x14ac:dyDescent="0.25">
      <c r="A21" s="146" t="str">
        <f>'Crisis Indicator Data'!A18</f>
        <v>Complex crisis in DRC</v>
      </c>
      <c r="B21" s="147" t="str">
        <f>'Crisis Indicator Data'!B18</f>
        <v>Complex crisis</v>
      </c>
      <c r="C21" s="147" t="str">
        <f>'Crisis Indicator Data'!C18</f>
        <v>COD001</v>
      </c>
      <c r="D21" s="147" t="str">
        <f>'Crisis Indicator Data'!D18</f>
        <v>DRC</v>
      </c>
      <c r="E21" s="147" t="str">
        <f>'Crisis Indicator Data'!E18</f>
        <v>COD</v>
      </c>
      <c r="F21" s="158">
        <f>IF('Crisis Indicator Data'!Q18="x","x",('Crisis Indicator Data'!Q18/1000000))</f>
        <v>1.5</v>
      </c>
      <c r="G21" s="158">
        <f>IF('Crisis Indicator Data'!R18="x","x",('Crisis Indicator Data'!R18/1000000))</f>
        <v>9.5</v>
      </c>
      <c r="H21" s="158">
        <f>IF('Crisis Indicator Data'!S18="x","x",('Crisis Indicator Data'!S18/1000000))</f>
        <v>12.5</v>
      </c>
      <c r="I21" s="158">
        <f>IF('Crisis Indicator Data'!T18="x","x",('Crisis Indicator Data'!T18/1000000))</f>
        <v>2.9</v>
      </c>
      <c r="J21" s="158">
        <f>IF('Crisis Indicator Data'!U18="x","x",('Crisis Indicator Data'!U18/1000000))</f>
        <v>0.6</v>
      </c>
      <c r="K21" s="246">
        <f t="shared" si="0"/>
        <v>5</v>
      </c>
      <c r="L21" s="143">
        <f>IF(F21="x","x",(F21*1000000/VLOOKUP($C21,'Crisis Indicator Data'!$C$3:$H$198,5,FALSE)))</f>
        <v>5.5555555555555552E-2</v>
      </c>
      <c r="M21" s="143">
        <f>IF(G21="x","x",(G21*1000000/VLOOKUP($C21,'Crisis Indicator Data'!$C$3:$H$198,5,FALSE)))</f>
        <v>0.35185185185185186</v>
      </c>
      <c r="N21" s="143">
        <f>IF(H21="x","x",(H21*1000000/VLOOKUP($C21,'Crisis Indicator Data'!$C$3:$H$198,5,FALSE)))</f>
        <v>0.46296296296296297</v>
      </c>
      <c r="O21" s="143">
        <f>IF(I21="x","x",(I21*1000000/VLOOKUP($C21,'Crisis Indicator Data'!$C$3:$H$198,5,FALSE)))</f>
        <v>0.10740740740740741</v>
      </c>
      <c r="P21" s="143">
        <f>IF(J21="x","x",(J21*1000000/VLOOKUP($C21,'Crisis Indicator Data'!$C$3:$H$198,5,FALSE)))</f>
        <v>2.2222222222222223E-2</v>
      </c>
      <c r="Q21" s="240">
        <f t="shared" si="1"/>
        <v>4</v>
      </c>
      <c r="R21" s="240">
        <f t="shared" si="2"/>
        <v>4.5</v>
      </c>
    </row>
    <row r="22" spans="1:18" x14ac:dyDescent="0.25">
      <c r="A22" s="146" t="str">
        <f>'Crisis Indicator Data'!A19</f>
        <v>Complex crisis in Congo</v>
      </c>
      <c r="B22" s="147" t="str">
        <f>'Crisis Indicator Data'!B19</f>
        <v>Complex crisis</v>
      </c>
      <c r="C22" s="147" t="str">
        <f>'Crisis Indicator Data'!C19</f>
        <v>COG001</v>
      </c>
      <c r="D22" s="147" t="str">
        <f>'Crisis Indicator Data'!D19</f>
        <v>Congo</v>
      </c>
      <c r="E22" s="147" t="str">
        <f>'Crisis Indicator Data'!E19</f>
        <v>COG</v>
      </c>
      <c r="F22" s="158">
        <f>IF('Crisis Indicator Data'!Q19="x","x",('Crisis Indicator Data'!Q19/1000000))</f>
        <v>4.399</v>
      </c>
      <c r="G22" s="158">
        <f>IF('Crisis Indicator Data'!R19="x","x",('Crisis Indicator Data'!R19/1000000))</f>
        <v>0</v>
      </c>
      <c r="H22" s="158">
        <f>IF('Crisis Indicator Data'!S19="x","x",('Crisis Indicator Data'!S19/1000000))</f>
        <v>1.2</v>
      </c>
      <c r="I22" s="158">
        <f>IF('Crisis Indicator Data'!T19="x","x",('Crisis Indicator Data'!T19/1000000))</f>
        <v>0</v>
      </c>
      <c r="J22" s="158">
        <f>IF('Crisis Indicator Data'!U19="x","x",('Crisis Indicator Data'!U19/1000000))</f>
        <v>0</v>
      </c>
      <c r="K22" s="246">
        <f t="shared" si="0"/>
        <v>3.5</v>
      </c>
      <c r="L22" s="143">
        <f>IF(F22="x","x",(F22*1000000/VLOOKUP($C22,'Crisis Indicator Data'!$C$3:$H$198,5,FALSE)))</f>
        <v>0.78567601357385253</v>
      </c>
      <c r="M22" s="143">
        <f>IF(G22="x","x",(G22*1000000/VLOOKUP($C22,'Crisis Indicator Data'!$C$3:$H$198,5,FALSE)))</f>
        <v>0</v>
      </c>
      <c r="N22" s="143">
        <f>IF(H22="x","x",(H22*1000000/VLOOKUP($C22,'Crisis Indicator Data'!$C$3:$H$198,5,FALSE)))</f>
        <v>0.21432398642614753</v>
      </c>
      <c r="O22" s="143">
        <f>IF(I22="x","x",(I22*1000000/VLOOKUP($C22,'Crisis Indicator Data'!$C$3:$H$198,5,FALSE)))</f>
        <v>0</v>
      </c>
      <c r="P22" s="143">
        <f>IF(J22="x","x",(J22*1000000/VLOOKUP($C22,'Crisis Indicator Data'!$C$3:$H$198,5,FALSE)))</f>
        <v>0</v>
      </c>
      <c r="Q22" s="240">
        <f t="shared" si="1"/>
        <v>3</v>
      </c>
      <c r="R22" s="240">
        <f t="shared" si="2"/>
        <v>3.25</v>
      </c>
    </row>
    <row r="23" spans="1:18" x14ac:dyDescent="0.25">
      <c r="A23" s="146" t="str">
        <f>'Crisis Indicator Data'!A20</f>
        <v>Complex crisis in Colombia</v>
      </c>
      <c r="B23" s="147" t="str">
        <f>'Crisis Indicator Data'!B20</f>
        <v>Complex crisis</v>
      </c>
      <c r="C23" s="147" t="str">
        <f>'Crisis Indicator Data'!C20</f>
        <v>COL001</v>
      </c>
      <c r="D23" s="147" t="str">
        <f>'Crisis Indicator Data'!D20</f>
        <v>Colombia</v>
      </c>
      <c r="E23" s="147" t="str">
        <f>'Crisis Indicator Data'!E20</f>
        <v>COL</v>
      </c>
      <c r="F23" s="158">
        <f>IF('Crisis Indicator Data'!Q20="x","x",('Crisis Indicator Data'!Q20/1000000))</f>
        <v>43.69</v>
      </c>
      <c r="G23" s="158">
        <f>IF('Crisis Indicator Data'!R20="x","x",('Crisis Indicator Data'!R20/1000000))</f>
        <v>1.1000000000000001</v>
      </c>
      <c r="H23" s="158">
        <f>IF('Crisis Indicator Data'!S20="x","x",('Crisis Indicator Data'!S20/1000000))</f>
        <v>2.7</v>
      </c>
      <c r="I23" s="158">
        <f>IF('Crisis Indicator Data'!T20="x","x",('Crisis Indicator Data'!T20/1000000))</f>
        <v>2.5</v>
      </c>
      <c r="J23" s="158">
        <f>IF('Crisis Indicator Data'!U20="x","x",('Crisis Indicator Data'!U20/1000000))</f>
        <v>0.31</v>
      </c>
      <c r="K23" s="246">
        <f t="shared" si="0"/>
        <v>4.5999999999999996</v>
      </c>
      <c r="L23" s="143">
        <f>IF(F23="x","x",(F23*1000000/VLOOKUP($C23,'Crisis Indicator Data'!$C$3:$H$198,5,FALSE)))</f>
        <v>0.86858846918489063</v>
      </c>
      <c r="M23" s="143">
        <f>IF(G23="x","x",(G23*1000000/VLOOKUP($C23,'Crisis Indicator Data'!$C$3:$H$198,5,FALSE)))</f>
        <v>2.186878727634195E-2</v>
      </c>
      <c r="N23" s="143">
        <f>IF(H23="x","x",(H23*1000000/VLOOKUP($C23,'Crisis Indicator Data'!$C$3:$H$198,5,FALSE)))</f>
        <v>5.3677932405566599E-2</v>
      </c>
      <c r="O23" s="143">
        <f>IF(I23="x","x",(I23*1000000/VLOOKUP($C23,'Crisis Indicator Data'!$C$3:$H$198,5,FALSE)))</f>
        <v>4.9701789264413522E-2</v>
      </c>
      <c r="P23" s="143">
        <f>IF(J23="x","x",(J23*1000000/VLOOKUP($C23,'Crisis Indicator Data'!$C$3:$H$198,5,FALSE)))</f>
        <v>6.1630218687872759E-3</v>
      </c>
      <c r="Q23" s="240">
        <f t="shared" si="1"/>
        <v>4</v>
      </c>
      <c r="R23" s="240">
        <f t="shared" si="2"/>
        <v>4.3</v>
      </c>
    </row>
    <row r="24" spans="1:18" x14ac:dyDescent="0.25">
      <c r="A24" s="146" t="str">
        <f>'Crisis Indicator Data'!A21</f>
        <v>Venezuela displacement in Colombia</v>
      </c>
      <c r="B24" s="147" t="str">
        <f>'Crisis Indicator Data'!B21</f>
        <v>International displacement</v>
      </c>
      <c r="C24" s="147" t="str">
        <f>'Crisis Indicator Data'!C21</f>
        <v>COL002</v>
      </c>
      <c r="D24" s="147" t="str">
        <f>'Crisis Indicator Data'!D21</f>
        <v>Colombia</v>
      </c>
      <c r="E24" s="147" t="str">
        <f>'Crisis Indicator Data'!E21</f>
        <v>COL</v>
      </c>
      <c r="F24" s="158">
        <f>IF('Crisis Indicator Data'!Q21="x","x",('Crisis Indicator Data'!Q21/1000000))</f>
        <v>16.177</v>
      </c>
      <c r="G24" s="158">
        <f>IF('Crisis Indicator Data'!R21="x","x",('Crisis Indicator Data'!R21/1000000))</f>
        <v>1.734</v>
      </c>
      <c r="H24" s="158">
        <f>IF('Crisis Indicator Data'!S21="x","x",('Crisis Indicator Data'!S21/1000000))</f>
        <v>4.0999999999999996</v>
      </c>
      <c r="I24" s="158">
        <f>IF('Crisis Indicator Data'!T21="x","x",('Crisis Indicator Data'!T21/1000000))</f>
        <v>0</v>
      </c>
      <c r="J24" s="158">
        <f>IF('Crisis Indicator Data'!U21="x","x",('Crisis Indicator Data'!U21/1000000))</f>
        <v>0</v>
      </c>
      <c r="K24" s="246">
        <f t="shared" si="0"/>
        <v>4.4000000000000004</v>
      </c>
      <c r="L24" s="143">
        <f>IF(F24="x","x",(F24*1000000/VLOOKUP($C24,'Crisis Indicator Data'!$C$3:$H$198,5,FALSE)))</f>
        <v>0.73495070646494931</v>
      </c>
      <c r="M24" s="143">
        <f>IF(G24="x","x",(G24*1000000/VLOOKUP($C24,'Crisis Indicator Data'!$C$3:$H$198,5,FALSE)))</f>
        <v>7.8778792421970834E-2</v>
      </c>
      <c r="N24" s="143">
        <f>IF(H24="x","x",(H24*1000000/VLOOKUP($C24,'Crisis Indicator Data'!$C$3:$H$198,5,FALSE)))</f>
        <v>0.1862705011130798</v>
      </c>
      <c r="O24" s="143">
        <f>IF(I24="x","x",(I24*1000000/VLOOKUP($C24,'Crisis Indicator Data'!$C$3:$H$198,5,FALSE)))</f>
        <v>0</v>
      </c>
      <c r="P24" s="143">
        <f>IF(J24="x","x",(J24*1000000/VLOOKUP($C24,'Crisis Indicator Data'!$C$3:$H$198,5,FALSE)))</f>
        <v>0</v>
      </c>
      <c r="Q24" s="240">
        <f t="shared" si="1"/>
        <v>3</v>
      </c>
      <c r="R24" s="240">
        <f t="shared" si="2"/>
        <v>3.7</v>
      </c>
    </row>
    <row r="25" spans="1:18" x14ac:dyDescent="0.25">
      <c r="A25" s="146" t="str">
        <f>'Crisis Indicator Data'!A22</f>
        <v>Nicaraguan refugees in Costa Rica</v>
      </c>
      <c r="B25" s="147" t="str">
        <f>'Crisis Indicator Data'!B22</f>
        <v>International displacement</v>
      </c>
      <c r="C25" s="147" t="str">
        <f>'Crisis Indicator Data'!C22</f>
        <v>CRI002</v>
      </c>
      <c r="D25" s="147" t="str">
        <f>'Crisis Indicator Data'!D22</f>
        <v>Costa Rica</v>
      </c>
      <c r="E25" s="147" t="str">
        <f>'Crisis Indicator Data'!E22</f>
        <v>CRI</v>
      </c>
      <c r="F25" s="158">
        <f>IF('Crisis Indicator Data'!Q22="x","x",('Crisis Indicator Data'!Q22/1000000))</f>
        <v>1.6439999999999999</v>
      </c>
      <c r="G25" s="158">
        <f>IF('Crisis Indicator Data'!R22="x","x",('Crisis Indicator Data'!R22/1000000))</f>
        <v>4.2999999999999997E-2</v>
      </c>
      <c r="H25" s="158">
        <f>IF('Crisis Indicator Data'!S22="x","x",('Crisis Indicator Data'!S22/1000000))</f>
        <v>4.2999999999999997E-2</v>
      </c>
      <c r="I25" s="158">
        <f>IF('Crisis Indicator Data'!T22="x","x",('Crisis Indicator Data'!T22/1000000))</f>
        <v>0</v>
      </c>
      <c r="J25" s="158">
        <f>IF('Crisis Indicator Data'!U22="x","x",('Crisis Indicator Data'!U22/1000000))</f>
        <v>0</v>
      </c>
      <c r="K25" s="246">
        <f t="shared" si="0"/>
        <v>1.1000000000000001</v>
      </c>
      <c r="L25" s="143">
        <f>IF(F25="x","x",(F25*1000000/VLOOKUP($C25,'Crisis Indicator Data'!$C$3:$H$198,5,FALSE)))</f>
        <v>0.95028901734104043</v>
      </c>
      <c r="M25" s="143">
        <f>IF(G25="x","x",(G25*1000000/VLOOKUP($C25,'Crisis Indicator Data'!$C$3:$H$198,5,FALSE)))</f>
        <v>2.485549132947977E-2</v>
      </c>
      <c r="N25" s="143">
        <f>IF(H25="x","x",(H25*1000000/VLOOKUP($C25,'Crisis Indicator Data'!$C$3:$H$198,5,FALSE)))</f>
        <v>2.485549132947977E-2</v>
      </c>
      <c r="O25" s="143">
        <f>IF(I25="x","x",(I25*1000000/VLOOKUP($C25,'Crisis Indicator Data'!$C$3:$H$198,5,FALSE)))</f>
        <v>0</v>
      </c>
      <c r="P25" s="143">
        <f>IF(J25="x","x",(J25*1000000/VLOOKUP($C25,'Crisis Indicator Data'!$C$3:$H$198,5,FALSE)))</f>
        <v>0</v>
      </c>
      <c r="Q25" s="240">
        <f t="shared" si="1"/>
        <v>1</v>
      </c>
      <c r="R25" s="240">
        <f t="shared" si="2"/>
        <v>1.05</v>
      </c>
    </row>
    <row r="26" spans="1:18" x14ac:dyDescent="0.25">
      <c r="A26" s="146" t="str">
        <f>'Crisis Indicator Data'!A23</f>
        <v>Multiple crises in Djibouti</v>
      </c>
      <c r="B26" s="147" t="str">
        <f>'Crisis Indicator Data'!B23</f>
        <v>Multiple crises country</v>
      </c>
      <c r="C26" s="147" t="str">
        <f>'Crisis Indicator Data'!C23</f>
        <v>DJI001</v>
      </c>
      <c r="D26" s="147" t="str">
        <f>'Crisis Indicator Data'!D23</f>
        <v>Djibouti</v>
      </c>
      <c r="E26" s="147" t="str">
        <f>'Crisis Indicator Data'!E23</f>
        <v>DJI</v>
      </c>
      <c r="F26" s="158">
        <f>IF('Crisis Indicator Data'!Q23="x","x",('Crisis Indicator Data'!Q23/1000000))</f>
        <v>0.40500000000000003</v>
      </c>
      <c r="G26" s="158">
        <f>IF('Crisis Indicator Data'!R23="x","x",('Crisis Indicator Data'!R23/1000000))</f>
        <v>0.38900000000000001</v>
      </c>
      <c r="H26" s="158">
        <f>IF('Crisis Indicator Data'!S23="x","x",('Crisis Indicator Data'!S23/1000000))</f>
        <v>0.20200000000000001</v>
      </c>
      <c r="I26" s="158">
        <f>IF('Crisis Indicator Data'!T23="x","x",('Crisis Indicator Data'!T23/1000000))</f>
        <v>2.7E-2</v>
      </c>
      <c r="J26" s="158">
        <f>IF('Crisis Indicator Data'!U23="x","x",('Crisis Indicator Data'!U23/1000000))</f>
        <v>0</v>
      </c>
      <c r="K26" s="246">
        <f t="shared" si="0"/>
        <v>2.2999999999999998</v>
      </c>
      <c r="L26" s="143">
        <f>IF(F26="x","x",(F26*1000000/VLOOKUP($C26,'Crisis Indicator Data'!$C$3:$H$198,5,FALSE)))</f>
        <v>0.39589442815249265</v>
      </c>
      <c r="M26" s="143">
        <f>IF(G26="x","x",(G26*1000000/VLOOKUP($C26,'Crisis Indicator Data'!$C$3:$H$198,5,FALSE)))</f>
        <v>0.38025415444770283</v>
      </c>
      <c r="N26" s="143">
        <f>IF(H26="x","x",(H26*1000000/VLOOKUP($C26,'Crisis Indicator Data'!$C$3:$H$198,5,FALSE)))</f>
        <v>0.19745845552297164</v>
      </c>
      <c r="O26" s="143">
        <f>IF(I26="x","x",(I26*1000000/VLOOKUP($C26,'Crisis Indicator Data'!$C$3:$H$198,5,FALSE)))</f>
        <v>2.6392961876832845E-2</v>
      </c>
      <c r="P26" s="143">
        <f>IF(J26="x","x",(J26*1000000/VLOOKUP($C26,'Crisis Indicator Data'!$C$3:$H$198,5,FALSE)))</f>
        <v>0</v>
      </c>
      <c r="Q26" s="240">
        <f t="shared" si="1"/>
        <v>3</v>
      </c>
      <c r="R26" s="240">
        <f t="shared" si="2"/>
        <v>2.65</v>
      </c>
    </row>
    <row r="27" spans="1:18" x14ac:dyDescent="0.25">
      <c r="A27" s="146" t="str">
        <f>'Crisis Indicator Data'!A24</f>
        <v>Mixed migration in Djibouti</v>
      </c>
      <c r="B27" s="147" t="str">
        <f>'Crisis Indicator Data'!B24</f>
        <v>International displacement</v>
      </c>
      <c r="C27" s="147" t="str">
        <f>'Crisis Indicator Data'!C24</f>
        <v>DJI002</v>
      </c>
      <c r="D27" s="147" t="str">
        <f>'Crisis Indicator Data'!D24</f>
        <v>Djibouti</v>
      </c>
      <c r="E27" s="147" t="str">
        <f>'Crisis Indicator Data'!E24</f>
        <v>DJI</v>
      </c>
      <c r="F27" s="158">
        <f>IF('Crisis Indicator Data'!Q24="x","x",('Crisis Indicator Data'!Q24/1000000))</f>
        <v>0.98799999999999999</v>
      </c>
      <c r="G27" s="158">
        <f>IF('Crisis Indicator Data'!R24="x","x",('Crisis Indicator Data'!R24/1000000))</f>
        <v>0</v>
      </c>
      <c r="H27" s="158">
        <f>IF('Crisis Indicator Data'!S24="x","x",('Crisis Indicator Data'!S24/1000000))</f>
        <v>3.5000000000000003E-2</v>
      </c>
      <c r="I27" s="158">
        <f>IF('Crisis Indicator Data'!T24="x","x",('Crisis Indicator Data'!T24/1000000))</f>
        <v>0</v>
      </c>
      <c r="J27" s="158">
        <f>IF('Crisis Indicator Data'!U24="x","x",('Crisis Indicator Data'!U24/1000000))</f>
        <v>0</v>
      </c>
      <c r="K27" s="246">
        <f t="shared" si="0"/>
        <v>0.9</v>
      </c>
      <c r="L27" s="143">
        <f>IF(F27="x","x",(F27*1000000/VLOOKUP($C27,'Crisis Indicator Data'!$C$3:$H$198,5,FALSE)))</f>
        <v>0.96578690127077227</v>
      </c>
      <c r="M27" s="143">
        <f>IF(G27="x","x",(G27*1000000/VLOOKUP($C27,'Crisis Indicator Data'!$C$3:$H$198,5,FALSE)))</f>
        <v>0</v>
      </c>
      <c r="N27" s="143">
        <f>IF(H27="x","x",(H27*1000000/VLOOKUP($C27,'Crisis Indicator Data'!$C$3:$H$198,5,FALSE)))</f>
        <v>3.4213098729227759E-2</v>
      </c>
      <c r="O27" s="143">
        <f>IF(I27="x","x",(I27*1000000/VLOOKUP($C27,'Crisis Indicator Data'!$C$3:$H$198,5,FALSE)))</f>
        <v>0</v>
      </c>
      <c r="P27" s="143">
        <f>IF(J27="x","x",(J27*1000000/VLOOKUP($C27,'Crisis Indicator Data'!$C$3:$H$198,5,FALSE)))</f>
        <v>0</v>
      </c>
      <c r="Q27" s="240">
        <f t="shared" si="1"/>
        <v>1</v>
      </c>
      <c r="R27" s="240">
        <f t="shared" si="2"/>
        <v>0.95</v>
      </c>
    </row>
    <row r="28" spans="1:18" x14ac:dyDescent="0.25">
      <c r="A28" s="146" t="str">
        <f>'Crisis Indicator Data'!A25</f>
        <v>Drought in Djibouti</v>
      </c>
      <c r="B28" s="147" t="str">
        <f>'Crisis Indicator Data'!B25</f>
        <v>Drought</v>
      </c>
      <c r="C28" s="147" t="str">
        <f>'Crisis Indicator Data'!C25</f>
        <v>DJI003</v>
      </c>
      <c r="D28" s="147" t="str">
        <f>'Crisis Indicator Data'!D25</f>
        <v>Djibouti</v>
      </c>
      <c r="E28" s="147" t="str">
        <f>'Crisis Indicator Data'!E25</f>
        <v>DJI</v>
      </c>
      <c r="F28" s="158">
        <f>IF('Crisis Indicator Data'!Q25="x","x",('Crisis Indicator Data'!Q25/1000000))</f>
        <v>0.44</v>
      </c>
      <c r="G28" s="158">
        <f>IF('Crisis Indicator Data'!R25="x","x",('Crisis Indicator Data'!R25/1000000))</f>
        <v>0.38900000000000001</v>
      </c>
      <c r="H28" s="158">
        <f>IF('Crisis Indicator Data'!S25="x","x",('Crisis Indicator Data'!S25/1000000))</f>
        <v>0.16700000000000001</v>
      </c>
      <c r="I28" s="158">
        <f>IF('Crisis Indicator Data'!T25="x","x",('Crisis Indicator Data'!T25/1000000))</f>
        <v>2.7E-2</v>
      </c>
      <c r="J28" s="158">
        <f>IF('Crisis Indicator Data'!U25="x","x",('Crisis Indicator Data'!U25/1000000))</f>
        <v>0</v>
      </c>
      <c r="K28" s="246">
        <f t="shared" si="0"/>
        <v>2.1</v>
      </c>
      <c r="L28" s="143">
        <f>IF(F28="x","x",(F28*1000000/VLOOKUP($C28,'Crisis Indicator Data'!$C$3:$H$198,5,FALSE)))</f>
        <v>0.43010752688172044</v>
      </c>
      <c r="M28" s="143">
        <f>IF(G28="x","x",(G28*1000000/VLOOKUP($C28,'Crisis Indicator Data'!$C$3:$H$198,5,FALSE)))</f>
        <v>0.38025415444770283</v>
      </c>
      <c r="N28" s="143">
        <f>IF(H28="x","x",(H28*1000000/VLOOKUP($C28,'Crisis Indicator Data'!$C$3:$H$198,5,FALSE)))</f>
        <v>0.16324535679374388</v>
      </c>
      <c r="O28" s="143">
        <f>IF(I28="x","x",(I28*1000000/VLOOKUP($C28,'Crisis Indicator Data'!$C$3:$H$198,5,FALSE)))</f>
        <v>2.6392961876832845E-2</v>
      </c>
      <c r="P28" s="143">
        <f>IF(J28="x","x",(J28*1000000/VLOOKUP($C28,'Crisis Indicator Data'!$C$3:$H$198,5,FALSE)))</f>
        <v>0</v>
      </c>
      <c r="Q28" s="240">
        <f t="shared" si="1"/>
        <v>3</v>
      </c>
      <c r="R28" s="240">
        <f t="shared" si="2"/>
        <v>2.5499999999999998</v>
      </c>
    </row>
    <row r="29" spans="1:18" x14ac:dyDescent="0.25">
      <c r="A29" s="146" t="str">
        <f>'Crisis Indicator Data'!A26</f>
        <v>Mixed migration flows in Algeria</v>
      </c>
      <c r="B29" s="147" t="str">
        <f>'Crisis Indicator Data'!B26</f>
        <v>International displacement</v>
      </c>
      <c r="C29" s="147" t="str">
        <f>'Crisis Indicator Data'!C26</f>
        <v>DZA002</v>
      </c>
      <c r="D29" s="147" t="str">
        <f>'Crisis Indicator Data'!D26</f>
        <v>Algeria</v>
      </c>
      <c r="E29" s="147" t="str">
        <f>'Crisis Indicator Data'!E26</f>
        <v>DZA</v>
      </c>
      <c r="F29" s="158" t="str">
        <f>IF('Crisis Indicator Data'!Q26="x","x",('Crisis Indicator Data'!Q26/1000000))</f>
        <v>x</v>
      </c>
      <c r="G29" s="158" t="str">
        <f>IF('Crisis Indicator Data'!R26="x","x",('Crisis Indicator Data'!R26/1000000))</f>
        <v>x</v>
      </c>
      <c r="H29" s="158" t="str">
        <f>IF('Crisis Indicator Data'!S26="x","x",('Crisis Indicator Data'!S26/1000000))</f>
        <v>x</v>
      </c>
      <c r="I29" s="158" t="str">
        <f>IF('Crisis Indicator Data'!T26="x","x",('Crisis Indicator Data'!T26/1000000))</f>
        <v>x</v>
      </c>
      <c r="J29" s="158" t="str">
        <f>IF('Crisis Indicator Data'!U26="x","x",('Crisis Indicator Data'!U26/1000000))</f>
        <v>x</v>
      </c>
      <c r="K29" s="246" t="str">
        <f t="shared" si="0"/>
        <v>x</v>
      </c>
      <c r="L29" s="143" t="str">
        <f>IF(F29="x","x",(F29*1000000/VLOOKUP($C29,'Crisis Indicator Data'!$C$3:$H$198,5,FALSE)))</f>
        <v>x</v>
      </c>
      <c r="M29" s="143" t="str">
        <f>IF(G29="x","x",(G29*1000000/VLOOKUP($C29,'Crisis Indicator Data'!$C$3:$H$198,5,FALSE)))</f>
        <v>x</v>
      </c>
      <c r="N29" s="143" t="str">
        <f>IF(H29="x","x",(H29*1000000/VLOOKUP($C29,'Crisis Indicator Data'!$C$3:$H$198,5,FALSE)))</f>
        <v>x</v>
      </c>
      <c r="O29" s="143" t="str">
        <f>IF(I29="x","x",(I29*1000000/VLOOKUP($C29,'Crisis Indicator Data'!$C$3:$H$198,5,FALSE)))</f>
        <v>x</v>
      </c>
      <c r="P29" s="143" t="str">
        <f>IF(J29="x","x",(J29*1000000/VLOOKUP($C29,'Crisis Indicator Data'!$C$3:$H$198,5,FALSE)))</f>
        <v>x</v>
      </c>
      <c r="Q29" s="240" t="str">
        <f t="shared" si="1"/>
        <v>x</v>
      </c>
      <c r="R29" s="240" t="str">
        <f t="shared" si="2"/>
        <v>x</v>
      </c>
    </row>
    <row r="30" spans="1:18" x14ac:dyDescent="0.25">
      <c r="A30" s="146" t="str">
        <f>'Crisis Indicator Data'!A27</f>
        <v>Sahrawi refugees in Algeria</v>
      </c>
      <c r="B30" s="147" t="str">
        <f>'Crisis Indicator Data'!B27</f>
        <v>International displacement</v>
      </c>
      <c r="C30" s="147" t="str">
        <f>'Crisis Indicator Data'!C27</f>
        <v>DZA003</v>
      </c>
      <c r="D30" s="147" t="str">
        <f>'Crisis Indicator Data'!D27</f>
        <v>Algeria</v>
      </c>
      <c r="E30" s="147" t="str">
        <f>'Crisis Indicator Data'!E27</f>
        <v>DZA</v>
      </c>
      <c r="F30" s="158">
        <f>IF('Crisis Indicator Data'!Q27="x","x",('Crisis Indicator Data'!Q27/1000000))</f>
        <v>4.9000000000000002E-2</v>
      </c>
      <c r="G30" s="158">
        <f>IF('Crisis Indicator Data'!R27="x","x",('Crisis Indicator Data'!R27/1000000))</f>
        <v>8.4000000000000005E-2</v>
      </c>
      <c r="H30" s="158">
        <f>IF('Crisis Indicator Data'!S27="x","x",('Crisis Indicator Data'!S27/1000000))</f>
        <v>0.09</v>
      </c>
      <c r="I30" s="158">
        <f>IF('Crisis Indicator Data'!T27="x","x",('Crisis Indicator Data'!T27/1000000))</f>
        <v>0</v>
      </c>
      <c r="J30" s="158">
        <f>IF('Crisis Indicator Data'!U27="x","x",('Crisis Indicator Data'!U27/1000000))</f>
        <v>0</v>
      </c>
      <c r="K30" s="246">
        <f t="shared" si="0"/>
        <v>1.6</v>
      </c>
      <c r="L30" s="143">
        <f>IF(F30="x","x",(F30*1000000/VLOOKUP($C30,'Crisis Indicator Data'!$C$3:$H$198,5,FALSE)))</f>
        <v>0.21973094170403587</v>
      </c>
      <c r="M30" s="143">
        <f>IF(G30="x","x",(G30*1000000/VLOOKUP($C30,'Crisis Indicator Data'!$C$3:$H$198,5,FALSE)))</f>
        <v>0.37668161434977576</v>
      </c>
      <c r="N30" s="143">
        <f>IF(H30="x","x",(H30*1000000/VLOOKUP($C30,'Crisis Indicator Data'!$C$3:$H$198,5,FALSE)))</f>
        <v>0.40358744394618834</v>
      </c>
      <c r="O30" s="143">
        <f>IF(I30="x","x",(I30*1000000/VLOOKUP($C30,'Crisis Indicator Data'!$C$3:$H$198,5,FALSE)))</f>
        <v>0</v>
      </c>
      <c r="P30" s="143">
        <f>IF(J30="x","x",(J30*1000000/VLOOKUP($C30,'Crisis Indicator Data'!$C$3:$H$198,5,FALSE)))</f>
        <v>0</v>
      </c>
      <c r="Q30" s="240">
        <f t="shared" si="1"/>
        <v>3</v>
      </c>
      <c r="R30" s="240">
        <f t="shared" si="2"/>
        <v>2.2999999999999998</v>
      </c>
    </row>
    <row r="31" spans="1:18" x14ac:dyDescent="0.25">
      <c r="A31" s="146" t="str">
        <f>'Crisis Indicator Data'!A28</f>
        <v>Multiple crises in Algeria</v>
      </c>
      <c r="B31" s="147" t="str">
        <f>'Crisis Indicator Data'!B28</f>
        <v>Multiple crises country</v>
      </c>
      <c r="C31" s="147" t="str">
        <f>'Crisis Indicator Data'!C28</f>
        <v>DZA004</v>
      </c>
      <c r="D31" s="147" t="str">
        <f>'Crisis Indicator Data'!D28</f>
        <v>Algeria</v>
      </c>
      <c r="E31" s="147" t="str">
        <f>'Crisis Indicator Data'!E28</f>
        <v>DZA</v>
      </c>
      <c r="F31" s="158" t="str">
        <f>IF('Crisis Indicator Data'!Q28="x","x",('Crisis Indicator Data'!Q28/1000000))</f>
        <v>x</v>
      </c>
      <c r="G31" s="158" t="str">
        <f>IF('Crisis Indicator Data'!R28="x","x",('Crisis Indicator Data'!R28/1000000))</f>
        <v>x</v>
      </c>
      <c r="H31" s="158" t="str">
        <f>IF('Crisis Indicator Data'!S28="x","x",('Crisis Indicator Data'!S28/1000000))</f>
        <v>x</v>
      </c>
      <c r="I31" s="158" t="str">
        <f>IF('Crisis Indicator Data'!T28="x","x",('Crisis Indicator Data'!T28/1000000))</f>
        <v>x</v>
      </c>
      <c r="J31" s="158" t="str">
        <f>IF('Crisis Indicator Data'!U28="x","x",('Crisis Indicator Data'!U28/1000000))</f>
        <v>x</v>
      </c>
      <c r="K31" s="246" t="str">
        <f t="shared" si="0"/>
        <v>x</v>
      </c>
      <c r="L31" s="143" t="str">
        <f>IF(F31="x","x",(F31*1000000/VLOOKUP($C31,'Crisis Indicator Data'!$C$3:$H$198,5,FALSE)))</f>
        <v>x</v>
      </c>
      <c r="M31" s="143" t="str">
        <f>IF(G31="x","x",(G31*1000000/VLOOKUP($C31,'Crisis Indicator Data'!$C$3:$H$198,5,FALSE)))</f>
        <v>x</v>
      </c>
      <c r="N31" s="143" t="str">
        <f>IF(H31="x","x",(H31*1000000/VLOOKUP($C31,'Crisis Indicator Data'!$C$3:$H$198,5,FALSE)))</f>
        <v>x</v>
      </c>
      <c r="O31" s="143" t="str">
        <f>IF(I31="x","x",(I31*1000000/VLOOKUP($C31,'Crisis Indicator Data'!$C$3:$H$198,5,FALSE)))</f>
        <v>x</v>
      </c>
      <c r="P31" s="143" t="str">
        <f>IF(J31="x","x",(J31*1000000/VLOOKUP($C31,'Crisis Indicator Data'!$C$3:$H$198,5,FALSE)))</f>
        <v>x</v>
      </c>
      <c r="Q31" s="240" t="str">
        <f t="shared" si="1"/>
        <v>x</v>
      </c>
      <c r="R31" s="240" t="str">
        <f t="shared" si="2"/>
        <v>x</v>
      </c>
    </row>
    <row r="32" spans="1:18" x14ac:dyDescent="0.25">
      <c r="A32" s="146" t="str">
        <f>'Crisis Indicator Data'!A29</f>
        <v>Venezuela displacement in Ecuador</v>
      </c>
      <c r="B32" s="147" t="str">
        <f>'Crisis Indicator Data'!B29</f>
        <v>International displacement</v>
      </c>
      <c r="C32" s="147" t="str">
        <f>'Crisis Indicator Data'!C29</f>
        <v>ECU002</v>
      </c>
      <c r="D32" s="147" t="str">
        <f>'Crisis Indicator Data'!D29</f>
        <v>Ecuador</v>
      </c>
      <c r="E32" s="147" t="str">
        <f>'Crisis Indicator Data'!E29</f>
        <v>ECU</v>
      </c>
      <c r="F32" s="158">
        <f>IF('Crisis Indicator Data'!Q29="x","x",('Crisis Indicator Data'!Q29/1000000))</f>
        <v>4.8170000000000002</v>
      </c>
      <c r="G32" s="158">
        <f>IF('Crisis Indicator Data'!R29="x","x",('Crisis Indicator Data'!R29/1000000))</f>
        <v>0.20899999999999999</v>
      </c>
      <c r="H32" s="158">
        <f>IF('Crisis Indicator Data'!S29="x","x",('Crisis Indicator Data'!S29/1000000))</f>
        <v>0.41599999999999998</v>
      </c>
      <c r="I32" s="158">
        <f>IF('Crisis Indicator Data'!T29="x","x",('Crisis Indicator Data'!T29/1000000))</f>
        <v>0</v>
      </c>
      <c r="J32" s="158">
        <f>IF('Crisis Indicator Data'!U29="x","x",('Crisis Indicator Data'!U29/1000000))</f>
        <v>0</v>
      </c>
      <c r="K32" s="246">
        <f t="shared" si="0"/>
        <v>2.7</v>
      </c>
      <c r="L32" s="143">
        <f>IF(F32="x","x",(F32*1000000/VLOOKUP($C32,'Crisis Indicator Data'!$C$3:$H$198,5,FALSE)))</f>
        <v>0.88531519941187287</v>
      </c>
      <c r="M32" s="143">
        <f>IF(G32="x","x",(G32*1000000/VLOOKUP($C32,'Crisis Indicator Data'!$C$3:$H$198,5,FALSE)))</f>
        <v>3.8412056607241313E-2</v>
      </c>
      <c r="N32" s="143">
        <f>IF(H32="x","x",(H32*1000000/VLOOKUP($C32,'Crisis Indicator Data'!$C$3:$H$198,5,FALSE)))</f>
        <v>7.6456533725418122E-2</v>
      </c>
      <c r="O32" s="143">
        <f>IF(I32="x","x",(I32*1000000/VLOOKUP($C32,'Crisis Indicator Data'!$C$3:$H$198,5,FALSE)))</f>
        <v>0</v>
      </c>
      <c r="P32" s="143">
        <f>IF(J32="x","x",(J32*1000000/VLOOKUP($C32,'Crisis Indicator Data'!$C$3:$H$198,5,FALSE)))</f>
        <v>0</v>
      </c>
      <c r="Q32" s="240">
        <f t="shared" si="1"/>
        <v>3</v>
      </c>
      <c r="R32" s="240">
        <f t="shared" si="2"/>
        <v>2.85</v>
      </c>
    </row>
    <row r="33" spans="1:18" x14ac:dyDescent="0.25">
      <c r="A33" s="146" t="str">
        <f>'Crisis Indicator Data'!A30</f>
        <v>Syrian Refugee Crisis in Egypt</v>
      </c>
      <c r="B33" s="147" t="str">
        <f>'Crisis Indicator Data'!B30</f>
        <v>International displacement</v>
      </c>
      <c r="C33" s="147" t="str">
        <f>'Crisis Indicator Data'!C30</f>
        <v>EGY002</v>
      </c>
      <c r="D33" s="147" t="str">
        <f>'Crisis Indicator Data'!D30</f>
        <v>Egypt</v>
      </c>
      <c r="E33" s="147" t="str">
        <f>'Crisis Indicator Data'!E30</f>
        <v>EGY</v>
      </c>
      <c r="F33" s="158">
        <f>IF('Crisis Indicator Data'!Q30="x","x",('Crisis Indicator Data'!Q30/1000000))</f>
        <v>21.861000000000001</v>
      </c>
      <c r="G33" s="158">
        <f>IF('Crisis Indicator Data'!R30="x","x",('Crisis Indicator Data'!R30/1000000))</f>
        <v>0.93600000000000005</v>
      </c>
      <c r="H33" s="158">
        <f>IF('Crisis Indicator Data'!S30="x","x",('Crisis Indicator Data'!S30/1000000))</f>
        <v>0.16500000000000001</v>
      </c>
      <c r="I33" s="158">
        <f>IF('Crisis Indicator Data'!T30="x","x",('Crisis Indicator Data'!T30/1000000))</f>
        <v>0.33800000000000002</v>
      </c>
      <c r="J33" s="158">
        <f>IF('Crisis Indicator Data'!U30="x","x",('Crisis Indicator Data'!U30/1000000))</f>
        <v>0</v>
      </c>
      <c r="K33" s="246">
        <f t="shared" si="0"/>
        <v>2.8</v>
      </c>
      <c r="L33" s="143">
        <f>IF(F33="x","x",(F33*1000000/VLOOKUP($C33,'Crisis Indicator Data'!$C$3:$H$198,5,FALSE)))</f>
        <v>0.9382403433476395</v>
      </c>
      <c r="M33" s="143">
        <f>IF(G33="x","x",(G33*1000000/VLOOKUP($C33,'Crisis Indicator Data'!$C$3:$H$198,5,FALSE)))</f>
        <v>4.0171673819742487E-2</v>
      </c>
      <c r="N33" s="143">
        <f>IF(H33="x","x",(H33*1000000/VLOOKUP($C33,'Crisis Indicator Data'!$C$3:$H$198,5,FALSE)))</f>
        <v>7.0815450643776827E-3</v>
      </c>
      <c r="O33" s="143">
        <f>IF(I33="x","x",(I33*1000000/VLOOKUP($C33,'Crisis Indicator Data'!$C$3:$H$198,5,FALSE)))</f>
        <v>1.4506437768240343E-2</v>
      </c>
      <c r="P33" s="143">
        <f>IF(J33="x","x",(J33*1000000/VLOOKUP($C33,'Crisis Indicator Data'!$C$3:$H$198,5,FALSE)))</f>
        <v>0</v>
      </c>
      <c r="Q33" s="240">
        <f t="shared" si="1"/>
        <v>2</v>
      </c>
      <c r="R33" s="240">
        <f t="shared" si="2"/>
        <v>2.4</v>
      </c>
    </row>
    <row r="34" spans="1:18" x14ac:dyDescent="0.25">
      <c r="A34" s="146" t="str">
        <f>'Crisis Indicator Data'!A31</f>
        <v>Complex crisis in Eritrea</v>
      </c>
      <c r="B34" s="147" t="str">
        <f>'Crisis Indicator Data'!B31</f>
        <v>Complex crisis</v>
      </c>
      <c r="C34" s="147" t="str">
        <f>'Crisis Indicator Data'!C31</f>
        <v>ERI001</v>
      </c>
      <c r="D34" s="147" t="str">
        <f>'Crisis Indicator Data'!D31</f>
        <v>Eritrea</v>
      </c>
      <c r="E34" s="147" t="str">
        <f>'Crisis Indicator Data'!E31</f>
        <v>ERI</v>
      </c>
      <c r="F34" s="158">
        <f>IF('Crisis Indicator Data'!Q31="x","x",('Crisis Indicator Data'!Q31/1000000))</f>
        <v>0.64500000000000002</v>
      </c>
      <c r="G34" s="158">
        <f>IF('Crisis Indicator Data'!R31="x","x",('Crisis Indicator Data'!R31/1000000))</f>
        <v>0</v>
      </c>
      <c r="H34" s="158">
        <f>IF('Crisis Indicator Data'!S31="x","x",('Crisis Indicator Data'!S31/1000000))</f>
        <v>2.5819999999999999</v>
      </c>
      <c r="I34" s="158">
        <f>IF('Crisis Indicator Data'!T31="x","x",('Crisis Indicator Data'!T31/1000000))</f>
        <v>0</v>
      </c>
      <c r="J34" s="158">
        <f>IF('Crisis Indicator Data'!U31="x","x",('Crisis Indicator Data'!U31/1000000))</f>
        <v>0</v>
      </c>
      <c r="K34" s="246">
        <f t="shared" si="0"/>
        <v>4</v>
      </c>
      <c r="L34" s="143">
        <f>IF(F34="x","x",(F34*1000000/VLOOKUP($C34,'Crisis Indicator Data'!$C$3:$H$198,5,FALSE)))</f>
        <v>0.19987604586303068</v>
      </c>
      <c r="M34" s="143">
        <f>IF(G34="x","x",(G34*1000000/VLOOKUP($C34,'Crisis Indicator Data'!$C$3:$H$198,5,FALSE)))</f>
        <v>0</v>
      </c>
      <c r="N34" s="143">
        <f>IF(H34="x","x",(H34*1000000/VLOOKUP($C34,'Crisis Indicator Data'!$C$3:$H$198,5,FALSE)))</f>
        <v>0.80012395413696935</v>
      </c>
      <c r="O34" s="143">
        <f>IF(I34="x","x",(I34*1000000/VLOOKUP($C34,'Crisis Indicator Data'!$C$3:$H$198,5,FALSE)))</f>
        <v>0</v>
      </c>
      <c r="P34" s="143">
        <f>IF(J34="x","x",(J34*1000000/VLOOKUP($C34,'Crisis Indicator Data'!$C$3:$H$198,5,FALSE)))</f>
        <v>0</v>
      </c>
      <c r="Q34" s="240">
        <f t="shared" si="1"/>
        <v>3</v>
      </c>
      <c r="R34" s="240">
        <f t="shared" si="2"/>
        <v>3.5</v>
      </c>
    </row>
    <row r="35" spans="1:18" x14ac:dyDescent="0.25">
      <c r="A35" s="146" t="str">
        <f>'Crisis Indicator Data'!A32</f>
        <v>Mixed migration flows in spain</v>
      </c>
      <c r="B35" s="147" t="str">
        <f>'Crisis Indicator Data'!B32</f>
        <v>International displacement</v>
      </c>
      <c r="C35" s="147" t="str">
        <f>'Crisis Indicator Data'!C32</f>
        <v>ESP002</v>
      </c>
      <c r="D35" s="147" t="str">
        <f>'Crisis Indicator Data'!D32</f>
        <v>Spain</v>
      </c>
      <c r="E35" s="147" t="str">
        <f>'Crisis Indicator Data'!E32</f>
        <v>ESP</v>
      </c>
      <c r="F35" s="159">
        <f>IF('Crisis Indicator Data'!Q32="x","x",('Crisis Indicator Data'!Q32/1000000))</f>
        <v>11.868</v>
      </c>
      <c r="G35" s="159">
        <f>IF('Crisis Indicator Data'!R32="x","x",('Crisis Indicator Data'!R32/1000000))</f>
        <v>0</v>
      </c>
      <c r="H35" s="159">
        <f>IF('Crisis Indicator Data'!S32="x","x",('Crisis Indicator Data'!S32/1000000))</f>
        <v>0.115</v>
      </c>
      <c r="I35" s="159">
        <f>IF('Crisis Indicator Data'!T32="x","x",('Crisis Indicator Data'!T32/1000000))</f>
        <v>0</v>
      </c>
      <c r="J35" s="159">
        <f>IF('Crisis Indicator Data'!U32="x","x",('Crisis Indicator Data'!U32/1000000))</f>
        <v>0</v>
      </c>
      <c r="K35" s="246">
        <f t="shared" si="0"/>
        <v>1.8</v>
      </c>
      <c r="L35" s="143">
        <f>IF(F35="x","x",(F35*1000000/VLOOKUP($C35,'Crisis Indicator Data'!$C$3:$H$198,5,FALSE)))</f>
        <v>0.99040307101727443</v>
      </c>
      <c r="M35" s="143">
        <f>IF(G35="x","x",(G35*1000000/VLOOKUP($C35,'Crisis Indicator Data'!$C$3:$H$198,5,FALSE)))</f>
        <v>0</v>
      </c>
      <c r="N35" s="143">
        <f>IF(H35="x","x",(H35*1000000/VLOOKUP($C35,'Crisis Indicator Data'!$C$3:$H$198,5,FALSE)))</f>
        <v>9.5969289827255271E-3</v>
      </c>
      <c r="O35" s="143">
        <f>IF(I35="x","x",(I35*1000000/VLOOKUP($C35,'Crisis Indicator Data'!$C$3:$H$198,5,FALSE)))</f>
        <v>0</v>
      </c>
      <c r="P35" s="143">
        <f>IF(J35="x","x",(J35*1000000/VLOOKUP($C35,'Crisis Indicator Data'!$C$3:$H$198,5,FALSE)))</f>
        <v>0</v>
      </c>
      <c r="Q35" s="240">
        <f t="shared" si="1"/>
        <v>1</v>
      </c>
      <c r="R35" s="240">
        <f t="shared" si="2"/>
        <v>1.4</v>
      </c>
    </row>
    <row r="36" spans="1:18" x14ac:dyDescent="0.25">
      <c r="A36" s="146" t="str">
        <f>'Crisis Indicator Data'!A33</f>
        <v>Complex crisis in Ethiopia</v>
      </c>
      <c r="B36" s="147" t="str">
        <f>'Crisis Indicator Data'!B33</f>
        <v>Complex crisis</v>
      </c>
      <c r="C36" s="147" t="str">
        <f>'Crisis Indicator Data'!C33</f>
        <v>ETH001</v>
      </c>
      <c r="D36" s="147" t="str">
        <f>'Crisis Indicator Data'!D33</f>
        <v>Ethiopia</v>
      </c>
      <c r="E36" s="147" t="str">
        <f>'Crisis Indicator Data'!E33</f>
        <v>ETH</v>
      </c>
      <c r="F36" s="159">
        <f>IF('Crisis Indicator Data'!Q33="x","x",('Crisis Indicator Data'!Q33/1000000))</f>
        <v>0</v>
      </c>
      <c r="G36" s="159">
        <f>IF('Crisis Indicator Data'!R33="x","x",('Crisis Indicator Data'!R33/1000000))</f>
        <v>80.2</v>
      </c>
      <c r="H36" s="159">
        <f>IF('Crisis Indicator Data'!S33="x","x",('Crisis Indicator Data'!S33/1000000))</f>
        <v>0.92500000000000004</v>
      </c>
      <c r="I36" s="159">
        <f>IF('Crisis Indicator Data'!T33="x","x",('Crisis Indicator Data'!T33/1000000))</f>
        <v>17.149999999999999</v>
      </c>
      <c r="J36" s="159">
        <f>IF('Crisis Indicator Data'!U33="x","x",('Crisis Indicator Data'!U33/1000000))</f>
        <v>5.4249999999999998</v>
      </c>
      <c r="K36" s="246">
        <f t="shared" si="0"/>
        <v>5</v>
      </c>
      <c r="L36" s="143">
        <f>IF(F36="x","x",(F36*1000000/VLOOKUP($C36,'Crisis Indicator Data'!$C$3:$H$198,5,FALSE)))</f>
        <v>0</v>
      </c>
      <c r="M36" s="143">
        <f>IF(G36="x","x",(G36*1000000/VLOOKUP($C36,'Crisis Indicator Data'!$C$3:$H$198,5,FALSE)))</f>
        <v>0.77338476374156218</v>
      </c>
      <c r="N36" s="143">
        <f>IF(H36="x","x",(H36*1000000/VLOOKUP($C36,'Crisis Indicator Data'!$C$3:$H$198,5,FALSE)))</f>
        <v>8.9199614271938277E-3</v>
      </c>
      <c r="O36" s="143">
        <f>IF(I36="x","x",(I36*1000000/VLOOKUP($C36,'Crisis Indicator Data'!$C$3:$H$198,5,FALSE)))</f>
        <v>0.16538090646094503</v>
      </c>
      <c r="P36" s="143">
        <f>IF(J36="x","x",(J36*1000000/VLOOKUP($C36,'Crisis Indicator Data'!$C$3:$H$198,5,FALSE)))</f>
        <v>5.2314368370298937E-2</v>
      </c>
      <c r="Q36" s="240">
        <f t="shared" si="1"/>
        <v>5</v>
      </c>
      <c r="R36" s="240">
        <f t="shared" si="2"/>
        <v>5</v>
      </c>
    </row>
    <row r="37" spans="1:18" x14ac:dyDescent="0.25">
      <c r="A37" s="146" t="str">
        <f>'Crisis Indicator Data'!A34</f>
        <v>International Displacement</v>
      </c>
      <c r="B37" s="147" t="str">
        <f>'Crisis Indicator Data'!B34</f>
        <v>International displacement</v>
      </c>
      <c r="C37" s="147" t="str">
        <f>'Crisis Indicator Data'!C34</f>
        <v>ETH003</v>
      </c>
      <c r="D37" s="147" t="str">
        <f>'Crisis Indicator Data'!D34</f>
        <v>Ethiopia</v>
      </c>
      <c r="E37" s="147" t="str">
        <f>'Crisis Indicator Data'!E34</f>
        <v>ETH</v>
      </c>
      <c r="F37" s="159">
        <f>IF('Crisis Indicator Data'!Q34="x","x",('Crisis Indicator Data'!Q34/1000000))</f>
        <v>86</v>
      </c>
      <c r="G37" s="159">
        <f>IF('Crisis Indicator Data'!R34="x","x",('Crisis Indicator Data'!R34/1000000))</f>
        <v>16.876000000000001</v>
      </c>
      <c r="H37" s="159">
        <f>IF('Crisis Indicator Data'!S34="x","x",('Crisis Indicator Data'!S34/1000000))</f>
        <v>0.82399999999999995</v>
      </c>
      <c r="I37" s="159">
        <f>IF('Crisis Indicator Data'!T34="x","x",('Crisis Indicator Data'!T34/1000000))</f>
        <v>0</v>
      </c>
      <c r="J37" s="159">
        <f>IF('Crisis Indicator Data'!U34="x","x",('Crisis Indicator Data'!U34/1000000))</f>
        <v>0</v>
      </c>
      <c r="K37" s="246">
        <f t="shared" si="0"/>
        <v>3.2</v>
      </c>
      <c r="L37" s="143">
        <f>IF(F37="x","x",(F37*1000000/VLOOKUP($C37,'Crisis Indicator Data'!$C$3:$H$198,5,FALSE)))</f>
        <v>0.82931533269045321</v>
      </c>
      <c r="M37" s="143">
        <f>IF(G37="x","x",(G37*1000000/VLOOKUP($C37,'Crisis Indicator Data'!$C$3:$H$198,5,FALSE)))</f>
        <v>0.16273866923818708</v>
      </c>
      <c r="N37" s="143">
        <f>IF(H37="x","x",(H37*1000000/VLOOKUP($C37,'Crisis Indicator Data'!$C$3:$H$198,5,FALSE)))</f>
        <v>7.9459980713596917E-3</v>
      </c>
      <c r="O37" s="143">
        <f>IF(I37="x","x",(I37*1000000/VLOOKUP($C37,'Crisis Indicator Data'!$C$3:$H$198,5,FALSE)))</f>
        <v>0</v>
      </c>
      <c r="P37" s="143">
        <f>IF(J37="x","x",(J37*1000000/VLOOKUP($C37,'Crisis Indicator Data'!$C$3:$H$198,5,FALSE)))</f>
        <v>0</v>
      </c>
      <c r="Q37" s="240">
        <f t="shared" si="1"/>
        <v>2</v>
      </c>
      <c r="R37" s="240">
        <f t="shared" si="2"/>
        <v>2.6</v>
      </c>
    </row>
    <row r="38" spans="1:18" x14ac:dyDescent="0.25">
      <c r="A38" s="146" t="str">
        <f>'Crisis Indicator Data'!A35</f>
        <v>Northern Ethiopia Conflict</v>
      </c>
      <c r="B38" s="147" t="str">
        <f>'Crisis Indicator Data'!B35</f>
        <v>Conflict</v>
      </c>
      <c r="C38" s="147" t="str">
        <f>'Crisis Indicator Data'!C35</f>
        <v>ETH004</v>
      </c>
      <c r="D38" s="147" t="str">
        <f>'Crisis Indicator Data'!D35</f>
        <v>Ethiopia</v>
      </c>
      <c r="E38" s="147" t="str">
        <f>'Crisis Indicator Data'!E35</f>
        <v>ETH</v>
      </c>
      <c r="F38" s="159">
        <f>IF('Crisis Indicator Data'!Q35="x","x",('Crisis Indicator Data'!Q35/1000000))</f>
        <v>0</v>
      </c>
      <c r="G38" s="159">
        <f>IF('Crisis Indicator Data'!R35="x","x",('Crisis Indicator Data'!R35/1000000))</f>
        <v>21.1</v>
      </c>
      <c r="H38" s="159">
        <f>IF('Crisis Indicator Data'!S35="x","x",('Crisis Indicator Data'!S35/1000000))</f>
        <v>6.899</v>
      </c>
      <c r="I38" s="159">
        <f>IF('Crisis Indicator Data'!T35="x","x",('Crisis Indicator Data'!T35/1000000))</f>
        <v>2.1</v>
      </c>
      <c r="J38" s="159">
        <f>IF('Crisis Indicator Data'!U35="x","x",('Crisis Indicator Data'!U35/1000000))</f>
        <v>0.40100000000000002</v>
      </c>
      <c r="K38" s="246">
        <f t="shared" ref="K38:K69" si="3">IF(H38="x","x",IF(SUM(H38:J38)=0,0,IF(LOG(SUM(H38:J38)*1000000)&lt;$K$4,0,IF(LOG(SUM(H38:J38)*1000000)&gt;$K$3,5,ROUND(5-(K$3-LOG(SUM(H38:J38)*1000000))/(K$3-K$4)*5,1)))))</f>
        <v>5</v>
      </c>
      <c r="L38" s="143">
        <f>IF(F38="x","x",(F38*1000000/VLOOKUP($C38,'Crisis Indicator Data'!$C$3:$H$198,5,FALSE)))</f>
        <v>0</v>
      </c>
      <c r="M38" s="143">
        <f>IF(G38="x","x",(G38*1000000/VLOOKUP($C38,'Crisis Indicator Data'!$C$3:$H$198,5,FALSE)))</f>
        <v>0.69180327868852454</v>
      </c>
      <c r="N38" s="143">
        <f>IF(H38="x","x",(H38*1000000/VLOOKUP($C38,'Crisis Indicator Data'!$C$3:$H$198,5,FALSE)))</f>
        <v>0.22619672131147542</v>
      </c>
      <c r="O38" s="143">
        <f>IF(I38="x","x",(I38*1000000/VLOOKUP($C38,'Crisis Indicator Data'!$C$3:$H$198,5,FALSE)))</f>
        <v>6.8852459016393447E-2</v>
      </c>
      <c r="P38" s="143">
        <f>IF(J38="x","x",(J38*1000000/VLOOKUP($C38,'Crisis Indicator Data'!$C$3:$H$198,5,FALSE)))</f>
        <v>1.3147540983606557E-2</v>
      </c>
      <c r="Q38" s="240">
        <f t="shared" ref="Q38:Q69" si="4">IF(N38="x","x",IF(OR(L38&gt;=$L$3,M38&gt;=$M$3,N38&gt;=$N$3,O38&gt;=$O$3,P38&gt;=$P$3),(IF(P38&gt;=$P$3,5,IF((O38+P38)&gt;=$O$3,4,IF((O38+P38+N38)&gt;=$N$3,3,IF((O38+P38+N38+M38)&gt;=$M$3,2,1)))))))</f>
        <v>4</v>
      </c>
      <c r="R38" s="240">
        <f t="shared" ref="R38:R69" si="5">IF(Q38="x","x",(AVERAGE(K38,Q38)))</f>
        <v>4.5</v>
      </c>
    </row>
    <row r="39" spans="1:18" x14ac:dyDescent="0.25">
      <c r="A39" s="146" t="str">
        <f>'Crisis Indicator Data'!A36</f>
        <v>Mixed migration flows in Greece</v>
      </c>
      <c r="B39" s="147" t="str">
        <f>'Crisis Indicator Data'!B36</f>
        <v>International displacement</v>
      </c>
      <c r="C39" s="147" t="str">
        <f>'Crisis Indicator Data'!C36</f>
        <v>GRC002</v>
      </c>
      <c r="D39" s="147" t="str">
        <f>'Crisis Indicator Data'!D36</f>
        <v>Greece</v>
      </c>
      <c r="E39" s="147" t="str">
        <f>'Crisis Indicator Data'!E36</f>
        <v>GRC</v>
      </c>
      <c r="F39" s="159">
        <f>IF('Crisis Indicator Data'!Q36="x","x",('Crisis Indicator Data'!Q36/1000000))</f>
        <v>0.245</v>
      </c>
      <c r="G39" s="159">
        <f>IF('Crisis Indicator Data'!R36="x","x",('Crisis Indicator Data'!R36/1000000))</f>
        <v>0.151</v>
      </c>
      <c r="H39" s="159">
        <f>IF('Crisis Indicator Data'!S36="x","x",('Crisis Indicator Data'!S36/1000000))</f>
        <v>1.7999999999999999E-2</v>
      </c>
      <c r="I39" s="159">
        <f>IF('Crisis Indicator Data'!T36="x","x",('Crisis Indicator Data'!T36/1000000))</f>
        <v>0</v>
      </c>
      <c r="J39" s="159">
        <f>IF('Crisis Indicator Data'!U36="x","x",('Crisis Indicator Data'!U36/1000000))</f>
        <v>0</v>
      </c>
      <c r="K39" s="246">
        <f t="shared" si="3"/>
        <v>0.4</v>
      </c>
      <c r="L39" s="143">
        <f>IF(F39="x","x",(F39*1000000/VLOOKUP($C39,'Crisis Indicator Data'!$C$3:$H$198,5,FALSE)))</f>
        <v>0.59178743961352653</v>
      </c>
      <c r="M39" s="143">
        <f>IF(G39="x","x",(G39*1000000/VLOOKUP($C39,'Crisis Indicator Data'!$C$3:$H$198,5,FALSE)))</f>
        <v>0.36473429951690822</v>
      </c>
      <c r="N39" s="143">
        <f>IF(H39="x","x",(H39*1000000/VLOOKUP($C39,'Crisis Indicator Data'!$C$3:$H$198,5,FALSE)))</f>
        <v>4.3478260869565216E-2</v>
      </c>
      <c r="O39" s="143">
        <f>IF(I39="x","x",(I39*1000000/VLOOKUP($C39,'Crisis Indicator Data'!$C$3:$H$198,5,FALSE)))</f>
        <v>0</v>
      </c>
      <c r="P39" s="143">
        <f>IF(J39="x","x",(J39*1000000/VLOOKUP($C39,'Crisis Indicator Data'!$C$3:$H$198,5,FALSE)))</f>
        <v>0</v>
      </c>
      <c r="Q39" s="240">
        <f t="shared" si="4"/>
        <v>2</v>
      </c>
      <c r="R39" s="240">
        <f t="shared" si="5"/>
        <v>1.2</v>
      </c>
    </row>
    <row r="40" spans="1:18" x14ac:dyDescent="0.25">
      <c r="A40" s="146" t="str">
        <f>'Crisis Indicator Data'!A37</f>
        <v>Complex crisis in Guatemala</v>
      </c>
      <c r="B40" s="147" t="str">
        <f>'Crisis Indicator Data'!B37</f>
        <v>Complex crisis</v>
      </c>
      <c r="C40" s="147" t="str">
        <f>'Crisis Indicator Data'!C37</f>
        <v>GTM001</v>
      </c>
      <c r="D40" s="147" t="str">
        <f>'Crisis Indicator Data'!D37</f>
        <v>Guatemala</v>
      </c>
      <c r="E40" s="147" t="str">
        <f>'Crisis Indicator Data'!E37</f>
        <v>GTM</v>
      </c>
      <c r="F40" s="159">
        <f>IF('Crisis Indicator Data'!Q37="x","x",('Crisis Indicator Data'!Q37/1000000))</f>
        <v>11.4</v>
      </c>
      <c r="G40" s="159">
        <f>IF('Crisis Indicator Data'!R37="x","x",('Crisis Indicator Data'!R37/1000000))</f>
        <v>1.9</v>
      </c>
      <c r="H40" s="159">
        <f>IF('Crisis Indicator Data'!S37="x","x",('Crisis Indicator Data'!S37/1000000))</f>
        <v>3.3</v>
      </c>
      <c r="I40" s="159">
        <f>IF('Crisis Indicator Data'!T37="x","x",('Crisis Indicator Data'!T37/1000000))</f>
        <v>0.17399999999999999</v>
      </c>
      <c r="J40" s="159">
        <f>IF('Crisis Indicator Data'!U37="x","x",('Crisis Indicator Data'!U37/1000000))</f>
        <v>0.32600000000000001</v>
      </c>
      <c r="K40" s="246">
        <f t="shared" si="3"/>
        <v>4.3</v>
      </c>
      <c r="L40" s="143">
        <f>IF(F40="x","x",(F40*1000000/VLOOKUP($C40,'Crisis Indicator Data'!$C$3:$H$198,5,FALSE)))</f>
        <v>0.66666666666666663</v>
      </c>
      <c r="M40" s="143">
        <f>IF(G40="x","x",(G40*1000000/VLOOKUP($C40,'Crisis Indicator Data'!$C$3:$H$198,5,FALSE)))</f>
        <v>0.1111111111111111</v>
      </c>
      <c r="N40" s="143">
        <f>IF(H40="x","x",(H40*1000000/VLOOKUP($C40,'Crisis Indicator Data'!$C$3:$H$198,5,FALSE)))</f>
        <v>0.19298245614035087</v>
      </c>
      <c r="O40" s="143">
        <f>IF(I40="x","x",(I40*1000000/VLOOKUP($C40,'Crisis Indicator Data'!$C$3:$H$198,5,FALSE)))</f>
        <v>1.0175438596491228E-2</v>
      </c>
      <c r="P40" s="143">
        <f>IF(J40="x","x",(J40*1000000/VLOOKUP($C40,'Crisis Indicator Data'!$C$3:$H$198,5,FALSE)))</f>
        <v>1.9064327485380117E-2</v>
      </c>
      <c r="Q40" s="240">
        <f t="shared" si="4"/>
        <v>3</v>
      </c>
      <c r="R40" s="240">
        <f t="shared" si="5"/>
        <v>3.65</v>
      </c>
    </row>
    <row r="41" spans="1:18" x14ac:dyDescent="0.25">
      <c r="A41" s="146" t="str">
        <f>'Crisis Indicator Data'!A38</f>
        <v>Complex crisis in Honduras</v>
      </c>
      <c r="B41" s="147" t="str">
        <f>'Crisis Indicator Data'!B38</f>
        <v>Complex crisis</v>
      </c>
      <c r="C41" s="147" t="str">
        <f>'Crisis Indicator Data'!C38</f>
        <v>HND001</v>
      </c>
      <c r="D41" s="147" t="str">
        <f>'Crisis Indicator Data'!D38</f>
        <v>Honduras</v>
      </c>
      <c r="E41" s="147" t="str">
        <f>'Crisis Indicator Data'!E38</f>
        <v>HND</v>
      </c>
      <c r="F41" s="159">
        <f>IF('Crisis Indicator Data'!Q38="x","x",('Crisis Indicator Data'!Q38/1000000))</f>
        <v>5.4</v>
      </c>
      <c r="G41" s="159">
        <f>IF('Crisis Indicator Data'!R38="x","x",('Crisis Indicator Data'!R38/1000000))</f>
        <v>0.70599999999999996</v>
      </c>
      <c r="H41" s="159">
        <f>IF('Crisis Indicator Data'!S38="x","x",('Crisis Indicator Data'!S38/1000000))</f>
        <v>2.6789999999999998</v>
      </c>
      <c r="I41" s="159">
        <f>IF('Crisis Indicator Data'!T38="x","x",('Crisis Indicator Data'!T38/1000000))</f>
        <v>0.61499999999999999</v>
      </c>
      <c r="J41" s="159">
        <f>IF('Crisis Indicator Data'!U38="x","x",('Crisis Indicator Data'!U38/1000000))</f>
        <v>0</v>
      </c>
      <c r="K41" s="246">
        <f t="shared" si="3"/>
        <v>4.2</v>
      </c>
      <c r="L41" s="143">
        <f>IF(F41="x","x",(F41*1000000/VLOOKUP($C41,'Crisis Indicator Data'!$C$3:$H$198,5,FALSE)))</f>
        <v>0.57446808510638303</v>
      </c>
      <c r="M41" s="143">
        <f>IF(G41="x","x",(G41*1000000/VLOOKUP($C41,'Crisis Indicator Data'!$C$3:$H$198,5,FALSE)))</f>
        <v>7.5106382978723407E-2</v>
      </c>
      <c r="N41" s="143">
        <f>IF(H41="x","x",(H41*1000000/VLOOKUP($C41,'Crisis Indicator Data'!$C$3:$H$198,5,FALSE)))</f>
        <v>0.28499999999999998</v>
      </c>
      <c r="O41" s="143">
        <f>IF(I41="x","x",(I41*1000000/VLOOKUP($C41,'Crisis Indicator Data'!$C$3:$H$198,5,FALSE)))</f>
        <v>6.5425531914893614E-2</v>
      </c>
      <c r="P41" s="143">
        <f>IF(J41="x","x",(J41*1000000/VLOOKUP($C41,'Crisis Indicator Data'!$C$3:$H$198,5,FALSE)))</f>
        <v>0</v>
      </c>
      <c r="Q41" s="240">
        <f t="shared" si="4"/>
        <v>4</v>
      </c>
      <c r="R41" s="240">
        <f t="shared" si="5"/>
        <v>4.0999999999999996</v>
      </c>
    </row>
    <row r="42" spans="1:18" x14ac:dyDescent="0.25">
      <c r="A42" s="146" t="str">
        <f>'Crisis Indicator Data'!A39</f>
        <v>Complex crisis in Haiti</v>
      </c>
      <c r="B42" s="147" t="str">
        <f>'Crisis Indicator Data'!B39</f>
        <v>Complex crisis</v>
      </c>
      <c r="C42" s="147" t="str">
        <f>'Crisis Indicator Data'!C39</f>
        <v>HTI001</v>
      </c>
      <c r="D42" s="147" t="str">
        <f>'Crisis Indicator Data'!D39</f>
        <v>Haiti</v>
      </c>
      <c r="E42" s="147" t="str">
        <f>'Crisis Indicator Data'!E39</f>
        <v>HTI</v>
      </c>
      <c r="F42" s="159">
        <f>IF('Crisis Indicator Data'!Q39="x","x",('Crisis Indicator Data'!Q39/1000000))</f>
        <v>3.948</v>
      </c>
      <c r="G42" s="159">
        <f>IF('Crisis Indicator Data'!R39="x","x",('Crisis Indicator Data'!R39/1000000))</f>
        <v>1.9</v>
      </c>
      <c r="H42" s="159">
        <f>IF('Crisis Indicator Data'!S39="x","x",('Crisis Indicator Data'!S39/1000000))</f>
        <v>2.5499999999999998</v>
      </c>
      <c r="I42" s="159">
        <f>IF('Crisis Indicator Data'!T39="x","x",('Crisis Indicator Data'!T39/1000000))</f>
        <v>1.5</v>
      </c>
      <c r="J42" s="159">
        <f>IF('Crisis Indicator Data'!U39="x","x",('Crisis Indicator Data'!U39/1000000))</f>
        <v>1</v>
      </c>
      <c r="K42" s="246">
        <f t="shared" si="3"/>
        <v>4.5</v>
      </c>
      <c r="L42" s="143">
        <f>IF(F42="x","x",(F42*1000000/VLOOKUP($C42,'Crisis Indicator Data'!$C$3:$H$198,5,FALSE)))</f>
        <v>0.36226830611121308</v>
      </c>
      <c r="M42" s="143">
        <f>IF(G42="x","x",(G42*1000000/VLOOKUP($C42,'Crisis Indicator Data'!$C$3:$H$198,5,FALSE)))</f>
        <v>0.17434391631492016</v>
      </c>
      <c r="N42" s="143">
        <f>IF(H42="x","x",(H42*1000000/VLOOKUP($C42,'Crisis Indicator Data'!$C$3:$H$198,5,FALSE)))</f>
        <v>0.23398788768581391</v>
      </c>
      <c r="O42" s="143">
        <f>IF(I42="x","x",(I42*1000000/VLOOKUP($C42,'Crisis Indicator Data'!$C$3:$H$198,5,FALSE)))</f>
        <v>0.13763993393283172</v>
      </c>
      <c r="P42" s="143">
        <f>IF(J42="x","x",(J42*1000000/VLOOKUP($C42,'Crisis Indicator Data'!$C$3:$H$198,5,FALSE)))</f>
        <v>9.1759955955221142E-2</v>
      </c>
      <c r="Q42" s="240">
        <f t="shared" si="4"/>
        <v>5</v>
      </c>
      <c r="R42" s="240">
        <f t="shared" si="5"/>
        <v>4.75</v>
      </c>
    </row>
    <row r="43" spans="1:18" x14ac:dyDescent="0.25">
      <c r="A43" s="146" t="str">
        <f>'Crisis Indicator Data'!A40</f>
        <v xml:space="preserve">Nippes Earthquake </v>
      </c>
      <c r="B43" s="147" t="str">
        <f>'Crisis Indicator Data'!B40</f>
        <v>Earthquake</v>
      </c>
      <c r="C43" s="147" t="str">
        <f>'Crisis Indicator Data'!C40</f>
        <v>HTI002</v>
      </c>
      <c r="D43" s="147" t="str">
        <f>'Crisis Indicator Data'!D40</f>
        <v>Haiti</v>
      </c>
      <c r="E43" s="147" t="str">
        <f>'Crisis Indicator Data'!E40</f>
        <v>HTI</v>
      </c>
      <c r="F43" s="159">
        <f>IF('Crisis Indicator Data'!Q40="x","x",('Crisis Indicator Data'!Q40/1000000))</f>
        <v>5.6289999999999996</v>
      </c>
      <c r="G43" s="159">
        <f>IF('Crisis Indicator Data'!R40="x","x",('Crisis Indicator Data'!R40/1000000))</f>
        <v>0.15</v>
      </c>
      <c r="H43" s="159">
        <f>IF('Crisis Indicator Data'!S40="x","x",('Crisis Indicator Data'!S40/1000000))</f>
        <v>0.65</v>
      </c>
      <c r="I43" s="159">
        <f>IF('Crisis Indicator Data'!T40="x","x",('Crisis Indicator Data'!T40/1000000))</f>
        <v>0</v>
      </c>
      <c r="J43" s="159">
        <f>IF('Crisis Indicator Data'!U40="x","x",('Crisis Indicator Data'!U40/1000000))</f>
        <v>0</v>
      </c>
      <c r="K43" s="246">
        <f t="shared" si="3"/>
        <v>3</v>
      </c>
      <c r="L43" s="143">
        <f>IF(F43="x","x",(F43*1000000/VLOOKUP($C43,'Crisis Indicator Data'!$C$3:$H$198,5,FALSE)))</f>
        <v>0.87556385129880232</v>
      </c>
      <c r="M43" s="143">
        <f>IF(G43="x","x",(G43*1000000/VLOOKUP($C43,'Crisis Indicator Data'!$C$3:$H$198,5,FALSE)))</f>
        <v>2.3331777881474568E-2</v>
      </c>
      <c r="N43" s="143">
        <f>IF(H43="x","x",(H43*1000000/VLOOKUP($C43,'Crisis Indicator Data'!$C$3:$H$198,5,FALSE)))</f>
        <v>0.10110437081972314</v>
      </c>
      <c r="O43" s="143">
        <f>IF(I43="x","x",(I43*1000000/VLOOKUP($C43,'Crisis Indicator Data'!$C$3:$H$198,5,FALSE)))</f>
        <v>0</v>
      </c>
      <c r="P43" s="143">
        <f>IF(J43="x","x",(J43*1000000/VLOOKUP($C43,'Crisis Indicator Data'!$C$3:$H$198,5,FALSE)))</f>
        <v>0</v>
      </c>
      <c r="Q43" s="240">
        <f t="shared" si="4"/>
        <v>3</v>
      </c>
      <c r="R43" s="240">
        <f t="shared" si="5"/>
        <v>3</v>
      </c>
    </row>
    <row r="44" spans="1:18" x14ac:dyDescent="0.25">
      <c r="A44" s="146" t="str">
        <f>'Crisis Indicator Data'!A41</f>
        <v>Papua Conflict</v>
      </c>
      <c r="B44" s="147" t="str">
        <f>'Crisis Indicator Data'!B41</f>
        <v>Conflict</v>
      </c>
      <c r="C44" s="147" t="str">
        <f>'Crisis Indicator Data'!C41</f>
        <v>IDN002</v>
      </c>
      <c r="D44" s="147" t="str">
        <f>'Crisis Indicator Data'!D41</f>
        <v>Indonesia</v>
      </c>
      <c r="E44" s="147" t="str">
        <f>'Crisis Indicator Data'!E41</f>
        <v>IDN</v>
      </c>
      <c r="F44" s="159">
        <f>IF('Crisis Indicator Data'!Q41="x","x",('Crisis Indicator Data'!Q41/1000000))</f>
        <v>3.5339999999999998</v>
      </c>
      <c r="G44" s="159">
        <f>IF('Crisis Indicator Data'!R41="x","x",('Crisis Indicator Data'!R41/1000000))</f>
        <v>0</v>
      </c>
      <c r="H44" s="159">
        <f>IF('Crisis Indicator Data'!S41="x","x",('Crisis Indicator Data'!S41/1000000))</f>
        <v>0.06</v>
      </c>
      <c r="I44" s="159">
        <f>IF('Crisis Indicator Data'!T41="x","x",('Crisis Indicator Data'!T41/1000000))</f>
        <v>0</v>
      </c>
      <c r="J44" s="159">
        <f>IF('Crisis Indicator Data'!U41="x","x",('Crisis Indicator Data'!U41/1000000))</f>
        <v>0</v>
      </c>
      <c r="K44" s="246">
        <f t="shared" si="3"/>
        <v>1.3</v>
      </c>
      <c r="L44" s="143">
        <f>IF(F44="x","x",(F44*1000000/VLOOKUP($C44,'Crisis Indicator Data'!$C$3:$H$198,5,FALSE)))</f>
        <v>0.98330550918196991</v>
      </c>
      <c r="M44" s="143">
        <f>IF(G44="x","x",(G44*1000000/VLOOKUP($C44,'Crisis Indicator Data'!$C$3:$H$198,5,FALSE)))</f>
        <v>0</v>
      </c>
      <c r="N44" s="143">
        <f>IF(H44="x","x",(H44*1000000/VLOOKUP($C44,'Crisis Indicator Data'!$C$3:$H$198,5,FALSE)))</f>
        <v>1.6694490818030049E-2</v>
      </c>
      <c r="O44" s="143">
        <f>IF(I44="x","x",(I44*1000000/VLOOKUP($C44,'Crisis Indicator Data'!$C$3:$H$198,5,FALSE)))</f>
        <v>0</v>
      </c>
      <c r="P44" s="143">
        <f>IF(J44="x","x",(J44*1000000/VLOOKUP($C44,'Crisis Indicator Data'!$C$3:$H$198,5,FALSE)))</f>
        <v>0</v>
      </c>
      <c r="Q44" s="240">
        <f t="shared" si="4"/>
        <v>1</v>
      </c>
      <c r="R44" s="240">
        <f t="shared" si="5"/>
        <v>1.1499999999999999</v>
      </c>
    </row>
    <row r="45" spans="1:18" x14ac:dyDescent="0.25">
      <c r="A45" s="146" t="str">
        <f>'Crisis Indicator Data'!A42</f>
        <v>Conflict in Jammu and Kashmir</v>
      </c>
      <c r="B45" s="147" t="str">
        <f>'Crisis Indicator Data'!B42</f>
        <v>Conflict</v>
      </c>
      <c r="C45" s="147" t="str">
        <f>'Crisis Indicator Data'!C42</f>
        <v>IND002</v>
      </c>
      <c r="D45" s="147" t="str">
        <f>'Crisis Indicator Data'!D42</f>
        <v>India</v>
      </c>
      <c r="E45" s="147" t="str">
        <f>'Crisis Indicator Data'!E42</f>
        <v>IND</v>
      </c>
      <c r="F45" s="159">
        <f>IF('Crisis Indicator Data'!Q42="x","x",('Crisis Indicator Data'!Q42/1000000))</f>
        <v>12.541</v>
      </c>
      <c r="G45" s="159" t="str">
        <f>IF('Crisis Indicator Data'!R42="x","x",('Crisis Indicator Data'!R42/1000000))</f>
        <v>x</v>
      </c>
      <c r="H45" s="159" t="str">
        <f>IF('Crisis Indicator Data'!S42="x","x",('Crisis Indicator Data'!S42/1000000))</f>
        <v>x</v>
      </c>
      <c r="I45" s="159" t="str">
        <f>IF('Crisis Indicator Data'!T42="x","x",('Crisis Indicator Data'!T42/1000000))</f>
        <v>x</v>
      </c>
      <c r="J45" s="159" t="str">
        <f>IF('Crisis Indicator Data'!U42="x","x",('Crisis Indicator Data'!U42/1000000))</f>
        <v>x</v>
      </c>
      <c r="K45" s="246" t="str">
        <f t="shared" si="3"/>
        <v>x</v>
      </c>
      <c r="L45" s="143">
        <f>IF(F45="x","x",(F45*1000000/VLOOKUP($C45,'Crisis Indicator Data'!$C$3:$H$198,5,FALSE)))</f>
        <v>1</v>
      </c>
      <c r="M45" s="143" t="str">
        <f>IF(G45="x","x",(G45*1000000/VLOOKUP($C45,'Crisis Indicator Data'!$C$3:$H$198,5,FALSE)))</f>
        <v>x</v>
      </c>
      <c r="N45" s="143" t="str">
        <f>IF(H45="x","x",(H45*1000000/VLOOKUP($C45,'Crisis Indicator Data'!$C$3:$H$198,5,FALSE)))</f>
        <v>x</v>
      </c>
      <c r="O45" s="143" t="str">
        <f>IF(I45="x","x",(I45*1000000/VLOOKUP($C45,'Crisis Indicator Data'!$C$3:$H$198,5,FALSE)))</f>
        <v>x</v>
      </c>
      <c r="P45" s="143" t="str">
        <f>IF(J45="x","x",(J45*1000000/VLOOKUP($C45,'Crisis Indicator Data'!$C$3:$H$198,5,FALSE)))</f>
        <v>x</v>
      </c>
      <c r="Q45" s="240" t="str">
        <f t="shared" si="4"/>
        <v>x</v>
      </c>
      <c r="R45" s="240" t="str">
        <f t="shared" si="5"/>
        <v>x</v>
      </c>
    </row>
    <row r="46" spans="1:18" x14ac:dyDescent="0.25">
      <c r="A46" s="146" t="str">
        <f>'Crisis Indicator Data'!A43</f>
        <v>Afghan Refugees in Iran</v>
      </c>
      <c r="B46" s="147" t="str">
        <f>'Crisis Indicator Data'!B43</f>
        <v>International displacement</v>
      </c>
      <c r="C46" s="147" t="str">
        <f>'Crisis Indicator Data'!C43</f>
        <v>IRN004</v>
      </c>
      <c r="D46" s="147" t="str">
        <f>'Crisis Indicator Data'!D43</f>
        <v>Iran</v>
      </c>
      <c r="E46" s="147" t="str">
        <f>'Crisis Indicator Data'!E43</f>
        <v>IRN</v>
      </c>
      <c r="F46" s="159">
        <f>IF('Crisis Indicator Data'!Q43="x","x",('Crisis Indicator Data'!Q43/1000000))</f>
        <v>21.422999999999998</v>
      </c>
      <c r="G46" s="159">
        <f>IF('Crisis Indicator Data'!R43="x","x",('Crisis Indicator Data'!R43/1000000))</f>
        <v>0</v>
      </c>
      <c r="H46" s="159">
        <f>IF('Crisis Indicator Data'!S43="x","x",('Crisis Indicator Data'!S43/1000000))</f>
        <v>0.8</v>
      </c>
      <c r="I46" s="159">
        <f>IF('Crisis Indicator Data'!T43="x","x",('Crisis Indicator Data'!T43/1000000))</f>
        <v>2.6</v>
      </c>
      <c r="J46" s="159">
        <f>IF('Crisis Indicator Data'!U43="x","x",('Crisis Indicator Data'!U43/1000000))</f>
        <v>0</v>
      </c>
      <c r="K46" s="246">
        <f t="shared" si="3"/>
        <v>4.2</v>
      </c>
      <c r="L46" s="143">
        <f>IF(F46="x","x",(F46*1000000/VLOOKUP($C46,'Crisis Indicator Data'!$C$3:$H$198,5,FALSE)))</f>
        <v>0.86303025419973411</v>
      </c>
      <c r="M46" s="143">
        <f>IF(G46="x","x",(G46*1000000/VLOOKUP($C46,'Crisis Indicator Data'!$C$3:$H$198,5,FALSE)))</f>
        <v>0</v>
      </c>
      <c r="N46" s="143">
        <f>IF(H46="x","x",(H46*1000000/VLOOKUP($C46,'Crisis Indicator Data'!$C$3:$H$198,5,FALSE)))</f>
        <v>3.2228175482415501E-2</v>
      </c>
      <c r="O46" s="143">
        <f>IF(I46="x","x",(I46*1000000/VLOOKUP($C46,'Crisis Indicator Data'!$C$3:$H$198,5,FALSE)))</f>
        <v>0.10474157031785038</v>
      </c>
      <c r="P46" s="143">
        <f>IF(J46="x","x",(J46*1000000/VLOOKUP($C46,'Crisis Indicator Data'!$C$3:$H$198,5,FALSE)))</f>
        <v>0</v>
      </c>
      <c r="Q46" s="240">
        <f t="shared" si="4"/>
        <v>4</v>
      </c>
      <c r="R46" s="240">
        <f t="shared" si="5"/>
        <v>4.0999999999999996</v>
      </c>
    </row>
    <row r="47" spans="1:18" x14ac:dyDescent="0.25">
      <c r="A47" s="146" t="str">
        <f>'Crisis Indicator Data'!A44</f>
        <v>Multiple crises in Iraq</v>
      </c>
      <c r="B47" s="147" t="str">
        <f>'Crisis Indicator Data'!B44</f>
        <v>Multiple crises country</v>
      </c>
      <c r="C47" s="147" t="str">
        <f>'Crisis Indicator Data'!C44</f>
        <v>IRQ001</v>
      </c>
      <c r="D47" s="147" t="str">
        <f>'Crisis Indicator Data'!D44</f>
        <v>Iraq</v>
      </c>
      <c r="E47" s="147" t="str">
        <f>'Crisis Indicator Data'!E44</f>
        <v>IRQ</v>
      </c>
      <c r="F47" s="159">
        <f>IF('Crisis Indicator Data'!Q44="x","x",('Crisis Indicator Data'!Q44/1000000))</f>
        <v>34.796999999999997</v>
      </c>
      <c r="G47" s="159">
        <f>IF('Crisis Indicator Data'!R44="x","x",('Crisis Indicator Data'!R44/1000000))</f>
        <v>3.6859999999999999</v>
      </c>
      <c r="H47" s="159">
        <f>IF('Crisis Indicator Data'!S44="x","x",('Crisis Indicator Data'!S44/1000000))</f>
        <v>1.365</v>
      </c>
      <c r="I47" s="159">
        <f>IF('Crisis Indicator Data'!T44="x","x",('Crisis Indicator Data'!T44/1000000))</f>
        <v>0.874</v>
      </c>
      <c r="J47" s="159">
        <f>IF('Crisis Indicator Data'!U44="x","x",('Crisis Indicator Data'!U44/1000000))</f>
        <v>0.46800000000000003</v>
      </c>
      <c r="K47" s="246">
        <f t="shared" si="3"/>
        <v>4.0999999999999996</v>
      </c>
      <c r="L47" s="143">
        <f>IF(F47="x","x",(F47*1000000/VLOOKUP($C47,'Crisis Indicator Data'!$C$3:$H$198,5,FALSE)))</f>
        <v>0.84477191619528536</v>
      </c>
      <c r="M47" s="143">
        <f>IF(G47="x","x",(G47*1000000/VLOOKUP($C47,'Crisis Indicator Data'!$C$3:$H$198,5,FALSE)))</f>
        <v>8.948556723556117E-2</v>
      </c>
      <c r="N47" s="143">
        <f>IF(H47="x","x",(H47*1000000/VLOOKUP($C47,'Crisis Indicator Data'!$C$3:$H$198,5,FALSE)))</f>
        <v>3.313830691170401E-2</v>
      </c>
      <c r="O47" s="143">
        <f>IF(I47="x","x",(I47*1000000/VLOOKUP($C47,'Crisis Indicator Data'!$C$3:$H$198,5,FALSE)))</f>
        <v>2.1218227282658833E-2</v>
      </c>
      <c r="P47" s="143">
        <f>IF(J47="x","x",(J47*1000000/VLOOKUP($C47,'Crisis Indicator Data'!$C$3:$H$198,5,FALSE)))</f>
        <v>1.1361705226869948E-2</v>
      </c>
      <c r="Q47" s="240">
        <f t="shared" si="4"/>
        <v>3</v>
      </c>
      <c r="R47" s="240">
        <f t="shared" si="5"/>
        <v>3.55</v>
      </c>
    </row>
    <row r="48" spans="1:18" x14ac:dyDescent="0.25">
      <c r="A48" s="146" t="str">
        <f>'Crisis Indicator Data'!A45</f>
        <v>Conflict  in Iraq</v>
      </c>
      <c r="B48" s="147" t="str">
        <f>'Crisis Indicator Data'!B45</f>
        <v>Conflict</v>
      </c>
      <c r="C48" s="147" t="str">
        <f>'Crisis Indicator Data'!C45</f>
        <v>IRQ002</v>
      </c>
      <c r="D48" s="147" t="str">
        <f>'Crisis Indicator Data'!D45</f>
        <v>Iraq</v>
      </c>
      <c r="E48" s="147" t="str">
        <f>'Crisis Indicator Data'!E45</f>
        <v>IRQ</v>
      </c>
      <c r="F48" s="159">
        <f>IF('Crisis Indicator Data'!Q45="x","x",('Crisis Indicator Data'!Q45/1000000))</f>
        <v>35.052</v>
      </c>
      <c r="G48" s="159">
        <f>IF('Crisis Indicator Data'!R45="x","x",('Crisis Indicator Data'!R45/1000000))</f>
        <v>3.6859999999999999</v>
      </c>
      <c r="H48" s="159">
        <f>IF('Crisis Indicator Data'!S45="x","x",('Crisis Indicator Data'!S45/1000000))</f>
        <v>1.284</v>
      </c>
      <c r="I48" s="159">
        <f>IF('Crisis Indicator Data'!T45="x","x",('Crisis Indicator Data'!T45/1000000))</f>
        <v>0.72099999999999997</v>
      </c>
      <c r="J48" s="159">
        <f>IF('Crisis Indicator Data'!U45="x","x",('Crisis Indicator Data'!U45/1000000))</f>
        <v>0.44800000000000001</v>
      </c>
      <c r="K48" s="246">
        <f t="shared" si="3"/>
        <v>4</v>
      </c>
      <c r="L48" s="143">
        <f>IF(F48="x","x",(F48*1000000/VLOOKUP($C48,'Crisis Indicator Data'!$C$3:$H$198,5,FALSE)))</f>
        <v>0.85096258891505427</v>
      </c>
      <c r="M48" s="143">
        <f>IF(G48="x","x",(G48*1000000/VLOOKUP($C48,'Crisis Indicator Data'!$C$3:$H$198,5,FALSE)))</f>
        <v>8.948556723556117E-2</v>
      </c>
      <c r="N48" s="143">
        <f>IF(H48="x","x",(H48*1000000/VLOOKUP($C48,'Crisis Indicator Data'!$C$3:$H$198,5,FALSE)))</f>
        <v>3.1171857930130369E-2</v>
      </c>
      <c r="O48" s="143">
        <f>IF(I48="x","x",(I48*1000000/VLOOKUP($C48,'Crisis Indicator Data'!$C$3:$H$198,5,FALSE)))</f>
        <v>1.7503823650797504E-2</v>
      </c>
      <c r="P48" s="143">
        <f>IF(J48="x","x",(J48*1000000/VLOOKUP($C48,'Crisis Indicator Data'!$C$3:$H$198,5,FALSE)))</f>
        <v>1.0876162268456701E-2</v>
      </c>
      <c r="Q48" s="240">
        <f t="shared" si="4"/>
        <v>3</v>
      </c>
      <c r="R48" s="240">
        <f t="shared" si="5"/>
        <v>3.5</v>
      </c>
    </row>
    <row r="49" spans="1:18" x14ac:dyDescent="0.25">
      <c r="A49" s="146" t="str">
        <f>'Crisis Indicator Data'!A46</f>
        <v>Syrian and Palestinian refugees in iraq</v>
      </c>
      <c r="B49" s="147" t="str">
        <f>'Crisis Indicator Data'!B46</f>
        <v>International displacement</v>
      </c>
      <c r="C49" s="147" t="str">
        <f>'Crisis Indicator Data'!C46</f>
        <v>IRQ003</v>
      </c>
      <c r="D49" s="147" t="str">
        <f>'Crisis Indicator Data'!D46</f>
        <v>Iraq</v>
      </c>
      <c r="E49" s="147" t="str">
        <f>'Crisis Indicator Data'!E46</f>
        <v>IRQ</v>
      </c>
      <c r="F49" s="159">
        <f>IF('Crisis Indicator Data'!Q46="x","x",('Crisis Indicator Data'!Q46/1000000))</f>
        <v>4.6609999999999996</v>
      </c>
      <c r="G49" s="159">
        <f>IF('Crisis Indicator Data'!R46="x","x",('Crisis Indicator Data'!R46/1000000))</f>
        <v>0</v>
      </c>
      <c r="H49" s="159">
        <f>IF('Crisis Indicator Data'!S46="x","x",('Crisis Indicator Data'!S46/1000000))</f>
        <v>0.313</v>
      </c>
      <c r="I49" s="159">
        <f>IF('Crisis Indicator Data'!T46="x","x",('Crisis Indicator Data'!T46/1000000))</f>
        <v>0.153</v>
      </c>
      <c r="J49" s="159">
        <f>IF('Crisis Indicator Data'!U46="x","x",('Crisis Indicator Data'!U46/1000000))</f>
        <v>0.02</v>
      </c>
      <c r="K49" s="246">
        <f t="shared" si="3"/>
        <v>2.8</v>
      </c>
      <c r="L49" s="143">
        <f>IF(F49="x","x",(F49*1000000/VLOOKUP($C49,'Crisis Indicator Data'!$C$3:$H$198,5,FALSE)))</f>
        <v>0.90557606372644261</v>
      </c>
      <c r="M49" s="143">
        <f>IF(G49="x","x",(G49*1000000/VLOOKUP($C49,'Crisis Indicator Data'!$C$3:$H$198,5,FALSE)))</f>
        <v>0</v>
      </c>
      <c r="N49" s="143">
        <f>IF(H49="x","x",(H49*1000000/VLOOKUP($C49,'Crisis Indicator Data'!$C$3:$H$198,5,FALSE)))</f>
        <v>6.081212356712648E-2</v>
      </c>
      <c r="O49" s="143">
        <f>IF(I49="x","x",(I49*1000000/VLOOKUP($C49,'Crisis Indicator Data'!$C$3:$H$198,5,FALSE)))</f>
        <v>2.9726054012045852E-2</v>
      </c>
      <c r="P49" s="143">
        <f>IF(J49="x","x",(J49*1000000/VLOOKUP($C49,'Crisis Indicator Data'!$C$3:$H$198,5,FALSE)))</f>
        <v>3.8857586943850785E-3</v>
      </c>
      <c r="Q49" s="240">
        <f t="shared" si="4"/>
        <v>3</v>
      </c>
      <c r="R49" s="240">
        <f t="shared" si="5"/>
        <v>2.9</v>
      </c>
    </row>
    <row r="50" spans="1:18" x14ac:dyDescent="0.25">
      <c r="A50" s="146" t="str">
        <f>'Crisis Indicator Data'!A47</f>
        <v>Mixed migration flows in Italy</v>
      </c>
      <c r="B50" s="147" t="str">
        <f>'Crisis Indicator Data'!B47</f>
        <v>International displacement</v>
      </c>
      <c r="C50" s="147" t="str">
        <f>'Crisis Indicator Data'!C47</f>
        <v>ITA002</v>
      </c>
      <c r="D50" s="147" t="str">
        <f>'Crisis Indicator Data'!D47</f>
        <v>Italy</v>
      </c>
      <c r="E50" s="147" t="str">
        <f>'Crisis Indicator Data'!E47</f>
        <v>ITA</v>
      </c>
      <c r="F50" s="159">
        <f>IF('Crisis Indicator Data'!Q47="x","x",('Crisis Indicator Data'!Q47/1000000))</f>
        <v>6.8040000000000003</v>
      </c>
      <c r="G50" s="159">
        <f>IF('Crisis Indicator Data'!R47="x","x",('Crisis Indicator Data'!R47/1000000))</f>
        <v>0</v>
      </c>
      <c r="H50" s="159">
        <f>IF('Crisis Indicator Data'!S47="x","x",('Crisis Indicator Data'!S47/1000000))</f>
        <v>0.20799999999999999</v>
      </c>
      <c r="I50" s="159">
        <f>IF('Crisis Indicator Data'!T47="x","x",('Crisis Indicator Data'!T47/1000000))</f>
        <v>0</v>
      </c>
      <c r="J50" s="159">
        <f>IF('Crisis Indicator Data'!U47="x","x",('Crisis Indicator Data'!U47/1000000))</f>
        <v>0</v>
      </c>
      <c r="K50" s="246">
        <f t="shared" si="3"/>
        <v>2.2000000000000002</v>
      </c>
      <c r="L50" s="143">
        <f>IF(F50="x","x",(F50*1000000/VLOOKUP($C50,'Crisis Indicator Data'!$C$3:$H$198,5,FALSE)))</f>
        <v>0.97033656588705075</v>
      </c>
      <c r="M50" s="143">
        <f>IF(G50="x","x",(G50*1000000/VLOOKUP($C50,'Crisis Indicator Data'!$C$3:$H$198,5,FALSE)))</f>
        <v>0</v>
      </c>
      <c r="N50" s="143">
        <f>IF(H50="x","x",(H50*1000000/VLOOKUP($C50,'Crisis Indicator Data'!$C$3:$H$198,5,FALSE)))</f>
        <v>2.9663434112949229E-2</v>
      </c>
      <c r="O50" s="143">
        <f>IF(I50="x","x",(I50*1000000/VLOOKUP($C50,'Crisis Indicator Data'!$C$3:$H$198,5,FALSE)))</f>
        <v>0</v>
      </c>
      <c r="P50" s="143">
        <f>IF(J50="x","x",(J50*1000000/VLOOKUP($C50,'Crisis Indicator Data'!$C$3:$H$198,5,FALSE)))</f>
        <v>0</v>
      </c>
      <c r="Q50" s="240">
        <f t="shared" si="4"/>
        <v>1</v>
      </c>
      <c r="R50" s="240">
        <f t="shared" si="5"/>
        <v>1.6</v>
      </c>
    </row>
    <row r="51" spans="1:18" x14ac:dyDescent="0.25">
      <c r="A51" s="146" t="str">
        <f>'Crisis Indicator Data'!A48</f>
        <v>Syrian refugees in Jordan</v>
      </c>
      <c r="B51" s="147" t="str">
        <f>'Crisis Indicator Data'!B48</f>
        <v>International displacement</v>
      </c>
      <c r="C51" s="147" t="str">
        <f>'Crisis Indicator Data'!C48</f>
        <v>JOR002</v>
      </c>
      <c r="D51" s="147" t="str">
        <f>'Crisis Indicator Data'!D48</f>
        <v>Jordan</v>
      </c>
      <c r="E51" s="147" t="str">
        <f>'Crisis Indicator Data'!E48</f>
        <v>JOR</v>
      </c>
      <c r="F51" s="159">
        <f>IF('Crisis Indicator Data'!Q48="x","x",('Crisis Indicator Data'!Q48/1000000))</f>
        <v>6.87</v>
      </c>
      <c r="G51" s="159">
        <f>IF('Crisis Indicator Data'!R48="x","x",('Crisis Indicator Data'!R48/1000000))</f>
        <v>1.149</v>
      </c>
      <c r="H51" s="159">
        <f>IF('Crisis Indicator Data'!S48="x","x",('Crisis Indicator Data'!S48/1000000))</f>
        <v>0.53</v>
      </c>
      <c r="I51" s="159">
        <f>IF('Crisis Indicator Data'!T48="x","x",('Crisis Indicator Data'!T48/1000000))</f>
        <v>0.159</v>
      </c>
      <c r="J51" s="159">
        <f>IF('Crisis Indicator Data'!U48="x","x",('Crisis Indicator Data'!U48/1000000))</f>
        <v>0</v>
      </c>
      <c r="K51" s="246">
        <f t="shared" si="3"/>
        <v>3.1</v>
      </c>
      <c r="L51" s="143">
        <f>IF(F51="x","x",(F51*1000000/VLOOKUP($C51,'Crisis Indicator Data'!$C$3:$H$198,5,FALSE)))</f>
        <v>0.78892971979788695</v>
      </c>
      <c r="M51" s="143">
        <f>IF(G51="x","x",(G51*1000000/VLOOKUP($C51,'Crisis Indicator Data'!$C$3:$H$198,5,FALSE)))</f>
        <v>0.13194763435920992</v>
      </c>
      <c r="N51" s="143">
        <f>IF(H51="x","x",(H51*1000000/VLOOKUP($C51,'Crisis Indicator Data'!$C$3:$H$198,5,FALSE)))</f>
        <v>6.0863573725310059E-2</v>
      </c>
      <c r="O51" s="143">
        <f>IF(I51="x","x",(I51*1000000/VLOOKUP($C51,'Crisis Indicator Data'!$C$3:$H$198,5,FALSE)))</f>
        <v>1.8259072117593016E-2</v>
      </c>
      <c r="P51" s="143">
        <f>IF(J51="x","x",(J51*1000000/VLOOKUP($C51,'Crisis Indicator Data'!$C$3:$H$198,5,FALSE)))</f>
        <v>0</v>
      </c>
      <c r="Q51" s="240">
        <f t="shared" si="4"/>
        <v>3</v>
      </c>
      <c r="R51" s="240">
        <f t="shared" si="5"/>
        <v>3.05</v>
      </c>
    </row>
    <row r="52" spans="1:18" x14ac:dyDescent="0.25">
      <c r="A52" s="146" t="str">
        <f>'Crisis Indicator Data'!A49</f>
        <v xml:space="preserve">Multiple crisis in Kenya </v>
      </c>
      <c r="B52" s="147" t="str">
        <f>'Crisis Indicator Data'!B49</f>
        <v>Multiple crises country</v>
      </c>
      <c r="C52" s="147" t="str">
        <f>'Crisis Indicator Data'!C49</f>
        <v>KEN001</v>
      </c>
      <c r="D52" s="147" t="str">
        <f>'Crisis Indicator Data'!D49</f>
        <v>Kenya</v>
      </c>
      <c r="E52" s="147" t="str">
        <f>'Crisis Indicator Data'!E49</f>
        <v>KEN</v>
      </c>
      <c r="F52" s="159">
        <f>IF('Crisis Indicator Data'!Q49="x","x",('Crisis Indicator Data'!Q49/1000000))</f>
        <v>13.467000000000001</v>
      </c>
      <c r="G52" s="159">
        <f>IF('Crisis Indicator Data'!R49="x","x",('Crisis Indicator Data'!R49/1000000))</f>
        <v>0</v>
      </c>
      <c r="H52" s="159">
        <f>IF('Crisis Indicator Data'!S49="x","x",('Crisis Indicator Data'!S49/1000000))</f>
        <v>3.073</v>
      </c>
      <c r="I52" s="159">
        <f>IF('Crisis Indicator Data'!T49="x","x",('Crisis Indicator Data'!T49/1000000))</f>
        <v>0.36799999999999999</v>
      </c>
      <c r="J52" s="159">
        <f>IF('Crisis Indicator Data'!U49="x","x",('Crisis Indicator Data'!U49/1000000))</f>
        <v>0</v>
      </c>
      <c r="K52" s="246">
        <f t="shared" si="3"/>
        <v>4.2</v>
      </c>
      <c r="L52" s="143">
        <f>IF(F52="x","x",(F52*1000000/VLOOKUP($C52,'Crisis Indicator Data'!$C$3:$H$198,5,FALSE)))</f>
        <v>0.79653398000828057</v>
      </c>
      <c r="M52" s="143">
        <f>IF(G52="x","x",(G52*1000000/VLOOKUP($C52,'Crisis Indicator Data'!$C$3:$H$198,5,FALSE)))</f>
        <v>0</v>
      </c>
      <c r="N52" s="143">
        <f>IF(H52="x","x",(H52*1000000/VLOOKUP($C52,'Crisis Indicator Data'!$C$3:$H$198,5,FALSE)))</f>
        <v>0.18175903471934701</v>
      </c>
      <c r="O52" s="143">
        <f>IF(I52="x","x",(I52*1000000/VLOOKUP($C52,'Crisis Indicator Data'!$C$3:$H$198,5,FALSE)))</f>
        <v>2.1766132371207194E-2</v>
      </c>
      <c r="P52" s="143">
        <f>IF(J52="x","x",(J52*1000000/VLOOKUP($C52,'Crisis Indicator Data'!$C$3:$H$198,5,FALSE)))</f>
        <v>0</v>
      </c>
      <c r="Q52" s="240">
        <f t="shared" si="4"/>
        <v>3</v>
      </c>
      <c r="R52" s="240">
        <f t="shared" si="5"/>
        <v>3.6</v>
      </c>
    </row>
    <row r="53" spans="1:18" x14ac:dyDescent="0.25">
      <c r="A53" s="146" t="str">
        <f>'Crisis Indicator Data'!A50</f>
        <v>Refugee situation in Kenya</v>
      </c>
      <c r="B53" s="147" t="str">
        <f>'Crisis Indicator Data'!B50</f>
        <v>International displacement</v>
      </c>
      <c r="C53" s="147" t="str">
        <f>'Crisis Indicator Data'!C50</f>
        <v>KEN002</v>
      </c>
      <c r="D53" s="147" t="str">
        <f>'Crisis Indicator Data'!D50</f>
        <v>Kenya</v>
      </c>
      <c r="E53" s="147" t="str">
        <f>'Crisis Indicator Data'!E50</f>
        <v>KEN</v>
      </c>
      <c r="F53" s="159">
        <f>IF('Crisis Indicator Data'!Q50="x","x",('Crisis Indicator Data'!Q50/1000000))</f>
        <v>0.55900000000000005</v>
      </c>
      <c r="G53" s="159">
        <f>IF('Crisis Indicator Data'!R50="x","x",('Crisis Indicator Data'!R50/1000000))</f>
        <v>0</v>
      </c>
      <c r="H53" s="159">
        <f>IF('Crisis Indicator Data'!S50="x","x",('Crisis Indicator Data'!S50/1000000))</f>
        <v>0.54</v>
      </c>
      <c r="I53" s="159">
        <f>IF('Crisis Indicator Data'!T50="x","x",('Crisis Indicator Data'!T50/1000000))</f>
        <v>0</v>
      </c>
      <c r="J53" s="159">
        <f>IF('Crisis Indicator Data'!U50="x","x",('Crisis Indicator Data'!U50/1000000))</f>
        <v>0</v>
      </c>
      <c r="K53" s="246">
        <f t="shared" si="3"/>
        <v>2.9</v>
      </c>
      <c r="L53" s="143">
        <f>IF(F53="x","x",(F53*1000000/VLOOKUP($C53,'Crisis Indicator Data'!$C$3:$H$198,5,FALSE)))</f>
        <v>0.50864422202001824</v>
      </c>
      <c r="M53" s="143">
        <f>IF(G53="x","x",(G53*1000000/VLOOKUP($C53,'Crisis Indicator Data'!$C$3:$H$198,5,FALSE)))</f>
        <v>0</v>
      </c>
      <c r="N53" s="143">
        <f>IF(H53="x","x",(H53*1000000/VLOOKUP($C53,'Crisis Indicator Data'!$C$3:$H$198,5,FALSE)))</f>
        <v>0.49135577797998181</v>
      </c>
      <c r="O53" s="143">
        <f>IF(I53="x","x",(I53*1000000/VLOOKUP($C53,'Crisis Indicator Data'!$C$3:$H$198,5,FALSE)))</f>
        <v>0</v>
      </c>
      <c r="P53" s="143">
        <f>IF(J53="x","x",(J53*1000000/VLOOKUP($C53,'Crisis Indicator Data'!$C$3:$H$198,5,FALSE)))</f>
        <v>0</v>
      </c>
      <c r="Q53" s="240">
        <f t="shared" si="4"/>
        <v>3</v>
      </c>
      <c r="R53" s="240">
        <f t="shared" si="5"/>
        <v>2.95</v>
      </c>
    </row>
    <row r="54" spans="1:18" x14ac:dyDescent="0.25">
      <c r="A54" s="149" t="str">
        <f>'Crisis Indicator Data'!A51</f>
        <v>Drought in Kenya</v>
      </c>
      <c r="B54" s="150" t="str">
        <f>'Crisis Indicator Data'!B51</f>
        <v>Drought</v>
      </c>
      <c r="C54" s="150" t="str">
        <f>'Crisis Indicator Data'!C51</f>
        <v>KEN003</v>
      </c>
      <c r="D54" s="150" t="str">
        <f>'Crisis Indicator Data'!D51</f>
        <v>Kenya</v>
      </c>
      <c r="E54" s="150" t="str">
        <f>'Crisis Indicator Data'!E51</f>
        <v>KEN</v>
      </c>
      <c r="F54" s="159">
        <f>IF('Crisis Indicator Data'!Q51="x","x",('Crisis Indicator Data'!Q51/1000000))</f>
        <v>13.91</v>
      </c>
      <c r="G54" s="159">
        <f>IF('Crisis Indicator Data'!R51="x","x",('Crisis Indicator Data'!R51/1000000))</f>
        <v>0</v>
      </c>
      <c r="H54" s="159">
        <f>IF('Crisis Indicator Data'!S51="x","x",('Crisis Indicator Data'!S51/1000000))</f>
        <v>2.532</v>
      </c>
      <c r="I54" s="159">
        <f>IF('Crisis Indicator Data'!T51="x","x",('Crisis Indicator Data'!T51/1000000))</f>
        <v>0.36799999999999999</v>
      </c>
      <c r="J54" s="159">
        <f>IF('Crisis Indicator Data'!U51="x","x",('Crisis Indicator Data'!U51/1000000))</f>
        <v>0</v>
      </c>
      <c r="K54" s="246">
        <f t="shared" si="3"/>
        <v>4.0999999999999996</v>
      </c>
      <c r="L54" s="143">
        <f>IF(F54="x","x",(F54*1000000/VLOOKUP($C54,'Crisis Indicator Data'!$C$3:$H$198,5,FALSE)))</f>
        <v>0.82748364069006541</v>
      </c>
      <c r="M54" s="143">
        <f>IF(G54="x","x",(G54*1000000/VLOOKUP($C54,'Crisis Indicator Data'!$C$3:$H$198,5,FALSE)))</f>
        <v>0</v>
      </c>
      <c r="N54" s="143">
        <f>IF(H54="x","x",(H54*1000000/VLOOKUP($C54,'Crisis Indicator Data'!$C$3:$H$198,5,FALSE)))</f>
        <v>0.1506246281975015</v>
      </c>
      <c r="O54" s="143">
        <f>IF(I54="x","x",(I54*1000000/VLOOKUP($C54,'Crisis Indicator Data'!$C$3:$H$198,5,FALSE)))</f>
        <v>2.1891731112433074E-2</v>
      </c>
      <c r="P54" s="143">
        <f>IF(J54="x","x",(J54*1000000/VLOOKUP($C54,'Crisis Indicator Data'!$C$3:$H$198,5,FALSE)))</f>
        <v>0</v>
      </c>
      <c r="Q54" s="240">
        <f t="shared" si="4"/>
        <v>3</v>
      </c>
      <c r="R54" s="240">
        <f t="shared" si="5"/>
        <v>3.55</v>
      </c>
    </row>
    <row r="55" spans="1:18" x14ac:dyDescent="0.25">
      <c r="A55" s="149" t="str">
        <f>'Crisis Indicator Data'!A52</f>
        <v>Syrian refugees in Lebanon</v>
      </c>
      <c r="B55" s="150" t="str">
        <f>'Crisis Indicator Data'!B52</f>
        <v>International displacement</v>
      </c>
      <c r="C55" s="150" t="str">
        <f>'Crisis Indicator Data'!C52</f>
        <v>LBN002</v>
      </c>
      <c r="D55" s="150" t="str">
        <f>'Crisis Indicator Data'!D52</f>
        <v>Lebanon</v>
      </c>
      <c r="E55" s="150" t="str">
        <f>'Crisis Indicator Data'!E52</f>
        <v>LBN</v>
      </c>
      <c r="F55" s="159">
        <f>IF('Crisis Indicator Data'!Q52="x","x",('Crisis Indicator Data'!Q52/1000000))</f>
        <v>3.798</v>
      </c>
      <c r="G55" s="159">
        <f>IF('Crisis Indicator Data'!R52="x","x",('Crisis Indicator Data'!R52/1000000))</f>
        <v>1.5</v>
      </c>
      <c r="H55" s="159">
        <f>IF('Crisis Indicator Data'!S52="x","x",('Crisis Indicator Data'!S52/1000000))</f>
        <v>0.105</v>
      </c>
      <c r="I55" s="159">
        <f>IF('Crisis Indicator Data'!T52="x","x",('Crisis Indicator Data'!T52/1000000))</f>
        <v>1.363</v>
      </c>
      <c r="J55" s="159">
        <f>IF('Crisis Indicator Data'!U52="x","x",('Crisis Indicator Data'!U52/1000000))</f>
        <v>0.06</v>
      </c>
      <c r="K55" s="246">
        <f t="shared" si="3"/>
        <v>3.6</v>
      </c>
      <c r="L55" s="143">
        <f>IF(F55="x","x",(F55*1000000/VLOOKUP($C55,'Crisis Indicator Data'!$C$3:$H$198,5,FALSE)))</f>
        <v>0.55648351648351646</v>
      </c>
      <c r="M55" s="143">
        <f>IF(G55="x","x",(G55*1000000/VLOOKUP($C55,'Crisis Indicator Data'!$C$3:$H$198,5,FALSE)))</f>
        <v>0.21978021978021978</v>
      </c>
      <c r="N55" s="143">
        <f>IF(H55="x","x",(H55*1000000/VLOOKUP($C55,'Crisis Indicator Data'!$C$3:$H$198,5,FALSE)))</f>
        <v>1.5384615384615385E-2</v>
      </c>
      <c r="O55" s="143">
        <f>IF(I55="x","x",(I55*1000000/VLOOKUP($C55,'Crisis Indicator Data'!$C$3:$H$198,5,FALSE)))</f>
        <v>0.1997069597069597</v>
      </c>
      <c r="P55" s="143">
        <f>IF(J55="x","x",(J55*1000000/VLOOKUP($C55,'Crisis Indicator Data'!$C$3:$H$198,5,FALSE)))</f>
        <v>8.7912087912087912E-3</v>
      </c>
      <c r="Q55" s="240">
        <f t="shared" si="4"/>
        <v>4</v>
      </c>
      <c r="R55" s="240">
        <f t="shared" si="5"/>
        <v>3.8</v>
      </c>
    </row>
    <row r="56" spans="1:18" x14ac:dyDescent="0.25">
      <c r="A56" s="149" t="str">
        <f>'Crisis Indicator Data'!A53</f>
        <v>Socioeconomic crisis in Lebanon</v>
      </c>
      <c r="B56" s="150" t="str">
        <f>'Crisis Indicator Data'!B53</f>
        <v>Political and economic crisis</v>
      </c>
      <c r="C56" s="150" t="str">
        <f>'Crisis Indicator Data'!C53</f>
        <v>LBN004</v>
      </c>
      <c r="D56" s="150" t="str">
        <f>'Crisis Indicator Data'!D53</f>
        <v>Lebanon</v>
      </c>
      <c r="E56" s="150" t="str">
        <f>'Crisis Indicator Data'!E53</f>
        <v>LBN</v>
      </c>
      <c r="F56" s="159">
        <f>IF('Crisis Indicator Data'!Q53="x","x",('Crisis Indicator Data'!Q53/1000000))</f>
        <v>3.028</v>
      </c>
      <c r="G56" s="159">
        <f>IF('Crisis Indicator Data'!R53="x","x",('Crisis Indicator Data'!R53/1000000))</f>
        <v>0.37</v>
      </c>
      <c r="H56" s="159">
        <f>IF('Crisis Indicator Data'!S53="x","x",('Crisis Indicator Data'!S53/1000000))</f>
        <v>1.321</v>
      </c>
      <c r="I56" s="159">
        <f>IF('Crisis Indicator Data'!T53="x","x",('Crisis Indicator Data'!T53/1000000))</f>
        <v>2.0470000000000002</v>
      </c>
      <c r="J56" s="159">
        <f>IF('Crisis Indicator Data'!U53="x","x",('Crisis Indicator Data'!U53/1000000))</f>
        <v>0.06</v>
      </c>
      <c r="K56" s="246">
        <f t="shared" si="3"/>
        <v>4.2</v>
      </c>
      <c r="L56" s="143">
        <f>IF(F56="x","x",(F56*1000000/VLOOKUP($C56,'Crisis Indicator Data'!$C$3:$H$198,5,FALSE)))</f>
        <v>0.44366300366300365</v>
      </c>
      <c r="M56" s="143">
        <f>IF(G56="x","x",(G56*1000000/VLOOKUP($C56,'Crisis Indicator Data'!$C$3:$H$198,5,FALSE)))</f>
        <v>5.4212454212454214E-2</v>
      </c>
      <c r="N56" s="143">
        <f>IF(H56="x","x",(H56*1000000/VLOOKUP($C56,'Crisis Indicator Data'!$C$3:$H$198,5,FALSE)))</f>
        <v>0.19355311355311355</v>
      </c>
      <c r="O56" s="143">
        <f>IF(I56="x","x",(I56*1000000/VLOOKUP($C56,'Crisis Indicator Data'!$C$3:$H$198,5,FALSE)))</f>
        <v>0.29992673992673996</v>
      </c>
      <c r="P56" s="143">
        <f>IF(J56="x","x",(J56*1000000/VLOOKUP($C56,'Crisis Indicator Data'!$C$3:$H$198,5,FALSE)))</f>
        <v>8.7912087912087912E-3</v>
      </c>
      <c r="Q56" s="240">
        <f t="shared" si="4"/>
        <v>4</v>
      </c>
      <c r="R56" s="240">
        <f t="shared" si="5"/>
        <v>4.0999999999999996</v>
      </c>
    </row>
    <row r="57" spans="1:18" x14ac:dyDescent="0.25">
      <c r="A57" s="149" t="str">
        <f>'Crisis Indicator Data'!A54</f>
        <v>Complex crisis in Libya</v>
      </c>
      <c r="B57" s="150" t="str">
        <f>'Crisis Indicator Data'!B54</f>
        <v>Multiple crises country</v>
      </c>
      <c r="C57" s="150" t="str">
        <f>'Crisis Indicator Data'!C54</f>
        <v>LBY001</v>
      </c>
      <c r="D57" s="150" t="str">
        <f>'Crisis Indicator Data'!D54</f>
        <v>Libya</v>
      </c>
      <c r="E57" s="150" t="str">
        <f>'Crisis Indicator Data'!E54</f>
        <v>LBY</v>
      </c>
      <c r="F57" s="159">
        <f>IF('Crisis Indicator Data'!Q54="x","x",('Crisis Indicator Data'!Q54/1000000))</f>
        <v>4.9000000000000004</v>
      </c>
      <c r="G57" s="159">
        <f>IF('Crisis Indicator Data'!R54="x","x",('Crisis Indicator Data'!R54/1000000))</f>
        <v>1.2</v>
      </c>
      <c r="H57" s="159">
        <f>IF('Crisis Indicator Data'!S54="x","x",('Crisis Indicator Data'!S54/1000000))</f>
        <v>0.871</v>
      </c>
      <c r="I57" s="159">
        <f>IF('Crisis Indicator Data'!T54="x","x",('Crisis Indicator Data'!T54/1000000))</f>
        <v>0.27300000000000002</v>
      </c>
      <c r="J57" s="159">
        <f>IF('Crisis Indicator Data'!U54="x","x",('Crisis Indicator Data'!U54/1000000))</f>
        <v>0.156</v>
      </c>
      <c r="K57" s="246">
        <f t="shared" si="3"/>
        <v>3.5</v>
      </c>
      <c r="L57" s="143">
        <f>IF(F57="x","x",(F57*1000000/VLOOKUP($C57,'Crisis Indicator Data'!$C$3:$H$198,5,FALSE)))</f>
        <v>0.66216216216216217</v>
      </c>
      <c r="M57" s="143">
        <f>IF(G57="x","x",(G57*1000000/VLOOKUP($C57,'Crisis Indicator Data'!$C$3:$H$198,5,FALSE)))</f>
        <v>0.16216216216216217</v>
      </c>
      <c r="N57" s="143">
        <f>IF(H57="x","x",(H57*1000000/VLOOKUP($C57,'Crisis Indicator Data'!$C$3:$H$198,5,FALSE)))</f>
        <v>0.11770270270270271</v>
      </c>
      <c r="O57" s="143">
        <f>IF(I57="x","x",(I57*1000000/VLOOKUP($C57,'Crisis Indicator Data'!$C$3:$H$198,5,FALSE)))</f>
        <v>3.689189189189189E-2</v>
      </c>
      <c r="P57" s="143">
        <f>IF(J57="x","x",(J57*1000000/VLOOKUP($C57,'Crisis Indicator Data'!$C$3:$H$198,5,FALSE)))</f>
        <v>2.1081081081081081E-2</v>
      </c>
      <c r="Q57" s="240">
        <f t="shared" si="4"/>
        <v>4</v>
      </c>
      <c r="R57" s="240">
        <f t="shared" si="5"/>
        <v>3.75</v>
      </c>
    </row>
    <row r="58" spans="1:18" x14ac:dyDescent="0.25">
      <c r="A58" s="149" t="str">
        <f>'Crisis Indicator Data'!A55</f>
        <v>Mixed migration flows in Libya</v>
      </c>
      <c r="B58" s="150" t="str">
        <f>'Crisis Indicator Data'!B55</f>
        <v>International displacement</v>
      </c>
      <c r="C58" s="150" t="str">
        <f>'Crisis Indicator Data'!C55</f>
        <v>LBY002</v>
      </c>
      <c r="D58" s="150" t="str">
        <f>'Crisis Indicator Data'!D55</f>
        <v>Libya</v>
      </c>
      <c r="E58" s="150" t="str">
        <f>'Crisis Indicator Data'!E55</f>
        <v>LBY</v>
      </c>
      <c r="F58" s="159">
        <f>IF('Crisis Indicator Data'!Q55="x","x",('Crisis Indicator Data'!Q55/1000000))</f>
        <v>6.766</v>
      </c>
      <c r="G58" s="159">
        <f>IF('Crisis Indicator Data'!R55="x","x",('Crisis Indicator Data'!R55/1000000))</f>
        <v>0.28599999999999998</v>
      </c>
      <c r="H58" s="159">
        <f>IF('Crisis Indicator Data'!S55="x","x",('Crisis Indicator Data'!S55/1000000))</f>
        <v>6.5000000000000002E-2</v>
      </c>
      <c r="I58" s="159">
        <f>IF('Crisis Indicator Data'!T55="x","x",('Crisis Indicator Data'!T55/1000000))</f>
        <v>0.27700000000000002</v>
      </c>
      <c r="J58" s="159">
        <f>IF('Crisis Indicator Data'!U55="x","x",('Crisis Indicator Data'!U55/1000000))</f>
        <v>6.0000000000000001E-3</v>
      </c>
      <c r="K58" s="246">
        <f t="shared" si="3"/>
        <v>2.6</v>
      </c>
      <c r="L58" s="143">
        <f>IF(F58="x","x",(F58*1000000/VLOOKUP($C58,'Crisis Indicator Data'!$C$3:$H$198,5,FALSE)))</f>
        <v>0.91432432432432431</v>
      </c>
      <c r="M58" s="143">
        <f>IF(G58="x","x",(G58*1000000/VLOOKUP($C58,'Crisis Indicator Data'!$C$3:$H$198,5,FALSE)))</f>
        <v>3.8648648648648649E-2</v>
      </c>
      <c r="N58" s="143">
        <f>IF(H58="x","x",(H58*1000000/VLOOKUP($C58,'Crisis Indicator Data'!$C$3:$H$198,5,FALSE)))</f>
        <v>8.7837837837837843E-3</v>
      </c>
      <c r="O58" s="143">
        <f>IF(I58="x","x",(I58*1000000/VLOOKUP($C58,'Crisis Indicator Data'!$C$3:$H$198,5,FALSE)))</f>
        <v>3.7432432432432432E-2</v>
      </c>
      <c r="P58" s="143">
        <f>IF(J58="x","x",(J58*1000000/VLOOKUP($C58,'Crisis Indicator Data'!$C$3:$H$198,5,FALSE)))</f>
        <v>8.1081081081081077E-4</v>
      </c>
      <c r="Q58" s="240">
        <f t="shared" si="4"/>
        <v>2</v>
      </c>
      <c r="R58" s="240">
        <f t="shared" si="5"/>
        <v>2.2999999999999998</v>
      </c>
    </row>
    <row r="59" spans="1:18" x14ac:dyDescent="0.25">
      <c r="A59" s="149" t="str">
        <f>'Crisis Indicator Data'!A56</f>
        <v>Drought in Lesotho</v>
      </c>
      <c r="B59" s="150" t="str">
        <f>'Crisis Indicator Data'!B56</f>
        <v>Drought</v>
      </c>
      <c r="C59" s="150" t="str">
        <f>'Crisis Indicator Data'!C56</f>
        <v>LSO002</v>
      </c>
      <c r="D59" s="150" t="str">
        <f>'Crisis Indicator Data'!D56</f>
        <v>Lesotho</v>
      </c>
      <c r="E59" s="150" t="str">
        <f>'Crisis Indicator Data'!E56</f>
        <v>LSO</v>
      </c>
      <c r="F59" s="159">
        <f>IF('Crisis Indicator Data'!Q56="x","x",('Crisis Indicator Data'!Q56/1000000))</f>
        <v>0.61</v>
      </c>
      <c r="G59" s="159">
        <f>IF('Crisis Indicator Data'!R56="x","x",('Crisis Indicator Data'!R56/1000000))</f>
        <v>0.52800000000000002</v>
      </c>
      <c r="H59" s="159">
        <f>IF('Crisis Indicator Data'!S56="x","x",('Crisis Indicator Data'!S56/1000000))</f>
        <v>0.312</v>
      </c>
      <c r="I59" s="159">
        <f>IF('Crisis Indicator Data'!T56="x","x",('Crisis Indicator Data'!T56/1000000))</f>
        <v>2.5999999999999999E-2</v>
      </c>
      <c r="J59" s="159">
        <f>IF('Crisis Indicator Data'!U56="x","x",('Crisis Indicator Data'!U56/1000000))</f>
        <v>0</v>
      </c>
      <c r="K59" s="246">
        <f t="shared" si="3"/>
        <v>2.5</v>
      </c>
      <c r="L59" s="143">
        <f>IF(F59="x","x",(F59*1000000/VLOOKUP($C59,'Crisis Indicator Data'!$C$3:$H$198,5,FALSE)))</f>
        <v>0.41327913279132789</v>
      </c>
      <c r="M59" s="143">
        <f>IF(G59="x","x",(G59*1000000/VLOOKUP($C59,'Crisis Indicator Data'!$C$3:$H$198,5,FALSE)))</f>
        <v>0.35772357723577236</v>
      </c>
      <c r="N59" s="143">
        <f>IF(H59="x","x",(H59*1000000/VLOOKUP($C59,'Crisis Indicator Data'!$C$3:$H$198,5,FALSE)))</f>
        <v>0.21138211382113822</v>
      </c>
      <c r="O59" s="143">
        <f>IF(I59="x","x",(I59*1000000/VLOOKUP($C59,'Crisis Indicator Data'!$C$3:$H$198,5,FALSE)))</f>
        <v>1.7615176151761516E-2</v>
      </c>
      <c r="P59" s="143">
        <f>IF(J59="x","x",(J59*1000000/VLOOKUP($C59,'Crisis Indicator Data'!$C$3:$H$198,5,FALSE)))</f>
        <v>0</v>
      </c>
      <c r="Q59" s="240">
        <f t="shared" si="4"/>
        <v>3</v>
      </c>
      <c r="R59" s="240">
        <f t="shared" si="5"/>
        <v>2.75</v>
      </c>
    </row>
    <row r="60" spans="1:18" x14ac:dyDescent="0.25">
      <c r="A60" s="149" t="str">
        <f>'Crisis Indicator Data'!A57</f>
        <v>Mixed migration flows in Morocco</v>
      </c>
      <c r="B60" s="150" t="str">
        <f>'Crisis Indicator Data'!B57</f>
        <v>International displacement</v>
      </c>
      <c r="C60" s="150" t="str">
        <f>'Crisis Indicator Data'!C57</f>
        <v>MAR002</v>
      </c>
      <c r="D60" s="150" t="str">
        <f>'Crisis Indicator Data'!D57</f>
        <v>Morocco</v>
      </c>
      <c r="E60" s="150" t="str">
        <f>'Crisis Indicator Data'!E57</f>
        <v>MAR</v>
      </c>
      <c r="F60" s="159" t="str">
        <f>IF('Crisis Indicator Data'!Q57="x","x",('Crisis Indicator Data'!Q57/1000000))</f>
        <v>x</v>
      </c>
      <c r="G60" s="159" t="str">
        <f>IF('Crisis Indicator Data'!R57="x","x",('Crisis Indicator Data'!R57/1000000))</f>
        <v>x</v>
      </c>
      <c r="H60" s="159" t="str">
        <f>IF('Crisis Indicator Data'!S57="x","x",('Crisis Indicator Data'!S57/1000000))</f>
        <v>x</v>
      </c>
      <c r="I60" s="159" t="str">
        <f>IF('Crisis Indicator Data'!T57="x","x",('Crisis Indicator Data'!T57/1000000))</f>
        <v>x</v>
      </c>
      <c r="J60" s="159" t="str">
        <f>IF('Crisis Indicator Data'!U57="x","x",('Crisis Indicator Data'!U57/1000000))</f>
        <v>x</v>
      </c>
      <c r="K60" s="246" t="str">
        <f t="shared" si="3"/>
        <v>x</v>
      </c>
      <c r="L60" s="143" t="str">
        <f>IF(F60="x","x",(F60*1000000/VLOOKUP($C60,'Crisis Indicator Data'!$C$3:$H$198,5,FALSE)))</f>
        <v>x</v>
      </c>
      <c r="M60" s="143" t="str">
        <f>IF(G60="x","x",(G60*1000000/VLOOKUP($C60,'Crisis Indicator Data'!$C$3:$H$198,5,FALSE)))</f>
        <v>x</v>
      </c>
      <c r="N60" s="143" t="str">
        <f>IF(H60="x","x",(H60*1000000/VLOOKUP($C60,'Crisis Indicator Data'!$C$3:$H$198,5,FALSE)))</f>
        <v>x</v>
      </c>
      <c r="O60" s="143" t="str">
        <f>IF(I60="x","x",(I60*1000000/VLOOKUP($C60,'Crisis Indicator Data'!$C$3:$H$198,5,FALSE)))</f>
        <v>x</v>
      </c>
      <c r="P60" s="143" t="str">
        <f>IF(J60="x","x",(J60*1000000/VLOOKUP($C60,'Crisis Indicator Data'!$C$3:$H$198,5,FALSE)))</f>
        <v>x</v>
      </c>
      <c r="Q60" s="240" t="str">
        <f t="shared" si="4"/>
        <v>x</v>
      </c>
      <c r="R60" s="240" t="str">
        <f t="shared" si="5"/>
        <v>x</v>
      </c>
    </row>
    <row r="61" spans="1:18" x14ac:dyDescent="0.25">
      <c r="A61" s="149" t="str">
        <f>'Crisis Indicator Data'!A58</f>
        <v>Multiple crisis in Madagascar</v>
      </c>
      <c r="B61" s="150" t="str">
        <f>'Crisis Indicator Data'!B58</f>
        <v>Multiple crises country</v>
      </c>
      <c r="C61" s="150" t="str">
        <f>'Crisis Indicator Data'!C58</f>
        <v>MDG001</v>
      </c>
      <c r="D61" s="150" t="str">
        <f>'Crisis Indicator Data'!D58</f>
        <v>Madagascar</v>
      </c>
      <c r="E61" s="150" t="str">
        <f>'Crisis Indicator Data'!E58</f>
        <v>MDG</v>
      </c>
      <c r="F61" s="159">
        <f>IF('Crisis Indicator Data'!Q58="x","x",('Crisis Indicator Data'!Q58/1000000))</f>
        <v>14.429</v>
      </c>
      <c r="G61" s="159">
        <f>IF('Crisis Indicator Data'!R58="x","x",('Crisis Indicator Data'!R58/1000000))</f>
        <v>1.9119999999999999</v>
      </c>
      <c r="H61" s="159">
        <f>IF('Crisis Indicator Data'!S58="x","x",('Crisis Indicator Data'!S58/1000000))</f>
        <v>1.413</v>
      </c>
      <c r="I61" s="159">
        <f>IF('Crisis Indicator Data'!T58="x","x",('Crisis Indicator Data'!T58/1000000))</f>
        <v>0.33400000000000002</v>
      </c>
      <c r="J61" s="159">
        <f>IF('Crisis Indicator Data'!U58="x","x",('Crisis Indicator Data'!U58/1000000))</f>
        <v>0</v>
      </c>
      <c r="K61" s="246">
        <f t="shared" si="3"/>
        <v>3.7</v>
      </c>
      <c r="L61" s="143">
        <f>IF(F61="x","x",(F61*1000000/VLOOKUP($C61,'Crisis Indicator Data'!$C$3:$H$198,5,FALSE)))</f>
        <v>0.79771118973905353</v>
      </c>
      <c r="M61" s="143">
        <f>IF(G61="x","x",(G61*1000000/VLOOKUP($C61,'Crisis Indicator Data'!$C$3:$H$198,5,FALSE)))</f>
        <v>0.10570544007076514</v>
      </c>
      <c r="N61" s="143">
        <f>IF(H61="x","x",(H61*1000000/VLOOKUP($C61,'Crisis Indicator Data'!$C$3:$H$198,5,FALSE)))</f>
        <v>7.8118089340999564E-2</v>
      </c>
      <c r="O61" s="143">
        <f>IF(I61="x","x",(I61*1000000/VLOOKUP($C61,'Crisis Indicator Data'!$C$3:$H$198,5,FALSE)))</f>
        <v>1.8465280849181778E-2</v>
      </c>
      <c r="P61" s="143">
        <f>IF(J61="x","x",(J61*1000000/VLOOKUP($C61,'Crisis Indicator Data'!$C$3:$H$198,5,FALSE)))</f>
        <v>0</v>
      </c>
      <c r="Q61" s="240">
        <f t="shared" si="4"/>
        <v>3</v>
      </c>
      <c r="R61" s="240">
        <f t="shared" si="5"/>
        <v>3.35</v>
      </c>
    </row>
    <row r="62" spans="1:18" x14ac:dyDescent="0.25">
      <c r="A62" s="149" t="str">
        <f>'Crisis Indicator Data'!A59</f>
        <v>Drought in Madagascar</v>
      </c>
      <c r="B62" s="150" t="str">
        <f>'Crisis Indicator Data'!B59</f>
        <v>Drought</v>
      </c>
      <c r="C62" s="150" t="str">
        <f>'Crisis Indicator Data'!C59</f>
        <v>MDG002</v>
      </c>
      <c r="D62" s="150" t="str">
        <f>'Crisis Indicator Data'!D59</f>
        <v>Madagascar</v>
      </c>
      <c r="E62" s="150" t="str">
        <f>'Crisis Indicator Data'!E59</f>
        <v>MDG</v>
      </c>
      <c r="F62" s="159">
        <f>IF('Crisis Indicator Data'!Q59="x","x",('Crisis Indicator Data'!Q59/1000000))</f>
        <v>2.7989999999999999</v>
      </c>
      <c r="G62" s="159">
        <f>IF('Crisis Indicator Data'!R59="x","x",('Crisis Indicator Data'!R59/1000000))</f>
        <v>1.9119999999999999</v>
      </c>
      <c r="H62" s="159">
        <f>IF('Crisis Indicator Data'!S59="x","x",('Crisis Indicator Data'!S59/1000000))</f>
        <v>1.3029999999999999</v>
      </c>
      <c r="I62" s="159">
        <f>IF('Crisis Indicator Data'!T59="x","x",('Crisis Indicator Data'!T59/1000000))</f>
        <v>0.33400000000000002</v>
      </c>
      <c r="J62" s="159">
        <f>IF('Crisis Indicator Data'!U59="x","x",('Crisis Indicator Data'!U59/1000000))</f>
        <v>0</v>
      </c>
      <c r="K62" s="246">
        <f t="shared" si="3"/>
        <v>3.7</v>
      </c>
      <c r="L62" s="143">
        <f>IF(F62="x","x",(F62*1000000/VLOOKUP($C62,'Crisis Indicator Data'!$C$3:$H$198,5,FALSE)))</f>
        <v>0.44092627599243855</v>
      </c>
      <c r="M62" s="143">
        <f>IF(G62="x","x",(G62*1000000/VLOOKUP($C62,'Crisis Indicator Data'!$C$3:$H$198,5,FALSE)))</f>
        <v>0.30119722747321992</v>
      </c>
      <c r="N62" s="143">
        <f>IF(H62="x","x",(H62*1000000/VLOOKUP($C62,'Crisis Indicator Data'!$C$3:$H$198,5,FALSE)))</f>
        <v>0.20526149968494015</v>
      </c>
      <c r="O62" s="143">
        <f>IF(I62="x","x",(I62*1000000/VLOOKUP($C62,'Crisis Indicator Data'!$C$3:$H$198,5,FALSE)))</f>
        <v>5.2614996849401387E-2</v>
      </c>
      <c r="P62" s="143">
        <f>IF(J62="x","x",(J62*1000000/VLOOKUP($C62,'Crisis Indicator Data'!$C$3:$H$198,5,FALSE)))</f>
        <v>0</v>
      </c>
      <c r="Q62" s="240">
        <f t="shared" si="4"/>
        <v>4</v>
      </c>
      <c r="R62" s="240">
        <f t="shared" si="5"/>
        <v>3.85</v>
      </c>
    </row>
    <row r="63" spans="1:18" x14ac:dyDescent="0.25">
      <c r="A63" s="149" t="str">
        <f>'Crisis Indicator Data'!A60</f>
        <v>Tropical Cyclone Ana in Madagascar</v>
      </c>
      <c r="B63" s="150" t="str">
        <f>'Crisis Indicator Data'!B60</f>
        <v>Tropical cyclone</v>
      </c>
      <c r="C63" s="150" t="str">
        <f>'Crisis Indicator Data'!C60</f>
        <v>MDG006</v>
      </c>
      <c r="D63" s="150" t="str">
        <f>'Crisis Indicator Data'!D60</f>
        <v>Madagascar</v>
      </c>
      <c r="E63" s="150" t="str">
        <f>'Crisis Indicator Data'!E60</f>
        <v>MDG</v>
      </c>
      <c r="F63" s="159">
        <f>IF('Crisis Indicator Data'!Q60="x","x",('Crisis Indicator Data'!Q60/1000000))</f>
        <v>11.63</v>
      </c>
      <c r="G63" s="159">
        <f>IF('Crisis Indicator Data'!R60="x","x",('Crisis Indicator Data'!R60/1000000))</f>
        <v>3.7999999999999999E-2</v>
      </c>
      <c r="H63" s="159">
        <f>IF('Crisis Indicator Data'!S60="x","x",('Crisis Indicator Data'!S60/1000000))</f>
        <v>7.1999999999999995E-2</v>
      </c>
      <c r="I63" s="159">
        <f>IF('Crisis Indicator Data'!T60="x","x",('Crisis Indicator Data'!T60/1000000))</f>
        <v>0</v>
      </c>
      <c r="J63" s="159">
        <f>IF('Crisis Indicator Data'!U60="x","x",('Crisis Indicator Data'!U60/1000000))</f>
        <v>0</v>
      </c>
      <c r="K63" s="246">
        <f t="shared" si="3"/>
        <v>1.4</v>
      </c>
      <c r="L63" s="143">
        <f>IF(F63="x","x",(F63*1000000/VLOOKUP($C63,'Crisis Indicator Data'!$C$3:$H$198,5,FALSE)))</f>
        <v>0.99063032367972748</v>
      </c>
      <c r="M63" s="143">
        <f>IF(G63="x","x",(G63*1000000/VLOOKUP($C63,'Crisis Indicator Data'!$C$3:$H$198,5,FALSE)))</f>
        <v>3.2367972742759796E-3</v>
      </c>
      <c r="N63" s="143">
        <f>IF(H63="x","x",(H63*1000000/VLOOKUP($C63,'Crisis Indicator Data'!$C$3:$H$198,5,FALSE)))</f>
        <v>6.1328790459965928E-3</v>
      </c>
      <c r="O63" s="143">
        <f>IF(I63="x","x",(I63*1000000/VLOOKUP($C63,'Crisis Indicator Data'!$C$3:$H$198,5,FALSE)))</f>
        <v>0</v>
      </c>
      <c r="P63" s="143">
        <f>IF(J63="x","x",(J63*1000000/VLOOKUP($C63,'Crisis Indicator Data'!$C$3:$H$198,5,FALSE)))</f>
        <v>0</v>
      </c>
      <c r="Q63" s="240">
        <f t="shared" si="4"/>
        <v>1</v>
      </c>
      <c r="R63" s="240">
        <f t="shared" si="5"/>
        <v>1.2</v>
      </c>
    </row>
    <row r="64" spans="1:18" x14ac:dyDescent="0.25">
      <c r="A64" s="149" t="str">
        <f>'Crisis Indicator Data'!A61</f>
        <v>Multiple crisis in Mexico</v>
      </c>
      <c r="B64" s="150" t="str">
        <f>'Crisis Indicator Data'!B61</f>
        <v>Multiple crises country</v>
      </c>
      <c r="C64" s="150" t="str">
        <f>'Crisis Indicator Data'!C61</f>
        <v>MEX001</v>
      </c>
      <c r="D64" s="150" t="str">
        <f>'Crisis Indicator Data'!D61</f>
        <v>Mexico</v>
      </c>
      <c r="E64" s="150" t="str">
        <f>'Crisis Indicator Data'!E61</f>
        <v>MEX</v>
      </c>
      <c r="F64" s="159">
        <f>IF('Crisis Indicator Data'!Q61="x","x",('Crisis Indicator Data'!Q61/1000000))</f>
        <v>124.227</v>
      </c>
      <c r="G64" s="159">
        <f>IF('Crisis Indicator Data'!R61="x","x",('Crisis Indicator Data'!R61/1000000))</f>
        <v>0.32100000000000001</v>
      </c>
      <c r="H64" s="159" t="str">
        <f>IF('Crisis Indicator Data'!S61="x","x",('Crisis Indicator Data'!S61/1000000))</f>
        <v>x</v>
      </c>
      <c r="I64" s="159" t="str">
        <f>IF('Crisis Indicator Data'!T61="x","x",('Crisis Indicator Data'!T61/1000000))</f>
        <v>x</v>
      </c>
      <c r="J64" s="159" t="str">
        <f>IF('Crisis Indicator Data'!U61="x","x",('Crisis Indicator Data'!U61/1000000))</f>
        <v>x</v>
      </c>
      <c r="K64" s="246" t="str">
        <f t="shared" si="3"/>
        <v>x</v>
      </c>
      <c r="L64" s="143">
        <f>IF(F64="x","x",(F64*1000000/VLOOKUP($C64,'Crisis Indicator Data'!$C$3:$H$198,5,FALSE)))</f>
        <v>1</v>
      </c>
      <c r="M64" s="143">
        <f>IF(G64="x","x",(G64*1000000/VLOOKUP($C64,'Crisis Indicator Data'!$C$3:$H$198,5,FALSE)))</f>
        <v>2.5839793281653748E-3</v>
      </c>
      <c r="N64" s="143" t="str">
        <f>IF(H64="x","x",(H64*1000000/VLOOKUP($C64,'Crisis Indicator Data'!$C$3:$H$198,5,FALSE)))</f>
        <v>x</v>
      </c>
      <c r="O64" s="143" t="str">
        <f>IF(I64="x","x",(I64*1000000/VLOOKUP($C64,'Crisis Indicator Data'!$C$3:$H$198,5,FALSE)))</f>
        <v>x</v>
      </c>
      <c r="P64" s="143" t="str">
        <f>IF(J64="x","x",(J64*1000000/VLOOKUP($C64,'Crisis Indicator Data'!$C$3:$H$198,5,FALSE)))</f>
        <v>x</v>
      </c>
      <c r="Q64" s="240" t="str">
        <f t="shared" si="4"/>
        <v>x</v>
      </c>
      <c r="R64" s="240" t="str">
        <f t="shared" si="5"/>
        <v>x</v>
      </c>
    </row>
    <row r="65" spans="1:18" x14ac:dyDescent="0.25">
      <c r="A65" s="149" t="str">
        <f>'Crisis Indicator Data'!A62</f>
        <v>Criminal Violence in Mexico</v>
      </c>
      <c r="B65" s="150" t="str">
        <f>'Crisis Indicator Data'!B62</f>
        <v>Other type of violence</v>
      </c>
      <c r="C65" s="150" t="str">
        <f>'Crisis Indicator Data'!C62</f>
        <v>MEX002</v>
      </c>
      <c r="D65" s="150" t="str">
        <f>'Crisis Indicator Data'!D62</f>
        <v>Mexico</v>
      </c>
      <c r="E65" s="150" t="str">
        <f>'Crisis Indicator Data'!E62</f>
        <v>MEX</v>
      </c>
      <c r="F65" s="159">
        <f>IF('Crisis Indicator Data'!Q62="x","x",('Crisis Indicator Data'!Q62/1000000))</f>
        <v>124.227</v>
      </c>
      <c r="G65" s="159">
        <f>IF('Crisis Indicator Data'!R62="x","x",('Crisis Indicator Data'!R62/1000000))</f>
        <v>0.32100000000000001</v>
      </c>
      <c r="H65" s="159" t="str">
        <f>IF('Crisis Indicator Data'!S62="x","x",('Crisis Indicator Data'!S62/1000000))</f>
        <v>x</v>
      </c>
      <c r="I65" s="159" t="str">
        <f>IF('Crisis Indicator Data'!T62="x","x",('Crisis Indicator Data'!T62/1000000))</f>
        <v>x</v>
      </c>
      <c r="J65" s="159" t="str">
        <f>IF('Crisis Indicator Data'!U62="x","x",('Crisis Indicator Data'!U62/1000000))</f>
        <v>x</v>
      </c>
      <c r="K65" s="246" t="str">
        <f t="shared" si="3"/>
        <v>x</v>
      </c>
      <c r="L65" s="143">
        <f>IF(F65="x","x",(F65*1000000/VLOOKUP($C65,'Crisis Indicator Data'!$C$3:$H$198,5,FALSE)))</f>
        <v>0.96320906863505262</v>
      </c>
      <c r="M65" s="143">
        <f>IF(G65="x","x",(G65*1000000/VLOOKUP($C65,'Crisis Indicator Data'!$C$3:$H$198,5,FALSE)))</f>
        <v>2.4889123220543995E-3</v>
      </c>
      <c r="N65" s="143" t="str">
        <f>IF(H65="x","x",(H65*1000000/VLOOKUP($C65,'Crisis Indicator Data'!$C$3:$H$198,5,FALSE)))</f>
        <v>x</v>
      </c>
      <c r="O65" s="143" t="str">
        <f>IF(I65="x","x",(I65*1000000/VLOOKUP($C65,'Crisis Indicator Data'!$C$3:$H$198,5,FALSE)))</f>
        <v>x</v>
      </c>
      <c r="P65" s="143" t="str">
        <f>IF(J65="x","x",(J65*1000000/VLOOKUP($C65,'Crisis Indicator Data'!$C$3:$H$198,5,FALSE)))</f>
        <v>x</v>
      </c>
      <c r="Q65" s="240" t="str">
        <f t="shared" si="4"/>
        <v>x</v>
      </c>
      <c r="R65" s="240" t="str">
        <f t="shared" si="5"/>
        <v>x</v>
      </c>
    </row>
    <row r="66" spans="1:18" x14ac:dyDescent="0.25">
      <c r="A66" s="149" t="str">
        <f>'Crisis Indicator Data'!A63</f>
        <v>Mixed Migration in Mexico</v>
      </c>
      <c r="B66" s="150" t="str">
        <f>'Crisis Indicator Data'!B63</f>
        <v>International displacement</v>
      </c>
      <c r="C66" s="150" t="str">
        <f>'Crisis Indicator Data'!C63</f>
        <v>MEX003</v>
      </c>
      <c r="D66" s="150" t="str">
        <f>'Crisis Indicator Data'!D63</f>
        <v>Mexico</v>
      </c>
      <c r="E66" s="150" t="str">
        <f>'Crisis Indicator Data'!E63</f>
        <v>MEX</v>
      </c>
      <c r="F66" s="159">
        <f>IF('Crisis Indicator Data'!Q63="x","x",('Crisis Indicator Data'!Q63/1000000))</f>
        <v>124.227</v>
      </c>
      <c r="G66" s="159">
        <f>IF('Crisis Indicator Data'!R63="x","x",('Crisis Indicator Data'!R63/1000000))</f>
        <v>0.32100000000000001</v>
      </c>
      <c r="H66" s="159" t="str">
        <f>IF('Crisis Indicator Data'!S63="x","x",('Crisis Indicator Data'!S63/1000000))</f>
        <v>x</v>
      </c>
      <c r="I66" s="159" t="str">
        <f>IF('Crisis Indicator Data'!T63="x","x",('Crisis Indicator Data'!T63/1000000))</f>
        <v>x</v>
      </c>
      <c r="J66" s="159" t="str">
        <f>IF('Crisis Indicator Data'!U63="x","x",('Crisis Indicator Data'!U63/1000000))</f>
        <v>x</v>
      </c>
      <c r="K66" s="246" t="str">
        <f t="shared" si="3"/>
        <v>x</v>
      </c>
      <c r="L66" s="143">
        <f>IF(F66="x","x",(F66*1000000/VLOOKUP($C66,'Crisis Indicator Data'!$C$3:$H$198,5,FALSE)))</f>
        <v>1</v>
      </c>
      <c r="M66" s="143">
        <f>IF(G66="x","x",(G66*1000000/VLOOKUP($C66,'Crisis Indicator Data'!$C$3:$H$198,5,FALSE)))</f>
        <v>2.5839793281653748E-3</v>
      </c>
      <c r="N66" s="143" t="str">
        <f>IF(H66="x","x",(H66*1000000/VLOOKUP($C66,'Crisis Indicator Data'!$C$3:$H$198,5,FALSE)))</f>
        <v>x</v>
      </c>
      <c r="O66" s="143" t="str">
        <f>IF(I66="x","x",(I66*1000000/VLOOKUP($C66,'Crisis Indicator Data'!$C$3:$H$198,5,FALSE)))</f>
        <v>x</v>
      </c>
      <c r="P66" s="143" t="str">
        <f>IF(J66="x","x",(J66*1000000/VLOOKUP($C66,'Crisis Indicator Data'!$C$3:$H$198,5,FALSE)))</f>
        <v>x</v>
      </c>
      <c r="Q66" s="240" t="str">
        <f t="shared" si="4"/>
        <v>x</v>
      </c>
      <c r="R66" s="240" t="str">
        <f t="shared" si="5"/>
        <v>x</v>
      </c>
    </row>
    <row r="67" spans="1:18" x14ac:dyDescent="0.25">
      <c r="A67" s="149" t="str">
        <f>'Crisis Indicator Data'!A64</f>
        <v>Complex crisis in Mali</v>
      </c>
      <c r="B67" s="150" t="str">
        <f>'Crisis Indicator Data'!B64</f>
        <v>Complex crisis</v>
      </c>
      <c r="C67" s="150" t="str">
        <f>'Crisis Indicator Data'!C64</f>
        <v>MLI001</v>
      </c>
      <c r="D67" s="150" t="str">
        <f>'Crisis Indicator Data'!D64</f>
        <v>Mali</v>
      </c>
      <c r="E67" s="150" t="str">
        <f>'Crisis Indicator Data'!E64</f>
        <v>MLI</v>
      </c>
      <c r="F67" s="159">
        <f>IF('Crisis Indicator Data'!Q64="x","x",('Crisis Indicator Data'!Q64/1000000))</f>
        <v>8.6910000000000007</v>
      </c>
      <c r="G67" s="159">
        <f>IF('Crisis Indicator Data'!R64="x","x",('Crisis Indicator Data'!R64/1000000))</f>
        <v>5.8120000000000003</v>
      </c>
      <c r="H67" s="159">
        <f>IF('Crisis Indicator Data'!S64="x","x",('Crisis Indicator Data'!S64/1000000))</f>
        <v>3.7</v>
      </c>
      <c r="I67" s="159">
        <f>IF('Crisis Indicator Data'!T64="x","x",('Crisis Indicator Data'!T64/1000000))</f>
        <v>2.2000000000000002</v>
      </c>
      <c r="J67" s="159">
        <f>IF('Crisis Indicator Data'!U64="x","x",('Crisis Indicator Data'!U64/1000000))</f>
        <v>0</v>
      </c>
      <c r="K67" s="246">
        <f t="shared" si="3"/>
        <v>4.5999999999999996</v>
      </c>
      <c r="L67" s="143">
        <f>IF(F67="x","x",(F67*1000000/VLOOKUP($C67,'Crisis Indicator Data'!$C$3:$H$198,5,FALSE)))</f>
        <v>0.42598764826977747</v>
      </c>
      <c r="M67" s="143">
        <f>IF(G67="x","x",(G67*1000000/VLOOKUP($C67,'Crisis Indicator Data'!$C$3:$H$198,5,FALSE)))</f>
        <v>0.28487403195765121</v>
      </c>
      <c r="N67" s="143">
        <f>IF(H67="x","x",(H67*1000000/VLOOKUP($C67,'Crisis Indicator Data'!$C$3:$H$198,5,FALSE)))</f>
        <v>0.18135476914028037</v>
      </c>
      <c r="O67" s="143">
        <f>IF(I67="x","x",(I67*1000000/VLOOKUP($C67,'Crisis Indicator Data'!$C$3:$H$198,5,FALSE)))</f>
        <v>0.1078325654347613</v>
      </c>
      <c r="P67" s="143">
        <f>IF(J67="x","x",(J67*1000000/VLOOKUP($C67,'Crisis Indicator Data'!$C$3:$H$198,5,FALSE)))</f>
        <v>0</v>
      </c>
      <c r="Q67" s="240">
        <f t="shared" si="4"/>
        <v>4</v>
      </c>
      <c r="R67" s="240">
        <f t="shared" si="5"/>
        <v>4.3</v>
      </c>
    </row>
    <row r="68" spans="1:18" x14ac:dyDescent="0.25">
      <c r="A68" s="149" t="str">
        <f>'Crisis Indicator Data'!A65</f>
        <v>Multiple crises in Myanmar</v>
      </c>
      <c r="B68" s="150" t="str">
        <f>'Crisis Indicator Data'!B65</f>
        <v>Multiple crises country</v>
      </c>
      <c r="C68" s="150" t="str">
        <f>'Crisis Indicator Data'!C65</f>
        <v>MMR001</v>
      </c>
      <c r="D68" s="150" t="str">
        <f>'Crisis Indicator Data'!D65</f>
        <v>Myanmar</v>
      </c>
      <c r="E68" s="150" t="str">
        <f>'Crisis Indicator Data'!E65</f>
        <v>MMR</v>
      </c>
      <c r="F68" s="159">
        <f>IF('Crisis Indicator Data'!Q65="x","x",('Crisis Indicator Data'!Q65/1000000))</f>
        <v>39.567999999999998</v>
      </c>
      <c r="G68" s="159">
        <f>IF('Crisis Indicator Data'!R65="x","x",('Crisis Indicator Data'!R65/1000000))</f>
        <v>1.012</v>
      </c>
      <c r="H68" s="159">
        <f>IF('Crisis Indicator Data'!S65="x","x",('Crisis Indicator Data'!S65/1000000))</f>
        <v>7.2889999999999997</v>
      </c>
      <c r="I68" s="159">
        <f>IF('Crisis Indicator Data'!T65="x","x",('Crisis Indicator Data'!T65/1000000))</f>
        <v>6.96</v>
      </c>
      <c r="J68" s="159">
        <f>IF('Crisis Indicator Data'!U65="x","x",('Crisis Indicator Data'!U65/1000000))</f>
        <v>0.151</v>
      </c>
      <c r="K68" s="246">
        <f t="shared" si="3"/>
        <v>5</v>
      </c>
      <c r="L68" s="143">
        <f>IF(F68="x","x",(F68*1000000/VLOOKUP($C68,'Crisis Indicator Data'!$C$3:$H$198,5,FALSE)))</f>
        <v>0.71967988359403423</v>
      </c>
      <c r="M68" s="143">
        <f>IF(G68="x","x",(G68*1000000/VLOOKUP($C68,'Crisis Indicator Data'!$C$3:$H$198,5,FALSE)))</f>
        <v>1.8406693343033829E-2</v>
      </c>
      <c r="N68" s="143">
        <f>IF(H68="x","x",(H68*1000000/VLOOKUP($C68,'Crisis Indicator Data'!$C$3:$H$198,5,FALSE)))</f>
        <v>0.13257548199345218</v>
      </c>
      <c r="O68" s="143">
        <f>IF(I68="x","x",(I68*1000000/VLOOKUP($C68,'Crisis Indicator Data'!$C$3:$H$198,5,FALSE)))</f>
        <v>0.12659148781375046</v>
      </c>
      <c r="P68" s="143">
        <f>IF(J68="x","x",(J68*1000000/VLOOKUP($C68,'Crisis Indicator Data'!$C$3:$H$198,5,FALSE)))</f>
        <v>2.7464532557293559E-3</v>
      </c>
      <c r="Q68" s="240">
        <f t="shared" si="4"/>
        <v>4</v>
      </c>
      <c r="R68" s="240">
        <f t="shared" si="5"/>
        <v>4.5</v>
      </c>
    </row>
    <row r="69" spans="1:18" x14ac:dyDescent="0.25">
      <c r="A69" s="149" t="str">
        <f>'Crisis Indicator Data'!A66</f>
        <v>Rakhine Conflict</v>
      </c>
      <c r="B69" s="150" t="str">
        <f>'Crisis Indicator Data'!B66</f>
        <v>Conflict</v>
      </c>
      <c r="C69" s="150" t="str">
        <f>'Crisis Indicator Data'!C66</f>
        <v>MMR002</v>
      </c>
      <c r="D69" s="150" t="str">
        <f>'Crisis Indicator Data'!D66</f>
        <v>Myanmar</v>
      </c>
      <c r="E69" s="150" t="str">
        <f>'Crisis Indicator Data'!E66</f>
        <v>MMR</v>
      </c>
      <c r="F69" s="159">
        <f>IF('Crisis Indicator Data'!Q66="x","x",('Crisis Indicator Data'!Q66/1000000))</f>
        <v>1.1000000000000001</v>
      </c>
      <c r="G69" s="159">
        <f>IF('Crisis Indicator Data'!R66="x","x",('Crisis Indicator Data'!R66/1000000))</f>
        <v>1.012</v>
      </c>
      <c r="H69" s="159">
        <f>IF('Crisis Indicator Data'!S66="x","x",('Crisis Indicator Data'!S66/1000000))</f>
        <v>0</v>
      </c>
      <c r="I69" s="159">
        <f>IF('Crisis Indicator Data'!T66="x","x",('Crisis Indicator Data'!T66/1000000))</f>
        <v>1.5469999999999999</v>
      </c>
      <c r="J69" s="159">
        <f>IF('Crisis Indicator Data'!U66="x","x",('Crisis Indicator Data'!U66/1000000))</f>
        <v>0</v>
      </c>
      <c r="K69" s="246">
        <f t="shared" si="3"/>
        <v>3.6</v>
      </c>
      <c r="L69" s="143">
        <f>IF(F69="x","x",(F69*1000000/VLOOKUP($C69,'Crisis Indicator Data'!$C$3:$H$198,5,FALSE)))</f>
        <v>0.30062858704564088</v>
      </c>
      <c r="M69" s="143">
        <f>IF(G69="x","x",(G69*1000000/VLOOKUP($C69,'Crisis Indicator Data'!$C$3:$H$198,5,FALSE)))</f>
        <v>0.27657830008198964</v>
      </c>
      <c r="N69" s="143">
        <f>IF(H69="x","x",(H69*1000000/VLOOKUP($C69,'Crisis Indicator Data'!$C$3:$H$198,5,FALSE)))</f>
        <v>0</v>
      </c>
      <c r="O69" s="143">
        <f>IF(I69="x","x",(I69*1000000/VLOOKUP($C69,'Crisis Indicator Data'!$C$3:$H$198,5,FALSE)))</f>
        <v>0.42279311287236948</v>
      </c>
      <c r="P69" s="143">
        <f>IF(J69="x","x",(J69*1000000/VLOOKUP($C69,'Crisis Indicator Data'!$C$3:$H$198,5,FALSE)))</f>
        <v>0</v>
      </c>
      <c r="Q69" s="240">
        <f t="shared" si="4"/>
        <v>4</v>
      </c>
      <c r="R69" s="240">
        <f t="shared" si="5"/>
        <v>3.8</v>
      </c>
    </row>
    <row r="70" spans="1:18" x14ac:dyDescent="0.25">
      <c r="A70" s="149" t="str">
        <f>'Crisis Indicator Data'!A67</f>
        <v>Kachin and Shan Conflict</v>
      </c>
      <c r="B70" s="150" t="str">
        <f>'Crisis Indicator Data'!B67</f>
        <v>Conflict</v>
      </c>
      <c r="C70" s="150" t="str">
        <f>'Crisis Indicator Data'!C67</f>
        <v>MMR003</v>
      </c>
      <c r="D70" s="150" t="str">
        <f>'Crisis Indicator Data'!D67</f>
        <v>Myanmar</v>
      </c>
      <c r="E70" s="150" t="str">
        <f>'Crisis Indicator Data'!E67</f>
        <v>MMR</v>
      </c>
      <c r="F70" s="159">
        <f>IF('Crisis Indicator Data'!Q67="x","x",('Crisis Indicator Data'!Q67/1000000))</f>
        <v>5.4</v>
      </c>
      <c r="G70" s="159">
        <f>IF('Crisis Indicator Data'!R67="x","x",('Crisis Indicator Data'!R67/1000000))</f>
        <v>0</v>
      </c>
      <c r="H70" s="159">
        <f>IF('Crisis Indicator Data'!S67="x","x",('Crisis Indicator Data'!S67/1000000))</f>
        <v>0.77700000000000002</v>
      </c>
      <c r="I70" s="159">
        <f>IF('Crisis Indicator Data'!T67="x","x",('Crisis Indicator Data'!T67/1000000))</f>
        <v>2.0649999999999999</v>
      </c>
      <c r="J70" s="159">
        <f>IF('Crisis Indicator Data'!U67="x","x",('Crisis Indicator Data'!U67/1000000))</f>
        <v>0.151</v>
      </c>
      <c r="K70" s="246">
        <f t="shared" ref="K70:K101" si="6">IF(H70="x","x",IF(SUM(H70:J70)=0,0,IF(LOG(SUM(H70:J70)*1000000)&lt;$K$4,0,IF(LOG(SUM(H70:J70)*1000000)&gt;$K$3,5,ROUND(5-(K$3-LOG(SUM(H70:J70)*1000000))/(K$3-K$4)*5,1)))))</f>
        <v>4.0999999999999996</v>
      </c>
      <c r="L70" s="143">
        <f>IF(F70="x","x",(F70*1000000/VLOOKUP($C70,'Crisis Indicator Data'!$C$3:$H$198,5,FALSE)))</f>
        <v>0.64339330394376271</v>
      </c>
      <c r="M70" s="143">
        <f>IF(G70="x","x",(G70*1000000/VLOOKUP($C70,'Crisis Indicator Data'!$C$3:$H$198,5,FALSE)))</f>
        <v>0</v>
      </c>
      <c r="N70" s="143">
        <f>IF(H70="x","x",(H70*1000000/VLOOKUP($C70,'Crisis Indicator Data'!$C$3:$H$198,5,FALSE)))</f>
        <v>9.2577147623019176E-2</v>
      </c>
      <c r="O70" s="143">
        <f>IF(I70="x","x",(I70*1000000/VLOOKUP($C70,'Crisis Indicator Data'!$C$3:$H$198,5,FALSE)))</f>
        <v>0.24603836530442036</v>
      </c>
      <c r="P70" s="143">
        <f>IF(J70="x","x",(J70*1000000/VLOOKUP($C70,'Crisis Indicator Data'!$C$3:$H$198,5,FALSE)))</f>
        <v>1.7991183128797807E-2</v>
      </c>
      <c r="Q70" s="240">
        <f t="shared" ref="Q70:Q101" si="7">IF(N70="x","x",IF(OR(L70&gt;=$L$3,M70&gt;=$M$3,N70&gt;=$N$3,O70&gt;=$O$3,P70&gt;=$P$3),(IF(P70&gt;=$P$3,5,IF((O70+P70)&gt;=$O$3,4,IF((O70+P70+N70)&gt;=$N$3,3,IF((O70+P70+N70+M70)&gt;=$M$3,2,1)))))))</f>
        <v>4</v>
      </c>
      <c r="R70" s="240">
        <f t="shared" ref="R70:R101" si="8">IF(Q70="x","x",(AVERAGE(K70,Q70)))</f>
        <v>4.05</v>
      </c>
    </row>
    <row r="71" spans="1:18" x14ac:dyDescent="0.25">
      <c r="A71" s="149" t="str">
        <f>'Crisis Indicator Data'!A68</f>
        <v>Post-coup conflict in Myanmar</v>
      </c>
      <c r="B71" s="150" t="str">
        <f>'Crisis Indicator Data'!B68</f>
        <v>Conflict</v>
      </c>
      <c r="C71" s="150" t="str">
        <f>'Crisis Indicator Data'!C68</f>
        <v>MMR004</v>
      </c>
      <c r="D71" s="150" t="str">
        <f>'Crisis Indicator Data'!D68</f>
        <v>Myanmar</v>
      </c>
      <c r="E71" s="150" t="str">
        <f>'Crisis Indicator Data'!E68</f>
        <v>MMR</v>
      </c>
      <c r="F71" s="159">
        <f>IF('Crisis Indicator Data'!Q68="x","x",('Crisis Indicator Data'!Q68/1000000))</f>
        <v>33.067999999999998</v>
      </c>
      <c r="G71" s="159">
        <f>IF('Crisis Indicator Data'!R68="x","x",('Crisis Indicator Data'!R68/1000000))</f>
        <v>0</v>
      </c>
      <c r="H71" s="159">
        <f>IF('Crisis Indicator Data'!S68="x","x",('Crisis Indicator Data'!S68/1000000))</f>
        <v>6.5119999999999996</v>
      </c>
      <c r="I71" s="159">
        <f>IF('Crisis Indicator Data'!T68="x","x",('Crisis Indicator Data'!T68/1000000))</f>
        <v>3.3479999999999999</v>
      </c>
      <c r="J71" s="159">
        <f>IF('Crisis Indicator Data'!U68="x","x",('Crisis Indicator Data'!U68/1000000))</f>
        <v>0</v>
      </c>
      <c r="K71" s="246">
        <f t="shared" si="6"/>
        <v>5</v>
      </c>
      <c r="L71" s="143">
        <f>IF(F71="x","x",(F71*1000000/VLOOKUP($C71,'Crisis Indicator Data'!$C$3:$H$198,5,FALSE)))</f>
        <v>0.77031308237048068</v>
      </c>
      <c r="M71" s="143">
        <f>IF(G71="x","x",(G71*1000000/VLOOKUP($C71,'Crisis Indicator Data'!$C$3:$H$198,5,FALSE)))</f>
        <v>0</v>
      </c>
      <c r="N71" s="143">
        <f>IF(H71="x","x",(H71*1000000/VLOOKUP($C71,'Crisis Indicator Data'!$C$3:$H$198,5,FALSE)))</f>
        <v>0.15169586284010436</v>
      </c>
      <c r="O71" s="143">
        <f>IF(I71="x","x",(I71*1000000/VLOOKUP($C71,'Crisis Indicator Data'!$C$3:$H$198,5,FALSE)))</f>
        <v>7.7991054789414829E-2</v>
      </c>
      <c r="P71" s="143">
        <f>IF(J71="x","x",(J71*1000000/VLOOKUP($C71,'Crisis Indicator Data'!$C$3:$H$198,5,FALSE)))</f>
        <v>0</v>
      </c>
      <c r="Q71" s="240">
        <f t="shared" si="7"/>
        <v>4</v>
      </c>
      <c r="R71" s="240">
        <f t="shared" si="8"/>
        <v>4.5</v>
      </c>
    </row>
    <row r="72" spans="1:18" x14ac:dyDescent="0.25">
      <c r="A72" s="149" t="str">
        <f>'Crisis Indicator Data'!A69</f>
        <v>Multiple Crises in Mozambique</v>
      </c>
      <c r="B72" s="150" t="str">
        <f>'Crisis Indicator Data'!B69</f>
        <v>Multiple crises country</v>
      </c>
      <c r="C72" s="150" t="str">
        <f>'Crisis Indicator Data'!C69</f>
        <v>MOZ001</v>
      </c>
      <c r="D72" s="150" t="str">
        <f>'Crisis Indicator Data'!D69</f>
        <v>Mozambique</v>
      </c>
      <c r="E72" s="150" t="str">
        <f>'Crisis Indicator Data'!E69</f>
        <v>MOZ</v>
      </c>
      <c r="F72" s="159">
        <f>IF('Crisis Indicator Data'!Q69="x","x",('Crisis Indicator Data'!Q69/1000000))</f>
        <v>9.9809999999999999</v>
      </c>
      <c r="G72" s="159">
        <f>IF('Crisis Indicator Data'!R69="x","x",('Crisis Indicator Data'!R69/1000000))</f>
        <v>8.9760000000000009</v>
      </c>
      <c r="H72" s="159">
        <f>IF('Crisis Indicator Data'!S69="x","x",('Crisis Indicator Data'!S69/1000000))</f>
        <v>1.4179999999999999</v>
      </c>
      <c r="I72" s="159">
        <f>IF('Crisis Indicator Data'!T69="x","x",('Crisis Indicator Data'!T69/1000000))</f>
        <v>2.4E-2</v>
      </c>
      <c r="J72" s="159">
        <f>IF('Crisis Indicator Data'!U69="x","x",('Crisis Indicator Data'!U69/1000000))</f>
        <v>0</v>
      </c>
      <c r="K72" s="246">
        <f t="shared" si="6"/>
        <v>3.6</v>
      </c>
      <c r="L72" s="143">
        <f>IF(F72="x","x",(F72*1000000/VLOOKUP($C72,'Crisis Indicator Data'!$C$3:$H$198,5,FALSE)))</f>
        <v>0.4892886906220893</v>
      </c>
      <c r="M72" s="143">
        <f>IF(G72="x","x",(G72*1000000/VLOOKUP($C72,'Crisis Indicator Data'!$C$3:$H$198,5,FALSE)))</f>
        <v>0.44002156968478845</v>
      </c>
      <c r="N72" s="143">
        <f>IF(H72="x","x",(H72*1000000/VLOOKUP($C72,'Crisis Indicator Data'!$C$3:$H$198,5,FALSE)))</f>
        <v>6.9513211431932939E-2</v>
      </c>
      <c r="O72" s="143">
        <f>IF(I72="x","x",(I72*1000000/VLOOKUP($C72,'Crisis Indicator Data'!$C$3:$H$198,5,FALSE)))</f>
        <v>1.176528261189274E-3</v>
      </c>
      <c r="P72" s="143">
        <f>IF(J72="x","x",(J72*1000000/VLOOKUP($C72,'Crisis Indicator Data'!$C$3:$H$198,5,FALSE)))</f>
        <v>0</v>
      </c>
      <c r="Q72" s="240">
        <f t="shared" si="7"/>
        <v>3</v>
      </c>
      <c r="R72" s="240">
        <f t="shared" si="8"/>
        <v>3.3</v>
      </c>
    </row>
    <row r="73" spans="1:18" x14ac:dyDescent="0.25">
      <c r="A73" s="149" t="str">
        <f>'Crisis Indicator Data'!A70</f>
        <v>Cabo Delgado Islamist Insurgency</v>
      </c>
      <c r="B73" s="150" t="str">
        <f>'Crisis Indicator Data'!B70</f>
        <v>Other type of violence</v>
      </c>
      <c r="C73" s="150" t="str">
        <f>'Crisis Indicator Data'!C70</f>
        <v>MOZ004</v>
      </c>
      <c r="D73" s="150" t="str">
        <f>'Crisis Indicator Data'!D70</f>
        <v>Mozambique</v>
      </c>
      <c r="E73" s="150" t="str">
        <f>'Crisis Indicator Data'!E70</f>
        <v>MOZ</v>
      </c>
      <c r="F73" s="159">
        <f>IF('Crisis Indicator Data'!Q70="x","x",('Crisis Indicator Data'!Q70/1000000))</f>
        <v>0</v>
      </c>
      <c r="G73" s="159">
        <f>IF('Crisis Indicator Data'!R70="x","x",('Crisis Indicator Data'!R70/1000000))</f>
        <v>9.0020000000000007</v>
      </c>
      <c r="H73" s="159">
        <f>IF('Crisis Indicator Data'!S70="x","x",('Crisis Indicator Data'!S70/1000000))</f>
        <v>1.276</v>
      </c>
      <c r="I73" s="159">
        <f>IF('Crisis Indicator Data'!T70="x","x",('Crisis Indicator Data'!T70/1000000))</f>
        <v>2.4E-2</v>
      </c>
      <c r="J73" s="159">
        <f>IF('Crisis Indicator Data'!U70="x","x",('Crisis Indicator Data'!U70/1000000))</f>
        <v>0</v>
      </c>
      <c r="K73" s="246">
        <f t="shared" si="6"/>
        <v>3.5</v>
      </c>
      <c r="L73" s="143">
        <f>IF(F73="x","x",(F73*1000000/VLOOKUP($C73,'Crisis Indicator Data'!$C$3:$H$198,5,FALSE)))</f>
        <v>0</v>
      </c>
      <c r="M73" s="143">
        <f>IF(G73="x","x",(G73*1000000/VLOOKUP($C73,'Crisis Indicator Data'!$C$3:$H$198,5,FALSE)))</f>
        <v>0.87381091050281501</v>
      </c>
      <c r="N73" s="143">
        <f>IF(H73="x","x",(H73*1000000/VLOOKUP($C73,'Crisis Indicator Data'!$C$3:$H$198,5,FALSE)))</f>
        <v>0.12385944476800621</v>
      </c>
      <c r="O73" s="143">
        <f>IF(I73="x","x",(I73*1000000/VLOOKUP($C73,'Crisis Indicator Data'!$C$3:$H$198,5,FALSE)))</f>
        <v>2.3296447291788003E-3</v>
      </c>
      <c r="P73" s="143">
        <f>IF(J73="x","x",(J73*1000000/VLOOKUP($C73,'Crisis Indicator Data'!$C$3:$H$198,5,FALSE)))</f>
        <v>0</v>
      </c>
      <c r="Q73" s="240">
        <f t="shared" si="7"/>
        <v>3</v>
      </c>
      <c r="R73" s="240">
        <f t="shared" si="8"/>
        <v>3.25</v>
      </c>
    </row>
    <row r="74" spans="1:18" x14ac:dyDescent="0.25">
      <c r="A74" s="149" t="str">
        <f>'Crisis Indicator Data'!A71</f>
        <v>Tropical Cyclone Ana in Mozambique</v>
      </c>
      <c r="B74" s="150" t="str">
        <f>'Crisis Indicator Data'!B71</f>
        <v>Tropical cyclone</v>
      </c>
      <c r="C74" s="150" t="str">
        <f>'Crisis Indicator Data'!C71</f>
        <v>MOZ008</v>
      </c>
      <c r="D74" s="150" t="str">
        <f>'Crisis Indicator Data'!D71</f>
        <v>Mozambique</v>
      </c>
      <c r="E74" s="150" t="str">
        <f>'Crisis Indicator Data'!E71</f>
        <v>MOZ</v>
      </c>
      <c r="F74" s="159">
        <f>IF('Crisis Indicator Data'!Q71="x","x",('Crisis Indicator Data'!Q71/1000000))</f>
        <v>16.058</v>
      </c>
      <c r="G74" s="159">
        <f>IF('Crisis Indicator Data'!R71="x","x",('Crisis Indicator Data'!R71/1000000))</f>
        <v>0</v>
      </c>
      <c r="H74" s="159">
        <f>IF('Crisis Indicator Data'!S71="x","x",('Crisis Indicator Data'!S71/1000000))</f>
        <v>0.14099999999999999</v>
      </c>
      <c r="I74" s="159">
        <f>IF('Crisis Indicator Data'!T71="x","x",('Crisis Indicator Data'!T71/1000000))</f>
        <v>0</v>
      </c>
      <c r="J74" s="159">
        <f>IF('Crisis Indicator Data'!U71="x","x",('Crisis Indicator Data'!U71/1000000))</f>
        <v>0</v>
      </c>
      <c r="K74" s="246">
        <f t="shared" si="6"/>
        <v>1.9</v>
      </c>
      <c r="L74" s="143">
        <f>IF(F74="x","x",(F74*1000000/VLOOKUP($C74,'Crisis Indicator Data'!$C$3:$H$198,5,FALSE)))</f>
        <v>0.99123456790123454</v>
      </c>
      <c r="M74" s="143">
        <f>IF(G74="x","x",(G74*1000000/VLOOKUP($C74,'Crisis Indicator Data'!$C$3:$H$198,5,FALSE)))</f>
        <v>0</v>
      </c>
      <c r="N74" s="143">
        <f>IF(H74="x","x",(H74*1000000/VLOOKUP($C74,'Crisis Indicator Data'!$C$3:$H$198,5,FALSE)))</f>
        <v>8.7037037037037031E-3</v>
      </c>
      <c r="O74" s="143">
        <f>IF(I74="x","x",(I74*1000000/VLOOKUP($C74,'Crisis Indicator Data'!$C$3:$H$198,5,FALSE)))</f>
        <v>0</v>
      </c>
      <c r="P74" s="143">
        <f>IF(J74="x","x",(J74*1000000/VLOOKUP($C74,'Crisis Indicator Data'!$C$3:$H$198,5,FALSE)))</f>
        <v>0</v>
      </c>
      <c r="Q74" s="240">
        <f t="shared" si="7"/>
        <v>1</v>
      </c>
      <c r="R74" s="240">
        <f t="shared" si="8"/>
        <v>1.45</v>
      </c>
    </row>
    <row r="75" spans="1:18" x14ac:dyDescent="0.25">
      <c r="A75" s="149" t="str">
        <f>'Crisis Indicator Data'!A72</f>
        <v>Refugees from Mali in Mauritania</v>
      </c>
      <c r="B75" s="150" t="str">
        <f>'Crisis Indicator Data'!B72</f>
        <v>International displacement</v>
      </c>
      <c r="C75" s="150" t="str">
        <f>'Crisis Indicator Data'!C72</f>
        <v>MRT002</v>
      </c>
      <c r="D75" s="150" t="str">
        <f>'Crisis Indicator Data'!D72</f>
        <v>Mauritania</v>
      </c>
      <c r="E75" s="150" t="str">
        <f>'Crisis Indicator Data'!E72</f>
        <v>MRT</v>
      </c>
      <c r="F75" s="159">
        <f>IF('Crisis Indicator Data'!Q72="x","x",('Crisis Indicator Data'!Q72/1000000))</f>
        <v>1.0999999999999999E-2</v>
      </c>
      <c r="G75" s="159">
        <f>IF('Crisis Indicator Data'!R72="x","x",('Crisis Indicator Data'!R72/1000000))</f>
        <v>0</v>
      </c>
      <c r="H75" s="159">
        <f>IF('Crisis Indicator Data'!S72="x","x",('Crisis Indicator Data'!S72/1000000))</f>
        <v>8.5000000000000006E-2</v>
      </c>
      <c r="I75" s="159">
        <f>IF('Crisis Indicator Data'!T72="x","x",('Crisis Indicator Data'!T72/1000000))</f>
        <v>0</v>
      </c>
      <c r="J75" s="159">
        <f>IF('Crisis Indicator Data'!U72="x","x",('Crisis Indicator Data'!U72/1000000))</f>
        <v>0</v>
      </c>
      <c r="K75" s="246">
        <f t="shared" si="6"/>
        <v>1.5</v>
      </c>
      <c r="L75" s="143">
        <f>IF(F75="x","x",(F75*1000000/VLOOKUP($C75,'Crisis Indicator Data'!$C$3:$H$198,5,FALSE)))</f>
        <v>0.11578947368421053</v>
      </c>
      <c r="M75" s="143">
        <f>IF(G75="x","x",(G75*1000000/VLOOKUP($C75,'Crisis Indicator Data'!$C$3:$H$198,5,FALSE)))</f>
        <v>0</v>
      </c>
      <c r="N75" s="143">
        <f>IF(H75="x","x",(H75*1000000/VLOOKUP($C75,'Crisis Indicator Data'!$C$3:$H$198,5,FALSE)))</f>
        <v>0.89473684210526316</v>
      </c>
      <c r="O75" s="143">
        <f>IF(I75="x","x",(I75*1000000/VLOOKUP($C75,'Crisis Indicator Data'!$C$3:$H$198,5,FALSE)))</f>
        <v>0</v>
      </c>
      <c r="P75" s="143">
        <f>IF(J75="x","x",(J75*1000000/VLOOKUP($C75,'Crisis Indicator Data'!$C$3:$H$198,5,FALSE)))</f>
        <v>0</v>
      </c>
      <c r="Q75" s="240">
        <f t="shared" si="7"/>
        <v>3</v>
      </c>
      <c r="R75" s="240">
        <f t="shared" si="8"/>
        <v>2.25</v>
      </c>
    </row>
    <row r="76" spans="1:18" x14ac:dyDescent="0.25">
      <c r="A76" s="149" t="str">
        <f>'Crisis Indicator Data'!A73</f>
        <v>Food Security in Mauritania</v>
      </c>
      <c r="B76" s="150" t="str">
        <f>'Crisis Indicator Data'!B73</f>
        <v>Drought</v>
      </c>
      <c r="C76" s="150" t="str">
        <f>'Crisis Indicator Data'!C73</f>
        <v>MRT003</v>
      </c>
      <c r="D76" s="150" t="str">
        <f>'Crisis Indicator Data'!D73</f>
        <v>Mauritania</v>
      </c>
      <c r="E76" s="150" t="str">
        <f>'Crisis Indicator Data'!E73</f>
        <v>MRT</v>
      </c>
      <c r="F76" s="159">
        <f>IF('Crisis Indicator Data'!Q73="x","x",('Crisis Indicator Data'!Q73/1000000))</f>
        <v>2.6320000000000001</v>
      </c>
      <c r="G76" s="159">
        <f>IF('Crisis Indicator Data'!R73="x","x",('Crisis Indicator Data'!R73/1000000))</f>
        <v>1.036</v>
      </c>
      <c r="H76" s="159">
        <f>IF('Crisis Indicator Data'!S73="x","x",('Crisis Indicator Data'!S73/1000000))</f>
        <v>0.47599999999999998</v>
      </c>
      <c r="I76" s="159">
        <f>IF('Crisis Indicator Data'!T73="x","x",('Crisis Indicator Data'!T73/1000000))</f>
        <v>0</v>
      </c>
      <c r="J76" s="159">
        <f>IF('Crisis Indicator Data'!U73="x","x",('Crisis Indicator Data'!U73/1000000))</f>
        <v>0</v>
      </c>
      <c r="K76" s="246">
        <f t="shared" si="6"/>
        <v>2.8</v>
      </c>
      <c r="L76" s="143">
        <f>IF(F76="x","x",(F76*1000000/VLOOKUP($C76,'Crisis Indicator Data'!$C$3:$H$198,5,FALSE)))</f>
        <v>0.63208453410182519</v>
      </c>
      <c r="M76" s="143">
        <f>IF(G76="x","x",(G76*1000000/VLOOKUP($C76,'Crisis Indicator Data'!$C$3:$H$198,5,FALSE)))</f>
        <v>0.24879923150816521</v>
      </c>
      <c r="N76" s="143">
        <f>IF(H76="x","x",(H76*1000000/VLOOKUP($C76,'Crisis Indicator Data'!$C$3:$H$198,5,FALSE)))</f>
        <v>0.11431316042267051</v>
      </c>
      <c r="O76" s="143">
        <f>IF(I76="x","x",(I76*1000000/VLOOKUP($C76,'Crisis Indicator Data'!$C$3:$H$198,5,FALSE)))</f>
        <v>0</v>
      </c>
      <c r="P76" s="143">
        <f>IF(J76="x","x",(J76*1000000/VLOOKUP($C76,'Crisis Indicator Data'!$C$3:$H$198,5,FALSE)))</f>
        <v>0</v>
      </c>
      <c r="Q76" s="240">
        <f t="shared" si="7"/>
        <v>3</v>
      </c>
      <c r="R76" s="240">
        <f t="shared" si="8"/>
        <v>2.9</v>
      </c>
    </row>
    <row r="77" spans="1:18" x14ac:dyDescent="0.25">
      <c r="A77" s="149" t="str">
        <f>'Crisis Indicator Data'!A74</f>
        <v>Complex crisis in Malawi</v>
      </c>
      <c r="B77" s="150" t="str">
        <f>'Crisis Indicator Data'!B74</f>
        <v>Complex crisis</v>
      </c>
      <c r="C77" s="150" t="str">
        <f>'Crisis Indicator Data'!C74</f>
        <v>MWI002</v>
      </c>
      <c r="D77" s="150" t="str">
        <f>'Crisis Indicator Data'!D74</f>
        <v>Malawi</v>
      </c>
      <c r="E77" s="150" t="str">
        <f>'Crisis Indicator Data'!E74</f>
        <v>MWI</v>
      </c>
      <c r="F77" s="159">
        <f>IF('Crisis Indicator Data'!Q74="x","x",('Crisis Indicator Data'!Q74/1000000))</f>
        <v>13.712999999999999</v>
      </c>
      <c r="G77" s="159">
        <f>IF('Crisis Indicator Data'!R74="x","x",('Crisis Indicator Data'!R74/1000000))</f>
        <v>3.6850000000000001</v>
      </c>
      <c r="H77" s="159">
        <f>IF('Crisis Indicator Data'!S74="x","x",('Crisis Indicator Data'!S74/1000000))</f>
        <v>1.7310000000000001</v>
      </c>
      <c r="I77" s="159">
        <f>IF('Crisis Indicator Data'!T74="x","x",('Crisis Indicator Data'!T74/1000000))</f>
        <v>0</v>
      </c>
      <c r="J77" s="159">
        <f>IF('Crisis Indicator Data'!U74="x","x",('Crisis Indicator Data'!U74/1000000))</f>
        <v>0</v>
      </c>
      <c r="K77" s="246">
        <f t="shared" si="6"/>
        <v>3.7</v>
      </c>
      <c r="L77" s="143">
        <f>IF(F77="x","x",(F77*1000000/VLOOKUP($C77,'Crisis Indicator Data'!$C$3:$H$198,5,FALSE)))</f>
        <v>0.71686967431648285</v>
      </c>
      <c r="M77" s="143">
        <f>IF(G77="x","x",(G77*1000000/VLOOKUP($C77,'Crisis Indicator Data'!$C$3:$H$198,5,FALSE)))</f>
        <v>0.19263944795859689</v>
      </c>
      <c r="N77" s="143">
        <f>IF(H77="x","x",(H77*1000000/VLOOKUP($C77,'Crisis Indicator Data'!$C$3:$H$198,5,FALSE)))</f>
        <v>9.0490877724920274E-2</v>
      </c>
      <c r="O77" s="143">
        <f>IF(I77="x","x",(I77*1000000/VLOOKUP($C77,'Crisis Indicator Data'!$C$3:$H$198,5,FALSE)))</f>
        <v>0</v>
      </c>
      <c r="P77" s="143">
        <f>IF(J77="x","x",(J77*1000000/VLOOKUP($C77,'Crisis Indicator Data'!$C$3:$H$198,5,FALSE)))</f>
        <v>0</v>
      </c>
      <c r="Q77" s="240">
        <f t="shared" si="7"/>
        <v>3</v>
      </c>
      <c r="R77" s="240">
        <f t="shared" si="8"/>
        <v>3.35</v>
      </c>
    </row>
    <row r="78" spans="1:18" x14ac:dyDescent="0.25">
      <c r="A78" s="149" t="str">
        <f>'Crisis Indicator Data'!A75</f>
        <v>Tropical Cyclone Ana in Malawi</v>
      </c>
      <c r="B78" s="150" t="str">
        <f>'Crisis Indicator Data'!B75</f>
        <v>Tropical cyclone</v>
      </c>
      <c r="C78" s="150" t="str">
        <f>'Crisis Indicator Data'!C75</f>
        <v>MWI004</v>
      </c>
      <c r="D78" s="150" t="str">
        <f>'Crisis Indicator Data'!D75</f>
        <v>Malawi</v>
      </c>
      <c r="E78" s="150" t="str">
        <f>'Crisis Indicator Data'!E75</f>
        <v>MWI</v>
      </c>
      <c r="F78" s="159">
        <f>IF('Crisis Indicator Data'!Q75="x","x",('Crisis Indicator Data'!Q75/1000000))</f>
        <v>16.585999999999999</v>
      </c>
      <c r="G78" s="159">
        <f>IF('Crisis Indicator Data'!R75="x","x",('Crisis Indicator Data'!R75/1000000))</f>
        <v>0.33600000000000002</v>
      </c>
      <c r="H78" s="159">
        <f>IF('Crisis Indicator Data'!S75="x","x",('Crisis Indicator Data'!S75/1000000))</f>
        <v>7.8E-2</v>
      </c>
      <c r="I78" s="159">
        <f>IF('Crisis Indicator Data'!T75="x","x",('Crisis Indicator Data'!T75/1000000))</f>
        <v>0</v>
      </c>
      <c r="J78" s="159">
        <f>IF('Crisis Indicator Data'!U75="x","x",('Crisis Indicator Data'!U75/1000000))</f>
        <v>0</v>
      </c>
      <c r="K78" s="246">
        <f t="shared" si="6"/>
        <v>1.5</v>
      </c>
      <c r="L78" s="143">
        <f>IF(F78="x","x",(F78*1000000/VLOOKUP($C78,'Crisis Indicator Data'!$C$3:$H$198,5,FALSE)))</f>
        <v>0.97564705882352931</v>
      </c>
      <c r="M78" s="143">
        <f>IF(G78="x","x",(G78*1000000/VLOOKUP($C78,'Crisis Indicator Data'!$C$3:$H$198,5,FALSE)))</f>
        <v>1.9764705882352941E-2</v>
      </c>
      <c r="N78" s="143">
        <f>IF(H78="x","x",(H78*1000000/VLOOKUP($C78,'Crisis Indicator Data'!$C$3:$H$198,5,FALSE)))</f>
        <v>4.5882352941176473E-3</v>
      </c>
      <c r="O78" s="143">
        <f>IF(I78="x","x",(I78*1000000/VLOOKUP($C78,'Crisis Indicator Data'!$C$3:$H$198,5,FALSE)))</f>
        <v>0</v>
      </c>
      <c r="P78" s="143">
        <f>IF(J78="x","x",(J78*1000000/VLOOKUP($C78,'Crisis Indicator Data'!$C$3:$H$198,5,FALSE)))</f>
        <v>0</v>
      </c>
      <c r="Q78" s="240">
        <f t="shared" si="7"/>
        <v>1</v>
      </c>
      <c r="R78" s="240">
        <f t="shared" si="8"/>
        <v>1.25</v>
      </c>
    </row>
    <row r="79" spans="1:18" x14ac:dyDescent="0.25">
      <c r="A79" s="149" t="str">
        <f>'Crisis Indicator Data'!A76</f>
        <v>International Refugees in Malaysia</v>
      </c>
      <c r="B79" s="150" t="str">
        <f>'Crisis Indicator Data'!B76</f>
        <v>International displacement</v>
      </c>
      <c r="C79" s="150" t="str">
        <f>'Crisis Indicator Data'!C76</f>
        <v>MYS001</v>
      </c>
      <c r="D79" s="150" t="str">
        <f>'Crisis Indicator Data'!D76</f>
        <v>Malaysia</v>
      </c>
      <c r="E79" s="150" t="str">
        <f>'Crisis Indicator Data'!E76</f>
        <v>MYS</v>
      </c>
      <c r="F79" s="159">
        <f>IF('Crisis Indicator Data'!Q76="x","x",('Crisis Indicator Data'!Q76/1000000))</f>
        <v>3.6339999999999999</v>
      </c>
      <c r="G79" s="159">
        <f>IF('Crisis Indicator Data'!R76="x","x",('Crisis Indicator Data'!R76/1000000))</f>
        <v>0</v>
      </c>
      <c r="H79" s="159">
        <f>IF('Crisis Indicator Data'!S76="x","x",('Crisis Indicator Data'!S76/1000000))</f>
        <v>0.18</v>
      </c>
      <c r="I79" s="159">
        <f>IF('Crisis Indicator Data'!T76="x","x",('Crisis Indicator Data'!T76/1000000))</f>
        <v>0</v>
      </c>
      <c r="J79" s="159">
        <f>IF('Crisis Indicator Data'!U76="x","x",('Crisis Indicator Data'!U76/1000000))</f>
        <v>0</v>
      </c>
      <c r="K79" s="246">
        <f t="shared" si="6"/>
        <v>2.1</v>
      </c>
      <c r="L79" s="143">
        <f>IF(F79="x","x",(F79*1000000/VLOOKUP($C79,'Crisis Indicator Data'!$C$3:$H$198,5,FALSE)))</f>
        <v>0.95255570117955435</v>
      </c>
      <c r="M79" s="143">
        <f>IF(G79="x","x",(G79*1000000/VLOOKUP($C79,'Crisis Indicator Data'!$C$3:$H$198,5,FALSE)))</f>
        <v>0</v>
      </c>
      <c r="N79" s="143">
        <f>IF(H79="x","x",(H79*1000000/VLOOKUP($C79,'Crisis Indicator Data'!$C$3:$H$198,5,FALSE)))</f>
        <v>4.7182175622542594E-2</v>
      </c>
      <c r="O79" s="143">
        <f>IF(I79="x","x",(I79*1000000/VLOOKUP($C79,'Crisis Indicator Data'!$C$3:$H$198,5,FALSE)))</f>
        <v>0</v>
      </c>
      <c r="P79" s="143">
        <f>IF(J79="x","x",(J79*1000000/VLOOKUP($C79,'Crisis Indicator Data'!$C$3:$H$198,5,FALSE)))</f>
        <v>0</v>
      </c>
      <c r="Q79" s="240">
        <f t="shared" si="7"/>
        <v>1</v>
      </c>
      <c r="R79" s="240">
        <f t="shared" si="8"/>
        <v>1.55</v>
      </c>
    </row>
    <row r="80" spans="1:18" x14ac:dyDescent="0.25">
      <c r="A80" s="149" t="str">
        <f>'Crisis Indicator Data'!A77</f>
        <v>Food Security Crisis in Namibia</v>
      </c>
      <c r="B80" s="150" t="str">
        <f>'Crisis Indicator Data'!B77</f>
        <v>Food Security</v>
      </c>
      <c r="C80" s="150" t="str">
        <f>'Crisis Indicator Data'!C77</f>
        <v>NAM002</v>
      </c>
      <c r="D80" s="150" t="str">
        <f>'Crisis Indicator Data'!D77</f>
        <v>Namibia</v>
      </c>
      <c r="E80" s="150" t="str">
        <f>'Crisis Indicator Data'!E77</f>
        <v>NAM</v>
      </c>
      <c r="F80" s="159">
        <f>IF('Crisis Indicator Data'!Q77="x","x",('Crisis Indicator Data'!Q77/1000000))</f>
        <v>0.96399999999999997</v>
      </c>
      <c r="G80" s="159">
        <f>IF('Crisis Indicator Data'!R77="x","x",('Crisis Indicator Data'!R77/1000000))</f>
        <v>0.83599999999999997</v>
      </c>
      <c r="H80" s="159">
        <f>IF('Crisis Indicator Data'!S77="x","x",('Crisis Indicator Data'!S77/1000000))</f>
        <v>0.63200000000000001</v>
      </c>
      <c r="I80" s="159">
        <f>IF('Crisis Indicator Data'!T77="x","x",('Crisis Indicator Data'!T77/1000000))</f>
        <v>0.11899999999999999</v>
      </c>
      <c r="J80" s="159">
        <f>IF('Crisis Indicator Data'!U77="x","x",('Crisis Indicator Data'!U77/1000000))</f>
        <v>0</v>
      </c>
      <c r="K80" s="246">
        <f t="shared" si="6"/>
        <v>3.1</v>
      </c>
      <c r="L80" s="143">
        <f>IF(F80="x","x",(F80*1000000/VLOOKUP($C80,'Crisis Indicator Data'!$C$3:$H$198,5,FALSE)))</f>
        <v>0.37789102312818501</v>
      </c>
      <c r="M80" s="143">
        <f>IF(G80="x","x",(G80*1000000/VLOOKUP($C80,'Crisis Indicator Data'!$C$3:$H$198,5,FALSE)))</f>
        <v>0.32771462171697374</v>
      </c>
      <c r="N80" s="143">
        <f>IF(H80="x","x",(H80*1000000/VLOOKUP($C80,'Crisis Indicator Data'!$C$3:$H$198,5,FALSE)))</f>
        <v>0.24774598196785574</v>
      </c>
      <c r="O80" s="143">
        <f>IF(I80="x","x",(I80*1000000/VLOOKUP($C80,'Crisis Indicator Data'!$C$3:$H$198,5,FALSE)))</f>
        <v>4.6648373186985496E-2</v>
      </c>
      <c r="P80" s="143">
        <f>IF(J80="x","x",(J80*1000000/VLOOKUP($C80,'Crisis Indicator Data'!$C$3:$H$198,5,FALSE)))</f>
        <v>0</v>
      </c>
      <c r="Q80" s="240">
        <f t="shared" si="7"/>
        <v>3</v>
      </c>
      <c r="R80" s="240">
        <f t="shared" si="8"/>
        <v>3.05</v>
      </c>
    </row>
    <row r="81" spans="1:18" x14ac:dyDescent="0.25">
      <c r="A81" s="149" t="str">
        <f>'Crisis Indicator Data'!A78</f>
        <v>Multiple crises in Niger</v>
      </c>
      <c r="B81" s="150" t="str">
        <f>'Crisis Indicator Data'!B78</f>
        <v>Multiple crises country</v>
      </c>
      <c r="C81" s="150" t="str">
        <f>'Crisis Indicator Data'!C78</f>
        <v>NER001</v>
      </c>
      <c r="D81" s="150" t="str">
        <f>'Crisis Indicator Data'!D78</f>
        <v>Niger</v>
      </c>
      <c r="E81" s="150" t="str">
        <f>'Crisis Indicator Data'!E78</f>
        <v>NER</v>
      </c>
      <c r="F81" s="159">
        <f>IF('Crisis Indicator Data'!Q78="x","x",('Crisis Indicator Data'!Q78/1000000))</f>
        <v>19.917999999999999</v>
      </c>
      <c r="G81" s="159">
        <f>IF('Crisis Indicator Data'!R78="x","x",('Crisis Indicator Data'!R78/1000000))</f>
        <v>0.06</v>
      </c>
      <c r="H81" s="159">
        <f>IF('Crisis Indicator Data'!S78="x","x",('Crisis Indicator Data'!S78/1000000))</f>
        <v>3.6480000000000001</v>
      </c>
      <c r="I81" s="159">
        <f>IF('Crisis Indicator Data'!T78="x","x",('Crisis Indicator Data'!T78/1000000))</f>
        <v>0.17299999999999999</v>
      </c>
      <c r="J81" s="159">
        <f>IF('Crisis Indicator Data'!U78="x","x",('Crisis Indicator Data'!U78/1000000))</f>
        <v>0</v>
      </c>
      <c r="K81" s="246">
        <f t="shared" si="6"/>
        <v>4.3</v>
      </c>
      <c r="L81" s="143">
        <f>IF(F81="x","x",(F81*1000000/VLOOKUP($C81,'Crisis Indicator Data'!$C$3:$H$198,5,FALSE)))</f>
        <v>0.83689075630252097</v>
      </c>
      <c r="M81" s="143">
        <f>IF(G81="x","x",(G81*1000000/VLOOKUP($C81,'Crisis Indicator Data'!$C$3:$H$198,5,FALSE)))</f>
        <v>2.5210084033613447E-3</v>
      </c>
      <c r="N81" s="143">
        <f>IF(H81="x","x",(H81*1000000/VLOOKUP($C81,'Crisis Indicator Data'!$C$3:$H$198,5,FALSE)))</f>
        <v>0.15327731092436975</v>
      </c>
      <c r="O81" s="143">
        <f>IF(I81="x","x",(I81*1000000/VLOOKUP($C81,'Crisis Indicator Data'!$C$3:$H$198,5,FALSE)))</f>
        <v>7.2689075630252105E-3</v>
      </c>
      <c r="P81" s="143">
        <f>IF(J81="x","x",(J81*1000000/VLOOKUP($C81,'Crisis Indicator Data'!$C$3:$H$198,5,FALSE)))</f>
        <v>0</v>
      </c>
      <c r="Q81" s="240">
        <f t="shared" si="7"/>
        <v>3</v>
      </c>
      <c r="R81" s="240">
        <f t="shared" si="8"/>
        <v>3.65</v>
      </c>
    </row>
    <row r="82" spans="1:18" x14ac:dyDescent="0.25">
      <c r="A82" s="149" t="str">
        <f>'Crisis Indicator Data'!A79</f>
        <v>Boko Haram in Niger</v>
      </c>
      <c r="B82" s="150" t="str">
        <f>'Crisis Indicator Data'!B79</f>
        <v>Conflict</v>
      </c>
      <c r="C82" s="150" t="str">
        <f>'Crisis Indicator Data'!C79</f>
        <v>NER002</v>
      </c>
      <c r="D82" s="150" t="str">
        <f>'Crisis Indicator Data'!D79</f>
        <v>Niger</v>
      </c>
      <c r="E82" s="150" t="str">
        <f>'Crisis Indicator Data'!E79</f>
        <v>NER</v>
      </c>
      <c r="F82" s="159">
        <f>IF('Crisis Indicator Data'!Q79="x","x",('Crisis Indicator Data'!Q79/1000000))</f>
        <v>0.65600000000000003</v>
      </c>
      <c r="G82" s="159">
        <f>IF('Crisis Indicator Data'!R79="x","x",('Crisis Indicator Data'!R79/1000000))</f>
        <v>1E-3</v>
      </c>
      <c r="H82" s="159">
        <f>IF('Crisis Indicator Data'!S79="x","x",('Crisis Indicator Data'!S79/1000000))</f>
        <v>0.27200000000000002</v>
      </c>
      <c r="I82" s="159">
        <f>IF('Crisis Indicator Data'!T79="x","x",('Crisis Indicator Data'!T79/1000000))</f>
        <v>0.02</v>
      </c>
      <c r="J82" s="159">
        <f>IF('Crisis Indicator Data'!U79="x","x",('Crisis Indicator Data'!U79/1000000))</f>
        <v>0</v>
      </c>
      <c r="K82" s="246">
        <f t="shared" si="6"/>
        <v>2.4</v>
      </c>
      <c r="L82" s="143">
        <f>IF(F82="x","x",(F82*1000000/VLOOKUP($C82,'Crisis Indicator Data'!$C$3:$H$198,5,FALSE)))</f>
        <v>0.69125395152792413</v>
      </c>
      <c r="M82" s="143">
        <f>IF(G82="x","x",(G82*1000000/VLOOKUP($C82,'Crisis Indicator Data'!$C$3:$H$198,5,FALSE)))</f>
        <v>1.053740779768177E-3</v>
      </c>
      <c r="N82" s="143">
        <f>IF(H82="x","x",(H82*1000000/VLOOKUP($C82,'Crisis Indicator Data'!$C$3:$H$198,5,FALSE)))</f>
        <v>0.28661749209694415</v>
      </c>
      <c r="O82" s="143">
        <f>IF(I82="x","x",(I82*1000000/VLOOKUP($C82,'Crisis Indicator Data'!$C$3:$H$198,5,FALSE)))</f>
        <v>2.107481559536354E-2</v>
      </c>
      <c r="P82" s="143">
        <f>IF(J82="x","x",(J82*1000000/VLOOKUP($C82,'Crisis Indicator Data'!$C$3:$H$198,5,FALSE)))</f>
        <v>0</v>
      </c>
      <c r="Q82" s="240">
        <f t="shared" si="7"/>
        <v>3</v>
      </c>
      <c r="R82" s="240">
        <f t="shared" si="8"/>
        <v>2.7</v>
      </c>
    </row>
    <row r="83" spans="1:18" x14ac:dyDescent="0.25">
      <c r="A83" s="149" t="str">
        <f>'Crisis Indicator Data'!A80</f>
        <v>Mali/Burkina Faso conflict</v>
      </c>
      <c r="B83" s="150" t="str">
        <f>'Crisis Indicator Data'!B80</f>
        <v>Conflict</v>
      </c>
      <c r="C83" s="150" t="str">
        <f>'Crisis Indicator Data'!C80</f>
        <v>NER003</v>
      </c>
      <c r="D83" s="150" t="str">
        <f>'Crisis Indicator Data'!D80</f>
        <v>Niger</v>
      </c>
      <c r="E83" s="150" t="str">
        <f>'Crisis Indicator Data'!E80</f>
        <v>NER</v>
      </c>
      <c r="F83" s="159">
        <f>IF('Crisis Indicator Data'!Q80="x","x",('Crisis Indicator Data'!Q80/1000000))</f>
        <v>7.0439999999999996</v>
      </c>
      <c r="G83" s="159">
        <f>IF('Crisis Indicator Data'!R80="x","x",('Crisis Indicator Data'!R80/1000000))</f>
        <v>8.9999999999999993E-3</v>
      </c>
      <c r="H83" s="159">
        <f>IF('Crisis Indicator Data'!S80="x","x",('Crisis Indicator Data'!S80/1000000))</f>
        <v>1.31</v>
      </c>
      <c r="I83" s="159">
        <f>IF('Crisis Indicator Data'!T80="x","x",('Crisis Indicator Data'!T80/1000000))</f>
        <v>3.5999999999999997E-2</v>
      </c>
      <c r="J83" s="159">
        <f>IF('Crisis Indicator Data'!U80="x","x",('Crisis Indicator Data'!U80/1000000))</f>
        <v>0</v>
      </c>
      <c r="K83" s="246">
        <f t="shared" si="6"/>
        <v>3.5</v>
      </c>
      <c r="L83" s="143">
        <f>IF(F83="x","x",(F83*1000000/VLOOKUP($C83,'Crisis Indicator Data'!$C$3:$H$198,5,FALSE)))</f>
        <v>0.83857142857142852</v>
      </c>
      <c r="M83" s="143">
        <f>IF(G83="x","x",(G83*1000000/VLOOKUP($C83,'Crisis Indicator Data'!$C$3:$H$198,5,FALSE)))</f>
        <v>1.0714285714285715E-3</v>
      </c>
      <c r="N83" s="143">
        <f>IF(H83="x","x",(H83*1000000/VLOOKUP($C83,'Crisis Indicator Data'!$C$3:$H$198,5,FALSE)))</f>
        <v>0.15595238095238095</v>
      </c>
      <c r="O83" s="143">
        <f>IF(I83="x","x",(I83*1000000/VLOOKUP($C83,'Crisis Indicator Data'!$C$3:$H$198,5,FALSE)))</f>
        <v>4.2857142857142859E-3</v>
      </c>
      <c r="P83" s="143">
        <f>IF(J83="x","x",(J83*1000000/VLOOKUP($C83,'Crisis Indicator Data'!$C$3:$H$198,5,FALSE)))</f>
        <v>0</v>
      </c>
      <c r="Q83" s="240">
        <f t="shared" si="7"/>
        <v>3</v>
      </c>
      <c r="R83" s="240">
        <f t="shared" si="8"/>
        <v>3.25</v>
      </c>
    </row>
    <row r="84" spans="1:18" x14ac:dyDescent="0.25">
      <c r="A84" s="149" t="str">
        <f>'Crisis Indicator Data'!A81</f>
        <v>Nigerian Refugees</v>
      </c>
      <c r="B84" s="150" t="str">
        <f>'Crisis Indicator Data'!B81</f>
        <v>International displacement</v>
      </c>
      <c r="C84" s="150" t="str">
        <f>'Crisis Indicator Data'!C81</f>
        <v>NER004</v>
      </c>
      <c r="D84" s="150" t="str">
        <f>'Crisis Indicator Data'!D81</f>
        <v>Niger</v>
      </c>
      <c r="E84" s="150" t="str">
        <f>'Crisis Indicator Data'!E81</f>
        <v>NER</v>
      </c>
      <c r="F84" s="159">
        <f>IF('Crisis Indicator Data'!Q81="x","x",('Crisis Indicator Data'!Q81/1000000))</f>
        <v>0.624</v>
      </c>
      <c r="G84" s="159">
        <f>IF('Crisis Indicator Data'!R81="x","x",('Crisis Indicator Data'!R81/1000000))</f>
        <v>0</v>
      </c>
      <c r="H84" s="159">
        <f>IF('Crisis Indicator Data'!S81="x","x",('Crisis Indicator Data'!S81/1000000))</f>
        <v>0.66200000000000003</v>
      </c>
      <c r="I84" s="159">
        <f>IF('Crisis Indicator Data'!T81="x","x",('Crisis Indicator Data'!T81/1000000))</f>
        <v>4.2000000000000003E-2</v>
      </c>
      <c r="J84" s="159">
        <f>IF('Crisis Indicator Data'!U81="x","x",('Crisis Indicator Data'!U81/1000000))</f>
        <v>0</v>
      </c>
      <c r="K84" s="246">
        <f t="shared" si="6"/>
        <v>3.1</v>
      </c>
      <c r="L84" s="143">
        <f>IF(F84="x","x",(F84*1000000/VLOOKUP($C84,'Crisis Indicator Data'!$C$3:$H$198,5,FALSE)))</f>
        <v>0.46987951807228917</v>
      </c>
      <c r="M84" s="143">
        <f>IF(G84="x","x",(G84*1000000/VLOOKUP($C84,'Crisis Indicator Data'!$C$3:$H$198,5,FALSE)))</f>
        <v>0</v>
      </c>
      <c r="N84" s="143">
        <f>IF(H84="x","x",(H84*1000000/VLOOKUP($C84,'Crisis Indicator Data'!$C$3:$H$198,5,FALSE)))</f>
        <v>0.49849397590361444</v>
      </c>
      <c r="O84" s="143">
        <f>IF(I84="x","x",(I84*1000000/VLOOKUP($C84,'Crisis Indicator Data'!$C$3:$H$198,5,FALSE)))</f>
        <v>3.1626506024096383E-2</v>
      </c>
      <c r="P84" s="143">
        <f>IF(J84="x","x",(J84*1000000/VLOOKUP($C84,'Crisis Indicator Data'!$C$3:$H$198,5,FALSE)))</f>
        <v>0</v>
      </c>
      <c r="Q84" s="240">
        <f t="shared" si="7"/>
        <v>3</v>
      </c>
      <c r="R84" s="240">
        <f t="shared" si="8"/>
        <v>3.05</v>
      </c>
    </row>
    <row r="85" spans="1:18" x14ac:dyDescent="0.25">
      <c r="A85" s="149" t="str">
        <f>'Crisis Indicator Data'!A82</f>
        <v>Complex crisis in Nigeria</v>
      </c>
      <c r="B85" s="150" t="str">
        <f>'Crisis Indicator Data'!B82</f>
        <v>Complex crisis</v>
      </c>
      <c r="C85" s="150" t="str">
        <f>'Crisis Indicator Data'!C82</f>
        <v>NGA001</v>
      </c>
      <c r="D85" s="150" t="str">
        <f>'Crisis Indicator Data'!D82</f>
        <v>Nigeria</v>
      </c>
      <c r="E85" s="150" t="str">
        <f>'Crisis Indicator Data'!E82</f>
        <v>NGA</v>
      </c>
      <c r="F85" s="159">
        <f>IF('Crisis Indicator Data'!Q82="x","x",('Crisis Indicator Data'!Q82/1000000))</f>
        <v>59.07</v>
      </c>
      <c r="G85" s="159">
        <f>IF('Crisis Indicator Data'!R82="x","x",('Crisis Indicator Data'!R82/1000000))</f>
        <v>4.4000000000000004</v>
      </c>
      <c r="H85" s="159">
        <f>IF('Crisis Indicator Data'!S82="x","x",('Crisis Indicator Data'!S82/1000000))</f>
        <v>10.734</v>
      </c>
      <c r="I85" s="159">
        <f>IF('Crisis Indicator Data'!T82="x","x",('Crisis Indicator Data'!T82/1000000))</f>
        <v>2.6970000000000001</v>
      </c>
      <c r="J85" s="159">
        <f>IF('Crisis Indicator Data'!U82="x","x",('Crisis Indicator Data'!U82/1000000))</f>
        <v>0</v>
      </c>
      <c r="K85" s="246">
        <f t="shared" si="6"/>
        <v>5</v>
      </c>
      <c r="L85" s="143">
        <f>IF(F85="x","x",(F85*1000000/VLOOKUP($C85,'Crisis Indicator Data'!$C$3:$H$198,5,FALSE)))</f>
        <v>0.76813045344013731</v>
      </c>
      <c r="M85" s="143">
        <f>IF(G85="x","x",(G85*1000000/VLOOKUP($C85,'Crisis Indicator Data'!$C$3:$H$198,5,FALSE)))</f>
        <v>5.7216421112859392E-2</v>
      </c>
      <c r="N85" s="143">
        <f>IF(H85="x","x",(H85*1000000/VLOOKUP($C85,'Crisis Indicator Data'!$C$3:$H$198,5,FALSE)))</f>
        <v>0.13958206005123469</v>
      </c>
      <c r="O85" s="143">
        <f>IF(I85="x","x",(I85*1000000/VLOOKUP($C85,'Crisis Indicator Data'!$C$3:$H$198,5,FALSE)))</f>
        <v>3.5071065395768583E-2</v>
      </c>
      <c r="P85" s="143">
        <f>IF(J85="x","x",(J85*1000000/VLOOKUP($C85,'Crisis Indicator Data'!$C$3:$H$198,5,FALSE)))</f>
        <v>0</v>
      </c>
      <c r="Q85" s="240">
        <f t="shared" si="7"/>
        <v>3</v>
      </c>
      <c r="R85" s="240">
        <f t="shared" si="8"/>
        <v>4</v>
      </c>
    </row>
    <row r="86" spans="1:18" x14ac:dyDescent="0.25">
      <c r="A86" s="149" t="str">
        <f>'Crisis Indicator Data'!A83</f>
        <v>Middle belt conflict</v>
      </c>
      <c r="B86" s="150" t="str">
        <f>'Crisis Indicator Data'!B83</f>
        <v>Conflict</v>
      </c>
      <c r="C86" s="150" t="str">
        <f>'Crisis Indicator Data'!C83</f>
        <v>NGA003</v>
      </c>
      <c r="D86" s="150" t="str">
        <f>'Crisis Indicator Data'!D83</f>
        <v>Nigeria</v>
      </c>
      <c r="E86" s="150" t="str">
        <f>'Crisis Indicator Data'!E83</f>
        <v>NGA</v>
      </c>
      <c r="F86" s="159">
        <f>IF('Crisis Indicator Data'!Q83="x","x",('Crisis Indicator Data'!Q83/1000000))</f>
        <v>14.55</v>
      </c>
      <c r="G86" s="159">
        <f>IF('Crisis Indicator Data'!R83="x","x",('Crisis Indicator Data'!R83/1000000))</f>
        <v>0</v>
      </c>
      <c r="H86" s="159">
        <f>IF('Crisis Indicator Data'!S83="x","x",('Crisis Indicator Data'!S83/1000000))</f>
        <v>0.98199999999999998</v>
      </c>
      <c r="I86" s="159">
        <f>IF('Crisis Indicator Data'!T83="x","x",('Crisis Indicator Data'!T83/1000000))</f>
        <v>0</v>
      </c>
      <c r="J86" s="159">
        <f>IF('Crisis Indicator Data'!U83="x","x",('Crisis Indicator Data'!U83/1000000))</f>
        <v>0</v>
      </c>
      <c r="K86" s="246">
        <f t="shared" si="6"/>
        <v>3.3</v>
      </c>
      <c r="L86" s="143">
        <f>IF(F86="x","x",(F86*1000000/VLOOKUP($C86,'Crisis Indicator Data'!$C$3:$H$198,5,FALSE)))</f>
        <v>0.9367756889003348</v>
      </c>
      <c r="M86" s="143">
        <f>IF(G86="x","x",(G86*1000000/VLOOKUP($C86,'Crisis Indicator Data'!$C$3:$H$198,5,FALSE)))</f>
        <v>0</v>
      </c>
      <c r="N86" s="143">
        <f>IF(H86="x","x",(H86*1000000/VLOOKUP($C86,'Crisis Indicator Data'!$C$3:$H$198,5,FALSE)))</f>
        <v>6.3224311099665212E-2</v>
      </c>
      <c r="O86" s="143">
        <f>IF(I86="x","x",(I86*1000000/VLOOKUP($C86,'Crisis Indicator Data'!$C$3:$H$198,5,FALSE)))</f>
        <v>0</v>
      </c>
      <c r="P86" s="143">
        <f>IF(J86="x","x",(J86*1000000/VLOOKUP($C86,'Crisis Indicator Data'!$C$3:$H$198,5,FALSE)))</f>
        <v>0</v>
      </c>
      <c r="Q86" s="240">
        <f t="shared" si="7"/>
        <v>3</v>
      </c>
      <c r="R86" s="240">
        <f t="shared" si="8"/>
        <v>3.15</v>
      </c>
    </row>
    <row r="87" spans="1:18" x14ac:dyDescent="0.25">
      <c r="A87" s="149" t="str">
        <f>'Crisis Indicator Data'!A84</f>
        <v>Boko Haram crisis in Nigeria</v>
      </c>
      <c r="B87" s="150" t="str">
        <f>'Crisis Indicator Data'!B84</f>
        <v>Conflict</v>
      </c>
      <c r="C87" s="150" t="str">
        <f>'Crisis Indicator Data'!C84</f>
        <v>NGA004</v>
      </c>
      <c r="D87" s="150" t="str">
        <f>'Crisis Indicator Data'!D84</f>
        <v>Nigeria</v>
      </c>
      <c r="E87" s="150" t="str">
        <f>'Crisis Indicator Data'!E84</f>
        <v>NGA</v>
      </c>
      <c r="F87" s="159">
        <f>IF('Crisis Indicator Data'!Q84="x","x",('Crisis Indicator Data'!Q84/1000000))</f>
        <v>0</v>
      </c>
      <c r="G87" s="159">
        <f>IF('Crisis Indicator Data'!R84="x","x",('Crisis Indicator Data'!R84/1000000))</f>
        <v>4.4000000000000004</v>
      </c>
      <c r="H87" s="159">
        <f>IF('Crisis Indicator Data'!S84="x","x",('Crisis Indicator Data'!S84/1000000))</f>
        <v>6.0030000000000001</v>
      </c>
      <c r="I87" s="159">
        <f>IF('Crisis Indicator Data'!T84="x","x",('Crisis Indicator Data'!T84/1000000))</f>
        <v>2.6970000000000001</v>
      </c>
      <c r="J87" s="159">
        <f>IF('Crisis Indicator Data'!U84="x","x",('Crisis Indicator Data'!U84/1000000))</f>
        <v>0</v>
      </c>
      <c r="K87" s="246">
        <f t="shared" si="6"/>
        <v>4.9000000000000004</v>
      </c>
      <c r="L87" s="143">
        <f>IF(F87="x","x",(F87*1000000/VLOOKUP($C87,'Crisis Indicator Data'!$C$3:$H$198,5,FALSE)))</f>
        <v>0</v>
      </c>
      <c r="M87" s="143">
        <f>IF(G87="x","x",(G87*1000000/VLOOKUP($C87,'Crisis Indicator Data'!$C$3:$H$198,5,FALSE)))</f>
        <v>0.33587786259541985</v>
      </c>
      <c r="N87" s="143">
        <f>IF(H87="x","x",(H87*1000000/VLOOKUP($C87,'Crisis Indicator Data'!$C$3:$H$198,5,FALSE)))</f>
        <v>0.4582442748091603</v>
      </c>
      <c r="O87" s="143">
        <f>IF(I87="x","x",(I87*1000000/VLOOKUP($C87,'Crisis Indicator Data'!$C$3:$H$198,5,FALSE)))</f>
        <v>0.20587786259541985</v>
      </c>
      <c r="P87" s="143">
        <f>IF(J87="x","x",(J87*1000000/VLOOKUP($C87,'Crisis Indicator Data'!$C$3:$H$198,5,FALSE)))</f>
        <v>0</v>
      </c>
      <c r="Q87" s="240">
        <f t="shared" si="7"/>
        <v>4</v>
      </c>
      <c r="R87" s="240">
        <f t="shared" si="8"/>
        <v>4.45</v>
      </c>
    </row>
    <row r="88" spans="1:18" x14ac:dyDescent="0.25">
      <c r="A88" s="149" t="str">
        <f>'Crisis Indicator Data'!A85</f>
        <v>Northwest Banditry</v>
      </c>
      <c r="B88" s="150" t="str">
        <f>'Crisis Indicator Data'!B85</f>
        <v>Other type of violence</v>
      </c>
      <c r="C88" s="150" t="str">
        <f>'Crisis Indicator Data'!C85</f>
        <v>NGA007</v>
      </c>
      <c r="D88" s="150" t="str">
        <f>'Crisis Indicator Data'!D85</f>
        <v>Nigeria</v>
      </c>
      <c r="E88" s="150" t="str">
        <f>'Crisis Indicator Data'!E85</f>
        <v>NGA</v>
      </c>
      <c r="F88" s="159">
        <f>IF('Crisis Indicator Data'!Q85="x","x",('Crisis Indicator Data'!Q85/1000000))</f>
        <v>31.914000000000001</v>
      </c>
      <c r="G88" s="159">
        <f>IF('Crisis Indicator Data'!R85="x","x",('Crisis Indicator Data'!R85/1000000))</f>
        <v>0</v>
      </c>
      <c r="H88" s="159">
        <f>IF('Crisis Indicator Data'!S85="x","x",('Crisis Indicator Data'!S85/1000000))</f>
        <v>3.6789999999999998</v>
      </c>
      <c r="I88" s="159">
        <f>IF('Crisis Indicator Data'!T85="x","x",('Crisis Indicator Data'!T85/1000000))</f>
        <v>0</v>
      </c>
      <c r="J88" s="159">
        <f>IF('Crisis Indicator Data'!U85="x","x",('Crisis Indicator Data'!U85/1000000))</f>
        <v>0</v>
      </c>
      <c r="K88" s="246">
        <f t="shared" si="6"/>
        <v>4.3</v>
      </c>
      <c r="L88" s="143">
        <f>IF(F88="x","x",(F88*1000000/VLOOKUP($C88,'Crisis Indicator Data'!$C$3:$H$198,5,FALSE)))</f>
        <v>0.8966369791812997</v>
      </c>
      <c r="M88" s="143">
        <f>IF(G88="x","x",(G88*1000000/VLOOKUP($C88,'Crisis Indicator Data'!$C$3:$H$198,5,FALSE)))</f>
        <v>0</v>
      </c>
      <c r="N88" s="143">
        <f>IF(H88="x","x",(H88*1000000/VLOOKUP($C88,'Crisis Indicator Data'!$C$3:$H$198,5,FALSE)))</f>
        <v>0.1033630208187003</v>
      </c>
      <c r="O88" s="143">
        <f>IF(I88="x","x",(I88*1000000/VLOOKUP($C88,'Crisis Indicator Data'!$C$3:$H$198,5,FALSE)))</f>
        <v>0</v>
      </c>
      <c r="P88" s="143">
        <f>IF(J88="x","x",(J88*1000000/VLOOKUP($C88,'Crisis Indicator Data'!$C$3:$H$198,5,FALSE)))</f>
        <v>0</v>
      </c>
      <c r="Q88" s="240">
        <f t="shared" si="7"/>
        <v>3</v>
      </c>
      <c r="R88" s="240">
        <f t="shared" si="8"/>
        <v>3.65</v>
      </c>
    </row>
    <row r="89" spans="1:18" x14ac:dyDescent="0.25">
      <c r="A89" s="149" t="str">
        <f>'Crisis Indicator Data'!A86</f>
        <v>Cameroonian Refugees in Nigeria</v>
      </c>
      <c r="B89" s="150" t="str">
        <f>'Crisis Indicator Data'!B86</f>
        <v>International displacement</v>
      </c>
      <c r="C89" s="150" t="str">
        <f>'Crisis Indicator Data'!C86</f>
        <v>NGA008</v>
      </c>
      <c r="D89" s="150" t="str">
        <f>'Crisis Indicator Data'!D86</f>
        <v>Nigeria</v>
      </c>
      <c r="E89" s="150" t="str">
        <f>'Crisis Indicator Data'!E86</f>
        <v>NGA</v>
      </c>
      <c r="F89" s="159">
        <f>IF('Crisis Indicator Data'!Q86="x","x",('Crisis Indicator Data'!Q86/1000000))</f>
        <v>12.606</v>
      </c>
      <c r="G89" s="159">
        <f>IF('Crisis Indicator Data'!R86="x","x",('Crisis Indicator Data'!R86/1000000))</f>
        <v>0</v>
      </c>
      <c r="H89" s="159">
        <f>IF('Crisis Indicator Data'!S86="x","x",('Crisis Indicator Data'!S86/1000000))</f>
        <v>6.9000000000000006E-2</v>
      </c>
      <c r="I89" s="159">
        <f>IF('Crisis Indicator Data'!T86="x","x",('Crisis Indicator Data'!T86/1000000))</f>
        <v>0</v>
      </c>
      <c r="J89" s="159">
        <f>IF('Crisis Indicator Data'!U86="x","x",('Crisis Indicator Data'!U86/1000000))</f>
        <v>0</v>
      </c>
      <c r="K89" s="246">
        <f t="shared" si="6"/>
        <v>1.4</v>
      </c>
      <c r="L89" s="143">
        <f>IF(F89="x","x",(F89*1000000/VLOOKUP($C89,'Crisis Indicator Data'!$C$3:$H$198,5,FALSE)))</f>
        <v>0.99455621301775143</v>
      </c>
      <c r="M89" s="143">
        <f>IF(G89="x","x",(G89*1000000/VLOOKUP($C89,'Crisis Indicator Data'!$C$3:$H$198,5,FALSE)))</f>
        <v>0</v>
      </c>
      <c r="N89" s="143">
        <f>IF(H89="x","x",(H89*1000000/VLOOKUP($C89,'Crisis Indicator Data'!$C$3:$H$198,5,FALSE)))</f>
        <v>5.4437869822485203E-3</v>
      </c>
      <c r="O89" s="143">
        <f>IF(I89="x","x",(I89*1000000/VLOOKUP($C89,'Crisis Indicator Data'!$C$3:$H$198,5,FALSE)))</f>
        <v>0</v>
      </c>
      <c r="P89" s="143">
        <f>IF(J89="x","x",(J89*1000000/VLOOKUP($C89,'Crisis Indicator Data'!$C$3:$H$198,5,FALSE)))</f>
        <v>0</v>
      </c>
      <c r="Q89" s="240">
        <f t="shared" si="7"/>
        <v>1</v>
      </c>
      <c r="R89" s="240">
        <f t="shared" si="8"/>
        <v>1.2</v>
      </c>
    </row>
    <row r="90" spans="1:18" x14ac:dyDescent="0.25">
      <c r="A90" s="149" t="str">
        <f>'Crisis Indicator Data'!A87</f>
        <v>Socioeconomic crisis in Nicaragua</v>
      </c>
      <c r="B90" s="150" t="str">
        <f>'Crisis Indicator Data'!B87</f>
        <v>Political and economic crisis</v>
      </c>
      <c r="C90" s="150" t="str">
        <f>'Crisis Indicator Data'!C87</f>
        <v>NIC001</v>
      </c>
      <c r="D90" s="150" t="str">
        <f>'Crisis Indicator Data'!D87</f>
        <v>Nicaragua</v>
      </c>
      <c r="E90" s="150" t="str">
        <f>'Crisis Indicator Data'!E87</f>
        <v>NIC</v>
      </c>
      <c r="F90" s="159" t="str">
        <f>IF('Crisis Indicator Data'!Q87="x","x",('Crisis Indicator Data'!Q87/1000000))</f>
        <v>x</v>
      </c>
      <c r="G90" s="159" t="str">
        <f>IF('Crisis Indicator Data'!R87="x","x",('Crisis Indicator Data'!R87/1000000))</f>
        <v>x</v>
      </c>
      <c r="H90" s="159" t="str">
        <f>IF('Crisis Indicator Data'!S87="x","x",('Crisis Indicator Data'!S87/1000000))</f>
        <v>x</v>
      </c>
      <c r="I90" s="159">
        <f>IF('Crisis Indicator Data'!T87="x","x",('Crisis Indicator Data'!T87/1000000))</f>
        <v>0</v>
      </c>
      <c r="J90" s="159">
        <f>IF('Crisis Indicator Data'!U87="x","x",('Crisis Indicator Data'!U87/1000000))</f>
        <v>0</v>
      </c>
      <c r="K90" s="246" t="str">
        <f t="shared" si="6"/>
        <v>x</v>
      </c>
      <c r="L90" s="143" t="str">
        <f>IF(F90="x","x",(F90*1000000/VLOOKUP($C90,'Crisis Indicator Data'!$C$3:$H$198,5,FALSE)))</f>
        <v>x</v>
      </c>
      <c r="M90" s="143" t="str">
        <f>IF(G90="x","x",(G90*1000000/VLOOKUP($C90,'Crisis Indicator Data'!$C$3:$H$198,5,FALSE)))</f>
        <v>x</v>
      </c>
      <c r="N90" s="143" t="str">
        <f>IF(H90="x","x",(H90*1000000/VLOOKUP($C90,'Crisis Indicator Data'!$C$3:$H$198,5,FALSE)))</f>
        <v>x</v>
      </c>
      <c r="O90" s="143">
        <f>IF(I90="x","x",(I90*1000000/VLOOKUP($C90,'Crisis Indicator Data'!$C$3:$H$198,5,FALSE)))</f>
        <v>0</v>
      </c>
      <c r="P90" s="143">
        <f>IF(J90="x","x",(J90*1000000/VLOOKUP($C90,'Crisis Indicator Data'!$C$3:$H$198,5,FALSE)))</f>
        <v>0</v>
      </c>
      <c r="Q90" s="240" t="str">
        <f t="shared" si="7"/>
        <v>x</v>
      </c>
      <c r="R90" s="240" t="str">
        <f t="shared" si="8"/>
        <v>x</v>
      </c>
    </row>
    <row r="91" spans="1:18" x14ac:dyDescent="0.25">
      <c r="A91" s="149" t="str">
        <f>'Crisis Indicator Data'!A88</f>
        <v>Complex crisis in Pakistan</v>
      </c>
      <c r="B91" s="150" t="str">
        <f>'Crisis Indicator Data'!B88</f>
        <v>Complex crisis</v>
      </c>
      <c r="C91" s="150" t="str">
        <f>'Crisis Indicator Data'!C88</f>
        <v>PAK001</v>
      </c>
      <c r="D91" s="150" t="str">
        <f>'Crisis Indicator Data'!D88</f>
        <v>Pakistan</v>
      </c>
      <c r="E91" s="150" t="str">
        <f>'Crisis Indicator Data'!E88</f>
        <v>PAK</v>
      </c>
      <c r="F91" s="159">
        <f>IF('Crisis Indicator Data'!Q88="x","x",('Crisis Indicator Data'!Q88/1000000))</f>
        <v>160.64599999999999</v>
      </c>
      <c r="G91" s="159">
        <f>IF('Crisis Indicator Data'!R88="x","x",('Crisis Indicator Data'!R88/1000000))</f>
        <v>57.843000000000004</v>
      </c>
      <c r="H91" s="159">
        <f>IF('Crisis Indicator Data'!S88="x","x",('Crisis Indicator Data'!S88/1000000))</f>
        <v>9.9090000000000007</v>
      </c>
      <c r="I91" s="159">
        <f>IF('Crisis Indicator Data'!T88="x","x",('Crisis Indicator Data'!T88/1000000))</f>
        <v>1.0920000000000001</v>
      </c>
      <c r="J91" s="159">
        <f>IF('Crisis Indicator Data'!U88="x","x",('Crisis Indicator Data'!U88/1000000))</f>
        <v>0</v>
      </c>
      <c r="K91" s="246">
        <f t="shared" si="6"/>
        <v>5</v>
      </c>
      <c r="L91" s="143">
        <f>IF(F91="x","x",(F91*1000000/VLOOKUP($C91,'Crisis Indicator Data'!$C$3:$H$198,5,FALSE)))</f>
        <v>0.70001612277712655</v>
      </c>
      <c r="M91" s="143">
        <f>IF(G91="x","x",(G91*1000000/VLOOKUP($C91,'Crisis Indicator Data'!$C$3:$H$198,5,FALSE)))</f>
        <v>0.25205129657630648</v>
      </c>
      <c r="N91" s="143">
        <f>IF(H91="x","x",(H91*1000000/VLOOKUP($C91,'Crisis Indicator Data'!$C$3:$H$198,5,FALSE)))</f>
        <v>4.3178540147893796E-2</v>
      </c>
      <c r="O91" s="143">
        <f>IF(I91="x","x",(I91*1000000/VLOOKUP($C91,'Crisis Indicator Data'!$C$3:$H$198,5,FALSE)))</f>
        <v>4.7583980060046452E-3</v>
      </c>
      <c r="P91" s="143">
        <f>IF(J91="x","x",(J91*1000000/VLOOKUP($C91,'Crisis Indicator Data'!$C$3:$H$198,5,FALSE)))</f>
        <v>0</v>
      </c>
      <c r="Q91" s="240">
        <f t="shared" si="7"/>
        <v>2</v>
      </c>
      <c r="R91" s="240">
        <f t="shared" si="8"/>
        <v>3.5</v>
      </c>
    </row>
    <row r="92" spans="1:18" x14ac:dyDescent="0.25">
      <c r="A92" s="149" t="str">
        <f>'Crisis Indicator Data'!A89</f>
        <v>Kashmir conflict in Pakistan</v>
      </c>
      <c r="B92" s="150" t="str">
        <f>'Crisis Indicator Data'!B89</f>
        <v>Conflict</v>
      </c>
      <c r="C92" s="150" t="str">
        <f>'Crisis Indicator Data'!C89</f>
        <v>PAK004</v>
      </c>
      <c r="D92" s="150" t="str">
        <f>'Crisis Indicator Data'!D89</f>
        <v>Pakistan</v>
      </c>
      <c r="E92" s="150" t="str">
        <f>'Crisis Indicator Data'!E89</f>
        <v>PAK</v>
      </c>
      <c r="F92" s="159" t="str">
        <f>IF('Crisis Indicator Data'!Q89="x","x",('Crisis Indicator Data'!Q89/1000000))</f>
        <v>x</v>
      </c>
      <c r="G92" s="159" t="str">
        <f>IF('Crisis Indicator Data'!R89="x","x",('Crisis Indicator Data'!R89/1000000))</f>
        <v>x</v>
      </c>
      <c r="H92" s="159" t="str">
        <f>IF('Crisis Indicator Data'!S89="x","x",('Crisis Indicator Data'!S89/1000000))</f>
        <v>x</v>
      </c>
      <c r="I92" s="159" t="str">
        <f>IF('Crisis Indicator Data'!T89="x","x",('Crisis Indicator Data'!T89/1000000))</f>
        <v>x</v>
      </c>
      <c r="J92" s="159" t="str">
        <f>IF('Crisis Indicator Data'!U89="x","x",('Crisis Indicator Data'!U89/1000000))</f>
        <v>x</v>
      </c>
      <c r="K92" s="246" t="str">
        <f t="shared" si="6"/>
        <v>x</v>
      </c>
      <c r="L92" s="143" t="str">
        <f>IF(F92="x","x",(F92*1000000/VLOOKUP($C92,'Crisis Indicator Data'!$C$3:$H$198,5,FALSE)))</f>
        <v>x</v>
      </c>
      <c r="M92" s="143" t="str">
        <f>IF(G92="x","x",(G92*1000000/VLOOKUP($C92,'Crisis Indicator Data'!$C$3:$H$198,5,FALSE)))</f>
        <v>x</v>
      </c>
      <c r="N92" s="143" t="str">
        <f>IF(H92="x","x",(H92*1000000/VLOOKUP($C92,'Crisis Indicator Data'!$C$3:$H$198,5,FALSE)))</f>
        <v>x</v>
      </c>
      <c r="O92" s="143" t="str">
        <f>IF(I92="x","x",(I92*1000000/VLOOKUP($C92,'Crisis Indicator Data'!$C$3:$H$198,5,FALSE)))</f>
        <v>x</v>
      </c>
      <c r="P92" s="143" t="str">
        <f>IF(J92="x","x",(J92*1000000/VLOOKUP($C92,'Crisis Indicator Data'!$C$3:$H$198,5,FALSE)))</f>
        <v>x</v>
      </c>
      <c r="Q92" s="240" t="str">
        <f t="shared" si="7"/>
        <v>x</v>
      </c>
      <c r="R92" s="240" t="str">
        <f t="shared" si="8"/>
        <v>x</v>
      </c>
    </row>
    <row r="93" spans="1:18" x14ac:dyDescent="0.25">
      <c r="A93" s="149" t="str">
        <f>'Crisis Indicator Data'!A90</f>
        <v>Venezuela displacement in Peru</v>
      </c>
      <c r="B93" s="150" t="str">
        <f>'Crisis Indicator Data'!B90</f>
        <v>International displacement</v>
      </c>
      <c r="C93" s="150" t="str">
        <f>'Crisis Indicator Data'!C90</f>
        <v>PER002</v>
      </c>
      <c r="D93" s="150" t="str">
        <f>'Crisis Indicator Data'!D90</f>
        <v>Peru</v>
      </c>
      <c r="E93" s="150" t="str">
        <f>'Crisis Indicator Data'!E90</f>
        <v>PER</v>
      </c>
      <c r="F93" s="159">
        <f>IF('Crisis Indicator Data'!Q90="x","x",('Crisis Indicator Data'!Q90/1000000))</f>
        <v>0.33700000000000002</v>
      </c>
      <c r="G93" s="159">
        <f>IF('Crisis Indicator Data'!R90="x","x",('Crisis Indicator Data'!R90/1000000))</f>
        <v>0</v>
      </c>
      <c r="H93" s="159">
        <f>IF('Crisis Indicator Data'!S90="x","x",('Crisis Indicator Data'!S90/1000000))</f>
        <v>0.71299999999999997</v>
      </c>
      <c r="I93" s="159">
        <f>IF('Crisis Indicator Data'!T90="x","x",('Crisis Indicator Data'!T90/1000000))</f>
        <v>0</v>
      </c>
      <c r="J93" s="159">
        <f>IF('Crisis Indicator Data'!U90="x","x",('Crisis Indicator Data'!U90/1000000))</f>
        <v>0</v>
      </c>
      <c r="K93" s="246">
        <f t="shared" si="6"/>
        <v>3.1</v>
      </c>
      <c r="L93" s="143">
        <f>IF(F93="x","x",(F93*1000000/VLOOKUP($C93,'Crisis Indicator Data'!$C$3:$H$198,5,FALSE)))</f>
        <v>0.32095238095238093</v>
      </c>
      <c r="M93" s="143">
        <f>IF(G93="x","x",(G93*1000000/VLOOKUP($C93,'Crisis Indicator Data'!$C$3:$H$198,5,FALSE)))</f>
        <v>0</v>
      </c>
      <c r="N93" s="143">
        <f>IF(H93="x","x",(H93*1000000/VLOOKUP($C93,'Crisis Indicator Data'!$C$3:$H$198,5,FALSE)))</f>
        <v>0.67904761904761901</v>
      </c>
      <c r="O93" s="143">
        <f>IF(I93="x","x",(I93*1000000/VLOOKUP($C93,'Crisis Indicator Data'!$C$3:$H$198,5,FALSE)))</f>
        <v>0</v>
      </c>
      <c r="P93" s="143">
        <f>IF(J93="x","x",(J93*1000000/VLOOKUP($C93,'Crisis Indicator Data'!$C$3:$H$198,5,FALSE)))</f>
        <v>0</v>
      </c>
      <c r="Q93" s="240">
        <f t="shared" si="7"/>
        <v>3</v>
      </c>
      <c r="R93" s="240">
        <f t="shared" si="8"/>
        <v>3.05</v>
      </c>
    </row>
    <row r="94" spans="1:18" x14ac:dyDescent="0.25">
      <c r="A94" s="149" t="str">
        <f>'Crisis Indicator Data'!A91</f>
        <v>Multiple crises in the Philippines</v>
      </c>
      <c r="B94" s="150" t="str">
        <f>'Crisis Indicator Data'!B91</f>
        <v>Multiple crises country</v>
      </c>
      <c r="C94" s="150" t="str">
        <f>'Crisis Indicator Data'!C91</f>
        <v>PHL001</v>
      </c>
      <c r="D94" s="150" t="str">
        <f>'Crisis Indicator Data'!D91</f>
        <v>Philippines</v>
      </c>
      <c r="E94" s="150" t="str">
        <f>'Crisis Indicator Data'!E91</f>
        <v>PHL</v>
      </c>
      <c r="F94" s="159">
        <f>IF('Crisis Indicator Data'!Q91="x","x",('Crisis Indicator Data'!Q91/1000000))</f>
        <v>35.344000000000001</v>
      </c>
      <c r="G94" s="159">
        <f>IF('Crisis Indicator Data'!R91="x","x",('Crisis Indicator Data'!R91/1000000))</f>
        <v>7.0540000000000003</v>
      </c>
      <c r="H94" s="159">
        <f>IF('Crisis Indicator Data'!S91="x","x",('Crisis Indicator Data'!S91/1000000))</f>
        <v>2.5169999999999999</v>
      </c>
      <c r="I94" s="159">
        <f>IF('Crisis Indicator Data'!T91="x","x",('Crisis Indicator Data'!T91/1000000))</f>
        <v>0</v>
      </c>
      <c r="J94" s="159">
        <f>IF('Crisis Indicator Data'!U91="x","x",('Crisis Indicator Data'!U91/1000000))</f>
        <v>0</v>
      </c>
      <c r="K94" s="246">
        <f t="shared" si="6"/>
        <v>4</v>
      </c>
      <c r="L94" s="143">
        <f>IF(F94="x","x",(F94*1000000/VLOOKUP($C94,'Crisis Indicator Data'!$C$3:$H$198,5,FALSE)))</f>
        <v>0.78690860514304795</v>
      </c>
      <c r="M94" s="143">
        <f>IF(G94="x","x",(G94*1000000/VLOOKUP($C94,'Crisis Indicator Data'!$C$3:$H$198,5,FALSE)))</f>
        <v>0.15705220972948902</v>
      </c>
      <c r="N94" s="143">
        <f>IF(H94="x","x",(H94*1000000/VLOOKUP($C94,'Crisis Indicator Data'!$C$3:$H$198,5,FALSE)))</f>
        <v>5.6039185127462983E-2</v>
      </c>
      <c r="O94" s="143">
        <f>IF(I94="x","x",(I94*1000000/VLOOKUP($C94,'Crisis Indicator Data'!$C$3:$H$198,5,FALSE)))</f>
        <v>0</v>
      </c>
      <c r="P94" s="143">
        <f>IF(J94="x","x",(J94*1000000/VLOOKUP($C94,'Crisis Indicator Data'!$C$3:$H$198,5,FALSE)))</f>
        <v>0</v>
      </c>
      <c r="Q94" s="240">
        <f t="shared" si="7"/>
        <v>3</v>
      </c>
      <c r="R94" s="240">
        <f t="shared" si="8"/>
        <v>3.5</v>
      </c>
    </row>
    <row r="95" spans="1:18" x14ac:dyDescent="0.25">
      <c r="A95" s="149" t="str">
        <f>'Crisis Indicator Data'!A92</f>
        <v>Mindanao conflict</v>
      </c>
      <c r="B95" s="150" t="str">
        <f>'Crisis Indicator Data'!B92</f>
        <v>Conflict</v>
      </c>
      <c r="C95" s="150" t="str">
        <f>'Crisis Indicator Data'!C92</f>
        <v>PHL003</v>
      </c>
      <c r="D95" s="150" t="str">
        <f>'Crisis Indicator Data'!D92</f>
        <v>Philippines</v>
      </c>
      <c r="E95" s="150" t="str">
        <f>'Crisis Indicator Data'!E92</f>
        <v>PHL</v>
      </c>
      <c r="F95" s="159">
        <f>IF('Crisis Indicator Data'!Q92="x","x",('Crisis Indicator Data'!Q92/1000000))</f>
        <v>26.135999999999999</v>
      </c>
      <c r="G95" s="159">
        <f>IF('Crisis Indicator Data'!R92="x","x",('Crisis Indicator Data'!R92/1000000))</f>
        <v>0</v>
      </c>
      <c r="H95" s="159">
        <f>IF('Crisis Indicator Data'!S92="x","x",('Crisis Indicator Data'!S92/1000000))</f>
        <v>0.11700000000000001</v>
      </c>
      <c r="I95" s="159">
        <f>IF('Crisis Indicator Data'!T92="x","x",('Crisis Indicator Data'!T92/1000000))</f>
        <v>0</v>
      </c>
      <c r="J95" s="159">
        <f>IF('Crisis Indicator Data'!U92="x","x",('Crisis Indicator Data'!U92/1000000))</f>
        <v>0</v>
      </c>
      <c r="K95" s="246">
        <f t="shared" si="6"/>
        <v>1.8</v>
      </c>
      <c r="L95" s="143">
        <f>IF(F95="x","x",(F95*1000000/VLOOKUP($C95,'Crisis Indicator Data'!$C$3:$H$198,5,FALSE)))</f>
        <v>0.99558128904464427</v>
      </c>
      <c r="M95" s="143">
        <f>IF(G95="x","x",(G95*1000000/VLOOKUP($C95,'Crisis Indicator Data'!$C$3:$H$198,5,FALSE)))</f>
        <v>0</v>
      </c>
      <c r="N95" s="143">
        <f>IF(H95="x","x",(H95*1000000/VLOOKUP($C95,'Crisis Indicator Data'!$C$3:$H$198,5,FALSE)))</f>
        <v>4.456803291177815E-3</v>
      </c>
      <c r="O95" s="143">
        <f>IF(I95="x","x",(I95*1000000/VLOOKUP($C95,'Crisis Indicator Data'!$C$3:$H$198,5,FALSE)))</f>
        <v>0</v>
      </c>
      <c r="P95" s="143">
        <f>IF(J95="x","x",(J95*1000000/VLOOKUP($C95,'Crisis Indicator Data'!$C$3:$H$198,5,FALSE)))</f>
        <v>0</v>
      </c>
      <c r="Q95" s="240">
        <f t="shared" si="7"/>
        <v>1</v>
      </c>
      <c r="R95" s="240">
        <f t="shared" si="8"/>
        <v>1.4</v>
      </c>
    </row>
    <row r="96" spans="1:18" x14ac:dyDescent="0.25">
      <c r="A96" s="149" t="str">
        <f>'Crisis Indicator Data'!A93</f>
        <v>Typhoon RAI</v>
      </c>
      <c r="B96" s="150" t="str">
        <f>'Crisis Indicator Data'!B93</f>
        <v>Tropical cyclone</v>
      </c>
      <c r="C96" s="150" t="str">
        <f>'Crisis Indicator Data'!C93</f>
        <v>PHL010</v>
      </c>
      <c r="D96" s="150" t="str">
        <f>'Crisis Indicator Data'!D93</f>
        <v>Philippines</v>
      </c>
      <c r="E96" s="150" t="str">
        <f>'Crisis Indicator Data'!E93</f>
        <v>PHL</v>
      </c>
      <c r="F96" s="159">
        <f>IF('Crisis Indicator Data'!Q93="x","x",('Crisis Indicator Data'!Q93/1000000))</f>
        <v>9.2080000000000002</v>
      </c>
      <c r="G96" s="159">
        <f>IF('Crisis Indicator Data'!R93="x","x",('Crisis Indicator Data'!R93/1000000))</f>
        <v>7.0540000000000003</v>
      </c>
      <c r="H96" s="159">
        <f>IF('Crisis Indicator Data'!S93="x","x",('Crisis Indicator Data'!S93/1000000))</f>
        <v>2.4</v>
      </c>
      <c r="I96" s="159">
        <f>IF('Crisis Indicator Data'!T93="x","x",('Crisis Indicator Data'!T93/1000000))</f>
        <v>0</v>
      </c>
      <c r="J96" s="159">
        <f>IF('Crisis Indicator Data'!U93="x","x",('Crisis Indicator Data'!U93/1000000))</f>
        <v>0</v>
      </c>
      <c r="K96" s="246">
        <f t="shared" si="6"/>
        <v>4</v>
      </c>
      <c r="L96" s="143">
        <f>IF(F96="x","x",(F96*1000000/VLOOKUP($C96,'Crisis Indicator Data'!$C$3:$H$198,5,FALSE)))</f>
        <v>0.49340906655235239</v>
      </c>
      <c r="M96" s="143">
        <f>IF(G96="x","x",(G96*1000000/VLOOKUP($C96,'Crisis Indicator Data'!$C$3:$H$198,5,FALSE)))</f>
        <v>0.37798735398135247</v>
      </c>
      <c r="N96" s="143">
        <f>IF(H96="x","x",(H96*1000000/VLOOKUP($C96,'Crisis Indicator Data'!$C$3:$H$198,5,FALSE)))</f>
        <v>0.12860357946629514</v>
      </c>
      <c r="O96" s="143">
        <f>IF(I96="x","x",(I96*1000000/VLOOKUP($C96,'Crisis Indicator Data'!$C$3:$H$198,5,FALSE)))</f>
        <v>0</v>
      </c>
      <c r="P96" s="143">
        <f>IF(J96="x","x",(J96*1000000/VLOOKUP($C96,'Crisis Indicator Data'!$C$3:$H$198,5,FALSE)))</f>
        <v>0</v>
      </c>
      <c r="Q96" s="240">
        <f t="shared" si="7"/>
        <v>3</v>
      </c>
      <c r="R96" s="240">
        <f t="shared" si="8"/>
        <v>3.5</v>
      </c>
    </row>
    <row r="97" spans="1:18" x14ac:dyDescent="0.25">
      <c r="A97" s="149" t="str">
        <f>'Crisis Indicator Data'!A94</f>
        <v>Complex crisis in DPRK</v>
      </c>
      <c r="B97" s="150" t="str">
        <f>'Crisis Indicator Data'!B94</f>
        <v>Complex crisis</v>
      </c>
      <c r="C97" s="150" t="str">
        <f>'Crisis Indicator Data'!C94</f>
        <v>PRK001</v>
      </c>
      <c r="D97" s="150" t="str">
        <f>'Crisis Indicator Data'!D94</f>
        <v>DPRK</v>
      </c>
      <c r="E97" s="150" t="str">
        <f>'Crisis Indicator Data'!E94</f>
        <v>PRK</v>
      </c>
      <c r="F97" s="159">
        <f>IF('Crisis Indicator Data'!Q94="x","x",('Crisis Indicator Data'!Q94/1000000))</f>
        <v>0</v>
      </c>
      <c r="G97" s="159">
        <f>IF('Crisis Indicator Data'!R94="x","x",('Crisis Indicator Data'!R94/1000000))</f>
        <v>15.12</v>
      </c>
      <c r="H97" s="159">
        <f>IF('Crisis Indicator Data'!S94="x","x",('Crisis Indicator Data'!S94/1000000))</f>
        <v>4.97</v>
      </c>
      <c r="I97" s="159">
        <f>IF('Crisis Indicator Data'!T94="x","x",('Crisis Indicator Data'!T94/1000000))</f>
        <v>5.4589999999999996</v>
      </c>
      <c r="J97" s="159">
        <f>IF('Crisis Indicator Data'!U94="x","x",('Crisis Indicator Data'!U94/1000000))</f>
        <v>0</v>
      </c>
      <c r="K97" s="246">
        <f t="shared" si="6"/>
        <v>5</v>
      </c>
      <c r="L97" s="143">
        <f>IF(F97="x","x",(F97*1000000/VLOOKUP($C97,'Crisis Indicator Data'!$C$3:$H$198,5,FALSE)))</f>
        <v>0</v>
      </c>
      <c r="M97" s="143">
        <f>IF(G97="x","x",(G97*1000000/VLOOKUP($C97,'Crisis Indicator Data'!$C$3:$H$198,5,FALSE)))</f>
        <v>0.58910621055092338</v>
      </c>
      <c r="N97" s="143">
        <f>IF(H97="x","x",(H97*1000000/VLOOKUP($C97,'Crisis Indicator Data'!$C$3:$H$198,5,FALSE)))</f>
        <v>0.19364139328294241</v>
      </c>
      <c r="O97" s="143">
        <f>IF(I97="x","x",(I97*1000000/VLOOKUP($C97,'Crisis Indicator Data'!$C$3:$H$198,5,FALSE)))</f>
        <v>0.21269383620353777</v>
      </c>
      <c r="P97" s="143">
        <f>IF(J97="x","x",(J97*1000000/VLOOKUP($C97,'Crisis Indicator Data'!$C$3:$H$198,5,FALSE)))</f>
        <v>0</v>
      </c>
      <c r="Q97" s="240">
        <f t="shared" si="7"/>
        <v>4</v>
      </c>
      <c r="R97" s="240">
        <f t="shared" si="8"/>
        <v>4.5</v>
      </c>
    </row>
    <row r="98" spans="1:18" x14ac:dyDescent="0.25">
      <c r="A98" s="149" t="str">
        <f>'Crisis Indicator Data'!A95</f>
        <v>Conflict in Palestine</v>
      </c>
      <c r="B98" s="150" t="str">
        <f>'Crisis Indicator Data'!B95</f>
        <v>Conflict</v>
      </c>
      <c r="C98" s="150" t="str">
        <f>'Crisis Indicator Data'!C95</f>
        <v>PSE002</v>
      </c>
      <c r="D98" s="150" t="str">
        <f>'Crisis Indicator Data'!D95</f>
        <v>Palestine</v>
      </c>
      <c r="E98" s="150" t="str">
        <f>'Crisis Indicator Data'!E95</f>
        <v>PSE</v>
      </c>
      <c r="F98" s="159">
        <f>IF('Crisis Indicator Data'!Q95="x","x",('Crisis Indicator Data'!Q95/1000000))</f>
        <v>0.64300000000000002</v>
      </c>
      <c r="G98" s="159">
        <f>IF('Crisis Indicator Data'!R95="x","x",('Crisis Indicator Data'!R95/1000000))</f>
        <v>2.3559999999999999</v>
      </c>
      <c r="H98" s="159">
        <f>IF('Crisis Indicator Data'!S95="x","x",('Crisis Indicator Data'!S95/1000000))</f>
        <v>2.0350000000000001</v>
      </c>
      <c r="I98" s="159">
        <f>IF('Crisis Indicator Data'!T95="x","x",('Crisis Indicator Data'!T95/1000000))</f>
        <v>0.32100000000000001</v>
      </c>
      <c r="J98" s="159">
        <f>IF('Crisis Indicator Data'!U95="x","x",('Crisis Indicator Data'!U95/1000000))</f>
        <v>0</v>
      </c>
      <c r="K98" s="246">
        <f t="shared" si="6"/>
        <v>4</v>
      </c>
      <c r="L98" s="143">
        <f>IF(F98="x","x",(F98*1000000/VLOOKUP($C98,'Crisis Indicator Data'!$C$3:$H$198,5,FALSE)))</f>
        <v>0.12007469654528478</v>
      </c>
      <c r="M98" s="143">
        <f>IF(G98="x","x",(G98*1000000/VLOOKUP($C98,'Crisis Indicator Data'!$C$3:$H$198,5,FALSE)))</f>
        <v>0.4399626517273576</v>
      </c>
      <c r="N98" s="143">
        <f>IF(H98="x","x",(H98*1000000/VLOOKUP($C98,'Crisis Indicator Data'!$C$3:$H$198,5,FALSE)))</f>
        <v>0.38001867413632123</v>
      </c>
      <c r="O98" s="143">
        <f>IF(I98="x","x",(I98*1000000/VLOOKUP($C98,'Crisis Indicator Data'!$C$3:$H$198,5,FALSE)))</f>
        <v>5.9943977591036417E-2</v>
      </c>
      <c r="P98" s="143">
        <f>IF(J98="x","x",(J98*1000000/VLOOKUP($C98,'Crisis Indicator Data'!$C$3:$H$198,5,FALSE)))</f>
        <v>0</v>
      </c>
      <c r="Q98" s="240">
        <f t="shared" si="7"/>
        <v>4</v>
      </c>
      <c r="R98" s="240">
        <f t="shared" si="8"/>
        <v>4</v>
      </c>
    </row>
    <row r="99" spans="1:18" x14ac:dyDescent="0.25">
      <c r="A99" s="149" t="str">
        <f>'Crisis Indicator Data'!A96</f>
        <v>Regional Boko Haram Crisis</v>
      </c>
      <c r="B99" s="150" t="str">
        <f>'Crisis Indicator Data'!B96</f>
        <v>Regional crisis</v>
      </c>
      <c r="C99" s="150" t="str">
        <f>'Crisis Indicator Data'!C96</f>
        <v>REG001</v>
      </c>
      <c r="D99" s="150" t="str">
        <f>'Crisis Indicator Data'!D96</f>
        <v>Nigeria,Niger,Chad,Cameroon</v>
      </c>
      <c r="E99" s="150" t="str">
        <f>'Crisis Indicator Data'!E96</f>
        <v>NGA,NER,TCD,CMR</v>
      </c>
      <c r="F99" s="159">
        <f>IF('Crisis Indicator Data'!Q96="x","x",('Crisis Indicator Data'!Q96/1000000))</f>
        <v>6.0350000000000001</v>
      </c>
      <c r="G99" s="159">
        <f>IF('Crisis Indicator Data'!R96="x","x",('Crisis Indicator Data'!R96/1000000))</f>
        <v>4.2229999999999999</v>
      </c>
      <c r="H99" s="159">
        <f>IF('Crisis Indicator Data'!S96="x","x",('Crisis Indicator Data'!S96/1000000))</f>
        <v>4.6360000000000001</v>
      </c>
      <c r="I99" s="159">
        <f>IF('Crisis Indicator Data'!T96="x","x",('Crisis Indicator Data'!T96/1000000))</f>
        <v>4.2009999999999996</v>
      </c>
      <c r="J99" s="159">
        <f>IF('Crisis Indicator Data'!U96="x","x",('Crisis Indicator Data'!U96/1000000))</f>
        <v>0.122</v>
      </c>
      <c r="K99" s="246">
        <f t="shared" si="6"/>
        <v>4.9000000000000004</v>
      </c>
      <c r="L99" s="143">
        <f>IF(F99="x","x",(F99*1000000/VLOOKUP($C99,'Crisis Indicator Data'!$C$3:$H$198,5,FALSE)))</f>
        <v>0.31404485611697974</v>
      </c>
      <c r="M99" s="143">
        <f>IF(G99="x","x",(G99*1000000/VLOOKUP($C99,'Crisis Indicator Data'!$C$3:$H$198,5,FALSE)))</f>
        <v>0.21975334339387001</v>
      </c>
      <c r="N99" s="143">
        <f>IF(H99="x","x",(H99*1000000/VLOOKUP($C99,'Crisis Indicator Data'!$C$3:$H$198,5,FALSE)))</f>
        <v>0.24124473122755893</v>
      </c>
      <c r="O99" s="143">
        <f>IF(I99="x","x",(I99*1000000/VLOOKUP($C99,'Crisis Indicator Data'!$C$3:$H$198,5,FALSE)))</f>
        <v>0.21860852370297132</v>
      </c>
      <c r="P99" s="143">
        <f>IF(J99="x","x",(J99*1000000/VLOOKUP($C99,'Crisis Indicator Data'!$C$3:$H$198,5,FALSE)))</f>
        <v>6.348545558619972E-3</v>
      </c>
      <c r="Q99" s="240">
        <f t="shared" si="7"/>
        <v>4</v>
      </c>
      <c r="R99" s="240">
        <f t="shared" si="8"/>
        <v>4.45</v>
      </c>
    </row>
    <row r="100" spans="1:18" x14ac:dyDescent="0.25">
      <c r="A100" s="149" t="str">
        <f>'Crisis Indicator Data'!A97</f>
        <v>Venezuela Regional Crisis</v>
      </c>
      <c r="B100" s="150" t="str">
        <f>'Crisis Indicator Data'!B97</f>
        <v>Regional crisis</v>
      </c>
      <c r="C100" s="150" t="str">
        <f>'Crisis Indicator Data'!C97</f>
        <v>REG002</v>
      </c>
      <c r="D100" s="150" t="str">
        <f>'Crisis Indicator Data'!D97</f>
        <v>Venezuela,Brazil,Colombia,Ecuador,Peru,Trinidad and Tobago</v>
      </c>
      <c r="E100" s="150" t="str">
        <f>'Crisis Indicator Data'!E97</f>
        <v>VEN,BRA,COL,ECU,PER,TTO</v>
      </c>
      <c r="F100" s="159">
        <f>IF('Crisis Indicator Data'!Q97="x","x",('Crisis Indicator Data'!Q97/1000000))</f>
        <v>39.506</v>
      </c>
      <c r="G100" s="159">
        <f>IF('Crisis Indicator Data'!R97="x","x",('Crisis Indicator Data'!R97/1000000))</f>
        <v>13.009</v>
      </c>
      <c r="H100" s="159">
        <f>IF('Crisis Indicator Data'!S97="x","x",('Crisis Indicator Data'!S97/1000000))</f>
        <v>20.391999999999999</v>
      </c>
      <c r="I100" s="159">
        <f>IF('Crisis Indicator Data'!T97="x","x",('Crisis Indicator Data'!T97/1000000))</f>
        <v>0.16200000000000001</v>
      </c>
      <c r="J100" s="159">
        <f>IF('Crisis Indicator Data'!U97="x","x",('Crisis Indicator Data'!U97/1000000))</f>
        <v>0</v>
      </c>
      <c r="K100" s="246">
        <f t="shared" si="6"/>
        <v>5</v>
      </c>
      <c r="L100" s="143">
        <f>IF(F100="x","x",(F100*1000000/VLOOKUP($C100,'Crisis Indicator Data'!$C$3:$H$198,5,FALSE)))</f>
        <v>0.54066704074231209</v>
      </c>
      <c r="M100" s="143">
        <f>IF(G100="x","x",(G100*1000000/VLOOKUP($C100,'Crisis Indicator Data'!$C$3:$H$198,5,FALSE)))</f>
        <v>0.17803719771722618</v>
      </c>
      <c r="N100" s="143">
        <f>IF(H100="x","x",(H100*1000000/VLOOKUP($C100,'Crisis Indicator Data'!$C$3:$H$198,5,FALSE)))</f>
        <v>0.27907867905678196</v>
      </c>
      <c r="O100" s="143">
        <f>IF(I100="x","x",(I100*1000000/VLOOKUP($C100,'Crisis Indicator Data'!$C$3:$H$198,5,FALSE)))</f>
        <v>2.2170824836798093E-3</v>
      </c>
      <c r="P100" s="143">
        <f>IF(J100="x","x",(J100*1000000/VLOOKUP($C100,'Crisis Indicator Data'!$C$3:$H$198,5,FALSE)))</f>
        <v>0</v>
      </c>
      <c r="Q100" s="240">
        <f t="shared" si="7"/>
        <v>3</v>
      </c>
      <c r="R100" s="240">
        <f t="shared" si="8"/>
        <v>4</v>
      </c>
    </row>
    <row r="101" spans="1:18" x14ac:dyDescent="0.25">
      <c r="A101" s="149" t="str">
        <f>'Crisis Indicator Data'!A98</f>
        <v>Regional Kashmir conflict</v>
      </c>
      <c r="B101" s="150" t="str">
        <f>'Crisis Indicator Data'!B98</f>
        <v>Regional crisis</v>
      </c>
      <c r="C101" s="150" t="str">
        <f>'Crisis Indicator Data'!C98</f>
        <v>REG003</v>
      </c>
      <c r="D101" s="150" t="str">
        <f>'Crisis Indicator Data'!D98</f>
        <v>India,Pakistan</v>
      </c>
      <c r="E101" s="150" t="str">
        <f>'Crisis Indicator Data'!E98</f>
        <v>IND,PAK</v>
      </c>
      <c r="F101" s="159" t="str">
        <f>IF('Crisis Indicator Data'!Q98="x","x",('Crisis Indicator Data'!Q98/1000000))</f>
        <v>x</v>
      </c>
      <c r="G101" s="159" t="str">
        <f>IF('Crisis Indicator Data'!R98="x","x",('Crisis Indicator Data'!R98/1000000))</f>
        <v>x</v>
      </c>
      <c r="H101" s="159" t="str">
        <f>IF('Crisis Indicator Data'!S98="x","x",('Crisis Indicator Data'!S98/1000000))</f>
        <v>x</v>
      </c>
      <c r="I101" s="159" t="str">
        <f>IF('Crisis Indicator Data'!T98="x","x",('Crisis Indicator Data'!T98/1000000))</f>
        <v>x</v>
      </c>
      <c r="J101" s="159" t="str">
        <f>IF('Crisis Indicator Data'!U98="x","x",('Crisis Indicator Data'!U98/1000000))</f>
        <v>x</v>
      </c>
      <c r="K101" s="246" t="str">
        <f t="shared" si="6"/>
        <v>x</v>
      </c>
      <c r="L101" s="143" t="str">
        <f>IF(F101="x","x",(F101*1000000/VLOOKUP($C101,'Crisis Indicator Data'!$C$3:$H$198,5,FALSE)))</f>
        <v>x</v>
      </c>
      <c r="M101" s="143" t="str">
        <f>IF(G101="x","x",(G101*1000000/VLOOKUP($C101,'Crisis Indicator Data'!$C$3:$H$198,5,FALSE)))</f>
        <v>x</v>
      </c>
      <c r="N101" s="143" t="str">
        <f>IF(H101="x","x",(H101*1000000/VLOOKUP($C101,'Crisis Indicator Data'!$C$3:$H$198,5,FALSE)))</f>
        <v>x</v>
      </c>
      <c r="O101" s="143" t="str">
        <f>IF(I101="x","x",(I101*1000000/VLOOKUP($C101,'Crisis Indicator Data'!$C$3:$H$198,5,FALSE)))</f>
        <v>x</v>
      </c>
      <c r="P101" s="143" t="str">
        <f>IF(J101="x","x",(J101*1000000/VLOOKUP($C101,'Crisis Indicator Data'!$C$3:$H$198,5,FALSE)))</f>
        <v>x</v>
      </c>
      <c r="Q101" s="240" t="str">
        <f t="shared" si="7"/>
        <v>x</v>
      </c>
      <c r="R101" s="240" t="str">
        <f t="shared" si="8"/>
        <v>x</v>
      </c>
    </row>
    <row r="102" spans="1:18" x14ac:dyDescent="0.25">
      <c r="A102" s="149" t="str">
        <f>'Crisis Indicator Data'!A99</f>
        <v>Syrian Regional Crisis</v>
      </c>
      <c r="B102" s="150" t="str">
        <f>'Crisis Indicator Data'!B99</f>
        <v>Regional crisis</v>
      </c>
      <c r="C102" s="150" t="str">
        <f>'Crisis Indicator Data'!C99</f>
        <v>REG004</v>
      </c>
      <c r="D102" s="150" t="str">
        <f>'Crisis Indicator Data'!D99</f>
        <v>Syria,Turkey,Iraq,Egypt,Jordan,Lebanon</v>
      </c>
      <c r="E102" s="150" t="str">
        <f>'Crisis Indicator Data'!E99</f>
        <v>SYR,TUR,IRQ,EGY,JOR,LBN</v>
      </c>
      <c r="F102" s="159">
        <f>IF('Crisis Indicator Data'!Q99="x","x",('Crisis Indicator Data'!Q99/1000000))</f>
        <v>56.45</v>
      </c>
      <c r="G102" s="159">
        <f>IF('Crisis Indicator Data'!R99="x","x",('Crisis Indicator Data'!R99/1000000))</f>
        <v>17.829000000000001</v>
      </c>
      <c r="H102" s="159">
        <f>IF('Crisis Indicator Data'!S99="x","x",('Crisis Indicator Data'!S99/1000000))</f>
        <v>3.1110000000000002</v>
      </c>
      <c r="I102" s="159">
        <f>IF('Crisis Indicator Data'!T99="x","x",('Crisis Indicator Data'!T99/1000000))</f>
        <v>13.541</v>
      </c>
      <c r="J102" s="159">
        <f>IF('Crisis Indicator Data'!U99="x","x",('Crisis Indicator Data'!U99/1000000))</f>
        <v>1.56</v>
      </c>
      <c r="K102" s="246">
        <f t="shared" ref="K102:K133" si="9">IF(H102="x","x",IF(SUM(H102:J102)=0,0,IF(LOG(SUM(H102:J102)*1000000)&lt;$K$4,0,IF(LOG(SUM(H102:J102)*1000000)&gt;$K$3,5,ROUND(5-(K$3-LOG(SUM(H102:J102)*1000000))/(K$3-K$4)*5,1)))))</f>
        <v>5</v>
      </c>
      <c r="L102" s="143">
        <f>IF(F102="x","x",(F102*1000000/VLOOKUP($C102,'Crisis Indicator Data'!$C$3:$H$198,5,FALSE)))</f>
        <v>0.61032965369603531</v>
      </c>
      <c r="M102" s="143">
        <f>IF(G102="x","x",(G102*1000000/VLOOKUP($C102,'Crisis Indicator Data'!$C$3:$H$198,5,FALSE)))</f>
        <v>0.19276470143040944</v>
      </c>
      <c r="N102" s="143">
        <f>IF(H102="x","x",(H102*1000000/VLOOKUP($C102,'Crisis Indicator Data'!$C$3:$H$198,5,FALSE)))</f>
        <v>3.3635705095630929E-2</v>
      </c>
      <c r="O102" s="143">
        <f>IF(I102="x","x",(I102*1000000/VLOOKUP($C102,'Crisis Indicator Data'!$C$3:$H$198,5,FALSE)))</f>
        <v>0.14640343384761761</v>
      </c>
      <c r="P102" s="143">
        <f>IF(J102="x","x",(J102*1000000/VLOOKUP($C102,'Crisis Indicator Data'!$C$3:$H$198,5,FALSE)))</f>
        <v>1.6866505930306731E-2</v>
      </c>
      <c r="Q102" s="240">
        <f t="shared" ref="Q102:Q133" si="10">IF(N102="x","x",IF(OR(L102&gt;=$L$3,M102&gt;=$M$3,N102&gt;=$N$3,O102&gt;=$O$3,P102&gt;=$P$3),(IF(P102&gt;=$P$3,5,IF((O102+P102)&gt;=$O$3,4,IF((O102+P102+N102)&gt;=$N$3,3,IF((O102+P102+N102+M102)&gt;=$M$3,2,1)))))))</f>
        <v>4</v>
      </c>
      <c r="R102" s="240">
        <f t="shared" ref="R102:R133" si="11">IF(Q102="x","x",(AVERAGE(K102,Q102)))</f>
        <v>4.5</v>
      </c>
    </row>
    <row r="103" spans="1:18" x14ac:dyDescent="0.25">
      <c r="A103" s="149" t="str">
        <f>'Crisis Indicator Data'!A100</f>
        <v xml:space="preserve">Eastern Mediterranean Route </v>
      </c>
      <c r="B103" s="150" t="str">
        <f>'Crisis Indicator Data'!B100</f>
        <v>Regional crisis</v>
      </c>
      <c r="C103" s="150" t="str">
        <f>'Crisis Indicator Data'!C100</f>
        <v>REG006</v>
      </c>
      <c r="D103" s="150" t="str">
        <f>'Crisis Indicator Data'!D100</f>
        <v>Turkey,Greece</v>
      </c>
      <c r="E103" s="150" t="str">
        <f>'Crisis Indicator Data'!E100</f>
        <v>TUR,GRC</v>
      </c>
      <c r="F103" s="159">
        <f>IF('Crisis Indicator Data'!Q100="x","x",('Crisis Indicator Data'!Q100/1000000))</f>
        <v>25.305</v>
      </c>
      <c r="G103" s="159">
        <f>IF('Crisis Indicator Data'!R100="x","x",('Crisis Indicator Data'!R100/1000000))</f>
        <v>10.294</v>
      </c>
      <c r="H103" s="159">
        <f>IF('Crisis Indicator Data'!S100="x","x",('Crisis Indicator Data'!S100/1000000))</f>
        <v>1.6990000000000001</v>
      </c>
      <c r="I103" s="159">
        <f>IF('Crisis Indicator Data'!T100="x","x",('Crisis Indicator Data'!T100/1000000))</f>
        <v>0.74099999999999999</v>
      </c>
      <c r="J103" s="159">
        <f>IF('Crisis Indicator Data'!U100="x","x",('Crisis Indicator Data'!U100/1000000))</f>
        <v>0</v>
      </c>
      <c r="K103" s="246">
        <f t="shared" si="9"/>
        <v>4</v>
      </c>
      <c r="L103" s="143">
        <f>IF(F103="x","x",(F103*1000000/VLOOKUP($C103,'Crisis Indicator Data'!$C$3:$H$198,5,FALSE)))</f>
        <v>0.66522082018927442</v>
      </c>
      <c r="M103" s="143">
        <f>IF(G103="x","x",(G103*1000000/VLOOKUP($C103,'Crisis Indicator Data'!$C$3:$H$198,5,FALSE)))</f>
        <v>0.27060988433228184</v>
      </c>
      <c r="N103" s="143">
        <f>IF(H103="x","x",(H103*1000000/VLOOKUP($C103,'Crisis Indicator Data'!$C$3:$H$198,5,FALSE)))</f>
        <v>4.4663512092534177E-2</v>
      </c>
      <c r="O103" s="143">
        <f>IF(I103="x","x",(I103*1000000/VLOOKUP($C103,'Crisis Indicator Data'!$C$3:$H$198,5,FALSE)))</f>
        <v>1.9479495268138802E-2</v>
      </c>
      <c r="P103" s="143">
        <f>IF(J103="x","x",(J103*1000000/VLOOKUP($C103,'Crisis Indicator Data'!$C$3:$H$198,5,FALSE)))</f>
        <v>0</v>
      </c>
      <c r="Q103" s="240">
        <f t="shared" si="10"/>
        <v>3</v>
      </c>
      <c r="R103" s="240">
        <f t="shared" si="11"/>
        <v>3.5</v>
      </c>
    </row>
    <row r="104" spans="1:18" x14ac:dyDescent="0.25">
      <c r="A104" s="149" t="str">
        <f>'Crisis Indicator Data'!A101</f>
        <v>Central Mediterranean Route</v>
      </c>
      <c r="B104" s="150" t="str">
        <f>'Crisis Indicator Data'!B101</f>
        <v>Regional crisis</v>
      </c>
      <c r="C104" s="150" t="str">
        <f>'Crisis Indicator Data'!C101</f>
        <v>REG007</v>
      </c>
      <c r="D104" s="150" t="str">
        <f>'Crisis Indicator Data'!D101</f>
        <v>Algeria,Tunisia,Libya,Italy</v>
      </c>
      <c r="E104" s="150" t="str">
        <f>'Crisis Indicator Data'!E101</f>
        <v>DZA,TUN,LBY,ITA</v>
      </c>
      <c r="F104" s="159" t="str">
        <f>IF('Crisis Indicator Data'!Q101="x","x",('Crisis Indicator Data'!Q101/1000000))</f>
        <v>x</v>
      </c>
      <c r="G104" s="159" t="str">
        <f>IF('Crisis Indicator Data'!R101="x","x",('Crisis Indicator Data'!R101/1000000))</f>
        <v>x</v>
      </c>
      <c r="H104" s="159" t="str">
        <f>IF('Crisis Indicator Data'!S101="x","x",('Crisis Indicator Data'!S101/1000000))</f>
        <v>x</v>
      </c>
      <c r="I104" s="159" t="str">
        <f>IF('Crisis Indicator Data'!T101="x","x",('Crisis Indicator Data'!T101/1000000))</f>
        <v>x</v>
      </c>
      <c r="J104" s="159" t="str">
        <f>IF('Crisis Indicator Data'!U101="x","x",('Crisis Indicator Data'!U101/1000000))</f>
        <v>x</v>
      </c>
      <c r="K104" s="246" t="str">
        <f t="shared" si="9"/>
        <v>x</v>
      </c>
      <c r="L104" s="143" t="str">
        <f>IF(F104="x","x",(F104*1000000/VLOOKUP($C104,'Crisis Indicator Data'!$C$3:$H$198,5,FALSE)))</f>
        <v>x</v>
      </c>
      <c r="M104" s="143" t="str">
        <f>IF(G104="x","x",(G104*1000000/VLOOKUP($C104,'Crisis Indicator Data'!$C$3:$H$198,5,FALSE)))</f>
        <v>x</v>
      </c>
      <c r="N104" s="143" t="str">
        <f>IF(H104="x","x",(H104*1000000/VLOOKUP($C104,'Crisis Indicator Data'!$C$3:$H$198,5,FALSE)))</f>
        <v>x</v>
      </c>
      <c r="O104" s="143" t="str">
        <f>IF(I104="x","x",(I104*1000000/VLOOKUP($C104,'Crisis Indicator Data'!$C$3:$H$198,5,FALSE)))</f>
        <v>x</v>
      </c>
      <c r="P104" s="143" t="str">
        <f>IF(J104="x","x",(J104*1000000/VLOOKUP($C104,'Crisis Indicator Data'!$C$3:$H$198,5,FALSE)))</f>
        <v>x</v>
      </c>
      <c r="Q104" s="240" t="str">
        <f t="shared" si="10"/>
        <v>x</v>
      </c>
      <c r="R104" s="240" t="str">
        <f t="shared" si="11"/>
        <v>x</v>
      </c>
    </row>
    <row r="105" spans="1:18" x14ac:dyDescent="0.25">
      <c r="A105" s="149" t="str">
        <f>'Crisis Indicator Data'!A102</f>
        <v>Western Mediterranean Route</v>
      </c>
      <c r="B105" s="150" t="str">
        <f>'Crisis Indicator Data'!B102</f>
        <v>Regional crisis</v>
      </c>
      <c r="C105" s="150" t="str">
        <f>'Crisis Indicator Data'!C102</f>
        <v>REG008</v>
      </c>
      <c r="D105" s="150" t="str">
        <f>'Crisis Indicator Data'!D102</f>
        <v>Algeria,Morocco,Spain</v>
      </c>
      <c r="E105" s="150" t="str">
        <f>'Crisis Indicator Data'!E102</f>
        <v>DZA,MAR,ESP</v>
      </c>
      <c r="F105" s="159" t="str">
        <f>IF('Crisis Indicator Data'!Q102="x","x",('Crisis Indicator Data'!Q102/1000000))</f>
        <v>x</v>
      </c>
      <c r="G105" s="159" t="str">
        <f>IF('Crisis Indicator Data'!R102="x","x",('Crisis Indicator Data'!R102/1000000))</f>
        <v>x</v>
      </c>
      <c r="H105" s="159" t="str">
        <f>IF('Crisis Indicator Data'!S102="x","x",('Crisis Indicator Data'!S102/1000000))</f>
        <v>x</v>
      </c>
      <c r="I105" s="159" t="str">
        <f>IF('Crisis Indicator Data'!T102="x","x",('Crisis Indicator Data'!T102/1000000))</f>
        <v>x</v>
      </c>
      <c r="J105" s="159" t="str">
        <f>IF('Crisis Indicator Data'!U102="x","x",('Crisis Indicator Data'!U102/1000000))</f>
        <v>x</v>
      </c>
      <c r="K105" s="246" t="str">
        <f t="shared" si="9"/>
        <v>x</v>
      </c>
      <c r="L105" s="143" t="str">
        <f>IF(F105="x","x",(F105*1000000/VLOOKUP($C105,'Crisis Indicator Data'!$C$3:$H$198,5,FALSE)))</f>
        <v>x</v>
      </c>
      <c r="M105" s="143" t="str">
        <f>IF(G105="x","x",(G105*1000000/VLOOKUP($C105,'Crisis Indicator Data'!$C$3:$H$198,5,FALSE)))</f>
        <v>x</v>
      </c>
      <c r="N105" s="143" t="str">
        <f>IF(H105="x","x",(H105*1000000/VLOOKUP($C105,'Crisis Indicator Data'!$C$3:$H$198,5,FALSE)))</f>
        <v>x</v>
      </c>
      <c r="O105" s="143" t="str">
        <f>IF(I105="x","x",(I105*1000000/VLOOKUP($C105,'Crisis Indicator Data'!$C$3:$H$198,5,FALSE)))</f>
        <v>x</v>
      </c>
      <c r="P105" s="143" t="str">
        <f>IF(J105="x","x",(J105*1000000/VLOOKUP($C105,'Crisis Indicator Data'!$C$3:$H$198,5,FALSE)))</f>
        <v>x</v>
      </c>
      <c r="Q105" s="240" t="str">
        <f t="shared" si="10"/>
        <v>x</v>
      </c>
      <c r="R105" s="240" t="str">
        <f t="shared" si="11"/>
        <v>x</v>
      </c>
    </row>
    <row r="106" spans="1:18" x14ac:dyDescent="0.25">
      <c r="A106" s="149" t="str">
        <f>'Crisis Indicator Data'!A103</f>
        <v>Rohingya Regional Crisis</v>
      </c>
      <c r="B106" s="150" t="str">
        <f>'Crisis Indicator Data'!B103</f>
        <v>Regional crisis</v>
      </c>
      <c r="C106" s="150" t="str">
        <f>'Crisis Indicator Data'!C103</f>
        <v>REG011</v>
      </c>
      <c r="D106" s="150" t="str">
        <f>'Crisis Indicator Data'!D103</f>
        <v>Bangladesh,Myanmar</v>
      </c>
      <c r="E106" s="150" t="str">
        <f>'Crisis Indicator Data'!E103</f>
        <v>BGD,MMR</v>
      </c>
      <c r="F106" s="159">
        <f>IF('Crisis Indicator Data'!Q103="x","x",('Crisis Indicator Data'!Q103/1000000))</f>
        <v>1.1000000000000001</v>
      </c>
      <c r="G106" s="159">
        <f>IF('Crisis Indicator Data'!R103="x","x",('Crisis Indicator Data'!R103/1000000))</f>
        <v>1.0469999999999999</v>
      </c>
      <c r="H106" s="159">
        <f>IF('Crisis Indicator Data'!S103="x","x",('Crisis Indicator Data'!S103/1000000))</f>
        <v>0</v>
      </c>
      <c r="I106" s="159">
        <f>IF('Crisis Indicator Data'!T103="x","x",('Crisis Indicator Data'!T103/1000000))</f>
        <v>2.903</v>
      </c>
      <c r="J106" s="159">
        <f>IF('Crisis Indicator Data'!U103="x","x",('Crisis Indicator Data'!U103/1000000))</f>
        <v>0</v>
      </c>
      <c r="K106" s="246">
        <f t="shared" si="9"/>
        <v>4.0999999999999996</v>
      </c>
      <c r="L106" s="143">
        <f>IF(F106="x","x",(F106*1000000/VLOOKUP($C106,'Crisis Indicator Data'!$C$3:$H$198,5,FALSE)))</f>
        <v>0.21782178217821782</v>
      </c>
      <c r="M106" s="143">
        <f>IF(G106="x","x",(G106*1000000/VLOOKUP($C106,'Crisis Indicator Data'!$C$3:$H$198,5,FALSE)))</f>
        <v>0.20732673267326732</v>
      </c>
      <c r="N106" s="143">
        <f>IF(H106="x","x",(H106*1000000/VLOOKUP($C106,'Crisis Indicator Data'!$C$3:$H$198,5,FALSE)))</f>
        <v>0</v>
      </c>
      <c r="O106" s="143">
        <f>IF(I106="x","x",(I106*1000000/VLOOKUP($C106,'Crisis Indicator Data'!$C$3:$H$198,5,FALSE)))</f>
        <v>0.57485148514851481</v>
      </c>
      <c r="P106" s="143">
        <f>IF(J106="x","x",(J106*1000000/VLOOKUP($C106,'Crisis Indicator Data'!$C$3:$H$198,5,FALSE)))</f>
        <v>0</v>
      </c>
      <c r="Q106" s="240">
        <f t="shared" si="10"/>
        <v>4</v>
      </c>
      <c r="R106" s="240">
        <f t="shared" si="11"/>
        <v>4.05</v>
      </c>
    </row>
    <row r="107" spans="1:18" x14ac:dyDescent="0.25">
      <c r="A107" s="149" t="str">
        <f>'Crisis Indicator Data'!A104</f>
        <v>Southern Africa Regional Food Security Crisis</v>
      </c>
      <c r="B107" s="150" t="str">
        <f>'Crisis Indicator Data'!B104</f>
        <v>Regional crisis</v>
      </c>
      <c r="C107" s="150" t="str">
        <f>'Crisis Indicator Data'!C104</f>
        <v>REG012</v>
      </c>
      <c r="D107" s="150" t="str">
        <f>'Crisis Indicator Data'!D104</f>
        <v>Lesotho,Madagascar,Malawi,Namibia,Eswatini,Zambia,Zimbabwe</v>
      </c>
      <c r="E107" s="150" t="str">
        <f>'Crisis Indicator Data'!E104</f>
        <v>LSO,MDG,MWI,NAM,SWZ,ZMB,ZWE</v>
      </c>
      <c r="F107" s="159">
        <f>IF('Crisis Indicator Data'!Q104="x","x",('Crisis Indicator Data'!Q104/1000000))</f>
        <v>30.231999999999999</v>
      </c>
      <c r="G107" s="159">
        <f>IF('Crisis Indicator Data'!R104="x","x",('Crisis Indicator Data'!R104/1000000))</f>
        <v>14.891999999999999</v>
      </c>
      <c r="H107" s="159">
        <f>IF('Crisis Indicator Data'!S104="x","x",('Crisis Indicator Data'!S104/1000000))</f>
        <v>11.811</v>
      </c>
      <c r="I107" s="159">
        <f>IF('Crisis Indicator Data'!T104="x","x",('Crisis Indicator Data'!T104/1000000))</f>
        <v>1.4790000000000001</v>
      </c>
      <c r="J107" s="159">
        <f>IF('Crisis Indicator Data'!U104="x","x",('Crisis Indicator Data'!U104/1000000))</f>
        <v>0</v>
      </c>
      <c r="K107" s="246">
        <f t="shared" si="9"/>
        <v>5</v>
      </c>
      <c r="L107" s="143">
        <f>IF(F107="x","x",(F107*1000000/VLOOKUP($C107,'Crisis Indicator Data'!$C$3:$H$198,5,FALSE)))</f>
        <v>0.51754716335125139</v>
      </c>
      <c r="M107" s="143">
        <f>IF(G107="x","x",(G107*1000000/VLOOKUP($C107,'Crisis Indicator Data'!$C$3:$H$198,5,FALSE)))</f>
        <v>0.25493888451398639</v>
      </c>
      <c r="N107" s="143">
        <f>IF(H107="x","x",(H107*1000000/VLOOKUP($C107,'Crisis Indicator Data'!$C$3:$H$198,5,FALSE)))</f>
        <v>0.20219467935768823</v>
      </c>
      <c r="O107" s="143">
        <f>IF(I107="x","x",(I107*1000000/VLOOKUP($C107,'Crisis Indicator Data'!$C$3:$H$198,5,FALSE)))</f>
        <v>2.5319272777073989E-2</v>
      </c>
      <c r="P107" s="143">
        <f>IF(J107="x","x",(J107*1000000/VLOOKUP($C107,'Crisis Indicator Data'!$C$3:$H$198,5,FALSE)))</f>
        <v>0</v>
      </c>
      <c r="Q107" s="240">
        <f t="shared" si="10"/>
        <v>3</v>
      </c>
      <c r="R107" s="240">
        <f t="shared" si="11"/>
        <v>4</v>
      </c>
    </row>
    <row r="108" spans="1:18" x14ac:dyDescent="0.25">
      <c r="A108" s="149" t="str">
        <f>'Crisis Indicator Data'!A105</f>
        <v>Nagorno-Karabakh Conflict</v>
      </c>
      <c r="B108" s="150" t="str">
        <f>'Crisis Indicator Data'!B105</f>
        <v>Regional crisis</v>
      </c>
      <c r="C108" s="150" t="str">
        <f>'Crisis Indicator Data'!C105</f>
        <v>REG013</v>
      </c>
      <c r="D108" s="150" t="str">
        <f>'Crisis Indicator Data'!D105</f>
        <v>Armenia,Azerbaijan</v>
      </c>
      <c r="E108" s="150" t="str">
        <f>'Crisis Indicator Data'!E105</f>
        <v>ARM,AZE</v>
      </c>
      <c r="F108" s="159" t="str">
        <f>IF('Crisis Indicator Data'!Q105="x","x",('Crisis Indicator Data'!Q105/1000000))</f>
        <v>x</v>
      </c>
      <c r="G108" s="159" t="str">
        <f>IF('Crisis Indicator Data'!R105="x","x",('Crisis Indicator Data'!R105/1000000))</f>
        <v>x</v>
      </c>
      <c r="H108" s="159" t="str">
        <f>IF('Crisis Indicator Data'!S105="x","x",('Crisis Indicator Data'!S105/1000000))</f>
        <v>x</v>
      </c>
      <c r="I108" s="159" t="str">
        <f>IF('Crisis Indicator Data'!T105="x","x",('Crisis Indicator Data'!T105/1000000))</f>
        <v>x</v>
      </c>
      <c r="J108" s="159" t="str">
        <f>IF('Crisis Indicator Data'!U105="x","x",('Crisis Indicator Data'!U105/1000000))</f>
        <v>x</v>
      </c>
      <c r="K108" s="246" t="str">
        <f t="shared" si="9"/>
        <v>x</v>
      </c>
      <c r="L108" s="143" t="str">
        <f>IF(F108="x","x",(F108*1000000/VLOOKUP($C108,'Crisis Indicator Data'!$C$3:$H$198,5,FALSE)))</f>
        <v>x</v>
      </c>
      <c r="M108" s="143" t="str">
        <f>IF(G108="x","x",(G108*1000000/VLOOKUP($C108,'Crisis Indicator Data'!$C$3:$H$198,5,FALSE)))</f>
        <v>x</v>
      </c>
      <c r="N108" s="143" t="str">
        <f>IF(H108="x","x",(H108*1000000/VLOOKUP($C108,'Crisis Indicator Data'!$C$3:$H$198,5,FALSE)))</f>
        <v>x</v>
      </c>
      <c r="O108" s="143" t="str">
        <f>IF(I108="x","x",(I108*1000000/VLOOKUP($C108,'Crisis Indicator Data'!$C$3:$H$198,5,FALSE)))</f>
        <v>x</v>
      </c>
      <c r="P108" s="143" t="str">
        <f>IF(J108="x","x",(J108*1000000/VLOOKUP($C108,'Crisis Indicator Data'!$C$3:$H$198,5,FALSE)))</f>
        <v>x</v>
      </c>
      <c r="Q108" s="240" t="str">
        <f t="shared" si="10"/>
        <v>x</v>
      </c>
      <c r="R108" s="240" t="str">
        <f t="shared" si="11"/>
        <v>x</v>
      </c>
    </row>
    <row r="109" spans="1:18" x14ac:dyDescent="0.25">
      <c r="A109" s="149" t="str">
        <f>'Crisis Indicator Data'!A106</f>
        <v>Burundi and DRC refugees in Rwanda</v>
      </c>
      <c r="B109" s="150" t="str">
        <f>'Crisis Indicator Data'!B106</f>
        <v>International displacement</v>
      </c>
      <c r="C109" s="150" t="str">
        <f>'Crisis Indicator Data'!C106</f>
        <v>RWA002</v>
      </c>
      <c r="D109" s="150" t="str">
        <f>'Crisis Indicator Data'!D106</f>
        <v>Rwanda</v>
      </c>
      <c r="E109" s="150" t="str">
        <f>'Crisis Indicator Data'!E106</f>
        <v>RWA</v>
      </c>
      <c r="F109" s="159">
        <f>IF('Crisis Indicator Data'!Q106="x","x",('Crisis Indicator Data'!Q106/1000000))</f>
        <v>4.4359999999999999</v>
      </c>
      <c r="G109" s="159">
        <f>IF('Crisis Indicator Data'!R106="x","x",('Crisis Indicator Data'!R106/1000000))</f>
        <v>0</v>
      </c>
      <c r="H109" s="159">
        <f>IF('Crisis Indicator Data'!S106="x","x",('Crisis Indicator Data'!S106/1000000))</f>
        <v>0.14000000000000001</v>
      </c>
      <c r="I109" s="159">
        <f>IF('Crisis Indicator Data'!T106="x","x",('Crisis Indicator Data'!T106/1000000))</f>
        <v>0</v>
      </c>
      <c r="J109" s="159">
        <f>IF('Crisis Indicator Data'!U106="x","x",('Crisis Indicator Data'!U106/1000000))</f>
        <v>0</v>
      </c>
      <c r="K109" s="246">
        <f t="shared" si="9"/>
        <v>1.9</v>
      </c>
      <c r="L109" s="143">
        <f>IF(F109="x","x",(F109*1000000/VLOOKUP($C109,'Crisis Indicator Data'!$C$3:$H$198,5,FALSE)))</f>
        <v>0.96940559440559437</v>
      </c>
      <c r="M109" s="143">
        <f>IF(G109="x","x",(G109*1000000/VLOOKUP($C109,'Crisis Indicator Data'!$C$3:$H$198,5,FALSE)))</f>
        <v>0</v>
      </c>
      <c r="N109" s="143">
        <f>IF(H109="x","x",(H109*1000000/VLOOKUP($C109,'Crisis Indicator Data'!$C$3:$H$198,5,FALSE)))</f>
        <v>3.0594405594405596E-2</v>
      </c>
      <c r="O109" s="143">
        <f>IF(I109="x","x",(I109*1000000/VLOOKUP($C109,'Crisis Indicator Data'!$C$3:$H$198,5,FALSE)))</f>
        <v>0</v>
      </c>
      <c r="P109" s="143">
        <f>IF(J109="x","x",(J109*1000000/VLOOKUP($C109,'Crisis Indicator Data'!$C$3:$H$198,5,FALSE)))</f>
        <v>0</v>
      </c>
      <c r="Q109" s="240">
        <f t="shared" si="10"/>
        <v>1</v>
      </c>
      <c r="R109" s="240">
        <f t="shared" si="11"/>
        <v>1.45</v>
      </c>
    </row>
    <row r="110" spans="1:18" x14ac:dyDescent="0.25">
      <c r="A110" s="149" t="str">
        <f>'Crisis Indicator Data'!A107</f>
        <v>Complex crisis in Sudan</v>
      </c>
      <c r="B110" s="150" t="str">
        <f>'Crisis Indicator Data'!B107</f>
        <v>Multiple crises country</v>
      </c>
      <c r="C110" s="150" t="str">
        <f>'Crisis Indicator Data'!C107</f>
        <v>SDN001</v>
      </c>
      <c r="D110" s="150" t="str">
        <f>'Crisis Indicator Data'!D107</f>
        <v>Sudan</v>
      </c>
      <c r="E110" s="150" t="str">
        <f>'Crisis Indicator Data'!E107</f>
        <v>SDN</v>
      </c>
      <c r="F110" s="159">
        <f>IF('Crisis Indicator Data'!Q107="x","x",('Crisis Indicator Data'!Q107/1000000))</f>
        <v>17.899999999999999</v>
      </c>
      <c r="G110" s="159">
        <f>IF('Crisis Indicator Data'!R107="x","x",('Crisis Indicator Data'!R107/1000000))</f>
        <v>15.8</v>
      </c>
      <c r="H110" s="159">
        <f>IF('Crisis Indicator Data'!S107="x","x",('Crisis Indicator Data'!S107/1000000))</f>
        <v>6.2</v>
      </c>
      <c r="I110" s="159">
        <f>IF('Crisis Indicator Data'!T107="x","x",('Crisis Indicator Data'!T107/1000000))</f>
        <v>6.2</v>
      </c>
      <c r="J110" s="159">
        <f>IF('Crisis Indicator Data'!U107="x","x",('Crisis Indicator Data'!U107/1000000))</f>
        <v>1.9</v>
      </c>
      <c r="K110" s="246">
        <f t="shared" si="9"/>
        <v>5</v>
      </c>
      <c r="L110" s="143">
        <f>IF(F110="x","x",(F110*1000000/VLOOKUP($C110,'Crisis Indicator Data'!$C$3:$H$198,5,FALSE)))</f>
        <v>0.37291666666666667</v>
      </c>
      <c r="M110" s="143">
        <f>IF(G110="x","x",(G110*1000000/VLOOKUP($C110,'Crisis Indicator Data'!$C$3:$H$198,5,FALSE)))</f>
        <v>0.32916666666666666</v>
      </c>
      <c r="N110" s="143">
        <f>IF(H110="x","x",(H110*1000000/VLOOKUP($C110,'Crisis Indicator Data'!$C$3:$H$198,5,FALSE)))</f>
        <v>0.12916666666666668</v>
      </c>
      <c r="O110" s="143">
        <f>IF(I110="x","x",(I110*1000000/VLOOKUP($C110,'Crisis Indicator Data'!$C$3:$H$198,5,FALSE)))</f>
        <v>0.12916666666666668</v>
      </c>
      <c r="P110" s="143">
        <f>IF(J110="x","x",(J110*1000000/VLOOKUP($C110,'Crisis Indicator Data'!$C$3:$H$198,5,FALSE)))</f>
        <v>3.9583333333333331E-2</v>
      </c>
      <c r="Q110" s="240">
        <f t="shared" si="10"/>
        <v>4</v>
      </c>
      <c r="R110" s="240">
        <f t="shared" si="11"/>
        <v>4.5</v>
      </c>
    </row>
    <row r="111" spans="1:18" x14ac:dyDescent="0.25">
      <c r="A111" s="149" t="str">
        <f>'Crisis Indicator Data'!A108</f>
        <v>Refugees in Sudan</v>
      </c>
      <c r="B111" s="150" t="str">
        <f>'Crisis Indicator Data'!B108</f>
        <v>International displacement</v>
      </c>
      <c r="C111" s="150" t="str">
        <f>'Crisis Indicator Data'!C108</f>
        <v>SDN005</v>
      </c>
      <c r="D111" s="150" t="str">
        <f>'Crisis Indicator Data'!D108</f>
        <v>Sudan</v>
      </c>
      <c r="E111" s="150" t="str">
        <f>'Crisis Indicator Data'!E108</f>
        <v>SDN</v>
      </c>
      <c r="F111" s="159">
        <f>IF('Crisis Indicator Data'!Q108="x","x",('Crisis Indicator Data'!Q108/1000000))</f>
        <v>0</v>
      </c>
      <c r="G111" s="159">
        <f>IF('Crisis Indicator Data'!R108="x","x",('Crisis Indicator Data'!R108/1000000))</f>
        <v>11.948</v>
      </c>
      <c r="H111" s="159">
        <f>IF('Crisis Indicator Data'!S108="x","x",('Crisis Indicator Data'!S108/1000000))</f>
        <v>1.0589999999999999</v>
      </c>
      <c r="I111" s="159">
        <f>IF('Crisis Indicator Data'!T108="x","x",('Crisis Indicator Data'!T108/1000000))</f>
        <v>0</v>
      </c>
      <c r="J111" s="159">
        <f>IF('Crisis Indicator Data'!U108="x","x",('Crisis Indicator Data'!U108/1000000))</f>
        <v>0</v>
      </c>
      <c r="K111" s="246">
        <f t="shared" si="9"/>
        <v>3.4</v>
      </c>
      <c r="L111" s="143">
        <f>IF(F111="x","x",(F111*1000000/VLOOKUP($C111,'Crisis Indicator Data'!$C$3:$H$198,5,FALSE)))</f>
        <v>0</v>
      </c>
      <c r="M111" s="143">
        <f>IF(G111="x","x",(G111*1000000/VLOOKUP($C111,'Crisis Indicator Data'!$C$3:$H$198,5,FALSE)))</f>
        <v>0.91858230183747214</v>
      </c>
      <c r="N111" s="143">
        <f>IF(H111="x","x",(H111*1000000/VLOOKUP($C111,'Crisis Indicator Data'!$C$3:$H$198,5,FALSE)))</f>
        <v>8.1417698162527863E-2</v>
      </c>
      <c r="O111" s="143">
        <f>IF(I111="x","x",(I111*1000000/VLOOKUP($C111,'Crisis Indicator Data'!$C$3:$H$198,5,FALSE)))</f>
        <v>0</v>
      </c>
      <c r="P111" s="143">
        <f>IF(J111="x","x",(J111*1000000/VLOOKUP($C111,'Crisis Indicator Data'!$C$3:$H$198,5,FALSE)))</f>
        <v>0</v>
      </c>
      <c r="Q111" s="240">
        <f t="shared" si="10"/>
        <v>3</v>
      </c>
      <c r="R111" s="240">
        <f t="shared" si="11"/>
        <v>3.2</v>
      </c>
    </row>
    <row r="112" spans="1:18" x14ac:dyDescent="0.25">
      <c r="A112" s="149" t="str">
        <f>'Crisis Indicator Data'!A109</f>
        <v>Refugees from Ethiopia</v>
      </c>
      <c r="B112" s="150" t="str">
        <f>'Crisis Indicator Data'!B109</f>
        <v>International displacement</v>
      </c>
      <c r="C112" s="150" t="str">
        <f>'Crisis Indicator Data'!C109</f>
        <v>SDN007</v>
      </c>
      <c r="D112" s="150" t="str">
        <f>'Crisis Indicator Data'!D109</f>
        <v>Sudan</v>
      </c>
      <c r="E112" s="150" t="str">
        <f>'Crisis Indicator Data'!E109</f>
        <v>SDN</v>
      </c>
      <c r="F112" s="159">
        <f>IF('Crisis Indicator Data'!Q109="x","x",('Crisis Indicator Data'!Q109/1000000))</f>
        <v>0</v>
      </c>
      <c r="G112" s="159">
        <f>IF('Crisis Indicator Data'!R109="x","x",('Crisis Indicator Data'!R109/1000000))</f>
        <v>13.759</v>
      </c>
      <c r="H112" s="159">
        <f>IF('Crisis Indicator Data'!S109="x","x",('Crisis Indicator Data'!S109/1000000))</f>
        <v>7.0999999999999994E-2</v>
      </c>
      <c r="I112" s="159">
        <f>IF('Crisis Indicator Data'!T109="x","x",('Crisis Indicator Data'!T109/1000000))</f>
        <v>0</v>
      </c>
      <c r="J112" s="159">
        <f>IF('Crisis Indicator Data'!U109="x","x",('Crisis Indicator Data'!U109/1000000))</f>
        <v>0</v>
      </c>
      <c r="K112" s="246">
        <f t="shared" si="9"/>
        <v>1.4</v>
      </c>
      <c r="L112" s="143">
        <f>IF(F112="x","x",(F112*1000000/VLOOKUP($C112,'Crisis Indicator Data'!$C$3:$H$198,5,FALSE)))</f>
        <v>0</v>
      </c>
      <c r="M112" s="143">
        <f>IF(G112="x","x",(G112*1000000/VLOOKUP($C112,'Crisis Indicator Data'!$C$3:$H$198,5,FALSE)))</f>
        <v>0.99486623282718722</v>
      </c>
      <c r="N112" s="143">
        <f>IF(H112="x","x",(H112*1000000/VLOOKUP($C112,'Crisis Indicator Data'!$C$3:$H$198,5,FALSE)))</f>
        <v>5.133767172812726E-3</v>
      </c>
      <c r="O112" s="143">
        <f>IF(I112="x","x",(I112*1000000/VLOOKUP($C112,'Crisis Indicator Data'!$C$3:$H$198,5,FALSE)))</f>
        <v>0</v>
      </c>
      <c r="P112" s="143">
        <f>IF(J112="x","x",(J112*1000000/VLOOKUP($C112,'Crisis Indicator Data'!$C$3:$H$198,5,FALSE)))</f>
        <v>0</v>
      </c>
      <c r="Q112" s="240">
        <f t="shared" si="10"/>
        <v>2</v>
      </c>
      <c r="R112" s="240">
        <f t="shared" si="11"/>
        <v>1.7</v>
      </c>
    </row>
    <row r="113" spans="1:18" x14ac:dyDescent="0.25">
      <c r="A113" s="149" t="str">
        <f>'Crisis Indicator Data'!A110</f>
        <v>Violence West-Darfur</v>
      </c>
      <c r="B113" s="150" t="str">
        <f>'Crisis Indicator Data'!B110</f>
        <v>Other type of violence</v>
      </c>
      <c r="C113" s="150" t="str">
        <f>'Crisis Indicator Data'!C110</f>
        <v>SDN008</v>
      </c>
      <c r="D113" s="150" t="str">
        <f>'Crisis Indicator Data'!D110</f>
        <v>Sudan</v>
      </c>
      <c r="E113" s="150" t="str">
        <f>'Crisis Indicator Data'!E110</f>
        <v>SDN</v>
      </c>
      <c r="F113" s="159">
        <f>IF('Crisis Indicator Data'!Q110="x","x",('Crisis Indicator Data'!Q110/1000000))</f>
        <v>0</v>
      </c>
      <c r="G113" s="159">
        <f>IF('Crisis Indicator Data'!R110="x","x",('Crisis Indicator Data'!R110/1000000))</f>
        <v>0.96199999999999997</v>
      </c>
      <c r="H113" s="159">
        <f>IF('Crisis Indicator Data'!S110="x","x",('Crisis Indicator Data'!S110/1000000))</f>
        <v>0.13</v>
      </c>
      <c r="I113" s="159">
        <f>IF('Crisis Indicator Data'!T110="x","x",('Crisis Indicator Data'!T110/1000000))</f>
        <v>0.72</v>
      </c>
      <c r="J113" s="159">
        <f>IF('Crisis Indicator Data'!U110="x","x",('Crisis Indicator Data'!U110/1000000))</f>
        <v>0.08</v>
      </c>
      <c r="K113" s="246">
        <f t="shared" si="9"/>
        <v>3.3</v>
      </c>
      <c r="L113" s="143">
        <f>IF(F113="x","x",(F113*1000000/VLOOKUP($C113,'Crisis Indicator Data'!$C$3:$H$198,5,FALSE)))</f>
        <v>0</v>
      </c>
      <c r="M113" s="143">
        <f>IF(G113="x","x",(G113*1000000/VLOOKUP($C113,'Crisis Indicator Data'!$C$3:$H$198,5,FALSE)))</f>
        <v>0.5084566596194503</v>
      </c>
      <c r="N113" s="143">
        <f>IF(H113="x","x",(H113*1000000/VLOOKUP($C113,'Crisis Indicator Data'!$C$3:$H$198,5,FALSE)))</f>
        <v>6.8710359408033828E-2</v>
      </c>
      <c r="O113" s="143">
        <f>IF(I113="x","x",(I113*1000000/VLOOKUP($C113,'Crisis Indicator Data'!$C$3:$H$198,5,FALSE)))</f>
        <v>0.38054968287526425</v>
      </c>
      <c r="P113" s="143">
        <f>IF(J113="x","x",(J113*1000000/VLOOKUP($C113,'Crisis Indicator Data'!$C$3:$H$198,5,FALSE)))</f>
        <v>4.2283298097251586E-2</v>
      </c>
      <c r="Q113" s="240">
        <f t="shared" si="10"/>
        <v>4</v>
      </c>
      <c r="R113" s="240">
        <f t="shared" si="11"/>
        <v>3.65</v>
      </c>
    </row>
    <row r="114" spans="1:18" x14ac:dyDescent="0.25">
      <c r="A114" s="149" t="str">
        <f>'Crisis Indicator Data'!A111</f>
        <v>Drought in Senegal</v>
      </c>
      <c r="B114" s="150" t="str">
        <f>'Crisis Indicator Data'!B111</f>
        <v>Drought</v>
      </c>
      <c r="C114" s="150" t="str">
        <f>'Crisis Indicator Data'!C111</f>
        <v>SEN002</v>
      </c>
      <c r="D114" s="150" t="str">
        <f>'Crisis Indicator Data'!D111</f>
        <v>Senegal</v>
      </c>
      <c r="E114" s="150" t="str">
        <f>'Crisis Indicator Data'!E111</f>
        <v>SEN</v>
      </c>
      <c r="F114" s="159">
        <f>IF('Crisis Indicator Data'!Q111="x","x",('Crisis Indicator Data'!Q111/1000000))</f>
        <v>13.521000000000001</v>
      </c>
      <c r="G114" s="159">
        <f>IF('Crisis Indicator Data'!R111="x","x",('Crisis Indicator Data'!R111/1000000))</f>
        <v>2.6760000000000002</v>
      </c>
      <c r="H114" s="159">
        <f>IF('Crisis Indicator Data'!S111="x","x",('Crisis Indicator Data'!S111/1000000))</f>
        <v>0.498</v>
      </c>
      <c r="I114" s="159">
        <f>IF('Crisis Indicator Data'!T111="x","x",('Crisis Indicator Data'!T111/1000000))</f>
        <v>1.2999999999999999E-2</v>
      </c>
      <c r="J114" s="159">
        <f>IF('Crisis Indicator Data'!U111="x","x",('Crisis Indicator Data'!U111/1000000))</f>
        <v>0</v>
      </c>
      <c r="K114" s="246">
        <f t="shared" si="9"/>
        <v>2.8</v>
      </c>
      <c r="L114" s="143">
        <f>IF(F114="x","x",(F114*1000000/VLOOKUP($C114,'Crisis Indicator Data'!$C$3:$H$198,5,FALSE)))</f>
        <v>0.80920462026452811</v>
      </c>
      <c r="M114" s="143">
        <f>IF(G114="x","x",(G114*1000000/VLOOKUP($C114,'Crisis Indicator Data'!$C$3:$H$198,5,FALSE)))</f>
        <v>0.16015321084445508</v>
      </c>
      <c r="N114" s="143">
        <f>IF(H114="x","x",(H114*1000000/VLOOKUP($C114,'Crisis Indicator Data'!$C$3:$H$198,5,FALSE)))</f>
        <v>2.9804297085403077E-2</v>
      </c>
      <c r="O114" s="143">
        <f>IF(I114="x","x",(I114*1000000/VLOOKUP($C114,'Crisis Indicator Data'!$C$3:$H$198,5,FALSE)))</f>
        <v>7.7802381949847383E-4</v>
      </c>
      <c r="P114" s="143">
        <f>IF(J114="x","x",(J114*1000000/VLOOKUP($C114,'Crisis Indicator Data'!$C$3:$H$198,5,FALSE)))</f>
        <v>0</v>
      </c>
      <c r="Q114" s="240">
        <f t="shared" si="10"/>
        <v>2</v>
      </c>
      <c r="R114" s="240">
        <f t="shared" si="11"/>
        <v>2.4</v>
      </c>
    </row>
    <row r="115" spans="1:18" x14ac:dyDescent="0.25">
      <c r="A115" s="149" t="str">
        <f>'Crisis Indicator Data'!A112</f>
        <v>Complex crisis in El Salvador</v>
      </c>
      <c r="B115" s="150" t="str">
        <f>'Crisis Indicator Data'!B112</f>
        <v>Complex crisis</v>
      </c>
      <c r="C115" s="150" t="str">
        <f>'Crisis Indicator Data'!C112</f>
        <v>SLV001</v>
      </c>
      <c r="D115" s="150" t="str">
        <f>'Crisis Indicator Data'!D112</f>
        <v>El Salvador</v>
      </c>
      <c r="E115" s="150" t="str">
        <f>'Crisis Indicator Data'!E112</f>
        <v>SLV</v>
      </c>
      <c r="F115" s="159">
        <f>IF('Crisis Indicator Data'!Q112="x","x",('Crisis Indicator Data'!Q112/1000000))</f>
        <v>3.5</v>
      </c>
      <c r="G115" s="159">
        <f>IF('Crisis Indicator Data'!R112="x","x",('Crisis Indicator Data'!R112/1000000))</f>
        <v>1.5</v>
      </c>
      <c r="H115" s="159">
        <f>IF('Crisis Indicator Data'!S112="x","x",('Crisis Indicator Data'!S112/1000000))</f>
        <v>1.4</v>
      </c>
      <c r="I115" s="159">
        <f>IF('Crisis Indicator Data'!T112="x","x",('Crisis Indicator Data'!T112/1000000))</f>
        <v>0.3</v>
      </c>
      <c r="J115" s="159">
        <f>IF('Crisis Indicator Data'!U112="x","x",('Crisis Indicator Data'!U112/1000000))</f>
        <v>0</v>
      </c>
      <c r="K115" s="246">
        <f t="shared" si="9"/>
        <v>3.7</v>
      </c>
      <c r="L115" s="143">
        <f>IF(F115="x","x",(F115*1000000/VLOOKUP($C115,'Crisis Indicator Data'!$C$3:$H$198,5,FALSE)))</f>
        <v>0.52238805970149249</v>
      </c>
      <c r="M115" s="143">
        <f>IF(G115="x","x",(G115*1000000/VLOOKUP($C115,'Crisis Indicator Data'!$C$3:$H$198,5,FALSE)))</f>
        <v>0.22388059701492538</v>
      </c>
      <c r="N115" s="143">
        <f>IF(H115="x","x",(H115*1000000/VLOOKUP($C115,'Crisis Indicator Data'!$C$3:$H$198,5,FALSE)))</f>
        <v>0.20895522388059701</v>
      </c>
      <c r="O115" s="143">
        <f>IF(I115="x","x",(I115*1000000/VLOOKUP($C115,'Crisis Indicator Data'!$C$3:$H$198,5,FALSE)))</f>
        <v>4.4776119402985072E-2</v>
      </c>
      <c r="P115" s="143">
        <f>IF(J115="x","x",(J115*1000000/VLOOKUP($C115,'Crisis Indicator Data'!$C$3:$H$198,5,FALSE)))</f>
        <v>0</v>
      </c>
      <c r="Q115" s="240">
        <f t="shared" si="10"/>
        <v>3</v>
      </c>
      <c r="R115" s="240">
        <f t="shared" si="11"/>
        <v>3.35</v>
      </c>
    </row>
    <row r="116" spans="1:18" x14ac:dyDescent="0.25">
      <c r="A116" s="149" t="str">
        <f>'Crisis Indicator Data'!A113</f>
        <v>Complex crisis in Somalia</v>
      </c>
      <c r="B116" s="150" t="str">
        <f>'Crisis Indicator Data'!B113</f>
        <v>Complex crisis</v>
      </c>
      <c r="C116" s="150" t="str">
        <f>'Crisis Indicator Data'!C113</f>
        <v>SOM001</v>
      </c>
      <c r="D116" s="150" t="str">
        <f>'Crisis Indicator Data'!D113</f>
        <v>Somalia</v>
      </c>
      <c r="E116" s="150" t="str">
        <f>'Crisis Indicator Data'!E113</f>
        <v>SOM</v>
      </c>
      <c r="F116" s="159">
        <f>IF('Crisis Indicator Data'!Q113="x","x",('Crisis Indicator Data'!Q113/1000000))</f>
        <v>1.9E-2</v>
      </c>
      <c r="G116" s="159">
        <f>IF('Crisis Indicator Data'!R113="x","x",('Crisis Indicator Data'!R113/1000000))</f>
        <v>8</v>
      </c>
      <c r="H116" s="159">
        <f>IF('Crisis Indicator Data'!S113="x","x",('Crisis Indicator Data'!S113/1000000))</f>
        <v>7.7</v>
      </c>
      <c r="I116" s="159">
        <f>IF('Crisis Indicator Data'!T113="x","x",('Crisis Indicator Data'!T113/1000000))</f>
        <v>3.5999999999999997E-2</v>
      </c>
      <c r="J116" s="159">
        <f>IF('Crisis Indicator Data'!U113="x","x",('Crisis Indicator Data'!U113/1000000))</f>
        <v>0</v>
      </c>
      <c r="K116" s="246">
        <f t="shared" si="9"/>
        <v>4.8</v>
      </c>
      <c r="L116" s="143">
        <f>IF(F116="x","x",(F116*1000000/VLOOKUP($C116,'Crisis Indicator Data'!$C$3:$H$198,5,FALSE)))</f>
        <v>1.2059663598857505E-3</v>
      </c>
      <c r="M116" s="143">
        <f>IF(G116="x","x",(G116*1000000/VLOOKUP($C116,'Crisis Indicator Data'!$C$3:$H$198,5,FALSE)))</f>
        <v>0.50777530942557914</v>
      </c>
      <c r="N116" s="143">
        <f>IF(H116="x","x",(H116*1000000/VLOOKUP($C116,'Crisis Indicator Data'!$C$3:$H$198,5,FALSE)))</f>
        <v>0.48873373532211994</v>
      </c>
      <c r="O116" s="143">
        <f>IF(I116="x","x",(I116*1000000/VLOOKUP($C116,'Crisis Indicator Data'!$C$3:$H$198,5,FALSE)))</f>
        <v>2.2849888924151062E-3</v>
      </c>
      <c r="P116" s="143">
        <f>IF(J116="x","x",(J116*1000000/VLOOKUP($C116,'Crisis Indicator Data'!$C$3:$H$198,5,FALSE)))</f>
        <v>0</v>
      </c>
      <c r="Q116" s="240">
        <f t="shared" si="10"/>
        <v>3</v>
      </c>
      <c r="R116" s="240">
        <f t="shared" si="11"/>
        <v>3.9</v>
      </c>
    </row>
    <row r="117" spans="1:18" x14ac:dyDescent="0.25">
      <c r="A117" s="149" t="str">
        <f>'Crisis Indicator Data'!A114</f>
        <v>Mixed Migration Flows in Somalia</v>
      </c>
      <c r="B117" s="150" t="str">
        <f>'Crisis Indicator Data'!B114</f>
        <v>International displacement</v>
      </c>
      <c r="C117" s="150" t="str">
        <f>'Crisis Indicator Data'!C114</f>
        <v>SOM002</v>
      </c>
      <c r="D117" s="150" t="str">
        <f>'Crisis Indicator Data'!D114</f>
        <v>Somalia</v>
      </c>
      <c r="E117" s="150" t="str">
        <f>'Crisis Indicator Data'!E114</f>
        <v>SOM</v>
      </c>
      <c r="F117" s="159">
        <f>IF('Crisis Indicator Data'!Q114="x","x",('Crisis Indicator Data'!Q114/1000000))</f>
        <v>1.296</v>
      </c>
      <c r="G117" s="159">
        <f>IF('Crisis Indicator Data'!R114="x","x",('Crisis Indicator Data'!R114/1000000))</f>
        <v>0</v>
      </c>
      <c r="H117" s="159">
        <f>IF('Crisis Indicator Data'!S114="x","x",('Crisis Indicator Data'!S114/1000000))</f>
        <v>0</v>
      </c>
      <c r="I117" s="159">
        <f>IF('Crisis Indicator Data'!T114="x","x",('Crisis Indicator Data'!T114/1000000))</f>
        <v>2.5000000000000001E-2</v>
      </c>
      <c r="J117" s="159">
        <f>IF('Crisis Indicator Data'!U114="x","x",('Crisis Indicator Data'!U114/1000000))</f>
        <v>0</v>
      </c>
      <c r="K117" s="246">
        <f t="shared" si="9"/>
        <v>0.7</v>
      </c>
      <c r="L117" s="143">
        <f>IF(F117="x","x",(F117*1000000/VLOOKUP($C117,'Crisis Indicator Data'!$C$3:$H$198,5,FALSE)))</f>
        <v>0.98033282904689867</v>
      </c>
      <c r="M117" s="143">
        <f>IF(G117="x","x",(G117*1000000/VLOOKUP($C117,'Crisis Indicator Data'!$C$3:$H$198,5,FALSE)))</f>
        <v>0</v>
      </c>
      <c r="N117" s="143">
        <f>IF(H117="x","x",(H117*1000000/VLOOKUP($C117,'Crisis Indicator Data'!$C$3:$H$198,5,FALSE)))</f>
        <v>0</v>
      </c>
      <c r="O117" s="143">
        <f>IF(I117="x","x",(I117*1000000/VLOOKUP($C117,'Crisis Indicator Data'!$C$3:$H$198,5,FALSE)))</f>
        <v>1.8910741301059002E-2</v>
      </c>
      <c r="P117" s="143">
        <f>IF(J117="x","x",(J117*1000000/VLOOKUP($C117,'Crisis Indicator Data'!$C$3:$H$198,5,FALSE)))</f>
        <v>0</v>
      </c>
      <c r="Q117" s="240">
        <f t="shared" si="10"/>
        <v>1</v>
      </c>
      <c r="R117" s="240">
        <f t="shared" si="11"/>
        <v>0.85</v>
      </c>
    </row>
    <row r="118" spans="1:18" x14ac:dyDescent="0.25">
      <c r="A118" s="149" t="str">
        <f>'Crisis Indicator Data'!A115</f>
        <v>Drought in Somalia</v>
      </c>
      <c r="B118" s="150" t="str">
        <f>'Crisis Indicator Data'!B115</f>
        <v>Drought</v>
      </c>
      <c r="C118" s="150" t="str">
        <f>'Crisis Indicator Data'!C115</f>
        <v>SOM005</v>
      </c>
      <c r="D118" s="150" t="str">
        <f>'Crisis Indicator Data'!D115</f>
        <v>Somalia</v>
      </c>
      <c r="E118" s="150" t="str">
        <f>'Crisis Indicator Data'!E115</f>
        <v>SOM</v>
      </c>
      <c r="F118" s="159">
        <f>IF('Crisis Indicator Data'!Q115="x","x",('Crisis Indicator Data'!Q115/1000000))</f>
        <v>12.555</v>
      </c>
      <c r="G118" s="159">
        <f>IF('Crisis Indicator Data'!R115="x","x",('Crisis Indicator Data'!R115/1000000))</f>
        <v>0</v>
      </c>
      <c r="H118" s="159">
        <f>IF('Crisis Indicator Data'!S115="x","x",('Crisis Indicator Data'!S115/1000000))</f>
        <v>2.9550000000000001</v>
      </c>
      <c r="I118" s="159">
        <f>IF('Crisis Indicator Data'!T115="x","x",('Crisis Indicator Data'!T115/1000000))</f>
        <v>0.245</v>
      </c>
      <c r="J118" s="159">
        <f>IF('Crisis Indicator Data'!U115="x","x",('Crisis Indicator Data'!U115/1000000))</f>
        <v>0</v>
      </c>
      <c r="K118" s="246">
        <f t="shared" si="9"/>
        <v>4.2</v>
      </c>
      <c r="L118" s="143">
        <f>IF(F118="x","x",(F118*1000000/VLOOKUP($C118,'Crisis Indicator Data'!$C$3:$H$198,5,FALSE)))</f>
        <v>0.79688987622976837</v>
      </c>
      <c r="M118" s="143">
        <f>IF(G118="x","x",(G118*1000000/VLOOKUP($C118,'Crisis Indicator Data'!$C$3:$H$198,5,FALSE)))</f>
        <v>0</v>
      </c>
      <c r="N118" s="143">
        <f>IF(H118="x","x",(H118*1000000/VLOOKUP($C118,'Crisis Indicator Data'!$C$3:$H$198,5,FALSE)))</f>
        <v>0.18755950491907331</v>
      </c>
      <c r="O118" s="143">
        <f>IF(I118="x","x",(I118*1000000/VLOOKUP($C118,'Crisis Indicator Data'!$C$3:$H$198,5,FALSE)))</f>
        <v>1.5550618851158363E-2</v>
      </c>
      <c r="P118" s="143">
        <f>IF(J118="x","x",(J118*1000000/VLOOKUP($C118,'Crisis Indicator Data'!$C$3:$H$198,5,FALSE)))</f>
        <v>0</v>
      </c>
      <c r="Q118" s="240">
        <f t="shared" si="10"/>
        <v>3</v>
      </c>
      <c r="R118" s="240">
        <f t="shared" si="11"/>
        <v>3.6</v>
      </c>
    </row>
    <row r="119" spans="1:18" x14ac:dyDescent="0.25">
      <c r="A119" s="149" t="str">
        <f>'Crisis Indicator Data'!A116</f>
        <v>Complex crisis in South Sudan</v>
      </c>
      <c r="B119" s="150" t="str">
        <f>'Crisis Indicator Data'!B116</f>
        <v>Complex crisis</v>
      </c>
      <c r="C119" s="150" t="str">
        <f>'Crisis Indicator Data'!C116</f>
        <v>SSD001</v>
      </c>
      <c r="D119" s="150" t="str">
        <f>'Crisis Indicator Data'!D116</f>
        <v>South Sudan</v>
      </c>
      <c r="E119" s="150" t="str">
        <f>'Crisis Indicator Data'!E116</f>
        <v>SSD</v>
      </c>
      <c r="F119" s="159">
        <f>IF('Crisis Indicator Data'!Q116="x","x",('Crisis Indicator Data'!Q116/1000000))</f>
        <v>0</v>
      </c>
      <c r="G119" s="159">
        <f>IF('Crisis Indicator Data'!R116="x","x",('Crisis Indicator Data'!R116/1000000))</f>
        <v>3.4</v>
      </c>
      <c r="H119" s="159">
        <f>IF('Crisis Indicator Data'!S116="x","x",('Crisis Indicator Data'!S116/1000000))</f>
        <v>4.4710000000000001</v>
      </c>
      <c r="I119" s="159">
        <f>IF('Crisis Indicator Data'!T116="x","x",('Crisis Indicator Data'!T116/1000000))</f>
        <v>3.8290000000000002</v>
      </c>
      <c r="J119" s="159">
        <f>IF('Crisis Indicator Data'!U116="x","x",('Crisis Indicator Data'!U116/1000000))</f>
        <v>0</v>
      </c>
      <c r="K119" s="246">
        <f t="shared" si="9"/>
        <v>4.9000000000000004</v>
      </c>
      <c r="L119" s="143">
        <f>IF(F119="x","x",(F119*1000000/VLOOKUP($C119,'Crisis Indicator Data'!$C$3:$H$198,5,FALSE)))</f>
        <v>0</v>
      </c>
      <c r="M119" s="143">
        <f>IF(G119="x","x",(G119*1000000/VLOOKUP($C119,'Crisis Indicator Data'!$C$3:$H$198,5,FALSE)))</f>
        <v>0.29097133076593923</v>
      </c>
      <c r="N119" s="143">
        <f>IF(H119="x","x",(H119*1000000/VLOOKUP($C119,'Crisis Indicator Data'!$C$3:$H$198,5,FALSE)))</f>
        <v>0.38262729995721012</v>
      </c>
      <c r="O119" s="143">
        <f>IF(I119="x","x",(I119*1000000/VLOOKUP($C119,'Crisis Indicator Data'!$C$3:$H$198,5,FALSE)))</f>
        <v>0.32768506632434746</v>
      </c>
      <c r="P119" s="143">
        <f>IF(J119="x","x",(J119*1000000/VLOOKUP($C119,'Crisis Indicator Data'!$C$3:$H$198,5,FALSE)))</f>
        <v>0</v>
      </c>
      <c r="Q119" s="240">
        <f t="shared" si="10"/>
        <v>4</v>
      </c>
      <c r="R119" s="240">
        <f t="shared" si="11"/>
        <v>4.45</v>
      </c>
    </row>
    <row r="120" spans="1:18" x14ac:dyDescent="0.25">
      <c r="A120" s="149" t="str">
        <f>'Crisis Indicator Data'!A117</f>
        <v>Food Security Crisis in Eswatini</v>
      </c>
      <c r="B120" s="150" t="str">
        <f>'Crisis Indicator Data'!B117</f>
        <v>Food Security</v>
      </c>
      <c r="C120" s="150" t="str">
        <f>'Crisis Indicator Data'!C117</f>
        <v>SWZ001</v>
      </c>
      <c r="D120" s="150" t="str">
        <f>'Crisis Indicator Data'!D117</f>
        <v>Eswatini</v>
      </c>
      <c r="E120" s="150" t="str">
        <f>'Crisis Indicator Data'!E117</f>
        <v>SWZ</v>
      </c>
      <c r="F120" s="159">
        <f>IF('Crisis Indicator Data'!Q117="x","x",('Crisis Indicator Data'!Q117/1000000))</f>
        <v>0.46</v>
      </c>
      <c r="G120" s="159">
        <f>IF('Crisis Indicator Data'!R117="x","x",('Crisis Indicator Data'!R117/1000000))</f>
        <v>0.376</v>
      </c>
      <c r="H120" s="159">
        <f>IF('Crisis Indicator Data'!S117="x","x",('Crisis Indicator Data'!S117/1000000))</f>
        <v>0.28599999999999998</v>
      </c>
      <c r="I120" s="159">
        <f>IF('Crisis Indicator Data'!T117="x","x",('Crisis Indicator Data'!T117/1000000))</f>
        <v>0.05</v>
      </c>
      <c r="J120" s="159">
        <f>IF('Crisis Indicator Data'!U117="x","x",('Crisis Indicator Data'!U117/1000000))</f>
        <v>0</v>
      </c>
      <c r="K120" s="246">
        <f t="shared" si="9"/>
        <v>2.5</v>
      </c>
      <c r="L120" s="143">
        <f>IF(F120="x","x",(F120*1000000/VLOOKUP($C120,'Crisis Indicator Data'!$C$3:$H$198,5,FALSE)))</f>
        <v>0.39249146757679182</v>
      </c>
      <c r="M120" s="143">
        <f>IF(G120="x","x",(G120*1000000/VLOOKUP($C120,'Crisis Indicator Data'!$C$3:$H$198,5,FALSE)))</f>
        <v>0.32081911262798635</v>
      </c>
      <c r="N120" s="143">
        <f>IF(H120="x","x",(H120*1000000/VLOOKUP($C120,'Crisis Indicator Data'!$C$3:$H$198,5,FALSE)))</f>
        <v>0.24402730375426621</v>
      </c>
      <c r="O120" s="143">
        <f>IF(I120="x","x",(I120*1000000/VLOOKUP($C120,'Crisis Indicator Data'!$C$3:$H$198,5,FALSE)))</f>
        <v>4.2662116040955635E-2</v>
      </c>
      <c r="P120" s="143">
        <f>IF(J120="x","x",(J120*1000000/VLOOKUP($C120,'Crisis Indicator Data'!$C$3:$H$198,5,FALSE)))</f>
        <v>0</v>
      </c>
      <c r="Q120" s="240">
        <f t="shared" si="10"/>
        <v>3</v>
      </c>
      <c r="R120" s="240">
        <f t="shared" si="11"/>
        <v>2.75</v>
      </c>
    </row>
    <row r="121" spans="1:18" x14ac:dyDescent="0.25">
      <c r="A121" s="149" t="str">
        <f>'Crisis Indicator Data'!A118</f>
        <v>Syrian conflict</v>
      </c>
      <c r="B121" s="150" t="str">
        <f>'Crisis Indicator Data'!B118</f>
        <v>Complex crisis</v>
      </c>
      <c r="C121" s="150" t="str">
        <f>'Crisis Indicator Data'!C118</f>
        <v>SYR001</v>
      </c>
      <c r="D121" s="150" t="str">
        <f>'Crisis Indicator Data'!D118</f>
        <v>Syria</v>
      </c>
      <c r="E121" s="150" t="str">
        <f>'Crisis Indicator Data'!E118</f>
        <v>SYR</v>
      </c>
      <c r="F121" s="159">
        <f>IF('Crisis Indicator Data'!Q118="x","x",('Crisis Indicator Data'!Q118/1000000))</f>
        <v>0</v>
      </c>
      <c r="G121" s="159">
        <f>IF('Crisis Indicator Data'!R118="x","x",('Crisis Indicator Data'!R118/1000000))</f>
        <v>4.0999999999999996</v>
      </c>
      <c r="H121" s="159">
        <f>IF('Crisis Indicator Data'!S118="x","x",('Crisis Indicator Data'!S118/1000000))</f>
        <v>0.63</v>
      </c>
      <c r="I121" s="159">
        <f>IF('Crisis Indicator Data'!T118="x","x",('Crisis Indicator Data'!T118/1000000))</f>
        <v>11.27</v>
      </c>
      <c r="J121" s="159">
        <f>IF('Crisis Indicator Data'!U118="x","x",('Crisis Indicator Data'!U118/1000000))</f>
        <v>1.5</v>
      </c>
      <c r="K121" s="246">
        <f t="shared" si="9"/>
        <v>5</v>
      </c>
      <c r="L121" s="143">
        <f>IF(F121="x","x",(F121*1000000/VLOOKUP($C121,'Crisis Indicator Data'!$C$3:$H$198,5,FALSE)))</f>
        <v>0</v>
      </c>
      <c r="M121" s="143">
        <f>IF(G121="x","x",(G121*1000000/VLOOKUP($C121,'Crisis Indicator Data'!$C$3:$H$198,5,FALSE)))</f>
        <v>0.23428571428571426</v>
      </c>
      <c r="N121" s="143">
        <f>IF(H121="x","x",(H121*1000000/VLOOKUP($C121,'Crisis Indicator Data'!$C$3:$H$198,5,FALSE)))</f>
        <v>3.5999999999999997E-2</v>
      </c>
      <c r="O121" s="143">
        <f>IF(I121="x","x",(I121*1000000/VLOOKUP($C121,'Crisis Indicator Data'!$C$3:$H$198,5,FALSE)))</f>
        <v>0.64400000000000002</v>
      </c>
      <c r="P121" s="143">
        <f>IF(J121="x","x",(J121*1000000/VLOOKUP($C121,'Crisis Indicator Data'!$C$3:$H$198,5,FALSE)))</f>
        <v>8.5714285714285715E-2</v>
      </c>
      <c r="Q121" s="240">
        <f t="shared" si="10"/>
        <v>5</v>
      </c>
      <c r="R121" s="240">
        <f t="shared" si="11"/>
        <v>5</v>
      </c>
    </row>
    <row r="122" spans="1:18" x14ac:dyDescent="0.25">
      <c r="A122" s="149" t="str">
        <f>'Crisis Indicator Data'!A119</f>
        <v>Complex crisis in Chad</v>
      </c>
      <c r="B122" s="150" t="str">
        <f>'Crisis Indicator Data'!B119</f>
        <v>Multiple crises country</v>
      </c>
      <c r="C122" s="150" t="str">
        <f>'Crisis Indicator Data'!C119</f>
        <v>TCD001</v>
      </c>
      <c r="D122" s="150" t="str">
        <f>'Crisis Indicator Data'!D119</f>
        <v>Chad</v>
      </c>
      <c r="E122" s="150" t="str">
        <f>'Crisis Indicator Data'!E119</f>
        <v>TCD</v>
      </c>
      <c r="F122" s="159">
        <f>IF('Crisis Indicator Data'!Q119="x","x",('Crisis Indicator Data'!Q119/1000000))</f>
        <v>9.1750000000000007</v>
      </c>
      <c r="G122" s="159">
        <f>IF('Crisis Indicator Data'!R119="x","x",('Crisis Indicator Data'!R119/1000000))</f>
        <v>1.2070000000000001</v>
      </c>
      <c r="H122" s="159">
        <f>IF('Crisis Indicator Data'!S119="x","x",('Crisis Indicator Data'!S119/1000000))</f>
        <v>4.7359999999999998</v>
      </c>
      <c r="I122" s="159">
        <f>IF('Crisis Indicator Data'!T119="x","x",('Crisis Indicator Data'!T119/1000000))</f>
        <v>1.472</v>
      </c>
      <c r="J122" s="159">
        <f>IF('Crisis Indicator Data'!U119="x","x",('Crisis Indicator Data'!U119/1000000))</f>
        <v>0.192</v>
      </c>
      <c r="K122" s="246">
        <f t="shared" si="9"/>
        <v>4.7</v>
      </c>
      <c r="L122" s="143">
        <f>IF(F122="x","x",(F122*1000000/VLOOKUP($C122,'Crisis Indicator Data'!$C$3:$H$198,5,FALSE)))</f>
        <v>0.54622849318330657</v>
      </c>
      <c r="M122" s="143">
        <f>IF(G122="x","x",(G122*1000000/VLOOKUP($C122,'Crisis Indicator Data'!$C$3:$H$198,5,FALSE)))</f>
        <v>7.1858069893433352E-2</v>
      </c>
      <c r="N122" s="143">
        <f>IF(H122="x","x",(H122*1000000/VLOOKUP($C122,'Crisis Indicator Data'!$C$3:$H$198,5,FALSE)))</f>
        <v>0.28195511103173188</v>
      </c>
      <c r="O122" s="143">
        <f>IF(I122="x","x",(I122*1000000/VLOOKUP($C122,'Crisis Indicator Data'!$C$3:$H$198,5,FALSE)))</f>
        <v>8.7634696672024767E-2</v>
      </c>
      <c r="P122" s="143">
        <f>IF(J122="x","x",(J122*1000000/VLOOKUP($C122,'Crisis Indicator Data'!$C$3:$H$198,5,FALSE)))</f>
        <v>1.1430612609394535E-2</v>
      </c>
      <c r="Q122" s="240">
        <f t="shared" si="10"/>
        <v>4</v>
      </c>
      <c r="R122" s="240">
        <f t="shared" si="11"/>
        <v>4.3499999999999996</v>
      </c>
    </row>
    <row r="123" spans="1:18" x14ac:dyDescent="0.25">
      <c r="A123" s="149" t="str">
        <f>'Crisis Indicator Data'!A120</f>
        <v>Boko Haram in Chad</v>
      </c>
      <c r="B123" s="150" t="str">
        <f>'Crisis Indicator Data'!B120</f>
        <v>Conflict</v>
      </c>
      <c r="C123" s="150" t="str">
        <f>'Crisis Indicator Data'!C120</f>
        <v>TCD003</v>
      </c>
      <c r="D123" s="150" t="str">
        <f>'Crisis Indicator Data'!D120</f>
        <v>Chad</v>
      </c>
      <c r="E123" s="150" t="str">
        <f>'Crisis Indicator Data'!E120</f>
        <v>TCD</v>
      </c>
      <c r="F123" s="159">
        <f>IF('Crisis Indicator Data'!Q120="x","x",('Crisis Indicator Data'!Q120/1000000))</f>
        <v>0</v>
      </c>
      <c r="G123" s="159">
        <f>IF('Crisis Indicator Data'!R120="x","x",('Crisis Indicator Data'!R120/1000000))</f>
        <v>0.318</v>
      </c>
      <c r="H123" s="159">
        <f>IF('Crisis Indicator Data'!S120="x","x",('Crisis Indicator Data'!S120/1000000))</f>
        <v>9.8000000000000004E-2</v>
      </c>
      <c r="I123" s="159">
        <f>IF('Crisis Indicator Data'!T120="x","x",('Crisis Indicator Data'!T120/1000000))</f>
        <v>0.14699999999999999</v>
      </c>
      <c r="J123" s="159">
        <f>IF('Crisis Indicator Data'!U120="x","x",('Crisis Indicator Data'!U120/1000000))</f>
        <v>0.122</v>
      </c>
      <c r="K123" s="246">
        <f t="shared" si="9"/>
        <v>2.6</v>
      </c>
      <c r="L123" s="143">
        <f>IF(F123="x","x",(F123*1000000/VLOOKUP($C123,'Crisis Indicator Data'!$C$3:$H$198,5,FALSE)))</f>
        <v>0</v>
      </c>
      <c r="M123" s="143">
        <f>IF(G123="x","x",(G123*1000000/VLOOKUP($C123,'Crisis Indicator Data'!$C$3:$H$198,5,FALSE)))</f>
        <v>0.46355685131195334</v>
      </c>
      <c r="N123" s="143">
        <f>IF(H123="x","x",(H123*1000000/VLOOKUP($C123,'Crisis Indicator Data'!$C$3:$H$198,5,FALSE)))</f>
        <v>0.14285714285714285</v>
      </c>
      <c r="O123" s="143">
        <f>IF(I123="x","x",(I123*1000000/VLOOKUP($C123,'Crisis Indicator Data'!$C$3:$H$198,5,FALSE)))</f>
        <v>0.21428571428571427</v>
      </c>
      <c r="P123" s="143">
        <f>IF(J123="x","x",(J123*1000000/VLOOKUP($C123,'Crisis Indicator Data'!$C$3:$H$198,5,FALSE)))</f>
        <v>0.17784256559766765</v>
      </c>
      <c r="Q123" s="240">
        <f t="shared" si="10"/>
        <v>5</v>
      </c>
      <c r="R123" s="240">
        <f t="shared" si="11"/>
        <v>3.8</v>
      </c>
    </row>
    <row r="124" spans="1:18" x14ac:dyDescent="0.25">
      <c r="A124" s="149" t="str">
        <f>'Crisis Indicator Data'!A121</f>
        <v>CAR refugees in Chad</v>
      </c>
      <c r="B124" s="150" t="str">
        <f>'Crisis Indicator Data'!B121</f>
        <v>International displacement</v>
      </c>
      <c r="C124" s="150" t="str">
        <f>'Crisis Indicator Data'!C121</f>
        <v>TCD004</v>
      </c>
      <c r="D124" s="150" t="str">
        <f>'Crisis Indicator Data'!D121</f>
        <v>Chad</v>
      </c>
      <c r="E124" s="150" t="str">
        <f>'Crisis Indicator Data'!E121</f>
        <v>TCD</v>
      </c>
      <c r="F124" s="159">
        <f>IF('Crisis Indicator Data'!Q121="x","x",('Crisis Indicator Data'!Q121/1000000))</f>
        <v>3.452</v>
      </c>
      <c r="G124" s="159">
        <f>IF('Crisis Indicator Data'!R121="x","x",('Crisis Indicator Data'!R121/1000000))</f>
        <v>0</v>
      </c>
      <c r="H124" s="159">
        <f>IF('Crisis Indicator Data'!S121="x","x",('Crisis Indicator Data'!S121/1000000))</f>
        <v>0.74299999999999999</v>
      </c>
      <c r="I124" s="159">
        <f>IF('Crisis Indicator Data'!T121="x","x",('Crisis Indicator Data'!T121/1000000))</f>
        <v>0.26100000000000001</v>
      </c>
      <c r="J124" s="159">
        <f>IF('Crisis Indicator Data'!U121="x","x",('Crisis Indicator Data'!U121/1000000))</f>
        <v>0</v>
      </c>
      <c r="K124" s="246">
        <f t="shared" si="9"/>
        <v>3.3</v>
      </c>
      <c r="L124" s="143">
        <f>IF(F124="x","x",(F124*1000000/VLOOKUP($C124,'Crisis Indicator Data'!$C$3:$H$198,5,FALSE)))</f>
        <v>0.77468581687612204</v>
      </c>
      <c r="M124" s="143">
        <f>IF(G124="x","x",(G124*1000000/VLOOKUP($C124,'Crisis Indicator Data'!$C$3:$H$198,5,FALSE)))</f>
        <v>0</v>
      </c>
      <c r="N124" s="143">
        <f>IF(H124="x","x",(H124*1000000/VLOOKUP($C124,'Crisis Indicator Data'!$C$3:$H$198,5,FALSE)))</f>
        <v>0.16674147217235188</v>
      </c>
      <c r="O124" s="143">
        <f>IF(I124="x","x",(I124*1000000/VLOOKUP($C124,'Crisis Indicator Data'!$C$3:$H$198,5,FALSE)))</f>
        <v>5.8572710951526032E-2</v>
      </c>
      <c r="P124" s="143">
        <f>IF(J124="x","x",(J124*1000000/VLOOKUP($C124,'Crisis Indicator Data'!$C$3:$H$198,5,FALSE)))</f>
        <v>0</v>
      </c>
      <c r="Q124" s="240">
        <f t="shared" si="10"/>
        <v>4</v>
      </c>
      <c r="R124" s="240">
        <f t="shared" si="11"/>
        <v>3.65</v>
      </c>
    </row>
    <row r="125" spans="1:18" x14ac:dyDescent="0.25">
      <c r="A125" s="149" t="str">
        <f>'Crisis Indicator Data'!A122</f>
        <v>Darfur refugees in Chad</v>
      </c>
      <c r="B125" s="150" t="str">
        <f>'Crisis Indicator Data'!B122</f>
        <v>International displacement</v>
      </c>
      <c r="C125" s="150" t="str">
        <f>'Crisis Indicator Data'!C122</f>
        <v>TCD005</v>
      </c>
      <c r="D125" s="150" t="str">
        <f>'Crisis Indicator Data'!D122</f>
        <v>Chad</v>
      </c>
      <c r="E125" s="150" t="str">
        <f>'Crisis Indicator Data'!E122</f>
        <v>TCD</v>
      </c>
      <c r="F125" s="159">
        <f>IF('Crisis Indicator Data'!Q122="x","x",('Crisis Indicator Data'!Q122/1000000))</f>
        <v>1.454</v>
      </c>
      <c r="G125" s="159">
        <f>IF('Crisis Indicator Data'!R122="x","x",('Crisis Indicator Data'!R122/1000000))</f>
        <v>0</v>
      </c>
      <c r="H125" s="159">
        <f>IF('Crisis Indicator Data'!S122="x","x",('Crisis Indicator Data'!S122/1000000))</f>
        <v>0.69399999999999995</v>
      </c>
      <c r="I125" s="159">
        <f>IF('Crisis Indicator Data'!T122="x","x",('Crisis Indicator Data'!T122/1000000))</f>
        <v>0.42899999999999999</v>
      </c>
      <c r="J125" s="159">
        <f>IF('Crisis Indicator Data'!U122="x","x",('Crisis Indicator Data'!U122/1000000))</f>
        <v>0</v>
      </c>
      <c r="K125" s="246">
        <f t="shared" si="9"/>
        <v>3.4</v>
      </c>
      <c r="L125" s="143">
        <f>IF(F125="x","x",(F125*1000000/VLOOKUP($C125,'Crisis Indicator Data'!$C$3:$H$198,5,FALSE)))</f>
        <v>0.56422196352347687</v>
      </c>
      <c r="M125" s="143">
        <f>IF(G125="x","x",(G125*1000000/VLOOKUP($C125,'Crisis Indicator Data'!$C$3:$H$198,5,FALSE)))</f>
        <v>0</v>
      </c>
      <c r="N125" s="143">
        <f>IF(H125="x","x",(H125*1000000/VLOOKUP($C125,'Crisis Indicator Data'!$C$3:$H$198,5,FALSE)))</f>
        <v>0.26930539386883973</v>
      </c>
      <c r="O125" s="143">
        <f>IF(I125="x","x",(I125*1000000/VLOOKUP($C125,'Crisis Indicator Data'!$C$3:$H$198,5,FALSE)))</f>
        <v>0.16647264260768335</v>
      </c>
      <c r="P125" s="143">
        <f>IF(J125="x","x",(J125*1000000/VLOOKUP($C125,'Crisis Indicator Data'!$C$3:$H$198,5,FALSE)))</f>
        <v>0</v>
      </c>
      <c r="Q125" s="240">
        <f t="shared" si="10"/>
        <v>4</v>
      </c>
      <c r="R125" s="240">
        <f t="shared" si="11"/>
        <v>3.7</v>
      </c>
    </row>
    <row r="126" spans="1:18" x14ac:dyDescent="0.25">
      <c r="A126" s="149" t="str">
        <f>'Crisis Indicator Data'!A123</f>
        <v>Tibesti Conflict in Chad</v>
      </c>
      <c r="B126" s="150" t="str">
        <f>'Crisis Indicator Data'!B123</f>
        <v>Conflict</v>
      </c>
      <c r="C126" s="150" t="str">
        <f>'Crisis Indicator Data'!C123</f>
        <v>TCD006</v>
      </c>
      <c r="D126" s="150" t="str">
        <f>'Crisis Indicator Data'!D123</f>
        <v>Chad</v>
      </c>
      <c r="E126" s="150" t="str">
        <f>'Crisis Indicator Data'!E123</f>
        <v>TCD</v>
      </c>
      <c r="F126" s="159">
        <f>IF('Crisis Indicator Data'!Q123="x","x",('Crisis Indicator Data'!Q123/1000000))</f>
        <v>0</v>
      </c>
      <c r="G126" s="159">
        <f>IF('Crisis Indicator Data'!R123="x","x",('Crisis Indicator Data'!R123/1000000))</f>
        <v>0.02</v>
      </c>
      <c r="H126" s="159">
        <f>IF('Crisis Indicator Data'!S123="x","x",('Crisis Indicator Data'!S123/1000000))</f>
        <v>1.0999999999999999E-2</v>
      </c>
      <c r="I126" s="159">
        <f>IF('Crisis Indicator Data'!T123="x","x",('Crisis Indicator Data'!T123/1000000))</f>
        <v>6.0000000000000001E-3</v>
      </c>
      <c r="J126" s="159">
        <f>IF('Crisis Indicator Data'!U123="x","x",('Crisis Indicator Data'!U123/1000000))</f>
        <v>1E-3</v>
      </c>
      <c r="K126" s="246">
        <f t="shared" si="9"/>
        <v>0.4</v>
      </c>
      <c r="L126" s="143">
        <f>IF(F126="x","x",(F126*1000000/VLOOKUP($C126,'Crisis Indicator Data'!$C$3:$H$198,5,FALSE)))</f>
        <v>0</v>
      </c>
      <c r="M126" s="143">
        <f>IF(G126="x","x",(G126*1000000/VLOOKUP($C126,'Crisis Indicator Data'!$C$3:$H$198,5,FALSE)))</f>
        <v>0.52631578947368418</v>
      </c>
      <c r="N126" s="143">
        <f>IF(H126="x","x",(H126*1000000/VLOOKUP($C126,'Crisis Indicator Data'!$C$3:$H$198,5,FALSE)))</f>
        <v>0.28947368421052633</v>
      </c>
      <c r="O126" s="143">
        <f>IF(I126="x","x",(I126*1000000/VLOOKUP($C126,'Crisis Indicator Data'!$C$3:$H$198,5,FALSE)))</f>
        <v>0.15789473684210525</v>
      </c>
      <c r="P126" s="143">
        <f>IF(J126="x","x",(J126*1000000/VLOOKUP($C126,'Crisis Indicator Data'!$C$3:$H$198,5,FALSE)))</f>
        <v>2.6315789473684209E-2</v>
      </c>
      <c r="Q126" s="240">
        <f t="shared" si="10"/>
        <v>4</v>
      </c>
      <c r="R126" s="240">
        <f t="shared" si="11"/>
        <v>2.2000000000000002</v>
      </c>
    </row>
    <row r="127" spans="1:18" x14ac:dyDescent="0.25">
      <c r="A127" s="149" t="str">
        <f>'Crisis Indicator Data'!A124</f>
        <v>Multiple situations in Thailand</v>
      </c>
      <c r="B127" s="150" t="str">
        <f>'Crisis Indicator Data'!B124</f>
        <v>Multiple crises country</v>
      </c>
      <c r="C127" s="150" t="str">
        <f>'Crisis Indicator Data'!C124</f>
        <v>THA001</v>
      </c>
      <c r="D127" s="150" t="str">
        <f>'Crisis Indicator Data'!D124</f>
        <v>Thailand</v>
      </c>
      <c r="E127" s="150" t="str">
        <f>'Crisis Indicator Data'!E124</f>
        <v>THA</v>
      </c>
      <c r="F127" s="159">
        <f>IF('Crisis Indicator Data'!Q124="x","x",('Crisis Indicator Data'!Q124/1000000))</f>
        <v>3.4580000000000002</v>
      </c>
      <c r="G127" s="159">
        <f>IF('Crisis Indicator Data'!R124="x","x",('Crisis Indicator Data'!R124/1000000))</f>
        <v>0</v>
      </c>
      <c r="H127" s="159">
        <f>IF('Crisis Indicator Data'!S124="x","x",('Crisis Indicator Data'!S124/1000000))</f>
        <v>9.0999999999999998E-2</v>
      </c>
      <c r="I127" s="159">
        <f>IF('Crisis Indicator Data'!T124="x","x",('Crisis Indicator Data'!T124/1000000))</f>
        <v>0</v>
      </c>
      <c r="J127" s="159">
        <f>IF('Crisis Indicator Data'!U124="x","x",('Crisis Indicator Data'!U124/1000000))</f>
        <v>0</v>
      </c>
      <c r="K127" s="246">
        <f t="shared" si="9"/>
        <v>1.6</v>
      </c>
      <c r="L127" s="143">
        <f>IF(F127="x","x",(F127*1000000/VLOOKUP($C127,'Crisis Indicator Data'!$C$3:$H$198,5,FALSE)))</f>
        <v>0.97435897435897434</v>
      </c>
      <c r="M127" s="143">
        <f>IF(G127="x","x",(G127*1000000/VLOOKUP($C127,'Crisis Indicator Data'!$C$3:$H$198,5,FALSE)))</f>
        <v>0</v>
      </c>
      <c r="N127" s="143">
        <f>IF(H127="x","x",(H127*1000000/VLOOKUP($C127,'Crisis Indicator Data'!$C$3:$H$198,5,FALSE)))</f>
        <v>2.564102564102564E-2</v>
      </c>
      <c r="O127" s="143">
        <f>IF(I127="x","x",(I127*1000000/VLOOKUP($C127,'Crisis Indicator Data'!$C$3:$H$198,5,FALSE)))</f>
        <v>0</v>
      </c>
      <c r="P127" s="143">
        <f>IF(J127="x","x",(J127*1000000/VLOOKUP($C127,'Crisis Indicator Data'!$C$3:$H$198,5,FALSE)))</f>
        <v>0</v>
      </c>
      <c r="Q127" s="240">
        <f t="shared" si="10"/>
        <v>1</v>
      </c>
      <c r="R127" s="240">
        <f t="shared" si="11"/>
        <v>1.3</v>
      </c>
    </row>
    <row r="128" spans="1:18" x14ac:dyDescent="0.25">
      <c r="A128" s="149" t="str">
        <f>'Crisis Indicator Data'!A125</f>
        <v xml:space="preserve">Conflict in southern Thailand </v>
      </c>
      <c r="B128" s="150" t="str">
        <f>'Crisis Indicator Data'!B125</f>
        <v>Conflict</v>
      </c>
      <c r="C128" s="150" t="str">
        <f>'Crisis Indicator Data'!C125</f>
        <v>THA002</v>
      </c>
      <c r="D128" s="150" t="str">
        <f>'Crisis Indicator Data'!D125</f>
        <v>Thailand</v>
      </c>
      <c r="E128" s="150" t="str">
        <f>'Crisis Indicator Data'!E125</f>
        <v>THA</v>
      </c>
      <c r="F128" s="159" t="str">
        <f>IF('Crisis Indicator Data'!Q125="x","x",('Crisis Indicator Data'!Q125/1000000))</f>
        <v>x</v>
      </c>
      <c r="G128" s="159" t="str">
        <f>IF('Crisis Indicator Data'!R125="x","x",('Crisis Indicator Data'!R125/1000000))</f>
        <v>x</v>
      </c>
      <c r="H128" s="159" t="str">
        <f>IF('Crisis Indicator Data'!S125="x","x",('Crisis Indicator Data'!S125/1000000))</f>
        <v>x</v>
      </c>
      <c r="I128" s="159" t="str">
        <f>IF('Crisis Indicator Data'!T125="x","x",('Crisis Indicator Data'!T125/1000000))</f>
        <v>x</v>
      </c>
      <c r="J128" s="159" t="str">
        <f>IF('Crisis Indicator Data'!U125="x","x",('Crisis Indicator Data'!U125/1000000))</f>
        <v>x</v>
      </c>
      <c r="K128" s="246" t="str">
        <f t="shared" si="9"/>
        <v>x</v>
      </c>
      <c r="L128" s="143" t="str">
        <f>IF(F128="x","x",(F128*1000000/VLOOKUP($C128,'Crisis Indicator Data'!$C$3:$H$198,5,FALSE)))</f>
        <v>x</v>
      </c>
      <c r="M128" s="143" t="str">
        <f>IF(G128="x","x",(G128*1000000/VLOOKUP($C128,'Crisis Indicator Data'!$C$3:$H$198,5,FALSE)))</f>
        <v>x</v>
      </c>
      <c r="N128" s="143" t="str">
        <f>IF(H128="x","x",(H128*1000000/VLOOKUP($C128,'Crisis Indicator Data'!$C$3:$H$198,5,FALSE)))</f>
        <v>x</v>
      </c>
      <c r="O128" s="143" t="str">
        <f>IF(I128="x","x",(I128*1000000/VLOOKUP($C128,'Crisis Indicator Data'!$C$3:$H$198,5,FALSE)))</f>
        <v>x</v>
      </c>
      <c r="P128" s="143" t="str">
        <f>IF(J128="x","x",(J128*1000000/VLOOKUP($C128,'Crisis Indicator Data'!$C$3:$H$198,5,FALSE)))</f>
        <v>x</v>
      </c>
      <c r="Q128" s="240" t="str">
        <f t="shared" si="10"/>
        <v>x</v>
      </c>
      <c r="R128" s="240" t="str">
        <f t="shared" si="11"/>
        <v>x</v>
      </c>
    </row>
    <row r="129" spans="1:18" x14ac:dyDescent="0.25">
      <c r="A129" s="149" t="str">
        <f>'Crisis Indicator Data'!A126</f>
        <v>Myanmar refugees in Thailand</v>
      </c>
      <c r="B129" s="150" t="str">
        <f>'Crisis Indicator Data'!B126</f>
        <v>International displacement</v>
      </c>
      <c r="C129" s="150" t="str">
        <f>'Crisis Indicator Data'!C126</f>
        <v>THA003</v>
      </c>
      <c r="D129" s="150" t="str">
        <f>'Crisis Indicator Data'!D126</f>
        <v>Thailand</v>
      </c>
      <c r="E129" s="150" t="str">
        <f>'Crisis Indicator Data'!E126</f>
        <v>THA</v>
      </c>
      <c r="F129" s="159">
        <f>IF('Crisis Indicator Data'!Q126="x","x",('Crisis Indicator Data'!Q126/1000000))</f>
        <v>0</v>
      </c>
      <c r="G129" s="159">
        <f>IF('Crisis Indicator Data'!R126="x","x",('Crisis Indicator Data'!R126/1000000))</f>
        <v>0</v>
      </c>
      <c r="H129" s="159">
        <f>IF('Crisis Indicator Data'!S126="x","x",('Crisis Indicator Data'!S126/1000000))</f>
        <v>9.0999999999999998E-2</v>
      </c>
      <c r="I129" s="159">
        <f>IF('Crisis Indicator Data'!T126="x","x",('Crisis Indicator Data'!T126/1000000))</f>
        <v>0</v>
      </c>
      <c r="J129" s="159">
        <f>IF('Crisis Indicator Data'!U126="x","x",('Crisis Indicator Data'!U126/1000000))</f>
        <v>0</v>
      </c>
      <c r="K129" s="246">
        <f t="shared" si="9"/>
        <v>1.6</v>
      </c>
      <c r="L129" s="143">
        <f>IF(F129="x","x",(F129*1000000/VLOOKUP($C129,'Crisis Indicator Data'!$C$3:$H$198,5,FALSE)))</f>
        <v>0</v>
      </c>
      <c r="M129" s="143">
        <f>IF(G129="x","x",(G129*1000000/VLOOKUP($C129,'Crisis Indicator Data'!$C$3:$H$198,5,FALSE)))</f>
        <v>0</v>
      </c>
      <c r="N129" s="143">
        <f>IF(H129="x","x",(H129*1000000/VLOOKUP($C129,'Crisis Indicator Data'!$C$3:$H$198,5,FALSE)))</f>
        <v>1</v>
      </c>
      <c r="O129" s="143">
        <f>IF(I129="x","x",(I129*1000000/VLOOKUP($C129,'Crisis Indicator Data'!$C$3:$H$198,5,FALSE)))</f>
        <v>0</v>
      </c>
      <c r="P129" s="143">
        <f>IF(J129="x","x",(J129*1000000/VLOOKUP($C129,'Crisis Indicator Data'!$C$3:$H$198,5,FALSE)))</f>
        <v>0</v>
      </c>
      <c r="Q129" s="240">
        <f t="shared" si="10"/>
        <v>3</v>
      </c>
      <c r="R129" s="240">
        <f t="shared" si="11"/>
        <v>2.2999999999999998</v>
      </c>
    </row>
    <row r="130" spans="1:18" x14ac:dyDescent="0.25">
      <c r="A130" s="149" t="str">
        <f>'Crisis Indicator Data'!A127</f>
        <v>Tonga Volcano Eruption</v>
      </c>
      <c r="B130" s="150" t="str">
        <f>'Crisis Indicator Data'!B127</f>
        <v>Volcano</v>
      </c>
      <c r="C130" s="150" t="str">
        <f>'Crisis Indicator Data'!C127</f>
        <v>TON002</v>
      </c>
      <c r="D130" s="150" t="str">
        <f>'Crisis Indicator Data'!D127</f>
        <v>Tonga</v>
      </c>
      <c r="E130" s="150" t="str">
        <f>'Crisis Indicator Data'!E127</f>
        <v>TON</v>
      </c>
      <c r="F130" s="159">
        <f>IF('Crisis Indicator Data'!Q127="x","x",('Crisis Indicator Data'!Q127/1000000))</f>
        <v>0.02</v>
      </c>
      <c r="G130" s="159">
        <f>IF('Crisis Indicator Data'!R127="x","x",('Crisis Indicator Data'!R127/1000000))</f>
        <v>8.4000000000000005E-2</v>
      </c>
      <c r="H130" s="159">
        <f>IF('Crisis Indicator Data'!S127="x","x",('Crisis Indicator Data'!S127/1000000))</f>
        <v>2E-3</v>
      </c>
      <c r="I130" s="159">
        <f>IF('Crisis Indicator Data'!T127="x","x",('Crisis Indicator Data'!T127/1000000))</f>
        <v>0</v>
      </c>
      <c r="J130" s="159">
        <f>IF('Crisis Indicator Data'!U127="x","x",('Crisis Indicator Data'!U127/1000000))</f>
        <v>0</v>
      </c>
      <c r="K130" s="246">
        <f t="shared" si="9"/>
        <v>0</v>
      </c>
      <c r="L130" s="143">
        <f>IF(F130="x","x",(F130*1000000/VLOOKUP($C130,'Crisis Indicator Data'!$C$3:$H$198,5,FALSE)))</f>
        <v>0.19047619047619047</v>
      </c>
      <c r="M130" s="143">
        <f>IF(G130="x","x",(G130*1000000/VLOOKUP($C130,'Crisis Indicator Data'!$C$3:$H$198,5,FALSE)))</f>
        <v>0.8</v>
      </c>
      <c r="N130" s="143">
        <f>IF(H130="x","x",(H130*1000000/VLOOKUP($C130,'Crisis Indicator Data'!$C$3:$H$198,5,FALSE)))</f>
        <v>1.9047619047619049E-2</v>
      </c>
      <c r="O130" s="143">
        <f>IF(I130="x","x",(I130*1000000/VLOOKUP($C130,'Crisis Indicator Data'!$C$3:$H$198,5,FALSE)))</f>
        <v>0</v>
      </c>
      <c r="P130" s="143">
        <f>IF(J130="x","x",(J130*1000000/VLOOKUP($C130,'Crisis Indicator Data'!$C$3:$H$198,5,FALSE)))</f>
        <v>0</v>
      </c>
      <c r="Q130" s="240">
        <f t="shared" si="10"/>
        <v>2</v>
      </c>
      <c r="R130" s="240">
        <f t="shared" si="11"/>
        <v>1</v>
      </c>
    </row>
    <row r="131" spans="1:18" x14ac:dyDescent="0.25">
      <c r="A131" s="149" t="str">
        <f>'Crisis Indicator Data'!A128</f>
        <v>Venezuelan refugees in Trinidad and Tobago</v>
      </c>
      <c r="B131" s="150" t="str">
        <f>'Crisis Indicator Data'!B128</f>
        <v>International displacement</v>
      </c>
      <c r="C131" s="150" t="str">
        <f>'Crisis Indicator Data'!C128</f>
        <v>TTO002</v>
      </c>
      <c r="D131" s="150" t="str">
        <f>'Crisis Indicator Data'!D128</f>
        <v>Trinidad and Tobago</v>
      </c>
      <c r="E131" s="150" t="str">
        <f>'Crisis Indicator Data'!E128</f>
        <v>TTO</v>
      </c>
      <c r="F131" s="159">
        <f>IF('Crisis Indicator Data'!Q128="x","x",('Crisis Indicator Data'!Q128/1000000))</f>
        <v>1.395</v>
      </c>
      <c r="G131" s="159">
        <f>IF('Crisis Indicator Data'!R128="x","x",('Crisis Indicator Data'!R128/1000000))</f>
        <v>0</v>
      </c>
      <c r="H131" s="159">
        <f>IF('Crisis Indicator Data'!S128="x","x",('Crisis Indicator Data'!S128/1000000))</f>
        <v>0.06</v>
      </c>
      <c r="I131" s="159">
        <f>IF('Crisis Indicator Data'!T128="x","x",('Crisis Indicator Data'!T128/1000000))</f>
        <v>0</v>
      </c>
      <c r="J131" s="159">
        <f>IF('Crisis Indicator Data'!U128="x","x",('Crisis Indicator Data'!U128/1000000))</f>
        <v>0</v>
      </c>
      <c r="K131" s="246">
        <f t="shared" si="9"/>
        <v>1.3</v>
      </c>
      <c r="L131" s="143">
        <f>IF(F131="x","x",(F131*1000000/VLOOKUP($C131,'Crisis Indicator Data'!$C$3:$H$198,5,FALSE)))</f>
        <v>0.96206896551724141</v>
      </c>
      <c r="M131" s="143">
        <f>IF(G131="x","x",(G131*1000000/VLOOKUP($C131,'Crisis Indicator Data'!$C$3:$H$198,5,FALSE)))</f>
        <v>0</v>
      </c>
      <c r="N131" s="143">
        <f>IF(H131="x","x",(H131*1000000/VLOOKUP($C131,'Crisis Indicator Data'!$C$3:$H$198,5,FALSE)))</f>
        <v>4.1379310344827586E-2</v>
      </c>
      <c r="O131" s="143">
        <f>IF(I131="x","x",(I131*1000000/VLOOKUP($C131,'Crisis Indicator Data'!$C$3:$H$198,5,FALSE)))</f>
        <v>0</v>
      </c>
      <c r="P131" s="143">
        <f>IF(J131="x","x",(J131*1000000/VLOOKUP($C131,'Crisis Indicator Data'!$C$3:$H$198,5,FALSE)))</f>
        <v>0</v>
      </c>
      <c r="Q131" s="240">
        <f t="shared" si="10"/>
        <v>1</v>
      </c>
      <c r="R131" s="240">
        <f t="shared" si="11"/>
        <v>1.1499999999999999</v>
      </c>
    </row>
    <row r="132" spans="1:18" x14ac:dyDescent="0.25">
      <c r="A132" s="149" t="str">
        <f>'Crisis Indicator Data'!A129</f>
        <v>Mixed migration flows in Tunisia</v>
      </c>
      <c r="B132" s="150" t="str">
        <f>'Crisis Indicator Data'!B129</f>
        <v>International displacement</v>
      </c>
      <c r="C132" s="150" t="str">
        <f>'Crisis Indicator Data'!C129</f>
        <v>TUN002</v>
      </c>
      <c r="D132" s="150" t="str">
        <f>'Crisis Indicator Data'!D129</f>
        <v>Tunisia</v>
      </c>
      <c r="E132" s="150" t="str">
        <f>'Crisis Indicator Data'!E129</f>
        <v>TUN</v>
      </c>
      <c r="F132" s="159" t="str">
        <f>IF('Crisis Indicator Data'!Q129="x","x",('Crisis Indicator Data'!Q129/1000000))</f>
        <v>x</v>
      </c>
      <c r="G132" s="159" t="str">
        <f>IF('Crisis Indicator Data'!R129="x","x",('Crisis Indicator Data'!R129/1000000))</f>
        <v>x</v>
      </c>
      <c r="H132" s="159" t="str">
        <f>IF('Crisis Indicator Data'!S129="x","x",('Crisis Indicator Data'!S129/1000000))</f>
        <v>x</v>
      </c>
      <c r="I132" s="159" t="str">
        <f>IF('Crisis Indicator Data'!T129="x","x",('Crisis Indicator Data'!T129/1000000))</f>
        <v>x</v>
      </c>
      <c r="J132" s="159" t="str">
        <f>IF('Crisis Indicator Data'!U129="x","x",('Crisis Indicator Data'!U129/1000000))</f>
        <v>x</v>
      </c>
      <c r="K132" s="246" t="str">
        <f t="shared" si="9"/>
        <v>x</v>
      </c>
      <c r="L132" s="143" t="str">
        <f>IF(F132="x","x",(F132*1000000/VLOOKUP($C132,'Crisis Indicator Data'!$C$3:$H$198,5,FALSE)))</f>
        <v>x</v>
      </c>
      <c r="M132" s="143" t="str">
        <f>IF(G132="x","x",(G132*1000000/VLOOKUP($C132,'Crisis Indicator Data'!$C$3:$H$198,5,FALSE)))</f>
        <v>x</v>
      </c>
      <c r="N132" s="143" t="str">
        <f>IF(H132="x","x",(H132*1000000/VLOOKUP($C132,'Crisis Indicator Data'!$C$3:$H$198,5,FALSE)))</f>
        <v>x</v>
      </c>
      <c r="O132" s="143" t="str">
        <f>IF(I132="x","x",(I132*1000000/VLOOKUP($C132,'Crisis Indicator Data'!$C$3:$H$198,5,FALSE)))</f>
        <v>x</v>
      </c>
      <c r="P132" s="143" t="str">
        <f>IF(J132="x","x",(J132*1000000/VLOOKUP($C132,'Crisis Indicator Data'!$C$3:$H$198,5,FALSE)))</f>
        <v>x</v>
      </c>
      <c r="Q132" s="240" t="str">
        <f t="shared" si="10"/>
        <v>x</v>
      </c>
      <c r="R132" s="240" t="str">
        <f t="shared" si="11"/>
        <v>x</v>
      </c>
    </row>
    <row r="133" spans="1:18" x14ac:dyDescent="0.25">
      <c r="A133" s="149" t="str">
        <f>'Crisis Indicator Data'!A130</f>
        <v>Complex situation in Turkey</v>
      </c>
      <c r="B133" s="150" t="str">
        <f>'Crisis Indicator Data'!B130</f>
        <v>Multiple crises country</v>
      </c>
      <c r="C133" s="150" t="str">
        <f>'Crisis Indicator Data'!C130</f>
        <v>TUR001</v>
      </c>
      <c r="D133" s="150" t="str">
        <f>'Crisis Indicator Data'!D130</f>
        <v>Turkey</v>
      </c>
      <c r="E133" s="150" t="str">
        <f>'Crisis Indicator Data'!E130</f>
        <v>TUR</v>
      </c>
      <c r="F133" s="159">
        <f>IF('Crisis Indicator Data'!Q130="x","x",('Crisis Indicator Data'!Q130/1000000))</f>
        <v>38.033999999999999</v>
      </c>
      <c r="G133" s="159">
        <f>IF('Crisis Indicator Data'!R130="x","x",('Crisis Indicator Data'!R130/1000000))</f>
        <v>10.144</v>
      </c>
      <c r="H133" s="159">
        <f>IF('Crisis Indicator Data'!S130="x","x",('Crisis Indicator Data'!S130/1000000))</f>
        <v>1.681</v>
      </c>
      <c r="I133" s="159">
        <f>IF('Crisis Indicator Data'!T130="x","x",('Crisis Indicator Data'!T130/1000000))</f>
        <v>0.74099999999999999</v>
      </c>
      <c r="J133" s="159">
        <f>IF('Crisis Indicator Data'!U130="x","x",('Crisis Indicator Data'!U130/1000000))</f>
        <v>0</v>
      </c>
      <c r="K133" s="246">
        <f t="shared" si="9"/>
        <v>4</v>
      </c>
      <c r="L133" s="143">
        <f>IF(F133="x","x",(F133*1000000/VLOOKUP($C133,'Crisis Indicator Data'!$C$3:$H$198,5,FALSE)))</f>
        <v>0.75166007905138343</v>
      </c>
      <c r="M133" s="143">
        <f>IF(G133="x","x",(G133*1000000/VLOOKUP($C133,'Crisis Indicator Data'!$C$3:$H$198,5,FALSE)))</f>
        <v>0.20047430830039525</v>
      </c>
      <c r="N133" s="143">
        <f>IF(H133="x","x",(H133*1000000/VLOOKUP($C133,'Crisis Indicator Data'!$C$3:$H$198,5,FALSE)))</f>
        <v>3.3221343873517786E-2</v>
      </c>
      <c r="O133" s="143">
        <f>IF(I133="x","x",(I133*1000000/VLOOKUP($C133,'Crisis Indicator Data'!$C$3:$H$198,5,FALSE)))</f>
        <v>1.4644268774703557E-2</v>
      </c>
      <c r="P133" s="143">
        <f>IF(J133="x","x",(J133*1000000/VLOOKUP($C133,'Crisis Indicator Data'!$C$3:$H$198,5,FALSE)))</f>
        <v>0</v>
      </c>
      <c r="Q133" s="240">
        <f t="shared" si="10"/>
        <v>2</v>
      </c>
      <c r="R133" s="240">
        <f t="shared" si="11"/>
        <v>3</v>
      </c>
    </row>
    <row r="134" spans="1:18" x14ac:dyDescent="0.25">
      <c r="A134" s="149" t="str">
        <f>'Crisis Indicator Data'!A131</f>
        <v>Syrian Refugees in Turkey</v>
      </c>
      <c r="B134" s="150" t="str">
        <f>'Crisis Indicator Data'!B131</f>
        <v>International displacement</v>
      </c>
      <c r="C134" s="150" t="str">
        <f>'Crisis Indicator Data'!C131</f>
        <v>TUR002</v>
      </c>
      <c r="D134" s="150" t="str">
        <f>'Crisis Indicator Data'!D131</f>
        <v>Turkey</v>
      </c>
      <c r="E134" s="150" t="str">
        <f>'Crisis Indicator Data'!E131</f>
        <v>TUR</v>
      </c>
      <c r="F134" s="159">
        <f>IF('Crisis Indicator Data'!Q131="x","x",('Crisis Indicator Data'!Q131/1000000))</f>
        <v>23.922000000000001</v>
      </c>
      <c r="G134" s="159">
        <f>IF('Crisis Indicator Data'!R131="x","x",('Crisis Indicator Data'!R131/1000000))</f>
        <v>10.144</v>
      </c>
      <c r="H134" s="159">
        <f>IF('Crisis Indicator Data'!S131="x","x",('Crisis Indicator Data'!S131/1000000))</f>
        <v>1.681</v>
      </c>
      <c r="I134" s="159">
        <f>IF('Crisis Indicator Data'!T131="x","x",('Crisis Indicator Data'!T131/1000000))</f>
        <v>0.41099999999999998</v>
      </c>
      <c r="J134" s="159">
        <f>IF('Crisis Indicator Data'!U131="x","x",('Crisis Indicator Data'!U131/1000000))</f>
        <v>0</v>
      </c>
      <c r="K134" s="246">
        <f t="shared" ref="K134:K144" si="12">IF(H134="x","x",IF(SUM(H134:J134)=0,0,IF(LOG(SUM(H134:J134)*1000000)&lt;$K$4,0,IF(LOG(SUM(H134:J134)*1000000)&gt;$K$3,5,ROUND(5-(K$3-LOG(SUM(H134:J134)*1000000))/(K$3-K$4)*5,1)))))</f>
        <v>3.9</v>
      </c>
      <c r="L134" s="143">
        <f>IF(F134="x","x",(F134*1000000/VLOOKUP($C134,'Crisis Indicator Data'!$C$3:$H$198,5,FALSE)))</f>
        <v>0.66159632723048845</v>
      </c>
      <c r="M134" s="143">
        <f>IF(G134="x","x",(G134*1000000/VLOOKUP($C134,'Crisis Indicator Data'!$C$3:$H$198,5,FALSE)))</f>
        <v>0.28054649040323026</v>
      </c>
      <c r="N134" s="143">
        <f>IF(H134="x","x",(H134*1000000/VLOOKUP($C134,'Crisis Indicator Data'!$C$3:$H$198,5,FALSE)))</f>
        <v>4.6490403230267159E-2</v>
      </c>
      <c r="O134" s="143">
        <f>IF(I134="x","x",(I134*1000000/VLOOKUP($C134,'Crisis Indicator Data'!$C$3:$H$198,5,FALSE)))</f>
        <v>1.136677913601416E-2</v>
      </c>
      <c r="P134" s="143">
        <f>IF(J134="x","x",(J134*1000000/VLOOKUP($C134,'Crisis Indicator Data'!$C$3:$H$198,5,FALSE)))</f>
        <v>0</v>
      </c>
      <c r="Q134" s="240">
        <f t="shared" ref="Q134:Q144" si="13">IF(N134="x","x",IF(OR(L134&gt;=$L$3,M134&gt;=$M$3,N134&gt;=$N$3,O134&gt;=$O$3,P134&gt;=$P$3),(IF(P134&gt;=$P$3,5,IF((O134+P134)&gt;=$O$3,4,IF((O134+P134+N134)&gt;=$N$3,3,IF((O134+P134+N134+M134)&gt;=$M$3,2,1)))))))</f>
        <v>3</v>
      </c>
      <c r="R134" s="240">
        <f t="shared" ref="R134:R144" si="14">IF(Q134="x","x",(AVERAGE(K134,Q134)))</f>
        <v>3.45</v>
      </c>
    </row>
    <row r="135" spans="1:18" x14ac:dyDescent="0.25">
      <c r="A135" s="149" t="str">
        <f>'Crisis Indicator Data'!A132</f>
        <v>Mixed Migration Flows in Turkey</v>
      </c>
      <c r="B135" s="150" t="str">
        <f>'Crisis Indicator Data'!B132</f>
        <v>International displacement</v>
      </c>
      <c r="C135" s="150" t="str">
        <f>'Crisis Indicator Data'!C132</f>
        <v>TUR003</v>
      </c>
      <c r="D135" s="150" t="str">
        <f>'Crisis Indicator Data'!D132</f>
        <v>Turkey</v>
      </c>
      <c r="E135" s="150" t="str">
        <f>'Crisis Indicator Data'!E132</f>
        <v>TUR</v>
      </c>
      <c r="F135" s="159">
        <f>IF('Crisis Indicator Data'!Q132="x","x",('Crisis Indicator Data'!Q132/1000000))</f>
        <v>25.06</v>
      </c>
      <c r="G135" s="159">
        <f>IF('Crisis Indicator Data'!R132="x","x",('Crisis Indicator Data'!R132/1000000))</f>
        <v>10.144</v>
      </c>
      <c r="H135" s="159">
        <f>IF('Crisis Indicator Data'!S132="x","x",('Crisis Indicator Data'!S132/1000000))</f>
        <v>1.681</v>
      </c>
      <c r="I135" s="159">
        <f>IF('Crisis Indicator Data'!T132="x","x",('Crisis Indicator Data'!T132/1000000))</f>
        <v>0.74099999999999999</v>
      </c>
      <c r="J135" s="159">
        <f>IF('Crisis Indicator Data'!U132="x","x",('Crisis Indicator Data'!U132/1000000))</f>
        <v>0</v>
      </c>
      <c r="K135" s="246">
        <f t="shared" si="12"/>
        <v>4</v>
      </c>
      <c r="L135" s="143">
        <f>IF(F135="x","x",(F135*1000000/VLOOKUP($C135,'Crisis Indicator Data'!$C$3:$H$198,5,FALSE)))</f>
        <v>0.66602880986551849</v>
      </c>
      <c r="M135" s="143">
        <f>IF(G135="x","x",(G135*1000000/VLOOKUP($C135,'Crisis Indicator Data'!$C$3:$H$198,5,FALSE)))</f>
        <v>0.26960080795194813</v>
      </c>
      <c r="N135" s="143">
        <f>IF(H135="x","x",(H135*1000000/VLOOKUP($C135,'Crisis Indicator Data'!$C$3:$H$198,5,FALSE)))</f>
        <v>4.4676553447084461E-2</v>
      </c>
      <c r="O135" s="143">
        <f>IF(I135="x","x",(I135*1000000/VLOOKUP($C135,'Crisis Indicator Data'!$C$3:$H$198,5,FALSE)))</f>
        <v>1.9693828735448893E-2</v>
      </c>
      <c r="P135" s="143">
        <f>IF(J135="x","x",(J135*1000000/VLOOKUP($C135,'Crisis Indicator Data'!$C$3:$H$198,5,FALSE)))</f>
        <v>0</v>
      </c>
      <c r="Q135" s="240">
        <f t="shared" si="13"/>
        <v>3</v>
      </c>
      <c r="R135" s="240">
        <f t="shared" si="14"/>
        <v>3.5</v>
      </c>
    </row>
    <row r="136" spans="1:18" x14ac:dyDescent="0.25">
      <c r="A136" s="149" t="str">
        <f>'Crisis Indicator Data'!A133</f>
        <v>Kurdish Conflict</v>
      </c>
      <c r="B136" s="150" t="str">
        <f>'Crisis Indicator Data'!B133</f>
        <v>Conflict</v>
      </c>
      <c r="C136" s="150" t="str">
        <f>'Crisis Indicator Data'!C133</f>
        <v>TUR004</v>
      </c>
      <c r="D136" s="150" t="str">
        <f>'Crisis Indicator Data'!D133</f>
        <v>Turkey</v>
      </c>
      <c r="E136" s="150" t="str">
        <f>'Crisis Indicator Data'!E133</f>
        <v>TUR</v>
      </c>
      <c r="F136" s="159" t="str">
        <f>IF('Crisis Indicator Data'!Q133="x","x",('Crisis Indicator Data'!Q133/1000000))</f>
        <v>x</v>
      </c>
      <c r="G136" s="159" t="str">
        <f>IF('Crisis Indicator Data'!R133="x","x",('Crisis Indicator Data'!R133/1000000))</f>
        <v>x</v>
      </c>
      <c r="H136" s="159" t="str">
        <f>IF('Crisis Indicator Data'!S133="x","x",('Crisis Indicator Data'!S133/1000000))</f>
        <v>x</v>
      </c>
      <c r="I136" s="159" t="str">
        <f>IF('Crisis Indicator Data'!T133="x","x",('Crisis Indicator Data'!T133/1000000))</f>
        <v>x</v>
      </c>
      <c r="J136" s="159" t="str">
        <f>IF('Crisis Indicator Data'!U133="x","x",('Crisis Indicator Data'!U133/1000000))</f>
        <v>x</v>
      </c>
      <c r="K136" s="246" t="str">
        <f t="shared" si="12"/>
        <v>x</v>
      </c>
      <c r="L136" s="143" t="str">
        <f>IF(F136="x","x",(F136*1000000/VLOOKUP($C136,'Crisis Indicator Data'!$C$3:$H$198,5,FALSE)))</f>
        <v>x</v>
      </c>
      <c r="M136" s="143" t="str">
        <f>IF(G136="x","x",(G136*1000000/VLOOKUP($C136,'Crisis Indicator Data'!$C$3:$H$198,5,FALSE)))</f>
        <v>x</v>
      </c>
      <c r="N136" s="143" t="str">
        <f>IF(H136="x","x",(H136*1000000/VLOOKUP($C136,'Crisis Indicator Data'!$C$3:$H$198,5,FALSE)))</f>
        <v>x</v>
      </c>
      <c r="O136" s="143" t="str">
        <f>IF(I136="x","x",(I136*1000000/VLOOKUP($C136,'Crisis Indicator Data'!$C$3:$H$198,5,FALSE)))</f>
        <v>x</v>
      </c>
      <c r="P136" s="143" t="str">
        <f>IF(J136="x","x",(J136*1000000/VLOOKUP($C136,'Crisis Indicator Data'!$C$3:$H$198,5,FALSE)))</f>
        <v>x</v>
      </c>
      <c r="Q136" s="240" t="str">
        <f t="shared" si="13"/>
        <v>x</v>
      </c>
      <c r="R136" s="240" t="str">
        <f t="shared" si="14"/>
        <v>x</v>
      </c>
    </row>
    <row r="137" spans="1:18" x14ac:dyDescent="0.25">
      <c r="A137" s="149" t="str">
        <f>'Crisis Indicator Data'!A134</f>
        <v>International Displacement in Tanzania</v>
      </c>
      <c r="B137" s="150" t="str">
        <f>'Crisis Indicator Data'!B134</f>
        <v>International displacement</v>
      </c>
      <c r="C137" s="150" t="str">
        <f>'Crisis Indicator Data'!C134</f>
        <v>TZA002</v>
      </c>
      <c r="D137" s="150" t="str">
        <f>'Crisis Indicator Data'!D134</f>
        <v>Tanzania</v>
      </c>
      <c r="E137" s="150" t="str">
        <f>'Crisis Indicator Data'!E134</f>
        <v>TZA</v>
      </c>
      <c r="F137" s="159">
        <f>IF('Crisis Indicator Data'!Q134="x","x",('Crisis Indicator Data'!Q134/1000000))</f>
        <v>0</v>
      </c>
      <c r="G137" s="159">
        <f>IF('Crisis Indicator Data'!R134="x","x",('Crisis Indicator Data'!R134/1000000))</f>
        <v>11.147</v>
      </c>
      <c r="H137" s="159">
        <f>IF('Crisis Indicator Data'!S134="x","x",('Crisis Indicator Data'!S134/1000000))</f>
        <v>0.246</v>
      </c>
      <c r="I137" s="159">
        <f>IF('Crisis Indicator Data'!T134="x","x",('Crisis Indicator Data'!T134/1000000))</f>
        <v>0</v>
      </c>
      <c r="J137" s="159">
        <f>IF('Crisis Indicator Data'!U134="x","x",('Crisis Indicator Data'!U134/1000000))</f>
        <v>0</v>
      </c>
      <c r="K137" s="246">
        <f t="shared" si="12"/>
        <v>2.2999999999999998</v>
      </c>
      <c r="L137" s="143">
        <f>IF(F137="x","x",(F137*1000000/VLOOKUP($C137,'Crisis Indicator Data'!$C$3:$H$198,5,FALSE)))</f>
        <v>0</v>
      </c>
      <c r="M137" s="143">
        <f>IF(G137="x","x",(G137*1000000/VLOOKUP($C137,'Crisis Indicator Data'!$C$3:$H$198,5,FALSE)))</f>
        <v>0.97840779425963309</v>
      </c>
      <c r="N137" s="143">
        <f>IF(H137="x","x",(H137*1000000/VLOOKUP($C137,'Crisis Indicator Data'!$C$3:$H$198,5,FALSE)))</f>
        <v>2.1592205740366893E-2</v>
      </c>
      <c r="O137" s="143">
        <f>IF(I137="x","x",(I137*1000000/VLOOKUP($C137,'Crisis Indicator Data'!$C$3:$H$198,5,FALSE)))</f>
        <v>0</v>
      </c>
      <c r="P137" s="143">
        <f>IF(J137="x","x",(J137*1000000/VLOOKUP($C137,'Crisis Indicator Data'!$C$3:$H$198,5,FALSE)))</f>
        <v>0</v>
      </c>
      <c r="Q137" s="240">
        <f t="shared" si="13"/>
        <v>2</v>
      </c>
      <c r="R137" s="240">
        <f t="shared" si="14"/>
        <v>2.15</v>
      </c>
    </row>
    <row r="138" spans="1:18" x14ac:dyDescent="0.25">
      <c r="A138" s="149" t="str">
        <f>'Crisis Indicator Data'!A135</f>
        <v>International Displacement in Uganda</v>
      </c>
      <c r="B138" s="150" t="str">
        <f>'Crisis Indicator Data'!B135</f>
        <v>International displacement</v>
      </c>
      <c r="C138" s="150" t="str">
        <f>'Crisis Indicator Data'!C135</f>
        <v>UGA005</v>
      </c>
      <c r="D138" s="150" t="str">
        <f>'Crisis Indicator Data'!D135</f>
        <v>Uganda</v>
      </c>
      <c r="E138" s="150" t="str">
        <f>'Crisis Indicator Data'!E135</f>
        <v>UGA</v>
      </c>
      <c r="F138" s="159">
        <f>IF('Crisis Indicator Data'!Q135="x","x",('Crisis Indicator Data'!Q135/1000000))</f>
        <v>6.1470000000000002</v>
      </c>
      <c r="G138" s="159">
        <f>IF('Crisis Indicator Data'!R135="x","x",('Crisis Indicator Data'!R135/1000000))</f>
        <v>0</v>
      </c>
      <c r="H138" s="159">
        <f>IF('Crisis Indicator Data'!S135="x","x",('Crisis Indicator Data'!S135/1000000))</f>
        <v>1.504</v>
      </c>
      <c r="I138" s="159">
        <f>IF('Crisis Indicator Data'!T135="x","x",('Crisis Indicator Data'!T135/1000000))</f>
        <v>0</v>
      </c>
      <c r="J138" s="159">
        <f>IF('Crisis Indicator Data'!U135="x","x",('Crisis Indicator Data'!U135/1000000))</f>
        <v>0</v>
      </c>
      <c r="K138" s="246">
        <f t="shared" si="12"/>
        <v>3.6</v>
      </c>
      <c r="L138" s="143">
        <f>IF(F138="x","x",(F138*1000000/VLOOKUP($C138,'Crisis Indicator Data'!$C$3:$H$198,5,FALSE)))</f>
        <v>0.80342438896876223</v>
      </c>
      <c r="M138" s="143">
        <f>IF(G138="x","x",(G138*1000000/VLOOKUP($C138,'Crisis Indicator Data'!$C$3:$H$198,5,FALSE)))</f>
        <v>0</v>
      </c>
      <c r="N138" s="143">
        <f>IF(H138="x","x",(H138*1000000/VLOOKUP($C138,'Crisis Indicator Data'!$C$3:$H$198,5,FALSE)))</f>
        <v>0.19657561103123775</v>
      </c>
      <c r="O138" s="143">
        <f>IF(I138="x","x",(I138*1000000/VLOOKUP($C138,'Crisis Indicator Data'!$C$3:$H$198,5,FALSE)))</f>
        <v>0</v>
      </c>
      <c r="P138" s="143">
        <f>IF(J138="x","x",(J138*1000000/VLOOKUP($C138,'Crisis Indicator Data'!$C$3:$H$198,5,FALSE)))</f>
        <v>0</v>
      </c>
      <c r="Q138" s="240">
        <f t="shared" si="13"/>
        <v>3</v>
      </c>
      <c r="R138" s="240">
        <f t="shared" si="14"/>
        <v>3.3</v>
      </c>
    </row>
    <row r="139" spans="1:18" x14ac:dyDescent="0.25">
      <c r="A139" s="149" t="str">
        <f>'Crisis Indicator Data'!A136</f>
        <v>Conflict in Ukraine</v>
      </c>
      <c r="B139" s="150" t="str">
        <f>'Crisis Indicator Data'!B136</f>
        <v>Conflict</v>
      </c>
      <c r="C139" s="150" t="str">
        <f>'Crisis Indicator Data'!C136</f>
        <v>UKR002</v>
      </c>
      <c r="D139" s="150" t="str">
        <f>'Crisis Indicator Data'!D136</f>
        <v>Ukraine</v>
      </c>
      <c r="E139" s="150" t="str">
        <f>'Crisis Indicator Data'!E136</f>
        <v>UKR</v>
      </c>
      <c r="F139" s="159">
        <f>IF('Crisis Indicator Data'!Q136="x","x",('Crisis Indicator Data'!Q136/1000000))</f>
        <v>0.90900000000000003</v>
      </c>
      <c r="G139" s="159">
        <f>IF('Crisis Indicator Data'!R136="x","x",('Crisis Indicator Data'!R136/1000000))</f>
        <v>2</v>
      </c>
      <c r="H139" s="159">
        <f>IF('Crisis Indicator Data'!S136="x","x",('Crisis Indicator Data'!S136/1000000))</f>
        <v>1.7</v>
      </c>
      <c r="I139" s="159">
        <f>IF('Crisis Indicator Data'!T136="x","x",('Crisis Indicator Data'!T136/1000000))</f>
        <v>1.7</v>
      </c>
      <c r="J139" s="159">
        <f>IF('Crisis Indicator Data'!U136="x","x",('Crisis Indicator Data'!U136/1000000))</f>
        <v>0</v>
      </c>
      <c r="K139" s="246">
        <f t="shared" si="12"/>
        <v>4.2</v>
      </c>
      <c r="L139" s="143">
        <f>IF(F139="x","x",(F139*1000000/VLOOKUP($C139,'Crisis Indicator Data'!$C$3:$H$198,5,FALSE)))</f>
        <v>0.14407988587731813</v>
      </c>
      <c r="M139" s="143">
        <f>IF(G139="x","x",(G139*1000000/VLOOKUP($C139,'Crisis Indicator Data'!$C$3:$H$198,5,FALSE)))</f>
        <v>0.31700744967506739</v>
      </c>
      <c r="N139" s="143">
        <f>IF(H139="x","x",(H139*1000000/VLOOKUP($C139,'Crisis Indicator Data'!$C$3:$H$198,5,FALSE)))</f>
        <v>0.26945633222380727</v>
      </c>
      <c r="O139" s="143">
        <f>IF(I139="x","x",(I139*1000000/VLOOKUP($C139,'Crisis Indicator Data'!$C$3:$H$198,5,FALSE)))</f>
        <v>0.26945633222380727</v>
      </c>
      <c r="P139" s="143">
        <f>IF(J139="x","x",(J139*1000000/VLOOKUP($C139,'Crisis Indicator Data'!$C$3:$H$198,5,FALSE)))</f>
        <v>0</v>
      </c>
      <c r="Q139" s="240">
        <f t="shared" si="13"/>
        <v>4</v>
      </c>
      <c r="R139" s="240">
        <f t="shared" si="14"/>
        <v>4.0999999999999996</v>
      </c>
    </row>
    <row r="140" spans="1:18" x14ac:dyDescent="0.25">
      <c r="A140" s="149" t="str">
        <f>'Crisis Indicator Data'!A137</f>
        <v>Complex crisis in Venezuela</v>
      </c>
      <c r="B140" s="150" t="str">
        <f>'Crisis Indicator Data'!B137</f>
        <v>Complex crisis</v>
      </c>
      <c r="C140" s="150" t="str">
        <f>'Crisis Indicator Data'!C137</f>
        <v>VEN001</v>
      </c>
      <c r="D140" s="150" t="str">
        <f>'Crisis Indicator Data'!D137</f>
        <v>Venezuela</v>
      </c>
      <c r="E140" s="150" t="str">
        <f>'Crisis Indicator Data'!E137</f>
        <v>VEN</v>
      </c>
      <c r="F140" s="159">
        <f>IF('Crisis Indicator Data'!Q137="x","x",('Crisis Indicator Data'!Q137/1000000))</f>
        <v>0</v>
      </c>
      <c r="G140" s="159">
        <f>IF('Crisis Indicator Data'!R137="x","x",('Crisis Indicator Data'!R137/1000000))</f>
        <v>12.61</v>
      </c>
      <c r="H140" s="159">
        <f>IF('Crisis Indicator Data'!S137="x","x",('Crisis Indicator Data'!S137/1000000))</f>
        <v>14.803000000000001</v>
      </c>
      <c r="I140" s="159">
        <f>IF('Crisis Indicator Data'!T137="x","x",('Crisis Indicator Data'!T137/1000000))</f>
        <v>0</v>
      </c>
      <c r="J140" s="159">
        <f>IF('Crisis Indicator Data'!U137="x","x",('Crisis Indicator Data'!U137/1000000))</f>
        <v>0</v>
      </c>
      <c r="K140" s="246">
        <f t="shared" si="12"/>
        <v>5</v>
      </c>
      <c r="L140" s="143">
        <f>IF(F140="x","x",(F140*1000000/VLOOKUP($C140,'Crisis Indicator Data'!$C$3:$H$198,5,FALSE)))</f>
        <v>0</v>
      </c>
      <c r="M140" s="143">
        <f>IF(G140="x","x",(G140*1000000/VLOOKUP($C140,'Crisis Indicator Data'!$C$3:$H$198,5,FALSE)))</f>
        <v>0.46001751057930834</v>
      </c>
      <c r="N140" s="143">
        <f>IF(H140="x","x",(H140*1000000/VLOOKUP($C140,'Crisis Indicator Data'!$C$3:$H$198,5,FALSE)))</f>
        <v>0.54001896979425068</v>
      </c>
      <c r="O140" s="143">
        <f>IF(I140="x","x",(I140*1000000/VLOOKUP($C140,'Crisis Indicator Data'!$C$3:$H$198,5,FALSE)))</f>
        <v>0</v>
      </c>
      <c r="P140" s="143">
        <f>IF(J140="x","x",(J140*1000000/VLOOKUP($C140,'Crisis Indicator Data'!$C$3:$H$198,5,FALSE)))</f>
        <v>0</v>
      </c>
      <c r="Q140" s="240">
        <f t="shared" si="13"/>
        <v>3</v>
      </c>
      <c r="R140" s="240">
        <f t="shared" si="14"/>
        <v>4</v>
      </c>
    </row>
    <row r="141" spans="1:18" x14ac:dyDescent="0.25">
      <c r="A141" s="149" t="str">
        <f>'Crisis Indicator Data'!A138</f>
        <v>Conflict in Yemen</v>
      </c>
      <c r="B141" s="150" t="str">
        <f>'Crisis Indicator Data'!B138</f>
        <v>Complex crisis</v>
      </c>
      <c r="C141" s="150" t="str">
        <f>'Crisis Indicator Data'!C138</f>
        <v>YEM001</v>
      </c>
      <c r="D141" s="150" t="str">
        <f>'Crisis Indicator Data'!D138</f>
        <v>Yemen</v>
      </c>
      <c r="E141" s="150" t="str">
        <f>'Crisis Indicator Data'!E138</f>
        <v>YEM</v>
      </c>
      <c r="F141" s="159">
        <f>IF('Crisis Indicator Data'!Q138="x","x",('Crisis Indicator Data'!Q138/1000000))</f>
        <v>3.6</v>
      </c>
      <c r="G141" s="159">
        <f>IF('Crisis Indicator Data'!R138="x","x",('Crisis Indicator Data'!R138/1000000))</f>
        <v>6.4</v>
      </c>
      <c r="H141" s="159">
        <f>IF('Crisis Indicator Data'!S138="x","x",('Crisis Indicator Data'!S138/1000000))</f>
        <v>8.4</v>
      </c>
      <c r="I141" s="159">
        <f>IF('Crisis Indicator Data'!T138="x","x",('Crisis Indicator Data'!T138/1000000))</f>
        <v>8.9</v>
      </c>
      <c r="J141" s="159">
        <f>IF('Crisis Indicator Data'!U138="x","x",('Crisis Indicator Data'!U138/1000000))</f>
        <v>3.4</v>
      </c>
      <c r="K141" s="246">
        <f t="shared" si="12"/>
        <v>5</v>
      </c>
      <c r="L141" s="143">
        <f>IF(F141="x","x",(F141*1000000/VLOOKUP($C141,'Crisis Indicator Data'!$C$3:$H$198,5,FALSE)))</f>
        <v>0.11726384364820847</v>
      </c>
      <c r="M141" s="143">
        <f>IF(G141="x","x",(G141*1000000/VLOOKUP($C141,'Crisis Indicator Data'!$C$3:$H$198,5,FALSE)))</f>
        <v>0.20846905537459284</v>
      </c>
      <c r="N141" s="143">
        <f>IF(H141="x","x",(H141*1000000/VLOOKUP($C141,'Crisis Indicator Data'!$C$3:$H$198,5,FALSE)))</f>
        <v>0.2736156351791531</v>
      </c>
      <c r="O141" s="143">
        <f>IF(I141="x","x",(I141*1000000/VLOOKUP($C141,'Crisis Indicator Data'!$C$3:$H$198,5,FALSE)))</f>
        <v>0.28990228013029318</v>
      </c>
      <c r="P141" s="143">
        <f>IF(J141="x","x",(J141*1000000/VLOOKUP($C141,'Crisis Indicator Data'!$C$3:$H$198,5,FALSE)))</f>
        <v>0.11074918566775244</v>
      </c>
      <c r="Q141" s="240">
        <f t="shared" si="13"/>
        <v>5</v>
      </c>
      <c r="R141" s="240">
        <f t="shared" si="14"/>
        <v>5</v>
      </c>
    </row>
    <row r="142" spans="1:18" x14ac:dyDescent="0.25">
      <c r="A142" s="149" t="str">
        <f>'Crisis Indicator Data'!A139</f>
        <v>Mixed migration flows in Yemen</v>
      </c>
      <c r="B142" s="150" t="str">
        <f>'Crisis Indicator Data'!B139</f>
        <v>International displacement</v>
      </c>
      <c r="C142" s="150" t="str">
        <f>'Crisis Indicator Data'!C139</f>
        <v>YEM002</v>
      </c>
      <c r="D142" s="150" t="str">
        <f>'Crisis Indicator Data'!D139</f>
        <v>Yemen</v>
      </c>
      <c r="E142" s="150" t="str">
        <f>'Crisis Indicator Data'!E139</f>
        <v>YEM</v>
      </c>
      <c r="F142" s="159">
        <f>IF('Crisis Indicator Data'!Q139="x","x",('Crisis Indicator Data'!Q139/1000000))</f>
        <v>3.6</v>
      </c>
      <c r="G142" s="159">
        <f>IF('Crisis Indicator Data'!R139="x","x",('Crisis Indicator Data'!R139/1000000))</f>
        <v>6.4</v>
      </c>
      <c r="H142" s="159">
        <f>IF('Crisis Indicator Data'!S139="x","x",('Crisis Indicator Data'!S139/1000000))</f>
        <v>8.4</v>
      </c>
      <c r="I142" s="159">
        <f>IF('Crisis Indicator Data'!T139="x","x",('Crisis Indicator Data'!T139/1000000))</f>
        <v>8.9</v>
      </c>
      <c r="J142" s="159">
        <f>IF('Crisis Indicator Data'!U139="x","x",('Crisis Indicator Data'!U139/1000000))</f>
        <v>3.4</v>
      </c>
      <c r="K142" s="246">
        <f t="shared" si="12"/>
        <v>5</v>
      </c>
      <c r="L142" s="143">
        <f>IF(F142="x","x",(F142*1000000/VLOOKUP($C142,'Crisis Indicator Data'!$C$3:$H$198,5,FALSE)))</f>
        <v>0.11726384364820847</v>
      </c>
      <c r="M142" s="143">
        <f>IF(G142="x","x",(G142*1000000/VLOOKUP($C142,'Crisis Indicator Data'!$C$3:$H$198,5,FALSE)))</f>
        <v>0.20846905537459284</v>
      </c>
      <c r="N142" s="143">
        <f>IF(H142="x","x",(H142*1000000/VLOOKUP($C142,'Crisis Indicator Data'!$C$3:$H$198,5,FALSE)))</f>
        <v>0.2736156351791531</v>
      </c>
      <c r="O142" s="143">
        <f>IF(I142="x","x",(I142*1000000/VLOOKUP($C142,'Crisis Indicator Data'!$C$3:$H$198,5,FALSE)))</f>
        <v>0.28990228013029318</v>
      </c>
      <c r="P142" s="143">
        <f>IF(J142="x","x",(J142*1000000/VLOOKUP($C142,'Crisis Indicator Data'!$C$3:$H$198,5,FALSE)))</f>
        <v>0.11074918566775244</v>
      </c>
      <c r="Q142" s="240">
        <f t="shared" si="13"/>
        <v>5</v>
      </c>
      <c r="R142" s="240">
        <f t="shared" si="14"/>
        <v>5</v>
      </c>
    </row>
    <row r="143" spans="1:18" x14ac:dyDescent="0.25">
      <c r="A143" s="149" t="str">
        <f>'Crisis Indicator Data'!A140</f>
        <v>Drought in Zambia</v>
      </c>
      <c r="B143" s="150" t="str">
        <f>'Crisis Indicator Data'!B140</f>
        <v>Drought</v>
      </c>
      <c r="C143" s="150" t="str">
        <f>'Crisis Indicator Data'!C140</f>
        <v>ZMB002</v>
      </c>
      <c r="D143" s="150" t="str">
        <f>'Crisis Indicator Data'!D140</f>
        <v>Zambia</v>
      </c>
      <c r="E143" s="150" t="str">
        <f>'Crisis Indicator Data'!E140</f>
        <v>ZMB</v>
      </c>
      <c r="F143" s="160">
        <f>IF('Crisis Indicator Data'!Q140="x","x",('Crisis Indicator Data'!Q140/1000000))</f>
        <v>5.4210000000000003</v>
      </c>
      <c r="G143" s="160">
        <f>IF('Crisis Indicator Data'!R140="x","x",('Crisis Indicator Data'!R140/1000000))</f>
        <v>5.1849999999999996</v>
      </c>
      <c r="H143" s="160">
        <f>IF('Crisis Indicator Data'!S140="x","x",('Crisis Indicator Data'!S140/1000000))</f>
        <v>1.575</v>
      </c>
      <c r="I143" s="160">
        <f>IF('Crisis Indicator Data'!T140="x","x",('Crisis Indicator Data'!T140/1000000))</f>
        <v>0</v>
      </c>
      <c r="J143" s="160">
        <f>IF('Crisis Indicator Data'!U140="x","x",('Crisis Indicator Data'!U140/1000000))</f>
        <v>0</v>
      </c>
      <c r="K143" s="246">
        <f t="shared" si="12"/>
        <v>3.7</v>
      </c>
      <c r="L143" s="143">
        <f>IF(F143="x","x",(F143*1000000/VLOOKUP($C143,'Crisis Indicator Data'!$C$3:$H$198,5,FALSE)))</f>
        <v>0.44503735325506938</v>
      </c>
      <c r="M143" s="143">
        <f>IF(G143="x","x",(G143*1000000/VLOOKUP($C143,'Crisis Indicator Data'!$C$3:$H$198,5,FALSE)))</f>
        <v>0.42566291765864872</v>
      </c>
      <c r="N143" s="143">
        <f>IF(H143="x","x",(H143*1000000/VLOOKUP($C143,'Crisis Indicator Data'!$C$3:$H$198,5,FALSE)))</f>
        <v>0.12929972908628193</v>
      </c>
      <c r="O143" s="143">
        <f>IF(I143="x","x",(I143*1000000/VLOOKUP($C143,'Crisis Indicator Data'!$C$3:$H$198,5,FALSE)))</f>
        <v>0</v>
      </c>
      <c r="P143" s="143">
        <f>IF(J143="x","x",(J143*1000000/VLOOKUP($C143,'Crisis Indicator Data'!$C$3:$H$198,5,FALSE)))</f>
        <v>0</v>
      </c>
      <c r="Q143" s="240">
        <f t="shared" si="13"/>
        <v>3</v>
      </c>
      <c r="R143" s="240">
        <f t="shared" si="14"/>
        <v>3.35</v>
      </c>
    </row>
    <row r="144" spans="1:18" x14ac:dyDescent="0.25">
      <c r="A144" s="152" t="str">
        <f>'Crisis Indicator Data'!A141</f>
        <v>Complex crisis in Zimbabwe</v>
      </c>
      <c r="B144" s="153" t="str">
        <f>'Crisis Indicator Data'!B141</f>
        <v>Complex crisis</v>
      </c>
      <c r="C144" s="153" t="str">
        <f>'Crisis Indicator Data'!C141</f>
        <v>ZWE001</v>
      </c>
      <c r="D144" s="153" t="str">
        <f>'Crisis Indicator Data'!D141</f>
        <v>Zimbabwe</v>
      </c>
      <c r="E144" s="153" t="str">
        <f>'Crisis Indicator Data'!E141</f>
        <v>ZWE</v>
      </c>
      <c r="F144" s="160">
        <f>IF('Crisis Indicator Data'!Q141="x","x",('Crisis Indicator Data'!Q141/1000000))</f>
        <v>5.851</v>
      </c>
      <c r="G144" s="160">
        <f>IF('Crisis Indicator Data'!R141="x","x",('Crisis Indicator Data'!R141/1000000))</f>
        <v>2.706</v>
      </c>
      <c r="H144" s="160">
        <f>IF('Crisis Indicator Data'!S141="x","x",('Crisis Indicator Data'!S141/1000000))</f>
        <v>6.05</v>
      </c>
      <c r="I144" s="160">
        <f>IF('Crisis Indicator Data'!T141="x","x",('Crisis Indicator Data'!T141/1000000))</f>
        <v>0.95</v>
      </c>
      <c r="J144" s="160">
        <f>IF('Crisis Indicator Data'!U141="x","x",('Crisis Indicator Data'!U141/1000000))</f>
        <v>0</v>
      </c>
      <c r="K144" s="246">
        <f t="shared" si="12"/>
        <v>4.7</v>
      </c>
      <c r="L144" s="143">
        <f>IF(F144="x","x",(F144*1000000/VLOOKUP($C144,'Crisis Indicator Data'!$C$3:$H$198,5,FALSE)))</f>
        <v>0.37610079064086904</v>
      </c>
      <c r="M144" s="143">
        <f>IF(G144="x","x",(G144*1000000/VLOOKUP($C144,'Crisis Indicator Data'!$C$3:$H$198,5,FALSE)))</f>
        <v>0.17394099119367487</v>
      </c>
      <c r="N144" s="143">
        <f>IF(H144="x","x",(H144*1000000/VLOOKUP($C144,'Crisis Indicator Data'!$C$3:$H$198,5,FALSE)))</f>
        <v>0.38889245998585847</v>
      </c>
      <c r="O144" s="143">
        <f>IF(I144="x","x",(I144*1000000/VLOOKUP($C144,'Crisis Indicator Data'!$C$3:$H$198,5,FALSE)))</f>
        <v>6.1065758179597605E-2</v>
      </c>
      <c r="P144" s="143">
        <f>IF(J144="x","x",(J144*1000000/VLOOKUP($C144,'Crisis Indicator Data'!$C$3:$H$198,5,FALSE)))</f>
        <v>0</v>
      </c>
      <c r="Q144" s="240">
        <f t="shared" si="13"/>
        <v>4</v>
      </c>
      <c r="R144" s="240">
        <f t="shared" si="14"/>
        <v>4.3499999999999996</v>
      </c>
    </row>
    <row r="145" spans="10:19" x14ac:dyDescent="0.25">
      <c r="J145"/>
      <c r="K145"/>
      <c r="L145"/>
      <c r="M145"/>
      <c r="N145"/>
      <c r="O145"/>
      <c r="P145"/>
      <c r="Q145"/>
      <c r="R145"/>
      <c r="S145"/>
    </row>
    <row r="146" spans="10:19" x14ac:dyDescent="0.25">
      <c r="J146"/>
      <c r="K146"/>
      <c r="L146"/>
      <c r="M146"/>
      <c r="N146"/>
      <c r="O146"/>
      <c r="P146"/>
      <c r="Q146"/>
      <c r="R146"/>
      <c r="S146"/>
    </row>
    <row r="147" spans="10:19" x14ac:dyDescent="0.25">
      <c r="J147"/>
      <c r="K147"/>
      <c r="L147"/>
      <c r="M147"/>
      <c r="N147"/>
      <c r="O147"/>
      <c r="P147"/>
      <c r="Q147"/>
      <c r="R147"/>
      <c r="S147"/>
    </row>
    <row r="148" spans="10:19" x14ac:dyDescent="0.25">
      <c r="J148"/>
      <c r="K148"/>
      <c r="L148"/>
      <c r="M148"/>
      <c r="N148"/>
      <c r="O148"/>
      <c r="P148"/>
      <c r="Q148"/>
      <c r="R148"/>
      <c r="S148"/>
    </row>
    <row r="149" spans="10:19" x14ac:dyDescent="0.25">
      <c r="J149"/>
      <c r="K149"/>
      <c r="L149"/>
      <c r="M149"/>
      <c r="N149"/>
      <c r="O149"/>
      <c r="P149"/>
      <c r="Q149"/>
      <c r="R149"/>
      <c r="S149"/>
    </row>
  </sheetData>
  <mergeCells count="1">
    <mergeCell ref="A1:R1"/>
  </mergeCells>
  <conditionalFormatting sqref="K6:K144">
    <cfRule type="cellIs" dxfId="351" priority="21" stopIfTrue="1" operator="between">
      <formula>7.1</formula>
      <formula>10</formula>
    </cfRule>
    <cfRule type="cellIs" dxfId="350" priority="22" stopIfTrue="1" operator="between">
      <formula>5.4</formula>
      <formula>7</formula>
    </cfRule>
    <cfRule type="cellIs" dxfId="349" priority="23" stopIfTrue="1" operator="between">
      <formula>3.5</formula>
      <formula>5.3</formula>
    </cfRule>
    <cfRule type="cellIs" dxfId="348" priority="24" stopIfTrue="1" operator="between">
      <formula>1.8</formula>
      <formula>3.4</formula>
    </cfRule>
    <cfRule type="cellIs" dxfId="347" priority="25" stopIfTrue="1" operator="between">
      <formula>0</formula>
      <formula>1.7</formula>
    </cfRule>
  </conditionalFormatting>
  <conditionalFormatting sqref="Q6:Q144">
    <cfRule type="cellIs" dxfId="346" priority="16" stopIfTrue="1" operator="between">
      <formula>7.1</formula>
      <formula>10</formula>
    </cfRule>
    <cfRule type="cellIs" dxfId="345" priority="17" stopIfTrue="1" operator="between">
      <formula>5.4</formula>
      <formula>7</formula>
    </cfRule>
    <cfRule type="cellIs" dxfId="344" priority="18" stopIfTrue="1" operator="between">
      <formula>3.5</formula>
      <formula>5.3</formula>
    </cfRule>
    <cfRule type="cellIs" dxfId="343" priority="19" stopIfTrue="1" operator="between">
      <formula>1.8</formula>
      <formula>3.4</formula>
    </cfRule>
    <cfRule type="cellIs" dxfId="342" priority="20" stopIfTrue="1" operator="between">
      <formula>0</formula>
      <formula>1.7</formula>
    </cfRule>
  </conditionalFormatting>
  <conditionalFormatting sqref="R6:R144">
    <cfRule type="cellIs" dxfId="341" priority="6" stopIfTrue="1" operator="between">
      <formula>5</formula>
      <formula>5.9</formula>
    </cfRule>
    <cfRule type="cellIs" dxfId="340" priority="7" stopIfTrue="1" operator="between">
      <formula>4</formula>
      <formula>4.9</formula>
    </cfRule>
    <cfRule type="cellIs" dxfId="339" priority="8" stopIfTrue="1" operator="between">
      <formula>3</formula>
      <formula>3.9</formula>
    </cfRule>
    <cfRule type="cellIs" dxfId="338" priority="9" stopIfTrue="1" operator="between">
      <formula>2</formula>
      <formula>2.9</formula>
    </cfRule>
    <cfRule type="cellIs" dxfId="337" priority="10" stopIfTrue="1" operator="between">
      <formula>0</formula>
      <formula>1.9</formula>
    </cfRule>
  </conditionalFormatting>
  <conditionalFormatting sqref="L6:P143">
    <cfRule type="cellIs" priority="4" stopIfTrue="1" operator="equal">
      <formula>"x"</formula>
    </cfRule>
    <cfRule type="cellIs" dxfId="336" priority="5" operator="greaterThan">
      <formula>1.05</formula>
    </cfRule>
  </conditionalFormatting>
  <conditionalFormatting sqref="L144:P144">
    <cfRule type="cellIs" priority="2" stopIfTrue="1" operator="equal">
      <formula>"x"</formula>
    </cfRule>
    <cfRule type="cellIs" dxfId="335" priority="3"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1"/>
  <sheetViews>
    <sheetView topLeftCell="B115" workbookViewId="0">
      <selection activeCell="E145" sqref="E145:AN151"/>
    </sheetView>
  </sheetViews>
  <sheetFormatPr defaultColWidth="9.42578125" defaultRowHeight="15" x14ac:dyDescent="0.25"/>
  <cols>
    <col min="1" max="1" width="40.42578125" style="216" bestFit="1" customWidth="1"/>
    <col min="2" max="2" width="25.5703125" style="216" bestFit="1" customWidth="1"/>
    <col min="3" max="3" width="11.42578125" style="216" bestFit="1" customWidth="1"/>
    <col min="4" max="4" width="11.42578125" style="216" customWidth="1"/>
    <col min="5" max="5" width="8.42578125" style="213" customWidth="1"/>
    <col min="6" max="14" width="8.5703125" style="216" customWidth="1"/>
    <col min="15" max="15" width="8.5703125" style="214" customWidth="1"/>
    <col min="16" max="17" width="8.5703125" style="216" customWidth="1"/>
    <col min="18" max="18" width="8.5703125" style="214" customWidth="1"/>
    <col min="19" max="22" width="8.5703125" style="216" customWidth="1"/>
    <col min="23" max="24" width="8.5703125" style="214" customWidth="1"/>
    <col min="25" max="25" width="8.5703125" style="216" customWidth="1"/>
    <col min="26" max="26" width="8.5703125" style="214" customWidth="1"/>
    <col min="27" max="30" width="13" style="216" hidden="1" customWidth="1"/>
    <col min="31" max="31" width="8.5703125" style="216" hidden="1" customWidth="1"/>
    <col min="32" max="38" width="13" style="216" hidden="1" customWidth="1"/>
    <col min="39" max="40" width="8.5703125" style="214" customWidth="1"/>
    <col min="41" max="41" width="9.42578125" style="216" customWidth="1"/>
    <col min="42" max="16384" width="9.42578125" style="216"/>
  </cols>
  <sheetData>
    <row r="1" spans="1:40" x14ac:dyDescent="0.2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3">
      <c r="A2" s="51"/>
      <c r="B2" s="51"/>
      <c r="C2" s="55"/>
      <c r="D2" s="55"/>
      <c r="E2" s="8"/>
      <c r="F2" s="82" t="s">
        <v>7127</v>
      </c>
      <c r="G2" s="82" t="s">
        <v>7128</v>
      </c>
      <c r="H2" s="81" t="s">
        <v>7129</v>
      </c>
      <c r="I2" s="82" t="s">
        <v>7130</v>
      </c>
      <c r="J2" s="82" t="s">
        <v>7131</v>
      </c>
      <c r="K2" s="81" t="s">
        <v>7132</v>
      </c>
      <c r="L2" s="82" t="s">
        <v>7133</v>
      </c>
      <c r="M2" s="82" t="s">
        <v>7134</v>
      </c>
      <c r="N2" s="81" t="s">
        <v>7135</v>
      </c>
      <c r="O2" s="80" t="s">
        <v>7136</v>
      </c>
      <c r="P2" s="82" t="s">
        <v>7137</v>
      </c>
      <c r="Q2" s="82" t="s">
        <v>7138</v>
      </c>
      <c r="R2" s="80" t="s">
        <v>7139</v>
      </c>
      <c r="S2" s="82" t="s">
        <v>7140</v>
      </c>
      <c r="T2" s="82" t="s">
        <v>7141</v>
      </c>
      <c r="U2" s="82" t="s">
        <v>7142</v>
      </c>
      <c r="V2" s="82" t="s">
        <v>7143</v>
      </c>
      <c r="W2" s="80" t="s">
        <v>7144</v>
      </c>
      <c r="X2" s="79" t="s">
        <v>7084</v>
      </c>
      <c r="Y2" s="82" t="s">
        <v>7145</v>
      </c>
      <c r="Z2" s="80" t="s">
        <v>7146</v>
      </c>
      <c r="AA2" s="82" t="s">
        <v>3866</v>
      </c>
      <c r="AB2" s="82" t="s">
        <v>3876</v>
      </c>
      <c r="AC2" s="82" t="s">
        <v>3868</v>
      </c>
      <c r="AD2" s="82" t="s">
        <v>3076</v>
      </c>
      <c r="AE2" s="81" t="s">
        <v>7147</v>
      </c>
      <c r="AF2" s="82" t="s">
        <v>3864</v>
      </c>
      <c r="AG2" s="82" t="s">
        <v>3874</v>
      </c>
      <c r="AH2" s="81" t="s">
        <v>7148</v>
      </c>
      <c r="AI2" s="82" t="s">
        <v>3870</v>
      </c>
      <c r="AJ2" s="82" t="s">
        <v>7149</v>
      </c>
      <c r="AK2" s="82" t="s">
        <v>3872</v>
      </c>
      <c r="AL2" s="81" t="s">
        <v>7150</v>
      </c>
      <c r="AM2" s="80" t="s">
        <v>7151</v>
      </c>
      <c r="AN2" s="79" t="s">
        <v>7085</v>
      </c>
    </row>
    <row r="3" spans="1:40" x14ac:dyDescent="0.25">
      <c r="A3" s="51"/>
      <c r="B3" s="51"/>
      <c r="C3" s="55"/>
      <c r="D3" s="55"/>
      <c r="E3" s="7" t="s">
        <v>7114</v>
      </c>
      <c r="F3" s="249">
        <v>14</v>
      </c>
      <c r="G3" s="249">
        <v>10</v>
      </c>
      <c r="H3" s="249"/>
      <c r="I3" s="249">
        <v>1</v>
      </c>
      <c r="J3" s="249">
        <v>0.5</v>
      </c>
      <c r="K3" s="249"/>
      <c r="L3" s="249">
        <v>0.75</v>
      </c>
      <c r="M3" s="249">
        <v>65</v>
      </c>
      <c r="N3" s="249"/>
      <c r="O3" s="249"/>
      <c r="P3" s="249"/>
      <c r="Q3" s="69">
        <v>3000</v>
      </c>
      <c r="R3" s="249"/>
      <c r="S3" s="249">
        <v>100</v>
      </c>
      <c r="T3" s="249">
        <v>2.5</v>
      </c>
      <c r="U3" s="249">
        <v>10</v>
      </c>
      <c r="V3" s="249">
        <v>100</v>
      </c>
      <c r="W3" s="249"/>
      <c r="X3" s="249"/>
      <c r="Y3" s="249"/>
      <c r="Z3" s="249"/>
      <c r="AA3" s="249"/>
      <c r="AB3" s="249"/>
      <c r="AC3" s="249"/>
      <c r="AD3" s="249"/>
      <c r="AE3" s="249"/>
      <c r="AF3" s="249"/>
      <c r="AG3" s="249"/>
      <c r="AH3" s="249"/>
      <c r="AI3" s="249"/>
      <c r="AJ3" s="249"/>
      <c r="AK3" s="249"/>
      <c r="AL3" s="249"/>
      <c r="AM3" s="249"/>
      <c r="AN3" s="249"/>
    </row>
    <row r="4" spans="1:40" x14ac:dyDescent="0.25">
      <c r="A4" s="51"/>
      <c r="B4" s="51"/>
      <c r="C4" s="55"/>
      <c r="D4" s="55"/>
      <c r="E4" s="7" t="s">
        <v>7115</v>
      </c>
      <c r="F4" s="249">
        <v>0</v>
      </c>
      <c r="G4" s="249">
        <v>0</v>
      </c>
      <c r="H4" s="249"/>
      <c r="I4" s="249">
        <v>0</v>
      </c>
      <c r="J4" s="249">
        <v>0</v>
      </c>
      <c r="K4" s="249"/>
      <c r="L4" s="249">
        <v>0</v>
      </c>
      <c r="M4" s="249">
        <v>25</v>
      </c>
      <c r="N4" s="249"/>
      <c r="O4" s="249"/>
      <c r="P4" s="249"/>
      <c r="Q4" s="249">
        <v>1</v>
      </c>
      <c r="R4" s="249"/>
      <c r="S4" s="249">
        <v>0</v>
      </c>
      <c r="T4" s="249">
        <v>-2.5</v>
      </c>
      <c r="U4" s="249">
        <v>0</v>
      </c>
      <c r="V4" s="249">
        <v>0</v>
      </c>
      <c r="W4" s="249"/>
      <c r="X4" s="249"/>
      <c r="Y4" s="249"/>
      <c r="Z4" s="249"/>
      <c r="AA4" s="249"/>
      <c r="AB4" s="249"/>
      <c r="AC4" s="249"/>
      <c r="AD4" s="249"/>
      <c r="AE4" s="249"/>
      <c r="AF4" s="249"/>
      <c r="AG4" s="249"/>
      <c r="AH4" s="249"/>
      <c r="AI4" s="249"/>
      <c r="AJ4" s="249"/>
      <c r="AK4" s="249"/>
      <c r="AL4" s="249"/>
      <c r="AM4" s="249"/>
      <c r="AN4" s="249"/>
    </row>
    <row r="5" spans="1:40" x14ac:dyDescent="0.25">
      <c r="A5" s="23" t="s">
        <v>7068</v>
      </c>
      <c r="B5" s="23" t="s">
        <v>7152</v>
      </c>
      <c r="C5" s="23" t="s">
        <v>7070</v>
      </c>
      <c r="D5" s="23" t="s">
        <v>7071</v>
      </c>
      <c r="E5" s="24" t="s">
        <v>7116</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3">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3">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3">
        <f t="shared" ref="H6:H37" si="0">IF(AND(F6="x",G6="x"),"x",AVERAGE(F6,G6))</f>
        <v>3.5</v>
      </c>
      <c r="I6" s="243">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3">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3">
        <f t="shared" ref="K6:K37" si="1">IF(AND(I6="x",J6="x"),"x",AVERAGE(I6,J6))</f>
        <v>1.85</v>
      </c>
      <c r="L6" s="243">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3"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3">
        <f t="shared" ref="N6:N37" si="2">IF(AND(L6="x",M6="x"),"x",AVERAGE(L6,M6))</f>
        <v>3.8</v>
      </c>
      <c r="O6" s="243">
        <f t="shared" ref="O6:O37" si="3">AVERAGE(H6,K6,N6)</f>
        <v>3.0499999999999994</v>
      </c>
      <c r="P6" s="243">
        <f>IF(B6="Regional crisis",VLOOKUP(C6,'Regional Crises'!$B$1:$R$69,12,FALSE),VLOOKUP(E6,'Country Indicator Data'!$B$4:$I$300,8,FALSE))</f>
        <v>10</v>
      </c>
      <c r="Q6" s="243">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3">
        <f t="shared" ref="R6:R37" si="4">AVERAGE(P6:Q6)</f>
        <v>7.5</v>
      </c>
      <c r="S6" s="243">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3">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3">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3">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3">
        <f t="shared" ref="W6:W37" si="5">IF(AND(S6="x",V6="x"),"x",ROUND(AVERAGE(S6,V6,T6,U6),1))</f>
        <v>3.9</v>
      </c>
      <c r="X6" s="243">
        <f t="shared" ref="X6:X37" si="6">ROUND(AVERAGE(O6,W6,R6),1)</f>
        <v>4.8</v>
      </c>
      <c r="Y6" s="250">
        <f>IF('Core Indicators'!FC3="x","x",IF('Core Indicators'!FC3&gt;=5,5,IF('Core Indicators'!FC3&gt;=4,4,IF('Core Indicators'!FC3&gt;=3,3,IF('Core Indicators'!FC3&gt;=2,2,IF('Core Indicators'!FC3&gt;=1,1,0))))))</f>
        <v>5</v>
      </c>
      <c r="Z6" s="243">
        <f t="shared" ref="Z6:Z37" si="7">Y6</f>
        <v>5</v>
      </c>
      <c r="AA6" s="250">
        <f>'Crisis Indicator Data'!Y3</f>
        <v>1</v>
      </c>
      <c r="AB6" s="250">
        <f>'Crisis Indicator Data'!Z3</f>
        <v>2</v>
      </c>
      <c r="AC6" s="250">
        <f>'Crisis Indicator Data'!AA3</f>
        <v>2</v>
      </c>
      <c r="AD6" s="250">
        <f>'Crisis Indicator Data'!AB3</f>
        <v>3</v>
      </c>
      <c r="AE6" s="250">
        <f t="shared" ref="AE6:AE37" si="8">IF(SUM(AA6:AD6)=0,0,IF(SUM(AA6,AB6,AC6,AD6)&lt;2,1,IF(SUM(AA6:AD6)&lt;6,2,IF(SUM(AA6:AD6)&lt;8,3,IF(SUM(AA6:AD6)&lt;10,4,5)))))</f>
        <v>4</v>
      </c>
      <c r="AF6" s="250">
        <f>'Crisis Indicator Data'!AC3</f>
        <v>2</v>
      </c>
      <c r="AG6" s="250">
        <f>'Crisis Indicator Data'!AD3</f>
        <v>3</v>
      </c>
      <c r="AH6" s="250">
        <f t="shared" ref="AH6:AH37" si="9">IF(SUM(AF6:AG6)=0,0,IF(SUM(AF6,AG6)=1,1,IF(SUM(AF6:AG6)&lt;3,2,IF(SUM(AF6:AG6)&lt;4,3,IF(SUM(AF6:AG6)&lt;5,4,5)))))</f>
        <v>5</v>
      </c>
      <c r="AI6" s="250">
        <f>'Crisis Indicator Data'!AE3</f>
        <v>3</v>
      </c>
      <c r="AJ6" s="250">
        <f>'Crisis Indicator Data'!AF3</f>
        <v>3</v>
      </c>
      <c r="AK6" s="250">
        <f>'Crisis Indicator Data'!AG3</f>
        <v>3</v>
      </c>
      <c r="AL6" s="250">
        <f t="shared" ref="AL6:AL37" si="10">IF(SUM(AI6:AK6)=0,0,IF(SUM(AI6:AK6)=1,1,IF(SUM(AI6:AK6)&lt;3,2,IF(SUM(AI6:AK6)&lt;5,3,IF(SUM(AI6:AK6)&lt;7,4,5)))))</f>
        <v>5</v>
      </c>
      <c r="AM6" s="243">
        <f t="shared" ref="AM6:AM37" si="11">IF(AA6=3,5,ROUND(AVERAGE(AE6,AH6,AL6),0))</f>
        <v>5</v>
      </c>
      <c r="AN6" s="243">
        <f t="shared" ref="AN6:AN37" si="12">IF(AND(Z6="x",AM6="x"),"x",ROUND(AVERAGE(Z6,AM6),1))</f>
        <v>5</v>
      </c>
    </row>
    <row r="7" spans="1:40" ht="13.5" customHeight="1" x14ac:dyDescent="0.25">
      <c r="A7" s="146" t="str">
        <f>'Crisis Indicator Data'!A4</f>
        <v>Drought in South-West Angola</v>
      </c>
      <c r="B7" s="147" t="str">
        <f>'Crisis Indicator Data'!B4</f>
        <v>Food Security</v>
      </c>
      <c r="C7" s="147" t="str">
        <f>'Crisis Indicator Data'!C4</f>
        <v>AGO002</v>
      </c>
      <c r="D7" s="147" t="str">
        <f>'Crisis Indicator Data'!D4</f>
        <v>Angola</v>
      </c>
      <c r="E7" s="148" t="str">
        <f>'Crisis Indicator Data'!E4</f>
        <v>AGO</v>
      </c>
      <c r="F7" s="243">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3">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243">
        <f t="shared" si="0"/>
        <v>3.1500000000000004</v>
      </c>
      <c r="I7" s="243">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243">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243">
        <f t="shared" si="1"/>
        <v>4.4000000000000004</v>
      </c>
      <c r="L7" s="243">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243">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243">
        <f t="shared" si="2"/>
        <v>3.5999999999999996</v>
      </c>
      <c r="O7" s="243">
        <f t="shared" si="3"/>
        <v>3.7166666666666668</v>
      </c>
      <c r="P7" s="243">
        <f>IF(B7="Regional crisis",VLOOKUP(C7,'Regional Crises'!$B$1:$R$69,12,FALSE),VLOOKUP(E7,'Country Indicator Data'!$B$4:$I$300,8,FALSE))</f>
        <v>6</v>
      </c>
      <c r="Q7" s="243">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243">
        <f t="shared" si="4"/>
        <v>3.45</v>
      </c>
      <c r="S7" s="243">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243">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243">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243">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243">
        <f t="shared" si="5"/>
        <v>3.5</v>
      </c>
      <c r="X7" s="243">
        <f t="shared" si="6"/>
        <v>3.6</v>
      </c>
      <c r="Y7" s="250">
        <f>IF('Core Indicators'!FC4="x","x",IF('Core Indicators'!FC4&gt;=5,5,IF('Core Indicators'!FC4&gt;=4,4,IF('Core Indicators'!FC4&gt;=3,3,IF('Core Indicators'!FC4&gt;=2,2,IF('Core Indicators'!FC4&gt;=1,1,0))))))</f>
        <v>3</v>
      </c>
      <c r="Z7" s="243">
        <f t="shared" si="7"/>
        <v>3</v>
      </c>
      <c r="AA7" s="250">
        <f>'Crisis Indicator Data'!Y4</f>
        <v>1</v>
      </c>
      <c r="AB7" s="250">
        <f>'Crisis Indicator Data'!Z4</f>
        <v>0</v>
      </c>
      <c r="AC7" s="250">
        <f>'Crisis Indicator Data'!AA4</f>
        <v>0</v>
      </c>
      <c r="AD7" s="250">
        <f>'Crisis Indicator Data'!AB4</f>
        <v>0</v>
      </c>
      <c r="AE7" s="250">
        <f t="shared" si="8"/>
        <v>1</v>
      </c>
      <c r="AF7" s="250">
        <f>'Crisis Indicator Data'!AC4</f>
        <v>0</v>
      </c>
      <c r="AG7" s="250">
        <f>'Crisis Indicator Data'!AD4</f>
        <v>0</v>
      </c>
      <c r="AH7" s="250">
        <f t="shared" si="9"/>
        <v>0</v>
      </c>
      <c r="AI7" s="250">
        <f>'Crisis Indicator Data'!AE4</f>
        <v>0</v>
      </c>
      <c r="AJ7" s="250">
        <f>'Crisis Indicator Data'!AF4</f>
        <v>2</v>
      </c>
      <c r="AK7" s="250">
        <f>'Crisis Indicator Data'!AG4</f>
        <v>0</v>
      </c>
      <c r="AL7" s="250">
        <f t="shared" si="10"/>
        <v>2</v>
      </c>
      <c r="AM7" s="243">
        <f t="shared" si="11"/>
        <v>1</v>
      </c>
      <c r="AN7" s="243">
        <f t="shared" si="12"/>
        <v>2</v>
      </c>
    </row>
    <row r="8" spans="1:40" ht="13.5" customHeight="1" x14ac:dyDescent="0.25">
      <c r="A8" s="146" t="str">
        <f>'Crisis Indicator Data'!A5</f>
        <v>Nagorno-Karabakh Conflict in Armenia</v>
      </c>
      <c r="B8" s="147" t="str">
        <f>'Crisis Indicator Data'!B5</f>
        <v>Conflict</v>
      </c>
      <c r="C8" s="147" t="str">
        <f>'Crisis Indicator Data'!C5</f>
        <v>ARM002</v>
      </c>
      <c r="D8" s="147" t="str">
        <f>'Crisis Indicator Data'!D5</f>
        <v>Armenia</v>
      </c>
      <c r="E8" s="148" t="str">
        <f>'Crisis Indicator Data'!E5</f>
        <v>ARM</v>
      </c>
      <c r="F8" s="243">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243">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243">
        <f t="shared" si="0"/>
        <v>2.2000000000000002</v>
      </c>
      <c r="I8" s="243">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243">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243">
        <f t="shared" si="1"/>
        <v>0.2</v>
      </c>
      <c r="L8" s="243">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243">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243">
        <f t="shared" si="2"/>
        <v>1.1499999999999999</v>
      </c>
      <c r="O8" s="243">
        <f t="shared" si="3"/>
        <v>1.1833333333333333</v>
      </c>
      <c r="P8" s="243">
        <f>IF(B8="Regional crisis",VLOOKUP(C8,'Regional Crises'!$B$1:$R$69,12,FALSE),VLOOKUP(E8,'Country Indicator Data'!$B$4:$I$300,8,FALSE))</f>
        <v>6</v>
      </c>
      <c r="Q8" s="243">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243">
        <f t="shared" si="4"/>
        <v>3</v>
      </c>
      <c r="S8" s="243">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243">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243">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243">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243">
        <f t="shared" si="5"/>
        <v>2.5</v>
      </c>
      <c r="X8" s="243">
        <f t="shared" si="6"/>
        <v>2.2000000000000002</v>
      </c>
      <c r="Y8" s="250">
        <f>IF('Core Indicators'!FC5="x","x",IF('Core Indicators'!FC5&gt;=5,5,IF('Core Indicators'!FC5&gt;=4,4,IF('Core Indicators'!FC5&gt;=3,3,IF('Core Indicators'!FC5&gt;=2,2,IF('Core Indicators'!FC5&gt;=1,1,0))))))</f>
        <v>2</v>
      </c>
      <c r="Z8" s="243">
        <f t="shared" si="7"/>
        <v>2</v>
      </c>
      <c r="AA8" s="250">
        <f>'Crisis Indicator Data'!Y5</f>
        <v>0</v>
      </c>
      <c r="AB8" s="250">
        <f>'Crisis Indicator Data'!Z5</f>
        <v>0</v>
      </c>
      <c r="AC8" s="250">
        <f>'Crisis Indicator Data'!AA5</f>
        <v>0</v>
      </c>
      <c r="AD8" s="250">
        <f>'Crisis Indicator Data'!AB5</f>
        <v>0</v>
      </c>
      <c r="AE8" s="250">
        <f t="shared" si="8"/>
        <v>0</v>
      </c>
      <c r="AF8" s="250">
        <f>'Crisis Indicator Data'!AC5</f>
        <v>0</v>
      </c>
      <c r="AG8" s="250">
        <f>'Crisis Indicator Data'!AD5</f>
        <v>0</v>
      </c>
      <c r="AH8" s="250">
        <f t="shared" si="9"/>
        <v>0</v>
      </c>
      <c r="AI8" s="250">
        <f>'Crisis Indicator Data'!AE5</f>
        <v>0</v>
      </c>
      <c r="AJ8" s="250">
        <f>'Crisis Indicator Data'!AF5</f>
        <v>1</v>
      </c>
      <c r="AK8" s="250">
        <f>'Crisis Indicator Data'!AG5</f>
        <v>0</v>
      </c>
      <c r="AL8" s="250">
        <f t="shared" si="10"/>
        <v>1</v>
      </c>
      <c r="AM8" s="243">
        <f t="shared" si="11"/>
        <v>0</v>
      </c>
      <c r="AN8" s="243">
        <f t="shared" si="12"/>
        <v>1</v>
      </c>
    </row>
    <row r="9" spans="1:40" ht="13.5" customHeight="1" x14ac:dyDescent="0.25">
      <c r="A9" s="146" t="str">
        <f>'Crisis Indicator Data'!A6</f>
        <v>Nagorno-Karabakh conflict in Azerbaijan</v>
      </c>
      <c r="B9" s="147" t="str">
        <f>'Crisis Indicator Data'!B6</f>
        <v>Conflict</v>
      </c>
      <c r="C9" s="147" t="str">
        <f>'Crisis Indicator Data'!C6</f>
        <v>AZE002</v>
      </c>
      <c r="D9" s="147" t="str">
        <f>'Crisis Indicator Data'!D6</f>
        <v>Azerbaijan</v>
      </c>
      <c r="E9" s="148" t="str">
        <f>'Crisis Indicator Data'!E6</f>
        <v>AZE</v>
      </c>
      <c r="F9" s="243">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243">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243">
        <f t="shared" si="0"/>
        <v>3.45</v>
      </c>
      <c r="I9" s="243">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243">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243">
        <f t="shared" si="1"/>
        <v>0.7</v>
      </c>
      <c r="L9" s="243">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243">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243">
        <f t="shared" si="2"/>
        <v>1.1500000000000001</v>
      </c>
      <c r="O9" s="243">
        <f t="shared" si="3"/>
        <v>1.7666666666666668</v>
      </c>
      <c r="P9" s="243">
        <f>IF(B9="Regional crisis",VLOOKUP(C9,'Regional Crises'!$B$1:$R$69,12,FALSE),VLOOKUP(E9,'Country Indicator Data'!$B$4:$I$300,8,FALSE))</f>
        <v>10</v>
      </c>
      <c r="Q9" s="243">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2.8</v>
      </c>
      <c r="R9" s="243">
        <f t="shared" si="4"/>
        <v>6.4</v>
      </c>
      <c r="S9" s="243">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243">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243">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243">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243">
        <f t="shared" si="5"/>
        <v>3.7</v>
      </c>
      <c r="X9" s="243">
        <f t="shared" si="6"/>
        <v>4</v>
      </c>
      <c r="Y9" s="250">
        <f>IF('Core Indicators'!FC6="x","x",IF('Core Indicators'!FC6&gt;=5,5,IF('Core Indicators'!FC6&gt;=4,4,IF('Core Indicators'!FC6&gt;=3,3,IF('Core Indicators'!FC6&gt;=2,2,IF('Core Indicators'!FC6&gt;=1,1,0))))))</f>
        <v>3</v>
      </c>
      <c r="Z9" s="243">
        <f t="shared" si="7"/>
        <v>3</v>
      </c>
      <c r="AA9" s="250">
        <f>'Crisis Indicator Data'!Y6</f>
        <v>1</v>
      </c>
      <c r="AB9" s="250">
        <f>'Crisis Indicator Data'!Z6</f>
        <v>0</v>
      </c>
      <c r="AC9" s="250">
        <f>'Crisis Indicator Data'!AA6</f>
        <v>1</v>
      </c>
      <c r="AD9" s="250">
        <f>'Crisis Indicator Data'!AB6</f>
        <v>0</v>
      </c>
      <c r="AE9" s="250">
        <f t="shared" si="8"/>
        <v>2</v>
      </c>
      <c r="AF9" s="250">
        <f>'Crisis Indicator Data'!AC6</f>
        <v>0</v>
      </c>
      <c r="AG9" s="250">
        <f>'Crisis Indicator Data'!AD6</f>
        <v>0</v>
      </c>
      <c r="AH9" s="250">
        <f t="shared" si="9"/>
        <v>0</v>
      </c>
      <c r="AI9" s="250">
        <f>'Crisis Indicator Data'!AE6</f>
        <v>1</v>
      </c>
      <c r="AJ9" s="250">
        <f>'Crisis Indicator Data'!AF6</f>
        <v>2</v>
      </c>
      <c r="AK9" s="250">
        <f>'Crisis Indicator Data'!AG6</f>
        <v>1</v>
      </c>
      <c r="AL9" s="250">
        <f t="shared" si="10"/>
        <v>3</v>
      </c>
      <c r="AM9" s="243">
        <f t="shared" si="11"/>
        <v>2</v>
      </c>
      <c r="AN9" s="243">
        <f t="shared" si="12"/>
        <v>2.5</v>
      </c>
    </row>
    <row r="10" spans="1:40" ht="13.5" customHeight="1" x14ac:dyDescent="0.25">
      <c r="A10" s="146" t="str">
        <f>'Crisis Indicator Data'!A7</f>
        <v>Complex in Burundi</v>
      </c>
      <c r="B10" s="147" t="str">
        <f>'Crisis Indicator Data'!B7</f>
        <v>Complex crisis</v>
      </c>
      <c r="C10" s="147" t="str">
        <f>'Crisis Indicator Data'!C7</f>
        <v>BDI001</v>
      </c>
      <c r="D10" s="147" t="str">
        <f>'Crisis Indicator Data'!D7</f>
        <v>Burundi</v>
      </c>
      <c r="E10" s="148" t="str">
        <f>'Crisis Indicator Data'!E7</f>
        <v>BDI</v>
      </c>
      <c r="F10" s="243">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243">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243">
        <f t="shared" si="0"/>
        <v>2.6500000000000004</v>
      </c>
      <c r="I10" s="243">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243">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43">
        <f t="shared" si="1"/>
        <v>0.65</v>
      </c>
      <c r="L10" s="243">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243">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243">
        <f t="shared" si="2"/>
        <v>2.6</v>
      </c>
      <c r="O10" s="243">
        <f t="shared" si="3"/>
        <v>1.9666666666666668</v>
      </c>
      <c r="P10" s="243">
        <f>IF(B10="Regional crisis",VLOOKUP(C10,'Regional Crises'!$B$1:$R$69,12,FALSE),VLOOKUP(E10,'Country Indicator Data'!$B$4:$I$300,8,FALSE))</f>
        <v>6</v>
      </c>
      <c r="Q10" s="243">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3.4</v>
      </c>
      <c r="R10" s="243">
        <f t="shared" si="4"/>
        <v>4.7</v>
      </c>
      <c r="S10" s="243">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243">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243">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243">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243">
        <f t="shared" si="5"/>
        <v>4.0999999999999996</v>
      </c>
      <c r="X10" s="243">
        <f t="shared" si="6"/>
        <v>3.6</v>
      </c>
      <c r="Y10" s="250">
        <f>IF('Core Indicators'!FC7="x","x",IF('Core Indicators'!FC7&gt;=5,5,IF('Core Indicators'!FC7&gt;=4,4,IF('Core Indicators'!FC7&gt;=3,3,IF('Core Indicators'!FC7&gt;=2,2,IF('Core Indicators'!FC7&gt;=1,1,0))))))</f>
        <v>5</v>
      </c>
      <c r="Z10" s="243">
        <f t="shared" si="7"/>
        <v>5</v>
      </c>
      <c r="AA10" s="250">
        <f>'Crisis Indicator Data'!Y7</f>
        <v>0</v>
      </c>
      <c r="AB10" s="250">
        <f>'Crisis Indicator Data'!Z7</f>
        <v>1</v>
      </c>
      <c r="AC10" s="250">
        <f>'Crisis Indicator Data'!AA7</f>
        <v>2</v>
      </c>
      <c r="AD10" s="250">
        <f>'Crisis Indicator Data'!AB7</f>
        <v>0</v>
      </c>
      <c r="AE10" s="250">
        <f t="shared" si="8"/>
        <v>2</v>
      </c>
      <c r="AF10" s="250">
        <f>'Crisis Indicator Data'!AC7</f>
        <v>2</v>
      </c>
      <c r="AG10" s="250">
        <f>'Crisis Indicator Data'!AD7</f>
        <v>1</v>
      </c>
      <c r="AH10" s="250">
        <f t="shared" si="9"/>
        <v>3</v>
      </c>
      <c r="AI10" s="250">
        <f>'Crisis Indicator Data'!AE7</f>
        <v>0</v>
      </c>
      <c r="AJ10" s="250">
        <f>'Crisis Indicator Data'!AF7</f>
        <v>0</v>
      </c>
      <c r="AK10" s="250">
        <f>'Crisis Indicator Data'!AG7</f>
        <v>2</v>
      </c>
      <c r="AL10" s="250">
        <f t="shared" si="10"/>
        <v>2</v>
      </c>
      <c r="AM10" s="243">
        <f t="shared" si="11"/>
        <v>2</v>
      </c>
      <c r="AN10" s="243">
        <f t="shared" si="12"/>
        <v>3.5</v>
      </c>
    </row>
    <row r="11" spans="1:40" ht="13.5" customHeight="1" x14ac:dyDescent="0.25">
      <c r="A11" s="146" t="str">
        <f>'Crisis Indicator Data'!A8</f>
        <v>Conflict in Burkina Faso</v>
      </c>
      <c r="B11" s="147" t="str">
        <f>'Crisis Indicator Data'!B8</f>
        <v>Conflict</v>
      </c>
      <c r="C11" s="147" t="str">
        <f>'Crisis Indicator Data'!C8</f>
        <v>BFA002</v>
      </c>
      <c r="D11" s="147" t="str">
        <f>'Crisis Indicator Data'!D8</f>
        <v>Burkina Faso</v>
      </c>
      <c r="E11" s="148" t="str">
        <f>'Crisis Indicator Data'!E8</f>
        <v>BFA</v>
      </c>
      <c r="F11" s="243">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243">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243">
        <f t="shared" si="0"/>
        <v>1.5</v>
      </c>
      <c r="I11" s="243">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243">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3">
        <f t="shared" si="1"/>
        <v>1.4</v>
      </c>
      <c r="L11" s="243">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243">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243">
        <f t="shared" si="2"/>
        <v>2.6999999999999997</v>
      </c>
      <c r="O11" s="243">
        <f t="shared" si="3"/>
        <v>1.8666666666666665</v>
      </c>
      <c r="P11" s="243">
        <f>IF(B11="Regional crisis",VLOOKUP(C11,'Regional Crises'!$B$1:$R$69,12,FALSE),VLOOKUP(E11,'Country Indicator Data'!$B$4:$I$300,8,FALSE))</f>
        <v>10</v>
      </c>
      <c r="Q11" s="243">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v>
      </c>
      <c r="R11" s="243">
        <f t="shared" si="4"/>
        <v>7</v>
      </c>
      <c r="S11" s="243">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243">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243">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243">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243">
        <f t="shared" si="5"/>
        <v>2.8</v>
      </c>
      <c r="X11" s="243">
        <f t="shared" si="6"/>
        <v>3.9</v>
      </c>
      <c r="Y11" s="250">
        <f>IF('Core Indicators'!FC8="x","x",IF('Core Indicators'!FC8&gt;=5,5,IF('Core Indicators'!FC8&gt;=4,4,IF('Core Indicators'!FC8&gt;=3,3,IF('Core Indicators'!FC8&gt;=2,2,IF('Core Indicators'!FC8&gt;=1,1,0))))))</f>
        <v>4</v>
      </c>
      <c r="Z11" s="243">
        <f t="shared" si="7"/>
        <v>4</v>
      </c>
      <c r="AA11" s="250">
        <f>'Crisis Indicator Data'!Y8</f>
        <v>1</v>
      </c>
      <c r="AB11" s="250">
        <f>'Crisis Indicator Data'!Z8</f>
        <v>3</v>
      </c>
      <c r="AC11" s="250">
        <f>'Crisis Indicator Data'!AA8</f>
        <v>3</v>
      </c>
      <c r="AD11" s="250">
        <f>'Crisis Indicator Data'!AB8</f>
        <v>0</v>
      </c>
      <c r="AE11" s="250">
        <f t="shared" si="8"/>
        <v>3</v>
      </c>
      <c r="AF11" s="250">
        <f>'Crisis Indicator Data'!AC8</f>
        <v>0</v>
      </c>
      <c r="AG11" s="250">
        <f>'Crisis Indicator Data'!AD8</f>
        <v>3</v>
      </c>
      <c r="AH11" s="250">
        <f t="shared" si="9"/>
        <v>3</v>
      </c>
      <c r="AI11" s="250">
        <f>'Crisis Indicator Data'!AE8</f>
        <v>2</v>
      </c>
      <c r="AJ11" s="250">
        <f>'Crisis Indicator Data'!AF8</f>
        <v>1</v>
      </c>
      <c r="AK11" s="250">
        <f>'Crisis Indicator Data'!AG8</f>
        <v>3</v>
      </c>
      <c r="AL11" s="250">
        <f t="shared" si="10"/>
        <v>4</v>
      </c>
      <c r="AM11" s="243">
        <f t="shared" si="11"/>
        <v>3</v>
      </c>
      <c r="AN11" s="243">
        <f t="shared" si="12"/>
        <v>3.5</v>
      </c>
    </row>
    <row r="12" spans="1:40" ht="13.5" customHeight="1" x14ac:dyDescent="0.25">
      <c r="A12" s="146" t="str">
        <f>'Crisis Indicator Data'!A9</f>
        <v>Rohingya refugee crisis</v>
      </c>
      <c r="B12" s="147" t="str">
        <f>'Crisis Indicator Data'!B9</f>
        <v>International displacement</v>
      </c>
      <c r="C12" s="147" t="str">
        <f>'Crisis Indicator Data'!C9</f>
        <v>BGD002</v>
      </c>
      <c r="D12" s="147" t="str">
        <f>'Crisis Indicator Data'!D9</f>
        <v>Bangladesh</v>
      </c>
      <c r="E12" s="148" t="str">
        <f>'Crisis Indicator Data'!E9</f>
        <v>BGD</v>
      </c>
      <c r="F12" s="243">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243">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243">
        <f t="shared" si="0"/>
        <v>2.65</v>
      </c>
      <c r="I12" s="243">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243">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243">
        <f t="shared" si="1"/>
        <v>1.05</v>
      </c>
      <c r="L12" s="243">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243">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243">
        <f t="shared" si="2"/>
        <v>2.25</v>
      </c>
      <c r="O12" s="243">
        <f t="shared" si="3"/>
        <v>1.9833333333333334</v>
      </c>
      <c r="P12" s="243">
        <f>IF(B12="Regional crisis",VLOOKUP(C12,'Regional Crises'!$B$1:$R$69,12,FALSE),VLOOKUP(E12,'Country Indicator Data'!$B$4:$I$300,8,FALSE))</f>
        <v>6</v>
      </c>
      <c r="Q12" s="243">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3.2</v>
      </c>
      <c r="R12" s="243">
        <f t="shared" si="4"/>
        <v>4.5999999999999996</v>
      </c>
      <c r="S12" s="243">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243">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243">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243">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243">
        <f t="shared" si="5"/>
        <v>3.3</v>
      </c>
      <c r="X12" s="243">
        <f t="shared" si="6"/>
        <v>3.3</v>
      </c>
      <c r="Y12" s="250">
        <f>IF('Core Indicators'!FC9="x","x",IF('Core Indicators'!FC9&gt;=5,5,IF('Core Indicators'!FC9&gt;=4,4,IF('Core Indicators'!FC9&gt;=3,3,IF('Core Indicators'!FC9&gt;=2,2,IF('Core Indicators'!FC9&gt;=1,1,0))))))</f>
        <v>3</v>
      </c>
      <c r="Z12" s="243">
        <f t="shared" si="7"/>
        <v>3</v>
      </c>
      <c r="AA12" s="250">
        <f>'Crisis Indicator Data'!Y9</f>
        <v>2</v>
      </c>
      <c r="AB12" s="250">
        <f>'Crisis Indicator Data'!Z9</f>
        <v>1</v>
      </c>
      <c r="AC12" s="250">
        <f>'Crisis Indicator Data'!AA9</f>
        <v>2</v>
      </c>
      <c r="AD12" s="250">
        <f>'Crisis Indicator Data'!AB9</f>
        <v>0</v>
      </c>
      <c r="AE12" s="250">
        <f t="shared" si="8"/>
        <v>2</v>
      </c>
      <c r="AF12" s="250">
        <f>'Crisis Indicator Data'!AC9</f>
        <v>1</v>
      </c>
      <c r="AG12" s="250">
        <f>'Crisis Indicator Data'!AD9</f>
        <v>2</v>
      </c>
      <c r="AH12" s="250">
        <f t="shared" si="9"/>
        <v>3</v>
      </c>
      <c r="AI12" s="250">
        <f>'Crisis Indicator Data'!AE9</f>
        <v>1</v>
      </c>
      <c r="AJ12" s="250">
        <f>'Crisis Indicator Data'!AF9</f>
        <v>0</v>
      </c>
      <c r="AK12" s="250">
        <f>'Crisis Indicator Data'!AG9</f>
        <v>3</v>
      </c>
      <c r="AL12" s="250">
        <f t="shared" si="10"/>
        <v>3</v>
      </c>
      <c r="AM12" s="243">
        <f t="shared" si="11"/>
        <v>3</v>
      </c>
      <c r="AN12" s="243">
        <f t="shared" si="12"/>
        <v>3</v>
      </c>
    </row>
    <row r="13" spans="1:40" ht="13.5" customHeight="1" x14ac:dyDescent="0.25">
      <c r="A13" s="146" t="str">
        <f>'Crisis Indicator Data'!A10</f>
        <v>Country level Brazil</v>
      </c>
      <c r="B13" s="147" t="str">
        <f>'Crisis Indicator Data'!B10</f>
        <v>Multiple crises country</v>
      </c>
      <c r="C13" s="147" t="str">
        <f>'Crisis Indicator Data'!C10</f>
        <v>BRA001</v>
      </c>
      <c r="D13" s="147" t="str">
        <f>'Crisis Indicator Data'!D10</f>
        <v>Brazil</v>
      </c>
      <c r="E13" s="148" t="str">
        <f>'Crisis Indicator Data'!E10</f>
        <v>BRA</v>
      </c>
      <c r="F13" s="243">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243">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243">
        <f t="shared" si="0"/>
        <v>1</v>
      </c>
      <c r="I13" s="243">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243">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243">
        <f t="shared" si="1"/>
        <v>1.65</v>
      </c>
      <c r="L13" s="243">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243">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243">
        <f t="shared" si="2"/>
        <v>3.1</v>
      </c>
      <c r="O13" s="243">
        <f t="shared" si="3"/>
        <v>1.9166666666666667</v>
      </c>
      <c r="P13" s="243">
        <f>IF(B13="Regional crisis",VLOOKUP(C13,'Regional Crises'!$B$1:$R$69,12,FALSE),VLOOKUP(E13,'Country Indicator Data'!$B$4:$I$300,8,FALSE))</f>
        <v>10</v>
      </c>
      <c r="Q13" s="243">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2.1</v>
      </c>
      <c r="R13" s="243">
        <f t="shared" si="4"/>
        <v>6.05</v>
      </c>
      <c r="S13" s="243">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243">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243">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243">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243">
        <f t="shared" si="5"/>
        <v>2.2000000000000002</v>
      </c>
      <c r="X13" s="243">
        <f t="shared" si="6"/>
        <v>3.4</v>
      </c>
      <c r="Y13" s="250">
        <f>IF('Core Indicators'!FC10="x","x",IF('Core Indicators'!FC10&gt;=5,5,IF('Core Indicators'!FC10&gt;=4,4,IF('Core Indicators'!FC10&gt;=3,3,IF('Core Indicators'!FC10&gt;=2,2,IF('Core Indicators'!FC10&gt;=1,1,0))))))</f>
        <v>2</v>
      </c>
      <c r="Z13" s="243">
        <f t="shared" si="7"/>
        <v>2</v>
      </c>
      <c r="AA13" s="250">
        <f>'Crisis Indicator Data'!Y10</f>
        <v>0</v>
      </c>
      <c r="AB13" s="250">
        <f>'Crisis Indicator Data'!Z10</f>
        <v>2</v>
      </c>
      <c r="AC13" s="250">
        <f>'Crisis Indicator Data'!AA10</f>
        <v>1</v>
      </c>
      <c r="AD13" s="250">
        <f>'Crisis Indicator Data'!AB10</f>
        <v>0</v>
      </c>
      <c r="AE13" s="250">
        <f t="shared" si="8"/>
        <v>2</v>
      </c>
      <c r="AF13" s="250">
        <f>'Crisis Indicator Data'!AC10</f>
        <v>0</v>
      </c>
      <c r="AG13" s="250">
        <f>'Crisis Indicator Data'!AD10</f>
        <v>1</v>
      </c>
      <c r="AH13" s="250">
        <f t="shared" si="9"/>
        <v>1</v>
      </c>
      <c r="AI13" s="250">
        <f>'Crisis Indicator Data'!AE10</f>
        <v>0</v>
      </c>
      <c r="AJ13" s="250">
        <f>'Crisis Indicator Data'!AF10</f>
        <v>0</v>
      </c>
      <c r="AK13" s="250">
        <f>'Crisis Indicator Data'!AG10</f>
        <v>3</v>
      </c>
      <c r="AL13" s="250">
        <f t="shared" si="10"/>
        <v>3</v>
      </c>
      <c r="AM13" s="243">
        <f t="shared" si="11"/>
        <v>2</v>
      </c>
      <c r="AN13" s="243">
        <f t="shared" si="12"/>
        <v>2</v>
      </c>
    </row>
    <row r="14" spans="1:40" ht="13.5" customHeight="1" x14ac:dyDescent="0.25">
      <c r="A14" s="146" t="str">
        <f>'Crisis Indicator Data'!A11</f>
        <v>Venezuela displacement in Brazil</v>
      </c>
      <c r="B14" s="147" t="str">
        <f>'Crisis Indicator Data'!B11</f>
        <v>International displacement</v>
      </c>
      <c r="C14" s="147" t="str">
        <f>'Crisis Indicator Data'!C11</f>
        <v>BRA002</v>
      </c>
      <c r="D14" s="147" t="str">
        <f>'Crisis Indicator Data'!D11</f>
        <v>Brazil</v>
      </c>
      <c r="E14" s="148" t="str">
        <f>'Crisis Indicator Data'!E11</f>
        <v>BRA</v>
      </c>
      <c r="F14" s="243">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43">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43">
        <f t="shared" si="0"/>
        <v>1</v>
      </c>
      <c r="I14" s="243">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43">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43">
        <f t="shared" si="1"/>
        <v>1.65</v>
      </c>
      <c r="L14" s="243">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43">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43">
        <f t="shared" si="2"/>
        <v>3.1</v>
      </c>
      <c r="O14" s="243">
        <f t="shared" si="3"/>
        <v>1.9166666666666667</v>
      </c>
      <c r="P14" s="243">
        <f>IF(B14="Regional crisis",VLOOKUP(C14,'Regional Crises'!$B$1:$R$69,12,FALSE),VLOOKUP(E14,'Country Indicator Data'!$B$4:$I$300,8,FALSE))</f>
        <v>10</v>
      </c>
      <c r="Q14" s="243">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2.1</v>
      </c>
      <c r="R14" s="243">
        <f t="shared" si="4"/>
        <v>6.05</v>
      </c>
      <c r="S14" s="243">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43">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43">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43">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43">
        <f t="shared" si="5"/>
        <v>2.2000000000000002</v>
      </c>
      <c r="X14" s="243">
        <f t="shared" si="6"/>
        <v>3.4</v>
      </c>
      <c r="Y14" s="250">
        <f>IF('Core Indicators'!FC11="x","x",IF('Core Indicators'!FC11&gt;=5,5,IF('Core Indicators'!FC11&gt;=4,4,IF('Core Indicators'!FC11&gt;=3,3,IF('Core Indicators'!FC11&gt;=2,2,IF('Core Indicators'!FC11&gt;=1,1,0))))))</f>
        <v>2</v>
      </c>
      <c r="Z14" s="243">
        <f t="shared" si="7"/>
        <v>2</v>
      </c>
      <c r="AA14" s="250">
        <f>'Crisis Indicator Data'!Y11</f>
        <v>0</v>
      </c>
      <c r="AB14" s="250">
        <f>'Crisis Indicator Data'!Z11</f>
        <v>1</v>
      </c>
      <c r="AC14" s="250">
        <f>'Crisis Indicator Data'!AA11</f>
        <v>1</v>
      </c>
      <c r="AD14" s="250">
        <f>'Crisis Indicator Data'!AB11</f>
        <v>0</v>
      </c>
      <c r="AE14" s="250">
        <f t="shared" si="8"/>
        <v>2</v>
      </c>
      <c r="AF14" s="250">
        <f>'Crisis Indicator Data'!AC11</f>
        <v>0</v>
      </c>
      <c r="AG14" s="250">
        <f>'Crisis Indicator Data'!AD11</f>
        <v>1</v>
      </c>
      <c r="AH14" s="250">
        <f t="shared" si="9"/>
        <v>1</v>
      </c>
      <c r="AI14" s="250">
        <f>'Crisis Indicator Data'!AE11</f>
        <v>0</v>
      </c>
      <c r="AJ14" s="250">
        <f>'Crisis Indicator Data'!AF11</f>
        <v>0</v>
      </c>
      <c r="AK14" s="250">
        <f>'Crisis Indicator Data'!AG11</f>
        <v>0</v>
      </c>
      <c r="AL14" s="250">
        <f t="shared" si="10"/>
        <v>0</v>
      </c>
      <c r="AM14" s="243">
        <f t="shared" si="11"/>
        <v>1</v>
      </c>
      <c r="AN14" s="243">
        <f t="shared" si="12"/>
        <v>1.5</v>
      </c>
    </row>
    <row r="15" spans="1:40" ht="13.5" customHeight="1" x14ac:dyDescent="0.25">
      <c r="A15" s="146" t="str">
        <f>'Crisis Indicator Data'!A12</f>
        <v>Floods in Bahia and Minas Gerais</v>
      </c>
      <c r="B15" s="147" t="str">
        <f>'Crisis Indicator Data'!B12</f>
        <v>Flood</v>
      </c>
      <c r="C15" s="147" t="str">
        <f>'Crisis Indicator Data'!C12</f>
        <v>BRA003</v>
      </c>
      <c r="D15" s="147" t="str">
        <f>'Crisis Indicator Data'!D12</f>
        <v>Brazil</v>
      </c>
      <c r="E15" s="148" t="str">
        <f>'Crisis Indicator Data'!E12</f>
        <v>BRA</v>
      </c>
      <c r="F15" s="243">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43">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43">
        <f t="shared" si="0"/>
        <v>1</v>
      </c>
      <c r="I15" s="243">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43">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43">
        <f t="shared" si="1"/>
        <v>1.65</v>
      </c>
      <c r="L15" s="243">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43">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43">
        <f t="shared" si="2"/>
        <v>3.1</v>
      </c>
      <c r="O15" s="243">
        <f t="shared" si="3"/>
        <v>1.9166666666666667</v>
      </c>
      <c r="P15" s="243">
        <f>IF(B15="Regional crisis",VLOOKUP(C15,'Regional Crises'!$B$1:$R$69,12,FALSE),VLOOKUP(E15,'Country Indicator Data'!$B$4:$I$300,8,FALSE))</f>
        <v>10</v>
      </c>
      <c r="Q15" s="243">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2.1</v>
      </c>
      <c r="R15" s="243">
        <f t="shared" si="4"/>
        <v>6.05</v>
      </c>
      <c r="S15" s="243">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43">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43">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43">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43">
        <f t="shared" si="5"/>
        <v>2.2000000000000002</v>
      </c>
      <c r="X15" s="243">
        <f t="shared" si="6"/>
        <v>3.4</v>
      </c>
      <c r="Y15" s="250">
        <f>IF('Core Indicators'!FC12="x","x",IF('Core Indicators'!FC12&gt;=5,5,IF('Core Indicators'!FC12&gt;=4,4,IF('Core Indicators'!FC12&gt;=3,3,IF('Core Indicators'!FC12&gt;=2,2,IF('Core Indicators'!FC12&gt;=1,1,0))))))</f>
        <v>2</v>
      </c>
      <c r="Z15" s="243">
        <f t="shared" si="7"/>
        <v>2</v>
      </c>
      <c r="AA15" s="250">
        <f>'Crisis Indicator Data'!Y12</f>
        <v>0</v>
      </c>
      <c r="AB15" s="250">
        <f>'Crisis Indicator Data'!Z12</f>
        <v>2</v>
      </c>
      <c r="AC15" s="250">
        <f>'Crisis Indicator Data'!AA12</f>
        <v>0</v>
      </c>
      <c r="AD15" s="250">
        <f>'Crisis Indicator Data'!AB12</f>
        <v>0</v>
      </c>
      <c r="AE15" s="250">
        <f t="shared" si="8"/>
        <v>2</v>
      </c>
      <c r="AF15" s="250">
        <f>'Crisis Indicator Data'!AC12</f>
        <v>0</v>
      </c>
      <c r="AG15" s="250">
        <f>'Crisis Indicator Data'!AD12</f>
        <v>2</v>
      </c>
      <c r="AH15" s="250">
        <f t="shared" si="9"/>
        <v>2</v>
      </c>
      <c r="AI15" s="250">
        <f>'Crisis Indicator Data'!AE12</f>
        <v>0</v>
      </c>
      <c r="AJ15" s="250">
        <f>'Crisis Indicator Data'!AF12</f>
        <v>0</v>
      </c>
      <c r="AK15" s="250">
        <f>'Crisis Indicator Data'!AG12</f>
        <v>3</v>
      </c>
      <c r="AL15" s="250">
        <f t="shared" si="10"/>
        <v>3</v>
      </c>
      <c r="AM15" s="243">
        <f t="shared" si="11"/>
        <v>2</v>
      </c>
      <c r="AN15" s="243">
        <f t="shared" si="12"/>
        <v>2</v>
      </c>
    </row>
    <row r="16" spans="1:40" ht="13.5" customHeight="1" x14ac:dyDescent="0.25">
      <c r="A16" s="146" t="str">
        <f>'Crisis Indicator Data'!A13</f>
        <v>Complex crisis in CAR</v>
      </c>
      <c r="B16" s="147" t="str">
        <f>'Crisis Indicator Data'!B13</f>
        <v>Complex crisis</v>
      </c>
      <c r="C16" s="147" t="str">
        <f>'Crisis Indicator Data'!C13</f>
        <v>CAF001</v>
      </c>
      <c r="D16" s="147" t="str">
        <f>'Crisis Indicator Data'!D13</f>
        <v>CAR</v>
      </c>
      <c r="E16" s="148" t="str">
        <f>'Crisis Indicator Data'!E13</f>
        <v>CAF</v>
      </c>
      <c r="F16" s="243">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243">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43">
        <f t="shared" si="0"/>
        <v>3.4000000000000004</v>
      </c>
      <c r="I16" s="243">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243">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243">
        <f t="shared" si="1"/>
        <v>3.1</v>
      </c>
      <c r="L16" s="243">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243">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243">
        <f t="shared" si="2"/>
        <v>4.2</v>
      </c>
      <c r="O16" s="243">
        <f t="shared" si="3"/>
        <v>3.5666666666666664</v>
      </c>
      <c r="P16" s="243">
        <f>IF(B16="Regional crisis",VLOOKUP(C16,'Regional Crises'!$B$1:$R$69,12,FALSE),VLOOKUP(E16,'Country Indicator Data'!$B$4:$I$300,8,FALSE))</f>
        <v>8</v>
      </c>
      <c r="Q16" s="243">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3.6</v>
      </c>
      <c r="R16" s="243">
        <f t="shared" si="4"/>
        <v>5.8</v>
      </c>
      <c r="S16" s="243">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43">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243">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43">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243">
        <f t="shared" si="5"/>
        <v>4</v>
      </c>
      <c r="X16" s="243">
        <f t="shared" si="6"/>
        <v>4.5</v>
      </c>
      <c r="Y16" s="250">
        <f>IF('Core Indicators'!FC13="x","x",IF('Core Indicators'!FC13&gt;=5,5,IF('Core Indicators'!FC13&gt;=4,4,IF('Core Indicators'!FC13&gt;=3,3,IF('Core Indicators'!FC13&gt;=2,2,IF('Core Indicators'!FC13&gt;=1,1,0))))))</f>
        <v>5</v>
      </c>
      <c r="Z16" s="243">
        <f t="shared" si="7"/>
        <v>5</v>
      </c>
      <c r="AA16" s="250">
        <f>'Crisis Indicator Data'!Y13</f>
        <v>1</v>
      </c>
      <c r="AB16" s="250">
        <f>'Crisis Indicator Data'!Z13</f>
        <v>3</v>
      </c>
      <c r="AC16" s="250">
        <f>'Crisis Indicator Data'!AA13</f>
        <v>2</v>
      </c>
      <c r="AD16" s="250">
        <f>'Crisis Indicator Data'!AB13</f>
        <v>3</v>
      </c>
      <c r="AE16" s="250">
        <f t="shared" si="8"/>
        <v>4</v>
      </c>
      <c r="AF16" s="250">
        <f>'Crisis Indicator Data'!AC13</f>
        <v>0</v>
      </c>
      <c r="AG16" s="250">
        <f>'Crisis Indicator Data'!AD13</f>
        <v>3</v>
      </c>
      <c r="AH16" s="250">
        <f t="shared" si="9"/>
        <v>3</v>
      </c>
      <c r="AI16" s="250">
        <f>'Crisis Indicator Data'!AE13</f>
        <v>3</v>
      </c>
      <c r="AJ16" s="250">
        <f>'Crisis Indicator Data'!AF13</f>
        <v>0</v>
      </c>
      <c r="AK16" s="250">
        <f>'Crisis Indicator Data'!AG13</f>
        <v>3</v>
      </c>
      <c r="AL16" s="250">
        <f t="shared" si="10"/>
        <v>4</v>
      </c>
      <c r="AM16" s="243">
        <f t="shared" si="11"/>
        <v>4</v>
      </c>
      <c r="AN16" s="243">
        <f t="shared" si="12"/>
        <v>4.5</v>
      </c>
    </row>
    <row r="17" spans="1:40" ht="13.5" customHeight="1" x14ac:dyDescent="0.25">
      <c r="A17" s="146" t="str">
        <f>'Crisis Indicator Data'!A14</f>
        <v>Multiple crises in Cameroon</v>
      </c>
      <c r="B17" s="147" t="str">
        <f>'Crisis Indicator Data'!B14</f>
        <v>Multiple crises country</v>
      </c>
      <c r="C17" s="147" t="str">
        <f>'Crisis Indicator Data'!C14</f>
        <v>CMR001</v>
      </c>
      <c r="D17" s="147" t="str">
        <f>'Crisis Indicator Data'!D14</f>
        <v>Cameroon</v>
      </c>
      <c r="E17" s="148" t="str">
        <f>'Crisis Indicator Data'!E14</f>
        <v>CMR</v>
      </c>
      <c r="F17" s="243">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3.2</v>
      </c>
      <c r="G17" s="243">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43">
        <f t="shared" si="0"/>
        <v>3.2</v>
      </c>
      <c r="I17" s="243">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4.3</v>
      </c>
      <c r="J17" s="243">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v>
      </c>
      <c r="K17" s="243">
        <f t="shared" si="1"/>
        <v>2.15</v>
      </c>
      <c r="L17" s="243">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3.8</v>
      </c>
      <c r="M17" s="243">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2.7</v>
      </c>
      <c r="N17" s="243">
        <f t="shared" si="2"/>
        <v>3.25</v>
      </c>
      <c r="O17" s="243">
        <f t="shared" si="3"/>
        <v>2.8666666666666667</v>
      </c>
      <c r="P17" s="243">
        <f>IF(B17="Regional crisis",VLOOKUP(C17,'Regional Crises'!$B$1:$R$69,12,FALSE),VLOOKUP(E17,'Country Indicator Data'!$B$4:$I$300,8,FALSE))</f>
        <v>8</v>
      </c>
      <c r="Q17" s="243">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3.9</v>
      </c>
      <c r="R17" s="243">
        <f t="shared" si="4"/>
        <v>5.95</v>
      </c>
      <c r="S17" s="243">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43">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3.6</v>
      </c>
      <c r="U17" s="243">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43">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243">
        <f t="shared" si="5"/>
        <v>3.7</v>
      </c>
      <c r="X17" s="243">
        <f t="shared" si="6"/>
        <v>4.2</v>
      </c>
      <c r="Y17" s="250">
        <f>IF('Core Indicators'!FC14="x","x",IF('Core Indicators'!FC14&gt;=5,5,IF('Core Indicators'!FC14&gt;=4,4,IF('Core Indicators'!FC14&gt;=3,3,IF('Core Indicators'!FC14&gt;=2,2,IF('Core Indicators'!FC14&gt;=1,1,0))))))</f>
        <v>5</v>
      </c>
      <c r="Z17" s="243">
        <f t="shared" si="7"/>
        <v>5</v>
      </c>
      <c r="AA17" s="250">
        <f>'Crisis Indicator Data'!Y14</f>
        <v>1</v>
      </c>
      <c r="AB17" s="250">
        <f>'Crisis Indicator Data'!Z14</f>
        <v>3</v>
      </c>
      <c r="AC17" s="250">
        <f>'Crisis Indicator Data'!AA14</f>
        <v>3</v>
      </c>
      <c r="AD17" s="250">
        <f>'Crisis Indicator Data'!AB14</f>
        <v>2</v>
      </c>
      <c r="AE17" s="250">
        <f t="shared" si="8"/>
        <v>4</v>
      </c>
      <c r="AF17" s="250">
        <f>'Crisis Indicator Data'!AC14</f>
        <v>2</v>
      </c>
      <c r="AG17" s="250">
        <f>'Crisis Indicator Data'!AD14</f>
        <v>3</v>
      </c>
      <c r="AH17" s="250">
        <f t="shared" si="9"/>
        <v>5</v>
      </c>
      <c r="AI17" s="250">
        <f>'Crisis Indicator Data'!AE14</f>
        <v>3</v>
      </c>
      <c r="AJ17" s="250">
        <f>'Crisis Indicator Data'!AF14</f>
        <v>1</v>
      </c>
      <c r="AK17" s="250">
        <f>'Crisis Indicator Data'!AG14</f>
        <v>3</v>
      </c>
      <c r="AL17" s="250">
        <f t="shared" si="10"/>
        <v>5</v>
      </c>
      <c r="AM17" s="243">
        <f t="shared" si="11"/>
        <v>5</v>
      </c>
      <c r="AN17" s="243">
        <f t="shared" si="12"/>
        <v>5</v>
      </c>
    </row>
    <row r="18" spans="1:40" ht="13.5" customHeight="1" x14ac:dyDescent="0.25">
      <c r="A18" s="146" t="str">
        <f>'Crisis Indicator Data'!A15</f>
        <v>Boko Haram in Cameroon</v>
      </c>
      <c r="B18" s="147" t="str">
        <f>'Crisis Indicator Data'!B15</f>
        <v>Conflict</v>
      </c>
      <c r="C18" s="147" t="str">
        <f>'Crisis Indicator Data'!C15</f>
        <v>CMR002</v>
      </c>
      <c r="D18" s="147" t="str">
        <f>'Crisis Indicator Data'!D15</f>
        <v>Cameroon</v>
      </c>
      <c r="E18" s="148" t="str">
        <f>'Crisis Indicator Data'!E15</f>
        <v>CMR</v>
      </c>
      <c r="F18" s="243">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243">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43">
        <f t="shared" si="0"/>
        <v>3.2</v>
      </c>
      <c r="I18" s="243">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243">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243">
        <f t="shared" si="1"/>
        <v>2.15</v>
      </c>
      <c r="L18" s="243">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243">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243">
        <f t="shared" si="2"/>
        <v>3.25</v>
      </c>
      <c r="O18" s="243">
        <f t="shared" si="3"/>
        <v>2.8666666666666667</v>
      </c>
      <c r="P18" s="243">
        <f>IF(B18="Regional crisis",VLOOKUP(C18,'Regional Crises'!$B$1:$R$69,12,FALSE),VLOOKUP(E18,'Country Indicator Data'!$B$4:$I$300,8,FALSE))</f>
        <v>8</v>
      </c>
      <c r="Q18" s="243">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3.9</v>
      </c>
      <c r="R18" s="243">
        <f t="shared" si="4"/>
        <v>5.95</v>
      </c>
      <c r="S18" s="243">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243">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243">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243">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43">
        <f t="shared" si="5"/>
        <v>3.7</v>
      </c>
      <c r="X18" s="243">
        <f t="shared" si="6"/>
        <v>4.2</v>
      </c>
      <c r="Y18" s="250">
        <f>IF('Core Indicators'!FC15="x","x",IF('Core Indicators'!FC15&gt;=5,5,IF('Core Indicators'!FC15&gt;=4,4,IF('Core Indicators'!FC15&gt;=3,3,IF('Core Indicators'!FC15&gt;=2,2,IF('Core Indicators'!FC15&gt;=1,1,0))))))</f>
        <v>5</v>
      </c>
      <c r="Z18" s="243">
        <f t="shared" si="7"/>
        <v>5</v>
      </c>
      <c r="AA18" s="250">
        <f>'Crisis Indicator Data'!Y15</f>
        <v>1</v>
      </c>
      <c r="AB18" s="250">
        <f>'Crisis Indicator Data'!Z15</f>
        <v>2</v>
      </c>
      <c r="AC18" s="250">
        <f>'Crisis Indicator Data'!AA15</f>
        <v>1</v>
      </c>
      <c r="AD18" s="250">
        <f>'Crisis Indicator Data'!AB15</f>
        <v>0</v>
      </c>
      <c r="AE18" s="250">
        <f t="shared" si="8"/>
        <v>2</v>
      </c>
      <c r="AF18" s="250">
        <f>'Crisis Indicator Data'!AC15</f>
        <v>0</v>
      </c>
      <c r="AG18" s="250">
        <f>'Crisis Indicator Data'!AD15</f>
        <v>3</v>
      </c>
      <c r="AH18" s="250">
        <f t="shared" si="9"/>
        <v>3</v>
      </c>
      <c r="AI18" s="250">
        <f>'Crisis Indicator Data'!AE15</f>
        <v>2</v>
      </c>
      <c r="AJ18" s="250">
        <f>'Crisis Indicator Data'!AF15</f>
        <v>1</v>
      </c>
      <c r="AK18" s="250">
        <f>'Crisis Indicator Data'!AG15</f>
        <v>3</v>
      </c>
      <c r="AL18" s="250">
        <f t="shared" si="10"/>
        <v>4</v>
      </c>
      <c r="AM18" s="243">
        <f t="shared" si="11"/>
        <v>3</v>
      </c>
      <c r="AN18" s="243">
        <f t="shared" si="12"/>
        <v>4</v>
      </c>
    </row>
    <row r="19" spans="1:40" ht="13.5" customHeight="1" x14ac:dyDescent="0.25">
      <c r="A19" s="146" t="str">
        <f>'Crisis Indicator Data'!A16</f>
        <v>Anglophone Crisis in Cameroon</v>
      </c>
      <c r="B19" s="147" t="str">
        <f>'Crisis Indicator Data'!B16</f>
        <v>Conflict</v>
      </c>
      <c r="C19" s="147" t="str">
        <f>'Crisis Indicator Data'!C16</f>
        <v>CMR003</v>
      </c>
      <c r="D19" s="147" t="str">
        <f>'Crisis Indicator Data'!D16</f>
        <v>Cameroon</v>
      </c>
      <c r="E19" s="148" t="str">
        <f>'Crisis Indicator Data'!E16</f>
        <v>CMR</v>
      </c>
      <c r="F19" s="243">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43">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3">
        <f t="shared" si="0"/>
        <v>3.2</v>
      </c>
      <c r="I19" s="243">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43">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43">
        <f t="shared" si="1"/>
        <v>2.15</v>
      </c>
      <c r="L19" s="243">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43">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43">
        <f t="shared" si="2"/>
        <v>3.25</v>
      </c>
      <c r="O19" s="243">
        <f t="shared" si="3"/>
        <v>2.8666666666666667</v>
      </c>
      <c r="P19" s="243">
        <f>IF(B19="Regional crisis",VLOOKUP(C19,'Regional Crises'!$B$1:$R$69,12,FALSE),VLOOKUP(E19,'Country Indicator Data'!$B$4:$I$300,8,FALSE))</f>
        <v>8</v>
      </c>
      <c r="Q19" s="243">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3.9</v>
      </c>
      <c r="R19" s="243">
        <f t="shared" si="4"/>
        <v>5.95</v>
      </c>
      <c r="S19" s="243">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3">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43">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3">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43">
        <f t="shared" si="5"/>
        <v>3.7</v>
      </c>
      <c r="X19" s="243">
        <f t="shared" si="6"/>
        <v>4.2</v>
      </c>
      <c r="Y19" s="250">
        <f>IF('Core Indicators'!FC16="x","x",IF('Core Indicators'!FC16&gt;=5,5,IF('Core Indicators'!FC16&gt;=4,4,IF('Core Indicators'!FC16&gt;=3,3,IF('Core Indicators'!FC16&gt;=2,2,IF('Core Indicators'!FC16&gt;=1,1,0))))))</f>
        <v>4</v>
      </c>
      <c r="Z19" s="243">
        <f t="shared" si="7"/>
        <v>4</v>
      </c>
      <c r="AA19" s="250">
        <f>'Crisis Indicator Data'!Y16</f>
        <v>1</v>
      </c>
      <c r="AB19" s="250">
        <f>'Crisis Indicator Data'!Z16</f>
        <v>3</v>
      </c>
      <c r="AC19" s="250">
        <f>'Crisis Indicator Data'!AA16</f>
        <v>3</v>
      </c>
      <c r="AD19" s="250">
        <f>'Crisis Indicator Data'!AB16</f>
        <v>2</v>
      </c>
      <c r="AE19" s="250">
        <f t="shared" si="8"/>
        <v>4</v>
      </c>
      <c r="AF19" s="250">
        <f>'Crisis Indicator Data'!AC16</f>
        <v>2</v>
      </c>
      <c r="AG19" s="250">
        <f>'Crisis Indicator Data'!AD16</f>
        <v>3</v>
      </c>
      <c r="AH19" s="250">
        <f t="shared" si="9"/>
        <v>5</v>
      </c>
      <c r="AI19" s="250">
        <f>'Crisis Indicator Data'!AE16</f>
        <v>3</v>
      </c>
      <c r="AJ19" s="250">
        <f>'Crisis Indicator Data'!AF16</f>
        <v>1</v>
      </c>
      <c r="AK19" s="250">
        <f>'Crisis Indicator Data'!AG16</f>
        <v>3</v>
      </c>
      <c r="AL19" s="250">
        <f t="shared" si="10"/>
        <v>5</v>
      </c>
      <c r="AM19" s="243">
        <f t="shared" si="11"/>
        <v>5</v>
      </c>
      <c r="AN19" s="243">
        <f t="shared" si="12"/>
        <v>4.5</v>
      </c>
    </row>
    <row r="20" spans="1:40" ht="13.5" customHeight="1" x14ac:dyDescent="0.25">
      <c r="A20" s="146" t="str">
        <f>'Crisis Indicator Data'!A17</f>
        <v>CAR refugees in Cameroon</v>
      </c>
      <c r="B20" s="147" t="str">
        <f>'Crisis Indicator Data'!B17</f>
        <v>International displacement</v>
      </c>
      <c r="C20" s="147" t="str">
        <f>'Crisis Indicator Data'!C17</f>
        <v>CMR004</v>
      </c>
      <c r="D20" s="147" t="str">
        <f>'Crisis Indicator Data'!D17</f>
        <v>Cameroon</v>
      </c>
      <c r="E20" s="148" t="str">
        <f>'Crisis Indicator Data'!E17</f>
        <v>CMR</v>
      </c>
      <c r="F20" s="243">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43">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43">
        <f t="shared" si="0"/>
        <v>3.2</v>
      </c>
      <c r="I20" s="243">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43">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43">
        <f t="shared" si="1"/>
        <v>2.15</v>
      </c>
      <c r="L20" s="243">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43">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43">
        <f t="shared" si="2"/>
        <v>3.25</v>
      </c>
      <c r="O20" s="243">
        <f t="shared" si="3"/>
        <v>2.8666666666666667</v>
      </c>
      <c r="P20" s="243">
        <f>IF(B20="Regional crisis",VLOOKUP(C20,'Regional Crises'!$B$1:$R$69,12,FALSE),VLOOKUP(E20,'Country Indicator Data'!$B$4:$I$300,8,FALSE))</f>
        <v>8</v>
      </c>
      <c r="Q20" s="243">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3.9</v>
      </c>
      <c r="R20" s="243">
        <f t="shared" si="4"/>
        <v>5.95</v>
      </c>
      <c r="S20" s="243">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43">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43">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43">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43">
        <f t="shared" si="5"/>
        <v>3.7</v>
      </c>
      <c r="X20" s="243">
        <f t="shared" si="6"/>
        <v>4.2</v>
      </c>
      <c r="Y20" s="250">
        <f>IF('Core Indicators'!FC17="x","x",IF('Core Indicators'!FC17&gt;=5,5,IF('Core Indicators'!FC17&gt;=4,4,IF('Core Indicators'!FC17&gt;=3,3,IF('Core Indicators'!FC17&gt;=2,2,IF('Core Indicators'!FC17&gt;=1,1,0))))))</f>
        <v>3</v>
      </c>
      <c r="Z20" s="243">
        <f t="shared" si="7"/>
        <v>3</v>
      </c>
      <c r="AA20" s="250">
        <f>'Crisis Indicator Data'!Y17</f>
        <v>1</v>
      </c>
      <c r="AB20" s="250">
        <f>'Crisis Indicator Data'!Z17</f>
        <v>2</v>
      </c>
      <c r="AC20" s="250">
        <f>'Crisis Indicator Data'!AA17</f>
        <v>0</v>
      </c>
      <c r="AD20" s="250">
        <f>'Crisis Indicator Data'!AB17</f>
        <v>0</v>
      </c>
      <c r="AE20" s="250">
        <f t="shared" si="8"/>
        <v>2</v>
      </c>
      <c r="AF20" s="250">
        <f>'Crisis Indicator Data'!AC17</f>
        <v>0</v>
      </c>
      <c r="AG20" s="250">
        <f>'Crisis Indicator Data'!AD17</f>
        <v>2</v>
      </c>
      <c r="AH20" s="250">
        <f t="shared" si="9"/>
        <v>2</v>
      </c>
      <c r="AI20" s="250">
        <f>'Crisis Indicator Data'!AE17</f>
        <v>0</v>
      </c>
      <c r="AJ20" s="250">
        <f>'Crisis Indicator Data'!AF17</f>
        <v>1</v>
      </c>
      <c r="AK20" s="250">
        <f>'Crisis Indicator Data'!AG17</f>
        <v>2</v>
      </c>
      <c r="AL20" s="250">
        <f t="shared" si="10"/>
        <v>3</v>
      </c>
      <c r="AM20" s="243">
        <f t="shared" si="11"/>
        <v>2</v>
      </c>
      <c r="AN20" s="243">
        <f t="shared" si="12"/>
        <v>2.5</v>
      </c>
    </row>
    <row r="21" spans="1:40" ht="13.5" customHeight="1" x14ac:dyDescent="0.25">
      <c r="A21" s="146" t="str">
        <f>'Crisis Indicator Data'!A18</f>
        <v>Complex crisis in DRC</v>
      </c>
      <c r="B21" s="147" t="str">
        <f>'Crisis Indicator Data'!B18</f>
        <v>Complex crisis</v>
      </c>
      <c r="C21" s="147" t="str">
        <f>'Crisis Indicator Data'!C18</f>
        <v>COD001</v>
      </c>
      <c r="D21" s="147" t="str">
        <f>'Crisis Indicator Data'!D18</f>
        <v>DRC</v>
      </c>
      <c r="E21" s="148" t="str">
        <f>'Crisis Indicator Data'!E18</f>
        <v>COD</v>
      </c>
      <c r="F21" s="243">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3.9</v>
      </c>
      <c r="G21" s="243">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3">
        <f t="shared" si="0"/>
        <v>3.55</v>
      </c>
      <c r="I21" s="243">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4.7</v>
      </c>
      <c r="J21" s="243">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5</v>
      </c>
      <c r="K21" s="243">
        <f t="shared" si="1"/>
        <v>4.8499999999999996</v>
      </c>
      <c r="L21" s="243">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4.4000000000000004</v>
      </c>
      <c r="M21" s="243">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2.1</v>
      </c>
      <c r="N21" s="243">
        <f t="shared" si="2"/>
        <v>3.25</v>
      </c>
      <c r="O21" s="243">
        <f t="shared" si="3"/>
        <v>3.8833333333333329</v>
      </c>
      <c r="P21" s="243">
        <f>IF(B21="Regional crisis",VLOOKUP(C21,'Regional Crises'!$B$1:$R$69,12,FALSE),VLOOKUP(E21,'Country Indicator Data'!$B$4:$I$300,8,FALSE))</f>
        <v>10</v>
      </c>
      <c r="Q21" s="243">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4.9000000000000004</v>
      </c>
      <c r="R21" s="243">
        <f t="shared" si="4"/>
        <v>7.45</v>
      </c>
      <c r="S21" s="243">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4.0999999999999996</v>
      </c>
      <c r="T21" s="243">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4.3</v>
      </c>
      <c r="U21" s="243">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3.6</v>
      </c>
      <c r="V21" s="243">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3">
        <f t="shared" si="5"/>
        <v>4</v>
      </c>
      <c r="X21" s="243">
        <f t="shared" si="6"/>
        <v>5.0999999999999996</v>
      </c>
      <c r="Y21" s="250">
        <f>IF('Core Indicators'!FC18="x","x",IF('Core Indicators'!FC18&gt;=5,5,IF('Core Indicators'!FC18&gt;=4,4,IF('Core Indicators'!FC18&gt;=3,3,IF('Core Indicators'!FC18&gt;=2,2,IF('Core Indicators'!FC18&gt;=1,1,0))))))</f>
        <v>5</v>
      </c>
      <c r="Z21" s="243">
        <f t="shared" si="7"/>
        <v>5</v>
      </c>
      <c r="AA21" s="250">
        <f>'Crisis Indicator Data'!Y18</f>
        <v>1</v>
      </c>
      <c r="AB21" s="250">
        <f>'Crisis Indicator Data'!Z18</f>
        <v>3</v>
      </c>
      <c r="AC21" s="250">
        <f>'Crisis Indicator Data'!AA18</f>
        <v>2</v>
      </c>
      <c r="AD21" s="250">
        <f>'Crisis Indicator Data'!AB18</f>
        <v>3</v>
      </c>
      <c r="AE21" s="250">
        <f t="shared" si="8"/>
        <v>4</v>
      </c>
      <c r="AF21" s="250">
        <f>'Crisis Indicator Data'!AC18</f>
        <v>0</v>
      </c>
      <c r="AG21" s="250">
        <f>'Crisis Indicator Data'!AD18</f>
        <v>2</v>
      </c>
      <c r="AH21" s="250">
        <f t="shared" si="9"/>
        <v>2</v>
      </c>
      <c r="AI21" s="250">
        <f>'Crisis Indicator Data'!AE18</f>
        <v>3</v>
      </c>
      <c r="AJ21" s="250">
        <f>'Crisis Indicator Data'!AF18</f>
        <v>1</v>
      </c>
      <c r="AK21" s="250">
        <f>'Crisis Indicator Data'!AG18</f>
        <v>3</v>
      </c>
      <c r="AL21" s="250">
        <f t="shared" si="10"/>
        <v>5</v>
      </c>
      <c r="AM21" s="243">
        <f t="shared" si="11"/>
        <v>4</v>
      </c>
      <c r="AN21" s="243">
        <f t="shared" si="12"/>
        <v>4.5</v>
      </c>
    </row>
    <row r="22" spans="1:40" ht="13.5" customHeight="1" x14ac:dyDescent="0.25">
      <c r="A22" s="146" t="str">
        <f>'Crisis Indicator Data'!A19</f>
        <v>Complex crisis in Congo</v>
      </c>
      <c r="B22" s="147" t="str">
        <f>'Crisis Indicator Data'!B19</f>
        <v>Complex crisis</v>
      </c>
      <c r="C22" s="147" t="str">
        <f>'Crisis Indicator Data'!C19</f>
        <v>COG001</v>
      </c>
      <c r="D22" s="147" t="str">
        <f>'Crisis Indicator Data'!D19</f>
        <v>Congo</v>
      </c>
      <c r="E22" s="148" t="str">
        <f>'Crisis Indicator Data'!E19</f>
        <v>COG</v>
      </c>
      <c r="F22" s="243">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1.4</v>
      </c>
      <c r="G22" s="243">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3.4</v>
      </c>
      <c r="H22" s="243">
        <f t="shared" si="0"/>
        <v>2.4</v>
      </c>
      <c r="I22" s="243">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4.4000000000000004</v>
      </c>
      <c r="J22" s="243">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243">
        <f t="shared" si="1"/>
        <v>4.7</v>
      </c>
      <c r="L22" s="243">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3.9</v>
      </c>
      <c r="M22" s="243">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v>
      </c>
      <c r="N22" s="243">
        <f t="shared" si="2"/>
        <v>3.45</v>
      </c>
      <c r="O22" s="243">
        <f t="shared" si="3"/>
        <v>3.5166666666666671</v>
      </c>
      <c r="P22" s="243">
        <f>IF(B22="Regional crisis",VLOOKUP(C22,'Regional Crises'!$B$1:$R$69,12,FALSE),VLOOKUP(E22,'Country Indicator Data'!$B$4:$I$300,8,FALSE))</f>
        <v>2</v>
      </c>
      <c r="Q22" s="243" t="str">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x</v>
      </c>
      <c r="R22" s="243">
        <f t="shared" si="4"/>
        <v>2</v>
      </c>
      <c r="S22" s="243">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243">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3">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3.8</v>
      </c>
      <c r="V22" s="243">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v>
      </c>
      <c r="W22" s="243">
        <f t="shared" si="5"/>
        <v>3.9</v>
      </c>
      <c r="X22" s="243">
        <f t="shared" si="6"/>
        <v>3.1</v>
      </c>
      <c r="Y22" s="250">
        <f>IF('Core Indicators'!FC19="x","x",IF('Core Indicators'!FC19&gt;=5,5,IF('Core Indicators'!FC19&gt;=4,4,IF('Core Indicators'!FC19&gt;=3,3,IF('Core Indicators'!FC19&gt;=2,2,IF('Core Indicators'!FC19&gt;=1,1,0))))))</f>
        <v>5</v>
      </c>
      <c r="Z22" s="243">
        <f t="shared" si="7"/>
        <v>5</v>
      </c>
      <c r="AA22" s="250">
        <f>'Crisis Indicator Data'!Y19</f>
        <v>1</v>
      </c>
      <c r="AB22" s="250">
        <f>'Crisis Indicator Data'!Z19</f>
        <v>0</v>
      </c>
      <c r="AC22" s="250">
        <f>'Crisis Indicator Data'!AA19</f>
        <v>0</v>
      </c>
      <c r="AD22" s="250">
        <f>'Crisis Indicator Data'!AB19</f>
        <v>0</v>
      </c>
      <c r="AE22" s="250">
        <f t="shared" si="8"/>
        <v>1</v>
      </c>
      <c r="AF22" s="250">
        <f>'Crisis Indicator Data'!AC19</f>
        <v>0</v>
      </c>
      <c r="AG22" s="250">
        <f>'Crisis Indicator Data'!AD19</f>
        <v>2</v>
      </c>
      <c r="AH22" s="250">
        <f t="shared" si="9"/>
        <v>2</v>
      </c>
      <c r="AI22" s="250">
        <f>'Crisis Indicator Data'!AE19</f>
        <v>0</v>
      </c>
      <c r="AJ22" s="250">
        <f>'Crisis Indicator Data'!AF19</f>
        <v>0</v>
      </c>
      <c r="AK22" s="250">
        <f>'Crisis Indicator Data'!AG19</f>
        <v>3</v>
      </c>
      <c r="AL22" s="250">
        <f t="shared" si="10"/>
        <v>3</v>
      </c>
      <c r="AM22" s="243">
        <f t="shared" si="11"/>
        <v>2</v>
      </c>
      <c r="AN22" s="243">
        <f t="shared" si="12"/>
        <v>3.5</v>
      </c>
    </row>
    <row r="23" spans="1:40" ht="13.5" customHeight="1" x14ac:dyDescent="0.25">
      <c r="A23" s="146" t="str">
        <f>'Crisis Indicator Data'!A20</f>
        <v>Complex crisis in Colombia</v>
      </c>
      <c r="B23" s="147" t="str">
        <f>'Crisis Indicator Data'!B20</f>
        <v>Complex crisis</v>
      </c>
      <c r="C23" s="147" t="str">
        <f>'Crisis Indicator Data'!C20</f>
        <v>COL001</v>
      </c>
      <c r="D23" s="147" t="str">
        <f>'Crisis Indicator Data'!D20</f>
        <v>Colombia</v>
      </c>
      <c r="E23" s="148" t="str">
        <f>'Crisis Indicator Data'!E20</f>
        <v>COL</v>
      </c>
      <c r="F23" s="243">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243">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1.7</v>
      </c>
      <c r="H23" s="243">
        <f t="shared" si="0"/>
        <v>1.5499999999999998</v>
      </c>
      <c r="I23" s="243">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2.1</v>
      </c>
      <c r="J23" s="243">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2.5</v>
      </c>
      <c r="K23" s="243">
        <f t="shared" si="1"/>
        <v>2.2999999999999998</v>
      </c>
      <c r="L23" s="243">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2.7</v>
      </c>
      <c r="M23" s="243">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3.3</v>
      </c>
      <c r="N23" s="243">
        <f t="shared" si="2"/>
        <v>3</v>
      </c>
      <c r="O23" s="243">
        <f t="shared" si="3"/>
        <v>2.2833333333333332</v>
      </c>
      <c r="P23" s="243">
        <f>IF(B23="Regional crisis",VLOOKUP(C23,'Regional Crises'!$B$1:$R$69,12,FALSE),VLOOKUP(E23,'Country Indicator Data'!$B$4:$I$300,8,FALSE))</f>
        <v>8</v>
      </c>
      <c r="Q23" s="243">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3.8</v>
      </c>
      <c r="R23" s="243">
        <f t="shared" si="4"/>
        <v>5.9</v>
      </c>
      <c r="S23" s="243">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3.2</v>
      </c>
      <c r="T23" s="243">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2.9</v>
      </c>
      <c r="U23" s="243">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1.9</v>
      </c>
      <c r="V23" s="243">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1.7</v>
      </c>
      <c r="W23" s="243">
        <f t="shared" si="5"/>
        <v>2.4</v>
      </c>
      <c r="X23" s="243">
        <f t="shared" si="6"/>
        <v>3.5</v>
      </c>
      <c r="Y23" s="250">
        <f>IF('Core Indicators'!FC20="x","x",IF('Core Indicators'!FC20&gt;=5,5,IF('Core Indicators'!FC20&gt;=4,4,IF('Core Indicators'!FC20&gt;=3,3,IF('Core Indicators'!FC20&gt;=2,2,IF('Core Indicators'!FC20&gt;=1,1,0))))))</f>
        <v>5</v>
      </c>
      <c r="Z23" s="243">
        <f t="shared" si="7"/>
        <v>5</v>
      </c>
      <c r="AA23" s="250">
        <f>'Crisis Indicator Data'!Y20</f>
        <v>0</v>
      </c>
      <c r="AB23" s="250">
        <f>'Crisis Indicator Data'!Z20</f>
        <v>3</v>
      </c>
      <c r="AC23" s="250">
        <f>'Crisis Indicator Data'!AA20</f>
        <v>1</v>
      </c>
      <c r="AD23" s="250">
        <f>'Crisis Indicator Data'!AB20</f>
        <v>0</v>
      </c>
      <c r="AE23" s="250">
        <f t="shared" si="8"/>
        <v>2</v>
      </c>
      <c r="AF23" s="250">
        <f>'Crisis Indicator Data'!AC20</f>
        <v>2</v>
      </c>
      <c r="AG23" s="250">
        <f>'Crisis Indicator Data'!AD20</f>
        <v>2</v>
      </c>
      <c r="AH23" s="250">
        <f t="shared" si="9"/>
        <v>4</v>
      </c>
      <c r="AI23" s="250">
        <f>'Crisis Indicator Data'!AE20</f>
        <v>3</v>
      </c>
      <c r="AJ23" s="250">
        <f>'Crisis Indicator Data'!AF20</f>
        <v>2</v>
      </c>
      <c r="AK23" s="250">
        <f>'Crisis Indicator Data'!AG20</f>
        <v>3</v>
      </c>
      <c r="AL23" s="250">
        <f t="shared" si="10"/>
        <v>5</v>
      </c>
      <c r="AM23" s="243">
        <f t="shared" si="11"/>
        <v>4</v>
      </c>
      <c r="AN23" s="243">
        <f t="shared" si="12"/>
        <v>4.5</v>
      </c>
    </row>
    <row r="24" spans="1:40" ht="13.5" customHeight="1" x14ac:dyDescent="0.25">
      <c r="A24" s="146" t="str">
        <f>'Crisis Indicator Data'!A21</f>
        <v>Venezuela displacement in Colombia</v>
      </c>
      <c r="B24" s="147" t="str">
        <f>'Crisis Indicator Data'!B21</f>
        <v>International displacement</v>
      </c>
      <c r="C24" s="147" t="str">
        <f>'Crisis Indicator Data'!C21</f>
        <v>COL002</v>
      </c>
      <c r="D24" s="147" t="str">
        <f>'Crisis Indicator Data'!D21</f>
        <v>Colombia</v>
      </c>
      <c r="E24" s="148" t="str">
        <f>'Crisis Indicator Data'!E21</f>
        <v>COL</v>
      </c>
      <c r="F24" s="243">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43">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243">
        <f t="shared" si="0"/>
        <v>1.5499999999999998</v>
      </c>
      <c r="I24" s="243">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243">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243">
        <f t="shared" si="1"/>
        <v>2.2999999999999998</v>
      </c>
      <c r="L24" s="243">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243">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243">
        <f t="shared" si="2"/>
        <v>3</v>
      </c>
      <c r="O24" s="243">
        <f t="shared" si="3"/>
        <v>2.2833333333333332</v>
      </c>
      <c r="P24" s="243">
        <f>IF(B24="Regional crisis",VLOOKUP(C24,'Regional Crises'!$B$1:$R$69,12,FALSE),VLOOKUP(E24,'Country Indicator Data'!$B$4:$I$300,8,FALSE))</f>
        <v>8</v>
      </c>
      <c r="Q24" s="243">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3.8</v>
      </c>
      <c r="R24" s="243">
        <f t="shared" si="4"/>
        <v>5.9</v>
      </c>
      <c r="S24" s="243">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243">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243">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243">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243">
        <f t="shared" si="5"/>
        <v>2.4</v>
      </c>
      <c r="X24" s="243">
        <f t="shared" si="6"/>
        <v>3.5</v>
      </c>
      <c r="Y24" s="250">
        <f>IF('Core Indicators'!FC21="x","x",IF('Core Indicators'!FC21&gt;=5,5,IF('Core Indicators'!FC21&gt;=4,4,IF('Core Indicators'!FC21&gt;=3,3,IF('Core Indicators'!FC21&gt;=2,2,IF('Core Indicators'!FC21&gt;=1,1,0))))))</f>
        <v>3</v>
      </c>
      <c r="Z24" s="243">
        <f t="shared" si="7"/>
        <v>3</v>
      </c>
      <c r="AA24" s="250">
        <f>'Crisis Indicator Data'!Y21</f>
        <v>0</v>
      </c>
      <c r="AB24" s="250">
        <f>'Crisis Indicator Data'!Z21</f>
        <v>2</v>
      </c>
      <c r="AC24" s="250">
        <f>'Crisis Indicator Data'!AA21</f>
        <v>1</v>
      </c>
      <c r="AD24" s="250">
        <f>'Crisis Indicator Data'!AB21</f>
        <v>0</v>
      </c>
      <c r="AE24" s="250">
        <f t="shared" si="8"/>
        <v>2</v>
      </c>
      <c r="AF24" s="250">
        <f>'Crisis Indicator Data'!AC21</f>
        <v>2</v>
      </c>
      <c r="AG24" s="250">
        <f>'Crisis Indicator Data'!AD21</f>
        <v>2</v>
      </c>
      <c r="AH24" s="250">
        <f t="shared" si="9"/>
        <v>4</v>
      </c>
      <c r="AI24" s="250">
        <f>'Crisis Indicator Data'!AE21</f>
        <v>3</v>
      </c>
      <c r="AJ24" s="250">
        <f>'Crisis Indicator Data'!AF21</f>
        <v>2</v>
      </c>
      <c r="AK24" s="250">
        <f>'Crisis Indicator Data'!AG21</f>
        <v>3</v>
      </c>
      <c r="AL24" s="250">
        <f t="shared" si="10"/>
        <v>5</v>
      </c>
      <c r="AM24" s="243">
        <f t="shared" si="11"/>
        <v>4</v>
      </c>
      <c r="AN24" s="243">
        <f t="shared" si="12"/>
        <v>3.5</v>
      </c>
    </row>
    <row r="25" spans="1:40" ht="13.5" customHeight="1" x14ac:dyDescent="0.25">
      <c r="A25" s="146" t="str">
        <f>'Crisis Indicator Data'!A22</f>
        <v>Nicaraguan refugees in Costa Rica</v>
      </c>
      <c r="B25" s="147" t="str">
        <f>'Crisis Indicator Data'!B22</f>
        <v>International displacement</v>
      </c>
      <c r="C25" s="147" t="str">
        <f>'Crisis Indicator Data'!C22</f>
        <v>CRI002</v>
      </c>
      <c r="D25" s="147" t="str">
        <f>'Crisis Indicator Data'!D22</f>
        <v>Costa Rica</v>
      </c>
      <c r="E25" s="148" t="str">
        <f>'Crisis Indicator Data'!E22</f>
        <v>CRI</v>
      </c>
      <c r="F25" s="243">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1.1000000000000001</v>
      </c>
      <c r="G25" s="243">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0.5</v>
      </c>
      <c r="H25" s="243">
        <f t="shared" si="0"/>
        <v>0.8</v>
      </c>
      <c r="I25" s="243">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1.5</v>
      </c>
      <c r="J25" s="243">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0.2</v>
      </c>
      <c r="K25" s="243">
        <f t="shared" si="1"/>
        <v>0.85</v>
      </c>
      <c r="L25" s="243">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1.9</v>
      </c>
      <c r="M25" s="243">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2.9</v>
      </c>
      <c r="N25" s="243">
        <f t="shared" si="2"/>
        <v>2.4</v>
      </c>
      <c r="O25" s="243">
        <f t="shared" si="3"/>
        <v>1.3499999999999999</v>
      </c>
      <c r="P25" s="243">
        <f>IF(B25="Regional crisis",VLOOKUP(C25,'Regional Crises'!$B$1:$R$69,12,FALSE),VLOOKUP(E25,'Country Indicator Data'!$B$4:$I$300,8,FALSE))</f>
        <v>0</v>
      </c>
      <c r="Q25" s="243">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0</v>
      </c>
      <c r="R25" s="243">
        <f t="shared" si="4"/>
        <v>0</v>
      </c>
      <c r="S25" s="243">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2.2000000000000002</v>
      </c>
      <c r="T25" s="243">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v>
      </c>
      <c r="U25" s="243">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0.3</v>
      </c>
      <c r="V25" s="243">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0.5</v>
      </c>
      <c r="W25" s="243">
        <f t="shared" si="5"/>
        <v>1.3</v>
      </c>
      <c r="X25" s="243">
        <f t="shared" si="6"/>
        <v>0.9</v>
      </c>
      <c r="Y25" s="250">
        <f>IF('Core Indicators'!FC22="x","x",IF('Core Indicators'!FC22&gt;=5,5,IF('Core Indicators'!FC22&gt;=4,4,IF('Core Indicators'!FC22&gt;=3,3,IF('Core Indicators'!FC22&gt;=2,2,IF('Core Indicators'!FC22&gt;=1,1,0))))))</f>
        <v>2</v>
      </c>
      <c r="Z25" s="243">
        <f t="shared" si="7"/>
        <v>2</v>
      </c>
      <c r="AA25" s="250">
        <f>'Crisis Indicator Data'!Y22</f>
        <v>0</v>
      </c>
      <c r="AB25" s="250">
        <f>'Crisis Indicator Data'!Z22</f>
        <v>0</v>
      </c>
      <c r="AC25" s="250">
        <f>'Crisis Indicator Data'!AA22</f>
        <v>0</v>
      </c>
      <c r="AD25" s="250">
        <f>'Crisis Indicator Data'!AB22</f>
        <v>0</v>
      </c>
      <c r="AE25" s="250">
        <f t="shared" si="8"/>
        <v>0</v>
      </c>
      <c r="AF25" s="250">
        <f>'Crisis Indicator Data'!AC22</f>
        <v>0</v>
      </c>
      <c r="AG25" s="250">
        <f>'Crisis Indicator Data'!AD22</f>
        <v>1</v>
      </c>
      <c r="AH25" s="250">
        <f t="shared" si="9"/>
        <v>1</v>
      </c>
      <c r="AI25" s="250">
        <f>'Crisis Indicator Data'!AE22</f>
        <v>0</v>
      </c>
      <c r="AJ25" s="250">
        <f>'Crisis Indicator Data'!AF22</f>
        <v>0</v>
      </c>
      <c r="AK25" s="250">
        <f>'Crisis Indicator Data'!AG22</f>
        <v>0</v>
      </c>
      <c r="AL25" s="250">
        <f t="shared" si="10"/>
        <v>0</v>
      </c>
      <c r="AM25" s="243">
        <f t="shared" si="11"/>
        <v>0</v>
      </c>
      <c r="AN25" s="243">
        <f t="shared" si="12"/>
        <v>1</v>
      </c>
    </row>
    <row r="26" spans="1:40" ht="13.5" customHeight="1" x14ac:dyDescent="0.25">
      <c r="A26" s="146" t="str">
        <f>'Crisis Indicator Data'!A23</f>
        <v>Multiple crises in Djibouti</v>
      </c>
      <c r="B26" s="147" t="str">
        <f>'Crisis Indicator Data'!B23</f>
        <v>Multiple crises country</v>
      </c>
      <c r="C26" s="147" t="str">
        <f>'Crisis Indicator Data'!C23</f>
        <v>DJI001</v>
      </c>
      <c r="D26" s="147" t="str">
        <f>'Crisis Indicator Data'!D23</f>
        <v>Djibouti</v>
      </c>
      <c r="E26" s="148" t="str">
        <f>'Crisis Indicator Data'!E23</f>
        <v>DJI</v>
      </c>
      <c r="F26" s="243">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2.9</v>
      </c>
      <c r="G26" s="243">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3.1</v>
      </c>
      <c r="H26" s="243">
        <f t="shared" si="0"/>
        <v>3</v>
      </c>
      <c r="I26" s="243">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2.8</v>
      </c>
      <c r="J26" s="243">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243">
        <f t="shared" si="1"/>
        <v>1.4</v>
      </c>
      <c r="L26" s="243" t="str">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x</v>
      </c>
      <c r="M26" s="243">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2.1</v>
      </c>
      <c r="N26" s="243">
        <f t="shared" si="2"/>
        <v>2.1</v>
      </c>
      <c r="O26" s="243">
        <f t="shared" si="3"/>
        <v>2.1666666666666665</v>
      </c>
      <c r="P26" s="243">
        <f>IF(B26="Regional crisis",VLOOKUP(C26,'Regional Crises'!$B$1:$R$69,12,FALSE),VLOOKUP(E26,'Country Indicator Data'!$B$4:$I$300,8,FALSE))</f>
        <v>6</v>
      </c>
      <c r="Q26" s="243">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1.1000000000000001</v>
      </c>
      <c r="R26" s="243">
        <f t="shared" si="4"/>
        <v>3.55</v>
      </c>
      <c r="S26" s="243">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3.5</v>
      </c>
      <c r="T26" s="243">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3.4</v>
      </c>
      <c r="U26" s="243">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3.5</v>
      </c>
      <c r="V26" s="243">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3.8</v>
      </c>
      <c r="W26" s="243">
        <f t="shared" si="5"/>
        <v>3.6</v>
      </c>
      <c r="X26" s="243">
        <f t="shared" si="6"/>
        <v>3.1</v>
      </c>
      <c r="Y26" s="250">
        <f>IF('Core Indicators'!FC23="x","x",IF('Core Indicators'!FC23&gt;=5,5,IF('Core Indicators'!FC23&gt;=4,4,IF('Core Indicators'!FC23&gt;=3,3,IF('Core Indicators'!FC23&gt;=2,2,IF('Core Indicators'!FC23&gt;=1,1,0))))))</f>
        <v>5</v>
      </c>
      <c r="Z26" s="243">
        <f t="shared" si="7"/>
        <v>5</v>
      </c>
      <c r="AA26" s="250">
        <f>'Crisis Indicator Data'!Y23</f>
        <v>1</v>
      </c>
      <c r="AB26" s="250">
        <f>'Crisis Indicator Data'!Z23</f>
        <v>1</v>
      </c>
      <c r="AC26" s="250">
        <f>'Crisis Indicator Data'!AA23</f>
        <v>0</v>
      </c>
      <c r="AD26" s="250">
        <f>'Crisis Indicator Data'!AB23</f>
        <v>0</v>
      </c>
      <c r="AE26" s="250">
        <f t="shared" si="8"/>
        <v>2</v>
      </c>
      <c r="AF26" s="250">
        <f>'Crisis Indicator Data'!AC23</f>
        <v>0</v>
      </c>
      <c r="AG26" s="250">
        <f>'Crisis Indicator Data'!AD23</f>
        <v>2</v>
      </c>
      <c r="AH26" s="250">
        <f t="shared" si="9"/>
        <v>2</v>
      </c>
      <c r="AI26" s="250">
        <f>'Crisis Indicator Data'!AE23</f>
        <v>0</v>
      </c>
      <c r="AJ26" s="250">
        <f>'Crisis Indicator Data'!AF23</f>
        <v>0</v>
      </c>
      <c r="AK26" s="250">
        <f>'Crisis Indicator Data'!AG23</f>
        <v>1</v>
      </c>
      <c r="AL26" s="250">
        <f t="shared" si="10"/>
        <v>1</v>
      </c>
      <c r="AM26" s="243">
        <f t="shared" si="11"/>
        <v>2</v>
      </c>
      <c r="AN26" s="243">
        <f t="shared" si="12"/>
        <v>3.5</v>
      </c>
    </row>
    <row r="27" spans="1:40" ht="13.5" customHeight="1" x14ac:dyDescent="0.25">
      <c r="A27" s="146" t="str">
        <f>'Crisis Indicator Data'!A24</f>
        <v>Mixed migration in Djibouti</v>
      </c>
      <c r="B27" s="147" t="str">
        <f>'Crisis Indicator Data'!B24</f>
        <v>International displacement</v>
      </c>
      <c r="C27" s="147" t="str">
        <f>'Crisis Indicator Data'!C24</f>
        <v>DJI002</v>
      </c>
      <c r="D27" s="147" t="str">
        <f>'Crisis Indicator Data'!D24</f>
        <v>Djibouti</v>
      </c>
      <c r="E27" s="148" t="str">
        <f>'Crisis Indicator Data'!E24</f>
        <v>DJI</v>
      </c>
      <c r="F27" s="243">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243">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243">
        <f t="shared" si="0"/>
        <v>3</v>
      </c>
      <c r="I27" s="243">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243">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243">
        <f t="shared" si="1"/>
        <v>1.4</v>
      </c>
      <c r="L27" s="243" t="str">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243">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243">
        <f t="shared" si="2"/>
        <v>2.1</v>
      </c>
      <c r="O27" s="243">
        <f t="shared" si="3"/>
        <v>2.1666666666666665</v>
      </c>
      <c r="P27" s="243">
        <f>IF(B27="Regional crisis",VLOOKUP(C27,'Regional Crises'!$B$1:$R$69,12,FALSE),VLOOKUP(E27,'Country Indicator Data'!$B$4:$I$300,8,FALSE))</f>
        <v>6</v>
      </c>
      <c r="Q27" s="243">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1.1000000000000001</v>
      </c>
      <c r="R27" s="243">
        <f t="shared" si="4"/>
        <v>3.55</v>
      </c>
      <c r="S27" s="243">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243">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243">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243">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243">
        <f t="shared" si="5"/>
        <v>3.6</v>
      </c>
      <c r="X27" s="243">
        <f t="shared" si="6"/>
        <v>3.1</v>
      </c>
      <c r="Y27" s="250">
        <f>IF('Core Indicators'!FC24="x","x",IF('Core Indicators'!FC24&gt;=5,5,IF('Core Indicators'!FC24&gt;=4,4,IF('Core Indicators'!FC24&gt;=3,3,IF('Core Indicators'!FC24&gt;=2,2,IF('Core Indicators'!FC24&gt;=1,1,0))))))</f>
        <v>3</v>
      </c>
      <c r="Z27" s="243">
        <f t="shared" si="7"/>
        <v>3</v>
      </c>
      <c r="AA27" s="250">
        <f>'Crisis Indicator Data'!Y24</f>
        <v>1</v>
      </c>
      <c r="AB27" s="250">
        <f>'Crisis Indicator Data'!Z24</f>
        <v>1</v>
      </c>
      <c r="AC27" s="250">
        <f>'Crisis Indicator Data'!AA24</f>
        <v>0</v>
      </c>
      <c r="AD27" s="250">
        <f>'Crisis Indicator Data'!AB24</f>
        <v>0</v>
      </c>
      <c r="AE27" s="250">
        <f t="shared" si="8"/>
        <v>2</v>
      </c>
      <c r="AF27" s="250">
        <f>'Crisis Indicator Data'!AC24</f>
        <v>0</v>
      </c>
      <c r="AG27" s="250">
        <f>'Crisis Indicator Data'!AD24</f>
        <v>2</v>
      </c>
      <c r="AH27" s="250">
        <f t="shared" si="9"/>
        <v>2</v>
      </c>
      <c r="AI27" s="250">
        <f>'Crisis Indicator Data'!AE24</f>
        <v>0</v>
      </c>
      <c r="AJ27" s="250">
        <f>'Crisis Indicator Data'!AF24</f>
        <v>0</v>
      </c>
      <c r="AK27" s="250">
        <f>'Crisis Indicator Data'!AG24</f>
        <v>1</v>
      </c>
      <c r="AL27" s="250">
        <f t="shared" si="10"/>
        <v>1</v>
      </c>
      <c r="AM27" s="243">
        <f t="shared" si="11"/>
        <v>2</v>
      </c>
      <c r="AN27" s="243">
        <f t="shared" si="12"/>
        <v>2.5</v>
      </c>
    </row>
    <row r="28" spans="1:40" ht="13.5" customHeight="1" x14ac:dyDescent="0.25">
      <c r="A28" s="146" t="str">
        <f>'Crisis Indicator Data'!A25</f>
        <v>Drought in Djibouti</v>
      </c>
      <c r="B28" s="147" t="str">
        <f>'Crisis Indicator Data'!B25</f>
        <v>Drought</v>
      </c>
      <c r="C28" s="147" t="str">
        <f>'Crisis Indicator Data'!C25</f>
        <v>DJI003</v>
      </c>
      <c r="D28" s="147" t="str">
        <f>'Crisis Indicator Data'!D25</f>
        <v>Djibouti</v>
      </c>
      <c r="E28" s="148" t="str">
        <f>'Crisis Indicator Data'!E25</f>
        <v>DJI</v>
      </c>
      <c r="F28" s="243">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43">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43">
        <f t="shared" si="0"/>
        <v>3</v>
      </c>
      <c r="I28" s="243">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43">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43">
        <f t="shared" si="1"/>
        <v>1.4</v>
      </c>
      <c r="L28" s="243" t="str">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43">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43">
        <f t="shared" si="2"/>
        <v>2.1</v>
      </c>
      <c r="O28" s="243">
        <f t="shared" si="3"/>
        <v>2.1666666666666665</v>
      </c>
      <c r="P28" s="243">
        <f>IF(B28="Regional crisis",VLOOKUP(C28,'Regional Crises'!$B$1:$R$69,12,FALSE),VLOOKUP(E28,'Country Indicator Data'!$B$4:$I$300,8,FALSE))</f>
        <v>6</v>
      </c>
      <c r="Q28" s="243">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1.1000000000000001</v>
      </c>
      <c r="R28" s="243">
        <f t="shared" si="4"/>
        <v>3.55</v>
      </c>
      <c r="S28" s="243">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43">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43">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43">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43">
        <f t="shared" si="5"/>
        <v>3.6</v>
      </c>
      <c r="X28" s="243">
        <f t="shared" si="6"/>
        <v>3.1</v>
      </c>
      <c r="Y28" s="250">
        <f>IF('Core Indicators'!FC25="x","x",IF('Core Indicators'!FC25&gt;=5,5,IF('Core Indicators'!FC25&gt;=4,4,IF('Core Indicators'!FC25&gt;=3,3,IF('Core Indicators'!FC25&gt;=2,2,IF('Core Indicators'!FC25&gt;=1,1,0))))))</f>
        <v>5</v>
      </c>
      <c r="Z28" s="243">
        <f t="shared" si="7"/>
        <v>5</v>
      </c>
      <c r="AA28" s="250">
        <f>'Crisis Indicator Data'!Y25</f>
        <v>1</v>
      </c>
      <c r="AB28" s="250">
        <f>'Crisis Indicator Data'!Z25</f>
        <v>1</v>
      </c>
      <c r="AC28" s="250">
        <f>'Crisis Indicator Data'!AA25</f>
        <v>0</v>
      </c>
      <c r="AD28" s="250">
        <f>'Crisis Indicator Data'!AB25</f>
        <v>0</v>
      </c>
      <c r="AE28" s="250">
        <f t="shared" si="8"/>
        <v>2</v>
      </c>
      <c r="AF28" s="250">
        <f>'Crisis Indicator Data'!AC25</f>
        <v>0</v>
      </c>
      <c r="AG28" s="250">
        <f>'Crisis Indicator Data'!AD25</f>
        <v>2</v>
      </c>
      <c r="AH28" s="250">
        <f t="shared" si="9"/>
        <v>2</v>
      </c>
      <c r="AI28" s="250">
        <f>'Crisis Indicator Data'!AE25</f>
        <v>0</v>
      </c>
      <c r="AJ28" s="250">
        <f>'Crisis Indicator Data'!AF25</f>
        <v>0</v>
      </c>
      <c r="AK28" s="250">
        <f>'Crisis Indicator Data'!AG25</f>
        <v>1</v>
      </c>
      <c r="AL28" s="250">
        <f t="shared" si="10"/>
        <v>1</v>
      </c>
      <c r="AM28" s="243">
        <f t="shared" si="11"/>
        <v>2</v>
      </c>
      <c r="AN28" s="243">
        <f t="shared" si="12"/>
        <v>3.5</v>
      </c>
    </row>
    <row r="29" spans="1:40" ht="13.5" customHeight="1" x14ac:dyDescent="0.25">
      <c r="A29" s="146" t="str">
        <f>'Crisis Indicator Data'!A26</f>
        <v>Mixed migration flows in Algeria</v>
      </c>
      <c r="B29" s="147" t="str">
        <f>'Crisis Indicator Data'!B26</f>
        <v>International displacement</v>
      </c>
      <c r="C29" s="147" t="str">
        <f>'Crisis Indicator Data'!C26</f>
        <v>DZA002</v>
      </c>
      <c r="D29" s="147" t="str">
        <f>'Crisis Indicator Data'!D26</f>
        <v>Algeria</v>
      </c>
      <c r="E29" s="148" t="str">
        <f>'Crisis Indicator Data'!E26</f>
        <v>DZA</v>
      </c>
      <c r="F29" s="243">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3.9</v>
      </c>
      <c r="G29" s="243">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2.7</v>
      </c>
      <c r="H29" s="243">
        <f t="shared" si="0"/>
        <v>3.3</v>
      </c>
      <c r="I29" s="243">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v>
      </c>
      <c r="J29" s="243">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2.7</v>
      </c>
      <c r="K29" s="243">
        <f t="shared" si="1"/>
        <v>2.35</v>
      </c>
      <c r="L29" s="243">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3</v>
      </c>
      <c r="M29" s="243">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0.3</v>
      </c>
      <c r="N29" s="243">
        <f t="shared" si="2"/>
        <v>1.65</v>
      </c>
      <c r="O29" s="243">
        <f t="shared" si="3"/>
        <v>2.4333333333333336</v>
      </c>
      <c r="P29" s="243">
        <f>IF(B29="Regional crisis",VLOOKUP(C29,'Regional Crises'!$B$1:$R$69,12,FALSE),VLOOKUP(E29,'Country Indicator Data'!$B$4:$I$300,8,FALSE))</f>
        <v>6</v>
      </c>
      <c r="Q29" s="243">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4.2</v>
      </c>
      <c r="R29" s="243">
        <f t="shared" si="4"/>
        <v>5.0999999999999996</v>
      </c>
      <c r="S29" s="243">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3.3</v>
      </c>
      <c r="T29" s="243">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3.3</v>
      </c>
      <c r="U29" s="243">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2.9</v>
      </c>
      <c r="V29" s="243">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3.3</v>
      </c>
      <c r="W29" s="243">
        <f t="shared" si="5"/>
        <v>3.2</v>
      </c>
      <c r="X29" s="243">
        <f t="shared" si="6"/>
        <v>3.6</v>
      </c>
      <c r="Y29" s="250">
        <f>IF('Core Indicators'!FC26="x","x",IF('Core Indicators'!FC26&gt;=5,5,IF('Core Indicators'!FC26&gt;=4,4,IF('Core Indicators'!FC26&gt;=3,3,IF('Core Indicators'!FC26&gt;=2,2,IF('Core Indicators'!FC26&gt;=1,1,0))))))</f>
        <v>2</v>
      </c>
      <c r="Z29" s="243">
        <f t="shared" si="7"/>
        <v>2</v>
      </c>
      <c r="AA29" s="250">
        <f>'Crisis Indicator Data'!Y26</f>
        <v>0</v>
      </c>
      <c r="AB29" s="250">
        <f>'Crisis Indicator Data'!Z26</f>
        <v>1</v>
      </c>
      <c r="AC29" s="250">
        <f>'Crisis Indicator Data'!AA26</f>
        <v>1</v>
      </c>
      <c r="AD29" s="250">
        <f>'Crisis Indicator Data'!AB26</f>
        <v>0</v>
      </c>
      <c r="AE29" s="250">
        <f t="shared" si="8"/>
        <v>2</v>
      </c>
      <c r="AF29" s="250">
        <f>'Crisis Indicator Data'!AC26</f>
        <v>0</v>
      </c>
      <c r="AG29" s="250">
        <f>'Crisis Indicator Data'!AD26</f>
        <v>0</v>
      </c>
      <c r="AH29" s="250">
        <f t="shared" si="9"/>
        <v>0</v>
      </c>
      <c r="AI29" s="250">
        <f>'Crisis Indicator Data'!AE26</f>
        <v>0</v>
      </c>
      <c r="AJ29" s="250">
        <f>'Crisis Indicator Data'!AF26</f>
        <v>1</v>
      </c>
      <c r="AK29" s="250">
        <f>'Crisis Indicator Data'!AG26</f>
        <v>0</v>
      </c>
      <c r="AL29" s="250">
        <f t="shared" si="10"/>
        <v>1</v>
      </c>
      <c r="AM29" s="243">
        <f t="shared" si="11"/>
        <v>1</v>
      </c>
      <c r="AN29" s="243">
        <f t="shared" si="12"/>
        <v>1.5</v>
      </c>
    </row>
    <row r="30" spans="1:40" ht="13.5" customHeight="1" x14ac:dyDescent="0.25">
      <c r="A30" s="146" t="str">
        <f>'Crisis Indicator Data'!A27</f>
        <v>Sahrawi refugees in Algeria</v>
      </c>
      <c r="B30" s="147" t="str">
        <f>'Crisis Indicator Data'!B27</f>
        <v>International displacement</v>
      </c>
      <c r="C30" s="147" t="str">
        <f>'Crisis Indicator Data'!C27</f>
        <v>DZA003</v>
      </c>
      <c r="D30" s="147" t="str">
        <f>'Crisis Indicator Data'!D27</f>
        <v>Algeria</v>
      </c>
      <c r="E30" s="148" t="str">
        <f>'Crisis Indicator Data'!E27</f>
        <v>DZA</v>
      </c>
      <c r="F30" s="243">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3.9</v>
      </c>
      <c r="G30" s="243">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2.7</v>
      </c>
      <c r="H30" s="243">
        <f t="shared" si="0"/>
        <v>3.3</v>
      </c>
      <c r="I30" s="243">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v>
      </c>
      <c r="J30" s="243">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2.7</v>
      </c>
      <c r="K30" s="243">
        <f t="shared" si="1"/>
        <v>2.35</v>
      </c>
      <c r="L30" s="243">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43">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0.3</v>
      </c>
      <c r="N30" s="243">
        <f t="shared" si="2"/>
        <v>1.65</v>
      </c>
      <c r="O30" s="243">
        <f t="shared" si="3"/>
        <v>2.4333333333333336</v>
      </c>
      <c r="P30" s="243">
        <f>IF(B30="Regional crisis",VLOOKUP(C30,'Regional Crises'!$B$1:$R$69,12,FALSE),VLOOKUP(E30,'Country Indicator Data'!$B$4:$I$300,8,FALSE))</f>
        <v>6</v>
      </c>
      <c r="Q30" s="243">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4.2</v>
      </c>
      <c r="R30" s="243">
        <f t="shared" si="4"/>
        <v>5.0999999999999996</v>
      </c>
      <c r="S30" s="243">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3.3</v>
      </c>
      <c r="T30" s="243">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3.3</v>
      </c>
      <c r="U30" s="243">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2.9</v>
      </c>
      <c r="V30" s="243">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3.3</v>
      </c>
      <c r="W30" s="243">
        <f t="shared" si="5"/>
        <v>3.2</v>
      </c>
      <c r="X30" s="243">
        <f t="shared" si="6"/>
        <v>3.6</v>
      </c>
      <c r="Y30" s="250">
        <f>IF('Core Indicators'!FC27="x","x",IF('Core Indicators'!FC27&gt;=5,5,IF('Core Indicators'!FC27&gt;=4,4,IF('Core Indicators'!FC27&gt;=3,3,IF('Core Indicators'!FC27&gt;=2,2,IF('Core Indicators'!FC27&gt;=1,1,0))))))</f>
        <v>1</v>
      </c>
      <c r="Z30" s="243">
        <f t="shared" si="7"/>
        <v>1</v>
      </c>
      <c r="AA30" s="250">
        <f>'Crisis Indicator Data'!Y27</f>
        <v>1</v>
      </c>
      <c r="AB30" s="250">
        <f>'Crisis Indicator Data'!Z27</f>
        <v>2</v>
      </c>
      <c r="AC30" s="250">
        <f>'Crisis Indicator Data'!AA27</f>
        <v>2</v>
      </c>
      <c r="AD30" s="250">
        <f>'Crisis Indicator Data'!AB27</f>
        <v>0</v>
      </c>
      <c r="AE30" s="250">
        <f t="shared" si="8"/>
        <v>2</v>
      </c>
      <c r="AF30" s="250">
        <f>'Crisis Indicator Data'!AC27</f>
        <v>0</v>
      </c>
      <c r="AG30" s="250">
        <f>'Crisis Indicator Data'!AD27</f>
        <v>2</v>
      </c>
      <c r="AH30" s="250">
        <f t="shared" si="9"/>
        <v>2</v>
      </c>
      <c r="AI30" s="250">
        <f>'Crisis Indicator Data'!AE27</f>
        <v>0</v>
      </c>
      <c r="AJ30" s="250">
        <f>'Crisis Indicator Data'!AF27</f>
        <v>1</v>
      </c>
      <c r="AK30" s="250">
        <f>'Crisis Indicator Data'!AG27</f>
        <v>0</v>
      </c>
      <c r="AL30" s="250">
        <f t="shared" si="10"/>
        <v>1</v>
      </c>
      <c r="AM30" s="243">
        <f t="shared" si="11"/>
        <v>2</v>
      </c>
      <c r="AN30" s="243">
        <f t="shared" si="12"/>
        <v>1.5</v>
      </c>
    </row>
    <row r="31" spans="1:40" ht="13.5" customHeight="1" x14ac:dyDescent="0.25">
      <c r="A31" s="146" t="str">
        <f>'Crisis Indicator Data'!A28</f>
        <v>Multiple crises in Algeria</v>
      </c>
      <c r="B31" s="147" t="str">
        <f>'Crisis Indicator Data'!B28</f>
        <v>Multiple crises country</v>
      </c>
      <c r="C31" s="147" t="str">
        <f>'Crisis Indicator Data'!C28</f>
        <v>DZA004</v>
      </c>
      <c r="D31" s="147" t="str">
        <f>'Crisis Indicator Data'!D28</f>
        <v>Algeria</v>
      </c>
      <c r="E31" s="148" t="str">
        <f>'Crisis Indicator Data'!E28</f>
        <v>DZA</v>
      </c>
      <c r="F31" s="243">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243">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243">
        <f t="shared" si="0"/>
        <v>3.3</v>
      </c>
      <c r="I31" s="243">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243">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243">
        <f t="shared" si="1"/>
        <v>2.35</v>
      </c>
      <c r="L31" s="243">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43">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243">
        <f t="shared" si="2"/>
        <v>1.65</v>
      </c>
      <c r="O31" s="243">
        <f t="shared" si="3"/>
        <v>2.4333333333333336</v>
      </c>
      <c r="P31" s="243">
        <f>IF(B31="Regional crisis",VLOOKUP(C31,'Regional Crises'!$B$1:$R$69,12,FALSE),VLOOKUP(E31,'Country Indicator Data'!$B$4:$I$300,8,FALSE))</f>
        <v>6</v>
      </c>
      <c r="Q31" s="243">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4.2</v>
      </c>
      <c r="R31" s="243">
        <f t="shared" si="4"/>
        <v>5.0999999999999996</v>
      </c>
      <c r="S31" s="243">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243">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243">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243">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243">
        <f t="shared" si="5"/>
        <v>3.2</v>
      </c>
      <c r="X31" s="243">
        <f t="shared" si="6"/>
        <v>3.6</v>
      </c>
      <c r="Y31" s="250">
        <f>IF('Core Indicators'!FC28="x","x",IF('Core Indicators'!FC28&gt;=5,5,IF('Core Indicators'!FC28&gt;=4,4,IF('Core Indicators'!FC28&gt;=3,3,IF('Core Indicators'!FC28&gt;=2,2,IF('Core Indicators'!FC28&gt;=1,1,0))))))</f>
        <v>2</v>
      </c>
      <c r="Z31" s="243">
        <f t="shared" si="7"/>
        <v>2</v>
      </c>
      <c r="AA31" s="250">
        <f>'Crisis Indicator Data'!Y28</f>
        <v>1</v>
      </c>
      <c r="AB31" s="250">
        <f>'Crisis Indicator Data'!Z28</f>
        <v>2</v>
      </c>
      <c r="AC31" s="250">
        <f>'Crisis Indicator Data'!AA28</f>
        <v>2</v>
      </c>
      <c r="AD31" s="250">
        <f>'Crisis Indicator Data'!AB28</f>
        <v>0</v>
      </c>
      <c r="AE31" s="250">
        <f t="shared" si="8"/>
        <v>2</v>
      </c>
      <c r="AF31" s="250">
        <f>'Crisis Indicator Data'!AC28</f>
        <v>0</v>
      </c>
      <c r="AG31" s="250">
        <f>'Crisis Indicator Data'!AD28</f>
        <v>2</v>
      </c>
      <c r="AH31" s="250">
        <f t="shared" si="9"/>
        <v>2</v>
      </c>
      <c r="AI31" s="250">
        <f>'Crisis Indicator Data'!AE28</f>
        <v>0</v>
      </c>
      <c r="AJ31" s="250">
        <f>'Crisis Indicator Data'!AF28</f>
        <v>1</v>
      </c>
      <c r="AK31" s="250">
        <f>'Crisis Indicator Data'!AG28</f>
        <v>0</v>
      </c>
      <c r="AL31" s="250">
        <f t="shared" si="10"/>
        <v>1</v>
      </c>
      <c r="AM31" s="243">
        <f t="shared" si="11"/>
        <v>2</v>
      </c>
      <c r="AN31" s="243">
        <f t="shared" si="12"/>
        <v>2</v>
      </c>
    </row>
    <row r="32" spans="1:40" ht="13.5" customHeight="1" x14ac:dyDescent="0.25">
      <c r="A32" s="146" t="str">
        <f>'Crisis Indicator Data'!A29</f>
        <v>Venezuela displacement in Ecuador</v>
      </c>
      <c r="B32" s="147" t="str">
        <f>'Crisis Indicator Data'!B29</f>
        <v>International displacement</v>
      </c>
      <c r="C32" s="147" t="str">
        <f>'Crisis Indicator Data'!C29</f>
        <v>ECU002</v>
      </c>
      <c r="D32" s="147" t="str">
        <f>'Crisis Indicator Data'!D29</f>
        <v>Ecuador</v>
      </c>
      <c r="E32" s="148" t="str">
        <f>'Crisis Indicator Data'!E29</f>
        <v>ECU</v>
      </c>
      <c r="F32" s="243">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1.8</v>
      </c>
      <c r="G32" s="243">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1.4</v>
      </c>
      <c r="H32" s="243">
        <f t="shared" si="0"/>
        <v>1.6</v>
      </c>
      <c r="I32" s="243">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1.6</v>
      </c>
      <c r="J32" s="243">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3.1</v>
      </c>
      <c r="K32" s="243">
        <f t="shared" si="1"/>
        <v>2.35</v>
      </c>
      <c r="L32" s="243">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2.6</v>
      </c>
      <c r="M32" s="243">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2.6</v>
      </c>
      <c r="N32" s="243">
        <f t="shared" si="2"/>
        <v>2.6</v>
      </c>
      <c r="O32" s="243">
        <f t="shared" si="3"/>
        <v>2.1833333333333336</v>
      </c>
      <c r="P32" s="243">
        <f>IF(B32="Regional crisis",VLOOKUP(C32,'Regional Crises'!$B$1:$R$69,12,FALSE),VLOOKUP(E32,'Country Indicator Data'!$B$4:$I$300,8,FALSE))</f>
        <v>6</v>
      </c>
      <c r="Q32" s="243">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v>
      </c>
      <c r="R32" s="243">
        <f t="shared" si="4"/>
        <v>3</v>
      </c>
      <c r="S32" s="243">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3.1</v>
      </c>
      <c r="T32" s="243">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3.1</v>
      </c>
      <c r="U32" s="243">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1.8</v>
      </c>
      <c r="V32" s="243">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1.8</v>
      </c>
      <c r="W32" s="243">
        <f t="shared" si="5"/>
        <v>2.5</v>
      </c>
      <c r="X32" s="243">
        <f t="shared" si="6"/>
        <v>2.6</v>
      </c>
      <c r="Y32" s="250">
        <f>IF('Core Indicators'!FC29="x","x",IF('Core Indicators'!FC29&gt;=5,5,IF('Core Indicators'!FC29&gt;=4,4,IF('Core Indicators'!FC29&gt;=3,3,IF('Core Indicators'!FC29&gt;=2,2,IF('Core Indicators'!FC29&gt;=1,1,0))))))</f>
        <v>2</v>
      </c>
      <c r="Z32" s="243">
        <f t="shared" si="7"/>
        <v>2</v>
      </c>
      <c r="AA32" s="250">
        <f>'Crisis Indicator Data'!Y29</f>
        <v>0</v>
      </c>
      <c r="AB32" s="250">
        <f>'Crisis Indicator Data'!Z29</f>
        <v>0</v>
      </c>
      <c r="AC32" s="250">
        <f>'Crisis Indicator Data'!AA29</f>
        <v>0</v>
      </c>
      <c r="AD32" s="250">
        <f>'Crisis Indicator Data'!AB29</f>
        <v>0</v>
      </c>
      <c r="AE32" s="250">
        <f t="shared" si="8"/>
        <v>0</v>
      </c>
      <c r="AF32" s="250">
        <f>'Crisis Indicator Data'!AC29</f>
        <v>0</v>
      </c>
      <c r="AG32" s="250">
        <f>'Crisis Indicator Data'!AD29</f>
        <v>1</v>
      </c>
      <c r="AH32" s="250">
        <f t="shared" si="9"/>
        <v>1</v>
      </c>
      <c r="AI32" s="250">
        <f>'Crisis Indicator Data'!AE29</f>
        <v>1</v>
      </c>
      <c r="AJ32" s="250">
        <f>'Crisis Indicator Data'!AF29</f>
        <v>1</v>
      </c>
      <c r="AK32" s="250">
        <f>'Crisis Indicator Data'!AG29</f>
        <v>2</v>
      </c>
      <c r="AL32" s="250">
        <f t="shared" si="10"/>
        <v>3</v>
      </c>
      <c r="AM32" s="243">
        <f t="shared" si="11"/>
        <v>1</v>
      </c>
      <c r="AN32" s="243">
        <f t="shared" si="12"/>
        <v>1.5</v>
      </c>
    </row>
    <row r="33" spans="1:40" ht="13.5" customHeight="1" x14ac:dyDescent="0.25">
      <c r="A33" s="146" t="str">
        <f>'Crisis Indicator Data'!A30</f>
        <v>Syrian Refugee Crisis in Egypt</v>
      </c>
      <c r="B33" s="147" t="str">
        <f>'Crisis Indicator Data'!B30</f>
        <v>International displacement</v>
      </c>
      <c r="C33" s="147" t="str">
        <f>'Crisis Indicator Data'!C30</f>
        <v>EGY002</v>
      </c>
      <c r="D33" s="147" t="str">
        <f>'Crisis Indicator Data'!D30</f>
        <v>Egypt</v>
      </c>
      <c r="E33" s="148" t="str">
        <f>'Crisis Indicator Data'!E30</f>
        <v>EGY</v>
      </c>
      <c r="F33" s="243">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43">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3.3</v>
      </c>
      <c r="H33" s="243">
        <f t="shared" si="0"/>
        <v>3.5999999999999996</v>
      </c>
      <c r="I33" s="243">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0.8</v>
      </c>
      <c r="J33" s="243">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0.9</v>
      </c>
      <c r="K33" s="243">
        <f t="shared" si="1"/>
        <v>0.85000000000000009</v>
      </c>
      <c r="L33" s="243">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3">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0.8</v>
      </c>
      <c r="N33" s="243">
        <f t="shared" si="2"/>
        <v>1.9</v>
      </c>
      <c r="O33" s="243">
        <f t="shared" si="3"/>
        <v>2.1166666666666667</v>
      </c>
      <c r="P33" s="243">
        <f>IF(B33="Regional crisis",VLOOKUP(C33,'Regional Crises'!$B$1:$R$69,12,FALSE),VLOOKUP(E33,'Country Indicator Data'!$B$4:$I$300,8,FALSE))</f>
        <v>8</v>
      </c>
      <c r="Q33" s="243">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v>
      </c>
      <c r="R33" s="243">
        <f t="shared" si="4"/>
        <v>5.5</v>
      </c>
      <c r="S33" s="243">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43">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2.9</v>
      </c>
      <c r="U33" s="243">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3.5</v>
      </c>
      <c r="V33" s="243">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4</v>
      </c>
      <c r="W33" s="243">
        <f t="shared" si="5"/>
        <v>3.4</v>
      </c>
      <c r="X33" s="243">
        <f t="shared" si="6"/>
        <v>3.7</v>
      </c>
      <c r="Y33" s="250">
        <f>IF('Core Indicators'!FC30="x","x",IF('Core Indicators'!FC30&gt;=5,5,IF('Core Indicators'!FC30&gt;=4,4,IF('Core Indicators'!FC30&gt;=3,3,IF('Core Indicators'!FC30&gt;=2,2,IF('Core Indicators'!FC30&gt;=1,1,0))))))</f>
        <v>2</v>
      </c>
      <c r="Z33" s="243">
        <f t="shared" si="7"/>
        <v>2</v>
      </c>
      <c r="AA33" s="250">
        <f>'Crisis Indicator Data'!Y30</f>
        <v>0</v>
      </c>
      <c r="AB33" s="250">
        <f>'Crisis Indicator Data'!Z30</f>
        <v>0</v>
      </c>
      <c r="AC33" s="250">
        <f>'Crisis Indicator Data'!AA30</f>
        <v>0</v>
      </c>
      <c r="AD33" s="250">
        <f>'Crisis Indicator Data'!AB30</f>
        <v>0</v>
      </c>
      <c r="AE33" s="250">
        <f t="shared" si="8"/>
        <v>0</v>
      </c>
      <c r="AF33" s="250">
        <f>'Crisis Indicator Data'!AC30</f>
        <v>0</v>
      </c>
      <c r="AG33" s="250">
        <f>'Crisis Indicator Data'!AD30</f>
        <v>1</v>
      </c>
      <c r="AH33" s="250">
        <f t="shared" si="9"/>
        <v>1</v>
      </c>
      <c r="AI33" s="250">
        <f>'Crisis Indicator Data'!AE30</f>
        <v>0</v>
      </c>
      <c r="AJ33" s="250">
        <f>'Crisis Indicator Data'!AF30</f>
        <v>3</v>
      </c>
      <c r="AK33" s="250">
        <f>'Crisis Indicator Data'!AG30</f>
        <v>0</v>
      </c>
      <c r="AL33" s="250">
        <f t="shared" si="10"/>
        <v>3</v>
      </c>
      <c r="AM33" s="243">
        <f t="shared" si="11"/>
        <v>1</v>
      </c>
      <c r="AN33" s="243">
        <f t="shared" si="12"/>
        <v>1.5</v>
      </c>
    </row>
    <row r="34" spans="1:40" ht="13.5" customHeight="1" x14ac:dyDescent="0.25">
      <c r="A34" s="146" t="str">
        <f>'Crisis Indicator Data'!A31</f>
        <v>Complex crisis in Eritrea</v>
      </c>
      <c r="B34" s="147" t="str">
        <f>'Crisis Indicator Data'!B31</f>
        <v>Complex crisis</v>
      </c>
      <c r="C34" s="147" t="str">
        <f>'Crisis Indicator Data'!C31</f>
        <v>ERI001</v>
      </c>
      <c r="D34" s="147" t="str">
        <f>'Crisis Indicator Data'!D31</f>
        <v>Eritrea</v>
      </c>
      <c r="E34" s="148" t="str">
        <f>'Crisis Indicator Data'!E31</f>
        <v>ERI</v>
      </c>
      <c r="F34" s="243">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5</v>
      </c>
      <c r="G34" s="243">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3.9</v>
      </c>
      <c r="H34" s="243">
        <f t="shared" si="0"/>
        <v>4.45</v>
      </c>
      <c r="I34" s="243">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3.1</v>
      </c>
      <c r="J34" s="243">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v>
      </c>
      <c r="K34" s="243">
        <f t="shared" si="1"/>
        <v>1.55</v>
      </c>
      <c r="L34" s="243" t="str">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x</v>
      </c>
      <c r="M34" s="243" t="str">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x</v>
      </c>
      <c r="N34" s="243" t="str">
        <f t="shared" si="2"/>
        <v>x</v>
      </c>
      <c r="O34" s="243">
        <f t="shared" si="3"/>
        <v>3</v>
      </c>
      <c r="P34" s="243">
        <f>IF(B34="Regional crisis",VLOOKUP(C34,'Regional Crises'!$B$1:$R$69,12,FALSE),VLOOKUP(E34,'Country Indicator Data'!$B$4:$I$300,8,FALSE))</f>
        <v>10</v>
      </c>
      <c r="Q34" s="243">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243">
        <f t="shared" si="4"/>
        <v>5</v>
      </c>
      <c r="S34" s="243">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3.9</v>
      </c>
      <c r="T34" s="243">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4.0999999999999996</v>
      </c>
      <c r="U34" s="243">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4.4000000000000004</v>
      </c>
      <c r="V34" s="243">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4.9000000000000004</v>
      </c>
      <c r="W34" s="243">
        <f t="shared" si="5"/>
        <v>4.3</v>
      </c>
      <c r="X34" s="243">
        <f t="shared" si="6"/>
        <v>4.0999999999999996</v>
      </c>
      <c r="Y34" s="250">
        <f>IF('Core Indicators'!FC31="x","x",IF('Core Indicators'!FC31&gt;=5,5,IF('Core Indicators'!FC31&gt;=4,4,IF('Core Indicators'!FC31&gt;=3,3,IF('Core Indicators'!FC31&gt;=2,2,IF('Core Indicators'!FC31&gt;=1,1,0))))))</f>
        <v>5</v>
      </c>
      <c r="Z34" s="243">
        <f t="shared" si="7"/>
        <v>5</v>
      </c>
      <c r="AA34" s="250">
        <f>'Crisis Indicator Data'!Y31</f>
        <v>3</v>
      </c>
      <c r="AB34" s="250">
        <f>'Crisis Indicator Data'!Z31</f>
        <v>1</v>
      </c>
      <c r="AC34" s="250">
        <f>'Crisis Indicator Data'!AA31</f>
        <v>2</v>
      </c>
      <c r="AD34" s="250">
        <f>'Crisis Indicator Data'!AB31</f>
        <v>0</v>
      </c>
      <c r="AE34" s="250">
        <f t="shared" si="8"/>
        <v>3</v>
      </c>
      <c r="AF34" s="250">
        <f>'Crisis Indicator Data'!AC31</f>
        <v>3</v>
      </c>
      <c r="AG34" s="250">
        <f>'Crisis Indicator Data'!AD31</f>
        <v>0</v>
      </c>
      <c r="AH34" s="250">
        <f t="shared" si="9"/>
        <v>3</v>
      </c>
      <c r="AI34" s="250">
        <f>'Crisis Indicator Data'!AE31</f>
        <v>0</v>
      </c>
      <c r="AJ34" s="250">
        <f>'Crisis Indicator Data'!AF31</f>
        <v>2</v>
      </c>
      <c r="AK34" s="250">
        <f>'Crisis Indicator Data'!AG31</f>
        <v>1</v>
      </c>
      <c r="AL34" s="250">
        <f t="shared" si="10"/>
        <v>3</v>
      </c>
      <c r="AM34" s="243">
        <f t="shared" si="11"/>
        <v>5</v>
      </c>
      <c r="AN34" s="243">
        <f t="shared" si="12"/>
        <v>5</v>
      </c>
    </row>
    <row r="35" spans="1:40" ht="13.5" customHeight="1" x14ac:dyDescent="0.25">
      <c r="A35" s="146" t="str">
        <f>'Crisis Indicator Data'!A32</f>
        <v>Mixed migration flows in spain</v>
      </c>
      <c r="B35" s="147" t="str">
        <f>'Crisis Indicator Data'!B32</f>
        <v>International displacement</v>
      </c>
      <c r="C35" s="147" t="str">
        <f>'Crisis Indicator Data'!C32</f>
        <v>ESP002</v>
      </c>
      <c r="D35" s="147" t="str">
        <f>'Crisis Indicator Data'!D32</f>
        <v>Spain</v>
      </c>
      <c r="E35" s="148" t="str">
        <f>'Crisis Indicator Data'!E32</f>
        <v>ESP</v>
      </c>
      <c r="F35" s="243">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1.1000000000000001</v>
      </c>
      <c r="G35" s="243" t="str">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x</v>
      </c>
      <c r="H35" s="243">
        <f t="shared" si="0"/>
        <v>1.1000000000000001</v>
      </c>
      <c r="I35" s="243">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2.5</v>
      </c>
      <c r="J35" s="243">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3</v>
      </c>
      <c r="K35" s="243">
        <f t="shared" si="1"/>
        <v>2.75</v>
      </c>
      <c r="L35" s="243">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0.5</v>
      </c>
      <c r="M35" s="243">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1.2</v>
      </c>
      <c r="N35" s="243">
        <f t="shared" si="2"/>
        <v>0.85</v>
      </c>
      <c r="O35" s="243">
        <f t="shared" si="3"/>
        <v>1.5666666666666667</v>
      </c>
      <c r="P35" s="243">
        <f>IF(B35="Regional crisis",VLOOKUP(C35,'Regional Crises'!$B$1:$R$69,12,FALSE),VLOOKUP(E35,'Country Indicator Data'!$B$4:$I$300,8,FALSE))</f>
        <v>4</v>
      </c>
      <c r="Q35" s="243">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v>
      </c>
      <c r="R35" s="243">
        <f t="shared" si="4"/>
        <v>3.5</v>
      </c>
      <c r="S35" s="243">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1.9</v>
      </c>
      <c r="T35" s="243">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1.5</v>
      </c>
      <c r="U35" s="243" t="str">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x</v>
      </c>
      <c r="V35" s="243">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0.4</v>
      </c>
      <c r="W35" s="243">
        <f t="shared" si="5"/>
        <v>1.3</v>
      </c>
      <c r="X35" s="243">
        <f t="shared" si="6"/>
        <v>2.1</v>
      </c>
      <c r="Y35" s="250">
        <f>IF('Core Indicators'!FC32="x","x",IF('Core Indicators'!FC32&gt;=5,5,IF('Core Indicators'!FC32&gt;=4,4,IF('Core Indicators'!FC32&gt;=3,3,IF('Core Indicators'!FC32&gt;=2,2,IF('Core Indicators'!FC32&gt;=1,1,0))))))</f>
        <v>2</v>
      </c>
      <c r="Z35" s="243">
        <f t="shared" si="7"/>
        <v>2</v>
      </c>
      <c r="AA35" s="250">
        <f>'Crisis Indicator Data'!Y32</f>
        <v>0</v>
      </c>
      <c r="AB35" s="250">
        <f>'Crisis Indicator Data'!Z32</f>
        <v>0</v>
      </c>
      <c r="AC35" s="250">
        <f>'Crisis Indicator Data'!AA32</f>
        <v>0</v>
      </c>
      <c r="AD35" s="250">
        <f>'Crisis Indicator Data'!AB32</f>
        <v>0</v>
      </c>
      <c r="AE35" s="250">
        <f t="shared" si="8"/>
        <v>0</v>
      </c>
      <c r="AF35" s="250">
        <f>'Crisis Indicator Data'!AC32</f>
        <v>1</v>
      </c>
      <c r="AG35" s="250">
        <f>'Crisis Indicator Data'!AD32</f>
        <v>1</v>
      </c>
      <c r="AH35" s="250">
        <f t="shared" si="9"/>
        <v>2</v>
      </c>
      <c r="AI35" s="250">
        <f>'Crisis Indicator Data'!AE32</f>
        <v>0</v>
      </c>
      <c r="AJ35" s="250">
        <f>'Crisis Indicator Data'!AF32</f>
        <v>0</v>
      </c>
      <c r="AK35" s="250">
        <f>'Crisis Indicator Data'!AG32</f>
        <v>1</v>
      </c>
      <c r="AL35" s="250">
        <f t="shared" si="10"/>
        <v>1</v>
      </c>
      <c r="AM35" s="243">
        <f t="shared" si="11"/>
        <v>1</v>
      </c>
      <c r="AN35" s="243">
        <f t="shared" si="12"/>
        <v>1.5</v>
      </c>
    </row>
    <row r="36" spans="1:40" ht="13.5" customHeight="1" x14ac:dyDescent="0.25">
      <c r="A36" s="146" t="str">
        <f>'Crisis Indicator Data'!A33</f>
        <v>Complex crisis in Ethiopia</v>
      </c>
      <c r="B36" s="147" t="str">
        <f>'Crisis Indicator Data'!B33</f>
        <v>Complex crisis</v>
      </c>
      <c r="C36" s="147" t="str">
        <f>'Crisis Indicator Data'!C33</f>
        <v>ETH001</v>
      </c>
      <c r="D36" s="147" t="str">
        <f>'Crisis Indicator Data'!D33</f>
        <v>Ethiopia</v>
      </c>
      <c r="E36" s="148" t="str">
        <f>'Crisis Indicator Data'!E33</f>
        <v>ETH</v>
      </c>
      <c r="F36" s="243">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3">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v>
      </c>
      <c r="H36" s="243">
        <f t="shared" si="0"/>
        <v>3.45</v>
      </c>
      <c r="I36" s="243">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3.8</v>
      </c>
      <c r="J36" s="243">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3">
        <f t="shared" si="1"/>
        <v>3.25</v>
      </c>
      <c r="L36" s="243">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3.4</v>
      </c>
      <c r="M36" s="243">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1.3</v>
      </c>
      <c r="N36" s="243">
        <f t="shared" si="2"/>
        <v>2.35</v>
      </c>
      <c r="O36" s="243">
        <f t="shared" si="3"/>
        <v>3.0166666666666671</v>
      </c>
      <c r="P36" s="243">
        <f>IF(B36="Regional crisis",VLOOKUP(C36,'Regional Crises'!$B$1:$R$69,12,FALSE),VLOOKUP(E36,'Country Indicator Data'!$B$4:$I$300,8,FALSE))</f>
        <v>10</v>
      </c>
      <c r="Q36" s="243">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5</v>
      </c>
      <c r="R36" s="243">
        <f t="shared" si="4"/>
        <v>7.5</v>
      </c>
      <c r="S36" s="243">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243">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v>
      </c>
      <c r="U36" s="243">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3.4</v>
      </c>
      <c r="V36" s="243">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243">
        <f t="shared" si="5"/>
        <v>3.4</v>
      </c>
      <c r="X36" s="243">
        <f t="shared" si="6"/>
        <v>4.5999999999999996</v>
      </c>
      <c r="Y36" s="250">
        <f>IF('Core Indicators'!FC33="x","x",IF('Core Indicators'!FC33&gt;=5,5,IF('Core Indicators'!FC33&gt;=4,4,IF('Core Indicators'!FC33&gt;=3,3,IF('Core Indicators'!FC33&gt;=2,2,IF('Core Indicators'!FC33&gt;=1,1,0))))))</f>
        <v>4</v>
      </c>
      <c r="Z36" s="243">
        <f t="shared" si="7"/>
        <v>4</v>
      </c>
      <c r="AA36" s="250">
        <f>'Crisis Indicator Data'!Y33</f>
        <v>3</v>
      </c>
      <c r="AB36" s="250">
        <f>'Crisis Indicator Data'!Z33</f>
        <v>3</v>
      </c>
      <c r="AC36" s="250">
        <f>'Crisis Indicator Data'!AA33</f>
        <v>3</v>
      </c>
      <c r="AD36" s="250">
        <f>'Crisis Indicator Data'!AB33</f>
        <v>3</v>
      </c>
      <c r="AE36" s="250">
        <f t="shared" si="8"/>
        <v>5</v>
      </c>
      <c r="AF36" s="250">
        <f>'Crisis Indicator Data'!AC33</f>
        <v>3</v>
      </c>
      <c r="AG36" s="250">
        <f>'Crisis Indicator Data'!AD33</f>
        <v>3</v>
      </c>
      <c r="AH36" s="250">
        <f t="shared" si="9"/>
        <v>5</v>
      </c>
      <c r="AI36" s="250">
        <f>'Crisis Indicator Data'!AE33</f>
        <v>3</v>
      </c>
      <c r="AJ36" s="250">
        <f>'Crisis Indicator Data'!AF33</f>
        <v>3</v>
      </c>
      <c r="AK36" s="250">
        <f>'Crisis Indicator Data'!AG33</f>
        <v>3</v>
      </c>
      <c r="AL36" s="250">
        <f t="shared" si="10"/>
        <v>5</v>
      </c>
      <c r="AM36" s="243">
        <f t="shared" si="11"/>
        <v>5</v>
      </c>
      <c r="AN36" s="243">
        <f t="shared" si="12"/>
        <v>4.5</v>
      </c>
    </row>
    <row r="37" spans="1:40" ht="13.5" customHeight="1" x14ac:dyDescent="0.25">
      <c r="A37" s="146" t="str">
        <f>'Crisis Indicator Data'!A34</f>
        <v>International Displacement</v>
      </c>
      <c r="B37" s="147" t="str">
        <f>'Crisis Indicator Data'!B34</f>
        <v>International displacement</v>
      </c>
      <c r="C37" s="147" t="str">
        <f>'Crisis Indicator Data'!C34</f>
        <v>ETH003</v>
      </c>
      <c r="D37" s="147" t="str">
        <f>'Crisis Indicator Data'!D34</f>
        <v>Ethiopia</v>
      </c>
      <c r="E37" s="148" t="str">
        <f>'Crisis Indicator Data'!E34</f>
        <v>ETH</v>
      </c>
      <c r="F37" s="243">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243">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v>
      </c>
      <c r="H37" s="243">
        <f t="shared" si="0"/>
        <v>3.45</v>
      </c>
      <c r="I37" s="243">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3.8</v>
      </c>
      <c r="J37" s="243">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2.7</v>
      </c>
      <c r="K37" s="243">
        <f t="shared" si="1"/>
        <v>3.25</v>
      </c>
      <c r="L37" s="243">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3.4</v>
      </c>
      <c r="M37" s="243">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1.3</v>
      </c>
      <c r="N37" s="243">
        <f t="shared" si="2"/>
        <v>2.35</v>
      </c>
      <c r="O37" s="243">
        <f t="shared" si="3"/>
        <v>3.0166666666666671</v>
      </c>
      <c r="P37" s="243">
        <f>IF(B37="Regional crisis",VLOOKUP(C37,'Regional Crises'!$B$1:$R$69,12,FALSE),VLOOKUP(E37,'Country Indicator Data'!$B$4:$I$300,8,FALSE))</f>
        <v>10</v>
      </c>
      <c r="Q37" s="243">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5</v>
      </c>
      <c r="R37" s="243">
        <f t="shared" si="4"/>
        <v>7.5</v>
      </c>
      <c r="S37" s="243">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3.2</v>
      </c>
      <c r="T37" s="243">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v>
      </c>
      <c r="U37" s="243">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3.4</v>
      </c>
      <c r="V37" s="243">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3.8</v>
      </c>
      <c r="W37" s="243">
        <f t="shared" si="5"/>
        <v>3.4</v>
      </c>
      <c r="X37" s="243">
        <f t="shared" si="6"/>
        <v>4.5999999999999996</v>
      </c>
      <c r="Y37" s="250">
        <f>IF('Core Indicators'!FC34="x","x",IF('Core Indicators'!FC34&gt;=5,5,IF('Core Indicators'!FC34&gt;=4,4,IF('Core Indicators'!FC34&gt;=3,3,IF('Core Indicators'!FC34&gt;=2,2,IF('Core Indicators'!FC34&gt;=1,1,0))))))</f>
        <v>3</v>
      </c>
      <c r="Z37" s="243">
        <f t="shared" si="7"/>
        <v>3</v>
      </c>
      <c r="AA37" s="250">
        <f>'Crisis Indicator Data'!Y34</f>
        <v>2</v>
      </c>
      <c r="AB37" s="250">
        <f>'Crisis Indicator Data'!Z34</f>
        <v>1</v>
      </c>
      <c r="AC37" s="250">
        <f>'Crisis Indicator Data'!AA34</f>
        <v>1</v>
      </c>
      <c r="AD37" s="250">
        <f>'Crisis Indicator Data'!AB34</f>
        <v>0</v>
      </c>
      <c r="AE37" s="250">
        <f t="shared" si="8"/>
        <v>2</v>
      </c>
      <c r="AF37" s="250">
        <f>'Crisis Indicator Data'!AC34</f>
        <v>0</v>
      </c>
      <c r="AG37" s="250">
        <f>'Crisis Indicator Data'!AD34</f>
        <v>2</v>
      </c>
      <c r="AH37" s="250">
        <f t="shared" si="9"/>
        <v>2</v>
      </c>
      <c r="AI37" s="250">
        <f>'Crisis Indicator Data'!AE34</f>
        <v>0</v>
      </c>
      <c r="AJ37" s="250">
        <f>'Crisis Indicator Data'!AF34</f>
        <v>3</v>
      </c>
      <c r="AK37" s="250">
        <f>'Crisis Indicator Data'!AG34</f>
        <v>2</v>
      </c>
      <c r="AL37" s="250">
        <f t="shared" si="10"/>
        <v>4</v>
      </c>
      <c r="AM37" s="243">
        <f t="shared" si="11"/>
        <v>3</v>
      </c>
      <c r="AN37" s="243">
        <f t="shared" si="12"/>
        <v>3</v>
      </c>
    </row>
    <row r="38" spans="1:40" ht="13.5" customHeight="1" x14ac:dyDescent="0.25">
      <c r="A38" s="146" t="str">
        <f>'Crisis Indicator Data'!A35</f>
        <v>Northern Ethiopia Conflict</v>
      </c>
      <c r="B38" s="147" t="str">
        <f>'Crisis Indicator Data'!B35</f>
        <v>Conflict</v>
      </c>
      <c r="C38" s="147" t="str">
        <f>'Crisis Indicator Data'!C35</f>
        <v>ETH004</v>
      </c>
      <c r="D38" s="147" t="str">
        <f>'Crisis Indicator Data'!D35</f>
        <v>Ethiopia</v>
      </c>
      <c r="E38" s="148" t="str">
        <f>'Crisis Indicator Data'!E35</f>
        <v>ETH</v>
      </c>
      <c r="F38" s="243">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3">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43">
        <f t="shared" ref="H38:H69" si="13">IF(AND(F38="x",G38="x"),"x",AVERAGE(F38,G38))</f>
        <v>3.45</v>
      </c>
      <c r="I38" s="243">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243">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243">
        <f t="shared" ref="K38:K69" si="14">IF(AND(I38="x",J38="x"),"x",AVERAGE(I38,J38))</f>
        <v>3.25</v>
      </c>
      <c r="L38" s="243">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243">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243">
        <f t="shared" ref="N38:N69" si="15">IF(AND(L38="x",M38="x"),"x",AVERAGE(L38,M38))</f>
        <v>2.35</v>
      </c>
      <c r="O38" s="243">
        <f t="shared" ref="O38:O69" si="16">AVERAGE(H38,K38,N38)</f>
        <v>3.0166666666666671</v>
      </c>
      <c r="P38" s="243">
        <f>IF(B38="Regional crisis",VLOOKUP(C38,'Regional Crises'!$B$1:$R$69,12,FALSE),VLOOKUP(E38,'Country Indicator Data'!$B$4:$I$300,8,FALSE))</f>
        <v>10</v>
      </c>
      <c r="Q38" s="243">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5</v>
      </c>
      <c r="R38" s="243">
        <f t="shared" ref="R38:R69" si="17">AVERAGE(P38:Q38)</f>
        <v>7.5</v>
      </c>
      <c r="S38" s="243">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243">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243">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43">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243">
        <f t="shared" ref="W38:W69" si="18">IF(AND(S38="x",V38="x"),"x",ROUND(AVERAGE(S38,V38,T38,U38),1))</f>
        <v>3.4</v>
      </c>
      <c r="X38" s="243">
        <f t="shared" ref="X38:X69" si="19">ROUND(AVERAGE(O38,W38,R38),1)</f>
        <v>4.5999999999999996</v>
      </c>
      <c r="Y38" s="250">
        <f>IF('Core Indicators'!FC35="x","x",IF('Core Indicators'!FC35&gt;=5,5,IF('Core Indicators'!FC35&gt;=4,4,IF('Core Indicators'!FC35&gt;=3,3,IF('Core Indicators'!FC35&gt;=2,2,IF('Core Indicators'!FC35&gt;=1,1,0))))))</f>
        <v>4</v>
      </c>
      <c r="Z38" s="243">
        <f t="shared" ref="Z38:Z69" si="20">Y38</f>
        <v>4</v>
      </c>
      <c r="AA38" s="250">
        <f>'Crisis Indicator Data'!Y35</f>
        <v>3</v>
      </c>
      <c r="AB38" s="250">
        <f>'Crisis Indicator Data'!Z35</f>
        <v>3</v>
      </c>
      <c r="AC38" s="250">
        <f>'Crisis Indicator Data'!AA35</f>
        <v>3</v>
      </c>
      <c r="AD38" s="250">
        <f>'Crisis Indicator Data'!AB35</f>
        <v>3</v>
      </c>
      <c r="AE38" s="250">
        <f t="shared" ref="AE38:AE69" si="21">IF(SUM(AA38:AD38)=0,0,IF(SUM(AA38,AB38,AC38,AD38)&lt;2,1,IF(SUM(AA38:AD38)&lt;6,2,IF(SUM(AA38:AD38)&lt;8,3,IF(SUM(AA38:AD38)&lt;10,4,5)))))</f>
        <v>5</v>
      </c>
      <c r="AF38" s="250">
        <f>'Crisis Indicator Data'!AC35</f>
        <v>3</v>
      </c>
      <c r="AG38" s="250">
        <f>'Crisis Indicator Data'!AD35</f>
        <v>3</v>
      </c>
      <c r="AH38" s="250">
        <f t="shared" ref="AH38:AH69" si="22">IF(SUM(AF38:AG38)=0,0,IF(SUM(AF38,AG38)=1,1,IF(SUM(AF38:AG38)&lt;3,2,IF(SUM(AF38:AG38)&lt;4,3,IF(SUM(AF38:AG38)&lt;5,4,5)))))</f>
        <v>5</v>
      </c>
      <c r="AI38" s="250">
        <f>'Crisis Indicator Data'!AE35</f>
        <v>3</v>
      </c>
      <c r="AJ38" s="250">
        <f>'Crisis Indicator Data'!AF35</f>
        <v>3</v>
      </c>
      <c r="AK38" s="250">
        <f>'Crisis Indicator Data'!AG35</f>
        <v>3</v>
      </c>
      <c r="AL38" s="250">
        <f t="shared" ref="AL38:AL69" si="23">IF(SUM(AI38:AK38)=0,0,IF(SUM(AI38:AK38)=1,1,IF(SUM(AI38:AK38)&lt;3,2,IF(SUM(AI38:AK38)&lt;5,3,IF(SUM(AI38:AK38)&lt;7,4,5)))))</f>
        <v>5</v>
      </c>
      <c r="AM38" s="243">
        <f t="shared" ref="AM38:AM69" si="24">IF(AA38=3,5,ROUND(AVERAGE(AE38,AH38,AL38),0))</f>
        <v>5</v>
      </c>
      <c r="AN38" s="243">
        <f t="shared" ref="AN38:AN69" si="25">IF(AND(Z38="x",AM38="x"),"x",ROUND(AVERAGE(Z38,AM38),1))</f>
        <v>4.5</v>
      </c>
    </row>
    <row r="39" spans="1:40" ht="13.5" customHeight="1" x14ac:dyDescent="0.25">
      <c r="A39" s="146" t="str">
        <f>'Crisis Indicator Data'!A36</f>
        <v>Mixed migration flows in Greece</v>
      </c>
      <c r="B39" s="147" t="str">
        <f>'Crisis Indicator Data'!B36</f>
        <v>International displacement</v>
      </c>
      <c r="C39" s="147" t="str">
        <f>'Crisis Indicator Data'!C36</f>
        <v>GRC002</v>
      </c>
      <c r="D39" s="147" t="str">
        <f>'Crisis Indicator Data'!D36</f>
        <v>Greece</v>
      </c>
      <c r="E39" s="148" t="str">
        <f>'Crisis Indicator Data'!E36</f>
        <v>GRC</v>
      </c>
      <c r="F39" s="243">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1.8</v>
      </c>
      <c r="G39" s="243" t="str">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x</v>
      </c>
      <c r="H39" s="243">
        <f t="shared" si="13"/>
        <v>1.8</v>
      </c>
      <c r="I39" s="243">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0.4</v>
      </c>
      <c r="J39" s="243">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0.3</v>
      </c>
      <c r="K39" s="243">
        <f t="shared" si="14"/>
        <v>0.35</v>
      </c>
      <c r="L39" s="243">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0.8</v>
      </c>
      <c r="M39" s="243">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v>
      </c>
      <c r="N39" s="243">
        <f t="shared" si="15"/>
        <v>0.9</v>
      </c>
      <c r="O39" s="243">
        <f t="shared" si="16"/>
        <v>1.0166666666666666</v>
      </c>
      <c r="P39" s="243">
        <f>IF(B39="Regional crisis",VLOOKUP(C39,'Regional Crises'!$B$1:$R$69,12,FALSE),VLOOKUP(E39,'Country Indicator Data'!$B$4:$I$300,8,FALSE))</f>
        <v>6</v>
      </c>
      <c r="Q39" s="243">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1.3</v>
      </c>
      <c r="R39" s="243">
        <f t="shared" si="17"/>
        <v>3.65</v>
      </c>
      <c r="S39" s="243">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2.6</v>
      </c>
      <c r="T39" s="243">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2.2999999999999998</v>
      </c>
      <c r="U39" s="243" t="str">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x</v>
      </c>
      <c r="V39" s="243">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0.6</v>
      </c>
      <c r="W39" s="243">
        <f t="shared" si="18"/>
        <v>1.8</v>
      </c>
      <c r="X39" s="243">
        <f t="shared" si="19"/>
        <v>2.2000000000000002</v>
      </c>
      <c r="Y39" s="250">
        <f>IF('Core Indicators'!FC36="x","x",IF('Core Indicators'!FC36&gt;=5,5,IF('Core Indicators'!FC36&gt;=4,4,IF('Core Indicators'!FC36&gt;=3,3,IF('Core Indicators'!FC36&gt;=2,2,IF('Core Indicators'!FC36&gt;=1,1,0))))))</f>
        <v>2</v>
      </c>
      <c r="Z39" s="243">
        <f t="shared" si="20"/>
        <v>2</v>
      </c>
      <c r="AA39" s="250">
        <f>'Crisis Indicator Data'!Y36</f>
        <v>1</v>
      </c>
      <c r="AB39" s="250">
        <f>'Crisis Indicator Data'!Z36</f>
        <v>0</v>
      </c>
      <c r="AC39" s="250">
        <f>'Crisis Indicator Data'!AA36</f>
        <v>2</v>
      </c>
      <c r="AD39" s="250">
        <f>'Crisis Indicator Data'!AB36</f>
        <v>0</v>
      </c>
      <c r="AE39" s="250">
        <f t="shared" si="21"/>
        <v>2</v>
      </c>
      <c r="AF39" s="250">
        <f>'Crisis Indicator Data'!AC36</f>
        <v>2</v>
      </c>
      <c r="AG39" s="250">
        <f>'Crisis Indicator Data'!AD36</f>
        <v>2</v>
      </c>
      <c r="AH39" s="250">
        <f t="shared" si="22"/>
        <v>4</v>
      </c>
      <c r="AI39" s="250">
        <f>'Crisis Indicator Data'!AE36</f>
        <v>0</v>
      </c>
      <c r="AJ39" s="250">
        <f>'Crisis Indicator Data'!AF36</f>
        <v>0</v>
      </c>
      <c r="AK39" s="250">
        <f>'Crisis Indicator Data'!AG36</f>
        <v>0</v>
      </c>
      <c r="AL39" s="250">
        <f t="shared" si="23"/>
        <v>0</v>
      </c>
      <c r="AM39" s="243">
        <f t="shared" si="24"/>
        <v>2</v>
      </c>
      <c r="AN39" s="243">
        <f t="shared" si="25"/>
        <v>2</v>
      </c>
    </row>
    <row r="40" spans="1:40" ht="13.5" customHeight="1" x14ac:dyDescent="0.25">
      <c r="A40" s="146" t="str">
        <f>'Crisis Indicator Data'!A37</f>
        <v>Complex crisis in Guatemala</v>
      </c>
      <c r="B40" s="147" t="str">
        <f>'Crisis Indicator Data'!B37</f>
        <v>Complex crisis</v>
      </c>
      <c r="C40" s="147" t="str">
        <f>'Crisis Indicator Data'!C37</f>
        <v>GTM001</v>
      </c>
      <c r="D40" s="147" t="str">
        <f>'Crisis Indicator Data'!D37</f>
        <v>Guatemala</v>
      </c>
      <c r="E40" s="148" t="str">
        <f>'Crisis Indicator Data'!E37</f>
        <v>GTM</v>
      </c>
      <c r="F40" s="243">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3">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43">
        <f t="shared" si="13"/>
        <v>2.0499999999999998</v>
      </c>
      <c r="I40" s="243">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3">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3.9</v>
      </c>
      <c r="K40" s="243">
        <f t="shared" si="14"/>
        <v>3.2</v>
      </c>
      <c r="L40" s="243">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3.3</v>
      </c>
      <c r="M40" s="243">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2.9</v>
      </c>
      <c r="N40" s="243">
        <f t="shared" si="15"/>
        <v>3.0999999999999996</v>
      </c>
      <c r="O40" s="243">
        <f t="shared" si="16"/>
        <v>2.7833333333333332</v>
      </c>
      <c r="P40" s="243">
        <f>IF(B40="Regional crisis",VLOOKUP(C40,'Regional Crises'!$B$1:$R$69,12,FALSE),VLOOKUP(E40,'Country Indicator Data'!$B$4:$I$300,8,FALSE))</f>
        <v>6</v>
      </c>
      <c r="Q40" s="243">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243">
        <f t="shared" si="17"/>
        <v>5.35</v>
      </c>
      <c r="S40" s="243">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3.7</v>
      </c>
      <c r="T40" s="243">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3.6</v>
      </c>
      <c r="U40" s="243">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43">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2.4</v>
      </c>
      <c r="W40" s="243">
        <f t="shared" si="18"/>
        <v>3.3</v>
      </c>
      <c r="X40" s="243">
        <f t="shared" si="19"/>
        <v>3.8</v>
      </c>
      <c r="Y40" s="250">
        <f>IF('Core Indicators'!FC37="x","x",IF('Core Indicators'!FC37&gt;=5,5,IF('Core Indicators'!FC37&gt;=4,4,IF('Core Indicators'!FC37&gt;=3,3,IF('Core Indicators'!FC37&gt;=2,2,IF('Core Indicators'!FC37&gt;=1,1,0))))))</f>
        <v>3</v>
      </c>
      <c r="Z40" s="243">
        <f t="shared" si="20"/>
        <v>3</v>
      </c>
      <c r="AA40" s="250">
        <f>'Crisis Indicator Data'!Y37</f>
        <v>0</v>
      </c>
      <c r="AB40" s="250">
        <f>'Crisis Indicator Data'!Z37</f>
        <v>1</v>
      </c>
      <c r="AC40" s="250">
        <f>'Crisis Indicator Data'!AA37</f>
        <v>0</v>
      </c>
      <c r="AD40" s="250">
        <f>'Crisis Indicator Data'!AB37</f>
        <v>0</v>
      </c>
      <c r="AE40" s="250">
        <f t="shared" si="21"/>
        <v>1</v>
      </c>
      <c r="AF40" s="250">
        <f>'Crisis Indicator Data'!AC37</f>
        <v>0</v>
      </c>
      <c r="AG40" s="250">
        <f>'Crisis Indicator Data'!AD37</f>
        <v>2</v>
      </c>
      <c r="AH40" s="250">
        <f t="shared" si="22"/>
        <v>2</v>
      </c>
      <c r="AI40" s="250">
        <f>'Crisis Indicator Data'!AE37</f>
        <v>3</v>
      </c>
      <c r="AJ40" s="250">
        <f>'Crisis Indicator Data'!AF37</f>
        <v>0</v>
      </c>
      <c r="AK40" s="250">
        <f>'Crisis Indicator Data'!AG37</f>
        <v>2</v>
      </c>
      <c r="AL40" s="250">
        <f t="shared" si="23"/>
        <v>4</v>
      </c>
      <c r="AM40" s="243">
        <f t="shared" si="24"/>
        <v>2</v>
      </c>
      <c r="AN40" s="243">
        <f t="shared" si="25"/>
        <v>2.5</v>
      </c>
    </row>
    <row r="41" spans="1:40" ht="13.5" customHeight="1" x14ac:dyDescent="0.25">
      <c r="A41" s="146" t="str">
        <f>'Crisis Indicator Data'!A38</f>
        <v>Complex crisis in Honduras</v>
      </c>
      <c r="B41" s="147" t="str">
        <f>'Crisis Indicator Data'!B38</f>
        <v>Complex crisis</v>
      </c>
      <c r="C41" s="147" t="str">
        <f>'Crisis Indicator Data'!C38</f>
        <v>HND001</v>
      </c>
      <c r="D41" s="147" t="str">
        <f>'Crisis Indicator Data'!D38</f>
        <v>Honduras</v>
      </c>
      <c r="E41" s="148" t="str">
        <f>'Crisis Indicator Data'!E38</f>
        <v>HND</v>
      </c>
      <c r="F41" s="243">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1.8</v>
      </c>
      <c r="G41" s="243">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243">
        <f t="shared" si="13"/>
        <v>2.25</v>
      </c>
      <c r="I41" s="243">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0.8</v>
      </c>
      <c r="J41" s="243">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0.7</v>
      </c>
      <c r="K41" s="243">
        <f t="shared" si="14"/>
        <v>0.75</v>
      </c>
      <c r="L41" s="243">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3.2</v>
      </c>
      <c r="M41" s="243">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2.9</v>
      </c>
      <c r="N41" s="243">
        <f t="shared" si="15"/>
        <v>3.05</v>
      </c>
      <c r="O41" s="243">
        <f t="shared" si="16"/>
        <v>2.0166666666666666</v>
      </c>
      <c r="P41" s="243">
        <f>IF(B41="Regional crisis",VLOOKUP(C41,'Regional Crises'!$B$1:$R$69,12,FALSE),VLOOKUP(E41,'Country Indicator Data'!$B$4:$I$300,8,FALSE))</f>
        <v>6</v>
      </c>
      <c r="Q41" s="243">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243">
        <f t="shared" si="17"/>
        <v>5.35</v>
      </c>
      <c r="S41" s="243">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3.7</v>
      </c>
      <c r="T41" s="243">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243">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3">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2.8</v>
      </c>
      <c r="W41" s="243">
        <f t="shared" si="18"/>
        <v>3.4</v>
      </c>
      <c r="X41" s="243">
        <f t="shared" si="19"/>
        <v>3.6</v>
      </c>
      <c r="Y41" s="250">
        <f>IF('Core Indicators'!FC38="x","x",IF('Core Indicators'!FC38&gt;=5,5,IF('Core Indicators'!FC38&gt;=4,4,IF('Core Indicators'!FC38&gt;=3,3,IF('Core Indicators'!FC38&gt;=2,2,IF('Core Indicators'!FC38&gt;=1,1,0))))))</f>
        <v>3</v>
      </c>
      <c r="Z41" s="243">
        <f t="shared" si="20"/>
        <v>3</v>
      </c>
      <c r="AA41" s="250">
        <f>'Crisis Indicator Data'!Y38</f>
        <v>0</v>
      </c>
      <c r="AB41" s="250">
        <f>'Crisis Indicator Data'!Z38</f>
        <v>1</v>
      </c>
      <c r="AC41" s="250">
        <f>'Crisis Indicator Data'!AA38</f>
        <v>1</v>
      </c>
      <c r="AD41" s="250">
        <f>'Crisis Indicator Data'!AB38</f>
        <v>0</v>
      </c>
      <c r="AE41" s="250">
        <f t="shared" si="21"/>
        <v>2</v>
      </c>
      <c r="AF41" s="250">
        <f>'Crisis Indicator Data'!AC38</f>
        <v>2</v>
      </c>
      <c r="AG41" s="250">
        <f>'Crisis Indicator Data'!AD38</f>
        <v>2</v>
      </c>
      <c r="AH41" s="250">
        <f t="shared" si="22"/>
        <v>4</v>
      </c>
      <c r="AI41" s="250">
        <f>'Crisis Indicator Data'!AE38</f>
        <v>3</v>
      </c>
      <c r="AJ41" s="250">
        <f>'Crisis Indicator Data'!AF38</f>
        <v>0</v>
      </c>
      <c r="AK41" s="250">
        <f>'Crisis Indicator Data'!AG38</f>
        <v>2</v>
      </c>
      <c r="AL41" s="250">
        <f t="shared" si="23"/>
        <v>4</v>
      </c>
      <c r="AM41" s="243">
        <f t="shared" si="24"/>
        <v>3</v>
      </c>
      <c r="AN41" s="243">
        <f t="shared" si="25"/>
        <v>3</v>
      </c>
    </row>
    <row r="42" spans="1:40" ht="13.5" customHeight="1" x14ac:dyDescent="0.25">
      <c r="A42" s="146" t="str">
        <f>'Crisis Indicator Data'!A39</f>
        <v>Complex crisis in Haiti</v>
      </c>
      <c r="B42" s="147" t="str">
        <f>'Crisis Indicator Data'!B39</f>
        <v>Complex crisis</v>
      </c>
      <c r="C42" s="147" t="str">
        <f>'Crisis Indicator Data'!C39</f>
        <v>HTI001</v>
      </c>
      <c r="D42" s="147" t="str">
        <f>'Crisis Indicator Data'!D39</f>
        <v>Haiti</v>
      </c>
      <c r="E42" s="148" t="str">
        <f>'Crisis Indicator Data'!E39</f>
        <v>HTI</v>
      </c>
      <c r="F42" s="243">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2.1</v>
      </c>
      <c r="G42" s="243">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2.9</v>
      </c>
      <c r="H42" s="243">
        <f t="shared" si="13"/>
        <v>2.5</v>
      </c>
      <c r="I42" s="243">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v>
      </c>
      <c r="J42" s="243">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v>
      </c>
      <c r="K42" s="243">
        <f t="shared" si="14"/>
        <v>0</v>
      </c>
      <c r="L42" s="243">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4.0999999999999996</v>
      </c>
      <c r="M42" s="243">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v>
      </c>
      <c r="N42" s="243">
        <f t="shared" si="15"/>
        <v>3.05</v>
      </c>
      <c r="O42" s="243">
        <f t="shared" si="16"/>
        <v>1.8499999999999999</v>
      </c>
      <c r="P42" s="243">
        <f>IF(B42="Regional crisis",VLOOKUP(C42,'Regional Crises'!$B$1:$R$69,12,FALSE),VLOOKUP(E42,'Country Indicator Data'!$B$4:$I$300,8,FALSE))</f>
        <v>6</v>
      </c>
      <c r="Q42" s="243">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4.8</v>
      </c>
      <c r="R42" s="243">
        <f t="shared" si="17"/>
        <v>5.4</v>
      </c>
      <c r="S42" s="243">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4.0999999999999996</v>
      </c>
      <c r="T42" s="243">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3.5</v>
      </c>
      <c r="U42" s="243">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3.5</v>
      </c>
      <c r="V42" s="243">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3.1</v>
      </c>
      <c r="W42" s="243">
        <f t="shared" si="18"/>
        <v>3.6</v>
      </c>
      <c r="X42" s="243">
        <f t="shared" si="19"/>
        <v>3.6</v>
      </c>
      <c r="Y42" s="250">
        <f>IF('Core Indicators'!FC39="x","x",IF('Core Indicators'!FC39&gt;=5,5,IF('Core Indicators'!FC39&gt;=4,4,IF('Core Indicators'!FC39&gt;=3,3,IF('Core Indicators'!FC39&gt;=2,2,IF('Core Indicators'!FC39&gt;=1,1,0))))))</f>
        <v>3</v>
      </c>
      <c r="Z42" s="243">
        <f t="shared" si="20"/>
        <v>3</v>
      </c>
      <c r="AA42" s="250">
        <f>'Crisis Indicator Data'!Y39</f>
        <v>0</v>
      </c>
      <c r="AB42" s="250">
        <f>'Crisis Indicator Data'!Z39</f>
        <v>3</v>
      </c>
      <c r="AC42" s="250">
        <f>'Crisis Indicator Data'!AA39</f>
        <v>3</v>
      </c>
      <c r="AD42" s="250">
        <f>'Crisis Indicator Data'!AB39</f>
        <v>3</v>
      </c>
      <c r="AE42" s="250">
        <f t="shared" si="21"/>
        <v>4</v>
      </c>
      <c r="AF42" s="250">
        <f>'Crisis Indicator Data'!AC39</f>
        <v>0</v>
      </c>
      <c r="AG42" s="250">
        <f>'Crisis Indicator Data'!AD39</f>
        <v>2</v>
      </c>
      <c r="AH42" s="250">
        <f t="shared" si="22"/>
        <v>2</v>
      </c>
      <c r="AI42" s="250">
        <f>'Crisis Indicator Data'!AE39</f>
        <v>1</v>
      </c>
      <c r="AJ42" s="250">
        <f>'Crisis Indicator Data'!AF39</f>
        <v>0</v>
      </c>
      <c r="AK42" s="250">
        <f>'Crisis Indicator Data'!AG39</f>
        <v>3</v>
      </c>
      <c r="AL42" s="250">
        <f t="shared" si="23"/>
        <v>3</v>
      </c>
      <c r="AM42" s="243">
        <f t="shared" si="24"/>
        <v>3</v>
      </c>
      <c r="AN42" s="243">
        <f t="shared" si="25"/>
        <v>3</v>
      </c>
    </row>
    <row r="43" spans="1:40" ht="13.5" customHeight="1" x14ac:dyDescent="0.25">
      <c r="A43" s="146" t="str">
        <f>'Crisis Indicator Data'!A40</f>
        <v xml:space="preserve">Nippes Earthquake </v>
      </c>
      <c r="B43" s="147" t="str">
        <f>'Crisis Indicator Data'!B40</f>
        <v>Earthquake</v>
      </c>
      <c r="C43" s="147" t="str">
        <f>'Crisis Indicator Data'!C40</f>
        <v>HTI002</v>
      </c>
      <c r="D43" s="147" t="str">
        <f>'Crisis Indicator Data'!D40</f>
        <v>Haiti</v>
      </c>
      <c r="E43" s="148" t="str">
        <f>'Crisis Indicator Data'!E40</f>
        <v>HTI</v>
      </c>
      <c r="F43" s="243">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2.1</v>
      </c>
      <c r="G43" s="243">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2.9</v>
      </c>
      <c r="H43" s="243">
        <f t="shared" si="13"/>
        <v>2.5</v>
      </c>
      <c r="I43" s="243">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0</v>
      </c>
      <c r="J43" s="243">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v>
      </c>
      <c r="K43" s="243">
        <f t="shared" si="14"/>
        <v>0</v>
      </c>
      <c r="L43" s="243">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4.0999999999999996</v>
      </c>
      <c r="M43" s="243">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v>
      </c>
      <c r="N43" s="243">
        <f t="shared" si="15"/>
        <v>3.05</v>
      </c>
      <c r="O43" s="243">
        <f t="shared" si="16"/>
        <v>1.8499999999999999</v>
      </c>
      <c r="P43" s="243">
        <f>IF(B43="Regional crisis",VLOOKUP(C43,'Regional Crises'!$B$1:$R$69,12,FALSE),VLOOKUP(E43,'Country Indicator Data'!$B$4:$I$300,8,FALSE))</f>
        <v>6</v>
      </c>
      <c r="Q43" s="243">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4.8</v>
      </c>
      <c r="R43" s="243">
        <f t="shared" si="17"/>
        <v>5.4</v>
      </c>
      <c r="S43" s="243">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4.0999999999999996</v>
      </c>
      <c r="T43" s="243">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3.5</v>
      </c>
      <c r="U43" s="243">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3.5</v>
      </c>
      <c r="V43" s="243">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3.1</v>
      </c>
      <c r="W43" s="243">
        <f t="shared" si="18"/>
        <v>3.6</v>
      </c>
      <c r="X43" s="243">
        <f t="shared" si="19"/>
        <v>3.6</v>
      </c>
      <c r="Y43" s="250">
        <f>IF('Core Indicators'!FC40="x","x",IF('Core Indicators'!FC40&gt;=5,5,IF('Core Indicators'!FC40&gt;=4,4,IF('Core Indicators'!FC40&gt;=3,3,IF('Core Indicators'!FC40&gt;=2,2,IF('Core Indicators'!FC40&gt;=1,1,0))))))</f>
        <v>3</v>
      </c>
      <c r="Z43" s="243">
        <f t="shared" si="20"/>
        <v>3</v>
      </c>
      <c r="AA43" s="250">
        <f>'Crisis Indicator Data'!Y40</f>
        <v>0</v>
      </c>
      <c r="AB43" s="250">
        <f>'Crisis Indicator Data'!Z40</f>
        <v>3</v>
      </c>
      <c r="AC43" s="250">
        <f>'Crisis Indicator Data'!AA40</f>
        <v>3</v>
      </c>
      <c r="AD43" s="250">
        <f>'Crisis Indicator Data'!AB40</f>
        <v>3</v>
      </c>
      <c r="AE43" s="250">
        <f t="shared" si="21"/>
        <v>4</v>
      </c>
      <c r="AF43" s="250">
        <f>'Crisis Indicator Data'!AC40</f>
        <v>0</v>
      </c>
      <c r="AG43" s="250">
        <f>'Crisis Indicator Data'!AD40</f>
        <v>2</v>
      </c>
      <c r="AH43" s="250">
        <f t="shared" si="22"/>
        <v>2</v>
      </c>
      <c r="AI43" s="250">
        <f>'Crisis Indicator Data'!AE40</f>
        <v>1</v>
      </c>
      <c r="AJ43" s="250">
        <f>'Crisis Indicator Data'!AF40</f>
        <v>0</v>
      </c>
      <c r="AK43" s="250">
        <f>'Crisis Indicator Data'!AG40</f>
        <v>3</v>
      </c>
      <c r="AL43" s="250">
        <f t="shared" si="23"/>
        <v>3</v>
      </c>
      <c r="AM43" s="243">
        <f t="shared" si="24"/>
        <v>3</v>
      </c>
      <c r="AN43" s="243">
        <f t="shared" si="25"/>
        <v>3</v>
      </c>
    </row>
    <row r="44" spans="1:40" ht="13.5" customHeight="1" x14ac:dyDescent="0.25">
      <c r="A44" s="146" t="str">
        <f>'Crisis Indicator Data'!A41</f>
        <v>Papua Conflict</v>
      </c>
      <c r="B44" s="147" t="str">
        <f>'Crisis Indicator Data'!B41</f>
        <v>Conflict</v>
      </c>
      <c r="C44" s="147" t="str">
        <f>'Crisis Indicator Data'!C41</f>
        <v>IDN002</v>
      </c>
      <c r="D44" s="147" t="str">
        <f>'Crisis Indicator Data'!D41</f>
        <v>Indonesia</v>
      </c>
      <c r="E44" s="148" t="str">
        <f>'Crisis Indicator Data'!E41</f>
        <v>IDN</v>
      </c>
      <c r="F44" s="243">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3.2</v>
      </c>
      <c r="G44" s="243">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1.8</v>
      </c>
      <c r="H44" s="243">
        <f t="shared" si="13"/>
        <v>2.5</v>
      </c>
      <c r="I44" s="243">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3.9</v>
      </c>
      <c r="J44" s="243">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1.1000000000000001</v>
      </c>
      <c r="K44" s="243">
        <f t="shared" si="14"/>
        <v>2.5</v>
      </c>
      <c r="L44" s="243">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v>
      </c>
      <c r="M44" s="243">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1.7</v>
      </c>
      <c r="N44" s="243">
        <f t="shared" si="15"/>
        <v>2.35</v>
      </c>
      <c r="O44" s="243">
        <f t="shared" si="16"/>
        <v>2.4499999999999997</v>
      </c>
      <c r="P44" s="243">
        <f>IF(B44="Regional crisis",VLOOKUP(C44,'Regional Crises'!$B$1:$R$69,12,FALSE),VLOOKUP(E44,'Country Indicator Data'!$B$4:$I$300,8,FALSE))</f>
        <v>6</v>
      </c>
      <c r="Q44" s="243">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2.2000000000000002</v>
      </c>
      <c r="R44" s="243">
        <f t="shared" si="17"/>
        <v>4.0999999999999996</v>
      </c>
      <c r="S44" s="243">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v>
      </c>
      <c r="T44" s="243">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2.8</v>
      </c>
      <c r="U44" s="243">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2</v>
      </c>
      <c r="V44" s="243">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v>
      </c>
      <c r="W44" s="243">
        <f t="shared" si="18"/>
        <v>2.5</v>
      </c>
      <c r="X44" s="243">
        <f t="shared" si="19"/>
        <v>3</v>
      </c>
      <c r="Y44" s="250">
        <f>IF('Core Indicators'!FC41="x","x",IF('Core Indicators'!FC41&gt;=5,5,IF('Core Indicators'!FC41&gt;=4,4,IF('Core Indicators'!FC41&gt;=3,3,IF('Core Indicators'!FC41&gt;=2,2,IF('Core Indicators'!FC41&gt;=1,1,0))))))</f>
        <v>4</v>
      </c>
      <c r="Z44" s="243">
        <f t="shared" si="20"/>
        <v>4</v>
      </c>
      <c r="AA44" s="250">
        <f>'Crisis Indicator Data'!Y41</f>
        <v>1</v>
      </c>
      <c r="AB44" s="250">
        <f>'Crisis Indicator Data'!Z41</f>
        <v>2</v>
      </c>
      <c r="AC44" s="250">
        <f>'Crisis Indicator Data'!AA41</f>
        <v>2</v>
      </c>
      <c r="AD44" s="250">
        <f>'Crisis Indicator Data'!AB41</f>
        <v>0</v>
      </c>
      <c r="AE44" s="250">
        <f t="shared" si="21"/>
        <v>2</v>
      </c>
      <c r="AF44" s="250">
        <f>'Crisis Indicator Data'!AC41</f>
        <v>2</v>
      </c>
      <c r="AG44" s="250">
        <f>'Crisis Indicator Data'!AD41</f>
        <v>2</v>
      </c>
      <c r="AH44" s="250">
        <f t="shared" si="22"/>
        <v>4</v>
      </c>
      <c r="AI44" s="250">
        <f>'Crisis Indicator Data'!AE41</f>
        <v>2</v>
      </c>
      <c r="AJ44" s="250">
        <f>'Crisis Indicator Data'!AF41</f>
        <v>1</v>
      </c>
      <c r="AK44" s="250">
        <f>'Crisis Indicator Data'!AG41</f>
        <v>1</v>
      </c>
      <c r="AL44" s="250">
        <f t="shared" si="23"/>
        <v>3</v>
      </c>
      <c r="AM44" s="243">
        <f t="shared" si="24"/>
        <v>3</v>
      </c>
      <c r="AN44" s="243">
        <f t="shared" si="25"/>
        <v>3.5</v>
      </c>
    </row>
    <row r="45" spans="1:40" ht="13.5" customHeight="1" x14ac:dyDescent="0.25">
      <c r="A45" s="146" t="str">
        <f>'Crisis Indicator Data'!A42</f>
        <v>Conflict in Jammu and Kashmir</v>
      </c>
      <c r="B45" s="147" t="str">
        <f>'Crisis Indicator Data'!B42</f>
        <v>Conflict</v>
      </c>
      <c r="C45" s="147" t="str">
        <f>'Crisis Indicator Data'!C42</f>
        <v>IND002</v>
      </c>
      <c r="D45" s="147" t="str">
        <f>'Crisis Indicator Data'!D42</f>
        <v>India</v>
      </c>
      <c r="E45" s="148" t="str">
        <f>'Crisis Indicator Data'!E42</f>
        <v>IND</v>
      </c>
      <c r="F45" s="243">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2.5</v>
      </c>
      <c r="G45" s="243">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1.4</v>
      </c>
      <c r="H45" s="243">
        <f t="shared" si="13"/>
        <v>1.95</v>
      </c>
      <c r="I45" s="243">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4.4000000000000004</v>
      </c>
      <c r="J45" s="243">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0.1</v>
      </c>
      <c r="K45" s="243">
        <f t="shared" si="14"/>
        <v>2.25</v>
      </c>
      <c r="L45" s="243">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243">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1.3</v>
      </c>
      <c r="N45" s="243">
        <f t="shared" si="15"/>
        <v>2.2999999999999998</v>
      </c>
      <c r="O45" s="243">
        <f t="shared" si="16"/>
        <v>2.1666666666666665</v>
      </c>
      <c r="P45" s="243">
        <f>IF(B45="Regional crisis",VLOOKUP(C45,'Regional Crises'!$B$1:$R$69,12,FALSE),VLOOKUP(E45,'Country Indicator Data'!$B$4:$I$300,8,FALSE))</f>
        <v>6</v>
      </c>
      <c r="Q45" s="243">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3.9</v>
      </c>
      <c r="R45" s="243">
        <f t="shared" si="17"/>
        <v>4.95</v>
      </c>
      <c r="S45" s="243">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v>
      </c>
      <c r="T45" s="243">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2.5</v>
      </c>
      <c r="U45" s="243">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1.5</v>
      </c>
      <c r="V45" s="243">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1.5</v>
      </c>
      <c r="W45" s="243">
        <f t="shared" si="18"/>
        <v>2.1</v>
      </c>
      <c r="X45" s="243">
        <f t="shared" si="19"/>
        <v>3.1</v>
      </c>
      <c r="Y45" s="250" t="str">
        <f>IF('Core Indicators'!FC42="x","x",IF('Core Indicators'!FC42&gt;=5,5,IF('Core Indicators'!FC42&gt;=4,4,IF('Core Indicators'!FC42&gt;=3,3,IF('Core Indicators'!FC42&gt;=2,2,IF('Core Indicators'!FC42&gt;=1,1,0))))))</f>
        <v>x</v>
      </c>
      <c r="Z45" s="243" t="str">
        <f t="shared" si="20"/>
        <v>x</v>
      </c>
      <c r="AA45" s="250">
        <f>'Crisis Indicator Data'!Y42</f>
        <v>1</v>
      </c>
      <c r="AB45" s="250">
        <f>'Crisis Indicator Data'!Z42</f>
        <v>1</v>
      </c>
      <c r="AC45" s="250">
        <f>'Crisis Indicator Data'!AA42</f>
        <v>1</v>
      </c>
      <c r="AD45" s="250">
        <f>'Crisis Indicator Data'!AB42</f>
        <v>0</v>
      </c>
      <c r="AE45" s="250">
        <f t="shared" si="21"/>
        <v>2</v>
      </c>
      <c r="AF45" s="250">
        <f>'Crisis Indicator Data'!AC42</f>
        <v>0</v>
      </c>
      <c r="AG45" s="250">
        <f>'Crisis Indicator Data'!AD42</f>
        <v>0</v>
      </c>
      <c r="AH45" s="250">
        <f t="shared" si="22"/>
        <v>0</v>
      </c>
      <c r="AI45" s="250">
        <f>'Crisis Indicator Data'!AE42</f>
        <v>0</v>
      </c>
      <c r="AJ45" s="250">
        <f>'Crisis Indicator Data'!AF42</f>
        <v>1</v>
      </c>
      <c r="AK45" s="250">
        <f>'Crisis Indicator Data'!AG42</f>
        <v>0</v>
      </c>
      <c r="AL45" s="250">
        <f t="shared" si="23"/>
        <v>1</v>
      </c>
      <c r="AM45" s="243">
        <f t="shared" si="24"/>
        <v>1</v>
      </c>
      <c r="AN45" s="243">
        <f t="shared" si="25"/>
        <v>1</v>
      </c>
    </row>
    <row r="46" spans="1:40" ht="13.5" customHeight="1" x14ac:dyDescent="0.25">
      <c r="A46" s="146" t="str">
        <f>'Crisis Indicator Data'!A43</f>
        <v>Afghan Refugees in Iran</v>
      </c>
      <c r="B46" s="147" t="str">
        <f>'Crisis Indicator Data'!B43</f>
        <v>International displacement</v>
      </c>
      <c r="C46" s="147" t="str">
        <f>'Crisis Indicator Data'!C43</f>
        <v>IRN004</v>
      </c>
      <c r="D46" s="147" t="str">
        <f>'Crisis Indicator Data'!D43</f>
        <v>Iran</v>
      </c>
      <c r="E46" s="148" t="str">
        <f>'Crisis Indicator Data'!E43</f>
        <v>IRN</v>
      </c>
      <c r="F46" s="243">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5</v>
      </c>
      <c r="G46" s="243">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3.6</v>
      </c>
      <c r="H46" s="243">
        <f t="shared" si="13"/>
        <v>4.3</v>
      </c>
      <c r="I46" s="243">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3.4</v>
      </c>
      <c r="J46" s="243">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1.6</v>
      </c>
      <c r="K46" s="243">
        <f t="shared" si="14"/>
        <v>2.5</v>
      </c>
      <c r="L46" s="243">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3.3</v>
      </c>
      <c r="M46" s="243">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2.1</v>
      </c>
      <c r="N46" s="243">
        <f t="shared" si="15"/>
        <v>2.7</v>
      </c>
      <c r="O46" s="243">
        <f t="shared" si="16"/>
        <v>3.1666666666666665</v>
      </c>
      <c r="P46" s="243">
        <f>IF(B46="Regional crisis",VLOOKUP(C46,'Regional Crises'!$B$1:$R$69,12,FALSE),VLOOKUP(E46,'Country Indicator Data'!$B$4:$I$300,8,FALSE))</f>
        <v>6</v>
      </c>
      <c r="Q46" s="243">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243">
        <f t="shared" si="17"/>
        <v>3</v>
      </c>
      <c r="S46" s="243">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243">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3.2</v>
      </c>
      <c r="U46" s="243">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3.9</v>
      </c>
      <c r="V46" s="243">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4.2</v>
      </c>
      <c r="W46" s="243">
        <f t="shared" si="18"/>
        <v>3.8</v>
      </c>
      <c r="X46" s="243">
        <f t="shared" si="19"/>
        <v>3.3</v>
      </c>
      <c r="Y46" s="250">
        <f>IF('Core Indicators'!FC43="x","x",IF('Core Indicators'!FC43&gt;=5,5,IF('Core Indicators'!FC43&gt;=4,4,IF('Core Indicators'!FC43&gt;=3,3,IF('Core Indicators'!FC43&gt;=2,2,IF('Core Indicators'!FC43&gt;=1,1,0))))))</f>
        <v>2</v>
      </c>
      <c r="Z46" s="243">
        <f t="shared" si="20"/>
        <v>2</v>
      </c>
      <c r="AA46" s="250">
        <f>'Crisis Indicator Data'!Y43</f>
        <v>1</v>
      </c>
      <c r="AB46" s="250">
        <f>'Crisis Indicator Data'!Z43</f>
        <v>0</v>
      </c>
      <c r="AC46" s="250">
        <f>'Crisis Indicator Data'!AA43</f>
        <v>2</v>
      </c>
      <c r="AD46" s="250">
        <f>'Crisis Indicator Data'!AB43</f>
        <v>0</v>
      </c>
      <c r="AE46" s="250">
        <f t="shared" si="21"/>
        <v>2</v>
      </c>
      <c r="AF46" s="250">
        <f>'Crisis Indicator Data'!AC43</f>
        <v>2</v>
      </c>
      <c r="AG46" s="250">
        <f>'Crisis Indicator Data'!AD43</f>
        <v>1</v>
      </c>
      <c r="AH46" s="250">
        <f t="shared" si="22"/>
        <v>3</v>
      </c>
      <c r="AI46" s="250">
        <f>'Crisis Indicator Data'!AE43</f>
        <v>0</v>
      </c>
      <c r="AJ46" s="250">
        <f>'Crisis Indicator Data'!AF43</f>
        <v>3</v>
      </c>
      <c r="AK46" s="250">
        <f>'Crisis Indicator Data'!AG43</f>
        <v>2</v>
      </c>
      <c r="AL46" s="250">
        <f t="shared" si="23"/>
        <v>4</v>
      </c>
      <c r="AM46" s="243">
        <f t="shared" si="24"/>
        <v>3</v>
      </c>
      <c r="AN46" s="243">
        <f t="shared" si="25"/>
        <v>2.5</v>
      </c>
    </row>
    <row r="47" spans="1:40" ht="13.5" customHeight="1" x14ac:dyDescent="0.25">
      <c r="A47" s="146" t="str">
        <f>'Crisis Indicator Data'!A44</f>
        <v>Multiple crises in Iraq</v>
      </c>
      <c r="B47" s="147" t="str">
        <f>'Crisis Indicator Data'!B44</f>
        <v>Multiple crises country</v>
      </c>
      <c r="C47" s="147" t="str">
        <f>'Crisis Indicator Data'!C44</f>
        <v>IRQ001</v>
      </c>
      <c r="D47" s="147" t="str">
        <f>'Crisis Indicator Data'!D44</f>
        <v>Iraq</v>
      </c>
      <c r="E47" s="148" t="str">
        <f>'Crisis Indicator Data'!E44</f>
        <v>IRQ</v>
      </c>
      <c r="F47" s="243">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4.3</v>
      </c>
      <c r="G47" s="243">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43">
        <f t="shared" si="13"/>
        <v>3.65</v>
      </c>
      <c r="I47" s="243">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2.7</v>
      </c>
      <c r="J47" s="243">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43">
        <f t="shared" si="14"/>
        <v>1.35</v>
      </c>
      <c r="L47" s="243">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3.6</v>
      </c>
      <c r="M47" s="243">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43">
        <f t="shared" si="15"/>
        <v>2.1</v>
      </c>
      <c r="O47" s="243">
        <f t="shared" si="16"/>
        <v>2.3666666666666667</v>
      </c>
      <c r="P47" s="243">
        <f>IF(B47="Regional crisis",VLOOKUP(C47,'Regional Crises'!$B$1:$R$69,12,FALSE),VLOOKUP(E47,'Country Indicator Data'!$B$4:$I$300,8,FALSE))</f>
        <v>10</v>
      </c>
      <c r="Q47" s="243">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4.4000000000000004</v>
      </c>
      <c r="R47" s="243">
        <f t="shared" si="17"/>
        <v>7.2</v>
      </c>
      <c r="S47" s="243">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v>
      </c>
      <c r="T47" s="243">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4.2</v>
      </c>
      <c r="U47" s="243">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243">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3.5</v>
      </c>
      <c r="W47" s="243">
        <f t="shared" si="18"/>
        <v>3.7</v>
      </c>
      <c r="X47" s="243">
        <f t="shared" si="19"/>
        <v>4.4000000000000004</v>
      </c>
      <c r="Y47" s="250">
        <f>IF('Core Indicators'!FC44="x","x",IF('Core Indicators'!FC44&gt;=5,5,IF('Core Indicators'!FC44&gt;=4,4,IF('Core Indicators'!FC44&gt;=3,3,IF('Core Indicators'!FC44&gt;=2,2,IF('Core Indicators'!FC44&gt;=1,1,0))))))</f>
        <v>5</v>
      </c>
      <c r="Z47" s="243">
        <f t="shared" si="20"/>
        <v>5</v>
      </c>
      <c r="AA47" s="250">
        <f>'Crisis Indicator Data'!Y44</f>
        <v>1</v>
      </c>
      <c r="AB47" s="250">
        <f>'Crisis Indicator Data'!Z44</f>
        <v>2</v>
      </c>
      <c r="AC47" s="250">
        <f>'Crisis Indicator Data'!AA44</f>
        <v>2</v>
      </c>
      <c r="AD47" s="250">
        <f>'Crisis Indicator Data'!AB44</f>
        <v>0</v>
      </c>
      <c r="AE47" s="250">
        <f t="shared" si="21"/>
        <v>2</v>
      </c>
      <c r="AF47" s="250">
        <f>'Crisis Indicator Data'!AC44</f>
        <v>3</v>
      </c>
      <c r="AG47" s="250">
        <f>'Crisis Indicator Data'!AD44</f>
        <v>3</v>
      </c>
      <c r="AH47" s="250">
        <f t="shared" si="22"/>
        <v>5</v>
      </c>
      <c r="AI47" s="250">
        <f>'Crisis Indicator Data'!AE44</f>
        <v>1</v>
      </c>
      <c r="AJ47" s="250">
        <f>'Crisis Indicator Data'!AF44</f>
        <v>3</v>
      </c>
      <c r="AK47" s="250">
        <f>'Crisis Indicator Data'!AG44</f>
        <v>1</v>
      </c>
      <c r="AL47" s="250">
        <f t="shared" si="23"/>
        <v>4</v>
      </c>
      <c r="AM47" s="243">
        <f t="shared" si="24"/>
        <v>4</v>
      </c>
      <c r="AN47" s="243">
        <f t="shared" si="25"/>
        <v>4.5</v>
      </c>
    </row>
    <row r="48" spans="1:40" ht="13.5" customHeight="1" x14ac:dyDescent="0.25">
      <c r="A48" s="146" t="str">
        <f>'Crisis Indicator Data'!A45</f>
        <v>Conflict  in Iraq</v>
      </c>
      <c r="B48" s="147" t="str">
        <f>'Crisis Indicator Data'!B45</f>
        <v>Conflict</v>
      </c>
      <c r="C48" s="147" t="str">
        <f>'Crisis Indicator Data'!C45</f>
        <v>IRQ002</v>
      </c>
      <c r="D48" s="147" t="str">
        <f>'Crisis Indicator Data'!D45</f>
        <v>Iraq</v>
      </c>
      <c r="E48" s="148" t="str">
        <f>'Crisis Indicator Data'!E45</f>
        <v>IRQ</v>
      </c>
      <c r="F48" s="243">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4.3</v>
      </c>
      <c r="G48" s="243">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243">
        <f t="shared" si="13"/>
        <v>3.65</v>
      </c>
      <c r="I48" s="243">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2.7</v>
      </c>
      <c r="J48" s="243">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3">
        <f t="shared" si="14"/>
        <v>1.35</v>
      </c>
      <c r="L48" s="243">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3.6</v>
      </c>
      <c r="M48" s="243">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0.6</v>
      </c>
      <c r="N48" s="243">
        <f t="shared" si="15"/>
        <v>2.1</v>
      </c>
      <c r="O48" s="243">
        <f t="shared" si="16"/>
        <v>2.3666666666666667</v>
      </c>
      <c r="P48" s="243">
        <f>IF(B48="Regional crisis",VLOOKUP(C48,'Regional Crises'!$B$1:$R$69,12,FALSE),VLOOKUP(E48,'Country Indicator Data'!$B$4:$I$300,8,FALSE))</f>
        <v>10</v>
      </c>
      <c r="Q48" s="243">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4.4000000000000004</v>
      </c>
      <c r="R48" s="243">
        <f t="shared" si="17"/>
        <v>7.2</v>
      </c>
      <c r="S48" s="243">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v>
      </c>
      <c r="T48" s="243">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4.2</v>
      </c>
      <c r="U48" s="243">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3.1</v>
      </c>
      <c r="V48" s="243">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3.5</v>
      </c>
      <c r="W48" s="243">
        <f t="shared" si="18"/>
        <v>3.7</v>
      </c>
      <c r="X48" s="243">
        <f t="shared" si="19"/>
        <v>4.4000000000000004</v>
      </c>
      <c r="Y48" s="250">
        <f>IF('Core Indicators'!FC45="x","x",IF('Core Indicators'!FC45&gt;=5,5,IF('Core Indicators'!FC45&gt;=4,4,IF('Core Indicators'!FC45&gt;=3,3,IF('Core Indicators'!FC45&gt;=2,2,IF('Core Indicators'!FC45&gt;=1,1,0))))))</f>
        <v>5</v>
      </c>
      <c r="Z48" s="243">
        <f t="shared" si="20"/>
        <v>5</v>
      </c>
      <c r="AA48" s="250">
        <f>'Crisis Indicator Data'!Y45</f>
        <v>1</v>
      </c>
      <c r="AB48" s="250">
        <f>'Crisis Indicator Data'!Z45</f>
        <v>2</v>
      </c>
      <c r="AC48" s="250">
        <f>'Crisis Indicator Data'!AA45</f>
        <v>2</v>
      </c>
      <c r="AD48" s="250">
        <f>'Crisis Indicator Data'!AB45</f>
        <v>0</v>
      </c>
      <c r="AE48" s="250">
        <f t="shared" si="21"/>
        <v>2</v>
      </c>
      <c r="AF48" s="250">
        <f>'Crisis Indicator Data'!AC45</f>
        <v>3</v>
      </c>
      <c r="AG48" s="250">
        <f>'Crisis Indicator Data'!AD45</f>
        <v>3</v>
      </c>
      <c r="AH48" s="250">
        <f t="shared" si="22"/>
        <v>5</v>
      </c>
      <c r="AI48" s="250">
        <f>'Crisis Indicator Data'!AE45</f>
        <v>1</v>
      </c>
      <c r="AJ48" s="250">
        <f>'Crisis Indicator Data'!AF45</f>
        <v>3</v>
      </c>
      <c r="AK48" s="250">
        <f>'Crisis Indicator Data'!AG45</f>
        <v>1</v>
      </c>
      <c r="AL48" s="250">
        <f t="shared" si="23"/>
        <v>4</v>
      </c>
      <c r="AM48" s="243">
        <f t="shared" si="24"/>
        <v>4</v>
      </c>
      <c r="AN48" s="243">
        <f t="shared" si="25"/>
        <v>4.5</v>
      </c>
    </row>
    <row r="49" spans="1:40" ht="13.5" customHeight="1" x14ac:dyDescent="0.25">
      <c r="A49" s="146" t="str">
        <f>'Crisis Indicator Data'!A46</f>
        <v>Syrian and Palestinian refugees in iraq</v>
      </c>
      <c r="B49" s="147" t="str">
        <f>'Crisis Indicator Data'!B46</f>
        <v>International displacement</v>
      </c>
      <c r="C49" s="147" t="str">
        <f>'Crisis Indicator Data'!C46</f>
        <v>IRQ003</v>
      </c>
      <c r="D49" s="147" t="str">
        <f>'Crisis Indicator Data'!D46</f>
        <v>Iraq</v>
      </c>
      <c r="E49" s="148" t="str">
        <f>'Crisis Indicator Data'!E46</f>
        <v>IRQ</v>
      </c>
      <c r="F49" s="243">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4.3</v>
      </c>
      <c r="G49" s="243">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v>
      </c>
      <c r="H49" s="243">
        <f t="shared" si="13"/>
        <v>3.65</v>
      </c>
      <c r="I49" s="243">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2.7</v>
      </c>
      <c r="J49" s="243">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3">
        <f t="shared" si="14"/>
        <v>1.35</v>
      </c>
      <c r="L49" s="243">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3.6</v>
      </c>
      <c r="M49" s="243">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0.6</v>
      </c>
      <c r="N49" s="243">
        <f t="shared" si="15"/>
        <v>2.1</v>
      </c>
      <c r="O49" s="243">
        <f t="shared" si="16"/>
        <v>2.3666666666666667</v>
      </c>
      <c r="P49" s="243">
        <f>IF(B49="Regional crisis",VLOOKUP(C49,'Regional Crises'!$B$1:$R$69,12,FALSE),VLOOKUP(E49,'Country Indicator Data'!$B$4:$I$300,8,FALSE))</f>
        <v>10</v>
      </c>
      <c r="Q49" s="243">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4.4000000000000004</v>
      </c>
      <c r="R49" s="243">
        <f t="shared" si="17"/>
        <v>7.2</v>
      </c>
      <c r="S49" s="243">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v>
      </c>
      <c r="T49" s="243">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4.2</v>
      </c>
      <c r="U49" s="243">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3.1</v>
      </c>
      <c r="V49" s="243">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3.5</v>
      </c>
      <c r="W49" s="243">
        <f t="shared" si="18"/>
        <v>3.7</v>
      </c>
      <c r="X49" s="243">
        <f t="shared" si="19"/>
        <v>4.4000000000000004</v>
      </c>
      <c r="Y49" s="250">
        <f>IF('Core Indicators'!FC46="x","x",IF('Core Indicators'!FC46&gt;=5,5,IF('Core Indicators'!FC46&gt;=4,4,IF('Core Indicators'!FC46&gt;=3,3,IF('Core Indicators'!FC46&gt;=2,2,IF('Core Indicators'!FC46&gt;=1,1,0))))))</f>
        <v>5</v>
      </c>
      <c r="Z49" s="243">
        <f t="shared" si="20"/>
        <v>5</v>
      </c>
      <c r="AA49" s="250">
        <f>'Crisis Indicator Data'!Y46</f>
        <v>0</v>
      </c>
      <c r="AB49" s="250">
        <f>'Crisis Indicator Data'!Z46</f>
        <v>1</v>
      </c>
      <c r="AC49" s="250">
        <f>'Crisis Indicator Data'!AA46</f>
        <v>0</v>
      </c>
      <c r="AD49" s="250">
        <f>'Crisis Indicator Data'!AB46</f>
        <v>0</v>
      </c>
      <c r="AE49" s="250">
        <f t="shared" si="21"/>
        <v>1</v>
      </c>
      <c r="AF49" s="250">
        <f>'Crisis Indicator Data'!AC46</f>
        <v>1</v>
      </c>
      <c r="AG49" s="250">
        <f>'Crisis Indicator Data'!AD46</f>
        <v>2</v>
      </c>
      <c r="AH49" s="250">
        <f t="shared" si="22"/>
        <v>3</v>
      </c>
      <c r="AI49" s="250">
        <f>'Crisis Indicator Data'!AE46</f>
        <v>0</v>
      </c>
      <c r="AJ49" s="250">
        <f>'Crisis Indicator Data'!AF46</f>
        <v>3</v>
      </c>
      <c r="AK49" s="250">
        <f>'Crisis Indicator Data'!AG46</f>
        <v>0</v>
      </c>
      <c r="AL49" s="250">
        <f t="shared" si="23"/>
        <v>3</v>
      </c>
      <c r="AM49" s="243">
        <f t="shared" si="24"/>
        <v>2</v>
      </c>
      <c r="AN49" s="243">
        <f t="shared" si="25"/>
        <v>3.5</v>
      </c>
    </row>
    <row r="50" spans="1:40" ht="13.5" customHeight="1" x14ac:dyDescent="0.25">
      <c r="A50" s="146" t="str">
        <f>'Crisis Indicator Data'!A47</f>
        <v>Mixed migration flows in Italy</v>
      </c>
      <c r="B50" s="147" t="str">
        <f>'Crisis Indicator Data'!B47</f>
        <v>International displacement</v>
      </c>
      <c r="C50" s="147" t="str">
        <f>'Crisis Indicator Data'!C47</f>
        <v>ITA002</v>
      </c>
      <c r="D50" s="147" t="str">
        <f>'Crisis Indicator Data'!D47</f>
        <v>Italy</v>
      </c>
      <c r="E50" s="148" t="str">
        <f>'Crisis Indicator Data'!E47</f>
        <v>ITA</v>
      </c>
      <c r="F50" s="243">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0.7</v>
      </c>
      <c r="G50" s="243" t="str">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x</v>
      </c>
      <c r="H50" s="243">
        <f t="shared" si="13"/>
        <v>0.7</v>
      </c>
      <c r="I50" s="243">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0.6</v>
      </c>
      <c r="J50" s="243">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0.1</v>
      </c>
      <c r="K50" s="243">
        <f t="shared" si="14"/>
        <v>0.35</v>
      </c>
      <c r="L50" s="243">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0.5</v>
      </c>
      <c r="M50" s="243">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1.4</v>
      </c>
      <c r="N50" s="243">
        <f t="shared" si="15"/>
        <v>0.95</v>
      </c>
      <c r="O50" s="243">
        <f t="shared" si="16"/>
        <v>0.66666666666666663</v>
      </c>
      <c r="P50" s="243">
        <f>IF(B50="Regional crisis",VLOOKUP(C50,'Regional Crises'!$B$1:$R$69,12,FALSE),VLOOKUP(E50,'Country Indicator Data'!$B$4:$I$300,8,FALSE))</f>
        <v>0</v>
      </c>
      <c r="Q50" s="243">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4.0999999999999996</v>
      </c>
      <c r="R50" s="243">
        <f t="shared" si="17"/>
        <v>2.0499999999999998</v>
      </c>
      <c r="S50" s="243">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2.4</v>
      </c>
      <c r="T50" s="243">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2.2000000000000002</v>
      </c>
      <c r="U50" s="243" t="str">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x</v>
      </c>
      <c r="V50" s="243">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0.6</v>
      </c>
      <c r="W50" s="243">
        <f t="shared" si="18"/>
        <v>1.7</v>
      </c>
      <c r="X50" s="243">
        <f t="shared" si="19"/>
        <v>1.5</v>
      </c>
      <c r="Y50" s="250">
        <f>IF('Core Indicators'!FC47="x","x",IF('Core Indicators'!FC47&gt;=5,5,IF('Core Indicators'!FC47&gt;=4,4,IF('Core Indicators'!FC47&gt;=3,3,IF('Core Indicators'!FC47&gt;=2,2,IF('Core Indicators'!FC47&gt;=1,1,0))))))</f>
        <v>2</v>
      </c>
      <c r="Z50" s="243">
        <f t="shared" si="20"/>
        <v>2</v>
      </c>
      <c r="AA50" s="250">
        <f>'Crisis Indicator Data'!Y47</f>
        <v>0</v>
      </c>
      <c r="AB50" s="250">
        <f>'Crisis Indicator Data'!Z47</f>
        <v>0</v>
      </c>
      <c r="AC50" s="250">
        <f>'Crisis Indicator Data'!AA47</f>
        <v>0</v>
      </c>
      <c r="AD50" s="250">
        <f>'Crisis Indicator Data'!AB47</f>
        <v>0</v>
      </c>
      <c r="AE50" s="250">
        <f t="shared" si="21"/>
        <v>0</v>
      </c>
      <c r="AF50" s="250">
        <f>'Crisis Indicator Data'!AC47</f>
        <v>0</v>
      </c>
      <c r="AG50" s="250">
        <f>'Crisis Indicator Data'!AD47</f>
        <v>2</v>
      </c>
      <c r="AH50" s="250">
        <f t="shared" si="22"/>
        <v>2</v>
      </c>
      <c r="AI50" s="250">
        <f>'Crisis Indicator Data'!AE47</f>
        <v>0</v>
      </c>
      <c r="AJ50" s="250">
        <f>'Crisis Indicator Data'!AF47</f>
        <v>1</v>
      </c>
      <c r="AK50" s="250">
        <f>'Crisis Indicator Data'!AG47</f>
        <v>1</v>
      </c>
      <c r="AL50" s="250">
        <f t="shared" si="23"/>
        <v>2</v>
      </c>
      <c r="AM50" s="243">
        <f t="shared" si="24"/>
        <v>1</v>
      </c>
      <c r="AN50" s="243">
        <f t="shared" si="25"/>
        <v>1.5</v>
      </c>
    </row>
    <row r="51" spans="1:40" ht="13.5" customHeight="1" x14ac:dyDescent="0.25">
      <c r="A51" s="146" t="str">
        <f>'Crisis Indicator Data'!A48</f>
        <v>Syrian refugees in Jordan</v>
      </c>
      <c r="B51" s="147" t="str">
        <f>'Crisis Indicator Data'!B48</f>
        <v>International displacement</v>
      </c>
      <c r="C51" s="147" t="str">
        <f>'Crisis Indicator Data'!C48</f>
        <v>JOR002</v>
      </c>
      <c r="D51" s="147" t="str">
        <f>'Crisis Indicator Data'!D48</f>
        <v>Jordan</v>
      </c>
      <c r="E51" s="148" t="str">
        <f>'Crisis Indicator Data'!E48</f>
        <v>JOR</v>
      </c>
      <c r="F51" s="243">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4.3</v>
      </c>
      <c r="G51" s="243">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2.8</v>
      </c>
      <c r="H51" s="243">
        <f t="shared" si="13"/>
        <v>3.55</v>
      </c>
      <c r="I51" s="243">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2.9</v>
      </c>
      <c r="J51" s="243">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5</v>
      </c>
      <c r="K51" s="243">
        <f t="shared" si="14"/>
        <v>3.95</v>
      </c>
      <c r="L51" s="243">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3.1</v>
      </c>
      <c r="M51" s="243">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1.1000000000000001</v>
      </c>
      <c r="N51" s="243">
        <f t="shared" si="15"/>
        <v>2.1</v>
      </c>
      <c r="O51" s="243">
        <f t="shared" si="16"/>
        <v>3.1999999999999997</v>
      </c>
      <c r="P51" s="243">
        <f>IF(B51="Regional crisis",VLOOKUP(C51,'Regional Crises'!$B$1:$R$69,12,FALSE),VLOOKUP(E51,'Country Indicator Data'!$B$4:$I$300,8,FALSE))</f>
        <v>6</v>
      </c>
      <c r="Q51" s="243">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43">
        <f t="shared" si="17"/>
        <v>3</v>
      </c>
      <c r="S51" s="243">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2.6</v>
      </c>
      <c r="T51" s="243">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2.4</v>
      </c>
      <c r="U51" s="243">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2.9</v>
      </c>
      <c r="V51" s="243">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3.2</v>
      </c>
      <c r="W51" s="243">
        <f t="shared" si="18"/>
        <v>2.8</v>
      </c>
      <c r="X51" s="243">
        <f t="shared" si="19"/>
        <v>3</v>
      </c>
      <c r="Y51" s="250">
        <f>IF('Core Indicators'!FC48="x","x",IF('Core Indicators'!FC48&gt;=5,5,IF('Core Indicators'!FC48&gt;=4,4,IF('Core Indicators'!FC48&gt;=3,3,IF('Core Indicators'!FC48&gt;=2,2,IF('Core Indicators'!FC48&gt;=1,1,0))))))</f>
        <v>2</v>
      </c>
      <c r="Z51" s="243">
        <f t="shared" si="20"/>
        <v>2</v>
      </c>
      <c r="AA51" s="250">
        <f>'Crisis Indicator Data'!Y48</f>
        <v>0</v>
      </c>
      <c r="AB51" s="250">
        <f>'Crisis Indicator Data'!Z48</f>
        <v>0</v>
      </c>
      <c r="AC51" s="250">
        <f>'Crisis Indicator Data'!AA48</f>
        <v>0</v>
      </c>
      <c r="AD51" s="250">
        <f>'Crisis Indicator Data'!AB48</f>
        <v>0</v>
      </c>
      <c r="AE51" s="250">
        <f t="shared" si="21"/>
        <v>0</v>
      </c>
      <c r="AF51" s="250">
        <f>'Crisis Indicator Data'!AC48</f>
        <v>0</v>
      </c>
      <c r="AG51" s="250">
        <f>'Crisis Indicator Data'!AD48</f>
        <v>2</v>
      </c>
      <c r="AH51" s="250">
        <f t="shared" si="22"/>
        <v>2</v>
      </c>
      <c r="AI51" s="250">
        <f>'Crisis Indicator Data'!AE48</f>
        <v>0</v>
      </c>
      <c r="AJ51" s="250">
        <f>'Crisis Indicator Data'!AF48</f>
        <v>2</v>
      </c>
      <c r="AK51" s="250">
        <f>'Crisis Indicator Data'!AG48</f>
        <v>0</v>
      </c>
      <c r="AL51" s="250">
        <f t="shared" si="23"/>
        <v>2</v>
      </c>
      <c r="AM51" s="243">
        <f t="shared" si="24"/>
        <v>1</v>
      </c>
      <c r="AN51" s="243">
        <f t="shared" si="25"/>
        <v>1.5</v>
      </c>
    </row>
    <row r="52" spans="1:40" ht="13.5" customHeight="1" x14ac:dyDescent="0.25">
      <c r="A52" s="146" t="str">
        <f>'Crisis Indicator Data'!A49</f>
        <v xml:space="preserve">Multiple crisis in Kenya </v>
      </c>
      <c r="B52" s="147" t="str">
        <f>'Crisis Indicator Data'!B49</f>
        <v>Multiple crises country</v>
      </c>
      <c r="C52" s="147" t="str">
        <f>'Crisis Indicator Data'!C49</f>
        <v>KEN001</v>
      </c>
      <c r="D52" s="147" t="str">
        <f>'Crisis Indicator Data'!D49</f>
        <v>Kenya</v>
      </c>
      <c r="E52" s="148" t="str">
        <f>'Crisis Indicator Data'!E49</f>
        <v>KEN</v>
      </c>
      <c r="F52" s="243">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3.6</v>
      </c>
      <c r="G52" s="243">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2.6</v>
      </c>
      <c r="H52" s="243">
        <f t="shared" si="13"/>
        <v>3.1</v>
      </c>
      <c r="I52" s="243">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4.3</v>
      </c>
      <c r="J52" s="243">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0.8</v>
      </c>
      <c r="K52" s="243">
        <f t="shared" si="14"/>
        <v>2.5499999999999998</v>
      </c>
      <c r="L52" s="243">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43">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v>
      </c>
      <c r="N52" s="243">
        <f t="shared" si="15"/>
        <v>2.8</v>
      </c>
      <c r="O52" s="243">
        <f t="shared" si="16"/>
        <v>2.8166666666666664</v>
      </c>
      <c r="P52" s="243">
        <f>IF(B52="Regional crisis",VLOOKUP(C52,'Regional Crises'!$B$1:$R$69,12,FALSE),VLOOKUP(E52,'Country Indicator Data'!$B$4:$I$300,8,FALSE))</f>
        <v>10</v>
      </c>
      <c r="Q52" s="243">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0</v>
      </c>
      <c r="R52" s="243">
        <f t="shared" si="17"/>
        <v>5</v>
      </c>
      <c r="S52" s="243">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3.6</v>
      </c>
      <c r="T52" s="243">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v>
      </c>
      <c r="U52" s="243">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2.2999999999999998</v>
      </c>
      <c r="V52" s="243">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2.6</v>
      </c>
      <c r="W52" s="243">
        <f t="shared" si="18"/>
        <v>2.9</v>
      </c>
      <c r="X52" s="243">
        <f t="shared" si="19"/>
        <v>3.6</v>
      </c>
      <c r="Y52" s="250">
        <f>IF('Core Indicators'!FC49="x","x",IF('Core Indicators'!FC49&gt;=5,5,IF('Core Indicators'!FC49&gt;=4,4,IF('Core Indicators'!FC49&gt;=3,3,IF('Core Indicators'!FC49&gt;=2,2,IF('Core Indicators'!FC49&gt;=1,1,0))))))</f>
        <v>2</v>
      </c>
      <c r="Z52" s="243">
        <f t="shared" si="20"/>
        <v>2</v>
      </c>
      <c r="AA52" s="250">
        <f>'Crisis Indicator Data'!Y49</f>
        <v>1</v>
      </c>
      <c r="AB52" s="250">
        <f>'Crisis Indicator Data'!Z49</f>
        <v>1</v>
      </c>
      <c r="AC52" s="250">
        <f>'Crisis Indicator Data'!AA49</f>
        <v>1</v>
      </c>
      <c r="AD52" s="250">
        <f>'Crisis Indicator Data'!AB49</f>
        <v>0</v>
      </c>
      <c r="AE52" s="250">
        <f t="shared" si="21"/>
        <v>2</v>
      </c>
      <c r="AF52" s="250">
        <f>'Crisis Indicator Data'!AC49</f>
        <v>2</v>
      </c>
      <c r="AG52" s="250">
        <f>'Crisis Indicator Data'!AD49</f>
        <v>2</v>
      </c>
      <c r="AH52" s="250">
        <f t="shared" si="22"/>
        <v>4</v>
      </c>
      <c r="AI52" s="250">
        <f>'Crisis Indicator Data'!AE49</f>
        <v>1</v>
      </c>
      <c r="AJ52" s="250">
        <f>'Crisis Indicator Data'!AF49</f>
        <v>1</v>
      </c>
      <c r="AK52" s="250">
        <f>'Crisis Indicator Data'!AG49</f>
        <v>1</v>
      </c>
      <c r="AL52" s="250">
        <f t="shared" si="23"/>
        <v>3</v>
      </c>
      <c r="AM52" s="243">
        <f t="shared" si="24"/>
        <v>3</v>
      </c>
      <c r="AN52" s="243">
        <f t="shared" si="25"/>
        <v>2.5</v>
      </c>
    </row>
    <row r="53" spans="1:40" ht="13.5" customHeight="1" x14ac:dyDescent="0.25">
      <c r="A53" s="146" t="str">
        <f>'Crisis Indicator Data'!A50</f>
        <v>Refugee situation in Kenya</v>
      </c>
      <c r="B53" s="147" t="str">
        <f>'Crisis Indicator Data'!B50</f>
        <v>International displacement</v>
      </c>
      <c r="C53" s="147" t="str">
        <f>'Crisis Indicator Data'!C50</f>
        <v>KEN002</v>
      </c>
      <c r="D53" s="147" t="str">
        <f>'Crisis Indicator Data'!D50</f>
        <v>Kenya</v>
      </c>
      <c r="E53" s="148" t="str">
        <f>'Crisis Indicator Data'!E50</f>
        <v>KEN</v>
      </c>
      <c r="F53" s="243">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3.6</v>
      </c>
      <c r="G53" s="243">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2.6</v>
      </c>
      <c r="H53" s="243">
        <f t="shared" si="13"/>
        <v>3.1</v>
      </c>
      <c r="I53" s="243">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4.3</v>
      </c>
      <c r="J53" s="243">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0.8</v>
      </c>
      <c r="K53" s="243">
        <f t="shared" si="14"/>
        <v>2.5499999999999998</v>
      </c>
      <c r="L53" s="243">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43">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v>
      </c>
      <c r="N53" s="243">
        <f t="shared" si="15"/>
        <v>2.8</v>
      </c>
      <c r="O53" s="243">
        <f t="shared" si="16"/>
        <v>2.8166666666666664</v>
      </c>
      <c r="P53" s="243">
        <f>IF(B53="Regional crisis",VLOOKUP(C53,'Regional Crises'!$B$1:$R$69,12,FALSE),VLOOKUP(E53,'Country Indicator Data'!$B$4:$I$300,8,FALSE))</f>
        <v>10</v>
      </c>
      <c r="Q53" s="243">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0</v>
      </c>
      <c r="R53" s="243">
        <f t="shared" si="17"/>
        <v>5</v>
      </c>
      <c r="S53" s="243">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3.6</v>
      </c>
      <c r="T53" s="243">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v>
      </c>
      <c r="U53" s="243">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2.2999999999999998</v>
      </c>
      <c r="V53" s="243">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2.6</v>
      </c>
      <c r="W53" s="243">
        <f t="shared" si="18"/>
        <v>2.9</v>
      </c>
      <c r="X53" s="243">
        <f t="shared" si="19"/>
        <v>3.6</v>
      </c>
      <c r="Y53" s="250">
        <f>IF('Core Indicators'!FC50="x","x",IF('Core Indicators'!FC50&gt;=5,5,IF('Core Indicators'!FC50&gt;=4,4,IF('Core Indicators'!FC50&gt;=3,3,IF('Core Indicators'!FC50&gt;=2,2,IF('Core Indicators'!FC50&gt;=1,1,0))))))</f>
        <v>2</v>
      </c>
      <c r="Z53" s="243">
        <f t="shared" si="20"/>
        <v>2</v>
      </c>
      <c r="AA53" s="250">
        <f>'Crisis Indicator Data'!Y50</f>
        <v>1</v>
      </c>
      <c r="AB53" s="250">
        <f>'Crisis Indicator Data'!Z50</f>
        <v>1</v>
      </c>
      <c r="AC53" s="250">
        <f>'Crisis Indicator Data'!AA50</f>
        <v>1</v>
      </c>
      <c r="AD53" s="250">
        <f>'Crisis Indicator Data'!AB50</f>
        <v>0</v>
      </c>
      <c r="AE53" s="250">
        <f t="shared" si="21"/>
        <v>2</v>
      </c>
      <c r="AF53" s="250">
        <f>'Crisis Indicator Data'!AC50</f>
        <v>2</v>
      </c>
      <c r="AG53" s="250">
        <f>'Crisis Indicator Data'!AD50</f>
        <v>1</v>
      </c>
      <c r="AH53" s="250">
        <f t="shared" si="22"/>
        <v>3</v>
      </c>
      <c r="AI53" s="250">
        <f>'Crisis Indicator Data'!AE50</f>
        <v>0</v>
      </c>
      <c r="AJ53" s="250">
        <f>'Crisis Indicator Data'!AF50</f>
        <v>1</v>
      </c>
      <c r="AK53" s="250">
        <f>'Crisis Indicator Data'!AG50</f>
        <v>1</v>
      </c>
      <c r="AL53" s="250">
        <f t="shared" si="23"/>
        <v>2</v>
      </c>
      <c r="AM53" s="243">
        <f t="shared" si="24"/>
        <v>2</v>
      </c>
      <c r="AN53" s="243">
        <f t="shared" si="25"/>
        <v>2</v>
      </c>
    </row>
    <row r="54" spans="1:40" ht="13.5" customHeight="1" x14ac:dyDescent="0.25">
      <c r="A54" s="149" t="str">
        <f>'Crisis Indicator Data'!A51</f>
        <v>Drought in Kenya</v>
      </c>
      <c r="B54" s="150" t="str">
        <f>'Crisis Indicator Data'!B51</f>
        <v>Drought</v>
      </c>
      <c r="C54" s="150" t="str">
        <f>'Crisis Indicator Data'!C51</f>
        <v>KEN003</v>
      </c>
      <c r="D54" s="150" t="str">
        <f>'Crisis Indicator Data'!D51</f>
        <v>Kenya</v>
      </c>
      <c r="E54" s="151" t="str">
        <f>'Crisis Indicator Data'!E51</f>
        <v>KEN</v>
      </c>
      <c r="F54" s="243">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3.6</v>
      </c>
      <c r="G54" s="243">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2.6</v>
      </c>
      <c r="H54" s="243">
        <f t="shared" si="13"/>
        <v>3.1</v>
      </c>
      <c r="I54" s="243">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4.3</v>
      </c>
      <c r="J54" s="243">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0.8</v>
      </c>
      <c r="K54" s="243">
        <f t="shared" si="14"/>
        <v>2.5499999999999998</v>
      </c>
      <c r="L54" s="243">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243">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v>
      </c>
      <c r="N54" s="243">
        <f t="shared" si="15"/>
        <v>2.8</v>
      </c>
      <c r="O54" s="243">
        <f t="shared" si="16"/>
        <v>2.8166666666666664</v>
      </c>
      <c r="P54" s="243">
        <f>IF(B54="Regional crisis",VLOOKUP(C54,'Regional Crises'!$B$1:$R$69,12,FALSE),VLOOKUP(E54,'Country Indicator Data'!$B$4:$I$300,8,FALSE))</f>
        <v>10</v>
      </c>
      <c r="Q54" s="243">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0</v>
      </c>
      <c r="R54" s="243">
        <f t="shared" si="17"/>
        <v>5</v>
      </c>
      <c r="S54" s="243">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3.6</v>
      </c>
      <c r="T54" s="243">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v>
      </c>
      <c r="U54" s="243">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2.2999999999999998</v>
      </c>
      <c r="V54" s="243">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2.6</v>
      </c>
      <c r="W54" s="243">
        <f t="shared" si="18"/>
        <v>2.9</v>
      </c>
      <c r="X54" s="243">
        <f t="shared" si="19"/>
        <v>3.6</v>
      </c>
      <c r="Y54" s="250">
        <f>IF('Core Indicators'!FC51="x","x",IF('Core Indicators'!FC51&gt;=5,5,IF('Core Indicators'!FC51&gt;=4,4,IF('Core Indicators'!FC51&gt;=3,3,IF('Core Indicators'!FC51&gt;=2,2,IF('Core Indicators'!FC51&gt;=1,1,0))))))</f>
        <v>2</v>
      </c>
      <c r="Z54" s="243">
        <f t="shared" si="20"/>
        <v>2</v>
      </c>
      <c r="AA54" s="250">
        <f>'Crisis Indicator Data'!Y51</f>
        <v>1</v>
      </c>
      <c r="AB54" s="250">
        <f>'Crisis Indicator Data'!Z51</f>
        <v>1</v>
      </c>
      <c r="AC54" s="250">
        <f>'Crisis Indicator Data'!AA51</f>
        <v>0</v>
      </c>
      <c r="AD54" s="250">
        <f>'Crisis Indicator Data'!AB51</f>
        <v>0</v>
      </c>
      <c r="AE54" s="250">
        <f t="shared" si="21"/>
        <v>2</v>
      </c>
      <c r="AF54" s="250">
        <f>'Crisis Indicator Data'!AC51</f>
        <v>0</v>
      </c>
      <c r="AG54" s="250">
        <f>'Crisis Indicator Data'!AD51</f>
        <v>2</v>
      </c>
      <c r="AH54" s="250">
        <f t="shared" si="22"/>
        <v>2</v>
      </c>
      <c r="AI54" s="250">
        <f>'Crisis Indicator Data'!AE51</f>
        <v>1</v>
      </c>
      <c r="AJ54" s="250">
        <f>'Crisis Indicator Data'!AF51</f>
        <v>1</v>
      </c>
      <c r="AK54" s="250">
        <f>'Crisis Indicator Data'!AG51</f>
        <v>1</v>
      </c>
      <c r="AL54" s="250">
        <f t="shared" si="23"/>
        <v>3</v>
      </c>
      <c r="AM54" s="243">
        <f t="shared" si="24"/>
        <v>2</v>
      </c>
      <c r="AN54" s="243">
        <f t="shared" si="25"/>
        <v>2</v>
      </c>
    </row>
    <row r="55" spans="1:40" ht="13.5" customHeight="1" x14ac:dyDescent="0.25">
      <c r="A55" s="149" t="str">
        <f>'Crisis Indicator Data'!A52</f>
        <v>Syrian refugees in Lebanon</v>
      </c>
      <c r="B55" s="150" t="str">
        <f>'Crisis Indicator Data'!B52</f>
        <v>International displacement</v>
      </c>
      <c r="C55" s="150" t="str">
        <f>'Crisis Indicator Data'!C52</f>
        <v>LBN002</v>
      </c>
      <c r="D55" s="150" t="str">
        <f>'Crisis Indicator Data'!D52</f>
        <v>Lebanon</v>
      </c>
      <c r="E55" s="151" t="str">
        <f>'Crisis Indicator Data'!E52</f>
        <v>LBN</v>
      </c>
      <c r="F55" s="243">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2.9</v>
      </c>
      <c r="G55" s="243">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2.4</v>
      </c>
      <c r="H55" s="243">
        <f t="shared" si="13"/>
        <v>2.65</v>
      </c>
      <c r="I55" s="243">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4.0999999999999996</v>
      </c>
      <c r="J55" s="243">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v>
      </c>
      <c r="K55" s="243">
        <f t="shared" si="14"/>
        <v>2.5499999999999998</v>
      </c>
      <c r="L55" s="243">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2.4</v>
      </c>
      <c r="M55" s="243">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0.9</v>
      </c>
      <c r="N55" s="243">
        <f t="shared" si="15"/>
        <v>1.65</v>
      </c>
      <c r="O55" s="243">
        <f t="shared" si="16"/>
        <v>2.2833333333333332</v>
      </c>
      <c r="P55" s="243">
        <f>IF(B55="Regional crisis",VLOOKUP(C55,'Regional Crises'!$B$1:$R$69,12,FALSE),VLOOKUP(E55,'Country Indicator Data'!$B$4:$I$300,8,FALSE))</f>
        <v>6</v>
      </c>
      <c r="Q55" s="243">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3.3</v>
      </c>
      <c r="R55" s="243">
        <f t="shared" si="17"/>
        <v>4.6500000000000004</v>
      </c>
      <c r="S55" s="243">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3.6</v>
      </c>
      <c r="T55" s="243">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3.4</v>
      </c>
      <c r="U55" s="243">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2.6</v>
      </c>
      <c r="V55" s="243">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2.8</v>
      </c>
      <c r="W55" s="243">
        <f t="shared" si="18"/>
        <v>3.1</v>
      </c>
      <c r="X55" s="243">
        <f t="shared" si="19"/>
        <v>3.3</v>
      </c>
      <c r="Y55" s="250">
        <f>IF('Core Indicators'!FC52="x","x",IF('Core Indicators'!FC52&gt;=5,5,IF('Core Indicators'!FC52&gt;=4,4,IF('Core Indicators'!FC52&gt;=3,3,IF('Core Indicators'!FC52&gt;=2,2,IF('Core Indicators'!FC52&gt;=1,1,0))))))</f>
        <v>2</v>
      </c>
      <c r="Z55" s="243">
        <f t="shared" si="20"/>
        <v>2</v>
      </c>
      <c r="AA55" s="250">
        <f>'Crisis Indicator Data'!Y52</f>
        <v>1</v>
      </c>
      <c r="AB55" s="250">
        <f>'Crisis Indicator Data'!Z52</f>
        <v>1</v>
      </c>
      <c r="AC55" s="250">
        <f>'Crisis Indicator Data'!AA52</f>
        <v>0</v>
      </c>
      <c r="AD55" s="250">
        <f>'Crisis Indicator Data'!AB52</f>
        <v>0</v>
      </c>
      <c r="AE55" s="250">
        <f t="shared" si="21"/>
        <v>2</v>
      </c>
      <c r="AF55" s="250">
        <f>'Crisis Indicator Data'!AC52</f>
        <v>2</v>
      </c>
      <c r="AG55" s="250">
        <f>'Crisis Indicator Data'!AD52</f>
        <v>2</v>
      </c>
      <c r="AH55" s="250">
        <f t="shared" si="22"/>
        <v>4</v>
      </c>
      <c r="AI55" s="250">
        <f>'Crisis Indicator Data'!AE52</f>
        <v>0</v>
      </c>
      <c r="AJ55" s="250">
        <f>'Crisis Indicator Data'!AF52</f>
        <v>3</v>
      </c>
      <c r="AK55" s="250">
        <f>'Crisis Indicator Data'!AG52</f>
        <v>2</v>
      </c>
      <c r="AL55" s="250">
        <f t="shared" si="23"/>
        <v>4</v>
      </c>
      <c r="AM55" s="243">
        <f t="shared" si="24"/>
        <v>3</v>
      </c>
      <c r="AN55" s="243">
        <f t="shared" si="25"/>
        <v>2.5</v>
      </c>
    </row>
    <row r="56" spans="1:40" ht="13.5" customHeight="1" x14ac:dyDescent="0.25">
      <c r="A56" s="149" t="str">
        <f>'Crisis Indicator Data'!A53</f>
        <v>Socioeconomic crisis in Lebanon</v>
      </c>
      <c r="B56" s="150" t="str">
        <f>'Crisis Indicator Data'!B53</f>
        <v>Political and economic crisis</v>
      </c>
      <c r="C56" s="150" t="str">
        <f>'Crisis Indicator Data'!C53</f>
        <v>LBN004</v>
      </c>
      <c r="D56" s="150" t="str">
        <f>'Crisis Indicator Data'!D53</f>
        <v>Lebanon</v>
      </c>
      <c r="E56" s="151" t="str">
        <f>'Crisis Indicator Data'!E53</f>
        <v>LBN</v>
      </c>
      <c r="F56" s="243">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2.9</v>
      </c>
      <c r="G56" s="243">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2.4</v>
      </c>
      <c r="H56" s="243">
        <f t="shared" si="13"/>
        <v>2.65</v>
      </c>
      <c r="I56" s="243">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4.0999999999999996</v>
      </c>
      <c r="J56" s="243">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1</v>
      </c>
      <c r="K56" s="243">
        <f t="shared" si="14"/>
        <v>2.5499999999999998</v>
      </c>
      <c r="L56" s="243">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2.4</v>
      </c>
      <c r="M56" s="243">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0.9</v>
      </c>
      <c r="N56" s="243">
        <f t="shared" si="15"/>
        <v>1.65</v>
      </c>
      <c r="O56" s="243">
        <f t="shared" si="16"/>
        <v>2.2833333333333332</v>
      </c>
      <c r="P56" s="243">
        <f>IF(B56="Regional crisis",VLOOKUP(C56,'Regional Crises'!$B$1:$R$69,12,FALSE),VLOOKUP(E56,'Country Indicator Data'!$B$4:$I$300,8,FALSE))</f>
        <v>6</v>
      </c>
      <c r="Q56" s="243">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3.3</v>
      </c>
      <c r="R56" s="243">
        <f t="shared" si="17"/>
        <v>4.6500000000000004</v>
      </c>
      <c r="S56" s="243">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3.6</v>
      </c>
      <c r="T56" s="243">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3.4</v>
      </c>
      <c r="U56" s="243">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2.6</v>
      </c>
      <c r="V56" s="243">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2.8</v>
      </c>
      <c r="W56" s="243">
        <f t="shared" si="18"/>
        <v>3.1</v>
      </c>
      <c r="X56" s="243">
        <f t="shared" si="19"/>
        <v>3.3</v>
      </c>
      <c r="Y56" s="250">
        <f>IF('Core Indicators'!FC53="x","x",IF('Core Indicators'!FC53&gt;=5,5,IF('Core Indicators'!FC53&gt;=4,4,IF('Core Indicators'!FC53&gt;=3,3,IF('Core Indicators'!FC53&gt;=2,2,IF('Core Indicators'!FC53&gt;=1,1,0))))))</f>
        <v>3</v>
      </c>
      <c r="Z56" s="243">
        <f t="shared" si="20"/>
        <v>3</v>
      </c>
      <c r="AA56" s="250">
        <f>'Crisis Indicator Data'!Y53</f>
        <v>1</v>
      </c>
      <c r="AB56" s="250">
        <f>'Crisis Indicator Data'!Z53</f>
        <v>1</v>
      </c>
      <c r="AC56" s="250">
        <f>'Crisis Indicator Data'!AA53</f>
        <v>0</v>
      </c>
      <c r="AD56" s="250">
        <f>'Crisis Indicator Data'!AB53</f>
        <v>0</v>
      </c>
      <c r="AE56" s="250">
        <f t="shared" si="21"/>
        <v>2</v>
      </c>
      <c r="AF56" s="250">
        <f>'Crisis Indicator Data'!AC53</f>
        <v>2</v>
      </c>
      <c r="AG56" s="250">
        <f>'Crisis Indicator Data'!AD53</f>
        <v>2</v>
      </c>
      <c r="AH56" s="250">
        <f t="shared" si="22"/>
        <v>4</v>
      </c>
      <c r="AI56" s="250">
        <f>'Crisis Indicator Data'!AE53</f>
        <v>0</v>
      </c>
      <c r="AJ56" s="250">
        <f>'Crisis Indicator Data'!AF53</f>
        <v>3</v>
      </c>
      <c r="AK56" s="250">
        <f>'Crisis Indicator Data'!AG53</f>
        <v>2</v>
      </c>
      <c r="AL56" s="250">
        <f t="shared" si="23"/>
        <v>4</v>
      </c>
      <c r="AM56" s="243">
        <f t="shared" si="24"/>
        <v>3</v>
      </c>
      <c r="AN56" s="243">
        <f t="shared" si="25"/>
        <v>3</v>
      </c>
    </row>
    <row r="57" spans="1:40" ht="13.5" customHeight="1" x14ac:dyDescent="0.25">
      <c r="A57" s="149" t="str">
        <f>'Crisis Indicator Data'!A54</f>
        <v>Complex crisis in Libya</v>
      </c>
      <c r="B57" s="150" t="str">
        <f>'Crisis Indicator Data'!B54</f>
        <v>Multiple crises country</v>
      </c>
      <c r="C57" s="150" t="str">
        <f>'Crisis Indicator Data'!C54</f>
        <v>LBY001</v>
      </c>
      <c r="D57" s="150" t="str">
        <f>'Crisis Indicator Data'!D54</f>
        <v>Libya</v>
      </c>
      <c r="E57" s="151" t="str">
        <f>'Crisis Indicator Data'!E54</f>
        <v>LBY</v>
      </c>
      <c r="F57" s="243">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4.5999999999999996</v>
      </c>
      <c r="G57" s="243">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3.8</v>
      </c>
      <c r="H57" s="243">
        <f t="shared" si="13"/>
        <v>4.1999999999999993</v>
      </c>
      <c r="I57" s="243">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1.4</v>
      </c>
      <c r="J57" s="243">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3">
        <f t="shared" si="14"/>
        <v>0.7</v>
      </c>
      <c r="L57" s="243">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1.1000000000000001</v>
      </c>
      <c r="M57" s="243" t="str">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x</v>
      </c>
      <c r="N57" s="243">
        <f t="shared" si="15"/>
        <v>1.1000000000000001</v>
      </c>
      <c r="O57" s="243">
        <f t="shared" si="16"/>
        <v>2</v>
      </c>
      <c r="P57" s="243">
        <f>IF(B57="Regional crisis",VLOOKUP(C57,'Regional Crises'!$B$1:$R$69,12,FALSE),VLOOKUP(E57,'Country Indicator Data'!$B$4:$I$300,8,FALSE))</f>
        <v>10</v>
      </c>
      <c r="Q57" s="243">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4.2</v>
      </c>
      <c r="R57" s="243">
        <f t="shared" si="17"/>
        <v>7.1</v>
      </c>
      <c r="S57" s="243">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4.0999999999999996</v>
      </c>
      <c r="T57" s="243">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4.3</v>
      </c>
      <c r="U57" s="243">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3.6</v>
      </c>
      <c r="V57" s="243">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4.5999999999999996</v>
      </c>
      <c r="W57" s="243">
        <f t="shared" si="18"/>
        <v>4.2</v>
      </c>
      <c r="X57" s="243">
        <f t="shared" si="19"/>
        <v>4.4000000000000004</v>
      </c>
      <c r="Y57" s="250">
        <f>IF('Core Indicators'!FC54="x","x",IF('Core Indicators'!FC54&gt;=5,5,IF('Core Indicators'!FC54&gt;=4,4,IF('Core Indicators'!FC54&gt;=3,3,IF('Core Indicators'!FC54&gt;=2,2,IF('Core Indicators'!FC54&gt;=1,1,0))))))</f>
        <v>5</v>
      </c>
      <c r="Z57" s="243">
        <f t="shared" si="20"/>
        <v>5</v>
      </c>
      <c r="AA57" s="250">
        <f>'Crisis Indicator Data'!Y54</f>
        <v>1</v>
      </c>
      <c r="AB57" s="250">
        <f>'Crisis Indicator Data'!Z54</f>
        <v>3</v>
      </c>
      <c r="AC57" s="250">
        <f>'Crisis Indicator Data'!AA54</f>
        <v>0</v>
      </c>
      <c r="AD57" s="250">
        <f>'Crisis Indicator Data'!AB54</f>
        <v>0</v>
      </c>
      <c r="AE57" s="250">
        <f t="shared" si="21"/>
        <v>2</v>
      </c>
      <c r="AF57" s="250">
        <f>'Crisis Indicator Data'!AC54</f>
        <v>2</v>
      </c>
      <c r="AG57" s="250">
        <f>'Crisis Indicator Data'!AD54</f>
        <v>2</v>
      </c>
      <c r="AH57" s="250">
        <f t="shared" si="22"/>
        <v>4</v>
      </c>
      <c r="AI57" s="250">
        <f>'Crisis Indicator Data'!AE54</f>
        <v>1</v>
      </c>
      <c r="AJ57" s="250">
        <f>'Crisis Indicator Data'!AF54</f>
        <v>1</v>
      </c>
      <c r="AK57" s="250">
        <f>'Crisis Indicator Data'!AG54</f>
        <v>1</v>
      </c>
      <c r="AL57" s="250">
        <f t="shared" si="23"/>
        <v>3</v>
      </c>
      <c r="AM57" s="243">
        <f t="shared" si="24"/>
        <v>3</v>
      </c>
      <c r="AN57" s="243">
        <f t="shared" si="25"/>
        <v>4</v>
      </c>
    </row>
    <row r="58" spans="1:40" ht="13.5" customHeight="1" x14ac:dyDescent="0.25">
      <c r="A58" s="149" t="str">
        <f>'Crisis Indicator Data'!A55</f>
        <v>Mixed migration flows in Libya</v>
      </c>
      <c r="B58" s="150" t="str">
        <f>'Crisis Indicator Data'!B55</f>
        <v>International displacement</v>
      </c>
      <c r="C58" s="150" t="str">
        <f>'Crisis Indicator Data'!C55</f>
        <v>LBY002</v>
      </c>
      <c r="D58" s="150" t="str">
        <f>'Crisis Indicator Data'!D55</f>
        <v>Libya</v>
      </c>
      <c r="E58" s="151" t="str">
        <f>'Crisis Indicator Data'!E55</f>
        <v>LBY</v>
      </c>
      <c r="F58" s="243">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4.5999999999999996</v>
      </c>
      <c r="G58" s="243">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3.8</v>
      </c>
      <c r="H58" s="243">
        <f t="shared" si="13"/>
        <v>4.1999999999999993</v>
      </c>
      <c r="I58" s="243">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1.4</v>
      </c>
      <c r="J58" s="243">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243">
        <f t="shared" si="14"/>
        <v>0.7</v>
      </c>
      <c r="L58" s="243">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1.1000000000000001</v>
      </c>
      <c r="M58" s="243" t="str">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x</v>
      </c>
      <c r="N58" s="243">
        <f t="shared" si="15"/>
        <v>1.1000000000000001</v>
      </c>
      <c r="O58" s="243">
        <f t="shared" si="16"/>
        <v>2</v>
      </c>
      <c r="P58" s="243">
        <f>IF(B58="Regional crisis",VLOOKUP(C58,'Regional Crises'!$B$1:$R$69,12,FALSE),VLOOKUP(E58,'Country Indicator Data'!$B$4:$I$300,8,FALSE))</f>
        <v>10</v>
      </c>
      <c r="Q58" s="243">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4.2</v>
      </c>
      <c r="R58" s="243">
        <f t="shared" si="17"/>
        <v>7.1</v>
      </c>
      <c r="S58" s="243">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4.0999999999999996</v>
      </c>
      <c r="T58" s="243">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4.3</v>
      </c>
      <c r="U58" s="243">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3.6</v>
      </c>
      <c r="V58" s="243">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4.5999999999999996</v>
      </c>
      <c r="W58" s="243">
        <f t="shared" si="18"/>
        <v>4.2</v>
      </c>
      <c r="X58" s="243">
        <f t="shared" si="19"/>
        <v>4.4000000000000004</v>
      </c>
      <c r="Y58" s="250">
        <f>IF('Core Indicators'!FC55="x","x",IF('Core Indicators'!FC55&gt;=5,5,IF('Core Indicators'!FC55&gt;=4,4,IF('Core Indicators'!FC55&gt;=3,3,IF('Core Indicators'!FC55&gt;=2,2,IF('Core Indicators'!FC55&gt;=1,1,0))))))</f>
        <v>2</v>
      </c>
      <c r="Z58" s="243">
        <f t="shared" si="20"/>
        <v>2</v>
      </c>
      <c r="AA58" s="250">
        <f>'Crisis Indicator Data'!Y55</f>
        <v>1</v>
      </c>
      <c r="AB58" s="250">
        <f>'Crisis Indicator Data'!Z55</f>
        <v>3</v>
      </c>
      <c r="AC58" s="250">
        <f>'Crisis Indicator Data'!AA55</f>
        <v>0</v>
      </c>
      <c r="AD58" s="250">
        <f>'Crisis Indicator Data'!AB55</f>
        <v>0</v>
      </c>
      <c r="AE58" s="250">
        <f t="shared" si="21"/>
        <v>2</v>
      </c>
      <c r="AF58" s="250">
        <f>'Crisis Indicator Data'!AC55</f>
        <v>2</v>
      </c>
      <c r="AG58" s="250">
        <f>'Crisis Indicator Data'!AD55</f>
        <v>2</v>
      </c>
      <c r="AH58" s="250">
        <f t="shared" si="22"/>
        <v>4</v>
      </c>
      <c r="AI58" s="250">
        <f>'Crisis Indicator Data'!AE55</f>
        <v>1</v>
      </c>
      <c r="AJ58" s="250">
        <f>'Crisis Indicator Data'!AF55</f>
        <v>1</v>
      </c>
      <c r="AK58" s="250">
        <f>'Crisis Indicator Data'!AG55</f>
        <v>1</v>
      </c>
      <c r="AL58" s="250">
        <f t="shared" si="23"/>
        <v>3</v>
      </c>
      <c r="AM58" s="243">
        <f t="shared" si="24"/>
        <v>3</v>
      </c>
      <c r="AN58" s="243">
        <f t="shared" si="25"/>
        <v>2.5</v>
      </c>
    </row>
    <row r="59" spans="1:40" ht="13.5" customHeight="1" x14ac:dyDescent="0.25">
      <c r="A59" s="149" t="str">
        <f>'Crisis Indicator Data'!A56</f>
        <v>Drought in Lesotho</v>
      </c>
      <c r="B59" s="150" t="str">
        <f>'Crisis Indicator Data'!B56</f>
        <v>Drought</v>
      </c>
      <c r="C59" s="150" t="str">
        <f>'Crisis Indicator Data'!C56</f>
        <v>LSO002</v>
      </c>
      <c r="D59" s="150" t="str">
        <f>'Crisis Indicator Data'!D56</f>
        <v>Lesotho</v>
      </c>
      <c r="E59" s="151" t="str">
        <f>'Crisis Indicator Data'!E56</f>
        <v>LSO</v>
      </c>
      <c r="F59" s="243">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1.1000000000000001</v>
      </c>
      <c r="G59" s="243">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2.2999999999999998</v>
      </c>
      <c r="H59" s="243">
        <f t="shared" si="13"/>
        <v>1.7</v>
      </c>
      <c r="I59" s="243">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0</v>
      </c>
      <c r="J59" s="243">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243">
        <f t="shared" si="14"/>
        <v>0</v>
      </c>
      <c r="L59" s="243">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243">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2.5</v>
      </c>
      <c r="N59" s="243">
        <f t="shared" si="15"/>
        <v>3.05</v>
      </c>
      <c r="O59" s="243">
        <f t="shared" si="16"/>
        <v>1.5833333333333333</v>
      </c>
      <c r="P59" s="243">
        <f>IF(B59="Regional crisis",VLOOKUP(C59,'Regional Crises'!$B$1:$R$69,12,FALSE),VLOOKUP(E59,'Country Indicator Data'!$B$4:$I$300,8,FALSE))</f>
        <v>0</v>
      </c>
      <c r="Q59" s="243">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1.1000000000000001</v>
      </c>
      <c r="R59" s="243">
        <f t="shared" si="17"/>
        <v>0.55000000000000004</v>
      </c>
      <c r="S59" s="243">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v>
      </c>
      <c r="T59" s="243">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2.9</v>
      </c>
      <c r="U59" s="243">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2.5</v>
      </c>
      <c r="V59" s="243">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1.9</v>
      </c>
      <c r="W59" s="243">
        <f t="shared" si="18"/>
        <v>2.6</v>
      </c>
      <c r="X59" s="243">
        <f t="shared" si="19"/>
        <v>1.6</v>
      </c>
      <c r="Y59" s="250">
        <f>IF('Core Indicators'!FC56="x","x",IF('Core Indicators'!FC56&gt;=5,5,IF('Core Indicators'!FC56&gt;=4,4,IF('Core Indicators'!FC56&gt;=3,3,IF('Core Indicators'!FC56&gt;=2,2,IF('Core Indicators'!FC56&gt;=1,1,0))))))</f>
        <v>1</v>
      </c>
      <c r="Z59" s="243">
        <f t="shared" si="20"/>
        <v>1</v>
      </c>
      <c r="AA59" s="250">
        <f>'Crisis Indicator Data'!Y56</f>
        <v>1</v>
      </c>
      <c r="AB59" s="250">
        <f>'Crisis Indicator Data'!Z56</f>
        <v>0</v>
      </c>
      <c r="AC59" s="250">
        <f>'Crisis Indicator Data'!AA56</f>
        <v>0</v>
      </c>
      <c r="AD59" s="250">
        <f>'Crisis Indicator Data'!AB56</f>
        <v>0</v>
      </c>
      <c r="AE59" s="250">
        <f t="shared" si="21"/>
        <v>1</v>
      </c>
      <c r="AF59" s="250">
        <f>'Crisis Indicator Data'!AC56</f>
        <v>0</v>
      </c>
      <c r="AG59" s="250">
        <f>'Crisis Indicator Data'!AD56</f>
        <v>2</v>
      </c>
      <c r="AH59" s="250">
        <f t="shared" si="22"/>
        <v>2</v>
      </c>
      <c r="AI59" s="250">
        <f>'Crisis Indicator Data'!AE56</f>
        <v>0</v>
      </c>
      <c r="AJ59" s="250">
        <f>'Crisis Indicator Data'!AF56</f>
        <v>0</v>
      </c>
      <c r="AK59" s="250">
        <f>'Crisis Indicator Data'!AG56</f>
        <v>1</v>
      </c>
      <c r="AL59" s="250">
        <f t="shared" si="23"/>
        <v>1</v>
      </c>
      <c r="AM59" s="243">
        <f t="shared" si="24"/>
        <v>1</v>
      </c>
      <c r="AN59" s="243">
        <f t="shared" si="25"/>
        <v>1</v>
      </c>
    </row>
    <row r="60" spans="1:40" ht="13.5" customHeight="1" x14ac:dyDescent="0.25">
      <c r="A60" s="149" t="str">
        <f>'Crisis Indicator Data'!A57</f>
        <v>Mixed migration flows in Morocco</v>
      </c>
      <c r="B60" s="150" t="str">
        <f>'Crisis Indicator Data'!B57</f>
        <v>International displacement</v>
      </c>
      <c r="C60" s="150" t="str">
        <f>'Crisis Indicator Data'!C57</f>
        <v>MAR002</v>
      </c>
      <c r="D60" s="150" t="str">
        <f>'Crisis Indicator Data'!D57</f>
        <v>Morocco</v>
      </c>
      <c r="E60" s="151" t="str">
        <f>'Crisis Indicator Data'!E57</f>
        <v>MAR</v>
      </c>
      <c r="F60" s="243">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3.2</v>
      </c>
      <c r="G60" s="243">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3.2</v>
      </c>
      <c r="H60" s="243">
        <f t="shared" si="13"/>
        <v>3.2</v>
      </c>
      <c r="I60" s="243">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2.5</v>
      </c>
      <c r="J60" s="243">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4</v>
      </c>
      <c r="K60" s="243">
        <f t="shared" si="14"/>
        <v>3.25</v>
      </c>
      <c r="L60" s="243">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3.3</v>
      </c>
      <c r="M60" s="243">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1.8</v>
      </c>
      <c r="N60" s="243">
        <f t="shared" si="15"/>
        <v>2.5499999999999998</v>
      </c>
      <c r="O60" s="243">
        <f t="shared" si="16"/>
        <v>3</v>
      </c>
      <c r="P60" s="243">
        <f>IF(B60="Regional crisis",VLOOKUP(C60,'Regional Crises'!$B$1:$R$69,12,FALSE),VLOOKUP(E60,'Country Indicator Data'!$B$4:$I$300,8,FALSE))</f>
        <v>6</v>
      </c>
      <c r="Q60" s="243">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3.2</v>
      </c>
      <c r="R60" s="243">
        <f t="shared" si="17"/>
        <v>4.5999999999999996</v>
      </c>
      <c r="S60" s="243">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v>
      </c>
      <c r="T60" s="243">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2.6</v>
      </c>
      <c r="U60" s="243">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3.4</v>
      </c>
      <c r="V60" s="243">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3.2</v>
      </c>
      <c r="W60" s="243">
        <f t="shared" si="18"/>
        <v>3.1</v>
      </c>
      <c r="X60" s="243">
        <f t="shared" si="19"/>
        <v>3.6</v>
      </c>
      <c r="Y60" s="250">
        <f>IF('Core Indicators'!FC57="x","x",IF('Core Indicators'!FC57&gt;=5,5,IF('Core Indicators'!FC57&gt;=4,4,IF('Core Indicators'!FC57&gt;=3,3,IF('Core Indicators'!FC57&gt;=2,2,IF('Core Indicators'!FC57&gt;=1,1,0))))))</f>
        <v>1</v>
      </c>
      <c r="Z60" s="243">
        <f t="shared" si="20"/>
        <v>1</v>
      </c>
      <c r="AA60" s="250">
        <f>'Crisis Indicator Data'!Y57</f>
        <v>2</v>
      </c>
      <c r="AB60" s="250">
        <f>'Crisis Indicator Data'!Z57</f>
        <v>0</v>
      </c>
      <c r="AC60" s="250">
        <f>'Crisis Indicator Data'!AA57</f>
        <v>1</v>
      </c>
      <c r="AD60" s="250">
        <f>'Crisis Indicator Data'!AB57</f>
        <v>0</v>
      </c>
      <c r="AE60" s="250">
        <f t="shared" si="21"/>
        <v>2</v>
      </c>
      <c r="AF60" s="250">
        <f>'Crisis Indicator Data'!AC57</f>
        <v>1</v>
      </c>
      <c r="AG60" s="250">
        <f>'Crisis Indicator Data'!AD57</f>
        <v>1</v>
      </c>
      <c r="AH60" s="250">
        <f t="shared" si="22"/>
        <v>2</v>
      </c>
      <c r="AI60" s="250">
        <f>'Crisis Indicator Data'!AE57</f>
        <v>0</v>
      </c>
      <c r="AJ60" s="250">
        <f>'Crisis Indicator Data'!AF57</f>
        <v>1</v>
      </c>
      <c r="AK60" s="250">
        <f>'Crisis Indicator Data'!AG57</f>
        <v>0</v>
      </c>
      <c r="AL60" s="250">
        <f t="shared" si="23"/>
        <v>1</v>
      </c>
      <c r="AM60" s="243">
        <f t="shared" si="24"/>
        <v>2</v>
      </c>
      <c r="AN60" s="243">
        <f t="shared" si="25"/>
        <v>1.5</v>
      </c>
    </row>
    <row r="61" spans="1:40" ht="13.5" customHeight="1" x14ac:dyDescent="0.25">
      <c r="A61" s="149" t="str">
        <f>'Crisis Indicator Data'!A58</f>
        <v>Multiple crisis in Madagascar</v>
      </c>
      <c r="B61" s="150" t="str">
        <f>'Crisis Indicator Data'!B58</f>
        <v>Multiple crises country</v>
      </c>
      <c r="C61" s="150" t="str">
        <f>'Crisis Indicator Data'!C58</f>
        <v>MDG001</v>
      </c>
      <c r="D61" s="150" t="str">
        <f>'Crisis Indicator Data'!D58</f>
        <v>Madagascar</v>
      </c>
      <c r="E61" s="151" t="str">
        <f>'Crisis Indicator Data'!E58</f>
        <v>MDG</v>
      </c>
      <c r="F61" s="243">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2.9</v>
      </c>
      <c r="G61" s="243">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2.2999999999999998</v>
      </c>
      <c r="H61" s="243">
        <f t="shared" si="13"/>
        <v>2.5999999999999996</v>
      </c>
      <c r="I61" s="243">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3.1</v>
      </c>
      <c r="J61" s="243">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243">
        <f t="shared" si="14"/>
        <v>1.55</v>
      </c>
      <c r="L61" s="243" t="str">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x</v>
      </c>
      <c r="M61" s="243">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2.2000000000000002</v>
      </c>
      <c r="N61" s="243">
        <f t="shared" si="15"/>
        <v>2.2000000000000002</v>
      </c>
      <c r="O61" s="243">
        <f t="shared" si="16"/>
        <v>2.1166666666666667</v>
      </c>
      <c r="P61" s="243">
        <f>IF(B61="Regional crisis",VLOOKUP(C61,'Regional Crises'!$B$1:$R$69,12,FALSE),VLOOKUP(E61,'Country Indicator Data'!$B$4:$I$300,8,FALSE))</f>
        <v>0</v>
      </c>
      <c r="Q61" s="243">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3.6</v>
      </c>
      <c r="R61" s="243">
        <f t="shared" si="17"/>
        <v>1.8</v>
      </c>
      <c r="S61" s="243">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3.8</v>
      </c>
      <c r="T61" s="243">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3.5</v>
      </c>
      <c r="U61" s="243">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2.9</v>
      </c>
      <c r="V61" s="243">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v>
      </c>
      <c r="W61" s="243">
        <f t="shared" si="18"/>
        <v>3.1</v>
      </c>
      <c r="X61" s="243">
        <f t="shared" si="19"/>
        <v>2.2999999999999998</v>
      </c>
      <c r="Y61" s="250">
        <f>IF('Core Indicators'!FC58="x","x",IF('Core Indicators'!FC58&gt;=5,5,IF('Core Indicators'!FC58&gt;=4,4,IF('Core Indicators'!FC58&gt;=3,3,IF('Core Indicators'!FC58&gt;=2,2,IF('Core Indicators'!FC58&gt;=1,1,0))))))</f>
        <v>2</v>
      </c>
      <c r="Z61" s="243">
        <f t="shared" si="20"/>
        <v>2</v>
      </c>
      <c r="AA61" s="250">
        <f>'Crisis Indicator Data'!Y58</f>
        <v>0</v>
      </c>
      <c r="AB61" s="250">
        <f>'Crisis Indicator Data'!Z58</f>
        <v>0</v>
      </c>
      <c r="AC61" s="250">
        <f>'Crisis Indicator Data'!AA58</f>
        <v>0</v>
      </c>
      <c r="AD61" s="250">
        <f>'Crisis Indicator Data'!AB58</f>
        <v>0</v>
      </c>
      <c r="AE61" s="250">
        <f t="shared" si="21"/>
        <v>0</v>
      </c>
      <c r="AF61" s="250">
        <f>'Crisis Indicator Data'!AC58</f>
        <v>0</v>
      </c>
      <c r="AG61" s="250">
        <f>'Crisis Indicator Data'!AD58</f>
        <v>0</v>
      </c>
      <c r="AH61" s="250">
        <f t="shared" si="22"/>
        <v>0</v>
      </c>
      <c r="AI61" s="250">
        <f>'Crisis Indicator Data'!AE58</f>
        <v>1</v>
      </c>
      <c r="AJ61" s="250">
        <f>'Crisis Indicator Data'!AF58</f>
        <v>0</v>
      </c>
      <c r="AK61" s="250">
        <f>'Crisis Indicator Data'!AG58</f>
        <v>3</v>
      </c>
      <c r="AL61" s="250">
        <f t="shared" si="23"/>
        <v>3</v>
      </c>
      <c r="AM61" s="243">
        <f t="shared" si="24"/>
        <v>1</v>
      </c>
      <c r="AN61" s="243">
        <f t="shared" si="25"/>
        <v>1.5</v>
      </c>
    </row>
    <row r="62" spans="1:40" ht="13.5" customHeight="1" x14ac:dyDescent="0.25">
      <c r="A62" s="149" t="str">
        <f>'Crisis Indicator Data'!A59</f>
        <v>Drought in Madagascar</v>
      </c>
      <c r="B62" s="150" t="str">
        <f>'Crisis Indicator Data'!B59</f>
        <v>Drought</v>
      </c>
      <c r="C62" s="150" t="str">
        <f>'Crisis Indicator Data'!C59</f>
        <v>MDG002</v>
      </c>
      <c r="D62" s="150" t="str">
        <f>'Crisis Indicator Data'!D59</f>
        <v>Madagascar</v>
      </c>
      <c r="E62" s="151" t="str">
        <f>'Crisis Indicator Data'!E59</f>
        <v>MDG</v>
      </c>
      <c r="F62" s="243">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243">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2.2999999999999998</v>
      </c>
      <c r="H62" s="243">
        <f t="shared" si="13"/>
        <v>2.5999999999999996</v>
      </c>
      <c r="I62" s="243">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3.1</v>
      </c>
      <c r="J62" s="243">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243">
        <f t="shared" si="14"/>
        <v>1.55</v>
      </c>
      <c r="L62" s="243" t="str">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x</v>
      </c>
      <c r="M62" s="243">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2.2000000000000002</v>
      </c>
      <c r="N62" s="243">
        <f t="shared" si="15"/>
        <v>2.2000000000000002</v>
      </c>
      <c r="O62" s="243">
        <f t="shared" si="16"/>
        <v>2.1166666666666667</v>
      </c>
      <c r="P62" s="243">
        <f>IF(B62="Regional crisis",VLOOKUP(C62,'Regional Crises'!$B$1:$R$69,12,FALSE),VLOOKUP(E62,'Country Indicator Data'!$B$4:$I$300,8,FALSE))</f>
        <v>0</v>
      </c>
      <c r="Q62" s="243">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3.6</v>
      </c>
      <c r="R62" s="243">
        <f t="shared" si="17"/>
        <v>1.8</v>
      </c>
      <c r="S62" s="243">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3.8</v>
      </c>
      <c r="T62" s="243">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3.5</v>
      </c>
      <c r="U62" s="243">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2.9</v>
      </c>
      <c r="V62" s="243">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v>
      </c>
      <c r="W62" s="243">
        <f t="shared" si="18"/>
        <v>3.1</v>
      </c>
      <c r="X62" s="243">
        <f t="shared" si="19"/>
        <v>2.2999999999999998</v>
      </c>
      <c r="Y62" s="250">
        <f>IF('Core Indicators'!FC59="x","x",IF('Core Indicators'!FC59&gt;=5,5,IF('Core Indicators'!FC59&gt;=4,4,IF('Core Indicators'!FC59&gt;=3,3,IF('Core Indicators'!FC59&gt;=2,2,IF('Core Indicators'!FC59&gt;=1,1,0))))))</f>
        <v>1</v>
      </c>
      <c r="Z62" s="243">
        <f t="shared" si="20"/>
        <v>1</v>
      </c>
      <c r="AA62" s="250">
        <f>'Crisis Indicator Data'!Y59</f>
        <v>0</v>
      </c>
      <c r="AB62" s="250">
        <f>'Crisis Indicator Data'!Z59</f>
        <v>0</v>
      </c>
      <c r="AC62" s="250">
        <f>'Crisis Indicator Data'!AA59</f>
        <v>0</v>
      </c>
      <c r="AD62" s="250">
        <f>'Crisis Indicator Data'!AB59</f>
        <v>0</v>
      </c>
      <c r="AE62" s="250">
        <f t="shared" si="21"/>
        <v>0</v>
      </c>
      <c r="AF62" s="250">
        <f>'Crisis Indicator Data'!AC59</f>
        <v>0</v>
      </c>
      <c r="AG62" s="250">
        <f>'Crisis Indicator Data'!AD59</f>
        <v>2</v>
      </c>
      <c r="AH62" s="250">
        <f t="shared" si="22"/>
        <v>2</v>
      </c>
      <c r="AI62" s="250">
        <f>'Crisis Indicator Data'!AE59</f>
        <v>1</v>
      </c>
      <c r="AJ62" s="250">
        <f>'Crisis Indicator Data'!AF59</f>
        <v>0</v>
      </c>
      <c r="AK62" s="250">
        <f>'Crisis Indicator Data'!AG59</f>
        <v>3</v>
      </c>
      <c r="AL62" s="250">
        <f t="shared" si="23"/>
        <v>3</v>
      </c>
      <c r="AM62" s="243">
        <f t="shared" si="24"/>
        <v>2</v>
      </c>
      <c r="AN62" s="243">
        <f t="shared" si="25"/>
        <v>1.5</v>
      </c>
    </row>
    <row r="63" spans="1:40" ht="13.5" customHeight="1" x14ac:dyDescent="0.25">
      <c r="A63" s="149" t="str">
        <f>'Crisis Indicator Data'!A60</f>
        <v>Tropical Cyclone Ana in Madagascar</v>
      </c>
      <c r="B63" s="150" t="str">
        <f>'Crisis Indicator Data'!B60</f>
        <v>Tropical cyclone</v>
      </c>
      <c r="C63" s="150" t="str">
        <f>'Crisis Indicator Data'!C60</f>
        <v>MDG006</v>
      </c>
      <c r="D63" s="150" t="str">
        <f>'Crisis Indicator Data'!D60</f>
        <v>Madagascar</v>
      </c>
      <c r="E63" s="151" t="str">
        <f>'Crisis Indicator Data'!E60</f>
        <v>MDG</v>
      </c>
      <c r="F63" s="243">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3">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2.2999999999999998</v>
      </c>
      <c r="H63" s="243">
        <f t="shared" si="13"/>
        <v>2.5999999999999996</v>
      </c>
      <c r="I63" s="243">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3.1</v>
      </c>
      <c r="J63" s="243">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43">
        <f t="shared" si="14"/>
        <v>1.55</v>
      </c>
      <c r="L63" s="243" t="str">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x</v>
      </c>
      <c r="M63" s="243">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2.2000000000000002</v>
      </c>
      <c r="N63" s="243">
        <f t="shared" si="15"/>
        <v>2.2000000000000002</v>
      </c>
      <c r="O63" s="243">
        <f t="shared" si="16"/>
        <v>2.1166666666666667</v>
      </c>
      <c r="P63" s="243">
        <f>IF(B63="Regional crisis",VLOOKUP(C63,'Regional Crises'!$B$1:$R$69,12,FALSE),VLOOKUP(E63,'Country Indicator Data'!$B$4:$I$300,8,FALSE))</f>
        <v>0</v>
      </c>
      <c r="Q63" s="243">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3.6</v>
      </c>
      <c r="R63" s="243">
        <f t="shared" si="17"/>
        <v>1.8</v>
      </c>
      <c r="S63" s="243">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3.8</v>
      </c>
      <c r="T63" s="243">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3.5</v>
      </c>
      <c r="U63" s="243">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2.9</v>
      </c>
      <c r="V63" s="243">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v>
      </c>
      <c r="W63" s="243">
        <f t="shared" si="18"/>
        <v>3.1</v>
      </c>
      <c r="X63" s="243">
        <f t="shared" si="19"/>
        <v>2.2999999999999998</v>
      </c>
      <c r="Y63" s="250">
        <f>IF('Core Indicators'!FC60="x","x",IF('Core Indicators'!FC60&gt;=5,5,IF('Core Indicators'!FC60&gt;=4,4,IF('Core Indicators'!FC60&gt;=3,3,IF('Core Indicators'!FC60&gt;=2,2,IF('Core Indicators'!FC60&gt;=1,1,0))))))</f>
        <v>1</v>
      </c>
      <c r="Z63" s="243">
        <f t="shared" si="20"/>
        <v>1</v>
      </c>
      <c r="AA63" s="250">
        <f>'Crisis Indicator Data'!Y60</f>
        <v>0</v>
      </c>
      <c r="AB63" s="250">
        <f>'Crisis Indicator Data'!Z60</f>
        <v>0</v>
      </c>
      <c r="AC63" s="250">
        <f>'Crisis Indicator Data'!AA60</f>
        <v>0</v>
      </c>
      <c r="AD63" s="250">
        <f>'Crisis Indicator Data'!AB60</f>
        <v>0</v>
      </c>
      <c r="AE63" s="250">
        <f t="shared" si="21"/>
        <v>0</v>
      </c>
      <c r="AF63" s="250">
        <f>'Crisis Indicator Data'!AC60</f>
        <v>0</v>
      </c>
      <c r="AG63" s="250">
        <f>'Crisis Indicator Data'!AD60</f>
        <v>0</v>
      </c>
      <c r="AH63" s="250">
        <f t="shared" si="22"/>
        <v>0</v>
      </c>
      <c r="AI63" s="250">
        <f>'Crisis Indicator Data'!AE60</f>
        <v>0</v>
      </c>
      <c r="AJ63" s="250">
        <f>'Crisis Indicator Data'!AF60</f>
        <v>0</v>
      </c>
      <c r="AK63" s="250">
        <f>'Crisis Indicator Data'!AG60</f>
        <v>3</v>
      </c>
      <c r="AL63" s="250">
        <f t="shared" si="23"/>
        <v>3</v>
      </c>
      <c r="AM63" s="243">
        <f t="shared" si="24"/>
        <v>1</v>
      </c>
      <c r="AN63" s="243">
        <f t="shared" si="25"/>
        <v>1</v>
      </c>
    </row>
    <row r="64" spans="1:40" ht="13.5" customHeight="1" x14ac:dyDescent="0.25">
      <c r="A64" s="149" t="str">
        <f>'Crisis Indicator Data'!A61</f>
        <v>Multiple crisis in Mexico</v>
      </c>
      <c r="B64" s="150" t="str">
        <f>'Crisis Indicator Data'!B61</f>
        <v>Multiple crises country</v>
      </c>
      <c r="C64" s="150" t="str">
        <f>'Crisis Indicator Data'!C61</f>
        <v>MEX001</v>
      </c>
      <c r="D64" s="150" t="str">
        <f>'Crisis Indicator Data'!D61</f>
        <v>Mexico</v>
      </c>
      <c r="E64" s="151" t="str">
        <f>'Crisis Indicator Data'!E61</f>
        <v>MEX</v>
      </c>
      <c r="F64" s="243">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1.4</v>
      </c>
      <c r="G64" s="243">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v>
      </c>
      <c r="H64" s="243">
        <f t="shared" si="13"/>
        <v>1.7</v>
      </c>
      <c r="I64" s="243">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1.7</v>
      </c>
      <c r="J64" s="243">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1.1000000000000001</v>
      </c>
      <c r="K64" s="243">
        <f t="shared" si="14"/>
        <v>1.4</v>
      </c>
      <c r="L64" s="243">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2.2000000000000002</v>
      </c>
      <c r="M64" s="243">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2.6</v>
      </c>
      <c r="N64" s="243">
        <f t="shared" si="15"/>
        <v>2.4000000000000004</v>
      </c>
      <c r="O64" s="243">
        <f t="shared" si="16"/>
        <v>1.8333333333333333</v>
      </c>
      <c r="P64" s="243">
        <f>IF(B64="Regional crisis",VLOOKUP(C64,'Regional Crises'!$B$1:$R$69,12,FALSE),VLOOKUP(E64,'Country Indicator Data'!$B$4:$I$300,8,FALSE))</f>
        <v>8</v>
      </c>
      <c r="Q64" s="243">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5</v>
      </c>
      <c r="R64" s="243">
        <f t="shared" si="17"/>
        <v>6.5</v>
      </c>
      <c r="S64" s="243">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3">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3.2</v>
      </c>
      <c r="U64" s="243">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2.5</v>
      </c>
      <c r="V64" s="243">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1.9</v>
      </c>
      <c r="W64" s="243">
        <f t="shared" si="18"/>
        <v>2.8</v>
      </c>
      <c r="X64" s="243">
        <f t="shared" si="19"/>
        <v>3.7</v>
      </c>
      <c r="Y64" s="250">
        <f>IF('Core Indicators'!FC61="x","x",IF('Core Indicators'!FC61&gt;=5,5,IF('Core Indicators'!FC61&gt;=4,4,IF('Core Indicators'!FC61&gt;=3,3,IF('Core Indicators'!FC61&gt;=2,2,IF('Core Indicators'!FC61&gt;=1,1,0))))))</f>
        <v>3</v>
      </c>
      <c r="Z64" s="243">
        <f t="shared" si="20"/>
        <v>3</v>
      </c>
      <c r="AA64" s="250">
        <f>'Crisis Indicator Data'!Y61</f>
        <v>0</v>
      </c>
      <c r="AB64" s="250">
        <f>'Crisis Indicator Data'!Z61</f>
        <v>2</v>
      </c>
      <c r="AC64" s="250">
        <f>'Crisis Indicator Data'!AA61</f>
        <v>2</v>
      </c>
      <c r="AD64" s="250">
        <f>'Crisis Indicator Data'!AB61</f>
        <v>0</v>
      </c>
      <c r="AE64" s="250">
        <f t="shared" si="21"/>
        <v>2</v>
      </c>
      <c r="AF64" s="250">
        <f>'Crisis Indicator Data'!AC61</f>
        <v>2</v>
      </c>
      <c r="AG64" s="250">
        <f>'Crisis Indicator Data'!AD61</f>
        <v>2</v>
      </c>
      <c r="AH64" s="250">
        <f t="shared" si="22"/>
        <v>4</v>
      </c>
      <c r="AI64" s="250">
        <f>'Crisis Indicator Data'!AE61</f>
        <v>1</v>
      </c>
      <c r="AJ64" s="250">
        <f>'Crisis Indicator Data'!AF61</f>
        <v>0</v>
      </c>
      <c r="AK64" s="250">
        <f>'Crisis Indicator Data'!AG61</f>
        <v>2</v>
      </c>
      <c r="AL64" s="250">
        <f t="shared" si="23"/>
        <v>3</v>
      </c>
      <c r="AM64" s="243">
        <f t="shared" si="24"/>
        <v>3</v>
      </c>
      <c r="AN64" s="243">
        <f t="shared" si="25"/>
        <v>3</v>
      </c>
    </row>
    <row r="65" spans="1:40" ht="13.5" customHeight="1" x14ac:dyDescent="0.25">
      <c r="A65" s="149" t="str">
        <f>'Crisis Indicator Data'!A62</f>
        <v>Criminal Violence in Mexico</v>
      </c>
      <c r="B65" s="150" t="str">
        <f>'Crisis Indicator Data'!B62</f>
        <v>Other type of violence</v>
      </c>
      <c r="C65" s="150" t="str">
        <f>'Crisis Indicator Data'!C62</f>
        <v>MEX002</v>
      </c>
      <c r="D65" s="150" t="str">
        <f>'Crisis Indicator Data'!D62</f>
        <v>Mexico</v>
      </c>
      <c r="E65" s="151" t="str">
        <f>'Crisis Indicator Data'!E62</f>
        <v>MEX</v>
      </c>
      <c r="F65" s="243">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1.4</v>
      </c>
      <c r="G65" s="243">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v>
      </c>
      <c r="H65" s="243">
        <f t="shared" si="13"/>
        <v>1.7</v>
      </c>
      <c r="I65" s="243">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1.7</v>
      </c>
      <c r="J65" s="243">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1.1000000000000001</v>
      </c>
      <c r="K65" s="243">
        <f t="shared" si="14"/>
        <v>1.4</v>
      </c>
      <c r="L65" s="243">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2.2000000000000002</v>
      </c>
      <c r="M65" s="243">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2.6</v>
      </c>
      <c r="N65" s="243">
        <f t="shared" si="15"/>
        <v>2.4000000000000004</v>
      </c>
      <c r="O65" s="243">
        <f t="shared" si="16"/>
        <v>1.8333333333333333</v>
      </c>
      <c r="P65" s="243">
        <f>IF(B65="Regional crisis",VLOOKUP(C65,'Regional Crises'!$B$1:$R$69,12,FALSE),VLOOKUP(E65,'Country Indicator Data'!$B$4:$I$300,8,FALSE))</f>
        <v>8</v>
      </c>
      <c r="Q65" s="243">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243">
        <f t="shared" si="17"/>
        <v>6.5</v>
      </c>
      <c r="S65" s="243">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43">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3.2</v>
      </c>
      <c r="U65" s="243">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2.5</v>
      </c>
      <c r="V65" s="243">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1.9</v>
      </c>
      <c r="W65" s="243">
        <f t="shared" si="18"/>
        <v>2.8</v>
      </c>
      <c r="X65" s="243">
        <f t="shared" si="19"/>
        <v>3.7</v>
      </c>
      <c r="Y65" s="250">
        <f>IF('Core Indicators'!FC62="x","x",IF('Core Indicators'!FC62&gt;=5,5,IF('Core Indicators'!FC62&gt;=4,4,IF('Core Indicators'!FC62&gt;=3,3,IF('Core Indicators'!FC62&gt;=2,2,IF('Core Indicators'!FC62&gt;=1,1,0))))))</f>
        <v>4</v>
      </c>
      <c r="Z65" s="243">
        <f t="shared" si="20"/>
        <v>4</v>
      </c>
      <c r="AA65" s="250">
        <f>'Crisis Indicator Data'!Y62</f>
        <v>0</v>
      </c>
      <c r="AB65" s="250">
        <f>'Crisis Indicator Data'!Z62</f>
        <v>2</v>
      </c>
      <c r="AC65" s="250">
        <f>'Crisis Indicator Data'!AA62</f>
        <v>2</v>
      </c>
      <c r="AD65" s="250">
        <f>'Crisis Indicator Data'!AB62</f>
        <v>0</v>
      </c>
      <c r="AE65" s="250">
        <f t="shared" si="21"/>
        <v>2</v>
      </c>
      <c r="AF65" s="250">
        <f>'Crisis Indicator Data'!AC62</f>
        <v>2</v>
      </c>
      <c r="AG65" s="250">
        <f>'Crisis Indicator Data'!AD62</f>
        <v>2</v>
      </c>
      <c r="AH65" s="250">
        <f t="shared" si="22"/>
        <v>4</v>
      </c>
      <c r="AI65" s="250">
        <f>'Crisis Indicator Data'!AE62</f>
        <v>1</v>
      </c>
      <c r="AJ65" s="250">
        <f>'Crisis Indicator Data'!AF62</f>
        <v>0</v>
      </c>
      <c r="AK65" s="250">
        <f>'Crisis Indicator Data'!AG62</f>
        <v>3</v>
      </c>
      <c r="AL65" s="250">
        <f t="shared" si="23"/>
        <v>3</v>
      </c>
      <c r="AM65" s="243">
        <f t="shared" si="24"/>
        <v>3</v>
      </c>
      <c r="AN65" s="243">
        <f t="shared" si="25"/>
        <v>3.5</v>
      </c>
    </row>
    <row r="66" spans="1:40" ht="13.5" customHeight="1" x14ac:dyDescent="0.25">
      <c r="A66" s="149" t="str">
        <f>'Crisis Indicator Data'!A63</f>
        <v>Mixed Migration in Mexico</v>
      </c>
      <c r="B66" s="150" t="str">
        <f>'Crisis Indicator Data'!B63</f>
        <v>International displacement</v>
      </c>
      <c r="C66" s="150" t="str">
        <f>'Crisis Indicator Data'!C63</f>
        <v>MEX003</v>
      </c>
      <c r="D66" s="150" t="str">
        <f>'Crisis Indicator Data'!D63</f>
        <v>Mexico</v>
      </c>
      <c r="E66" s="151" t="str">
        <f>'Crisis Indicator Data'!E63</f>
        <v>MEX</v>
      </c>
      <c r="F66" s="243">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1.4</v>
      </c>
      <c r="G66" s="243">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v>
      </c>
      <c r="H66" s="243">
        <f t="shared" si="13"/>
        <v>1.7</v>
      </c>
      <c r="I66" s="243">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1.7</v>
      </c>
      <c r="J66" s="243">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1.1000000000000001</v>
      </c>
      <c r="K66" s="243">
        <f t="shared" si="14"/>
        <v>1.4</v>
      </c>
      <c r="L66" s="243">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2.2000000000000002</v>
      </c>
      <c r="M66" s="243">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2.6</v>
      </c>
      <c r="N66" s="243">
        <f t="shared" si="15"/>
        <v>2.4000000000000004</v>
      </c>
      <c r="O66" s="243">
        <f t="shared" si="16"/>
        <v>1.8333333333333333</v>
      </c>
      <c r="P66" s="243">
        <f>IF(B66="Regional crisis",VLOOKUP(C66,'Regional Crises'!$B$1:$R$69,12,FALSE),VLOOKUP(E66,'Country Indicator Data'!$B$4:$I$300,8,FALSE))</f>
        <v>8</v>
      </c>
      <c r="Q66" s="243">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243">
        <f t="shared" si="17"/>
        <v>6.5</v>
      </c>
      <c r="S66" s="243">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43">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3.2</v>
      </c>
      <c r="U66" s="243">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2.5</v>
      </c>
      <c r="V66" s="243">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1.9</v>
      </c>
      <c r="W66" s="243">
        <f t="shared" si="18"/>
        <v>2.8</v>
      </c>
      <c r="X66" s="243">
        <f t="shared" si="19"/>
        <v>3.7</v>
      </c>
      <c r="Y66" s="250">
        <f>IF('Core Indicators'!FC63="x","x",IF('Core Indicators'!FC63&gt;=5,5,IF('Core Indicators'!FC63&gt;=4,4,IF('Core Indicators'!FC63&gt;=3,3,IF('Core Indicators'!FC63&gt;=2,2,IF('Core Indicators'!FC63&gt;=1,1,0))))))</f>
        <v>3</v>
      </c>
      <c r="Z66" s="243">
        <f t="shared" si="20"/>
        <v>3</v>
      </c>
      <c r="AA66" s="250">
        <f>'Crisis Indicator Data'!Y63</f>
        <v>0</v>
      </c>
      <c r="AB66" s="250">
        <f>'Crisis Indicator Data'!Z63</f>
        <v>2</v>
      </c>
      <c r="AC66" s="250">
        <f>'Crisis Indicator Data'!AA63</f>
        <v>2</v>
      </c>
      <c r="AD66" s="250">
        <f>'Crisis Indicator Data'!AB63</f>
        <v>0</v>
      </c>
      <c r="AE66" s="250">
        <f t="shared" si="21"/>
        <v>2</v>
      </c>
      <c r="AF66" s="250">
        <f>'Crisis Indicator Data'!AC63</f>
        <v>2</v>
      </c>
      <c r="AG66" s="250">
        <f>'Crisis Indicator Data'!AD63</f>
        <v>2</v>
      </c>
      <c r="AH66" s="250">
        <f t="shared" si="22"/>
        <v>4</v>
      </c>
      <c r="AI66" s="250">
        <f>'Crisis Indicator Data'!AE63</f>
        <v>1</v>
      </c>
      <c r="AJ66" s="250">
        <f>'Crisis Indicator Data'!AF63</f>
        <v>0</v>
      </c>
      <c r="AK66" s="250">
        <f>'Crisis Indicator Data'!AG63</f>
        <v>2</v>
      </c>
      <c r="AL66" s="250">
        <f t="shared" si="23"/>
        <v>3</v>
      </c>
      <c r="AM66" s="243">
        <f t="shared" si="24"/>
        <v>3</v>
      </c>
      <c r="AN66" s="243">
        <f t="shared" si="25"/>
        <v>3</v>
      </c>
    </row>
    <row r="67" spans="1:40" ht="13.5" customHeight="1" x14ac:dyDescent="0.25">
      <c r="A67" s="149" t="str">
        <f>'Crisis Indicator Data'!A64</f>
        <v>Complex crisis in Mali</v>
      </c>
      <c r="B67" s="150" t="str">
        <f>'Crisis Indicator Data'!B64</f>
        <v>Complex crisis</v>
      </c>
      <c r="C67" s="150" t="str">
        <f>'Crisis Indicator Data'!C64</f>
        <v>MLI001</v>
      </c>
      <c r="D67" s="150" t="str">
        <f>'Crisis Indicator Data'!D64</f>
        <v>Mali</v>
      </c>
      <c r="E67" s="151" t="str">
        <f>'Crisis Indicator Data'!E64</f>
        <v>MLI</v>
      </c>
      <c r="F67" s="243">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0.7</v>
      </c>
      <c r="G67" s="243">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2.1</v>
      </c>
      <c r="H67" s="243">
        <f t="shared" si="13"/>
        <v>1.4</v>
      </c>
      <c r="I67" s="243">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0.9</v>
      </c>
      <c r="J67" s="243">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43">
        <f t="shared" si="14"/>
        <v>0.45</v>
      </c>
      <c r="L67" s="243">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4.5</v>
      </c>
      <c r="M67" s="243">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v>
      </c>
      <c r="N67" s="243">
        <f t="shared" si="15"/>
        <v>2.75</v>
      </c>
      <c r="O67" s="243">
        <f t="shared" si="16"/>
        <v>1.5333333333333332</v>
      </c>
      <c r="P67" s="243">
        <f>IF(B67="Regional crisis",VLOOKUP(C67,'Regional Crises'!$B$1:$R$69,12,FALSE),VLOOKUP(E67,'Country Indicator Data'!$B$4:$I$300,8,FALSE))</f>
        <v>10</v>
      </c>
      <c r="Q67" s="243">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4.3</v>
      </c>
      <c r="R67" s="243">
        <f t="shared" si="17"/>
        <v>7.15</v>
      </c>
      <c r="S67" s="243">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243">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3.3</v>
      </c>
      <c r="U67" s="243">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2.8</v>
      </c>
      <c r="V67" s="243">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v>
      </c>
      <c r="W67" s="243">
        <f t="shared" si="18"/>
        <v>3.2</v>
      </c>
      <c r="X67" s="243">
        <f t="shared" si="19"/>
        <v>4</v>
      </c>
      <c r="Y67" s="250">
        <f>IF('Core Indicators'!FC64="x","x",IF('Core Indicators'!FC64&gt;=5,5,IF('Core Indicators'!FC64&gt;=4,4,IF('Core Indicators'!FC64&gt;=3,3,IF('Core Indicators'!FC64&gt;=2,2,IF('Core Indicators'!FC64&gt;=1,1,0))))))</f>
        <v>5</v>
      </c>
      <c r="Z67" s="243">
        <f t="shared" si="20"/>
        <v>5</v>
      </c>
      <c r="AA67" s="250">
        <f>'Crisis Indicator Data'!Y64</f>
        <v>0</v>
      </c>
      <c r="AB67" s="250">
        <f>'Crisis Indicator Data'!Z64</f>
        <v>3</v>
      </c>
      <c r="AC67" s="250">
        <f>'Crisis Indicator Data'!AA64</f>
        <v>2</v>
      </c>
      <c r="AD67" s="250">
        <f>'Crisis Indicator Data'!AB64</f>
        <v>3</v>
      </c>
      <c r="AE67" s="250">
        <f t="shared" si="21"/>
        <v>4</v>
      </c>
      <c r="AF67" s="250">
        <f>'Crisis Indicator Data'!AC64</f>
        <v>2</v>
      </c>
      <c r="AG67" s="250">
        <f>'Crisis Indicator Data'!AD64</f>
        <v>3</v>
      </c>
      <c r="AH67" s="250">
        <f t="shared" si="22"/>
        <v>5</v>
      </c>
      <c r="AI67" s="250">
        <f>'Crisis Indicator Data'!AE64</f>
        <v>3</v>
      </c>
      <c r="AJ67" s="250">
        <f>'Crisis Indicator Data'!AF64</f>
        <v>1</v>
      </c>
      <c r="AK67" s="250">
        <f>'Crisis Indicator Data'!AG64</f>
        <v>3</v>
      </c>
      <c r="AL67" s="250">
        <f t="shared" si="23"/>
        <v>5</v>
      </c>
      <c r="AM67" s="243">
        <f t="shared" si="24"/>
        <v>5</v>
      </c>
      <c r="AN67" s="243">
        <f t="shared" si="25"/>
        <v>5</v>
      </c>
    </row>
    <row r="68" spans="1:40" ht="13.5" customHeight="1" x14ac:dyDescent="0.25">
      <c r="A68" s="149" t="str">
        <f>'Crisis Indicator Data'!A65</f>
        <v>Multiple crises in Myanmar</v>
      </c>
      <c r="B68" s="150" t="str">
        <f>'Crisis Indicator Data'!B65</f>
        <v>Multiple crises country</v>
      </c>
      <c r="C68" s="150" t="str">
        <f>'Crisis Indicator Data'!C65</f>
        <v>MMR001</v>
      </c>
      <c r="D68" s="150" t="str">
        <f>'Crisis Indicator Data'!D65</f>
        <v>Myanmar</v>
      </c>
      <c r="E68" s="151" t="str">
        <f>'Crisis Indicator Data'!E65</f>
        <v>MMR</v>
      </c>
      <c r="F68" s="243">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5</v>
      </c>
      <c r="G68" s="243">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3.4</v>
      </c>
      <c r="H68" s="243">
        <f t="shared" si="13"/>
        <v>4.2</v>
      </c>
      <c r="I68" s="243">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2.6</v>
      </c>
      <c r="J68" s="243">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3</v>
      </c>
      <c r="K68" s="243">
        <f t="shared" si="14"/>
        <v>2.8</v>
      </c>
      <c r="L68" s="243">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3.1</v>
      </c>
      <c r="M68" s="243">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0.7</v>
      </c>
      <c r="N68" s="243">
        <f t="shared" si="15"/>
        <v>1.9</v>
      </c>
      <c r="O68" s="243">
        <f t="shared" si="16"/>
        <v>2.9666666666666668</v>
      </c>
      <c r="P68" s="243">
        <f>IF(B68="Regional crisis",VLOOKUP(C68,'Regional Crises'!$B$1:$R$69,12,FALSE),VLOOKUP(E68,'Country Indicator Data'!$B$4:$I$300,8,FALSE))</f>
        <v>8</v>
      </c>
      <c r="Q68" s="243">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5</v>
      </c>
      <c r="R68" s="243">
        <f t="shared" si="17"/>
        <v>6.5</v>
      </c>
      <c r="S68" s="243">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3.6</v>
      </c>
      <c r="T68" s="243">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3.6</v>
      </c>
      <c r="U68" s="243">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243">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3.5</v>
      </c>
      <c r="W68" s="243">
        <f t="shared" si="18"/>
        <v>3.6</v>
      </c>
      <c r="X68" s="243">
        <f t="shared" si="19"/>
        <v>4.4000000000000004</v>
      </c>
      <c r="Y68" s="250">
        <f>IF('Core Indicators'!FC65="x","x",IF('Core Indicators'!FC65&gt;=5,5,IF('Core Indicators'!FC65&gt;=4,4,IF('Core Indicators'!FC65&gt;=3,3,IF('Core Indicators'!FC65&gt;=2,2,IF('Core Indicators'!FC65&gt;=1,1,0))))))</f>
        <v>4</v>
      </c>
      <c r="Z68" s="243">
        <f t="shared" si="20"/>
        <v>4</v>
      </c>
      <c r="AA68" s="250">
        <f>'Crisis Indicator Data'!Y65</f>
        <v>1</v>
      </c>
      <c r="AB68" s="250">
        <f>'Crisis Indicator Data'!Z65</f>
        <v>3</v>
      </c>
      <c r="AC68" s="250">
        <f>'Crisis Indicator Data'!AA65</f>
        <v>2</v>
      </c>
      <c r="AD68" s="250">
        <f>'Crisis Indicator Data'!AB65</f>
        <v>3</v>
      </c>
      <c r="AE68" s="250">
        <f t="shared" si="21"/>
        <v>4</v>
      </c>
      <c r="AF68" s="250">
        <f>'Crisis Indicator Data'!AC65</f>
        <v>2</v>
      </c>
      <c r="AG68" s="250">
        <f>'Crisis Indicator Data'!AD65</f>
        <v>2</v>
      </c>
      <c r="AH68" s="250">
        <f t="shared" si="22"/>
        <v>4</v>
      </c>
      <c r="AI68" s="250">
        <f>'Crisis Indicator Data'!AE65</f>
        <v>3</v>
      </c>
      <c r="AJ68" s="250">
        <f>'Crisis Indicator Data'!AF65</f>
        <v>1</v>
      </c>
      <c r="AK68" s="250">
        <f>'Crisis Indicator Data'!AG65</f>
        <v>3</v>
      </c>
      <c r="AL68" s="250">
        <f t="shared" si="23"/>
        <v>5</v>
      </c>
      <c r="AM68" s="243">
        <f t="shared" si="24"/>
        <v>4</v>
      </c>
      <c r="AN68" s="243">
        <f t="shared" si="25"/>
        <v>4</v>
      </c>
    </row>
    <row r="69" spans="1:40" ht="13.5" customHeight="1" x14ac:dyDescent="0.25">
      <c r="A69" s="149" t="str">
        <f>'Crisis Indicator Data'!A66</f>
        <v>Rakhine Conflict</v>
      </c>
      <c r="B69" s="150" t="str">
        <f>'Crisis Indicator Data'!B66</f>
        <v>Conflict</v>
      </c>
      <c r="C69" s="150" t="str">
        <f>'Crisis Indicator Data'!C66</f>
        <v>MMR002</v>
      </c>
      <c r="D69" s="150" t="str">
        <f>'Crisis Indicator Data'!D66</f>
        <v>Myanmar</v>
      </c>
      <c r="E69" s="151" t="str">
        <f>'Crisis Indicator Data'!E66</f>
        <v>MMR</v>
      </c>
      <c r="F69" s="243">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5</v>
      </c>
      <c r="G69" s="243">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3.4</v>
      </c>
      <c r="H69" s="243">
        <f t="shared" si="13"/>
        <v>4.2</v>
      </c>
      <c r="I69" s="243">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2.6</v>
      </c>
      <c r="J69" s="243">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3</v>
      </c>
      <c r="K69" s="243">
        <f t="shared" si="14"/>
        <v>2.8</v>
      </c>
      <c r="L69" s="243">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3.1</v>
      </c>
      <c r="M69" s="243">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0.7</v>
      </c>
      <c r="N69" s="243">
        <f t="shared" si="15"/>
        <v>1.9</v>
      </c>
      <c r="O69" s="243">
        <f t="shared" si="16"/>
        <v>2.9666666666666668</v>
      </c>
      <c r="P69" s="243">
        <f>IF(B69="Regional crisis",VLOOKUP(C69,'Regional Crises'!$B$1:$R$69,12,FALSE),VLOOKUP(E69,'Country Indicator Data'!$B$4:$I$300,8,FALSE))</f>
        <v>8</v>
      </c>
      <c r="Q69" s="243">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243">
        <f t="shared" si="17"/>
        <v>6.5</v>
      </c>
      <c r="S69" s="243">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43">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3.6</v>
      </c>
      <c r="U69" s="243">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3.6</v>
      </c>
      <c r="V69" s="243">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3.5</v>
      </c>
      <c r="W69" s="243">
        <f t="shared" si="18"/>
        <v>3.6</v>
      </c>
      <c r="X69" s="243">
        <f t="shared" si="19"/>
        <v>4.4000000000000004</v>
      </c>
      <c r="Y69" s="250">
        <f>IF('Core Indicators'!FC66="x","x",IF('Core Indicators'!FC66&gt;=5,5,IF('Core Indicators'!FC66&gt;=4,4,IF('Core Indicators'!FC66&gt;=3,3,IF('Core Indicators'!FC66&gt;=2,2,IF('Core Indicators'!FC66&gt;=1,1,0))))))</f>
        <v>4</v>
      </c>
      <c r="Z69" s="243">
        <f t="shared" si="20"/>
        <v>4</v>
      </c>
      <c r="AA69" s="250">
        <f>'Crisis Indicator Data'!Y66</f>
        <v>1</v>
      </c>
      <c r="AB69" s="250">
        <f>'Crisis Indicator Data'!Z66</f>
        <v>2</v>
      </c>
      <c r="AC69" s="250">
        <f>'Crisis Indicator Data'!AA66</f>
        <v>1</v>
      </c>
      <c r="AD69" s="250">
        <f>'Crisis Indicator Data'!AB66</f>
        <v>3</v>
      </c>
      <c r="AE69" s="250">
        <f t="shared" si="21"/>
        <v>3</v>
      </c>
      <c r="AF69" s="250">
        <f>'Crisis Indicator Data'!AC66</f>
        <v>3</v>
      </c>
      <c r="AG69" s="250">
        <f>'Crisis Indicator Data'!AD66</f>
        <v>2</v>
      </c>
      <c r="AH69" s="250">
        <f t="shared" si="22"/>
        <v>5</v>
      </c>
      <c r="AI69" s="250">
        <f>'Crisis Indicator Data'!AE66</f>
        <v>3</v>
      </c>
      <c r="AJ69" s="250">
        <f>'Crisis Indicator Data'!AF66</f>
        <v>1</v>
      </c>
      <c r="AK69" s="250">
        <f>'Crisis Indicator Data'!AG66</f>
        <v>3</v>
      </c>
      <c r="AL69" s="250">
        <f t="shared" si="23"/>
        <v>5</v>
      </c>
      <c r="AM69" s="243">
        <f t="shared" si="24"/>
        <v>4</v>
      </c>
      <c r="AN69" s="243">
        <f t="shared" si="25"/>
        <v>4</v>
      </c>
    </row>
    <row r="70" spans="1:40" ht="13.5" customHeight="1" x14ac:dyDescent="0.25">
      <c r="A70" s="149" t="str">
        <f>'Crisis Indicator Data'!A67</f>
        <v>Kachin and Shan Conflict</v>
      </c>
      <c r="B70" s="150" t="str">
        <f>'Crisis Indicator Data'!B67</f>
        <v>Conflict</v>
      </c>
      <c r="C70" s="150" t="str">
        <f>'Crisis Indicator Data'!C67</f>
        <v>MMR003</v>
      </c>
      <c r="D70" s="150" t="str">
        <f>'Crisis Indicator Data'!D67</f>
        <v>Myanmar</v>
      </c>
      <c r="E70" s="151" t="str">
        <f>'Crisis Indicator Data'!E67</f>
        <v>MMR</v>
      </c>
      <c r="F70" s="243">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5</v>
      </c>
      <c r="G70" s="243">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3.4</v>
      </c>
      <c r="H70" s="243">
        <f t="shared" ref="H70:H101" si="26">IF(AND(F70="x",G70="x"),"x",AVERAGE(F70,G70))</f>
        <v>4.2</v>
      </c>
      <c r="I70" s="243">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2.6</v>
      </c>
      <c r="J70" s="243">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3</v>
      </c>
      <c r="K70" s="243">
        <f t="shared" ref="K70:K101" si="27">IF(AND(I70="x",J70="x"),"x",AVERAGE(I70,J70))</f>
        <v>2.8</v>
      </c>
      <c r="L70" s="243">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3.1</v>
      </c>
      <c r="M70" s="243">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0.7</v>
      </c>
      <c r="N70" s="243">
        <f t="shared" ref="N70:N101" si="28">IF(AND(L70="x",M70="x"),"x",AVERAGE(L70,M70))</f>
        <v>1.9</v>
      </c>
      <c r="O70" s="243">
        <f t="shared" ref="O70:O101" si="29">AVERAGE(H70,K70,N70)</f>
        <v>2.9666666666666668</v>
      </c>
      <c r="P70" s="243">
        <f>IF(B70="Regional crisis",VLOOKUP(C70,'Regional Crises'!$B$1:$R$69,12,FALSE),VLOOKUP(E70,'Country Indicator Data'!$B$4:$I$300,8,FALSE))</f>
        <v>8</v>
      </c>
      <c r="Q70" s="243">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5</v>
      </c>
      <c r="R70" s="243">
        <f t="shared" ref="R70:R101" si="30">AVERAGE(P70:Q70)</f>
        <v>6.5</v>
      </c>
      <c r="S70" s="243">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43">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3.6</v>
      </c>
      <c r="U70" s="243">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3.6</v>
      </c>
      <c r="V70" s="243">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3.5</v>
      </c>
      <c r="W70" s="243">
        <f t="shared" ref="W70:W101" si="31">IF(AND(S70="x",V70="x"),"x",ROUND(AVERAGE(S70,V70,T70,U70),1))</f>
        <v>3.6</v>
      </c>
      <c r="X70" s="243">
        <f t="shared" ref="X70:X101" si="32">ROUND(AVERAGE(O70,W70,R70),1)</f>
        <v>4.4000000000000004</v>
      </c>
      <c r="Y70" s="250">
        <f>IF('Core Indicators'!FC67="x","x",IF('Core Indicators'!FC67&gt;=5,5,IF('Core Indicators'!FC67&gt;=4,4,IF('Core Indicators'!FC67&gt;=3,3,IF('Core Indicators'!FC67&gt;=2,2,IF('Core Indicators'!FC67&gt;=1,1,0))))))</f>
        <v>3</v>
      </c>
      <c r="Z70" s="243">
        <f t="shared" ref="Z70:Z101" si="33">Y70</f>
        <v>3</v>
      </c>
      <c r="AA70" s="250">
        <f>'Crisis Indicator Data'!Y67</f>
        <v>1</v>
      </c>
      <c r="AB70" s="250">
        <f>'Crisis Indicator Data'!Z67</f>
        <v>3</v>
      </c>
      <c r="AC70" s="250">
        <f>'Crisis Indicator Data'!AA67</f>
        <v>1</v>
      </c>
      <c r="AD70" s="250">
        <f>'Crisis Indicator Data'!AB67</f>
        <v>3</v>
      </c>
      <c r="AE70" s="250">
        <f t="shared" ref="AE70:AE101" si="34">IF(SUM(AA70:AD70)=0,0,IF(SUM(AA70,AB70,AC70,AD70)&lt;2,1,IF(SUM(AA70:AD70)&lt;6,2,IF(SUM(AA70:AD70)&lt;8,3,IF(SUM(AA70:AD70)&lt;10,4,5)))))</f>
        <v>4</v>
      </c>
      <c r="AF70" s="250">
        <f>'Crisis Indicator Data'!AC67</f>
        <v>2</v>
      </c>
      <c r="AG70" s="250">
        <f>'Crisis Indicator Data'!AD67</f>
        <v>2</v>
      </c>
      <c r="AH70" s="250">
        <f t="shared" ref="AH70:AH101" si="35">IF(SUM(AF70:AG70)=0,0,IF(SUM(AF70,AG70)=1,1,IF(SUM(AF70:AG70)&lt;3,2,IF(SUM(AF70:AG70)&lt;4,3,IF(SUM(AF70:AG70)&lt;5,4,5)))))</f>
        <v>4</v>
      </c>
      <c r="AI70" s="250">
        <f>'Crisis Indicator Data'!AE67</f>
        <v>3</v>
      </c>
      <c r="AJ70" s="250">
        <f>'Crisis Indicator Data'!AF67</f>
        <v>1</v>
      </c>
      <c r="AK70" s="250">
        <f>'Crisis Indicator Data'!AG67</f>
        <v>3</v>
      </c>
      <c r="AL70" s="250">
        <f t="shared" ref="AL70:AL101" si="36">IF(SUM(AI70:AK70)=0,0,IF(SUM(AI70:AK70)=1,1,IF(SUM(AI70:AK70)&lt;3,2,IF(SUM(AI70:AK70)&lt;5,3,IF(SUM(AI70:AK70)&lt;7,4,5)))))</f>
        <v>5</v>
      </c>
      <c r="AM70" s="243">
        <f t="shared" ref="AM70:AM101" si="37">IF(AA70=3,5,ROUND(AVERAGE(AE70,AH70,AL70),0))</f>
        <v>4</v>
      </c>
      <c r="AN70" s="243">
        <f t="shared" ref="AN70:AN101" si="38">IF(AND(Z70="x",AM70="x"),"x",ROUND(AVERAGE(Z70,AM70),1))</f>
        <v>3.5</v>
      </c>
    </row>
    <row r="71" spans="1:40" ht="13.5" customHeight="1" x14ac:dyDescent="0.25">
      <c r="A71" s="149" t="str">
        <f>'Crisis Indicator Data'!A68</f>
        <v>Post-coup conflict in Myanmar</v>
      </c>
      <c r="B71" s="150" t="str">
        <f>'Crisis Indicator Data'!B68</f>
        <v>Conflict</v>
      </c>
      <c r="C71" s="150" t="str">
        <f>'Crisis Indicator Data'!C68</f>
        <v>MMR004</v>
      </c>
      <c r="D71" s="150" t="str">
        <f>'Crisis Indicator Data'!D68</f>
        <v>Myanmar</v>
      </c>
      <c r="E71" s="151" t="str">
        <f>'Crisis Indicator Data'!E68</f>
        <v>MMR</v>
      </c>
      <c r="F71" s="243">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5</v>
      </c>
      <c r="G71" s="243">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3.4</v>
      </c>
      <c r="H71" s="243">
        <f t="shared" si="26"/>
        <v>4.2</v>
      </c>
      <c r="I71" s="243">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2.6</v>
      </c>
      <c r="J71" s="243">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3</v>
      </c>
      <c r="K71" s="243">
        <f t="shared" si="27"/>
        <v>2.8</v>
      </c>
      <c r="L71" s="243">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3.1</v>
      </c>
      <c r="M71" s="243">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0.7</v>
      </c>
      <c r="N71" s="243">
        <f t="shared" si="28"/>
        <v>1.9</v>
      </c>
      <c r="O71" s="243">
        <f t="shared" si="29"/>
        <v>2.9666666666666668</v>
      </c>
      <c r="P71" s="243">
        <f>IF(B71="Regional crisis",VLOOKUP(C71,'Regional Crises'!$B$1:$R$69,12,FALSE),VLOOKUP(E71,'Country Indicator Data'!$B$4:$I$300,8,FALSE))</f>
        <v>8</v>
      </c>
      <c r="Q71" s="243">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243">
        <f t="shared" si="30"/>
        <v>6.5</v>
      </c>
      <c r="S71" s="243">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43">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3.6</v>
      </c>
      <c r="U71" s="243">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3.6</v>
      </c>
      <c r="V71" s="243">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3.5</v>
      </c>
      <c r="W71" s="243">
        <f t="shared" si="31"/>
        <v>3.6</v>
      </c>
      <c r="X71" s="243">
        <f t="shared" si="32"/>
        <v>4.4000000000000004</v>
      </c>
      <c r="Y71" s="250">
        <f>IF('Core Indicators'!FC68="x","x",IF('Core Indicators'!FC68&gt;=5,5,IF('Core Indicators'!FC68&gt;=4,4,IF('Core Indicators'!FC68&gt;=3,3,IF('Core Indicators'!FC68&gt;=2,2,IF('Core Indicators'!FC68&gt;=1,1,0))))))</f>
        <v>3</v>
      </c>
      <c r="Z71" s="243">
        <f t="shared" si="33"/>
        <v>3</v>
      </c>
      <c r="AA71" s="250">
        <f>'Crisis Indicator Data'!Y68</f>
        <v>1</v>
      </c>
      <c r="AB71" s="250">
        <f>'Crisis Indicator Data'!Z68</f>
        <v>3</v>
      </c>
      <c r="AC71" s="250">
        <f>'Crisis Indicator Data'!AA68</f>
        <v>2</v>
      </c>
      <c r="AD71" s="250">
        <f>'Crisis Indicator Data'!AB68</f>
        <v>3</v>
      </c>
      <c r="AE71" s="250">
        <f t="shared" si="34"/>
        <v>4</v>
      </c>
      <c r="AF71" s="250">
        <f>'Crisis Indicator Data'!AC68</f>
        <v>0</v>
      </c>
      <c r="AG71" s="250">
        <f>'Crisis Indicator Data'!AD68</f>
        <v>2</v>
      </c>
      <c r="AH71" s="250">
        <f t="shared" si="35"/>
        <v>2</v>
      </c>
      <c r="AI71" s="250">
        <f>'Crisis Indicator Data'!AE68</f>
        <v>3</v>
      </c>
      <c r="AJ71" s="250">
        <f>'Crisis Indicator Data'!AF68</f>
        <v>1</v>
      </c>
      <c r="AK71" s="250">
        <f>'Crisis Indicator Data'!AG68</f>
        <v>3</v>
      </c>
      <c r="AL71" s="250">
        <f t="shared" si="36"/>
        <v>5</v>
      </c>
      <c r="AM71" s="243">
        <f t="shared" si="37"/>
        <v>4</v>
      </c>
      <c r="AN71" s="243">
        <f t="shared" si="38"/>
        <v>3.5</v>
      </c>
    </row>
    <row r="72" spans="1:40" ht="13.5" customHeight="1" x14ac:dyDescent="0.25">
      <c r="A72" s="149" t="str">
        <f>'Crisis Indicator Data'!A69</f>
        <v>Multiple Crises in Mozambique</v>
      </c>
      <c r="B72" s="150" t="str">
        <f>'Crisis Indicator Data'!B69</f>
        <v>Multiple crises country</v>
      </c>
      <c r="C72" s="150" t="str">
        <f>'Crisis Indicator Data'!C69</f>
        <v>MOZ001</v>
      </c>
      <c r="D72" s="150" t="str">
        <f>'Crisis Indicator Data'!D69</f>
        <v>Mozambique</v>
      </c>
      <c r="E72" s="151" t="str">
        <f>'Crisis Indicator Data'!E69</f>
        <v>MOZ</v>
      </c>
      <c r="F72" s="243">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2.5</v>
      </c>
      <c r="G72" s="243">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2.8</v>
      </c>
      <c r="H72" s="243">
        <f t="shared" si="26"/>
        <v>2.65</v>
      </c>
      <c r="I72" s="243">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4.5</v>
      </c>
      <c r="J72" s="243">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1.7</v>
      </c>
      <c r="K72" s="243">
        <f t="shared" si="27"/>
        <v>3.1</v>
      </c>
      <c r="L72" s="243">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3.8</v>
      </c>
      <c r="M72" s="243">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3.6</v>
      </c>
      <c r="N72" s="243">
        <f t="shared" si="28"/>
        <v>3.7</v>
      </c>
      <c r="O72" s="243">
        <f t="shared" si="29"/>
        <v>3.15</v>
      </c>
      <c r="P72" s="243">
        <f>IF(B72="Regional crisis",VLOOKUP(C72,'Regional Crises'!$B$1:$R$69,12,FALSE),VLOOKUP(E72,'Country Indicator Data'!$B$4:$I$300,8,FALSE))</f>
        <v>10</v>
      </c>
      <c r="Q72" s="243">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3.9</v>
      </c>
      <c r="R72" s="243">
        <f t="shared" si="30"/>
        <v>6.95</v>
      </c>
      <c r="S72" s="243">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3.7</v>
      </c>
      <c r="T72" s="243">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3">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3.5</v>
      </c>
      <c r="V72" s="243">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2.8</v>
      </c>
      <c r="W72" s="243">
        <f t="shared" si="31"/>
        <v>3.4</v>
      </c>
      <c r="X72" s="243">
        <f t="shared" si="32"/>
        <v>4.5</v>
      </c>
      <c r="Y72" s="250">
        <f>IF('Core Indicators'!FC69="x","x",IF('Core Indicators'!FC69&gt;=5,5,IF('Core Indicators'!FC69&gt;=4,4,IF('Core Indicators'!FC69&gt;=3,3,IF('Core Indicators'!FC69&gt;=2,2,IF('Core Indicators'!FC69&gt;=1,1,0))))))</f>
        <v>4</v>
      </c>
      <c r="Z72" s="243">
        <f t="shared" si="33"/>
        <v>4</v>
      </c>
      <c r="AA72" s="250">
        <f>'Crisis Indicator Data'!Y69</f>
        <v>1</v>
      </c>
      <c r="AB72" s="250">
        <f>'Crisis Indicator Data'!Z69</f>
        <v>3</v>
      </c>
      <c r="AC72" s="250">
        <f>'Crisis Indicator Data'!AA69</f>
        <v>2</v>
      </c>
      <c r="AD72" s="250">
        <f>'Crisis Indicator Data'!AB69</f>
        <v>0</v>
      </c>
      <c r="AE72" s="250">
        <f t="shared" si="34"/>
        <v>3</v>
      </c>
      <c r="AF72" s="250">
        <f>'Crisis Indicator Data'!AC69</f>
        <v>0</v>
      </c>
      <c r="AG72" s="250">
        <f>'Crisis Indicator Data'!AD69</f>
        <v>2</v>
      </c>
      <c r="AH72" s="250">
        <f t="shared" si="35"/>
        <v>2</v>
      </c>
      <c r="AI72" s="250">
        <f>'Crisis Indicator Data'!AE69</f>
        <v>3</v>
      </c>
      <c r="AJ72" s="250">
        <f>'Crisis Indicator Data'!AF69</f>
        <v>1</v>
      </c>
      <c r="AK72" s="250">
        <f>'Crisis Indicator Data'!AG69</f>
        <v>3</v>
      </c>
      <c r="AL72" s="250">
        <f t="shared" si="36"/>
        <v>5</v>
      </c>
      <c r="AM72" s="243">
        <f t="shared" si="37"/>
        <v>3</v>
      </c>
      <c r="AN72" s="243">
        <f t="shared" si="38"/>
        <v>3.5</v>
      </c>
    </row>
    <row r="73" spans="1:40" ht="13.5" customHeight="1" x14ac:dyDescent="0.25">
      <c r="A73" s="149" t="str">
        <f>'Crisis Indicator Data'!A70</f>
        <v>Cabo Delgado Islamist Insurgency</v>
      </c>
      <c r="B73" s="150" t="str">
        <f>'Crisis Indicator Data'!B70</f>
        <v>Other type of violence</v>
      </c>
      <c r="C73" s="150" t="str">
        <f>'Crisis Indicator Data'!C70</f>
        <v>MOZ004</v>
      </c>
      <c r="D73" s="150" t="str">
        <f>'Crisis Indicator Data'!D70</f>
        <v>Mozambique</v>
      </c>
      <c r="E73" s="151" t="str">
        <f>'Crisis Indicator Data'!E70</f>
        <v>MOZ</v>
      </c>
      <c r="F73" s="243">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2.5</v>
      </c>
      <c r="G73" s="243">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2.8</v>
      </c>
      <c r="H73" s="243">
        <f t="shared" si="26"/>
        <v>2.65</v>
      </c>
      <c r="I73" s="243">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4.5</v>
      </c>
      <c r="J73" s="243">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1.7</v>
      </c>
      <c r="K73" s="243">
        <f t="shared" si="27"/>
        <v>3.1</v>
      </c>
      <c r="L73" s="243">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3.8</v>
      </c>
      <c r="M73" s="243">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3.6</v>
      </c>
      <c r="N73" s="243">
        <f t="shared" si="28"/>
        <v>3.7</v>
      </c>
      <c r="O73" s="243">
        <f t="shared" si="29"/>
        <v>3.15</v>
      </c>
      <c r="P73" s="243">
        <f>IF(B73="Regional crisis",VLOOKUP(C73,'Regional Crises'!$B$1:$R$69,12,FALSE),VLOOKUP(E73,'Country Indicator Data'!$B$4:$I$300,8,FALSE))</f>
        <v>10</v>
      </c>
      <c r="Q73" s="243">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3.9</v>
      </c>
      <c r="R73" s="243">
        <f t="shared" si="30"/>
        <v>6.95</v>
      </c>
      <c r="S73" s="243">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3.7</v>
      </c>
      <c r="T73" s="243">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243">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3.5</v>
      </c>
      <c r="V73" s="243">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2.8</v>
      </c>
      <c r="W73" s="243">
        <f t="shared" si="31"/>
        <v>3.4</v>
      </c>
      <c r="X73" s="243">
        <f t="shared" si="32"/>
        <v>4.5</v>
      </c>
      <c r="Y73" s="250">
        <f>IF('Core Indicators'!FC70="x","x",IF('Core Indicators'!FC70&gt;=5,5,IF('Core Indicators'!FC70&gt;=4,4,IF('Core Indicators'!FC70&gt;=3,3,IF('Core Indicators'!FC70&gt;=2,2,IF('Core Indicators'!FC70&gt;=1,1,0))))))</f>
        <v>3</v>
      </c>
      <c r="Z73" s="243">
        <f t="shared" si="33"/>
        <v>3</v>
      </c>
      <c r="AA73" s="250">
        <f>'Crisis Indicator Data'!Y70</f>
        <v>1</v>
      </c>
      <c r="AB73" s="250">
        <f>'Crisis Indicator Data'!Z70</f>
        <v>3</v>
      </c>
      <c r="AC73" s="250">
        <f>'Crisis Indicator Data'!AA70</f>
        <v>2</v>
      </c>
      <c r="AD73" s="250">
        <f>'Crisis Indicator Data'!AB70</f>
        <v>0</v>
      </c>
      <c r="AE73" s="250">
        <f t="shared" si="34"/>
        <v>3</v>
      </c>
      <c r="AF73" s="250">
        <f>'Crisis Indicator Data'!AC70</f>
        <v>0</v>
      </c>
      <c r="AG73" s="250">
        <f>'Crisis Indicator Data'!AD70</f>
        <v>2</v>
      </c>
      <c r="AH73" s="250">
        <f t="shared" si="35"/>
        <v>2</v>
      </c>
      <c r="AI73" s="250">
        <f>'Crisis Indicator Data'!AE70</f>
        <v>3</v>
      </c>
      <c r="AJ73" s="250">
        <f>'Crisis Indicator Data'!AF70</f>
        <v>1</v>
      </c>
      <c r="AK73" s="250">
        <f>'Crisis Indicator Data'!AG70</f>
        <v>3</v>
      </c>
      <c r="AL73" s="250">
        <f t="shared" si="36"/>
        <v>5</v>
      </c>
      <c r="AM73" s="243">
        <f t="shared" si="37"/>
        <v>3</v>
      </c>
      <c r="AN73" s="243">
        <f t="shared" si="38"/>
        <v>3</v>
      </c>
    </row>
    <row r="74" spans="1:40" ht="13.5" customHeight="1" x14ac:dyDescent="0.25">
      <c r="A74" s="149" t="str">
        <f>'Crisis Indicator Data'!A71</f>
        <v>Tropical Cyclone Ana in Mozambique</v>
      </c>
      <c r="B74" s="150" t="str">
        <f>'Crisis Indicator Data'!B71</f>
        <v>Tropical cyclone</v>
      </c>
      <c r="C74" s="150" t="str">
        <f>'Crisis Indicator Data'!C71</f>
        <v>MOZ008</v>
      </c>
      <c r="D74" s="150" t="str">
        <f>'Crisis Indicator Data'!D71</f>
        <v>Mozambique</v>
      </c>
      <c r="E74" s="151" t="str">
        <f>'Crisis Indicator Data'!E71</f>
        <v>MOZ</v>
      </c>
      <c r="F74" s="243">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2.5</v>
      </c>
      <c r="G74" s="243">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2.8</v>
      </c>
      <c r="H74" s="243">
        <f t="shared" si="26"/>
        <v>2.65</v>
      </c>
      <c r="I74" s="243">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4.5</v>
      </c>
      <c r="J74" s="243">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1.7</v>
      </c>
      <c r="K74" s="243">
        <f t="shared" si="27"/>
        <v>3.1</v>
      </c>
      <c r="L74" s="243">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3.8</v>
      </c>
      <c r="M74" s="243">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3.6</v>
      </c>
      <c r="N74" s="243">
        <f t="shared" si="28"/>
        <v>3.7</v>
      </c>
      <c r="O74" s="243">
        <f t="shared" si="29"/>
        <v>3.15</v>
      </c>
      <c r="P74" s="243">
        <f>IF(B74="Regional crisis",VLOOKUP(C74,'Regional Crises'!$B$1:$R$69,12,FALSE),VLOOKUP(E74,'Country Indicator Data'!$B$4:$I$300,8,FALSE))</f>
        <v>10</v>
      </c>
      <c r="Q74" s="243">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3.9</v>
      </c>
      <c r="R74" s="243">
        <f t="shared" si="30"/>
        <v>6.95</v>
      </c>
      <c r="S74" s="243">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3.7</v>
      </c>
      <c r="T74" s="243">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3.5</v>
      </c>
      <c r="U74" s="243">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3.5</v>
      </c>
      <c r="V74" s="243">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2.8</v>
      </c>
      <c r="W74" s="243">
        <f t="shared" si="31"/>
        <v>3.4</v>
      </c>
      <c r="X74" s="243">
        <f t="shared" si="32"/>
        <v>4.5</v>
      </c>
      <c r="Y74" s="250">
        <f>IF('Core Indicators'!FC71="x","x",IF('Core Indicators'!FC71&gt;=5,5,IF('Core Indicators'!FC71&gt;=4,4,IF('Core Indicators'!FC71&gt;=3,3,IF('Core Indicators'!FC71&gt;=2,2,IF('Core Indicators'!FC71&gt;=1,1,0))))))</f>
        <v>3</v>
      </c>
      <c r="Z74" s="243">
        <f t="shared" si="33"/>
        <v>3</v>
      </c>
      <c r="AA74" s="250">
        <f>'Crisis Indicator Data'!Y71</f>
        <v>1</v>
      </c>
      <c r="AB74" s="250">
        <f>'Crisis Indicator Data'!Z71</f>
        <v>1</v>
      </c>
      <c r="AC74" s="250">
        <f>'Crisis Indicator Data'!AA71</f>
        <v>0</v>
      </c>
      <c r="AD74" s="250">
        <f>'Crisis Indicator Data'!AB71</f>
        <v>0</v>
      </c>
      <c r="AE74" s="250">
        <f t="shared" si="34"/>
        <v>2</v>
      </c>
      <c r="AF74" s="250">
        <f>'Crisis Indicator Data'!AC71</f>
        <v>0</v>
      </c>
      <c r="AG74" s="250">
        <f>'Crisis Indicator Data'!AD71</f>
        <v>0</v>
      </c>
      <c r="AH74" s="250">
        <f t="shared" si="35"/>
        <v>0</v>
      </c>
      <c r="AI74" s="250">
        <f>'Crisis Indicator Data'!AE71</f>
        <v>0</v>
      </c>
      <c r="AJ74" s="250">
        <f>'Crisis Indicator Data'!AF71</f>
        <v>1</v>
      </c>
      <c r="AK74" s="250">
        <f>'Crisis Indicator Data'!AG71</f>
        <v>3</v>
      </c>
      <c r="AL74" s="250">
        <f t="shared" si="36"/>
        <v>3</v>
      </c>
      <c r="AM74" s="243">
        <f t="shared" si="37"/>
        <v>2</v>
      </c>
      <c r="AN74" s="243">
        <f t="shared" si="38"/>
        <v>2.5</v>
      </c>
    </row>
    <row r="75" spans="1:40" ht="13.5" customHeight="1" x14ac:dyDescent="0.25">
      <c r="A75" s="149" t="str">
        <f>'Crisis Indicator Data'!A72</f>
        <v>Refugees from Mali in Mauritania</v>
      </c>
      <c r="B75" s="150" t="str">
        <f>'Crisis Indicator Data'!B72</f>
        <v>International displacement</v>
      </c>
      <c r="C75" s="150" t="str">
        <f>'Crisis Indicator Data'!C72</f>
        <v>MRT002</v>
      </c>
      <c r="D75" s="150" t="str">
        <f>'Crisis Indicator Data'!D72</f>
        <v>Mauritania</v>
      </c>
      <c r="E75" s="151" t="str">
        <f>'Crisis Indicator Data'!E72</f>
        <v>MRT</v>
      </c>
      <c r="F75" s="243">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243">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2.9</v>
      </c>
      <c r="H75" s="243">
        <f t="shared" si="26"/>
        <v>3.05</v>
      </c>
      <c r="I75" s="243">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3.3</v>
      </c>
      <c r="J75" s="243">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243">
        <f t="shared" si="27"/>
        <v>1.65</v>
      </c>
      <c r="L75" s="243">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4.0999999999999996</v>
      </c>
      <c r="M75" s="243">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v>
      </c>
      <c r="N75" s="243">
        <f t="shared" si="28"/>
        <v>2.5499999999999998</v>
      </c>
      <c r="O75" s="243">
        <f t="shared" si="29"/>
        <v>2.4166666666666665</v>
      </c>
      <c r="P75" s="243">
        <f>IF(B75="Regional crisis",VLOOKUP(C75,'Regional Crises'!$B$1:$R$69,12,FALSE),VLOOKUP(E75,'Country Indicator Data'!$B$4:$I$300,8,FALSE))</f>
        <v>4</v>
      </c>
      <c r="Q75" s="243">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0.7</v>
      </c>
      <c r="R75" s="243">
        <f t="shared" si="30"/>
        <v>2.35</v>
      </c>
      <c r="S75" s="243">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3">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3.1</v>
      </c>
      <c r="U75" s="243">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v>
      </c>
      <c r="V75" s="243">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3.3</v>
      </c>
      <c r="W75" s="243">
        <f t="shared" si="31"/>
        <v>3.3</v>
      </c>
      <c r="X75" s="243">
        <f t="shared" si="32"/>
        <v>2.7</v>
      </c>
      <c r="Y75" s="250">
        <f>IF('Core Indicators'!FC72="x","x",IF('Core Indicators'!FC72&gt;=5,5,IF('Core Indicators'!FC72&gt;=4,4,IF('Core Indicators'!FC72&gt;=3,3,IF('Core Indicators'!FC72&gt;=2,2,IF('Core Indicators'!FC72&gt;=1,1,0))))))</f>
        <v>2</v>
      </c>
      <c r="Z75" s="243">
        <f t="shared" si="33"/>
        <v>2</v>
      </c>
      <c r="AA75" s="250">
        <f>'Crisis Indicator Data'!Y72</f>
        <v>2</v>
      </c>
      <c r="AB75" s="250">
        <f>'Crisis Indicator Data'!Z72</f>
        <v>0</v>
      </c>
      <c r="AC75" s="250">
        <f>'Crisis Indicator Data'!AA72</f>
        <v>0</v>
      </c>
      <c r="AD75" s="250">
        <f>'Crisis Indicator Data'!AB72</f>
        <v>0</v>
      </c>
      <c r="AE75" s="250">
        <f t="shared" si="34"/>
        <v>2</v>
      </c>
      <c r="AF75" s="250">
        <f>'Crisis Indicator Data'!AC72</f>
        <v>2</v>
      </c>
      <c r="AG75" s="250">
        <f>'Crisis Indicator Data'!AD72</f>
        <v>0</v>
      </c>
      <c r="AH75" s="250">
        <f t="shared" si="35"/>
        <v>2</v>
      </c>
      <c r="AI75" s="250">
        <f>'Crisis Indicator Data'!AE72</f>
        <v>0</v>
      </c>
      <c r="AJ75" s="250">
        <f>'Crisis Indicator Data'!AF72</f>
        <v>2</v>
      </c>
      <c r="AK75" s="250">
        <f>'Crisis Indicator Data'!AG72</f>
        <v>0</v>
      </c>
      <c r="AL75" s="250">
        <f t="shared" si="36"/>
        <v>2</v>
      </c>
      <c r="AM75" s="243">
        <f t="shared" si="37"/>
        <v>2</v>
      </c>
      <c r="AN75" s="243">
        <f t="shared" si="38"/>
        <v>2</v>
      </c>
    </row>
    <row r="76" spans="1:40" ht="13.5" customHeight="1" x14ac:dyDescent="0.25">
      <c r="A76" s="149" t="str">
        <f>'Crisis Indicator Data'!A73</f>
        <v>Food Security in Mauritania</v>
      </c>
      <c r="B76" s="150" t="str">
        <f>'Crisis Indicator Data'!B73</f>
        <v>Drought</v>
      </c>
      <c r="C76" s="150" t="str">
        <f>'Crisis Indicator Data'!C73</f>
        <v>MRT003</v>
      </c>
      <c r="D76" s="150" t="str">
        <f>'Crisis Indicator Data'!D73</f>
        <v>Mauritania</v>
      </c>
      <c r="E76" s="151" t="str">
        <f>'Crisis Indicator Data'!E73</f>
        <v>MRT</v>
      </c>
      <c r="F76" s="243">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3.2</v>
      </c>
      <c r="G76" s="243">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2.9</v>
      </c>
      <c r="H76" s="243">
        <f t="shared" si="26"/>
        <v>3.05</v>
      </c>
      <c r="I76" s="243">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3.3</v>
      </c>
      <c r="J76" s="243">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v>
      </c>
      <c r="K76" s="243">
        <f t="shared" si="27"/>
        <v>1.65</v>
      </c>
      <c r="L76" s="243">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4.0999999999999996</v>
      </c>
      <c r="M76" s="243">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v>
      </c>
      <c r="N76" s="243">
        <f t="shared" si="28"/>
        <v>2.5499999999999998</v>
      </c>
      <c r="O76" s="243">
        <f t="shared" si="29"/>
        <v>2.4166666666666665</v>
      </c>
      <c r="P76" s="243">
        <f>IF(B76="Regional crisis",VLOOKUP(C76,'Regional Crises'!$B$1:$R$69,12,FALSE),VLOOKUP(E76,'Country Indicator Data'!$B$4:$I$300,8,FALSE))</f>
        <v>4</v>
      </c>
      <c r="Q76" s="243">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0.7</v>
      </c>
      <c r="R76" s="243">
        <f t="shared" si="30"/>
        <v>2.35</v>
      </c>
      <c r="S76" s="243">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3">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3.1</v>
      </c>
      <c r="U76" s="243">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v>
      </c>
      <c r="V76" s="243">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3.3</v>
      </c>
      <c r="W76" s="243">
        <f t="shared" si="31"/>
        <v>3.3</v>
      </c>
      <c r="X76" s="243">
        <f t="shared" si="32"/>
        <v>2.7</v>
      </c>
      <c r="Y76" s="250">
        <f>IF('Core Indicators'!FC73="x","x",IF('Core Indicators'!FC73&gt;=5,5,IF('Core Indicators'!FC73&gt;=4,4,IF('Core Indicators'!FC73&gt;=3,3,IF('Core Indicators'!FC73&gt;=2,2,IF('Core Indicators'!FC73&gt;=1,1,0))))))</f>
        <v>3</v>
      </c>
      <c r="Z76" s="243">
        <f t="shared" si="33"/>
        <v>3</v>
      </c>
      <c r="AA76" s="250">
        <f>'Crisis Indicator Data'!Y73</f>
        <v>2</v>
      </c>
      <c r="AB76" s="250">
        <f>'Crisis Indicator Data'!Z73</f>
        <v>0</v>
      </c>
      <c r="AC76" s="250">
        <f>'Crisis Indicator Data'!AA73</f>
        <v>0</v>
      </c>
      <c r="AD76" s="250">
        <f>'Crisis Indicator Data'!AB73</f>
        <v>0</v>
      </c>
      <c r="AE76" s="250">
        <f t="shared" si="34"/>
        <v>2</v>
      </c>
      <c r="AF76" s="250">
        <f>'Crisis Indicator Data'!AC73</f>
        <v>0</v>
      </c>
      <c r="AG76" s="250">
        <f>'Crisis Indicator Data'!AD73</f>
        <v>0</v>
      </c>
      <c r="AH76" s="250">
        <f t="shared" si="35"/>
        <v>0</v>
      </c>
      <c r="AI76" s="250">
        <f>'Crisis Indicator Data'!AE73</f>
        <v>0</v>
      </c>
      <c r="AJ76" s="250">
        <f>'Crisis Indicator Data'!AF73</f>
        <v>2</v>
      </c>
      <c r="AK76" s="250">
        <f>'Crisis Indicator Data'!AG73</f>
        <v>0</v>
      </c>
      <c r="AL76" s="250">
        <f t="shared" si="36"/>
        <v>2</v>
      </c>
      <c r="AM76" s="243">
        <f t="shared" si="37"/>
        <v>1</v>
      </c>
      <c r="AN76" s="243">
        <f t="shared" si="38"/>
        <v>2</v>
      </c>
    </row>
    <row r="77" spans="1:40" ht="13.5" customHeight="1" x14ac:dyDescent="0.25">
      <c r="A77" s="149" t="str">
        <f>'Crisis Indicator Data'!A74</f>
        <v>Complex crisis in Malawi</v>
      </c>
      <c r="B77" s="150" t="str">
        <f>'Crisis Indicator Data'!B74</f>
        <v>Complex crisis</v>
      </c>
      <c r="C77" s="150" t="str">
        <f>'Crisis Indicator Data'!C74</f>
        <v>MWI002</v>
      </c>
      <c r="D77" s="150" t="str">
        <f>'Crisis Indicator Data'!D74</f>
        <v>Malawi</v>
      </c>
      <c r="E77" s="151" t="str">
        <f>'Crisis Indicator Data'!E74</f>
        <v>MWI</v>
      </c>
      <c r="F77" s="243">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1.4</v>
      </c>
      <c r="G77" s="243">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1.8</v>
      </c>
      <c r="H77" s="243">
        <f t="shared" si="26"/>
        <v>1.6</v>
      </c>
      <c r="I77" s="243">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v>
      </c>
      <c r="J77" s="243">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243">
        <f t="shared" si="27"/>
        <v>1.5</v>
      </c>
      <c r="L77" s="243">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4.0999999999999996</v>
      </c>
      <c r="M77" s="243">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2.5</v>
      </c>
      <c r="N77" s="243">
        <f t="shared" si="28"/>
        <v>3.3</v>
      </c>
      <c r="O77" s="243">
        <f t="shared" si="29"/>
        <v>2.1333333333333333</v>
      </c>
      <c r="P77" s="243">
        <f>IF(B77="Regional crisis",VLOOKUP(C77,'Regional Crises'!$B$1:$R$69,12,FALSE),VLOOKUP(E77,'Country Indicator Data'!$B$4:$I$300,8,FALSE))</f>
        <v>0</v>
      </c>
      <c r="Q77" s="243">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2.4</v>
      </c>
      <c r="R77" s="243">
        <f t="shared" si="30"/>
        <v>1.2</v>
      </c>
      <c r="S77" s="243">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3.5</v>
      </c>
      <c r="T77" s="243">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2.8</v>
      </c>
      <c r="U77" s="243">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2.2999999999999998</v>
      </c>
      <c r="V77" s="243">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1.9</v>
      </c>
      <c r="W77" s="243">
        <f t="shared" si="31"/>
        <v>2.6</v>
      </c>
      <c r="X77" s="243">
        <f t="shared" si="32"/>
        <v>2</v>
      </c>
      <c r="Y77" s="250">
        <f>IF('Core Indicators'!FC74="x","x",IF('Core Indicators'!FC74&gt;=5,5,IF('Core Indicators'!FC74&gt;=4,4,IF('Core Indicators'!FC74&gt;=3,3,IF('Core Indicators'!FC74&gt;=2,2,IF('Core Indicators'!FC74&gt;=1,1,0))))))</f>
        <v>2</v>
      </c>
      <c r="Z77" s="243">
        <f t="shared" si="33"/>
        <v>2</v>
      </c>
      <c r="AA77" s="250">
        <f>'Crisis Indicator Data'!Y74</f>
        <v>2</v>
      </c>
      <c r="AB77" s="250">
        <f>'Crisis Indicator Data'!Z74</f>
        <v>0</v>
      </c>
      <c r="AC77" s="250">
        <f>'Crisis Indicator Data'!AA74</f>
        <v>0</v>
      </c>
      <c r="AD77" s="250">
        <f>'Crisis Indicator Data'!AB74</f>
        <v>0</v>
      </c>
      <c r="AE77" s="250">
        <f t="shared" si="34"/>
        <v>2</v>
      </c>
      <c r="AF77" s="250">
        <f>'Crisis Indicator Data'!AC74</f>
        <v>2</v>
      </c>
      <c r="AG77" s="250">
        <f>'Crisis Indicator Data'!AD74</f>
        <v>2</v>
      </c>
      <c r="AH77" s="250">
        <f t="shared" si="35"/>
        <v>4</v>
      </c>
      <c r="AI77" s="250">
        <f>'Crisis Indicator Data'!AE74</f>
        <v>0</v>
      </c>
      <c r="AJ77" s="250">
        <f>'Crisis Indicator Data'!AF74</f>
        <v>0</v>
      </c>
      <c r="AK77" s="250">
        <f>'Crisis Indicator Data'!AG74</f>
        <v>3</v>
      </c>
      <c r="AL77" s="250">
        <f t="shared" si="36"/>
        <v>3</v>
      </c>
      <c r="AM77" s="243">
        <f t="shared" si="37"/>
        <v>3</v>
      </c>
      <c r="AN77" s="243">
        <f t="shared" si="38"/>
        <v>2.5</v>
      </c>
    </row>
    <row r="78" spans="1:40" ht="13.5" customHeight="1" x14ac:dyDescent="0.25">
      <c r="A78" s="149" t="str">
        <f>'Crisis Indicator Data'!A75</f>
        <v>Tropical Cyclone Ana in Malawi</v>
      </c>
      <c r="B78" s="150" t="str">
        <f>'Crisis Indicator Data'!B75</f>
        <v>Tropical cyclone</v>
      </c>
      <c r="C78" s="150" t="str">
        <f>'Crisis Indicator Data'!C75</f>
        <v>MWI004</v>
      </c>
      <c r="D78" s="150" t="str">
        <f>'Crisis Indicator Data'!D75</f>
        <v>Malawi</v>
      </c>
      <c r="E78" s="151" t="str">
        <f>'Crisis Indicator Data'!E75</f>
        <v>MWI</v>
      </c>
      <c r="F78" s="243">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1.4</v>
      </c>
      <c r="G78" s="243">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1.8</v>
      </c>
      <c r="H78" s="243">
        <f t="shared" si="26"/>
        <v>1.6</v>
      </c>
      <c r="I78" s="243">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v>
      </c>
      <c r="J78" s="243">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v>
      </c>
      <c r="K78" s="243">
        <f t="shared" si="27"/>
        <v>1.5</v>
      </c>
      <c r="L78" s="243">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4.0999999999999996</v>
      </c>
      <c r="M78" s="243">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2.5</v>
      </c>
      <c r="N78" s="243">
        <f t="shared" si="28"/>
        <v>3.3</v>
      </c>
      <c r="O78" s="243">
        <f t="shared" si="29"/>
        <v>2.1333333333333333</v>
      </c>
      <c r="P78" s="243">
        <f>IF(B78="Regional crisis",VLOOKUP(C78,'Regional Crises'!$B$1:$R$69,12,FALSE),VLOOKUP(E78,'Country Indicator Data'!$B$4:$I$300,8,FALSE))</f>
        <v>0</v>
      </c>
      <c r="Q78" s="243">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2.4</v>
      </c>
      <c r="R78" s="243">
        <f t="shared" si="30"/>
        <v>1.2</v>
      </c>
      <c r="S78" s="243">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3.5</v>
      </c>
      <c r="T78" s="243">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2.8</v>
      </c>
      <c r="U78" s="243">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2.2999999999999998</v>
      </c>
      <c r="V78" s="243">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1.9</v>
      </c>
      <c r="W78" s="243">
        <f t="shared" si="31"/>
        <v>2.6</v>
      </c>
      <c r="X78" s="243">
        <f t="shared" si="32"/>
        <v>2</v>
      </c>
      <c r="Y78" s="250">
        <f>IF('Core Indicators'!FC75="x","x",IF('Core Indicators'!FC75&gt;=5,5,IF('Core Indicators'!FC75&gt;=4,4,IF('Core Indicators'!FC75&gt;=3,3,IF('Core Indicators'!FC75&gt;=2,2,IF('Core Indicators'!FC75&gt;=1,1,0))))))</f>
        <v>2</v>
      </c>
      <c r="Z78" s="243">
        <f t="shared" si="33"/>
        <v>2</v>
      </c>
      <c r="AA78" s="250">
        <f>'Crisis Indicator Data'!Y75</f>
        <v>2</v>
      </c>
      <c r="AB78" s="250">
        <f>'Crisis Indicator Data'!Z75</f>
        <v>0</v>
      </c>
      <c r="AC78" s="250">
        <f>'Crisis Indicator Data'!AA75</f>
        <v>0</v>
      </c>
      <c r="AD78" s="250">
        <f>'Crisis Indicator Data'!AB75</f>
        <v>0</v>
      </c>
      <c r="AE78" s="250">
        <f t="shared" si="34"/>
        <v>2</v>
      </c>
      <c r="AF78" s="250">
        <f>'Crisis Indicator Data'!AC75</f>
        <v>2</v>
      </c>
      <c r="AG78" s="250">
        <f>'Crisis Indicator Data'!AD75</f>
        <v>2</v>
      </c>
      <c r="AH78" s="250">
        <f t="shared" si="35"/>
        <v>4</v>
      </c>
      <c r="AI78" s="250">
        <f>'Crisis Indicator Data'!AE75</f>
        <v>0</v>
      </c>
      <c r="AJ78" s="250">
        <f>'Crisis Indicator Data'!AF75</f>
        <v>0</v>
      </c>
      <c r="AK78" s="250">
        <f>'Crisis Indicator Data'!AG75</f>
        <v>3</v>
      </c>
      <c r="AL78" s="250">
        <f t="shared" si="36"/>
        <v>3</v>
      </c>
      <c r="AM78" s="243">
        <f t="shared" si="37"/>
        <v>3</v>
      </c>
      <c r="AN78" s="243">
        <f t="shared" si="38"/>
        <v>2.5</v>
      </c>
    </row>
    <row r="79" spans="1:40" ht="13.5" customHeight="1" x14ac:dyDescent="0.25">
      <c r="A79" s="149" t="str">
        <f>'Crisis Indicator Data'!A76</f>
        <v>International Refugees in Malaysia</v>
      </c>
      <c r="B79" s="150" t="str">
        <f>'Crisis Indicator Data'!B76</f>
        <v>International displacement</v>
      </c>
      <c r="C79" s="150" t="str">
        <f>'Crisis Indicator Data'!C76</f>
        <v>MYS001</v>
      </c>
      <c r="D79" s="150" t="str">
        <f>'Crisis Indicator Data'!D76</f>
        <v>Malaysia</v>
      </c>
      <c r="E79" s="151" t="str">
        <f>'Crisis Indicator Data'!E76</f>
        <v>MYS</v>
      </c>
      <c r="F79" s="243">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3.9</v>
      </c>
      <c r="G79" s="243">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2.1</v>
      </c>
      <c r="H79" s="243">
        <f t="shared" si="26"/>
        <v>3</v>
      </c>
      <c r="I79" s="243">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v>
      </c>
      <c r="J79" s="243">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0.6</v>
      </c>
      <c r="K79" s="243">
        <f t="shared" si="27"/>
        <v>1.8</v>
      </c>
      <c r="L79" s="243">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1.8</v>
      </c>
      <c r="M79" s="243">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v>
      </c>
      <c r="N79" s="243">
        <f t="shared" si="28"/>
        <v>1.9</v>
      </c>
      <c r="O79" s="243">
        <f t="shared" si="29"/>
        <v>2.2333333333333329</v>
      </c>
      <c r="P79" s="243">
        <f>IF(B79="Regional crisis",VLOOKUP(C79,'Regional Crises'!$B$1:$R$69,12,FALSE),VLOOKUP(E79,'Country Indicator Data'!$B$4:$I$300,8,FALSE))</f>
        <v>2</v>
      </c>
      <c r="Q79" s="243">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0.9</v>
      </c>
      <c r="R79" s="243">
        <f t="shared" si="30"/>
        <v>1.45</v>
      </c>
      <c r="S79" s="243">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2.4</v>
      </c>
      <c r="T79" s="243">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1.9</v>
      </c>
      <c r="U79" s="243">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2.2999999999999998</v>
      </c>
      <c r="V79" s="243">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2.4</v>
      </c>
      <c r="W79" s="243">
        <f t="shared" si="31"/>
        <v>2.2999999999999998</v>
      </c>
      <c r="X79" s="243">
        <f t="shared" si="32"/>
        <v>2</v>
      </c>
      <c r="Y79" s="250">
        <f>IF('Core Indicators'!FC76="x","x",IF('Core Indicators'!FC76&gt;=5,5,IF('Core Indicators'!FC76&gt;=4,4,IF('Core Indicators'!FC76&gt;=3,3,IF('Core Indicators'!FC76&gt;=2,2,IF('Core Indicators'!FC76&gt;=1,1,0))))))</f>
        <v>3</v>
      </c>
      <c r="Z79" s="243">
        <f t="shared" si="33"/>
        <v>3</v>
      </c>
      <c r="AA79" s="250">
        <f>'Crisis Indicator Data'!Y76</f>
        <v>1</v>
      </c>
      <c r="AB79" s="250">
        <f>'Crisis Indicator Data'!Z76</f>
        <v>0</v>
      </c>
      <c r="AC79" s="250">
        <f>'Crisis Indicator Data'!AA76</f>
        <v>0</v>
      </c>
      <c r="AD79" s="250">
        <f>'Crisis Indicator Data'!AB76</f>
        <v>0</v>
      </c>
      <c r="AE79" s="250">
        <f t="shared" si="34"/>
        <v>1</v>
      </c>
      <c r="AF79" s="250">
        <f>'Crisis Indicator Data'!AC76</f>
        <v>0</v>
      </c>
      <c r="AG79" s="250">
        <f>'Crisis Indicator Data'!AD76</f>
        <v>1</v>
      </c>
      <c r="AH79" s="250">
        <f t="shared" si="35"/>
        <v>1</v>
      </c>
      <c r="AI79" s="250">
        <f>'Crisis Indicator Data'!AE76</f>
        <v>0</v>
      </c>
      <c r="AJ79" s="250">
        <f>'Crisis Indicator Data'!AF76</f>
        <v>0</v>
      </c>
      <c r="AK79" s="250">
        <f>'Crisis Indicator Data'!AG76</f>
        <v>0</v>
      </c>
      <c r="AL79" s="250">
        <f t="shared" si="36"/>
        <v>0</v>
      </c>
      <c r="AM79" s="243">
        <f t="shared" si="37"/>
        <v>1</v>
      </c>
      <c r="AN79" s="243">
        <f t="shared" si="38"/>
        <v>2</v>
      </c>
    </row>
    <row r="80" spans="1:40" ht="13.5" customHeight="1" x14ac:dyDescent="0.25">
      <c r="A80" s="149" t="str">
        <f>'Crisis Indicator Data'!A77</f>
        <v>Food Security Crisis in Namibia</v>
      </c>
      <c r="B80" s="150" t="str">
        <f>'Crisis Indicator Data'!B77</f>
        <v>Food Security</v>
      </c>
      <c r="C80" s="150" t="str">
        <f>'Crisis Indicator Data'!C77</f>
        <v>NAM002</v>
      </c>
      <c r="D80" s="150" t="str">
        <f>'Crisis Indicator Data'!D77</f>
        <v>Namibia</v>
      </c>
      <c r="E80" s="151" t="str">
        <f>'Crisis Indicator Data'!E77</f>
        <v>NAM</v>
      </c>
      <c r="F80" s="243">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1.1000000000000001</v>
      </c>
      <c r="G80" s="243">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1.3</v>
      </c>
      <c r="H80" s="243">
        <f t="shared" si="26"/>
        <v>1.2000000000000002</v>
      </c>
      <c r="I80" s="243">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3.6</v>
      </c>
      <c r="J80" s="243">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1.6</v>
      </c>
      <c r="K80" s="243">
        <f t="shared" si="27"/>
        <v>2.6</v>
      </c>
      <c r="L80" s="243">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3">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4.3</v>
      </c>
      <c r="N80" s="243">
        <f t="shared" si="28"/>
        <v>3.7</v>
      </c>
      <c r="O80" s="243">
        <f t="shared" si="29"/>
        <v>2.5</v>
      </c>
      <c r="P80" s="243">
        <f>IF(B80="Regional crisis",VLOOKUP(C80,'Regional Crises'!$B$1:$R$69,12,FALSE),VLOOKUP(E80,'Country Indicator Data'!$B$4:$I$300,8,FALSE))</f>
        <v>0</v>
      </c>
      <c r="Q80" s="243">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0.4</v>
      </c>
      <c r="R80" s="243">
        <f t="shared" si="30"/>
        <v>0.2</v>
      </c>
      <c r="S80" s="243">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2.4</v>
      </c>
      <c r="T80" s="243">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2.2000000000000002</v>
      </c>
      <c r="U80" s="243">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1.6</v>
      </c>
      <c r="V80" s="243">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1.2</v>
      </c>
      <c r="W80" s="243">
        <f t="shared" si="31"/>
        <v>1.9</v>
      </c>
      <c r="X80" s="243">
        <f t="shared" si="32"/>
        <v>1.5</v>
      </c>
      <c r="Y80" s="250">
        <f>IF('Core Indicators'!FC77="x","x",IF('Core Indicators'!FC77&gt;=5,5,IF('Core Indicators'!FC77&gt;=4,4,IF('Core Indicators'!FC77&gt;=3,3,IF('Core Indicators'!FC77&gt;=2,2,IF('Core Indicators'!FC77&gt;=1,1,0))))))</f>
        <v>1</v>
      </c>
      <c r="Z80" s="243">
        <f t="shared" si="33"/>
        <v>1</v>
      </c>
      <c r="AA80" s="250">
        <f>'Crisis Indicator Data'!Y77</f>
        <v>0</v>
      </c>
      <c r="AB80" s="250">
        <f>'Crisis Indicator Data'!Z77</f>
        <v>0</v>
      </c>
      <c r="AC80" s="250">
        <f>'Crisis Indicator Data'!AA77</f>
        <v>0</v>
      </c>
      <c r="AD80" s="250">
        <f>'Crisis Indicator Data'!AB77</f>
        <v>0</v>
      </c>
      <c r="AE80" s="250">
        <f t="shared" si="34"/>
        <v>0</v>
      </c>
      <c r="AF80" s="250">
        <f>'Crisis Indicator Data'!AC77</f>
        <v>0</v>
      </c>
      <c r="AG80" s="250">
        <f>'Crisis Indicator Data'!AD77</f>
        <v>0</v>
      </c>
      <c r="AH80" s="250">
        <f t="shared" si="35"/>
        <v>0</v>
      </c>
      <c r="AI80" s="250">
        <f>'Crisis Indicator Data'!AE77</f>
        <v>0</v>
      </c>
      <c r="AJ80" s="250">
        <f>'Crisis Indicator Data'!AF77</f>
        <v>1</v>
      </c>
      <c r="AK80" s="250">
        <f>'Crisis Indicator Data'!AG77</f>
        <v>0</v>
      </c>
      <c r="AL80" s="250">
        <f t="shared" si="36"/>
        <v>1</v>
      </c>
      <c r="AM80" s="243">
        <f t="shared" si="37"/>
        <v>0</v>
      </c>
      <c r="AN80" s="243">
        <f t="shared" si="38"/>
        <v>0.5</v>
      </c>
    </row>
    <row r="81" spans="1:40" ht="13.5" customHeight="1" x14ac:dyDescent="0.25">
      <c r="A81" s="149" t="str">
        <f>'Crisis Indicator Data'!A78</f>
        <v>Multiple crises in Niger</v>
      </c>
      <c r="B81" s="150" t="str">
        <f>'Crisis Indicator Data'!B78</f>
        <v>Multiple crises country</v>
      </c>
      <c r="C81" s="150" t="str">
        <f>'Crisis Indicator Data'!C78</f>
        <v>NER001</v>
      </c>
      <c r="D81" s="150" t="str">
        <f>'Crisis Indicator Data'!D78</f>
        <v>Niger</v>
      </c>
      <c r="E81" s="151" t="str">
        <f>'Crisis Indicator Data'!E78</f>
        <v>NER</v>
      </c>
      <c r="F81" s="243">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2.1</v>
      </c>
      <c r="G81" s="243">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v>
      </c>
      <c r="H81" s="243">
        <f t="shared" si="26"/>
        <v>2.0499999999999998</v>
      </c>
      <c r="I81" s="243">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3.1</v>
      </c>
      <c r="J81" s="243">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0.9</v>
      </c>
      <c r="K81" s="243">
        <f t="shared" si="27"/>
        <v>2</v>
      </c>
      <c r="L81" s="243">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4.3</v>
      </c>
      <c r="M81" s="243">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1.2</v>
      </c>
      <c r="N81" s="243">
        <f t="shared" si="28"/>
        <v>2.75</v>
      </c>
      <c r="O81" s="243">
        <f t="shared" si="29"/>
        <v>2.2666666666666666</v>
      </c>
      <c r="P81" s="243">
        <f>IF(B81="Regional crisis",VLOOKUP(C81,'Regional Crises'!$B$1:$R$69,12,FALSE),VLOOKUP(E81,'Country Indicator Data'!$B$4:$I$300,8,FALSE))</f>
        <v>6</v>
      </c>
      <c r="Q81" s="243">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3.7</v>
      </c>
      <c r="R81" s="243">
        <f t="shared" si="30"/>
        <v>4.8499999999999996</v>
      </c>
      <c r="S81" s="243">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3.4</v>
      </c>
      <c r="T81" s="243">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v>
      </c>
      <c r="U81" s="243">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2.2999999999999998</v>
      </c>
      <c r="V81" s="243">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2.6</v>
      </c>
      <c r="W81" s="243">
        <f t="shared" si="31"/>
        <v>2.8</v>
      </c>
      <c r="X81" s="243">
        <f t="shared" si="32"/>
        <v>3.3</v>
      </c>
      <c r="Y81" s="250">
        <f>IF('Core Indicators'!FC78="x","x",IF('Core Indicators'!FC78&gt;=5,5,IF('Core Indicators'!FC78&gt;=4,4,IF('Core Indicators'!FC78&gt;=3,3,IF('Core Indicators'!FC78&gt;=2,2,IF('Core Indicators'!FC78&gt;=1,1,0))))))</f>
        <v>5</v>
      </c>
      <c r="Z81" s="243">
        <f t="shared" si="33"/>
        <v>5</v>
      </c>
      <c r="AA81" s="250">
        <f>'Crisis Indicator Data'!Y78</f>
        <v>1</v>
      </c>
      <c r="AB81" s="250">
        <f>'Crisis Indicator Data'!Z78</f>
        <v>3</v>
      </c>
      <c r="AC81" s="250">
        <f>'Crisis Indicator Data'!AA78</f>
        <v>2</v>
      </c>
      <c r="AD81" s="250">
        <f>'Crisis Indicator Data'!AB78</f>
        <v>0</v>
      </c>
      <c r="AE81" s="250">
        <f t="shared" si="34"/>
        <v>3</v>
      </c>
      <c r="AF81" s="250">
        <f>'Crisis Indicator Data'!AC78</f>
        <v>0</v>
      </c>
      <c r="AG81" s="250">
        <f>'Crisis Indicator Data'!AD78</f>
        <v>3</v>
      </c>
      <c r="AH81" s="250">
        <f t="shared" si="35"/>
        <v>3</v>
      </c>
      <c r="AI81" s="250">
        <f>'Crisis Indicator Data'!AE78</f>
        <v>3</v>
      </c>
      <c r="AJ81" s="250">
        <f>'Crisis Indicator Data'!AF78</f>
        <v>1</v>
      </c>
      <c r="AK81" s="250">
        <f>'Crisis Indicator Data'!AG78</f>
        <v>3</v>
      </c>
      <c r="AL81" s="250">
        <f t="shared" si="36"/>
        <v>5</v>
      </c>
      <c r="AM81" s="243">
        <f t="shared" si="37"/>
        <v>4</v>
      </c>
      <c r="AN81" s="243">
        <f t="shared" si="38"/>
        <v>4.5</v>
      </c>
    </row>
    <row r="82" spans="1:40" ht="13.5" customHeight="1" x14ac:dyDescent="0.25">
      <c r="A82" s="149" t="str">
        <f>'Crisis Indicator Data'!A79</f>
        <v>Boko Haram in Niger</v>
      </c>
      <c r="B82" s="150" t="str">
        <f>'Crisis Indicator Data'!B79</f>
        <v>Conflict</v>
      </c>
      <c r="C82" s="150" t="str">
        <f>'Crisis Indicator Data'!C79</f>
        <v>NER002</v>
      </c>
      <c r="D82" s="150" t="str">
        <f>'Crisis Indicator Data'!D79</f>
        <v>Niger</v>
      </c>
      <c r="E82" s="151" t="str">
        <f>'Crisis Indicator Data'!E79</f>
        <v>NER</v>
      </c>
      <c r="F82" s="243">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2.1</v>
      </c>
      <c r="G82" s="243">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v>
      </c>
      <c r="H82" s="243">
        <f t="shared" si="26"/>
        <v>2.0499999999999998</v>
      </c>
      <c r="I82" s="243">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3.1</v>
      </c>
      <c r="J82" s="243">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0.9</v>
      </c>
      <c r="K82" s="243">
        <f t="shared" si="27"/>
        <v>2</v>
      </c>
      <c r="L82" s="243">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4.3</v>
      </c>
      <c r="M82" s="243">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1.2</v>
      </c>
      <c r="N82" s="243">
        <f t="shared" si="28"/>
        <v>2.75</v>
      </c>
      <c r="O82" s="243">
        <f t="shared" si="29"/>
        <v>2.2666666666666666</v>
      </c>
      <c r="P82" s="243">
        <f>IF(B82="Regional crisis",VLOOKUP(C82,'Regional Crises'!$B$1:$R$69,12,FALSE),VLOOKUP(E82,'Country Indicator Data'!$B$4:$I$300,8,FALSE))</f>
        <v>6</v>
      </c>
      <c r="Q82" s="243">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3.7</v>
      </c>
      <c r="R82" s="243">
        <f t="shared" si="30"/>
        <v>4.8499999999999996</v>
      </c>
      <c r="S82" s="243">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3.4</v>
      </c>
      <c r="T82" s="243">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v>
      </c>
      <c r="U82" s="243">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2.2999999999999998</v>
      </c>
      <c r="V82" s="243">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2.6</v>
      </c>
      <c r="W82" s="243">
        <f t="shared" si="31"/>
        <v>2.8</v>
      </c>
      <c r="X82" s="243">
        <f t="shared" si="32"/>
        <v>3.3</v>
      </c>
      <c r="Y82" s="250">
        <f>IF('Core Indicators'!FC79="x","x",IF('Core Indicators'!FC79&gt;=5,5,IF('Core Indicators'!FC79&gt;=4,4,IF('Core Indicators'!FC79&gt;=3,3,IF('Core Indicators'!FC79&gt;=2,2,IF('Core Indicators'!FC79&gt;=1,1,0))))))</f>
        <v>5</v>
      </c>
      <c r="Z82" s="243">
        <f t="shared" si="33"/>
        <v>5</v>
      </c>
      <c r="AA82" s="250">
        <f>'Crisis Indicator Data'!Y79</f>
        <v>1</v>
      </c>
      <c r="AB82" s="250">
        <f>'Crisis Indicator Data'!Z79</f>
        <v>3</v>
      </c>
      <c r="AC82" s="250">
        <f>'Crisis Indicator Data'!AA79</f>
        <v>2</v>
      </c>
      <c r="AD82" s="250">
        <f>'Crisis Indicator Data'!AB79</f>
        <v>0</v>
      </c>
      <c r="AE82" s="250">
        <f t="shared" si="34"/>
        <v>3</v>
      </c>
      <c r="AF82" s="250">
        <f>'Crisis Indicator Data'!AC79</f>
        <v>0</v>
      </c>
      <c r="AG82" s="250">
        <f>'Crisis Indicator Data'!AD79</f>
        <v>3</v>
      </c>
      <c r="AH82" s="250">
        <f t="shared" si="35"/>
        <v>3</v>
      </c>
      <c r="AI82" s="250">
        <f>'Crisis Indicator Data'!AE79</f>
        <v>3</v>
      </c>
      <c r="AJ82" s="250">
        <f>'Crisis Indicator Data'!AF79</f>
        <v>1</v>
      </c>
      <c r="AK82" s="250">
        <f>'Crisis Indicator Data'!AG79</f>
        <v>3</v>
      </c>
      <c r="AL82" s="250">
        <f t="shared" si="36"/>
        <v>5</v>
      </c>
      <c r="AM82" s="243">
        <f t="shared" si="37"/>
        <v>4</v>
      </c>
      <c r="AN82" s="243">
        <f t="shared" si="38"/>
        <v>4.5</v>
      </c>
    </row>
    <row r="83" spans="1:40" ht="13.5" customHeight="1" x14ac:dyDescent="0.25">
      <c r="A83" s="149" t="str">
        <f>'Crisis Indicator Data'!A80</f>
        <v>Mali/Burkina Faso conflict</v>
      </c>
      <c r="B83" s="150" t="str">
        <f>'Crisis Indicator Data'!B80</f>
        <v>Conflict</v>
      </c>
      <c r="C83" s="150" t="str">
        <f>'Crisis Indicator Data'!C80</f>
        <v>NER003</v>
      </c>
      <c r="D83" s="150" t="str">
        <f>'Crisis Indicator Data'!D80</f>
        <v>Niger</v>
      </c>
      <c r="E83" s="151" t="str">
        <f>'Crisis Indicator Data'!E80</f>
        <v>NER</v>
      </c>
      <c r="F83" s="243">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2.1</v>
      </c>
      <c r="G83" s="243">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v>
      </c>
      <c r="H83" s="243">
        <f t="shared" si="26"/>
        <v>2.0499999999999998</v>
      </c>
      <c r="I83" s="243">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3.1</v>
      </c>
      <c r="J83" s="243">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0.9</v>
      </c>
      <c r="K83" s="243">
        <f t="shared" si="27"/>
        <v>2</v>
      </c>
      <c r="L83" s="243">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4.3</v>
      </c>
      <c r="M83" s="243">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1.2</v>
      </c>
      <c r="N83" s="243">
        <f t="shared" si="28"/>
        <v>2.75</v>
      </c>
      <c r="O83" s="243">
        <f t="shared" si="29"/>
        <v>2.2666666666666666</v>
      </c>
      <c r="P83" s="243">
        <f>IF(B83="Regional crisis",VLOOKUP(C83,'Regional Crises'!$B$1:$R$69,12,FALSE),VLOOKUP(E83,'Country Indicator Data'!$B$4:$I$300,8,FALSE))</f>
        <v>6</v>
      </c>
      <c r="Q83" s="243">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3.7</v>
      </c>
      <c r="R83" s="243">
        <f t="shared" si="30"/>
        <v>4.8499999999999996</v>
      </c>
      <c r="S83" s="243">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3.4</v>
      </c>
      <c r="T83" s="243">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v>
      </c>
      <c r="U83" s="243">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2.2999999999999998</v>
      </c>
      <c r="V83" s="243">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2.6</v>
      </c>
      <c r="W83" s="243">
        <f t="shared" si="31"/>
        <v>2.8</v>
      </c>
      <c r="X83" s="243">
        <f t="shared" si="32"/>
        <v>3.3</v>
      </c>
      <c r="Y83" s="250">
        <f>IF('Core Indicators'!FC80="x","x",IF('Core Indicators'!FC80&gt;=5,5,IF('Core Indicators'!FC80&gt;=4,4,IF('Core Indicators'!FC80&gt;=3,3,IF('Core Indicators'!FC80&gt;=2,2,IF('Core Indicators'!FC80&gt;=1,1,0))))))</f>
        <v>5</v>
      </c>
      <c r="Z83" s="243">
        <f t="shared" si="33"/>
        <v>5</v>
      </c>
      <c r="AA83" s="250">
        <f>'Crisis Indicator Data'!Y80</f>
        <v>1</v>
      </c>
      <c r="AB83" s="250">
        <f>'Crisis Indicator Data'!Z80</f>
        <v>3</v>
      </c>
      <c r="AC83" s="250">
        <f>'Crisis Indicator Data'!AA80</f>
        <v>2</v>
      </c>
      <c r="AD83" s="250">
        <f>'Crisis Indicator Data'!AB80</f>
        <v>0</v>
      </c>
      <c r="AE83" s="250">
        <f t="shared" si="34"/>
        <v>3</v>
      </c>
      <c r="AF83" s="250">
        <f>'Crisis Indicator Data'!AC80</f>
        <v>0</v>
      </c>
      <c r="AG83" s="250">
        <f>'Crisis Indicator Data'!AD80</f>
        <v>2</v>
      </c>
      <c r="AH83" s="250">
        <f t="shared" si="35"/>
        <v>2</v>
      </c>
      <c r="AI83" s="250">
        <f>'Crisis Indicator Data'!AE80</f>
        <v>3</v>
      </c>
      <c r="AJ83" s="250">
        <f>'Crisis Indicator Data'!AF80</f>
        <v>0</v>
      </c>
      <c r="AK83" s="250">
        <f>'Crisis Indicator Data'!AG80</f>
        <v>3</v>
      </c>
      <c r="AL83" s="250">
        <f t="shared" si="36"/>
        <v>4</v>
      </c>
      <c r="AM83" s="243">
        <f t="shared" si="37"/>
        <v>3</v>
      </c>
      <c r="AN83" s="243">
        <f t="shared" si="38"/>
        <v>4</v>
      </c>
    </row>
    <row r="84" spans="1:40" ht="13.5" customHeight="1" x14ac:dyDescent="0.25">
      <c r="A84" s="149" t="str">
        <f>'Crisis Indicator Data'!A81</f>
        <v>Nigerian Refugees</v>
      </c>
      <c r="B84" s="150" t="str">
        <f>'Crisis Indicator Data'!B81</f>
        <v>International displacement</v>
      </c>
      <c r="C84" s="150" t="str">
        <f>'Crisis Indicator Data'!C81</f>
        <v>NER004</v>
      </c>
      <c r="D84" s="150" t="str">
        <f>'Crisis Indicator Data'!D81</f>
        <v>Niger</v>
      </c>
      <c r="E84" s="151" t="str">
        <f>'Crisis Indicator Data'!E81</f>
        <v>NER</v>
      </c>
      <c r="F84" s="243">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2.1</v>
      </c>
      <c r="G84" s="243">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v>
      </c>
      <c r="H84" s="243">
        <f t="shared" si="26"/>
        <v>2.0499999999999998</v>
      </c>
      <c r="I84" s="243">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3.1</v>
      </c>
      <c r="J84" s="243">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0.9</v>
      </c>
      <c r="K84" s="243">
        <f t="shared" si="27"/>
        <v>2</v>
      </c>
      <c r="L84" s="243">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4.3</v>
      </c>
      <c r="M84" s="243">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1.2</v>
      </c>
      <c r="N84" s="243">
        <f t="shared" si="28"/>
        <v>2.75</v>
      </c>
      <c r="O84" s="243">
        <f t="shared" si="29"/>
        <v>2.2666666666666666</v>
      </c>
      <c r="P84" s="243">
        <f>IF(B84="Regional crisis",VLOOKUP(C84,'Regional Crises'!$B$1:$R$69,12,FALSE),VLOOKUP(E84,'Country Indicator Data'!$B$4:$I$300,8,FALSE))</f>
        <v>6</v>
      </c>
      <c r="Q84" s="243">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3.7</v>
      </c>
      <c r="R84" s="243">
        <f t="shared" si="30"/>
        <v>4.8499999999999996</v>
      </c>
      <c r="S84" s="243">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3.4</v>
      </c>
      <c r="T84" s="243">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v>
      </c>
      <c r="U84" s="243">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2.2999999999999998</v>
      </c>
      <c r="V84" s="243">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2.6</v>
      </c>
      <c r="W84" s="243">
        <f t="shared" si="31"/>
        <v>2.8</v>
      </c>
      <c r="X84" s="243">
        <f t="shared" si="32"/>
        <v>3.3</v>
      </c>
      <c r="Y84" s="250">
        <f>IF('Core Indicators'!FC81="x","x",IF('Core Indicators'!FC81&gt;=5,5,IF('Core Indicators'!FC81&gt;=4,4,IF('Core Indicators'!FC81&gt;=3,3,IF('Core Indicators'!FC81&gt;=2,2,IF('Core Indicators'!FC81&gt;=1,1,0))))))</f>
        <v>2</v>
      </c>
      <c r="Z84" s="243">
        <f t="shared" si="33"/>
        <v>2</v>
      </c>
      <c r="AA84" s="250">
        <f>'Crisis Indicator Data'!Y81</f>
        <v>1</v>
      </c>
      <c r="AB84" s="250">
        <f>'Crisis Indicator Data'!Z81</f>
        <v>3</v>
      </c>
      <c r="AC84" s="250">
        <f>'Crisis Indicator Data'!AA81</f>
        <v>1</v>
      </c>
      <c r="AD84" s="250">
        <f>'Crisis Indicator Data'!AB81</f>
        <v>0</v>
      </c>
      <c r="AE84" s="250">
        <f t="shared" si="34"/>
        <v>2</v>
      </c>
      <c r="AF84" s="250">
        <f>'Crisis Indicator Data'!AC81</f>
        <v>0</v>
      </c>
      <c r="AG84" s="250">
        <f>'Crisis Indicator Data'!AD81</f>
        <v>2</v>
      </c>
      <c r="AH84" s="250">
        <f t="shared" si="35"/>
        <v>2</v>
      </c>
      <c r="AI84" s="250">
        <f>'Crisis Indicator Data'!AE81</f>
        <v>2</v>
      </c>
      <c r="AJ84" s="250">
        <f>'Crisis Indicator Data'!AF81</f>
        <v>0</v>
      </c>
      <c r="AK84" s="250">
        <f>'Crisis Indicator Data'!AG81</f>
        <v>3</v>
      </c>
      <c r="AL84" s="250">
        <f t="shared" si="36"/>
        <v>4</v>
      </c>
      <c r="AM84" s="243">
        <f t="shared" si="37"/>
        <v>3</v>
      </c>
      <c r="AN84" s="243">
        <f t="shared" si="38"/>
        <v>2.5</v>
      </c>
    </row>
    <row r="85" spans="1:40" ht="13.5" customHeight="1" x14ac:dyDescent="0.25">
      <c r="A85" s="149" t="str">
        <f>'Crisis Indicator Data'!A82</f>
        <v>Complex crisis in Nigeria</v>
      </c>
      <c r="B85" s="150" t="str">
        <f>'Crisis Indicator Data'!B82</f>
        <v>Complex crisis</v>
      </c>
      <c r="C85" s="150" t="str">
        <f>'Crisis Indicator Data'!C82</f>
        <v>NGA001</v>
      </c>
      <c r="D85" s="150" t="str">
        <f>'Crisis Indicator Data'!D82</f>
        <v>Nigeria</v>
      </c>
      <c r="E85" s="151" t="str">
        <f>'Crisis Indicator Data'!E82</f>
        <v>NGA</v>
      </c>
      <c r="F85" s="243">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3.9</v>
      </c>
      <c r="G85" s="243">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2.2999999999999998</v>
      </c>
      <c r="H85" s="243">
        <f t="shared" si="26"/>
        <v>3.0999999999999996</v>
      </c>
      <c r="I85" s="243">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4.0999999999999996</v>
      </c>
      <c r="J85" s="243">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0.3</v>
      </c>
      <c r="K85" s="243">
        <f t="shared" si="27"/>
        <v>2.1999999999999997</v>
      </c>
      <c r="L85" s="243" t="str">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x</v>
      </c>
      <c r="M85" s="243">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1.3</v>
      </c>
      <c r="N85" s="243">
        <f t="shared" si="28"/>
        <v>1.3</v>
      </c>
      <c r="O85" s="243">
        <f t="shared" si="29"/>
        <v>2.1999999999999997</v>
      </c>
      <c r="P85" s="243">
        <f>IF(B85="Regional crisis",VLOOKUP(C85,'Regional Crises'!$B$1:$R$69,12,FALSE),VLOOKUP(E85,'Country Indicator Data'!$B$4:$I$300,8,FALSE))</f>
        <v>10</v>
      </c>
      <c r="Q85" s="243">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243">
        <f t="shared" si="30"/>
        <v>7.5</v>
      </c>
      <c r="S85" s="243">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3.7</v>
      </c>
      <c r="T85" s="243">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3.4</v>
      </c>
      <c r="U85" s="243">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2.4</v>
      </c>
      <c r="V85" s="243">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2.7</v>
      </c>
      <c r="W85" s="243">
        <f t="shared" si="31"/>
        <v>3.1</v>
      </c>
      <c r="X85" s="243">
        <f t="shared" si="32"/>
        <v>4.3</v>
      </c>
      <c r="Y85" s="250">
        <f>IF('Core Indicators'!FC82="x","x",IF('Core Indicators'!FC82&gt;=5,5,IF('Core Indicators'!FC82&gt;=4,4,IF('Core Indicators'!FC82&gt;=3,3,IF('Core Indicators'!FC82&gt;=2,2,IF('Core Indicators'!FC82&gt;=1,1,0))))))</f>
        <v>5</v>
      </c>
      <c r="Z85" s="243">
        <f t="shared" si="33"/>
        <v>5</v>
      </c>
      <c r="AA85" s="250">
        <f>'Crisis Indicator Data'!Y82</f>
        <v>1</v>
      </c>
      <c r="AB85" s="250">
        <f>'Crisis Indicator Data'!Z82</f>
        <v>3</v>
      </c>
      <c r="AC85" s="250">
        <f>'Crisis Indicator Data'!AA82</f>
        <v>2</v>
      </c>
      <c r="AD85" s="250">
        <f>'Crisis Indicator Data'!AB82</f>
        <v>2</v>
      </c>
      <c r="AE85" s="250">
        <f t="shared" si="34"/>
        <v>4</v>
      </c>
      <c r="AF85" s="250">
        <f>'Crisis Indicator Data'!AC82</f>
        <v>2</v>
      </c>
      <c r="AG85" s="250">
        <f>'Crisis Indicator Data'!AD82</f>
        <v>3</v>
      </c>
      <c r="AH85" s="250">
        <f t="shared" si="35"/>
        <v>5</v>
      </c>
      <c r="AI85" s="250">
        <f>'Crisis Indicator Data'!AE82</f>
        <v>3</v>
      </c>
      <c r="AJ85" s="250">
        <f>'Crisis Indicator Data'!AF82</f>
        <v>1</v>
      </c>
      <c r="AK85" s="250">
        <f>'Crisis Indicator Data'!AG82</f>
        <v>3</v>
      </c>
      <c r="AL85" s="250">
        <f t="shared" si="36"/>
        <v>5</v>
      </c>
      <c r="AM85" s="243">
        <f t="shared" si="37"/>
        <v>5</v>
      </c>
      <c r="AN85" s="243">
        <f t="shared" si="38"/>
        <v>5</v>
      </c>
    </row>
    <row r="86" spans="1:40" ht="13.5" customHeight="1" x14ac:dyDescent="0.25">
      <c r="A86" s="149" t="str">
        <f>'Crisis Indicator Data'!A83</f>
        <v>Middle belt conflict</v>
      </c>
      <c r="B86" s="150" t="str">
        <f>'Crisis Indicator Data'!B83</f>
        <v>Conflict</v>
      </c>
      <c r="C86" s="150" t="str">
        <f>'Crisis Indicator Data'!C83</f>
        <v>NGA003</v>
      </c>
      <c r="D86" s="150" t="str">
        <f>'Crisis Indicator Data'!D83</f>
        <v>Nigeria</v>
      </c>
      <c r="E86" s="151" t="str">
        <f>'Crisis Indicator Data'!E83</f>
        <v>NGA</v>
      </c>
      <c r="F86" s="243">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3.9</v>
      </c>
      <c r="G86" s="243">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2.2999999999999998</v>
      </c>
      <c r="H86" s="243">
        <f t="shared" si="26"/>
        <v>3.0999999999999996</v>
      </c>
      <c r="I86" s="243">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4.0999999999999996</v>
      </c>
      <c r="J86" s="243">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0.3</v>
      </c>
      <c r="K86" s="243">
        <f t="shared" si="27"/>
        <v>2.1999999999999997</v>
      </c>
      <c r="L86" s="243" t="str">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x</v>
      </c>
      <c r="M86" s="243">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1.3</v>
      </c>
      <c r="N86" s="243">
        <f t="shared" si="28"/>
        <v>1.3</v>
      </c>
      <c r="O86" s="243">
        <f t="shared" si="29"/>
        <v>2.1999999999999997</v>
      </c>
      <c r="P86" s="243">
        <f>IF(B86="Regional crisis",VLOOKUP(C86,'Regional Crises'!$B$1:$R$69,12,FALSE),VLOOKUP(E86,'Country Indicator Data'!$B$4:$I$300,8,FALSE))</f>
        <v>10</v>
      </c>
      <c r="Q86" s="243">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243">
        <f t="shared" si="30"/>
        <v>7.5</v>
      </c>
      <c r="S86" s="243">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3.7</v>
      </c>
      <c r="T86" s="243">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3.4</v>
      </c>
      <c r="U86" s="243">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2.4</v>
      </c>
      <c r="V86" s="243">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2.7</v>
      </c>
      <c r="W86" s="243">
        <f t="shared" si="31"/>
        <v>3.1</v>
      </c>
      <c r="X86" s="243">
        <f t="shared" si="32"/>
        <v>4.3</v>
      </c>
      <c r="Y86" s="250">
        <f>IF('Core Indicators'!FC83="x","x",IF('Core Indicators'!FC83&gt;=5,5,IF('Core Indicators'!FC83&gt;=4,4,IF('Core Indicators'!FC83&gt;=3,3,IF('Core Indicators'!FC83&gt;=2,2,IF('Core Indicators'!FC83&gt;=1,1,0))))))</f>
        <v>5</v>
      </c>
      <c r="Z86" s="243">
        <f t="shared" si="33"/>
        <v>5</v>
      </c>
      <c r="AA86" s="250">
        <f>'Crisis Indicator Data'!Y83</f>
        <v>0</v>
      </c>
      <c r="AB86" s="250">
        <f>'Crisis Indicator Data'!Z83</f>
        <v>2</v>
      </c>
      <c r="AC86" s="250">
        <f>'Crisis Indicator Data'!AA83</f>
        <v>0</v>
      </c>
      <c r="AD86" s="250">
        <f>'Crisis Indicator Data'!AB83</f>
        <v>2</v>
      </c>
      <c r="AE86" s="250">
        <f t="shared" si="34"/>
        <v>2</v>
      </c>
      <c r="AF86" s="250">
        <f>'Crisis Indicator Data'!AC83</f>
        <v>0</v>
      </c>
      <c r="AG86" s="250">
        <f>'Crisis Indicator Data'!AD83</f>
        <v>1</v>
      </c>
      <c r="AH86" s="250">
        <f t="shared" si="35"/>
        <v>1</v>
      </c>
      <c r="AI86" s="250">
        <f>'Crisis Indicator Data'!AE83</f>
        <v>1</v>
      </c>
      <c r="AJ86" s="250">
        <f>'Crisis Indicator Data'!AF83</f>
        <v>1</v>
      </c>
      <c r="AK86" s="250">
        <f>'Crisis Indicator Data'!AG83</f>
        <v>3</v>
      </c>
      <c r="AL86" s="250">
        <f t="shared" si="36"/>
        <v>4</v>
      </c>
      <c r="AM86" s="243">
        <f t="shared" si="37"/>
        <v>2</v>
      </c>
      <c r="AN86" s="243">
        <f t="shared" si="38"/>
        <v>3.5</v>
      </c>
    </row>
    <row r="87" spans="1:40" ht="13.5" customHeight="1" x14ac:dyDescent="0.25">
      <c r="A87" s="149" t="str">
        <f>'Crisis Indicator Data'!A84</f>
        <v>Boko Haram crisis in Nigeria</v>
      </c>
      <c r="B87" s="150" t="str">
        <f>'Crisis Indicator Data'!B84</f>
        <v>Conflict</v>
      </c>
      <c r="C87" s="150" t="str">
        <f>'Crisis Indicator Data'!C84</f>
        <v>NGA004</v>
      </c>
      <c r="D87" s="150" t="str">
        <f>'Crisis Indicator Data'!D84</f>
        <v>Nigeria</v>
      </c>
      <c r="E87" s="151" t="str">
        <f>'Crisis Indicator Data'!E84</f>
        <v>NGA</v>
      </c>
      <c r="F87" s="243">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3.9</v>
      </c>
      <c r="G87" s="243">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2.2999999999999998</v>
      </c>
      <c r="H87" s="243">
        <f t="shared" si="26"/>
        <v>3.0999999999999996</v>
      </c>
      <c r="I87" s="243">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4.0999999999999996</v>
      </c>
      <c r="J87" s="243">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0.3</v>
      </c>
      <c r="K87" s="243">
        <f t="shared" si="27"/>
        <v>2.1999999999999997</v>
      </c>
      <c r="L87" s="243" t="str">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x</v>
      </c>
      <c r="M87" s="243">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1.3</v>
      </c>
      <c r="N87" s="243">
        <f t="shared" si="28"/>
        <v>1.3</v>
      </c>
      <c r="O87" s="243">
        <f t="shared" si="29"/>
        <v>2.1999999999999997</v>
      </c>
      <c r="P87" s="243">
        <f>IF(B87="Regional crisis",VLOOKUP(C87,'Regional Crises'!$B$1:$R$69,12,FALSE),VLOOKUP(E87,'Country Indicator Data'!$B$4:$I$300,8,FALSE))</f>
        <v>10</v>
      </c>
      <c r="Q87" s="243">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243">
        <f t="shared" si="30"/>
        <v>7.5</v>
      </c>
      <c r="S87" s="243">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3.7</v>
      </c>
      <c r="T87" s="243">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3.4</v>
      </c>
      <c r="U87" s="243">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2.4</v>
      </c>
      <c r="V87" s="243">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2.7</v>
      </c>
      <c r="W87" s="243">
        <f t="shared" si="31"/>
        <v>3.1</v>
      </c>
      <c r="X87" s="243">
        <f t="shared" si="32"/>
        <v>4.3</v>
      </c>
      <c r="Y87" s="250">
        <f>IF('Core Indicators'!FC84="x","x",IF('Core Indicators'!FC84&gt;=5,5,IF('Core Indicators'!FC84&gt;=4,4,IF('Core Indicators'!FC84&gt;=3,3,IF('Core Indicators'!FC84&gt;=2,2,IF('Core Indicators'!FC84&gt;=1,1,0))))))</f>
        <v>4</v>
      </c>
      <c r="Z87" s="243">
        <f t="shared" si="33"/>
        <v>4</v>
      </c>
      <c r="AA87" s="250">
        <f>'Crisis Indicator Data'!Y84</f>
        <v>1</v>
      </c>
      <c r="AB87" s="250">
        <f>'Crisis Indicator Data'!Z84</f>
        <v>2</v>
      </c>
      <c r="AC87" s="250">
        <f>'Crisis Indicator Data'!AA84</f>
        <v>2</v>
      </c>
      <c r="AD87" s="250">
        <f>'Crisis Indicator Data'!AB84</f>
        <v>0</v>
      </c>
      <c r="AE87" s="250">
        <f t="shared" si="34"/>
        <v>2</v>
      </c>
      <c r="AF87" s="250">
        <f>'Crisis Indicator Data'!AC84</f>
        <v>2</v>
      </c>
      <c r="AG87" s="250">
        <f>'Crisis Indicator Data'!AD84</f>
        <v>2</v>
      </c>
      <c r="AH87" s="250">
        <f t="shared" si="35"/>
        <v>4</v>
      </c>
      <c r="AI87" s="250">
        <f>'Crisis Indicator Data'!AE84</f>
        <v>3</v>
      </c>
      <c r="AJ87" s="250">
        <f>'Crisis Indicator Data'!AF84</f>
        <v>1</v>
      </c>
      <c r="AK87" s="250">
        <f>'Crisis Indicator Data'!AG84</f>
        <v>3</v>
      </c>
      <c r="AL87" s="250">
        <f t="shared" si="36"/>
        <v>5</v>
      </c>
      <c r="AM87" s="243">
        <f t="shared" si="37"/>
        <v>4</v>
      </c>
      <c r="AN87" s="243">
        <f t="shared" si="38"/>
        <v>4</v>
      </c>
    </row>
    <row r="88" spans="1:40" ht="13.5" customHeight="1" x14ac:dyDescent="0.25">
      <c r="A88" s="149" t="str">
        <f>'Crisis Indicator Data'!A85</f>
        <v>Northwest Banditry</v>
      </c>
      <c r="B88" s="150" t="str">
        <f>'Crisis Indicator Data'!B85</f>
        <v>Other type of violence</v>
      </c>
      <c r="C88" s="150" t="str">
        <f>'Crisis Indicator Data'!C85</f>
        <v>NGA007</v>
      </c>
      <c r="D88" s="150" t="str">
        <f>'Crisis Indicator Data'!D85</f>
        <v>Nigeria</v>
      </c>
      <c r="E88" s="151" t="str">
        <f>'Crisis Indicator Data'!E85</f>
        <v>NGA</v>
      </c>
      <c r="F88" s="243">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3.9</v>
      </c>
      <c r="G88" s="243">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2.2999999999999998</v>
      </c>
      <c r="H88" s="243">
        <f t="shared" si="26"/>
        <v>3.0999999999999996</v>
      </c>
      <c r="I88" s="243">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4.0999999999999996</v>
      </c>
      <c r="J88" s="243">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0.3</v>
      </c>
      <c r="K88" s="243">
        <f t="shared" si="27"/>
        <v>2.1999999999999997</v>
      </c>
      <c r="L88" s="243" t="str">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x</v>
      </c>
      <c r="M88" s="243">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1.3</v>
      </c>
      <c r="N88" s="243">
        <f t="shared" si="28"/>
        <v>1.3</v>
      </c>
      <c r="O88" s="243">
        <f t="shared" si="29"/>
        <v>2.1999999999999997</v>
      </c>
      <c r="P88" s="243">
        <f>IF(B88="Regional crisis",VLOOKUP(C88,'Regional Crises'!$B$1:$R$69,12,FALSE),VLOOKUP(E88,'Country Indicator Data'!$B$4:$I$300,8,FALSE))</f>
        <v>10</v>
      </c>
      <c r="Q88" s="243">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243">
        <f t="shared" si="30"/>
        <v>7.5</v>
      </c>
      <c r="S88" s="243">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3.7</v>
      </c>
      <c r="T88" s="243">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3.4</v>
      </c>
      <c r="U88" s="243">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2.4</v>
      </c>
      <c r="V88" s="243">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2.7</v>
      </c>
      <c r="W88" s="243">
        <f t="shared" si="31"/>
        <v>3.1</v>
      </c>
      <c r="X88" s="243">
        <f t="shared" si="32"/>
        <v>4.3</v>
      </c>
      <c r="Y88" s="250">
        <f>IF('Core Indicators'!FC85="x","x",IF('Core Indicators'!FC85&gt;=5,5,IF('Core Indicators'!FC85&gt;=4,4,IF('Core Indicators'!FC85&gt;=3,3,IF('Core Indicators'!FC85&gt;=2,2,IF('Core Indicators'!FC85&gt;=1,1,0))))))</f>
        <v>5</v>
      </c>
      <c r="Z88" s="243">
        <f t="shared" si="33"/>
        <v>5</v>
      </c>
      <c r="AA88" s="250">
        <f>'Crisis Indicator Data'!Y85</f>
        <v>0</v>
      </c>
      <c r="AB88" s="250">
        <f>'Crisis Indicator Data'!Z85</f>
        <v>3</v>
      </c>
      <c r="AC88" s="250">
        <f>'Crisis Indicator Data'!AA85</f>
        <v>0</v>
      </c>
      <c r="AD88" s="250">
        <f>'Crisis Indicator Data'!AB85</f>
        <v>0</v>
      </c>
      <c r="AE88" s="250">
        <f t="shared" si="34"/>
        <v>2</v>
      </c>
      <c r="AF88" s="250">
        <f>'Crisis Indicator Data'!AC85</f>
        <v>2</v>
      </c>
      <c r="AG88" s="250">
        <f>'Crisis Indicator Data'!AD85</f>
        <v>2</v>
      </c>
      <c r="AH88" s="250">
        <f t="shared" si="35"/>
        <v>4</v>
      </c>
      <c r="AI88" s="250">
        <f>'Crisis Indicator Data'!AE85</f>
        <v>2</v>
      </c>
      <c r="AJ88" s="250">
        <f>'Crisis Indicator Data'!AF85</f>
        <v>1</v>
      </c>
      <c r="AK88" s="250">
        <f>'Crisis Indicator Data'!AG85</f>
        <v>3</v>
      </c>
      <c r="AL88" s="250">
        <f t="shared" si="36"/>
        <v>4</v>
      </c>
      <c r="AM88" s="243">
        <f t="shared" si="37"/>
        <v>3</v>
      </c>
      <c r="AN88" s="243">
        <f t="shared" si="38"/>
        <v>4</v>
      </c>
    </row>
    <row r="89" spans="1:40" ht="13.5" customHeight="1" x14ac:dyDescent="0.25">
      <c r="A89" s="149" t="str">
        <f>'Crisis Indicator Data'!A86</f>
        <v>Cameroonian Refugees in Nigeria</v>
      </c>
      <c r="B89" s="150" t="str">
        <f>'Crisis Indicator Data'!B86</f>
        <v>International displacement</v>
      </c>
      <c r="C89" s="150" t="str">
        <f>'Crisis Indicator Data'!C86</f>
        <v>NGA008</v>
      </c>
      <c r="D89" s="150" t="str">
        <f>'Crisis Indicator Data'!D86</f>
        <v>Nigeria</v>
      </c>
      <c r="E89" s="151" t="str">
        <f>'Crisis Indicator Data'!E86</f>
        <v>NGA</v>
      </c>
      <c r="F89" s="243">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243">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2.2999999999999998</v>
      </c>
      <c r="H89" s="243">
        <f t="shared" si="26"/>
        <v>3.0999999999999996</v>
      </c>
      <c r="I89" s="243">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4.0999999999999996</v>
      </c>
      <c r="J89" s="243">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0.3</v>
      </c>
      <c r="K89" s="243">
        <f t="shared" si="27"/>
        <v>2.1999999999999997</v>
      </c>
      <c r="L89" s="243" t="str">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x</v>
      </c>
      <c r="M89" s="243">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1.3</v>
      </c>
      <c r="N89" s="243">
        <f t="shared" si="28"/>
        <v>1.3</v>
      </c>
      <c r="O89" s="243">
        <f t="shared" si="29"/>
        <v>2.1999999999999997</v>
      </c>
      <c r="P89" s="243">
        <f>IF(B89="Regional crisis",VLOOKUP(C89,'Regional Crises'!$B$1:$R$69,12,FALSE),VLOOKUP(E89,'Country Indicator Data'!$B$4:$I$300,8,FALSE))</f>
        <v>10</v>
      </c>
      <c r="Q89" s="243">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5</v>
      </c>
      <c r="R89" s="243">
        <f t="shared" si="30"/>
        <v>7.5</v>
      </c>
      <c r="S89" s="243">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3.7</v>
      </c>
      <c r="T89" s="243">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3.4</v>
      </c>
      <c r="U89" s="243">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2.4</v>
      </c>
      <c r="V89" s="243">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2.7</v>
      </c>
      <c r="W89" s="243">
        <f t="shared" si="31"/>
        <v>3.1</v>
      </c>
      <c r="X89" s="243">
        <f t="shared" si="32"/>
        <v>4.3</v>
      </c>
      <c r="Y89" s="250">
        <f>IF('Core Indicators'!FC86="x","x",IF('Core Indicators'!FC86&gt;=5,5,IF('Core Indicators'!FC86&gt;=4,4,IF('Core Indicators'!FC86&gt;=3,3,IF('Core Indicators'!FC86&gt;=2,2,IF('Core Indicators'!FC86&gt;=1,1,0))))))</f>
        <v>5</v>
      </c>
      <c r="Z89" s="243">
        <f t="shared" si="33"/>
        <v>5</v>
      </c>
      <c r="AA89" s="250">
        <f>'Crisis Indicator Data'!Y86</f>
        <v>0</v>
      </c>
      <c r="AB89" s="250">
        <f>'Crisis Indicator Data'!Z86</f>
        <v>2</v>
      </c>
      <c r="AC89" s="250">
        <f>'Crisis Indicator Data'!AA86</f>
        <v>0</v>
      </c>
      <c r="AD89" s="250">
        <f>'Crisis Indicator Data'!AB86</f>
        <v>0</v>
      </c>
      <c r="AE89" s="250">
        <f t="shared" si="34"/>
        <v>2</v>
      </c>
      <c r="AF89" s="250">
        <f>'Crisis Indicator Data'!AC86</f>
        <v>0</v>
      </c>
      <c r="AG89" s="250">
        <f>'Crisis Indicator Data'!AD86</f>
        <v>1</v>
      </c>
      <c r="AH89" s="250">
        <f t="shared" si="35"/>
        <v>1</v>
      </c>
      <c r="AI89" s="250">
        <f>'Crisis Indicator Data'!AE86</f>
        <v>0</v>
      </c>
      <c r="AJ89" s="250">
        <f>'Crisis Indicator Data'!AF86</f>
        <v>1</v>
      </c>
      <c r="AK89" s="250">
        <f>'Crisis Indicator Data'!AG86</f>
        <v>3</v>
      </c>
      <c r="AL89" s="250">
        <f t="shared" si="36"/>
        <v>3</v>
      </c>
      <c r="AM89" s="243">
        <f t="shared" si="37"/>
        <v>2</v>
      </c>
      <c r="AN89" s="243">
        <f t="shared" si="38"/>
        <v>3.5</v>
      </c>
    </row>
    <row r="90" spans="1:40" ht="13.5" customHeight="1" x14ac:dyDescent="0.25">
      <c r="A90" s="149" t="str">
        <f>'Crisis Indicator Data'!A87</f>
        <v>Socioeconomic crisis in Nicaragua</v>
      </c>
      <c r="B90" s="150" t="str">
        <f>'Crisis Indicator Data'!B87</f>
        <v>Political and economic crisis</v>
      </c>
      <c r="C90" s="150" t="str">
        <f>'Crisis Indicator Data'!C87</f>
        <v>NIC001</v>
      </c>
      <c r="D90" s="150" t="str">
        <f>'Crisis Indicator Data'!D87</f>
        <v>Nicaragua</v>
      </c>
      <c r="E90" s="151" t="str">
        <f>'Crisis Indicator Data'!E87</f>
        <v>NIC</v>
      </c>
      <c r="F90" s="243">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2.9</v>
      </c>
      <c r="G90" s="243">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3</v>
      </c>
      <c r="H90" s="243">
        <f t="shared" si="26"/>
        <v>2.95</v>
      </c>
      <c r="I90" s="243">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1.3</v>
      </c>
      <c r="J90" s="243">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1.4</v>
      </c>
      <c r="K90" s="243">
        <f t="shared" si="27"/>
        <v>1.35</v>
      </c>
      <c r="L90" s="243">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v>
      </c>
      <c r="M90" s="243">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2.7</v>
      </c>
      <c r="N90" s="243">
        <f t="shared" si="28"/>
        <v>2.85</v>
      </c>
      <c r="O90" s="243">
        <f t="shared" si="29"/>
        <v>2.3833333333333333</v>
      </c>
      <c r="P90" s="243">
        <f>IF(B90="Regional crisis",VLOOKUP(C90,'Regional Crises'!$B$1:$R$69,12,FALSE),VLOOKUP(E90,'Country Indicator Data'!$B$4:$I$300,8,FALSE))</f>
        <v>6</v>
      </c>
      <c r="Q90" s="243">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2</v>
      </c>
      <c r="R90" s="243">
        <f t="shared" si="30"/>
        <v>4</v>
      </c>
      <c r="S90" s="243">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3.9</v>
      </c>
      <c r="T90" s="243">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3.7</v>
      </c>
      <c r="U90" s="243">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3.8</v>
      </c>
      <c r="V90" s="243">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3.5</v>
      </c>
      <c r="W90" s="243">
        <f t="shared" si="31"/>
        <v>3.7</v>
      </c>
      <c r="X90" s="243">
        <f t="shared" si="32"/>
        <v>3.4</v>
      </c>
      <c r="Y90" s="250">
        <f>IF('Core Indicators'!FC87="x","x",IF('Core Indicators'!FC87&gt;=5,5,IF('Core Indicators'!FC87&gt;=4,4,IF('Core Indicators'!FC87&gt;=3,3,IF('Core Indicators'!FC87&gt;=2,2,IF('Core Indicators'!FC87&gt;=1,1,0))))))</f>
        <v>1</v>
      </c>
      <c r="Z90" s="243">
        <f t="shared" si="33"/>
        <v>1</v>
      </c>
      <c r="AA90" s="250">
        <f>'Crisis Indicator Data'!Y87</f>
        <v>2</v>
      </c>
      <c r="AB90" s="250">
        <f>'Crisis Indicator Data'!Z87</f>
        <v>0</v>
      </c>
      <c r="AC90" s="250">
        <f>'Crisis Indicator Data'!AA87</f>
        <v>1</v>
      </c>
      <c r="AD90" s="250">
        <f>'Crisis Indicator Data'!AB87</f>
        <v>2</v>
      </c>
      <c r="AE90" s="250">
        <f t="shared" si="34"/>
        <v>2</v>
      </c>
      <c r="AF90" s="250">
        <f>'Crisis Indicator Data'!AC87</f>
        <v>2</v>
      </c>
      <c r="AG90" s="250">
        <f>'Crisis Indicator Data'!AD87</f>
        <v>3</v>
      </c>
      <c r="AH90" s="250">
        <f t="shared" si="35"/>
        <v>5</v>
      </c>
      <c r="AI90" s="250">
        <f>'Crisis Indicator Data'!AE87</f>
        <v>0</v>
      </c>
      <c r="AJ90" s="250">
        <f>'Crisis Indicator Data'!AF87</f>
        <v>0</v>
      </c>
      <c r="AK90" s="250">
        <f>'Crisis Indicator Data'!AG87</f>
        <v>2</v>
      </c>
      <c r="AL90" s="250">
        <f t="shared" si="36"/>
        <v>2</v>
      </c>
      <c r="AM90" s="243">
        <f t="shared" si="37"/>
        <v>3</v>
      </c>
      <c r="AN90" s="243">
        <f t="shared" si="38"/>
        <v>2</v>
      </c>
    </row>
    <row r="91" spans="1:40" ht="13.5" customHeight="1" x14ac:dyDescent="0.25">
      <c r="A91" s="149" t="str">
        <f>'Crisis Indicator Data'!A88</f>
        <v>Complex crisis in Pakistan</v>
      </c>
      <c r="B91" s="150" t="str">
        <f>'Crisis Indicator Data'!B88</f>
        <v>Complex crisis</v>
      </c>
      <c r="C91" s="150" t="str">
        <f>'Crisis Indicator Data'!C88</f>
        <v>PAK001</v>
      </c>
      <c r="D91" s="150" t="str">
        <f>'Crisis Indicator Data'!D88</f>
        <v>Pakistan</v>
      </c>
      <c r="E91" s="151" t="str">
        <f>'Crisis Indicator Data'!E88</f>
        <v>PAK</v>
      </c>
      <c r="F91" s="243">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43">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3.1</v>
      </c>
      <c r="H91" s="243">
        <f t="shared" si="26"/>
        <v>3.5</v>
      </c>
      <c r="I91" s="243">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3.2</v>
      </c>
      <c r="J91" s="243">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1.6</v>
      </c>
      <c r="K91" s="243">
        <f t="shared" si="27"/>
        <v>2.4000000000000004</v>
      </c>
      <c r="L91" s="243">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3.6</v>
      </c>
      <c r="M91" s="243">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0.8</v>
      </c>
      <c r="N91" s="243">
        <f t="shared" si="28"/>
        <v>2.2000000000000002</v>
      </c>
      <c r="O91" s="243">
        <f t="shared" si="29"/>
        <v>2.7000000000000006</v>
      </c>
      <c r="P91" s="243">
        <f>IF(B91="Regional crisis",VLOOKUP(C91,'Regional Crises'!$B$1:$R$69,12,FALSE),VLOOKUP(E91,'Country Indicator Data'!$B$4:$I$300,8,FALSE))</f>
        <v>6</v>
      </c>
      <c r="Q91" s="243">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4</v>
      </c>
      <c r="R91" s="243">
        <f t="shared" si="30"/>
        <v>5</v>
      </c>
      <c r="S91" s="243">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3">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3.2</v>
      </c>
      <c r="U91" s="243">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3.4</v>
      </c>
      <c r="V91" s="243">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3.1</v>
      </c>
      <c r="W91" s="243">
        <f t="shared" si="31"/>
        <v>3.3</v>
      </c>
      <c r="X91" s="243">
        <f t="shared" si="32"/>
        <v>3.7</v>
      </c>
      <c r="Y91" s="250">
        <f>IF('Core Indicators'!FC88="x","x",IF('Core Indicators'!FC88&gt;=5,5,IF('Core Indicators'!FC88&gt;=4,4,IF('Core Indicators'!FC88&gt;=3,3,IF('Core Indicators'!FC88&gt;=2,2,IF('Core Indicators'!FC88&gt;=1,1,0))))))</f>
        <v>5</v>
      </c>
      <c r="Z91" s="243">
        <f t="shared" si="33"/>
        <v>5</v>
      </c>
      <c r="AA91" s="250">
        <f>'Crisis Indicator Data'!Y88</f>
        <v>2</v>
      </c>
      <c r="AB91" s="250">
        <f>'Crisis Indicator Data'!Z88</f>
        <v>2</v>
      </c>
      <c r="AC91" s="250">
        <f>'Crisis Indicator Data'!AA88</f>
        <v>1</v>
      </c>
      <c r="AD91" s="250">
        <f>'Crisis Indicator Data'!AB88</f>
        <v>0</v>
      </c>
      <c r="AE91" s="250">
        <f t="shared" si="34"/>
        <v>2</v>
      </c>
      <c r="AF91" s="250">
        <f>'Crisis Indicator Data'!AC88</f>
        <v>0</v>
      </c>
      <c r="AG91" s="250">
        <f>'Crisis Indicator Data'!AD88</f>
        <v>2</v>
      </c>
      <c r="AH91" s="250">
        <f t="shared" si="35"/>
        <v>2</v>
      </c>
      <c r="AI91" s="250">
        <f>'Crisis Indicator Data'!AE88</f>
        <v>1</v>
      </c>
      <c r="AJ91" s="250">
        <f>'Crisis Indicator Data'!AF88</f>
        <v>1</v>
      </c>
      <c r="AK91" s="250">
        <f>'Crisis Indicator Data'!AG88</f>
        <v>2</v>
      </c>
      <c r="AL91" s="250">
        <f t="shared" si="36"/>
        <v>3</v>
      </c>
      <c r="AM91" s="243">
        <f t="shared" si="37"/>
        <v>2</v>
      </c>
      <c r="AN91" s="243">
        <f t="shared" si="38"/>
        <v>3.5</v>
      </c>
    </row>
    <row r="92" spans="1:40" ht="13.5" customHeight="1" x14ac:dyDescent="0.25">
      <c r="A92" s="149" t="str">
        <f>'Crisis Indicator Data'!A89</f>
        <v>Kashmir conflict in Pakistan</v>
      </c>
      <c r="B92" s="150" t="str">
        <f>'Crisis Indicator Data'!B89</f>
        <v>Conflict</v>
      </c>
      <c r="C92" s="150" t="str">
        <f>'Crisis Indicator Data'!C89</f>
        <v>PAK004</v>
      </c>
      <c r="D92" s="150" t="str">
        <f>'Crisis Indicator Data'!D89</f>
        <v>Pakistan</v>
      </c>
      <c r="E92" s="151" t="str">
        <f>'Crisis Indicator Data'!E89</f>
        <v>PAK</v>
      </c>
      <c r="F92" s="243">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243">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3.1</v>
      </c>
      <c r="H92" s="243">
        <f t="shared" si="26"/>
        <v>3.5</v>
      </c>
      <c r="I92" s="243">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3.2</v>
      </c>
      <c r="J92" s="243">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1.6</v>
      </c>
      <c r="K92" s="243">
        <f t="shared" si="27"/>
        <v>2.4000000000000004</v>
      </c>
      <c r="L92" s="243">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3.6</v>
      </c>
      <c r="M92" s="243">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0.8</v>
      </c>
      <c r="N92" s="243">
        <f t="shared" si="28"/>
        <v>2.2000000000000002</v>
      </c>
      <c r="O92" s="243">
        <f t="shared" si="29"/>
        <v>2.7000000000000006</v>
      </c>
      <c r="P92" s="243">
        <f>IF(B92="Regional crisis",VLOOKUP(C92,'Regional Crises'!$B$1:$R$69,12,FALSE),VLOOKUP(E92,'Country Indicator Data'!$B$4:$I$300,8,FALSE))</f>
        <v>6</v>
      </c>
      <c r="Q92" s="243">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4</v>
      </c>
      <c r="R92" s="243">
        <f t="shared" si="30"/>
        <v>5</v>
      </c>
      <c r="S92" s="243">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3">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3.2</v>
      </c>
      <c r="U92" s="243">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3.4</v>
      </c>
      <c r="V92" s="243">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3.1</v>
      </c>
      <c r="W92" s="243">
        <f t="shared" si="31"/>
        <v>3.3</v>
      </c>
      <c r="X92" s="243">
        <f t="shared" si="32"/>
        <v>3.7</v>
      </c>
      <c r="Y92" s="250">
        <f>IF('Core Indicators'!FC89="x","x",IF('Core Indicators'!FC89&gt;=5,5,IF('Core Indicators'!FC89&gt;=4,4,IF('Core Indicators'!FC89&gt;=3,3,IF('Core Indicators'!FC89&gt;=2,2,IF('Core Indicators'!FC89&gt;=1,1,0))))))</f>
        <v>3</v>
      </c>
      <c r="Z92" s="243">
        <f t="shared" si="33"/>
        <v>3</v>
      </c>
      <c r="AA92" s="250">
        <f>'Crisis Indicator Data'!Y89</f>
        <v>2</v>
      </c>
      <c r="AB92" s="250">
        <f>'Crisis Indicator Data'!Z89</f>
        <v>1</v>
      </c>
      <c r="AC92" s="250">
        <f>'Crisis Indicator Data'!AA89</f>
        <v>1</v>
      </c>
      <c r="AD92" s="250">
        <f>'Crisis Indicator Data'!AB89</f>
        <v>0</v>
      </c>
      <c r="AE92" s="250">
        <f t="shared" si="34"/>
        <v>2</v>
      </c>
      <c r="AF92" s="250">
        <f>'Crisis Indicator Data'!AC89</f>
        <v>0</v>
      </c>
      <c r="AG92" s="250">
        <f>'Crisis Indicator Data'!AD89</f>
        <v>2</v>
      </c>
      <c r="AH92" s="250">
        <f t="shared" si="35"/>
        <v>2</v>
      </c>
      <c r="AI92" s="250">
        <f>'Crisis Indicator Data'!AE89</f>
        <v>1</v>
      </c>
      <c r="AJ92" s="250">
        <f>'Crisis Indicator Data'!AF89</f>
        <v>1</v>
      </c>
      <c r="AK92" s="250">
        <f>'Crisis Indicator Data'!AG89</f>
        <v>1</v>
      </c>
      <c r="AL92" s="250">
        <f t="shared" si="36"/>
        <v>3</v>
      </c>
      <c r="AM92" s="243">
        <f t="shared" si="37"/>
        <v>2</v>
      </c>
      <c r="AN92" s="243">
        <f t="shared" si="38"/>
        <v>2.5</v>
      </c>
    </row>
    <row r="93" spans="1:40" ht="13.5" customHeight="1" x14ac:dyDescent="0.25">
      <c r="A93" s="149" t="str">
        <f>'Crisis Indicator Data'!A90</f>
        <v>Venezuela displacement in Peru</v>
      </c>
      <c r="B93" s="150" t="str">
        <f>'Crisis Indicator Data'!B90</f>
        <v>International displacement</v>
      </c>
      <c r="C93" s="150" t="str">
        <f>'Crisis Indicator Data'!C90</f>
        <v>PER002</v>
      </c>
      <c r="D93" s="150" t="str">
        <f>'Crisis Indicator Data'!D90</f>
        <v>Peru</v>
      </c>
      <c r="E93" s="151" t="str">
        <f>'Crisis Indicator Data'!E90</f>
        <v>PER</v>
      </c>
      <c r="F93" s="243">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1.8</v>
      </c>
      <c r="G93" s="243">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1.7</v>
      </c>
      <c r="H93" s="243">
        <f t="shared" si="26"/>
        <v>1.75</v>
      </c>
      <c r="I93" s="243">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v>
      </c>
      <c r="J93" s="243">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4.5</v>
      </c>
      <c r="K93" s="243">
        <f t="shared" si="27"/>
        <v>3.75</v>
      </c>
      <c r="L93" s="243">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2.5</v>
      </c>
      <c r="M93" s="243">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2.1</v>
      </c>
      <c r="N93" s="243">
        <f t="shared" si="28"/>
        <v>2.2999999999999998</v>
      </c>
      <c r="O93" s="243">
        <f t="shared" si="29"/>
        <v>2.6</v>
      </c>
      <c r="P93" s="243">
        <f>IF(B93="Regional crisis",VLOOKUP(C93,'Regional Crises'!$B$1:$R$69,12,FALSE),VLOOKUP(E93,'Country Indicator Data'!$B$4:$I$300,8,FALSE))</f>
        <v>6</v>
      </c>
      <c r="Q93" s="243" t="str">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x</v>
      </c>
      <c r="R93" s="243">
        <f t="shared" si="30"/>
        <v>6</v>
      </c>
      <c r="S93" s="243">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3.2</v>
      </c>
      <c r="T93" s="243">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3">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1.9</v>
      </c>
      <c r="V93" s="243">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1.4</v>
      </c>
      <c r="W93" s="243">
        <f t="shared" si="31"/>
        <v>2.4</v>
      </c>
      <c r="X93" s="243">
        <f t="shared" si="32"/>
        <v>3.7</v>
      </c>
      <c r="Y93" s="250">
        <f>IF('Core Indicators'!FC90="x","x",IF('Core Indicators'!FC90&gt;=5,5,IF('Core Indicators'!FC90&gt;=4,4,IF('Core Indicators'!FC90&gt;=3,3,IF('Core Indicators'!FC90&gt;=2,2,IF('Core Indicators'!FC90&gt;=1,1,0))))))</f>
        <v>2</v>
      </c>
      <c r="Z93" s="243">
        <f t="shared" si="33"/>
        <v>2</v>
      </c>
      <c r="AA93" s="250">
        <f>'Crisis Indicator Data'!Y90</f>
        <v>0</v>
      </c>
      <c r="AB93" s="250">
        <f>'Crisis Indicator Data'!Z90</f>
        <v>0</v>
      </c>
      <c r="AC93" s="250">
        <f>'Crisis Indicator Data'!AA90</f>
        <v>0</v>
      </c>
      <c r="AD93" s="250">
        <f>'Crisis Indicator Data'!AB90</f>
        <v>0</v>
      </c>
      <c r="AE93" s="250">
        <f t="shared" si="34"/>
        <v>0</v>
      </c>
      <c r="AF93" s="250">
        <f>'Crisis Indicator Data'!AC90</f>
        <v>0</v>
      </c>
      <c r="AG93" s="250">
        <f>'Crisis Indicator Data'!AD90</f>
        <v>1</v>
      </c>
      <c r="AH93" s="250">
        <f t="shared" si="35"/>
        <v>1</v>
      </c>
      <c r="AI93" s="250">
        <f>'Crisis Indicator Data'!AE90</f>
        <v>0</v>
      </c>
      <c r="AJ93" s="250">
        <f>'Crisis Indicator Data'!AF90</f>
        <v>1</v>
      </c>
      <c r="AK93" s="250">
        <f>'Crisis Indicator Data'!AG90</f>
        <v>2</v>
      </c>
      <c r="AL93" s="250">
        <f t="shared" si="36"/>
        <v>3</v>
      </c>
      <c r="AM93" s="243">
        <f t="shared" si="37"/>
        <v>1</v>
      </c>
      <c r="AN93" s="243">
        <f t="shared" si="38"/>
        <v>1.5</v>
      </c>
    </row>
    <row r="94" spans="1:40" ht="13.5" customHeight="1" x14ac:dyDescent="0.25">
      <c r="A94" s="149" t="str">
        <f>'Crisis Indicator Data'!A91</f>
        <v>Multiple crises in the Philippines</v>
      </c>
      <c r="B94" s="150" t="str">
        <f>'Crisis Indicator Data'!B91</f>
        <v>Multiple crises country</v>
      </c>
      <c r="C94" s="150" t="str">
        <f>'Crisis Indicator Data'!C91</f>
        <v>PHL001</v>
      </c>
      <c r="D94" s="150" t="str">
        <f>'Crisis Indicator Data'!D91</f>
        <v>Philippines</v>
      </c>
      <c r="E94" s="151" t="str">
        <f>'Crisis Indicator Data'!E91</f>
        <v>PHL</v>
      </c>
      <c r="F94" s="243">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1.8</v>
      </c>
      <c r="G94" s="243">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2.1</v>
      </c>
      <c r="H94" s="243">
        <f t="shared" si="26"/>
        <v>1.9500000000000002</v>
      </c>
      <c r="I94" s="243">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1.3</v>
      </c>
      <c r="J94" s="243">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1.4</v>
      </c>
      <c r="K94" s="243">
        <f t="shared" si="27"/>
        <v>1.35</v>
      </c>
      <c r="L94" s="243">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2.8</v>
      </c>
      <c r="M94" s="243">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2.2000000000000002</v>
      </c>
      <c r="N94" s="243">
        <f t="shared" si="28"/>
        <v>2.5</v>
      </c>
      <c r="O94" s="243">
        <f t="shared" si="29"/>
        <v>1.9333333333333336</v>
      </c>
      <c r="P94" s="243">
        <f>IF(B94="Regional crisis",VLOOKUP(C94,'Regional Crises'!$B$1:$R$69,12,FALSE),VLOOKUP(E94,'Country Indicator Data'!$B$4:$I$300,8,FALSE))</f>
        <v>8</v>
      </c>
      <c r="Q94" s="243">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3.7</v>
      </c>
      <c r="R94" s="243">
        <f t="shared" si="30"/>
        <v>5.85</v>
      </c>
      <c r="S94" s="243">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3.3</v>
      </c>
      <c r="T94" s="243">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243">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2.6</v>
      </c>
      <c r="V94" s="243">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2.1</v>
      </c>
      <c r="W94" s="243">
        <f t="shared" si="31"/>
        <v>2.8</v>
      </c>
      <c r="X94" s="243">
        <f t="shared" si="32"/>
        <v>3.5</v>
      </c>
      <c r="Y94" s="250">
        <f>IF('Core Indicators'!FC91="x","x",IF('Core Indicators'!FC91&gt;=5,5,IF('Core Indicators'!FC91&gt;=4,4,IF('Core Indicators'!FC91&gt;=3,3,IF('Core Indicators'!FC91&gt;=2,2,IF('Core Indicators'!FC91&gt;=1,1,0))))))</f>
        <v>4</v>
      </c>
      <c r="Z94" s="243">
        <f t="shared" si="33"/>
        <v>4</v>
      </c>
      <c r="AA94" s="250">
        <f>'Crisis Indicator Data'!Y91</f>
        <v>0</v>
      </c>
      <c r="AB94" s="250">
        <f>'Crisis Indicator Data'!Z91</f>
        <v>1</v>
      </c>
      <c r="AC94" s="250">
        <f>'Crisis Indicator Data'!AA91</f>
        <v>0</v>
      </c>
      <c r="AD94" s="250">
        <f>'Crisis Indicator Data'!AB91</f>
        <v>0</v>
      </c>
      <c r="AE94" s="250">
        <f t="shared" si="34"/>
        <v>1</v>
      </c>
      <c r="AF94" s="250">
        <f>'Crisis Indicator Data'!AC91</f>
        <v>0</v>
      </c>
      <c r="AG94" s="250">
        <f>'Crisis Indicator Data'!AD91</f>
        <v>1</v>
      </c>
      <c r="AH94" s="250">
        <f t="shared" si="35"/>
        <v>1</v>
      </c>
      <c r="AI94" s="250">
        <f>'Crisis Indicator Data'!AE91</f>
        <v>0</v>
      </c>
      <c r="AJ94" s="250">
        <f>'Crisis Indicator Data'!AF91</f>
        <v>0</v>
      </c>
      <c r="AK94" s="250">
        <f>'Crisis Indicator Data'!AG91</f>
        <v>3</v>
      </c>
      <c r="AL94" s="250">
        <f t="shared" si="36"/>
        <v>3</v>
      </c>
      <c r="AM94" s="243">
        <f t="shared" si="37"/>
        <v>2</v>
      </c>
      <c r="AN94" s="243">
        <f t="shared" si="38"/>
        <v>3</v>
      </c>
    </row>
    <row r="95" spans="1:40" ht="13.5" customHeight="1" x14ac:dyDescent="0.25">
      <c r="A95" s="149" t="str">
        <f>'Crisis Indicator Data'!A92</f>
        <v>Mindanao conflict</v>
      </c>
      <c r="B95" s="150" t="str">
        <f>'Crisis Indicator Data'!B92</f>
        <v>Conflict</v>
      </c>
      <c r="C95" s="150" t="str">
        <f>'Crisis Indicator Data'!C92</f>
        <v>PHL003</v>
      </c>
      <c r="D95" s="150" t="str">
        <f>'Crisis Indicator Data'!D92</f>
        <v>Philippines</v>
      </c>
      <c r="E95" s="151" t="str">
        <f>'Crisis Indicator Data'!E92</f>
        <v>PHL</v>
      </c>
      <c r="F95" s="243">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1.8</v>
      </c>
      <c r="G95" s="243">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2.1</v>
      </c>
      <c r="H95" s="243">
        <f t="shared" si="26"/>
        <v>1.9500000000000002</v>
      </c>
      <c r="I95" s="243">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1.3</v>
      </c>
      <c r="J95" s="243">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1.4</v>
      </c>
      <c r="K95" s="243">
        <f t="shared" si="27"/>
        <v>1.35</v>
      </c>
      <c r="L95" s="243">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2.8</v>
      </c>
      <c r="M95" s="243">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2.2000000000000002</v>
      </c>
      <c r="N95" s="243">
        <f t="shared" si="28"/>
        <v>2.5</v>
      </c>
      <c r="O95" s="243">
        <f t="shared" si="29"/>
        <v>1.9333333333333336</v>
      </c>
      <c r="P95" s="243">
        <f>IF(B95="Regional crisis",VLOOKUP(C95,'Regional Crises'!$B$1:$R$69,12,FALSE),VLOOKUP(E95,'Country Indicator Data'!$B$4:$I$300,8,FALSE))</f>
        <v>8</v>
      </c>
      <c r="Q95" s="243">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3.7</v>
      </c>
      <c r="R95" s="243">
        <f t="shared" si="30"/>
        <v>5.85</v>
      </c>
      <c r="S95" s="243">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3.3</v>
      </c>
      <c r="T95" s="243">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v>
      </c>
      <c r="U95" s="243">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2.6</v>
      </c>
      <c r="V95" s="243">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2.1</v>
      </c>
      <c r="W95" s="243">
        <f t="shared" si="31"/>
        <v>2.8</v>
      </c>
      <c r="X95" s="243">
        <f t="shared" si="32"/>
        <v>3.5</v>
      </c>
      <c r="Y95" s="250">
        <f>IF('Core Indicators'!FC92="x","x",IF('Core Indicators'!FC92&gt;=5,5,IF('Core Indicators'!FC92&gt;=4,4,IF('Core Indicators'!FC92&gt;=3,3,IF('Core Indicators'!FC92&gt;=2,2,IF('Core Indicators'!FC92&gt;=1,1,0))))))</f>
        <v>4</v>
      </c>
      <c r="Z95" s="243">
        <f t="shared" si="33"/>
        <v>4</v>
      </c>
      <c r="AA95" s="250">
        <f>'Crisis Indicator Data'!Y92</f>
        <v>0</v>
      </c>
      <c r="AB95" s="250">
        <f>'Crisis Indicator Data'!Z92</f>
        <v>1</v>
      </c>
      <c r="AC95" s="250">
        <f>'Crisis Indicator Data'!AA92</f>
        <v>0</v>
      </c>
      <c r="AD95" s="250">
        <f>'Crisis Indicator Data'!AB92</f>
        <v>0</v>
      </c>
      <c r="AE95" s="250">
        <f t="shared" si="34"/>
        <v>1</v>
      </c>
      <c r="AF95" s="250">
        <f>'Crisis Indicator Data'!AC92</f>
        <v>0</v>
      </c>
      <c r="AG95" s="250">
        <f>'Crisis Indicator Data'!AD92</f>
        <v>1</v>
      </c>
      <c r="AH95" s="250">
        <f t="shared" si="35"/>
        <v>1</v>
      </c>
      <c r="AI95" s="250">
        <f>'Crisis Indicator Data'!AE92</f>
        <v>0</v>
      </c>
      <c r="AJ95" s="250">
        <f>'Crisis Indicator Data'!AF92</f>
        <v>0</v>
      </c>
      <c r="AK95" s="250">
        <f>'Crisis Indicator Data'!AG92</f>
        <v>0</v>
      </c>
      <c r="AL95" s="250">
        <f t="shared" si="36"/>
        <v>0</v>
      </c>
      <c r="AM95" s="243">
        <f t="shared" si="37"/>
        <v>1</v>
      </c>
      <c r="AN95" s="243">
        <f t="shared" si="38"/>
        <v>2.5</v>
      </c>
    </row>
    <row r="96" spans="1:40" ht="13.5" customHeight="1" x14ac:dyDescent="0.25">
      <c r="A96" s="149" t="str">
        <f>'Crisis Indicator Data'!A93</f>
        <v>Typhoon RAI</v>
      </c>
      <c r="B96" s="150" t="str">
        <f>'Crisis Indicator Data'!B93</f>
        <v>Tropical cyclone</v>
      </c>
      <c r="C96" s="150" t="str">
        <f>'Crisis Indicator Data'!C93</f>
        <v>PHL010</v>
      </c>
      <c r="D96" s="150" t="str">
        <f>'Crisis Indicator Data'!D93</f>
        <v>Philippines</v>
      </c>
      <c r="E96" s="151" t="str">
        <f>'Crisis Indicator Data'!E93</f>
        <v>PHL</v>
      </c>
      <c r="F96" s="243">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1.8</v>
      </c>
      <c r="G96" s="243">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2.1</v>
      </c>
      <c r="H96" s="243">
        <f t="shared" si="26"/>
        <v>1.9500000000000002</v>
      </c>
      <c r="I96" s="243">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1.3</v>
      </c>
      <c r="J96" s="243">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1.4</v>
      </c>
      <c r="K96" s="243">
        <f t="shared" si="27"/>
        <v>1.35</v>
      </c>
      <c r="L96" s="243">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2.8</v>
      </c>
      <c r="M96" s="243">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2.2000000000000002</v>
      </c>
      <c r="N96" s="243">
        <f t="shared" si="28"/>
        <v>2.5</v>
      </c>
      <c r="O96" s="243">
        <f t="shared" si="29"/>
        <v>1.9333333333333336</v>
      </c>
      <c r="P96" s="243">
        <f>IF(B96="Regional crisis",VLOOKUP(C96,'Regional Crises'!$B$1:$R$69,12,FALSE),VLOOKUP(E96,'Country Indicator Data'!$B$4:$I$300,8,FALSE))</f>
        <v>8</v>
      </c>
      <c r="Q96" s="243">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3.7</v>
      </c>
      <c r="R96" s="243">
        <f t="shared" si="30"/>
        <v>5.85</v>
      </c>
      <c r="S96" s="243">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3.3</v>
      </c>
      <c r="T96" s="243">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v>
      </c>
      <c r="U96" s="243">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2.6</v>
      </c>
      <c r="V96" s="243">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2.1</v>
      </c>
      <c r="W96" s="243">
        <f t="shared" si="31"/>
        <v>2.8</v>
      </c>
      <c r="X96" s="243">
        <f t="shared" si="32"/>
        <v>3.5</v>
      </c>
      <c r="Y96" s="250">
        <f>IF('Core Indicators'!FC93="x","x",IF('Core Indicators'!FC93&gt;=5,5,IF('Core Indicators'!FC93&gt;=4,4,IF('Core Indicators'!FC93&gt;=3,3,IF('Core Indicators'!FC93&gt;=2,2,IF('Core Indicators'!FC93&gt;=1,1,0))))))</f>
        <v>4</v>
      </c>
      <c r="Z96" s="243">
        <f t="shared" si="33"/>
        <v>4</v>
      </c>
      <c r="AA96" s="250">
        <f>'Crisis Indicator Data'!Y93</f>
        <v>0</v>
      </c>
      <c r="AB96" s="250">
        <f>'Crisis Indicator Data'!Z93</f>
        <v>0</v>
      </c>
      <c r="AC96" s="250">
        <f>'Crisis Indicator Data'!AA93</f>
        <v>0</v>
      </c>
      <c r="AD96" s="250">
        <f>'Crisis Indicator Data'!AB93</f>
        <v>0</v>
      </c>
      <c r="AE96" s="250">
        <f t="shared" si="34"/>
        <v>0</v>
      </c>
      <c r="AF96" s="250">
        <f>'Crisis Indicator Data'!AC93</f>
        <v>0</v>
      </c>
      <c r="AG96" s="250">
        <f>'Crisis Indicator Data'!AD93</f>
        <v>1</v>
      </c>
      <c r="AH96" s="250">
        <f t="shared" si="35"/>
        <v>1</v>
      </c>
      <c r="AI96" s="250">
        <f>'Crisis Indicator Data'!AE93</f>
        <v>0</v>
      </c>
      <c r="AJ96" s="250">
        <f>'Crisis Indicator Data'!AF93</f>
        <v>0</v>
      </c>
      <c r="AK96" s="250">
        <f>'Crisis Indicator Data'!AG93</f>
        <v>3</v>
      </c>
      <c r="AL96" s="250">
        <f t="shared" si="36"/>
        <v>3</v>
      </c>
      <c r="AM96" s="243">
        <f t="shared" si="37"/>
        <v>1</v>
      </c>
      <c r="AN96" s="243">
        <f t="shared" si="38"/>
        <v>2.5</v>
      </c>
    </row>
    <row r="97" spans="1:40" ht="13.5" customHeight="1" x14ac:dyDescent="0.25">
      <c r="A97" s="149" t="str">
        <f>'Crisis Indicator Data'!A94</f>
        <v>Complex crisis in DPRK</v>
      </c>
      <c r="B97" s="150" t="str">
        <f>'Crisis Indicator Data'!B94</f>
        <v>Complex crisis</v>
      </c>
      <c r="C97" s="150" t="str">
        <f>'Crisis Indicator Data'!C94</f>
        <v>PRK001</v>
      </c>
      <c r="D97" s="150" t="str">
        <f>'Crisis Indicator Data'!D94</f>
        <v>DPRK</v>
      </c>
      <c r="E97" s="151" t="str">
        <f>'Crisis Indicator Data'!E94</f>
        <v>PRK</v>
      </c>
      <c r="F97" s="243">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5</v>
      </c>
      <c r="G97" s="243">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3.7</v>
      </c>
      <c r="H97" s="243">
        <f t="shared" si="26"/>
        <v>4.3499999999999996</v>
      </c>
      <c r="I97" s="243">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0</v>
      </c>
      <c r="J97" s="243">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v>
      </c>
      <c r="K97" s="243">
        <f t="shared" si="27"/>
        <v>0</v>
      </c>
      <c r="L97" s="243" t="str">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3" t="str">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x</v>
      </c>
      <c r="N97" s="243" t="str">
        <f t="shared" si="28"/>
        <v>x</v>
      </c>
      <c r="O97" s="243">
        <f t="shared" si="29"/>
        <v>2.1749999999999998</v>
      </c>
      <c r="P97" s="243">
        <f>IF(B97="Regional crisis",VLOOKUP(C97,'Regional Crises'!$B$1:$R$69,12,FALSE),VLOOKUP(E97,'Country Indicator Data'!$B$4:$I$300,8,FALSE))</f>
        <v>4</v>
      </c>
      <c r="Q97" s="243">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0</v>
      </c>
      <c r="R97" s="243">
        <f t="shared" si="30"/>
        <v>2</v>
      </c>
      <c r="S97" s="243">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4.2</v>
      </c>
      <c r="T97" s="243">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4.2</v>
      </c>
      <c r="U97" s="243">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4.4000000000000004</v>
      </c>
      <c r="V97" s="243">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4.9000000000000004</v>
      </c>
      <c r="W97" s="243">
        <f t="shared" si="31"/>
        <v>4.4000000000000004</v>
      </c>
      <c r="X97" s="243">
        <f t="shared" si="32"/>
        <v>2.9</v>
      </c>
      <c r="Y97" s="250">
        <f>IF('Core Indicators'!FC94="x","x",IF('Core Indicators'!FC94&gt;=5,5,IF('Core Indicators'!FC94&gt;=4,4,IF('Core Indicators'!FC94&gt;=3,3,IF('Core Indicators'!FC94&gt;=2,2,IF('Core Indicators'!FC94&gt;=1,1,0))))))</f>
        <v>1</v>
      </c>
      <c r="Z97" s="243">
        <f t="shared" si="33"/>
        <v>1</v>
      </c>
      <c r="AA97" s="250">
        <f>'Crisis Indicator Data'!Y94</f>
        <v>2</v>
      </c>
      <c r="AB97" s="250">
        <f>'Crisis Indicator Data'!Z94</f>
        <v>2</v>
      </c>
      <c r="AC97" s="250">
        <f>'Crisis Indicator Data'!AA94</f>
        <v>2</v>
      </c>
      <c r="AD97" s="250">
        <f>'Crisis Indicator Data'!AB94</f>
        <v>0</v>
      </c>
      <c r="AE97" s="250">
        <f t="shared" si="34"/>
        <v>3</v>
      </c>
      <c r="AF97" s="250">
        <f>'Crisis Indicator Data'!AC94</f>
        <v>2</v>
      </c>
      <c r="AG97" s="250">
        <f>'Crisis Indicator Data'!AD94</f>
        <v>3</v>
      </c>
      <c r="AH97" s="250">
        <f t="shared" si="35"/>
        <v>5</v>
      </c>
      <c r="AI97" s="250">
        <f>'Crisis Indicator Data'!AE94</f>
        <v>0</v>
      </c>
      <c r="AJ97" s="250">
        <f>'Crisis Indicator Data'!AF94</f>
        <v>0</v>
      </c>
      <c r="AK97" s="250">
        <f>'Crisis Indicator Data'!AG94</f>
        <v>3</v>
      </c>
      <c r="AL97" s="250">
        <f t="shared" si="36"/>
        <v>3</v>
      </c>
      <c r="AM97" s="243">
        <f t="shared" si="37"/>
        <v>4</v>
      </c>
      <c r="AN97" s="243">
        <f t="shared" si="38"/>
        <v>2.5</v>
      </c>
    </row>
    <row r="98" spans="1:40" ht="13.5" customHeight="1" x14ac:dyDescent="0.25">
      <c r="A98" s="149" t="str">
        <f>'Crisis Indicator Data'!A95</f>
        <v>Conflict in Palestine</v>
      </c>
      <c r="B98" s="150" t="str">
        <f>'Crisis Indicator Data'!B95</f>
        <v>Conflict</v>
      </c>
      <c r="C98" s="150" t="str">
        <f>'Crisis Indicator Data'!C95</f>
        <v>PSE002</v>
      </c>
      <c r="D98" s="150" t="str">
        <f>'Crisis Indicator Data'!D95</f>
        <v>Palestine</v>
      </c>
      <c r="E98" s="151" t="str">
        <f>'Crisis Indicator Data'!E95</f>
        <v>PSE</v>
      </c>
      <c r="F98" s="243" t="str">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x</v>
      </c>
      <c r="G98" s="243" t="str">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x</v>
      </c>
      <c r="H98" s="243" t="str">
        <f t="shared" si="26"/>
        <v>x</v>
      </c>
      <c r="I98" s="243">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0</v>
      </c>
      <c r="J98" s="243">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v>
      </c>
      <c r="K98" s="243">
        <f t="shared" si="27"/>
        <v>0</v>
      </c>
      <c r="L98" s="243" t="str">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3">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1.1000000000000001</v>
      </c>
      <c r="N98" s="243">
        <f t="shared" si="28"/>
        <v>1.1000000000000001</v>
      </c>
      <c r="O98" s="243">
        <f t="shared" si="29"/>
        <v>0.55000000000000004</v>
      </c>
      <c r="P98" s="243">
        <f>IF(B98="Regional crisis",VLOOKUP(C98,'Regional Crises'!$B$1:$R$69,12,FALSE),VLOOKUP(E98,'Country Indicator Data'!$B$4:$I$300,8,FALSE))</f>
        <v>6</v>
      </c>
      <c r="Q98" s="243">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2.2999999999999998</v>
      </c>
      <c r="R98" s="243">
        <f t="shared" si="30"/>
        <v>4.1500000000000004</v>
      </c>
      <c r="S98" s="243" t="str">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x</v>
      </c>
      <c r="T98" s="243">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243" t="str">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x</v>
      </c>
      <c r="V98" s="243">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4.5</v>
      </c>
      <c r="W98" s="243">
        <f t="shared" si="31"/>
        <v>3.8</v>
      </c>
      <c r="X98" s="243">
        <f t="shared" si="32"/>
        <v>2.8</v>
      </c>
      <c r="Y98" s="250">
        <f>IF('Core Indicators'!FC95="x","x",IF('Core Indicators'!FC95&gt;=5,5,IF('Core Indicators'!FC95&gt;=4,4,IF('Core Indicators'!FC95&gt;=3,3,IF('Core Indicators'!FC95&gt;=2,2,IF('Core Indicators'!FC95&gt;=1,1,0))))))</f>
        <v>4</v>
      </c>
      <c r="Z98" s="243">
        <f t="shared" si="33"/>
        <v>4</v>
      </c>
      <c r="AA98" s="250">
        <f>'Crisis Indicator Data'!Y95</f>
        <v>2</v>
      </c>
      <c r="AB98" s="250">
        <f>'Crisis Indicator Data'!Z95</f>
        <v>3</v>
      </c>
      <c r="AC98" s="250">
        <f>'Crisis Indicator Data'!AA95</f>
        <v>3</v>
      </c>
      <c r="AD98" s="250">
        <f>'Crisis Indicator Data'!AB95</f>
        <v>0</v>
      </c>
      <c r="AE98" s="250">
        <f t="shared" si="34"/>
        <v>4</v>
      </c>
      <c r="AF98" s="250">
        <f>'Crisis Indicator Data'!AC95</f>
        <v>2</v>
      </c>
      <c r="AG98" s="250">
        <f>'Crisis Indicator Data'!AD95</f>
        <v>3</v>
      </c>
      <c r="AH98" s="250">
        <f t="shared" si="35"/>
        <v>5</v>
      </c>
      <c r="AI98" s="250">
        <f>'Crisis Indicator Data'!AE95</f>
        <v>3</v>
      </c>
      <c r="AJ98" s="250">
        <f>'Crisis Indicator Data'!AF95</f>
        <v>2</v>
      </c>
      <c r="AK98" s="250">
        <f>'Crisis Indicator Data'!AG95</f>
        <v>3</v>
      </c>
      <c r="AL98" s="250">
        <f t="shared" si="36"/>
        <v>5</v>
      </c>
      <c r="AM98" s="243">
        <f t="shared" si="37"/>
        <v>5</v>
      </c>
      <c r="AN98" s="243">
        <f t="shared" si="38"/>
        <v>4.5</v>
      </c>
    </row>
    <row r="99" spans="1:40" ht="13.5" customHeight="1" x14ac:dyDescent="0.25">
      <c r="A99" s="149" t="str">
        <f>'Crisis Indicator Data'!A96</f>
        <v>Regional Boko Haram Crisis</v>
      </c>
      <c r="B99" s="150" t="str">
        <f>'Crisis Indicator Data'!B96</f>
        <v>Regional crisis</v>
      </c>
      <c r="C99" s="150" t="str">
        <f>'Crisis Indicator Data'!C96</f>
        <v>REG001</v>
      </c>
      <c r="D99" s="150" t="str">
        <f>'Crisis Indicator Data'!D96</f>
        <v>Nigeria,Niger,Chad,Cameroon</v>
      </c>
      <c r="E99" s="151" t="str">
        <f>'Crisis Indicator Data'!E96</f>
        <v>NGA,NER,TCD,CMR</v>
      </c>
      <c r="F99" s="243">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2.8</v>
      </c>
      <c r="G99" s="243">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2.7</v>
      </c>
      <c r="H99" s="243">
        <f t="shared" si="26"/>
        <v>2.75</v>
      </c>
      <c r="I99" s="243">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v>
      </c>
      <c r="J99" s="243">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0.8</v>
      </c>
      <c r="K99" s="243">
        <f t="shared" si="27"/>
        <v>2.4</v>
      </c>
      <c r="L99" s="243">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243">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1.9</v>
      </c>
      <c r="N99" s="243">
        <f t="shared" si="28"/>
        <v>3.0999999999999996</v>
      </c>
      <c r="O99" s="243">
        <f t="shared" si="29"/>
        <v>2.75</v>
      </c>
      <c r="P99" s="243">
        <f>IF(B99="Regional crisis",VLOOKUP(C99,'Regional Crises'!$B$1:$R$69,12,FALSE),VLOOKUP(E99,'Country Indicator Data'!$B$4:$I$300,8,FALSE))</f>
        <v>8.5</v>
      </c>
      <c r="Q99" s="243">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243">
        <f t="shared" si="30"/>
        <v>6.75</v>
      </c>
      <c r="S99" s="243">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243">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3.5</v>
      </c>
      <c r="U99" s="243">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v>
      </c>
      <c r="V99" s="243">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3.4</v>
      </c>
      <c r="W99" s="243">
        <f t="shared" si="31"/>
        <v>3.4</v>
      </c>
      <c r="X99" s="243">
        <f t="shared" si="32"/>
        <v>4.3</v>
      </c>
      <c r="Y99" s="250">
        <f>IF('Core Indicators'!FC96="x","x",IF('Core Indicators'!FC96&gt;=5,5,IF('Core Indicators'!FC96&gt;=4,4,IF('Core Indicators'!FC96&gt;=3,3,IF('Core Indicators'!FC96&gt;=2,2,IF('Core Indicators'!FC96&gt;=1,1,0))))))</f>
        <v>5</v>
      </c>
      <c r="Z99" s="243">
        <f t="shared" si="33"/>
        <v>5</v>
      </c>
      <c r="AA99" s="250">
        <f>'Crisis Indicator Data'!Y96</f>
        <v>1</v>
      </c>
      <c r="AB99" s="250">
        <f>'Crisis Indicator Data'!Z96</f>
        <v>3</v>
      </c>
      <c r="AC99" s="250">
        <f>'Crisis Indicator Data'!AA96</f>
        <v>1</v>
      </c>
      <c r="AD99" s="250">
        <f>'Crisis Indicator Data'!AB96</f>
        <v>0</v>
      </c>
      <c r="AE99" s="250">
        <f t="shared" si="34"/>
        <v>2</v>
      </c>
      <c r="AF99" s="250">
        <f>'Crisis Indicator Data'!AC96</f>
        <v>2</v>
      </c>
      <c r="AG99" s="250">
        <f>'Crisis Indicator Data'!AD96</f>
        <v>3</v>
      </c>
      <c r="AH99" s="250">
        <f t="shared" si="35"/>
        <v>5</v>
      </c>
      <c r="AI99" s="250">
        <f>'Crisis Indicator Data'!AE96</f>
        <v>3</v>
      </c>
      <c r="AJ99" s="250">
        <f>'Crisis Indicator Data'!AF96</f>
        <v>3</v>
      </c>
      <c r="AK99" s="250">
        <f>'Crisis Indicator Data'!AG96</f>
        <v>3</v>
      </c>
      <c r="AL99" s="250">
        <f t="shared" si="36"/>
        <v>5</v>
      </c>
      <c r="AM99" s="243">
        <f t="shared" si="37"/>
        <v>4</v>
      </c>
      <c r="AN99" s="243">
        <f t="shared" si="38"/>
        <v>4.5</v>
      </c>
    </row>
    <row r="100" spans="1:40" ht="13.5" customHeight="1" x14ac:dyDescent="0.25">
      <c r="A100" s="149" t="str">
        <f>'Crisis Indicator Data'!A97</f>
        <v>Venezuela Regional Crisis</v>
      </c>
      <c r="B100" s="150" t="str">
        <f>'Crisis Indicator Data'!B97</f>
        <v>Regional crisis</v>
      </c>
      <c r="C100" s="150" t="str">
        <f>'Crisis Indicator Data'!C97</f>
        <v>REG002</v>
      </c>
      <c r="D100" s="150" t="str">
        <f>'Crisis Indicator Data'!D97</f>
        <v>Venezuela,Brazil,Colombia,Ecuador,Peru,Trinidad and Tobago</v>
      </c>
      <c r="E100" s="151" t="str">
        <f>'Crisis Indicator Data'!E97</f>
        <v>VEN,BRA,COL,ECU,PER,TTO</v>
      </c>
      <c r="F100" s="243">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1.5</v>
      </c>
      <c r="G100" s="243">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1.7</v>
      </c>
      <c r="H100" s="243">
        <f t="shared" si="26"/>
        <v>1.6</v>
      </c>
      <c r="I100" s="243">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2.4</v>
      </c>
      <c r="J100" s="243">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2.7</v>
      </c>
      <c r="K100" s="243">
        <f t="shared" si="27"/>
        <v>2.5499999999999998</v>
      </c>
      <c r="L100" s="243">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2.6</v>
      </c>
      <c r="M100" s="243">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2.6</v>
      </c>
      <c r="N100" s="243">
        <f t="shared" si="28"/>
        <v>2.6</v>
      </c>
      <c r="O100" s="243">
        <f t="shared" si="29"/>
        <v>2.25</v>
      </c>
      <c r="P100" s="243">
        <f>IF(B100="Regional crisis",VLOOKUP(C100,'Regional Crises'!$B$1:$R$69,12,FALSE),VLOOKUP(E100,'Country Indicator Data'!$B$4:$I$300,8,FALSE))</f>
        <v>6</v>
      </c>
      <c r="Q100" s="243" t="str">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x</v>
      </c>
      <c r="R100" s="243">
        <f t="shared" si="30"/>
        <v>6</v>
      </c>
      <c r="S100" s="243">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43">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3.2</v>
      </c>
      <c r="U100" s="243">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v>
      </c>
      <c r="V100" s="243">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1.9</v>
      </c>
      <c r="W100" s="243">
        <f t="shared" si="31"/>
        <v>2.6</v>
      </c>
      <c r="X100" s="243">
        <f t="shared" si="32"/>
        <v>3.6</v>
      </c>
      <c r="Y100" s="250">
        <f>IF('Core Indicators'!FC97="x","x",IF('Core Indicators'!FC97&gt;=5,5,IF('Core Indicators'!FC97&gt;=4,4,IF('Core Indicators'!FC97&gt;=3,3,IF('Core Indicators'!FC97&gt;=2,2,IF('Core Indicators'!FC97&gt;=1,1,0))))))</f>
        <v>4</v>
      </c>
      <c r="Z100" s="243">
        <f t="shared" si="33"/>
        <v>4</v>
      </c>
      <c r="AA100" s="250">
        <f>'Crisis Indicator Data'!Y97</f>
        <v>3</v>
      </c>
      <c r="AB100" s="250">
        <f>'Crisis Indicator Data'!Z97</f>
        <v>2</v>
      </c>
      <c r="AC100" s="250">
        <f>'Crisis Indicator Data'!AA97</f>
        <v>3</v>
      </c>
      <c r="AD100" s="250">
        <f>'Crisis Indicator Data'!AB97</f>
        <v>1</v>
      </c>
      <c r="AE100" s="250">
        <f t="shared" si="34"/>
        <v>4</v>
      </c>
      <c r="AF100" s="250">
        <f>'Crisis Indicator Data'!AC97</f>
        <v>3</v>
      </c>
      <c r="AG100" s="250">
        <f>'Crisis Indicator Data'!AD97</f>
        <v>3</v>
      </c>
      <c r="AH100" s="250">
        <f t="shared" si="35"/>
        <v>5</v>
      </c>
      <c r="AI100" s="250">
        <f>'Crisis Indicator Data'!AE97</f>
        <v>3</v>
      </c>
      <c r="AJ100" s="250">
        <f>'Crisis Indicator Data'!AF97</f>
        <v>2</v>
      </c>
      <c r="AK100" s="250">
        <f>'Crisis Indicator Data'!AG97</f>
        <v>3</v>
      </c>
      <c r="AL100" s="250">
        <f t="shared" si="36"/>
        <v>5</v>
      </c>
      <c r="AM100" s="243">
        <f t="shared" si="37"/>
        <v>5</v>
      </c>
      <c r="AN100" s="243">
        <f t="shared" si="38"/>
        <v>4.5</v>
      </c>
    </row>
    <row r="101" spans="1:40" ht="13.5" customHeight="1" x14ac:dyDescent="0.25">
      <c r="A101" s="149" t="str">
        <f>'Crisis Indicator Data'!A98</f>
        <v>Regional Kashmir conflict</v>
      </c>
      <c r="B101" s="150" t="str">
        <f>'Crisis Indicator Data'!B98</f>
        <v>Regional crisis</v>
      </c>
      <c r="C101" s="150" t="str">
        <f>'Crisis Indicator Data'!C98</f>
        <v>REG003</v>
      </c>
      <c r="D101" s="150" t="str">
        <f>'Crisis Indicator Data'!D98</f>
        <v>India,Pakistan</v>
      </c>
      <c r="E101" s="151" t="str">
        <f>'Crisis Indicator Data'!E98</f>
        <v>IND,PAK</v>
      </c>
      <c r="F101" s="243">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3.2</v>
      </c>
      <c r="G101" s="243">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243">
        <f t="shared" si="26"/>
        <v>2.75</v>
      </c>
      <c r="I101" s="243">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3.8</v>
      </c>
      <c r="J101" s="243">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0.8</v>
      </c>
      <c r="K101" s="243">
        <f t="shared" si="27"/>
        <v>2.2999999999999998</v>
      </c>
      <c r="L101" s="243">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3.5</v>
      </c>
      <c r="M101" s="243">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1.1000000000000001</v>
      </c>
      <c r="N101" s="243">
        <f t="shared" si="28"/>
        <v>2.2999999999999998</v>
      </c>
      <c r="O101" s="243">
        <f t="shared" si="29"/>
        <v>2.4499999999999997</v>
      </c>
      <c r="P101" s="243">
        <f>IF(B101="Regional crisis",VLOOKUP(C101,'Regional Crises'!$B$1:$R$69,12,FALSE),VLOOKUP(E101,'Country Indicator Data'!$B$4:$I$300,8,FALSE))</f>
        <v>6</v>
      </c>
      <c r="Q101" s="243">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4.4000000000000004</v>
      </c>
      <c r="R101" s="243">
        <f t="shared" si="30"/>
        <v>5.2</v>
      </c>
      <c r="S101" s="243">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3.2</v>
      </c>
      <c r="T101" s="243">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2.8</v>
      </c>
      <c r="U101" s="243">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243">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2.2999999999999998</v>
      </c>
      <c r="W101" s="243">
        <f t="shared" si="31"/>
        <v>2.7</v>
      </c>
      <c r="X101" s="243">
        <f t="shared" si="32"/>
        <v>3.5</v>
      </c>
      <c r="Y101" s="250">
        <f>IF('Core Indicators'!FC98="x","x",IF('Core Indicators'!FC98&gt;=5,5,IF('Core Indicators'!FC98&gt;=4,4,IF('Core Indicators'!FC98&gt;=3,3,IF('Core Indicators'!FC98&gt;=2,2,IF('Core Indicators'!FC98&gt;=1,1,0))))))</f>
        <v>3</v>
      </c>
      <c r="Z101" s="243">
        <f t="shared" si="33"/>
        <v>3</v>
      </c>
      <c r="AA101" s="250">
        <f>'Crisis Indicator Data'!Y98</f>
        <v>2</v>
      </c>
      <c r="AB101" s="250">
        <f>'Crisis Indicator Data'!Z98</f>
        <v>1</v>
      </c>
      <c r="AC101" s="250">
        <f>'Crisis Indicator Data'!AA98</f>
        <v>2</v>
      </c>
      <c r="AD101" s="250">
        <f>'Crisis Indicator Data'!AB98</f>
        <v>0</v>
      </c>
      <c r="AE101" s="250">
        <f t="shared" si="34"/>
        <v>2</v>
      </c>
      <c r="AF101" s="250">
        <f>'Crisis Indicator Data'!AC98</f>
        <v>0</v>
      </c>
      <c r="AG101" s="250">
        <f>'Crisis Indicator Data'!AD98</f>
        <v>2</v>
      </c>
      <c r="AH101" s="250">
        <f t="shared" si="35"/>
        <v>2</v>
      </c>
      <c r="AI101" s="250">
        <f>'Crisis Indicator Data'!AE98</f>
        <v>1</v>
      </c>
      <c r="AJ101" s="250">
        <f>'Crisis Indicator Data'!AF98</f>
        <v>1</v>
      </c>
      <c r="AK101" s="250">
        <f>'Crisis Indicator Data'!AG98</f>
        <v>1</v>
      </c>
      <c r="AL101" s="250">
        <f t="shared" si="36"/>
        <v>3</v>
      </c>
      <c r="AM101" s="243">
        <f t="shared" si="37"/>
        <v>2</v>
      </c>
      <c r="AN101" s="243">
        <f t="shared" si="38"/>
        <v>2.5</v>
      </c>
    </row>
    <row r="102" spans="1:40" ht="13.5" customHeight="1" x14ac:dyDescent="0.25">
      <c r="A102" s="149" t="str">
        <f>'Crisis Indicator Data'!A99</f>
        <v>Syrian Regional Crisis</v>
      </c>
      <c r="B102" s="150" t="str">
        <f>'Crisis Indicator Data'!B99</f>
        <v>Regional crisis</v>
      </c>
      <c r="C102" s="150" t="str">
        <f>'Crisis Indicator Data'!C99</f>
        <v>REG004</v>
      </c>
      <c r="D102" s="150" t="str">
        <f>'Crisis Indicator Data'!D99</f>
        <v>Syria,Turkey,Iraq,Egypt,Jordan,Lebanon</v>
      </c>
      <c r="E102" s="151" t="str">
        <f>'Crisis Indicator Data'!E99</f>
        <v>SYR,TUR,IRQ,EGY,JOR,LBN</v>
      </c>
      <c r="F102" s="243">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3.8</v>
      </c>
      <c r="G102" s="243">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243">
        <f t="shared" ref="H102:H133" si="39">IF(AND(F102="x",G102="x"),"x",AVERAGE(F102,G102))</f>
        <v>3.4</v>
      </c>
      <c r="I102" s="243">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2.5</v>
      </c>
      <c r="J102" s="243">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3.3</v>
      </c>
      <c r="K102" s="243">
        <f t="shared" ref="K102:K133" si="40">IF(AND(I102="x",J102="x"),"x",AVERAGE(I102,J102))</f>
        <v>2.9</v>
      </c>
      <c r="L102" s="243">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v>
      </c>
      <c r="M102" s="243">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1.2</v>
      </c>
      <c r="N102" s="243">
        <f t="shared" ref="N102:N133" si="41">IF(AND(L102="x",M102="x"),"x",AVERAGE(L102,M102))</f>
        <v>2.1</v>
      </c>
      <c r="O102" s="243">
        <f t="shared" ref="O102:O133" si="42">AVERAGE(H102,K102,N102)</f>
        <v>2.8000000000000003</v>
      </c>
      <c r="P102" s="243">
        <f>IF(B102="Regional crisis",VLOOKUP(C102,'Regional Crises'!$B$1:$R$69,12,FALSE),VLOOKUP(E102,'Country Indicator Data'!$B$4:$I$300,8,FALSE))</f>
        <v>8.3333333333333339</v>
      </c>
      <c r="Q102" s="243">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243">
        <f t="shared" ref="R102:R133" si="43">AVERAGE(P102:Q102)</f>
        <v>6.666666666666667</v>
      </c>
      <c r="S102" s="243">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3.5</v>
      </c>
      <c r="T102" s="243">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243">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3.3</v>
      </c>
      <c r="V102" s="243">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3.6</v>
      </c>
      <c r="W102" s="243">
        <f t="shared" ref="W102:W133" si="44">IF(AND(S102="x",V102="x"),"x",ROUND(AVERAGE(S102,V102,T102,U102),1))</f>
        <v>3.5</v>
      </c>
      <c r="X102" s="243">
        <f t="shared" ref="X102:X133" si="45">ROUND(AVERAGE(O102,W102,R102),1)</f>
        <v>4.3</v>
      </c>
      <c r="Y102" s="250">
        <f>IF('Core Indicators'!FC99="x","x",IF('Core Indicators'!FC99&gt;=5,5,IF('Core Indicators'!FC99&gt;=4,4,IF('Core Indicators'!FC99&gt;=3,3,IF('Core Indicators'!FC99&gt;=2,2,IF('Core Indicators'!FC99&gt;=1,1,0))))))</f>
        <v>5</v>
      </c>
      <c r="Z102" s="243">
        <f t="shared" ref="Z102:Z133" si="46">Y102</f>
        <v>5</v>
      </c>
      <c r="AA102" s="250">
        <f>'Crisis Indicator Data'!Y99</f>
        <v>1</v>
      </c>
      <c r="AB102" s="250">
        <f>'Crisis Indicator Data'!Z99</f>
        <v>3</v>
      </c>
      <c r="AC102" s="250">
        <f>'Crisis Indicator Data'!AA99</f>
        <v>2</v>
      </c>
      <c r="AD102" s="250">
        <f>'Crisis Indicator Data'!AB99</f>
        <v>3</v>
      </c>
      <c r="AE102" s="250">
        <f t="shared" ref="AE102:AE133" si="47">IF(SUM(AA102:AD102)=0,0,IF(SUM(AA102,AB102,AC102,AD102)&lt;2,1,IF(SUM(AA102:AD102)&lt;6,2,IF(SUM(AA102:AD102)&lt;8,3,IF(SUM(AA102:AD102)&lt;10,4,5)))))</f>
        <v>4</v>
      </c>
      <c r="AF102" s="250">
        <f>'Crisis Indicator Data'!AC99</f>
        <v>2</v>
      </c>
      <c r="AG102" s="250">
        <f>'Crisis Indicator Data'!AD99</f>
        <v>3</v>
      </c>
      <c r="AH102" s="250">
        <f t="shared" ref="AH102:AH133" si="48">IF(SUM(AF102:AG102)=0,0,IF(SUM(AF102,AG102)=1,1,IF(SUM(AF102:AG102)&lt;3,2,IF(SUM(AF102:AG102)&lt;4,3,IF(SUM(AF102:AG102)&lt;5,4,5)))))</f>
        <v>5</v>
      </c>
      <c r="AI102" s="250">
        <f>'Crisis Indicator Data'!AE99</f>
        <v>3</v>
      </c>
      <c r="AJ102" s="250">
        <f>'Crisis Indicator Data'!AF99</f>
        <v>3</v>
      </c>
      <c r="AK102" s="250">
        <f>'Crisis Indicator Data'!AG99</f>
        <v>3</v>
      </c>
      <c r="AL102" s="250">
        <f t="shared" ref="AL102:AL133" si="49">IF(SUM(AI102:AK102)=0,0,IF(SUM(AI102:AK102)=1,1,IF(SUM(AI102:AK102)&lt;3,2,IF(SUM(AI102:AK102)&lt;5,3,IF(SUM(AI102:AK102)&lt;7,4,5)))))</f>
        <v>5</v>
      </c>
      <c r="AM102" s="243">
        <f t="shared" ref="AM102:AM133" si="50">IF(AA102=3,5,ROUND(AVERAGE(AE102,AH102,AL102),0))</f>
        <v>5</v>
      </c>
      <c r="AN102" s="243">
        <f t="shared" ref="AN102:AN133" si="51">IF(AND(Z102="x",AM102="x"),"x",ROUND(AVERAGE(Z102,AM102),1))</f>
        <v>5</v>
      </c>
    </row>
    <row r="103" spans="1:40" ht="13.5" customHeight="1" x14ac:dyDescent="0.25">
      <c r="A103" s="149" t="str">
        <f>'Crisis Indicator Data'!A100</f>
        <v xml:space="preserve">Eastern Mediterranean Route </v>
      </c>
      <c r="B103" s="150" t="str">
        <f>'Crisis Indicator Data'!B100</f>
        <v>Regional crisis</v>
      </c>
      <c r="C103" s="150" t="str">
        <f>'Crisis Indicator Data'!C100</f>
        <v>REG006</v>
      </c>
      <c r="D103" s="150" t="str">
        <f>'Crisis Indicator Data'!D100</f>
        <v>Turkey,Greece</v>
      </c>
      <c r="E103" s="151" t="str">
        <f>'Crisis Indicator Data'!E100</f>
        <v>TUR,GRC</v>
      </c>
      <c r="F103" s="243">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2.1</v>
      </c>
      <c r="G103" s="243">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2.5</v>
      </c>
      <c r="H103" s="243">
        <f t="shared" si="39"/>
        <v>2.2999999999999998</v>
      </c>
      <c r="I103" s="243">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1.2</v>
      </c>
      <c r="J103" s="243">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1.8</v>
      </c>
      <c r="K103" s="243">
        <f t="shared" si="40"/>
        <v>1.5</v>
      </c>
      <c r="L103" s="243">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1.4</v>
      </c>
      <c r="M103" s="243">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1.6</v>
      </c>
      <c r="N103" s="243">
        <f t="shared" si="41"/>
        <v>1.5</v>
      </c>
      <c r="O103" s="243">
        <f t="shared" si="42"/>
        <v>1.7666666666666666</v>
      </c>
      <c r="P103" s="243">
        <f>IF(B103="Regional crisis",VLOOKUP(C103,'Regional Crises'!$B$1:$R$69,12,FALSE),VLOOKUP(E103,'Country Indicator Data'!$B$4:$I$300,8,FALSE))</f>
        <v>8</v>
      </c>
      <c r="Q103" s="243">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3.3</v>
      </c>
      <c r="R103" s="243">
        <f t="shared" si="43"/>
        <v>5.65</v>
      </c>
      <c r="S103" s="243">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2.8</v>
      </c>
      <c r="T103" s="243">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2.5</v>
      </c>
      <c r="U103" s="243">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3.3</v>
      </c>
      <c r="V103" s="243">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v>
      </c>
      <c r="W103" s="243">
        <f t="shared" si="44"/>
        <v>2.7</v>
      </c>
      <c r="X103" s="243">
        <f t="shared" si="45"/>
        <v>3.4</v>
      </c>
      <c r="Y103" s="250">
        <f>IF('Core Indicators'!FC100="x","x",IF('Core Indicators'!FC100&gt;=5,5,IF('Core Indicators'!FC100&gt;=4,4,IF('Core Indicators'!FC100&gt;=3,3,IF('Core Indicators'!FC100&gt;=2,2,IF('Core Indicators'!FC100&gt;=1,1,0))))))</f>
        <v>2</v>
      </c>
      <c r="Z103" s="243">
        <f t="shared" si="46"/>
        <v>2</v>
      </c>
      <c r="AA103" s="250">
        <f>'Crisis Indicator Data'!Y100</f>
        <v>1</v>
      </c>
      <c r="AB103" s="250">
        <f>'Crisis Indicator Data'!Z100</f>
        <v>2</v>
      </c>
      <c r="AC103" s="250">
        <f>'Crisis Indicator Data'!AA100</f>
        <v>2</v>
      </c>
      <c r="AD103" s="250">
        <f>'Crisis Indicator Data'!AB100</f>
        <v>0</v>
      </c>
      <c r="AE103" s="250">
        <f t="shared" si="47"/>
        <v>2</v>
      </c>
      <c r="AF103" s="250">
        <f>'Crisis Indicator Data'!AC100</f>
        <v>2</v>
      </c>
      <c r="AG103" s="250">
        <f>'Crisis Indicator Data'!AD100</f>
        <v>3</v>
      </c>
      <c r="AH103" s="250">
        <f t="shared" si="48"/>
        <v>5</v>
      </c>
      <c r="AI103" s="250">
        <f>'Crisis Indicator Data'!AE100</f>
        <v>1</v>
      </c>
      <c r="AJ103" s="250">
        <f>'Crisis Indicator Data'!AF100</f>
        <v>3</v>
      </c>
      <c r="AK103" s="250">
        <f>'Crisis Indicator Data'!AG100</f>
        <v>1</v>
      </c>
      <c r="AL103" s="250">
        <f t="shared" si="49"/>
        <v>4</v>
      </c>
      <c r="AM103" s="243">
        <f t="shared" si="50"/>
        <v>4</v>
      </c>
      <c r="AN103" s="243">
        <f t="shared" si="51"/>
        <v>3</v>
      </c>
    </row>
    <row r="104" spans="1:40" ht="13.5" customHeight="1" x14ac:dyDescent="0.25">
      <c r="A104" s="149" t="str">
        <f>'Crisis Indicator Data'!A101</f>
        <v>Central Mediterranean Route</v>
      </c>
      <c r="B104" s="150" t="str">
        <f>'Crisis Indicator Data'!B101</f>
        <v>Regional crisis</v>
      </c>
      <c r="C104" s="150" t="str">
        <f>'Crisis Indicator Data'!C101</f>
        <v>REG007</v>
      </c>
      <c r="D104" s="150" t="str">
        <f>'Crisis Indicator Data'!D101</f>
        <v>Algeria,Tunisia,Libya,Italy</v>
      </c>
      <c r="E104" s="151" t="str">
        <f>'Crisis Indicator Data'!E101</f>
        <v>DZA,TUN,LBY,ITA</v>
      </c>
      <c r="F104" s="243">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2.9</v>
      </c>
      <c r="G104" s="243">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2.7</v>
      </c>
      <c r="H104" s="243">
        <f t="shared" si="39"/>
        <v>2.8</v>
      </c>
      <c r="I104" s="243">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1.1000000000000001</v>
      </c>
      <c r="J104" s="243">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0.7</v>
      </c>
      <c r="K104" s="243">
        <f t="shared" si="40"/>
        <v>0.9</v>
      </c>
      <c r="L104" s="243">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1.6</v>
      </c>
      <c r="M104" s="243">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0.9</v>
      </c>
      <c r="N104" s="243">
        <f t="shared" si="41"/>
        <v>1.25</v>
      </c>
      <c r="O104" s="243">
        <f t="shared" si="42"/>
        <v>1.6499999999999997</v>
      </c>
      <c r="P104" s="243">
        <f>IF(B104="Regional crisis",VLOOKUP(C104,'Regional Crises'!$B$1:$R$69,12,FALSE),VLOOKUP(E104,'Country Indicator Data'!$B$4:$I$300,8,FALSE))</f>
        <v>5.5</v>
      </c>
      <c r="Q104" s="243">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v>
      </c>
      <c r="R104" s="243">
        <f t="shared" si="43"/>
        <v>4.75</v>
      </c>
      <c r="S104" s="243">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3.1</v>
      </c>
      <c r="T104" s="243">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3.1</v>
      </c>
      <c r="U104" s="243">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2.9</v>
      </c>
      <c r="V104" s="243">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2.5</v>
      </c>
      <c r="W104" s="243">
        <f t="shared" si="44"/>
        <v>2.9</v>
      </c>
      <c r="X104" s="243">
        <f t="shared" si="45"/>
        <v>3.1</v>
      </c>
      <c r="Y104" s="250">
        <f>IF('Core Indicators'!FC101="x","x",IF('Core Indicators'!FC101&gt;=5,5,IF('Core Indicators'!FC101&gt;=4,4,IF('Core Indicators'!FC101&gt;=3,3,IF('Core Indicators'!FC101&gt;=2,2,IF('Core Indicators'!FC101&gt;=1,1,0))))))</f>
        <v>2</v>
      </c>
      <c r="Z104" s="243">
        <f t="shared" si="46"/>
        <v>2</v>
      </c>
      <c r="AA104" s="250">
        <f>'Crisis Indicator Data'!Y101</f>
        <v>1</v>
      </c>
      <c r="AB104" s="250">
        <f>'Crisis Indicator Data'!Z101</f>
        <v>3</v>
      </c>
      <c r="AC104" s="250">
        <f>'Crisis Indicator Data'!AA101</f>
        <v>2</v>
      </c>
      <c r="AD104" s="250">
        <f>'Crisis Indicator Data'!AB101</f>
        <v>0</v>
      </c>
      <c r="AE104" s="250">
        <f t="shared" si="47"/>
        <v>3</v>
      </c>
      <c r="AF104" s="250">
        <f>'Crisis Indicator Data'!AC101</f>
        <v>2</v>
      </c>
      <c r="AG104" s="250">
        <f>'Crisis Indicator Data'!AD101</f>
        <v>2</v>
      </c>
      <c r="AH104" s="250">
        <f t="shared" si="48"/>
        <v>4</v>
      </c>
      <c r="AI104" s="250">
        <f>'Crisis Indicator Data'!AE101</f>
        <v>1</v>
      </c>
      <c r="AJ104" s="250">
        <f>'Crisis Indicator Data'!AF101</f>
        <v>1</v>
      </c>
      <c r="AK104" s="250">
        <f>'Crisis Indicator Data'!AG101</f>
        <v>1</v>
      </c>
      <c r="AL104" s="250">
        <f t="shared" si="49"/>
        <v>3</v>
      </c>
      <c r="AM104" s="243">
        <f t="shared" si="50"/>
        <v>3</v>
      </c>
      <c r="AN104" s="243">
        <f t="shared" si="51"/>
        <v>2.5</v>
      </c>
    </row>
    <row r="105" spans="1:40" ht="13.5" customHeight="1" x14ac:dyDescent="0.25">
      <c r="A105" s="149" t="str">
        <f>'Crisis Indicator Data'!A102</f>
        <v>Western Mediterranean Route</v>
      </c>
      <c r="B105" s="150" t="str">
        <f>'Crisis Indicator Data'!B102</f>
        <v>Regional crisis</v>
      </c>
      <c r="C105" s="150" t="str">
        <f>'Crisis Indicator Data'!C102</f>
        <v>REG008</v>
      </c>
      <c r="D105" s="150" t="str">
        <f>'Crisis Indicator Data'!D102</f>
        <v>Algeria,Morocco,Spain</v>
      </c>
      <c r="E105" s="151" t="str">
        <f>'Crisis Indicator Data'!E102</f>
        <v>DZA,MAR,ESP</v>
      </c>
      <c r="F105" s="243">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2.7</v>
      </c>
      <c r="G105" s="243">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2.9</v>
      </c>
      <c r="H105" s="243">
        <f t="shared" si="39"/>
        <v>2.8</v>
      </c>
      <c r="I105" s="243">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2.2999999999999998</v>
      </c>
      <c r="J105" s="243">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3.2</v>
      </c>
      <c r="K105" s="243">
        <f t="shared" si="40"/>
        <v>2.75</v>
      </c>
      <c r="L105" s="243">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2.2000000000000002</v>
      </c>
      <c r="M105" s="243">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1.1000000000000001</v>
      </c>
      <c r="N105" s="243">
        <f t="shared" si="41"/>
        <v>1.6500000000000001</v>
      </c>
      <c r="O105" s="243">
        <f t="shared" si="42"/>
        <v>2.4</v>
      </c>
      <c r="P105" s="243">
        <f>IF(B105="Regional crisis",VLOOKUP(C105,'Regional Crises'!$B$1:$R$69,12,FALSE),VLOOKUP(E105,'Country Indicator Data'!$B$4:$I$300,8,FALSE))</f>
        <v>5.333333333333333</v>
      </c>
      <c r="Q105" s="243">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3.2</v>
      </c>
      <c r="R105" s="243">
        <f t="shared" si="43"/>
        <v>4.2666666666666666</v>
      </c>
      <c r="S105" s="243">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2.7</v>
      </c>
      <c r="T105" s="243">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2.5</v>
      </c>
      <c r="U105" s="243">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3.1</v>
      </c>
      <c r="V105" s="243">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2.2999999999999998</v>
      </c>
      <c r="W105" s="243">
        <f t="shared" si="44"/>
        <v>2.7</v>
      </c>
      <c r="X105" s="243">
        <f t="shared" si="45"/>
        <v>3.1</v>
      </c>
      <c r="Y105" s="250">
        <f>IF('Core Indicators'!FC102="x","x",IF('Core Indicators'!FC102&gt;=5,5,IF('Core Indicators'!FC102&gt;=4,4,IF('Core Indicators'!FC102&gt;=3,3,IF('Core Indicators'!FC102&gt;=2,2,IF('Core Indicators'!FC102&gt;=1,1,0))))))</f>
        <v>2</v>
      </c>
      <c r="Z105" s="243">
        <f t="shared" si="46"/>
        <v>2</v>
      </c>
      <c r="AA105" s="250">
        <f>'Crisis Indicator Data'!Y102</f>
        <v>2</v>
      </c>
      <c r="AB105" s="250">
        <f>'Crisis Indicator Data'!Z102</f>
        <v>2</v>
      </c>
      <c r="AC105" s="250">
        <f>'Crisis Indicator Data'!AA102</f>
        <v>2</v>
      </c>
      <c r="AD105" s="250">
        <f>'Crisis Indicator Data'!AB102</f>
        <v>0</v>
      </c>
      <c r="AE105" s="250">
        <f t="shared" si="47"/>
        <v>3</v>
      </c>
      <c r="AF105" s="250">
        <f>'Crisis Indicator Data'!AC102</f>
        <v>1</v>
      </c>
      <c r="AG105" s="250">
        <f>'Crisis Indicator Data'!AD102</f>
        <v>2</v>
      </c>
      <c r="AH105" s="250">
        <f t="shared" si="48"/>
        <v>3</v>
      </c>
      <c r="AI105" s="250">
        <f>'Crisis Indicator Data'!AE102</f>
        <v>0</v>
      </c>
      <c r="AJ105" s="250">
        <f>'Crisis Indicator Data'!AF102</f>
        <v>1</v>
      </c>
      <c r="AK105" s="250">
        <f>'Crisis Indicator Data'!AG102</f>
        <v>1</v>
      </c>
      <c r="AL105" s="250">
        <f t="shared" si="49"/>
        <v>2</v>
      </c>
      <c r="AM105" s="243">
        <f t="shared" si="50"/>
        <v>3</v>
      </c>
      <c r="AN105" s="243">
        <f t="shared" si="51"/>
        <v>2.5</v>
      </c>
    </row>
    <row r="106" spans="1:40" ht="13.5" customHeight="1" x14ac:dyDescent="0.25">
      <c r="A106" s="149" t="str">
        <f>'Crisis Indicator Data'!A103</f>
        <v>Rohingya Regional Crisis</v>
      </c>
      <c r="B106" s="150" t="str">
        <f>'Crisis Indicator Data'!B103</f>
        <v>Regional crisis</v>
      </c>
      <c r="C106" s="150" t="str">
        <f>'Crisis Indicator Data'!C103</f>
        <v>REG011</v>
      </c>
      <c r="D106" s="150" t="str">
        <f>'Crisis Indicator Data'!D103</f>
        <v>Bangladesh,Myanmar</v>
      </c>
      <c r="E106" s="151" t="str">
        <f>'Crisis Indicator Data'!E103</f>
        <v>BGD,MMR</v>
      </c>
      <c r="F106" s="243">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3.8</v>
      </c>
      <c r="G106" s="243">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3.1</v>
      </c>
      <c r="H106" s="243">
        <f t="shared" si="39"/>
        <v>3.45</v>
      </c>
      <c r="I106" s="243">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1.8</v>
      </c>
      <c r="J106" s="243">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2.1</v>
      </c>
      <c r="K106" s="243">
        <f t="shared" si="40"/>
        <v>1.9500000000000002</v>
      </c>
      <c r="L106" s="243">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3.3</v>
      </c>
      <c r="M106" s="243">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0.8</v>
      </c>
      <c r="N106" s="243">
        <f t="shared" si="41"/>
        <v>2.0499999999999998</v>
      </c>
      <c r="O106" s="243">
        <f t="shared" si="42"/>
        <v>2.4833333333333334</v>
      </c>
      <c r="P106" s="243">
        <f>IF(B106="Regional crisis",VLOOKUP(C106,'Regional Crises'!$B$1:$R$69,12,FALSE),VLOOKUP(E106,'Country Indicator Data'!$B$4:$I$300,8,FALSE))</f>
        <v>7</v>
      </c>
      <c r="Q106" s="243">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243">
        <f t="shared" si="43"/>
        <v>6</v>
      </c>
      <c r="S106" s="243">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3.6</v>
      </c>
      <c r="T106" s="243">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3.3</v>
      </c>
      <c r="U106" s="243">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3.4</v>
      </c>
      <c r="V106" s="243">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3.3</v>
      </c>
      <c r="W106" s="243">
        <f t="shared" si="44"/>
        <v>3.4</v>
      </c>
      <c r="X106" s="243">
        <f t="shared" si="45"/>
        <v>4</v>
      </c>
      <c r="Y106" s="250">
        <f>IF('Core Indicators'!FC103="x","x",IF('Core Indicators'!FC103&gt;=5,5,IF('Core Indicators'!FC103&gt;=4,4,IF('Core Indicators'!FC103&gt;=3,3,IF('Core Indicators'!FC103&gt;=2,2,IF('Core Indicators'!FC103&gt;=1,1,0))))))</f>
        <v>4</v>
      </c>
      <c r="Z106" s="243">
        <f t="shared" si="46"/>
        <v>4</v>
      </c>
      <c r="AA106" s="250">
        <f>'Crisis Indicator Data'!Y103</f>
        <v>2</v>
      </c>
      <c r="AB106" s="250">
        <f>'Crisis Indicator Data'!Z103</f>
        <v>2</v>
      </c>
      <c r="AC106" s="250">
        <f>'Crisis Indicator Data'!AA103</f>
        <v>2</v>
      </c>
      <c r="AD106" s="250">
        <f>'Crisis Indicator Data'!AB103</f>
        <v>3</v>
      </c>
      <c r="AE106" s="250">
        <f t="shared" si="47"/>
        <v>4</v>
      </c>
      <c r="AF106" s="250">
        <f>'Crisis Indicator Data'!AC103</f>
        <v>3</v>
      </c>
      <c r="AG106" s="250">
        <f>'Crisis Indicator Data'!AD103</f>
        <v>3</v>
      </c>
      <c r="AH106" s="250">
        <f t="shared" si="48"/>
        <v>5</v>
      </c>
      <c r="AI106" s="250">
        <f>'Crisis Indicator Data'!AE103</f>
        <v>3</v>
      </c>
      <c r="AJ106" s="250">
        <f>'Crisis Indicator Data'!AF103</f>
        <v>1</v>
      </c>
      <c r="AK106" s="250">
        <f>'Crisis Indicator Data'!AG103</f>
        <v>3</v>
      </c>
      <c r="AL106" s="250">
        <f t="shared" si="49"/>
        <v>5</v>
      </c>
      <c r="AM106" s="243">
        <f t="shared" si="50"/>
        <v>5</v>
      </c>
      <c r="AN106" s="243">
        <f t="shared" si="51"/>
        <v>4.5</v>
      </c>
    </row>
    <row r="107" spans="1:40" ht="13.5" customHeight="1" x14ac:dyDescent="0.25">
      <c r="A107" s="149" t="str">
        <f>'Crisis Indicator Data'!A104</f>
        <v>Southern Africa Regional Food Security Crisis</v>
      </c>
      <c r="B107" s="150" t="str">
        <f>'Crisis Indicator Data'!B104</f>
        <v>Regional crisis</v>
      </c>
      <c r="C107" s="150" t="str">
        <f>'Crisis Indicator Data'!C104</f>
        <v>REG012</v>
      </c>
      <c r="D107" s="150" t="str">
        <f>'Crisis Indicator Data'!D104</f>
        <v>Lesotho,Madagascar,Malawi,Namibia,Eswatini,Zambia,Zimbabwe</v>
      </c>
      <c r="E107" s="151" t="str">
        <f>'Crisis Indicator Data'!E104</f>
        <v>LSO,MDG,MWI,NAM,SWZ,ZMB,ZWE</v>
      </c>
      <c r="F107" s="243">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2.4</v>
      </c>
      <c r="G107" s="243">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2.2999999999999998</v>
      </c>
      <c r="H107" s="243">
        <f t="shared" si="39"/>
        <v>2.3499999999999996</v>
      </c>
      <c r="I107" s="243">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2.1</v>
      </c>
      <c r="J107" s="243">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0.3</v>
      </c>
      <c r="K107" s="243">
        <f t="shared" si="40"/>
        <v>1.2</v>
      </c>
      <c r="L107" s="243">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3.6</v>
      </c>
      <c r="M107" s="243">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3.2</v>
      </c>
      <c r="N107" s="243">
        <f t="shared" si="41"/>
        <v>3.4000000000000004</v>
      </c>
      <c r="O107" s="243">
        <f t="shared" si="42"/>
        <v>2.3166666666666669</v>
      </c>
      <c r="P107" s="243">
        <f>IF(B107="Regional crisis",VLOOKUP(C107,'Regional Crises'!$B$1:$R$69,12,FALSE),VLOOKUP(E107,'Country Indicator Data'!$B$4:$I$300,8,FALSE))</f>
        <v>1.7142857142857142</v>
      </c>
      <c r="Q107" s="243">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3.8</v>
      </c>
      <c r="R107" s="243">
        <f t="shared" si="43"/>
        <v>2.7571428571428571</v>
      </c>
      <c r="S107" s="243">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43">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3">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2.8</v>
      </c>
      <c r="V107" s="243">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2.4</v>
      </c>
      <c r="W107" s="243">
        <f t="shared" si="44"/>
        <v>2.9</v>
      </c>
      <c r="X107" s="243">
        <f t="shared" si="45"/>
        <v>2.7</v>
      </c>
      <c r="Y107" s="250">
        <f>IF('Core Indicators'!FC104="x","x",IF('Core Indicators'!FC104&gt;=5,5,IF('Core Indicators'!FC104&gt;=4,4,IF('Core Indicators'!FC104&gt;=3,3,IF('Core Indicators'!FC104&gt;=2,2,IF('Core Indicators'!FC104&gt;=1,1,0))))))</f>
        <v>3</v>
      </c>
      <c r="Z107" s="243">
        <f t="shared" si="46"/>
        <v>3</v>
      </c>
      <c r="AA107" s="250">
        <f>'Crisis Indicator Data'!Y104</f>
        <v>2</v>
      </c>
      <c r="AB107" s="250">
        <f>'Crisis Indicator Data'!Z104</f>
        <v>1</v>
      </c>
      <c r="AC107" s="250">
        <f>'Crisis Indicator Data'!AA104</f>
        <v>1</v>
      </c>
      <c r="AD107" s="250">
        <f>'Crisis Indicator Data'!AB104</f>
        <v>0</v>
      </c>
      <c r="AE107" s="250">
        <f t="shared" si="47"/>
        <v>2</v>
      </c>
      <c r="AF107" s="250">
        <f>'Crisis Indicator Data'!AC104</f>
        <v>0</v>
      </c>
      <c r="AG107" s="250">
        <f>'Crisis Indicator Data'!AD104</f>
        <v>2</v>
      </c>
      <c r="AH107" s="250">
        <f t="shared" si="48"/>
        <v>2</v>
      </c>
      <c r="AI107" s="250">
        <f>'Crisis Indicator Data'!AE104</f>
        <v>0</v>
      </c>
      <c r="AJ107" s="250">
        <f>'Crisis Indicator Data'!AF104</f>
        <v>2</v>
      </c>
      <c r="AK107" s="250">
        <f>'Crisis Indicator Data'!AG104</f>
        <v>3</v>
      </c>
      <c r="AL107" s="250">
        <f t="shared" si="49"/>
        <v>4</v>
      </c>
      <c r="AM107" s="243">
        <f t="shared" si="50"/>
        <v>3</v>
      </c>
      <c r="AN107" s="243">
        <f t="shared" si="51"/>
        <v>3</v>
      </c>
    </row>
    <row r="108" spans="1:40" ht="13.5" customHeight="1" x14ac:dyDescent="0.25">
      <c r="A108" s="149" t="str">
        <f>'Crisis Indicator Data'!A105</f>
        <v>Nagorno-Karabakh Conflict</v>
      </c>
      <c r="B108" s="150" t="str">
        <f>'Crisis Indicator Data'!B105</f>
        <v>Regional crisis</v>
      </c>
      <c r="C108" s="150" t="str">
        <f>'Crisis Indicator Data'!C105</f>
        <v>REG013</v>
      </c>
      <c r="D108" s="150" t="str">
        <f>'Crisis Indicator Data'!D105</f>
        <v>Armenia,Azerbaijan</v>
      </c>
      <c r="E108" s="151" t="str">
        <f>'Crisis Indicator Data'!E105</f>
        <v>ARM,AZE</v>
      </c>
      <c r="F108" s="243">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3.2</v>
      </c>
      <c r="G108" s="243">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2.4</v>
      </c>
      <c r="H108" s="243">
        <f t="shared" si="39"/>
        <v>2.8</v>
      </c>
      <c r="I108" s="243">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0.5</v>
      </c>
      <c r="J108" s="243">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0.4</v>
      </c>
      <c r="K108" s="243">
        <f t="shared" si="40"/>
        <v>0.45</v>
      </c>
      <c r="L108" s="243">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1.9</v>
      </c>
      <c r="M108" s="243">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0.4</v>
      </c>
      <c r="N108" s="243">
        <f t="shared" si="41"/>
        <v>1.1499999999999999</v>
      </c>
      <c r="O108" s="243">
        <f t="shared" si="42"/>
        <v>1.4666666666666668</v>
      </c>
      <c r="P108" s="243">
        <f>IF(B108="Regional crisis",VLOOKUP(C108,'Regional Crises'!$B$1:$R$69,12,FALSE),VLOOKUP(E108,'Country Indicator Data'!$B$4:$I$300,8,FALSE))</f>
        <v>8</v>
      </c>
      <c r="Q108" s="243">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3.1</v>
      </c>
      <c r="R108" s="243">
        <f t="shared" si="43"/>
        <v>5.55</v>
      </c>
      <c r="S108" s="243">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3.2</v>
      </c>
      <c r="T108" s="243">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2.9</v>
      </c>
      <c r="U108" s="243">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2.8</v>
      </c>
      <c r="V108" s="243">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3.4</v>
      </c>
      <c r="W108" s="243">
        <f t="shared" si="44"/>
        <v>3.1</v>
      </c>
      <c r="X108" s="243">
        <f t="shared" si="45"/>
        <v>3.4</v>
      </c>
      <c r="Y108" s="250">
        <f>IF('Core Indicators'!FC105="x","x",IF('Core Indicators'!FC105&gt;=5,5,IF('Core Indicators'!FC105&gt;=4,4,IF('Core Indicators'!FC105&gt;=3,3,IF('Core Indicators'!FC105&gt;=2,2,IF('Core Indicators'!FC105&gt;=1,1,0))))))</f>
        <v>3</v>
      </c>
      <c r="Z108" s="243">
        <f t="shared" si="46"/>
        <v>3</v>
      </c>
      <c r="AA108" s="250">
        <f>'Crisis Indicator Data'!Y105</f>
        <v>1</v>
      </c>
      <c r="AB108" s="250">
        <f>'Crisis Indicator Data'!Z105</f>
        <v>0</v>
      </c>
      <c r="AC108" s="250">
        <f>'Crisis Indicator Data'!AA105</f>
        <v>1</v>
      </c>
      <c r="AD108" s="250">
        <f>'Crisis Indicator Data'!AB105</f>
        <v>0</v>
      </c>
      <c r="AE108" s="250">
        <f t="shared" si="47"/>
        <v>2</v>
      </c>
      <c r="AF108" s="250">
        <f>'Crisis Indicator Data'!AC105</f>
        <v>0</v>
      </c>
      <c r="AG108" s="250">
        <f>'Crisis Indicator Data'!AD105</f>
        <v>0</v>
      </c>
      <c r="AH108" s="250">
        <f t="shared" si="48"/>
        <v>0</v>
      </c>
      <c r="AI108" s="250">
        <f>'Crisis Indicator Data'!AE105</f>
        <v>1</v>
      </c>
      <c r="AJ108" s="250">
        <f>'Crisis Indicator Data'!AF105</f>
        <v>2</v>
      </c>
      <c r="AK108" s="250">
        <f>'Crisis Indicator Data'!AG105</f>
        <v>1</v>
      </c>
      <c r="AL108" s="250">
        <f t="shared" si="49"/>
        <v>3</v>
      </c>
      <c r="AM108" s="243">
        <f t="shared" si="50"/>
        <v>2</v>
      </c>
      <c r="AN108" s="243">
        <f t="shared" si="51"/>
        <v>2.5</v>
      </c>
    </row>
    <row r="109" spans="1:40" ht="13.5" customHeight="1" x14ac:dyDescent="0.25">
      <c r="A109" s="149" t="str">
        <f>'Crisis Indicator Data'!A106</f>
        <v>Burundi and DRC refugees in Rwanda</v>
      </c>
      <c r="B109" s="150" t="str">
        <f>'Crisis Indicator Data'!B106</f>
        <v>International displacement</v>
      </c>
      <c r="C109" s="150" t="str">
        <f>'Crisis Indicator Data'!C106</f>
        <v>RWA002</v>
      </c>
      <c r="D109" s="150" t="str">
        <f>'Crisis Indicator Data'!D106</f>
        <v>Rwanda</v>
      </c>
      <c r="E109" s="151" t="str">
        <f>'Crisis Indicator Data'!E106</f>
        <v>RWA</v>
      </c>
      <c r="F109" s="243">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3.2</v>
      </c>
      <c r="G109" s="243">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v>
      </c>
      <c r="H109" s="243">
        <f t="shared" si="39"/>
        <v>3.1</v>
      </c>
      <c r="I109" s="243">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1.4</v>
      </c>
      <c r="J109" s="243">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5</v>
      </c>
      <c r="K109" s="243">
        <f t="shared" si="40"/>
        <v>3.2</v>
      </c>
      <c r="L109" s="243">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2.7</v>
      </c>
      <c r="M109" s="243">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2.2999999999999998</v>
      </c>
      <c r="N109" s="243">
        <f t="shared" si="41"/>
        <v>2.5</v>
      </c>
      <c r="O109" s="243">
        <f t="shared" si="42"/>
        <v>2.9333333333333336</v>
      </c>
      <c r="P109" s="243">
        <f>IF(B109="Regional crisis",VLOOKUP(C109,'Regional Crises'!$B$1:$R$69,12,FALSE),VLOOKUP(E109,'Country Indicator Data'!$B$4:$I$300,8,FALSE))</f>
        <v>6</v>
      </c>
      <c r="Q109" s="243" t="str">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x</v>
      </c>
      <c r="R109" s="243">
        <f t="shared" si="43"/>
        <v>6</v>
      </c>
      <c r="S109" s="243">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2.4</v>
      </c>
      <c r="T109" s="243">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2.4</v>
      </c>
      <c r="U109" s="243">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3.1</v>
      </c>
      <c r="V109" s="243">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3.9</v>
      </c>
      <c r="W109" s="243">
        <f t="shared" si="44"/>
        <v>3</v>
      </c>
      <c r="X109" s="243">
        <f t="shared" si="45"/>
        <v>4</v>
      </c>
      <c r="Y109" s="250">
        <f>IF('Core Indicators'!FC106="x","x",IF('Core Indicators'!FC106&gt;=5,5,IF('Core Indicators'!FC106&gt;=4,4,IF('Core Indicators'!FC106&gt;=3,3,IF('Core Indicators'!FC106&gt;=2,2,IF('Core Indicators'!FC106&gt;=1,1,0))))))</f>
        <v>2</v>
      </c>
      <c r="Z109" s="243">
        <f t="shared" si="46"/>
        <v>2</v>
      </c>
      <c r="AA109" s="250">
        <f>'Crisis Indicator Data'!Y106</f>
        <v>1</v>
      </c>
      <c r="AB109" s="250">
        <f>'Crisis Indicator Data'!Z106</f>
        <v>0</v>
      </c>
      <c r="AC109" s="250">
        <f>'Crisis Indicator Data'!AA106</f>
        <v>0</v>
      </c>
      <c r="AD109" s="250">
        <f>'Crisis Indicator Data'!AB106</f>
        <v>0</v>
      </c>
      <c r="AE109" s="250">
        <f t="shared" si="47"/>
        <v>1</v>
      </c>
      <c r="AF109" s="250">
        <f>'Crisis Indicator Data'!AC106</f>
        <v>0</v>
      </c>
      <c r="AG109" s="250">
        <f>'Crisis Indicator Data'!AD106</f>
        <v>1</v>
      </c>
      <c r="AH109" s="250">
        <f t="shared" si="48"/>
        <v>1</v>
      </c>
      <c r="AI109" s="250">
        <f>'Crisis Indicator Data'!AE106</f>
        <v>0</v>
      </c>
      <c r="AJ109" s="250">
        <f>'Crisis Indicator Data'!AF106</f>
        <v>0</v>
      </c>
      <c r="AK109" s="250">
        <f>'Crisis Indicator Data'!AG106</f>
        <v>1</v>
      </c>
      <c r="AL109" s="250">
        <f t="shared" si="49"/>
        <v>1</v>
      </c>
      <c r="AM109" s="243">
        <f t="shared" si="50"/>
        <v>1</v>
      </c>
      <c r="AN109" s="243">
        <f t="shared" si="51"/>
        <v>1.5</v>
      </c>
    </row>
    <row r="110" spans="1:40" ht="13.5" customHeight="1" x14ac:dyDescent="0.25">
      <c r="A110" s="149" t="str">
        <f>'Crisis Indicator Data'!A107</f>
        <v>Complex crisis in Sudan</v>
      </c>
      <c r="B110" s="150" t="str">
        <f>'Crisis Indicator Data'!B107</f>
        <v>Multiple crises country</v>
      </c>
      <c r="C110" s="150" t="str">
        <f>'Crisis Indicator Data'!C107</f>
        <v>SDN001</v>
      </c>
      <c r="D110" s="150" t="str">
        <f>'Crisis Indicator Data'!D107</f>
        <v>Sudan</v>
      </c>
      <c r="E110" s="151" t="str">
        <f>'Crisis Indicator Data'!E107</f>
        <v>SDN</v>
      </c>
      <c r="F110" s="243">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3.6</v>
      </c>
      <c r="G110" s="243">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4</v>
      </c>
      <c r="H110" s="243">
        <f t="shared" si="39"/>
        <v>3.8</v>
      </c>
      <c r="I110" s="243">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4</v>
      </c>
      <c r="J110" s="243">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5</v>
      </c>
      <c r="K110" s="243">
        <f t="shared" si="40"/>
        <v>4.5</v>
      </c>
      <c r="L110" s="243">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3.7</v>
      </c>
      <c r="M110" s="243">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1.2</v>
      </c>
      <c r="N110" s="243">
        <f t="shared" si="41"/>
        <v>2.4500000000000002</v>
      </c>
      <c r="O110" s="243">
        <f t="shared" si="42"/>
        <v>3.5833333333333335</v>
      </c>
      <c r="P110" s="243">
        <f>IF(B110="Regional crisis",VLOOKUP(C110,'Regional Crises'!$B$1:$R$69,12,FALSE),VLOOKUP(E110,'Country Indicator Data'!$B$4:$I$300,8,FALSE))</f>
        <v>8</v>
      </c>
      <c r="Q110" s="243">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4.5999999999999996</v>
      </c>
      <c r="R110" s="243">
        <f t="shared" si="43"/>
        <v>6.3</v>
      </c>
      <c r="S110" s="243">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4.2</v>
      </c>
      <c r="T110" s="243">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3.6</v>
      </c>
      <c r="U110" s="243">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4.5</v>
      </c>
      <c r="V110" s="243">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4.4000000000000004</v>
      </c>
      <c r="W110" s="243">
        <f t="shared" si="44"/>
        <v>4.2</v>
      </c>
      <c r="X110" s="243">
        <f t="shared" si="45"/>
        <v>4.7</v>
      </c>
      <c r="Y110" s="250">
        <f>IF('Core Indicators'!FC107="x","x",IF('Core Indicators'!FC107&gt;=5,5,IF('Core Indicators'!FC107&gt;=4,4,IF('Core Indicators'!FC107&gt;=3,3,IF('Core Indicators'!FC107&gt;=2,2,IF('Core Indicators'!FC107&gt;=1,1,0))))))</f>
        <v>5</v>
      </c>
      <c r="Z110" s="243">
        <f t="shared" si="46"/>
        <v>5</v>
      </c>
      <c r="AA110" s="250">
        <f>'Crisis Indicator Data'!Y107</f>
        <v>2</v>
      </c>
      <c r="AB110" s="250">
        <f>'Crisis Indicator Data'!Z107</f>
        <v>2</v>
      </c>
      <c r="AC110" s="250">
        <f>'Crisis Indicator Data'!AA107</f>
        <v>1</v>
      </c>
      <c r="AD110" s="250">
        <f>'Crisis Indicator Data'!AB107</f>
        <v>0</v>
      </c>
      <c r="AE110" s="250">
        <f t="shared" si="47"/>
        <v>2</v>
      </c>
      <c r="AF110" s="250">
        <f>'Crisis Indicator Data'!AC107</f>
        <v>1</v>
      </c>
      <c r="AG110" s="250">
        <f>'Crisis Indicator Data'!AD107</f>
        <v>2</v>
      </c>
      <c r="AH110" s="250">
        <f t="shared" si="48"/>
        <v>3</v>
      </c>
      <c r="AI110" s="250">
        <f>'Crisis Indicator Data'!AE107</f>
        <v>3</v>
      </c>
      <c r="AJ110" s="250">
        <f>'Crisis Indicator Data'!AF107</f>
        <v>1</v>
      </c>
      <c r="AK110" s="250">
        <f>'Crisis Indicator Data'!AG107</f>
        <v>3</v>
      </c>
      <c r="AL110" s="250">
        <f t="shared" si="49"/>
        <v>5</v>
      </c>
      <c r="AM110" s="243">
        <f t="shared" si="50"/>
        <v>3</v>
      </c>
      <c r="AN110" s="243">
        <f t="shared" si="51"/>
        <v>4</v>
      </c>
    </row>
    <row r="111" spans="1:40" ht="13.5" customHeight="1" x14ac:dyDescent="0.25">
      <c r="A111" s="149" t="str">
        <f>'Crisis Indicator Data'!A108</f>
        <v>Refugees in Sudan</v>
      </c>
      <c r="B111" s="150" t="str">
        <f>'Crisis Indicator Data'!B108</f>
        <v>International displacement</v>
      </c>
      <c r="C111" s="150" t="str">
        <f>'Crisis Indicator Data'!C108</f>
        <v>SDN005</v>
      </c>
      <c r="D111" s="150" t="str">
        <f>'Crisis Indicator Data'!D108</f>
        <v>Sudan</v>
      </c>
      <c r="E111" s="151" t="str">
        <f>'Crisis Indicator Data'!E108</f>
        <v>SDN</v>
      </c>
      <c r="F111" s="243">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3.6</v>
      </c>
      <c r="G111" s="243">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4</v>
      </c>
      <c r="H111" s="243">
        <f t="shared" si="39"/>
        <v>3.8</v>
      </c>
      <c r="I111" s="243">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4</v>
      </c>
      <c r="J111" s="243">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5</v>
      </c>
      <c r="K111" s="243">
        <f t="shared" si="40"/>
        <v>4.5</v>
      </c>
      <c r="L111" s="243">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3.7</v>
      </c>
      <c r="M111" s="243">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1.2</v>
      </c>
      <c r="N111" s="243">
        <f t="shared" si="41"/>
        <v>2.4500000000000002</v>
      </c>
      <c r="O111" s="243">
        <f t="shared" si="42"/>
        <v>3.5833333333333335</v>
      </c>
      <c r="P111" s="243">
        <f>IF(B111="Regional crisis",VLOOKUP(C111,'Regional Crises'!$B$1:$R$69,12,FALSE),VLOOKUP(E111,'Country Indicator Data'!$B$4:$I$300,8,FALSE))</f>
        <v>8</v>
      </c>
      <c r="Q111" s="243">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4.5999999999999996</v>
      </c>
      <c r="R111" s="243">
        <f t="shared" si="43"/>
        <v>6.3</v>
      </c>
      <c r="S111" s="243">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4.2</v>
      </c>
      <c r="T111" s="243">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3.6</v>
      </c>
      <c r="U111" s="243">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4.5</v>
      </c>
      <c r="V111" s="243">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4.4000000000000004</v>
      </c>
      <c r="W111" s="243">
        <f t="shared" si="44"/>
        <v>4.2</v>
      </c>
      <c r="X111" s="243">
        <f t="shared" si="45"/>
        <v>4.7</v>
      </c>
      <c r="Y111" s="250">
        <f>IF('Core Indicators'!FC108="x","x",IF('Core Indicators'!FC108&gt;=5,5,IF('Core Indicators'!FC108&gt;=4,4,IF('Core Indicators'!FC108&gt;=3,3,IF('Core Indicators'!FC108&gt;=2,2,IF('Core Indicators'!FC108&gt;=1,1,0))))))</f>
        <v>2</v>
      </c>
      <c r="Z111" s="243">
        <f t="shared" si="46"/>
        <v>2</v>
      </c>
      <c r="AA111" s="250">
        <f>'Crisis Indicator Data'!Y108</f>
        <v>2</v>
      </c>
      <c r="AB111" s="250">
        <f>'Crisis Indicator Data'!Z108</f>
        <v>1</v>
      </c>
      <c r="AC111" s="250">
        <f>'Crisis Indicator Data'!AA108</f>
        <v>0</v>
      </c>
      <c r="AD111" s="250">
        <f>'Crisis Indicator Data'!AB108</f>
        <v>0</v>
      </c>
      <c r="AE111" s="250">
        <f t="shared" si="47"/>
        <v>2</v>
      </c>
      <c r="AF111" s="250">
        <f>'Crisis Indicator Data'!AC108</f>
        <v>0</v>
      </c>
      <c r="AG111" s="250">
        <f>'Crisis Indicator Data'!AD108</f>
        <v>1</v>
      </c>
      <c r="AH111" s="250">
        <f t="shared" si="48"/>
        <v>1</v>
      </c>
      <c r="AI111" s="250">
        <f>'Crisis Indicator Data'!AE108</f>
        <v>0</v>
      </c>
      <c r="AJ111" s="250">
        <f>'Crisis Indicator Data'!AF108</f>
        <v>1</v>
      </c>
      <c r="AK111" s="250">
        <f>'Crisis Indicator Data'!AG108</f>
        <v>3</v>
      </c>
      <c r="AL111" s="250">
        <f t="shared" si="49"/>
        <v>3</v>
      </c>
      <c r="AM111" s="243">
        <f t="shared" si="50"/>
        <v>2</v>
      </c>
      <c r="AN111" s="243">
        <f t="shared" si="51"/>
        <v>2</v>
      </c>
    </row>
    <row r="112" spans="1:40" ht="13.5" customHeight="1" x14ac:dyDescent="0.25">
      <c r="A112" s="149" t="str">
        <f>'Crisis Indicator Data'!A109</f>
        <v>Refugees from Ethiopia</v>
      </c>
      <c r="B112" s="150" t="str">
        <f>'Crisis Indicator Data'!B109</f>
        <v>International displacement</v>
      </c>
      <c r="C112" s="150" t="str">
        <f>'Crisis Indicator Data'!C109</f>
        <v>SDN007</v>
      </c>
      <c r="D112" s="150" t="str">
        <f>'Crisis Indicator Data'!D109</f>
        <v>Sudan</v>
      </c>
      <c r="E112" s="151" t="str">
        <f>'Crisis Indicator Data'!E109</f>
        <v>SDN</v>
      </c>
      <c r="F112" s="243">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3.6</v>
      </c>
      <c r="G112" s="243">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4</v>
      </c>
      <c r="H112" s="243">
        <f t="shared" si="39"/>
        <v>3.8</v>
      </c>
      <c r="I112" s="243">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4</v>
      </c>
      <c r="J112" s="243">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5</v>
      </c>
      <c r="K112" s="243">
        <f t="shared" si="40"/>
        <v>4.5</v>
      </c>
      <c r="L112" s="243">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3.7</v>
      </c>
      <c r="M112" s="243">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1.2</v>
      </c>
      <c r="N112" s="243">
        <f t="shared" si="41"/>
        <v>2.4500000000000002</v>
      </c>
      <c r="O112" s="243">
        <f t="shared" si="42"/>
        <v>3.5833333333333335</v>
      </c>
      <c r="P112" s="243">
        <f>IF(B112="Regional crisis",VLOOKUP(C112,'Regional Crises'!$B$1:$R$69,12,FALSE),VLOOKUP(E112,'Country Indicator Data'!$B$4:$I$300,8,FALSE))</f>
        <v>8</v>
      </c>
      <c r="Q112" s="243">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4.5999999999999996</v>
      </c>
      <c r="R112" s="243">
        <f t="shared" si="43"/>
        <v>6.3</v>
      </c>
      <c r="S112" s="243">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4.2</v>
      </c>
      <c r="T112" s="243">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3.6</v>
      </c>
      <c r="U112" s="243">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4.5</v>
      </c>
      <c r="V112" s="243">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4.4000000000000004</v>
      </c>
      <c r="W112" s="243">
        <f t="shared" si="44"/>
        <v>4.2</v>
      </c>
      <c r="X112" s="243">
        <f t="shared" si="45"/>
        <v>4.7</v>
      </c>
      <c r="Y112" s="250">
        <f>IF('Core Indicators'!FC109="x","x",IF('Core Indicators'!FC109&gt;=5,5,IF('Core Indicators'!FC109&gt;=4,4,IF('Core Indicators'!FC109&gt;=3,3,IF('Core Indicators'!FC109&gt;=2,2,IF('Core Indicators'!FC109&gt;=1,1,0))))))</f>
        <v>2</v>
      </c>
      <c r="Z112" s="243">
        <f t="shared" si="46"/>
        <v>2</v>
      </c>
      <c r="AA112" s="250">
        <f>'Crisis Indicator Data'!Y109</f>
        <v>2</v>
      </c>
      <c r="AB112" s="250">
        <f>'Crisis Indicator Data'!Z109</f>
        <v>1</v>
      </c>
      <c r="AC112" s="250">
        <f>'Crisis Indicator Data'!AA109</f>
        <v>0</v>
      </c>
      <c r="AD112" s="250">
        <f>'Crisis Indicator Data'!AB109</f>
        <v>0</v>
      </c>
      <c r="AE112" s="250">
        <f t="shared" si="47"/>
        <v>2</v>
      </c>
      <c r="AF112" s="250">
        <f>'Crisis Indicator Data'!AC109</f>
        <v>0</v>
      </c>
      <c r="AG112" s="250">
        <f>'Crisis Indicator Data'!AD109</f>
        <v>1</v>
      </c>
      <c r="AH112" s="250">
        <f t="shared" si="48"/>
        <v>1</v>
      </c>
      <c r="AI112" s="250">
        <f>'Crisis Indicator Data'!AE109</f>
        <v>0</v>
      </c>
      <c r="AJ112" s="250">
        <f>'Crisis Indicator Data'!AF109</f>
        <v>1</v>
      </c>
      <c r="AK112" s="250">
        <f>'Crisis Indicator Data'!AG109</f>
        <v>3</v>
      </c>
      <c r="AL112" s="250">
        <f t="shared" si="49"/>
        <v>3</v>
      </c>
      <c r="AM112" s="243">
        <f t="shared" si="50"/>
        <v>2</v>
      </c>
      <c r="AN112" s="243">
        <f t="shared" si="51"/>
        <v>2</v>
      </c>
    </row>
    <row r="113" spans="1:40" ht="13.5" customHeight="1" x14ac:dyDescent="0.25">
      <c r="A113" s="149" t="str">
        <f>'Crisis Indicator Data'!A110</f>
        <v>Violence West-Darfur</v>
      </c>
      <c r="B113" s="150" t="str">
        <f>'Crisis Indicator Data'!B110</f>
        <v>Other type of violence</v>
      </c>
      <c r="C113" s="150" t="str">
        <f>'Crisis Indicator Data'!C110</f>
        <v>SDN008</v>
      </c>
      <c r="D113" s="150" t="str">
        <f>'Crisis Indicator Data'!D110</f>
        <v>Sudan</v>
      </c>
      <c r="E113" s="151" t="str">
        <f>'Crisis Indicator Data'!E110</f>
        <v>SDN</v>
      </c>
      <c r="F113" s="243">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3.6</v>
      </c>
      <c r="G113" s="243">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4</v>
      </c>
      <c r="H113" s="243">
        <f t="shared" si="39"/>
        <v>3.8</v>
      </c>
      <c r="I113" s="243">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4</v>
      </c>
      <c r="J113" s="243">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5</v>
      </c>
      <c r="K113" s="243">
        <f t="shared" si="40"/>
        <v>4.5</v>
      </c>
      <c r="L113" s="243">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3.7</v>
      </c>
      <c r="M113" s="243">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1.2</v>
      </c>
      <c r="N113" s="243">
        <f t="shared" si="41"/>
        <v>2.4500000000000002</v>
      </c>
      <c r="O113" s="243">
        <f t="shared" si="42"/>
        <v>3.5833333333333335</v>
      </c>
      <c r="P113" s="243">
        <f>IF(B113="Regional crisis",VLOOKUP(C113,'Regional Crises'!$B$1:$R$69,12,FALSE),VLOOKUP(E113,'Country Indicator Data'!$B$4:$I$300,8,FALSE))</f>
        <v>8</v>
      </c>
      <c r="Q113" s="243">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4.5999999999999996</v>
      </c>
      <c r="R113" s="243">
        <f t="shared" si="43"/>
        <v>6.3</v>
      </c>
      <c r="S113" s="243">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4.2</v>
      </c>
      <c r="T113" s="243">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3.6</v>
      </c>
      <c r="U113" s="243">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4.5</v>
      </c>
      <c r="V113" s="243">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4.4000000000000004</v>
      </c>
      <c r="W113" s="243">
        <f t="shared" si="44"/>
        <v>4.2</v>
      </c>
      <c r="X113" s="243">
        <f t="shared" si="45"/>
        <v>4.7</v>
      </c>
      <c r="Y113" s="250">
        <f>IF('Core Indicators'!FC110="x","x",IF('Core Indicators'!FC110&gt;=5,5,IF('Core Indicators'!FC110&gt;=4,4,IF('Core Indicators'!FC110&gt;=3,3,IF('Core Indicators'!FC110&gt;=2,2,IF('Core Indicators'!FC110&gt;=1,1,0))))))</f>
        <v>2</v>
      </c>
      <c r="Z113" s="243">
        <f t="shared" si="46"/>
        <v>2</v>
      </c>
      <c r="AA113" s="250">
        <f>'Crisis Indicator Data'!Y110</f>
        <v>2</v>
      </c>
      <c r="AB113" s="250">
        <f>'Crisis Indicator Data'!Z110</f>
        <v>2</v>
      </c>
      <c r="AC113" s="250">
        <f>'Crisis Indicator Data'!AA110</f>
        <v>1</v>
      </c>
      <c r="AD113" s="250">
        <f>'Crisis Indicator Data'!AB110</f>
        <v>0</v>
      </c>
      <c r="AE113" s="250">
        <f t="shared" si="47"/>
        <v>2</v>
      </c>
      <c r="AF113" s="250">
        <f>'Crisis Indicator Data'!AC110</f>
        <v>1</v>
      </c>
      <c r="AG113" s="250">
        <f>'Crisis Indicator Data'!AD110</f>
        <v>2</v>
      </c>
      <c r="AH113" s="250">
        <f t="shared" si="48"/>
        <v>3</v>
      </c>
      <c r="AI113" s="250">
        <f>'Crisis Indicator Data'!AE110</f>
        <v>1</v>
      </c>
      <c r="AJ113" s="250">
        <f>'Crisis Indicator Data'!AF110</f>
        <v>1</v>
      </c>
      <c r="AK113" s="250">
        <f>'Crisis Indicator Data'!AG110</f>
        <v>3</v>
      </c>
      <c r="AL113" s="250">
        <f t="shared" si="49"/>
        <v>4</v>
      </c>
      <c r="AM113" s="243">
        <f t="shared" si="50"/>
        <v>3</v>
      </c>
      <c r="AN113" s="243">
        <f t="shared" si="51"/>
        <v>2.5</v>
      </c>
    </row>
    <row r="114" spans="1:40" ht="13.5" customHeight="1" x14ac:dyDescent="0.25">
      <c r="A114" s="149" t="str">
        <f>'Crisis Indicator Data'!A111</f>
        <v>Drought in Senegal</v>
      </c>
      <c r="B114" s="150" t="str">
        <f>'Crisis Indicator Data'!B111</f>
        <v>Drought</v>
      </c>
      <c r="C114" s="150" t="str">
        <f>'Crisis Indicator Data'!C111</f>
        <v>SEN002</v>
      </c>
      <c r="D114" s="150" t="str">
        <f>'Crisis Indicator Data'!D111</f>
        <v>Senegal</v>
      </c>
      <c r="E114" s="151" t="str">
        <f>'Crisis Indicator Data'!E111</f>
        <v>SEN</v>
      </c>
      <c r="F114" s="243">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243">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1.5</v>
      </c>
      <c r="H114" s="243">
        <f t="shared" si="39"/>
        <v>1.65</v>
      </c>
      <c r="I114" s="243">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3.6</v>
      </c>
      <c r="J114" s="243">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243">
        <f t="shared" si="40"/>
        <v>1.8</v>
      </c>
      <c r="L114" s="243">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3.5</v>
      </c>
      <c r="M114" s="243">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1.9</v>
      </c>
      <c r="N114" s="243">
        <f t="shared" si="41"/>
        <v>2.7</v>
      </c>
      <c r="O114" s="243">
        <f t="shared" si="42"/>
        <v>2.0500000000000003</v>
      </c>
      <c r="P114" s="243">
        <f>IF(B114="Regional crisis",VLOOKUP(C114,'Regional Crises'!$B$1:$R$69,12,FALSE),VLOOKUP(E114,'Country Indicator Data'!$B$4:$I$300,8,FALSE))</f>
        <v>4</v>
      </c>
      <c r="Q114" s="243">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0</v>
      </c>
      <c r="R114" s="243">
        <f t="shared" si="43"/>
        <v>2</v>
      </c>
      <c r="S114" s="243">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2.8</v>
      </c>
      <c r="T114" s="243">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2.7</v>
      </c>
      <c r="U114" s="243">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v>
      </c>
      <c r="V114" s="243">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1.5</v>
      </c>
      <c r="W114" s="243">
        <f t="shared" si="44"/>
        <v>2.2999999999999998</v>
      </c>
      <c r="X114" s="243">
        <f t="shared" si="45"/>
        <v>2.1</v>
      </c>
      <c r="Y114" s="250">
        <f>IF('Core Indicators'!FC111="x","x",IF('Core Indicators'!FC111&gt;=5,5,IF('Core Indicators'!FC111&gt;=4,4,IF('Core Indicators'!FC111&gt;=3,3,IF('Core Indicators'!FC111&gt;=2,2,IF('Core Indicators'!FC111&gt;=1,1,0))))))</f>
        <v>4</v>
      </c>
      <c r="Z114" s="243">
        <f t="shared" si="46"/>
        <v>4</v>
      </c>
      <c r="AA114" s="250">
        <f>'Crisis Indicator Data'!Y111</f>
        <v>0</v>
      </c>
      <c r="AB114" s="250">
        <f>'Crisis Indicator Data'!Z111</f>
        <v>0</v>
      </c>
      <c r="AC114" s="250">
        <f>'Crisis Indicator Data'!AA111</f>
        <v>0</v>
      </c>
      <c r="AD114" s="250">
        <f>'Crisis Indicator Data'!AB111</f>
        <v>0</v>
      </c>
      <c r="AE114" s="250">
        <f t="shared" si="47"/>
        <v>0</v>
      </c>
      <c r="AF114" s="250">
        <f>'Crisis Indicator Data'!AC111</f>
        <v>0</v>
      </c>
      <c r="AG114" s="250">
        <f>'Crisis Indicator Data'!AD111</f>
        <v>1</v>
      </c>
      <c r="AH114" s="250">
        <f t="shared" si="48"/>
        <v>1</v>
      </c>
      <c r="AI114" s="250">
        <f>'Crisis Indicator Data'!AE111</f>
        <v>0</v>
      </c>
      <c r="AJ114" s="250">
        <f>'Crisis Indicator Data'!AF111</f>
        <v>1</v>
      </c>
      <c r="AK114" s="250">
        <f>'Crisis Indicator Data'!AG111</f>
        <v>0</v>
      </c>
      <c r="AL114" s="250">
        <f t="shared" si="49"/>
        <v>1</v>
      </c>
      <c r="AM114" s="243">
        <f t="shared" si="50"/>
        <v>1</v>
      </c>
      <c r="AN114" s="243">
        <f t="shared" si="51"/>
        <v>2.5</v>
      </c>
    </row>
    <row r="115" spans="1:40" ht="13.5" customHeight="1" x14ac:dyDescent="0.25">
      <c r="A115" s="149" t="str">
        <f>'Crisis Indicator Data'!A112</f>
        <v>Complex crisis in El Salvador</v>
      </c>
      <c r="B115" s="150" t="str">
        <f>'Crisis Indicator Data'!B112</f>
        <v>Complex crisis</v>
      </c>
      <c r="C115" s="150" t="str">
        <f>'Crisis Indicator Data'!C112</f>
        <v>SLV001</v>
      </c>
      <c r="D115" s="150" t="str">
        <f>'Crisis Indicator Data'!D112</f>
        <v>El Salvador</v>
      </c>
      <c r="E115" s="151" t="str">
        <f>'Crisis Indicator Data'!E112</f>
        <v>SLV</v>
      </c>
      <c r="F115" s="243">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0.7</v>
      </c>
      <c r="G115" s="243">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1.4</v>
      </c>
      <c r="H115" s="243">
        <f t="shared" si="39"/>
        <v>1.0499999999999998</v>
      </c>
      <c r="I115" s="243">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0.9</v>
      </c>
      <c r="J115" s="243">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v>
      </c>
      <c r="K115" s="243">
        <f t="shared" si="40"/>
        <v>0.45</v>
      </c>
      <c r="L115" s="243">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2.6</v>
      </c>
      <c r="M115" s="243">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1.7</v>
      </c>
      <c r="N115" s="243">
        <f t="shared" si="41"/>
        <v>2.15</v>
      </c>
      <c r="O115" s="243">
        <f t="shared" si="42"/>
        <v>1.2166666666666666</v>
      </c>
      <c r="P115" s="243">
        <f>IF(B115="Regional crisis",VLOOKUP(C115,'Regional Crises'!$B$1:$R$69,12,FALSE),VLOOKUP(E115,'Country Indicator Data'!$B$4:$I$300,8,FALSE))</f>
        <v>6</v>
      </c>
      <c r="Q115" s="243">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4.3</v>
      </c>
      <c r="R115" s="243">
        <f t="shared" si="43"/>
        <v>5.15</v>
      </c>
      <c r="S115" s="243">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3.3</v>
      </c>
      <c r="T115" s="243">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3.3</v>
      </c>
      <c r="U115" s="243">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v>
      </c>
      <c r="V115" s="243">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1.7</v>
      </c>
      <c r="W115" s="243">
        <f t="shared" si="44"/>
        <v>2.6</v>
      </c>
      <c r="X115" s="243">
        <f t="shared" si="45"/>
        <v>3</v>
      </c>
      <c r="Y115" s="250">
        <f>IF('Core Indicators'!FC112="x","x",IF('Core Indicators'!FC112&gt;=5,5,IF('Core Indicators'!FC112&gt;=4,4,IF('Core Indicators'!FC112&gt;=3,3,IF('Core Indicators'!FC112&gt;=2,2,IF('Core Indicators'!FC112&gt;=1,1,0))))))</f>
        <v>3</v>
      </c>
      <c r="Z115" s="243">
        <f t="shared" si="46"/>
        <v>3</v>
      </c>
      <c r="AA115" s="250">
        <f>'Crisis Indicator Data'!Y112</f>
        <v>0</v>
      </c>
      <c r="AB115" s="250">
        <f>'Crisis Indicator Data'!Z112</f>
        <v>3</v>
      </c>
      <c r="AC115" s="250">
        <f>'Crisis Indicator Data'!AA112</f>
        <v>0</v>
      </c>
      <c r="AD115" s="250">
        <f>'Crisis Indicator Data'!AB112</f>
        <v>0</v>
      </c>
      <c r="AE115" s="250">
        <f t="shared" si="47"/>
        <v>2</v>
      </c>
      <c r="AF115" s="250">
        <f>'Crisis Indicator Data'!AC112</f>
        <v>0</v>
      </c>
      <c r="AG115" s="250">
        <f>'Crisis Indicator Data'!AD112</f>
        <v>2</v>
      </c>
      <c r="AH115" s="250">
        <f t="shared" si="48"/>
        <v>2</v>
      </c>
      <c r="AI115" s="250">
        <f>'Crisis Indicator Data'!AE112</f>
        <v>3</v>
      </c>
      <c r="AJ115" s="250">
        <f>'Crisis Indicator Data'!AF112</f>
        <v>0</v>
      </c>
      <c r="AK115" s="250">
        <f>'Crisis Indicator Data'!AG112</f>
        <v>1</v>
      </c>
      <c r="AL115" s="250">
        <f t="shared" si="49"/>
        <v>3</v>
      </c>
      <c r="AM115" s="243">
        <f t="shared" si="50"/>
        <v>2</v>
      </c>
      <c r="AN115" s="243">
        <f t="shared" si="51"/>
        <v>2.5</v>
      </c>
    </row>
    <row r="116" spans="1:40" ht="13.5" customHeight="1" x14ac:dyDescent="0.25">
      <c r="A116" s="149" t="str">
        <f>'Crisis Indicator Data'!A113</f>
        <v>Complex crisis in Somalia</v>
      </c>
      <c r="B116" s="150" t="str">
        <f>'Crisis Indicator Data'!B113</f>
        <v>Complex crisis</v>
      </c>
      <c r="C116" s="150" t="str">
        <f>'Crisis Indicator Data'!C113</f>
        <v>SOM001</v>
      </c>
      <c r="D116" s="150" t="str">
        <f>'Crisis Indicator Data'!D113</f>
        <v>Somalia</v>
      </c>
      <c r="E116" s="151" t="str">
        <f>'Crisis Indicator Data'!E113</f>
        <v>SOM</v>
      </c>
      <c r="F116" s="243" t="str">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x</v>
      </c>
      <c r="G116" s="243">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4.3</v>
      </c>
      <c r="H116" s="243">
        <f t="shared" si="39"/>
        <v>4.3</v>
      </c>
      <c r="I116" s="243">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v>
      </c>
      <c r="J116" s="243">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v>
      </c>
      <c r="K116" s="243">
        <f t="shared" si="40"/>
        <v>0</v>
      </c>
      <c r="L116" s="243" t="str">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x</v>
      </c>
      <c r="M116" s="243">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1.5</v>
      </c>
      <c r="N116" s="243">
        <f t="shared" si="41"/>
        <v>1.5</v>
      </c>
      <c r="O116" s="243">
        <f t="shared" si="42"/>
        <v>1.9333333333333333</v>
      </c>
      <c r="P116" s="243">
        <f>IF(B116="Regional crisis",VLOOKUP(C116,'Regional Crises'!$B$1:$R$69,12,FALSE),VLOOKUP(E116,'Country Indicator Data'!$B$4:$I$300,8,FALSE))</f>
        <v>10</v>
      </c>
      <c r="Q116" s="243">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4.5</v>
      </c>
      <c r="R116" s="243">
        <f t="shared" si="43"/>
        <v>7.25</v>
      </c>
      <c r="S116" s="243">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4.5999999999999996</v>
      </c>
      <c r="T116" s="243">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4.9000000000000004</v>
      </c>
      <c r="U116" s="243">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4.5</v>
      </c>
      <c r="V116" s="243">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4.7</v>
      </c>
      <c r="W116" s="243">
        <f t="shared" si="44"/>
        <v>4.7</v>
      </c>
      <c r="X116" s="243">
        <f t="shared" si="45"/>
        <v>4.5999999999999996</v>
      </c>
      <c r="Y116" s="250">
        <f>IF('Core Indicators'!FC113="x","x",IF('Core Indicators'!FC113&gt;=5,5,IF('Core Indicators'!FC113&gt;=4,4,IF('Core Indicators'!FC113&gt;=3,3,IF('Core Indicators'!FC113&gt;=2,2,IF('Core Indicators'!FC113&gt;=1,1,0))))))</f>
        <v>5</v>
      </c>
      <c r="Z116" s="243">
        <f t="shared" si="46"/>
        <v>5</v>
      </c>
      <c r="AA116" s="250">
        <f>'Crisis Indicator Data'!Y113</f>
        <v>0</v>
      </c>
      <c r="AB116" s="250">
        <f>'Crisis Indicator Data'!Z113</f>
        <v>3</v>
      </c>
      <c r="AC116" s="250">
        <f>'Crisis Indicator Data'!AA113</f>
        <v>3</v>
      </c>
      <c r="AD116" s="250">
        <f>'Crisis Indicator Data'!AB113</f>
        <v>3</v>
      </c>
      <c r="AE116" s="250">
        <f t="shared" si="47"/>
        <v>4</v>
      </c>
      <c r="AF116" s="250">
        <f>'Crisis Indicator Data'!AC113</f>
        <v>2</v>
      </c>
      <c r="AG116" s="250">
        <f>'Crisis Indicator Data'!AD113</f>
        <v>3</v>
      </c>
      <c r="AH116" s="250">
        <f t="shared" si="48"/>
        <v>5</v>
      </c>
      <c r="AI116" s="250">
        <f>'Crisis Indicator Data'!AE113</f>
        <v>2</v>
      </c>
      <c r="AJ116" s="250">
        <f>'Crisis Indicator Data'!AF113</f>
        <v>1</v>
      </c>
      <c r="AK116" s="250">
        <f>'Crisis Indicator Data'!AG113</f>
        <v>2</v>
      </c>
      <c r="AL116" s="250">
        <f t="shared" si="49"/>
        <v>4</v>
      </c>
      <c r="AM116" s="243">
        <f t="shared" si="50"/>
        <v>4</v>
      </c>
      <c r="AN116" s="243">
        <f t="shared" si="51"/>
        <v>4.5</v>
      </c>
    </row>
    <row r="117" spans="1:40" ht="13.5" customHeight="1" x14ac:dyDescent="0.25">
      <c r="A117" s="149" t="str">
        <f>'Crisis Indicator Data'!A114</f>
        <v>Mixed Migration Flows in Somalia</v>
      </c>
      <c r="B117" s="150" t="str">
        <f>'Crisis Indicator Data'!B114</f>
        <v>International displacement</v>
      </c>
      <c r="C117" s="150" t="str">
        <f>'Crisis Indicator Data'!C114</f>
        <v>SOM002</v>
      </c>
      <c r="D117" s="150" t="str">
        <f>'Crisis Indicator Data'!D114</f>
        <v>Somalia</v>
      </c>
      <c r="E117" s="151" t="str">
        <f>'Crisis Indicator Data'!E114</f>
        <v>SOM</v>
      </c>
      <c r="F117" s="243" t="str">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x</v>
      </c>
      <c r="G117" s="243">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4.3</v>
      </c>
      <c r="H117" s="243">
        <f t="shared" si="39"/>
        <v>4.3</v>
      </c>
      <c r="I117" s="243">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v>
      </c>
      <c r="J117" s="243">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243">
        <f t="shared" si="40"/>
        <v>0</v>
      </c>
      <c r="L117" s="243" t="str">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x</v>
      </c>
      <c r="M117" s="243">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1.5</v>
      </c>
      <c r="N117" s="243">
        <f t="shared" si="41"/>
        <v>1.5</v>
      </c>
      <c r="O117" s="243">
        <f t="shared" si="42"/>
        <v>1.9333333333333333</v>
      </c>
      <c r="P117" s="243">
        <f>IF(B117="Regional crisis",VLOOKUP(C117,'Regional Crises'!$B$1:$R$69,12,FALSE),VLOOKUP(E117,'Country Indicator Data'!$B$4:$I$300,8,FALSE))</f>
        <v>10</v>
      </c>
      <c r="Q117" s="243">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4.5</v>
      </c>
      <c r="R117" s="243">
        <f t="shared" si="43"/>
        <v>7.25</v>
      </c>
      <c r="S117" s="243">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4.5999999999999996</v>
      </c>
      <c r="T117" s="243">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4.9000000000000004</v>
      </c>
      <c r="U117" s="243">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4.5</v>
      </c>
      <c r="V117" s="243">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4.7</v>
      </c>
      <c r="W117" s="243">
        <f t="shared" si="44"/>
        <v>4.7</v>
      </c>
      <c r="X117" s="243">
        <f t="shared" si="45"/>
        <v>4.5999999999999996</v>
      </c>
      <c r="Y117" s="250">
        <f>IF('Core Indicators'!FC114="x","x",IF('Core Indicators'!FC114&gt;=5,5,IF('Core Indicators'!FC114&gt;=4,4,IF('Core Indicators'!FC114&gt;=3,3,IF('Core Indicators'!FC114&gt;=2,2,IF('Core Indicators'!FC114&gt;=1,1,0))))))</f>
        <v>1</v>
      </c>
      <c r="Z117" s="243">
        <f t="shared" si="46"/>
        <v>1</v>
      </c>
      <c r="AA117" s="250">
        <f>'Crisis Indicator Data'!Y114</f>
        <v>0</v>
      </c>
      <c r="AB117" s="250">
        <f>'Crisis Indicator Data'!Z114</f>
        <v>3</v>
      </c>
      <c r="AC117" s="250">
        <f>'Crisis Indicator Data'!AA114</f>
        <v>3</v>
      </c>
      <c r="AD117" s="250">
        <f>'Crisis Indicator Data'!AB114</f>
        <v>1</v>
      </c>
      <c r="AE117" s="250">
        <f t="shared" si="47"/>
        <v>3</v>
      </c>
      <c r="AF117" s="250">
        <f>'Crisis Indicator Data'!AC114</f>
        <v>2</v>
      </c>
      <c r="AG117" s="250">
        <f>'Crisis Indicator Data'!AD114</f>
        <v>3</v>
      </c>
      <c r="AH117" s="250">
        <f t="shared" si="48"/>
        <v>5</v>
      </c>
      <c r="AI117" s="250">
        <f>'Crisis Indicator Data'!AE114</f>
        <v>2</v>
      </c>
      <c r="AJ117" s="250">
        <f>'Crisis Indicator Data'!AF114</f>
        <v>1</v>
      </c>
      <c r="AK117" s="250">
        <f>'Crisis Indicator Data'!AG114</f>
        <v>2</v>
      </c>
      <c r="AL117" s="250">
        <f t="shared" si="49"/>
        <v>4</v>
      </c>
      <c r="AM117" s="243">
        <f t="shared" si="50"/>
        <v>4</v>
      </c>
      <c r="AN117" s="243">
        <f t="shared" si="51"/>
        <v>2.5</v>
      </c>
    </row>
    <row r="118" spans="1:40" ht="13.5" customHeight="1" x14ac:dyDescent="0.25">
      <c r="A118" s="149" t="str">
        <f>'Crisis Indicator Data'!A115</f>
        <v>Drought in Somalia</v>
      </c>
      <c r="B118" s="150" t="str">
        <f>'Crisis Indicator Data'!B115</f>
        <v>Drought</v>
      </c>
      <c r="C118" s="150" t="str">
        <f>'Crisis Indicator Data'!C115</f>
        <v>SOM005</v>
      </c>
      <c r="D118" s="150" t="str">
        <f>'Crisis Indicator Data'!D115</f>
        <v>Somalia</v>
      </c>
      <c r="E118" s="151" t="str">
        <f>'Crisis Indicator Data'!E115</f>
        <v>SOM</v>
      </c>
      <c r="F118" s="243" t="str">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x</v>
      </c>
      <c r="G118" s="243">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4.3</v>
      </c>
      <c r="H118" s="243">
        <f t="shared" si="39"/>
        <v>4.3</v>
      </c>
      <c r="I118" s="243">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v>
      </c>
      <c r="J118" s="243">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243">
        <f t="shared" si="40"/>
        <v>0</v>
      </c>
      <c r="L118" s="243" t="str">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x</v>
      </c>
      <c r="M118" s="243">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1.5</v>
      </c>
      <c r="N118" s="243">
        <f t="shared" si="41"/>
        <v>1.5</v>
      </c>
      <c r="O118" s="243">
        <f t="shared" si="42"/>
        <v>1.9333333333333333</v>
      </c>
      <c r="P118" s="243">
        <f>IF(B118="Regional crisis",VLOOKUP(C118,'Regional Crises'!$B$1:$R$69,12,FALSE),VLOOKUP(E118,'Country Indicator Data'!$B$4:$I$300,8,FALSE))</f>
        <v>10</v>
      </c>
      <c r="Q118" s="243">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4.5</v>
      </c>
      <c r="R118" s="243">
        <f t="shared" si="43"/>
        <v>7.25</v>
      </c>
      <c r="S118" s="243">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4.5999999999999996</v>
      </c>
      <c r="T118" s="243">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4.9000000000000004</v>
      </c>
      <c r="U118" s="243">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4.5</v>
      </c>
      <c r="V118" s="243">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4.7</v>
      </c>
      <c r="W118" s="243">
        <f t="shared" si="44"/>
        <v>4.7</v>
      </c>
      <c r="X118" s="243">
        <f t="shared" si="45"/>
        <v>4.5999999999999996</v>
      </c>
      <c r="Y118" s="250">
        <f>IF('Core Indicators'!FC115="x","x",IF('Core Indicators'!FC115&gt;=5,5,IF('Core Indicators'!FC115&gt;=4,4,IF('Core Indicators'!FC115&gt;=3,3,IF('Core Indicators'!FC115&gt;=2,2,IF('Core Indicators'!FC115&gt;=1,1,0))))))</f>
        <v>5</v>
      </c>
      <c r="Z118" s="243">
        <f t="shared" si="46"/>
        <v>5</v>
      </c>
      <c r="AA118" s="250">
        <f>'Crisis Indicator Data'!Y115</f>
        <v>0</v>
      </c>
      <c r="AB118" s="250">
        <f>'Crisis Indicator Data'!Z115</f>
        <v>3</v>
      </c>
      <c r="AC118" s="250">
        <f>'Crisis Indicator Data'!AA115</f>
        <v>3</v>
      </c>
      <c r="AD118" s="250">
        <f>'Crisis Indicator Data'!AB115</f>
        <v>3</v>
      </c>
      <c r="AE118" s="250">
        <f t="shared" si="47"/>
        <v>4</v>
      </c>
      <c r="AF118" s="250">
        <f>'Crisis Indicator Data'!AC115</f>
        <v>0</v>
      </c>
      <c r="AG118" s="250">
        <f>'Crisis Indicator Data'!AD115</f>
        <v>2</v>
      </c>
      <c r="AH118" s="250">
        <f t="shared" si="48"/>
        <v>2</v>
      </c>
      <c r="AI118" s="250">
        <f>'Crisis Indicator Data'!AE115</f>
        <v>3</v>
      </c>
      <c r="AJ118" s="250">
        <f>'Crisis Indicator Data'!AF115</f>
        <v>1</v>
      </c>
      <c r="AK118" s="250">
        <f>'Crisis Indicator Data'!AG115</f>
        <v>2</v>
      </c>
      <c r="AL118" s="250">
        <f t="shared" si="49"/>
        <v>4</v>
      </c>
      <c r="AM118" s="243">
        <f t="shared" si="50"/>
        <v>3</v>
      </c>
      <c r="AN118" s="243">
        <f t="shared" si="51"/>
        <v>4</v>
      </c>
    </row>
    <row r="119" spans="1:40" ht="13.5" customHeight="1" x14ac:dyDescent="0.25">
      <c r="A119" s="149" t="str">
        <f>'Crisis Indicator Data'!A116</f>
        <v>Complex crisis in South Sudan</v>
      </c>
      <c r="B119" s="150" t="str">
        <f>'Crisis Indicator Data'!B116</f>
        <v>Complex crisis</v>
      </c>
      <c r="C119" s="150" t="str">
        <f>'Crisis Indicator Data'!C116</f>
        <v>SSD001</v>
      </c>
      <c r="D119" s="150" t="str">
        <f>'Crisis Indicator Data'!D116</f>
        <v>South Sudan</v>
      </c>
      <c r="E119" s="151" t="str">
        <f>'Crisis Indicator Data'!E116</f>
        <v>SSD</v>
      </c>
      <c r="F119" s="243">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1.4</v>
      </c>
      <c r="G119" s="243">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3.7</v>
      </c>
      <c r="H119" s="243">
        <f t="shared" si="39"/>
        <v>2.5499999999999998</v>
      </c>
      <c r="I119" s="243">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3.9</v>
      </c>
      <c r="J119" s="243">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243">
        <f t="shared" si="40"/>
        <v>1.95</v>
      </c>
      <c r="L119" s="243" t="str">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x</v>
      </c>
      <c r="M119" s="243">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2.4</v>
      </c>
      <c r="N119" s="243">
        <f t="shared" si="41"/>
        <v>2.4</v>
      </c>
      <c r="O119" s="243">
        <f t="shared" si="42"/>
        <v>2.3000000000000003</v>
      </c>
      <c r="P119" s="243">
        <f>IF(B119="Regional crisis",VLOOKUP(C119,'Regional Crises'!$B$1:$R$69,12,FALSE),VLOOKUP(E119,'Country Indicator Data'!$B$4:$I$300,8,FALSE))</f>
        <v>10</v>
      </c>
      <c r="Q119" s="243">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4.4000000000000004</v>
      </c>
      <c r="R119" s="243">
        <f t="shared" si="43"/>
        <v>7.2</v>
      </c>
      <c r="S119" s="243">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4.4000000000000004</v>
      </c>
      <c r="T119" s="243">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4.5</v>
      </c>
      <c r="U119" s="243">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3.9</v>
      </c>
      <c r="V119" s="243">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5</v>
      </c>
      <c r="W119" s="243">
        <f t="shared" si="44"/>
        <v>4.5</v>
      </c>
      <c r="X119" s="243">
        <f t="shared" si="45"/>
        <v>4.7</v>
      </c>
      <c r="Y119" s="250">
        <f>IF('Core Indicators'!FC116="x","x",IF('Core Indicators'!FC116&gt;=5,5,IF('Core Indicators'!FC116&gt;=4,4,IF('Core Indicators'!FC116&gt;=3,3,IF('Core Indicators'!FC116&gt;=2,2,IF('Core Indicators'!FC116&gt;=1,1,0))))))</f>
        <v>5</v>
      </c>
      <c r="Z119" s="243">
        <f t="shared" si="46"/>
        <v>5</v>
      </c>
      <c r="AA119" s="250">
        <f>'Crisis Indicator Data'!Y116</f>
        <v>1</v>
      </c>
      <c r="AB119" s="250">
        <f>'Crisis Indicator Data'!Z116</f>
        <v>3</v>
      </c>
      <c r="AC119" s="250">
        <f>'Crisis Indicator Data'!AA116</f>
        <v>2</v>
      </c>
      <c r="AD119" s="250">
        <f>'Crisis Indicator Data'!AB116</f>
        <v>3</v>
      </c>
      <c r="AE119" s="250">
        <f t="shared" si="47"/>
        <v>4</v>
      </c>
      <c r="AF119" s="250">
        <f>'Crisis Indicator Data'!AC116</f>
        <v>0</v>
      </c>
      <c r="AG119" s="250">
        <f>'Crisis Indicator Data'!AD116</f>
        <v>2</v>
      </c>
      <c r="AH119" s="250">
        <f t="shared" si="48"/>
        <v>2</v>
      </c>
      <c r="AI119" s="250">
        <f>'Crisis Indicator Data'!AE116</f>
        <v>3</v>
      </c>
      <c r="AJ119" s="250">
        <f>'Crisis Indicator Data'!AF116</f>
        <v>3</v>
      </c>
      <c r="AK119" s="250">
        <f>'Crisis Indicator Data'!AG116</f>
        <v>3</v>
      </c>
      <c r="AL119" s="250">
        <f t="shared" si="49"/>
        <v>5</v>
      </c>
      <c r="AM119" s="243">
        <f t="shared" si="50"/>
        <v>4</v>
      </c>
      <c r="AN119" s="243">
        <f t="shared" si="51"/>
        <v>4.5</v>
      </c>
    </row>
    <row r="120" spans="1:40" ht="13.5" customHeight="1" x14ac:dyDescent="0.25">
      <c r="A120" s="149" t="str">
        <f>'Crisis Indicator Data'!A117</f>
        <v>Food Security Crisis in Eswatini</v>
      </c>
      <c r="B120" s="150" t="str">
        <f>'Crisis Indicator Data'!B117</f>
        <v>Food Security</v>
      </c>
      <c r="C120" s="150" t="str">
        <f>'Crisis Indicator Data'!C117</f>
        <v>SWZ001</v>
      </c>
      <c r="D120" s="150" t="str">
        <f>'Crisis Indicator Data'!D117</f>
        <v>Eswatini</v>
      </c>
      <c r="E120" s="151" t="str">
        <f>'Crisis Indicator Data'!E117</f>
        <v>SWZ</v>
      </c>
      <c r="F120" s="243">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3.2</v>
      </c>
      <c r="G120" s="243">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3.2</v>
      </c>
      <c r="H120" s="243">
        <f t="shared" si="39"/>
        <v>3.2</v>
      </c>
      <c r="I120" s="243">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v>
      </c>
      <c r="J120" s="243">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243">
        <f t="shared" si="40"/>
        <v>0</v>
      </c>
      <c r="L120" s="243">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3.9</v>
      </c>
      <c r="M120" s="243">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3.7</v>
      </c>
      <c r="N120" s="243">
        <f t="shared" si="41"/>
        <v>3.8</v>
      </c>
      <c r="O120" s="243">
        <f t="shared" si="42"/>
        <v>2.3333333333333335</v>
      </c>
      <c r="P120" s="243">
        <f>IF(B120="Regional crisis",VLOOKUP(C120,'Regional Crises'!$B$1:$R$69,12,FALSE),VLOOKUP(E120,'Country Indicator Data'!$B$4:$I$300,8,FALSE))</f>
        <v>6</v>
      </c>
      <c r="Q120" s="243">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1.8</v>
      </c>
      <c r="R120" s="243">
        <f t="shared" si="43"/>
        <v>3.9</v>
      </c>
      <c r="S120" s="243">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3.3</v>
      </c>
      <c r="T120" s="243">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v>
      </c>
      <c r="U120" s="243">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3.8</v>
      </c>
      <c r="V120" s="243">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4.0999999999999996</v>
      </c>
      <c r="W120" s="243">
        <f t="shared" si="44"/>
        <v>3.6</v>
      </c>
      <c r="X120" s="243">
        <f t="shared" si="45"/>
        <v>3.3</v>
      </c>
      <c r="Y120" s="250">
        <f>IF('Core Indicators'!FC117="x","x",IF('Core Indicators'!FC117&gt;=5,5,IF('Core Indicators'!FC117&gt;=4,4,IF('Core Indicators'!FC117&gt;=3,3,IF('Core Indicators'!FC117&gt;=2,2,IF('Core Indicators'!FC117&gt;=1,1,0))))))</f>
        <v>1</v>
      </c>
      <c r="Z120" s="243">
        <f t="shared" si="46"/>
        <v>1</v>
      </c>
      <c r="AA120" s="250">
        <f>'Crisis Indicator Data'!Y117</f>
        <v>0</v>
      </c>
      <c r="AB120" s="250">
        <f>'Crisis Indicator Data'!Z117</f>
        <v>0</v>
      </c>
      <c r="AC120" s="250">
        <f>'Crisis Indicator Data'!AA117</f>
        <v>0</v>
      </c>
      <c r="AD120" s="250">
        <f>'Crisis Indicator Data'!AB117</f>
        <v>0</v>
      </c>
      <c r="AE120" s="250">
        <f t="shared" si="47"/>
        <v>0</v>
      </c>
      <c r="AF120" s="250">
        <f>'Crisis Indicator Data'!AC117</f>
        <v>0</v>
      </c>
      <c r="AG120" s="250">
        <f>'Crisis Indicator Data'!AD117</f>
        <v>2</v>
      </c>
      <c r="AH120" s="250">
        <f t="shared" si="48"/>
        <v>2</v>
      </c>
      <c r="AI120" s="250">
        <f>'Crisis Indicator Data'!AE117</f>
        <v>2</v>
      </c>
      <c r="AJ120" s="250">
        <f>'Crisis Indicator Data'!AF117</f>
        <v>0</v>
      </c>
      <c r="AK120" s="250">
        <f>'Crisis Indicator Data'!AG117</f>
        <v>1</v>
      </c>
      <c r="AL120" s="250">
        <f t="shared" si="49"/>
        <v>3</v>
      </c>
      <c r="AM120" s="243">
        <f t="shared" si="50"/>
        <v>2</v>
      </c>
      <c r="AN120" s="243">
        <f t="shared" si="51"/>
        <v>1.5</v>
      </c>
    </row>
    <row r="121" spans="1:40" ht="13.5" customHeight="1" x14ac:dyDescent="0.25">
      <c r="A121" s="149" t="str">
        <f>'Crisis Indicator Data'!A118</f>
        <v>Syrian conflict</v>
      </c>
      <c r="B121" s="150" t="str">
        <f>'Crisis Indicator Data'!B118</f>
        <v>Complex crisis</v>
      </c>
      <c r="C121" s="150" t="str">
        <f>'Crisis Indicator Data'!C118</f>
        <v>SYR001</v>
      </c>
      <c r="D121" s="150" t="str">
        <f>'Crisis Indicator Data'!D118</f>
        <v>Syria</v>
      </c>
      <c r="E121" s="151" t="str">
        <f>'Crisis Indicator Data'!E118</f>
        <v>SYR</v>
      </c>
      <c r="F121" s="243">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4.5999999999999996</v>
      </c>
      <c r="G121" s="243">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4.0999999999999996</v>
      </c>
      <c r="H121" s="243">
        <f t="shared" si="39"/>
        <v>4.3499999999999996</v>
      </c>
      <c r="I121" s="243">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2.7</v>
      </c>
      <c r="J121" s="243">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5</v>
      </c>
      <c r="K121" s="243">
        <f t="shared" si="40"/>
        <v>3.85</v>
      </c>
      <c r="L121" s="243">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3.6</v>
      </c>
      <c r="M121" s="243">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1.6</v>
      </c>
      <c r="N121" s="243">
        <f t="shared" si="41"/>
        <v>2.6</v>
      </c>
      <c r="O121" s="243">
        <f t="shared" si="42"/>
        <v>3.5999999999999996</v>
      </c>
      <c r="P121" s="243">
        <f>IF(B121="Regional crisis",VLOOKUP(C121,'Regional Crises'!$B$1:$R$69,12,FALSE),VLOOKUP(E121,'Country Indicator Data'!$B$4:$I$300,8,FALSE))</f>
        <v>10</v>
      </c>
      <c r="Q121" s="243">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4.9000000000000004</v>
      </c>
      <c r="R121" s="243">
        <f t="shared" si="43"/>
        <v>7.45</v>
      </c>
      <c r="S121" s="243">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4.4000000000000004</v>
      </c>
      <c r="T121" s="243">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4.5999999999999996</v>
      </c>
      <c r="U121" s="243">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4.3</v>
      </c>
      <c r="V121" s="243">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5</v>
      </c>
      <c r="W121" s="243">
        <f t="shared" si="44"/>
        <v>4.5999999999999996</v>
      </c>
      <c r="X121" s="243">
        <f t="shared" si="45"/>
        <v>5.2</v>
      </c>
      <c r="Y121" s="250">
        <f>IF('Core Indicators'!FC118="x","x",IF('Core Indicators'!FC118&gt;=5,5,IF('Core Indicators'!FC118&gt;=4,4,IF('Core Indicators'!FC118&gt;=3,3,IF('Core Indicators'!FC118&gt;=2,2,IF('Core Indicators'!FC118&gt;=1,1,0))))))</f>
        <v>5</v>
      </c>
      <c r="Z121" s="243">
        <f t="shared" si="46"/>
        <v>5</v>
      </c>
      <c r="AA121" s="250">
        <f>'Crisis Indicator Data'!Y118</f>
        <v>1</v>
      </c>
      <c r="AB121" s="250">
        <f>'Crisis Indicator Data'!Z118</f>
        <v>3</v>
      </c>
      <c r="AC121" s="250">
        <f>'Crisis Indicator Data'!AA118</f>
        <v>2</v>
      </c>
      <c r="AD121" s="250">
        <f>'Crisis Indicator Data'!AB118</f>
        <v>3</v>
      </c>
      <c r="AE121" s="250">
        <f t="shared" si="47"/>
        <v>4</v>
      </c>
      <c r="AF121" s="250">
        <f>'Crisis Indicator Data'!AC118</f>
        <v>2</v>
      </c>
      <c r="AG121" s="250">
        <f>'Crisis Indicator Data'!AD118</f>
        <v>3</v>
      </c>
      <c r="AH121" s="250">
        <f t="shared" si="48"/>
        <v>5</v>
      </c>
      <c r="AI121" s="250">
        <f>'Crisis Indicator Data'!AE118</f>
        <v>3</v>
      </c>
      <c r="AJ121" s="250">
        <f>'Crisis Indicator Data'!AF118</f>
        <v>2</v>
      </c>
      <c r="AK121" s="250">
        <f>'Crisis Indicator Data'!AG118</f>
        <v>3</v>
      </c>
      <c r="AL121" s="250">
        <f t="shared" si="49"/>
        <v>5</v>
      </c>
      <c r="AM121" s="243">
        <f t="shared" si="50"/>
        <v>5</v>
      </c>
      <c r="AN121" s="243">
        <f t="shared" si="51"/>
        <v>5</v>
      </c>
    </row>
    <row r="122" spans="1:40" ht="13.5" customHeight="1" x14ac:dyDescent="0.25">
      <c r="A122" s="149" t="str">
        <f>'Crisis Indicator Data'!A119</f>
        <v>Complex crisis in Chad</v>
      </c>
      <c r="B122" s="150" t="str">
        <f>'Crisis Indicator Data'!B119</f>
        <v>Multiple crises country</v>
      </c>
      <c r="C122" s="150" t="str">
        <f>'Crisis Indicator Data'!C119</f>
        <v>TCD001</v>
      </c>
      <c r="D122" s="150" t="str">
        <f>'Crisis Indicator Data'!D119</f>
        <v>Chad</v>
      </c>
      <c r="E122" s="151" t="str">
        <f>'Crisis Indicator Data'!E119</f>
        <v>TCD</v>
      </c>
      <c r="F122" s="243">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1.8</v>
      </c>
      <c r="G122" s="243">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3.5</v>
      </c>
      <c r="H122" s="243">
        <f t="shared" si="39"/>
        <v>2.65</v>
      </c>
      <c r="I122" s="243">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4.5999999999999996</v>
      </c>
      <c r="J122" s="243">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1.9</v>
      </c>
      <c r="K122" s="243">
        <f t="shared" si="40"/>
        <v>3.25</v>
      </c>
      <c r="L122" s="243">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4.7</v>
      </c>
      <c r="M122" s="243">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2.2999999999999998</v>
      </c>
      <c r="N122" s="243">
        <f t="shared" si="41"/>
        <v>3.5</v>
      </c>
      <c r="O122" s="243">
        <f t="shared" si="42"/>
        <v>3.1333333333333333</v>
      </c>
      <c r="P122" s="243">
        <f>IF(B122="Regional crisis",VLOOKUP(C122,'Regional Crises'!$B$1:$R$69,12,FALSE),VLOOKUP(E122,'Country Indicator Data'!$B$4:$I$300,8,FALSE))</f>
        <v>10</v>
      </c>
      <c r="Q122" s="243">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3.4</v>
      </c>
      <c r="R122" s="243">
        <f t="shared" si="43"/>
        <v>6.7</v>
      </c>
      <c r="S122" s="243">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v>
      </c>
      <c r="T122" s="243">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3.8</v>
      </c>
      <c r="U122" s="243">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4.0999999999999996</v>
      </c>
      <c r="V122" s="243">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4.2</v>
      </c>
      <c r="W122" s="243">
        <f t="shared" si="44"/>
        <v>4</v>
      </c>
      <c r="X122" s="243">
        <f t="shared" si="45"/>
        <v>4.5999999999999996</v>
      </c>
      <c r="Y122" s="250">
        <f>IF('Core Indicators'!FC119="x","x",IF('Core Indicators'!FC119&gt;=5,5,IF('Core Indicators'!FC119&gt;=4,4,IF('Core Indicators'!FC119&gt;=3,3,IF('Core Indicators'!FC119&gt;=2,2,IF('Core Indicators'!FC119&gt;=1,1,0))))))</f>
        <v>5</v>
      </c>
      <c r="Z122" s="243">
        <f t="shared" si="46"/>
        <v>5</v>
      </c>
      <c r="AA122" s="250">
        <f>'Crisis Indicator Data'!Y119</f>
        <v>1</v>
      </c>
      <c r="AB122" s="250">
        <f>'Crisis Indicator Data'!Z119</f>
        <v>3</v>
      </c>
      <c r="AC122" s="250">
        <f>'Crisis Indicator Data'!AA119</f>
        <v>1</v>
      </c>
      <c r="AD122" s="250">
        <f>'Crisis Indicator Data'!AB119</f>
        <v>0</v>
      </c>
      <c r="AE122" s="250">
        <f t="shared" si="47"/>
        <v>2</v>
      </c>
      <c r="AF122" s="250">
        <f>'Crisis Indicator Data'!AC119</f>
        <v>0</v>
      </c>
      <c r="AG122" s="250">
        <f>'Crisis Indicator Data'!AD119</f>
        <v>2</v>
      </c>
      <c r="AH122" s="250">
        <f t="shared" si="48"/>
        <v>2</v>
      </c>
      <c r="AI122" s="250">
        <f>'Crisis Indicator Data'!AE119</f>
        <v>3</v>
      </c>
      <c r="AJ122" s="250">
        <f>'Crisis Indicator Data'!AF119</f>
        <v>2</v>
      </c>
      <c r="AK122" s="250">
        <f>'Crisis Indicator Data'!AG119</f>
        <v>3</v>
      </c>
      <c r="AL122" s="250">
        <f t="shared" si="49"/>
        <v>5</v>
      </c>
      <c r="AM122" s="243">
        <f t="shared" si="50"/>
        <v>3</v>
      </c>
      <c r="AN122" s="243">
        <f t="shared" si="51"/>
        <v>4</v>
      </c>
    </row>
    <row r="123" spans="1:40" ht="13.5" customHeight="1" x14ac:dyDescent="0.25">
      <c r="A123" s="149" t="str">
        <f>'Crisis Indicator Data'!A120</f>
        <v>Boko Haram in Chad</v>
      </c>
      <c r="B123" s="150" t="str">
        <f>'Crisis Indicator Data'!B120</f>
        <v>Conflict</v>
      </c>
      <c r="C123" s="150" t="str">
        <f>'Crisis Indicator Data'!C120</f>
        <v>TCD003</v>
      </c>
      <c r="D123" s="150" t="str">
        <f>'Crisis Indicator Data'!D120</f>
        <v>Chad</v>
      </c>
      <c r="E123" s="151" t="str">
        <f>'Crisis Indicator Data'!E120</f>
        <v>TCD</v>
      </c>
      <c r="F123" s="243">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1.8</v>
      </c>
      <c r="G123" s="243">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3.5</v>
      </c>
      <c r="H123" s="243">
        <f t="shared" si="39"/>
        <v>2.65</v>
      </c>
      <c r="I123" s="243">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4.5999999999999996</v>
      </c>
      <c r="J123" s="243">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1.9</v>
      </c>
      <c r="K123" s="243">
        <f t="shared" si="40"/>
        <v>3.25</v>
      </c>
      <c r="L123" s="243">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4.7</v>
      </c>
      <c r="M123" s="243">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2.2999999999999998</v>
      </c>
      <c r="N123" s="243">
        <f t="shared" si="41"/>
        <v>3.5</v>
      </c>
      <c r="O123" s="243">
        <f t="shared" si="42"/>
        <v>3.1333333333333333</v>
      </c>
      <c r="P123" s="243">
        <f>IF(B123="Regional crisis",VLOOKUP(C123,'Regional Crises'!$B$1:$R$69,12,FALSE),VLOOKUP(E123,'Country Indicator Data'!$B$4:$I$300,8,FALSE))</f>
        <v>10</v>
      </c>
      <c r="Q123" s="243">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3.4</v>
      </c>
      <c r="R123" s="243">
        <f t="shared" si="43"/>
        <v>6.7</v>
      </c>
      <c r="S123" s="243">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4</v>
      </c>
      <c r="T123" s="243">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3.8</v>
      </c>
      <c r="U123" s="243">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4.0999999999999996</v>
      </c>
      <c r="V123" s="243">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4.2</v>
      </c>
      <c r="W123" s="243">
        <f t="shared" si="44"/>
        <v>4</v>
      </c>
      <c r="X123" s="243">
        <f t="shared" si="45"/>
        <v>4.5999999999999996</v>
      </c>
      <c r="Y123" s="250">
        <f>IF('Core Indicators'!FC120="x","x",IF('Core Indicators'!FC120&gt;=5,5,IF('Core Indicators'!FC120&gt;=4,4,IF('Core Indicators'!FC120&gt;=3,3,IF('Core Indicators'!FC120&gt;=2,2,IF('Core Indicators'!FC120&gt;=1,1,0))))))</f>
        <v>5</v>
      </c>
      <c r="Z123" s="243">
        <f t="shared" si="46"/>
        <v>5</v>
      </c>
      <c r="AA123" s="250">
        <f>'Crisis Indicator Data'!Y120</f>
        <v>1</v>
      </c>
      <c r="AB123" s="250">
        <f>'Crisis Indicator Data'!Z120</f>
        <v>3</v>
      </c>
      <c r="AC123" s="250">
        <f>'Crisis Indicator Data'!AA120</f>
        <v>1</v>
      </c>
      <c r="AD123" s="250">
        <f>'Crisis Indicator Data'!AB120</f>
        <v>0</v>
      </c>
      <c r="AE123" s="250">
        <f t="shared" si="47"/>
        <v>2</v>
      </c>
      <c r="AF123" s="250">
        <f>'Crisis Indicator Data'!AC120</f>
        <v>0</v>
      </c>
      <c r="AG123" s="250">
        <f>'Crisis Indicator Data'!AD120</f>
        <v>2</v>
      </c>
      <c r="AH123" s="250">
        <f t="shared" si="48"/>
        <v>2</v>
      </c>
      <c r="AI123" s="250">
        <f>'Crisis Indicator Data'!AE120</f>
        <v>3</v>
      </c>
      <c r="AJ123" s="250">
        <f>'Crisis Indicator Data'!AF120</f>
        <v>0</v>
      </c>
      <c r="AK123" s="250">
        <f>'Crisis Indicator Data'!AG120</f>
        <v>3</v>
      </c>
      <c r="AL123" s="250">
        <f t="shared" si="49"/>
        <v>4</v>
      </c>
      <c r="AM123" s="243">
        <f t="shared" si="50"/>
        <v>3</v>
      </c>
      <c r="AN123" s="243">
        <f t="shared" si="51"/>
        <v>4</v>
      </c>
    </row>
    <row r="124" spans="1:40" ht="13.5" customHeight="1" x14ac:dyDescent="0.25">
      <c r="A124" s="149" t="str">
        <f>'Crisis Indicator Data'!A121</f>
        <v>CAR refugees in Chad</v>
      </c>
      <c r="B124" s="150" t="str">
        <f>'Crisis Indicator Data'!B121</f>
        <v>International displacement</v>
      </c>
      <c r="C124" s="150" t="str">
        <f>'Crisis Indicator Data'!C121</f>
        <v>TCD004</v>
      </c>
      <c r="D124" s="150" t="str">
        <f>'Crisis Indicator Data'!D121</f>
        <v>Chad</v>
      </c>
      <c r="E124" s="151" t="str">
        <f>'Crisis Indicator Data'!E121</f>
        <v>TCD</v>
      </c>
      <c r="F124" s="243">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1.8</v>
      </c>
      <c r="G124" s="243">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3.5</v>
      </c>
      <c r="H124" s="243">
        <f t="shared" si="39"/>
        <v>2.65</v>
      </c>
      <c r="I124" s="243">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4.5999999999999996</v>
      </c>
      <c r="J124" s="243">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1.9</v>
      </c>
      <c r="K124" s="243">
        <f t="shared" si="40"/>
        <v>3.25</v>
      </c>
      <c r="L124" s="243">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4.7</v>
      </c>
      <c r="M124" s="243">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2.2999999999999998</v>
      </c>
      <c r="N124" s="243">
        <f t="shared" si="41"/>
        <v>3.5</v>
      </c>
      <c r="O124" s="243">
        <f t="shared" si="42"/>
        <v>3.1333333333333333</v>
      </c>
      <c r="P124" s="243">
        <f>IF(B124="Regional crisis",VLOOKUP(C124,'Regional Crises'!$B$1:$R$69,12,FALSE),VLOOKUP(E124,'Country Indicator Data'!$B$4:$I$300,8,FALSE))</f>
        <v>10</v>
      </c>
      <c r="Q124" s="243">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3.4</v>
      </c>
      <c r="R124" s="243">
        <f t="shared" si="43"/>
        <v>6.7</v>
      </c>
      <c r="S124" s="243">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4</v>
      </c>
      <c r="T124" s="243">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3.8</v>
      </c>
      <c r="U124" s="243">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4.0999999999999996</v>
      </c>
      <c r="V124" s="243">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4.2</v>
      </c>
      <c r="W124" s="243">
        <f t="shared" si="44"/>
        <v>4</v>
      </c>
      <c r="X124" s="243">
        <f t="shared" si="45"/>
        <v>4.5999999999999996</v>
      </c>
      <c r="Y124" s="250">
        <f>IF('Core Indicators'!FC121="x","x",IF('Core Indicators'!FC121&gt;=5,5,IF('Core Indicators'!FC121&gt;=4,4,IF('Core Indicators'!FC121&gt;=3,3,IF('Core Indicators'!FC121&gt;=2,2,IF('Core Indicators'!FC121&gt;=1,1,0))))))</f>
        <v>3</v>
      </c>
      <c r="Z124" s="243">
        <f t="shared" si="46"/>
        <v>3</v>
      </c>
      <c r="AA124" s="250">
        <f>'Crisis Indicator Data'!Y121</f>
        <v>1</v>
      </c>
      <c r="AB124" s="250">
        <f>'Crisis Indicator Data'!Z121</f>
        <v>2</v>
      </c>
      <c r="AC124" s="250">
        <f>'Crisis Indicator Data'!AA121</f>
        <v>1</v>
      </c>
      <c r="AD124" s="250">
        <f>'Crisis Indicator Data'!AB121</f>
        <v>0</v>
      </c>
      <c r="AE124" s="250">
        <f t="shared" si="47"/>
        <v>2</v>
      </c>
      <c r="AF124" s="250">
        <f>'Crisis Indicator Data'!AC121</f>
        <v>0</v>
      </c>
      <c r="AG124" s="250">
        <f>'Crisis Indicator Data'!AD121</f>
        <v>2</v>
      </c>
      <c r="AH124" s="250">
        <f t="shared" si="48"/>
        <v>2</v>
      </c>
      <c r="AI124" s="250">
        <f>'Crisis Indicator Data'!AE121</f>
        <v>0</v>
      </c>
      <c r="AJ124" s="250">
        <f>'Crisis Indicator Data'!AF121</f>
        <v>0</v>
      </c>
      <c r="AK124" s="250">
        <f>'Crisis Indicator Data'!AG121</f>
        <v>2</v>
      </c>
      <c r="AL124" s="250">
        <f t="shared" si="49"/>
        <v>2</v>
      </c>
      <c r="AM124" s="243">
        <f t="shared" si="50"/>
        <v>2</v>
      </c>
      <c r="AN124" s="243">
        <f t="shared" si="51"/>
        <v>2.5</v>
      </c>
    </row>
    <row r="125" spans="1:40" ht="13.5" customHeight="1" x14ac:dyDescent="0.25">
      <c r="A125" s="149" t="str">
        <f>'Crisis Indicator Data'!A122</f>
        <v>Darfur refugees in Chad</v>
      </c>
      <c r="B125" s="150" t="str">
        <f>'Crisis Indicator Data'!B122</f>
        <v>International displacement</v>
      </c>
      <c r="C125" s="150" t="str">
        <f>'Crisis Indicator Data'!C122</f>
        <v>TCD005</v>
      </c>
      <c r="D125" s="150" t="str">
        <f>'Crisis Indicator Data'!D122</f>
        <v>Chad</v>
      </c>
      <c r="E125" s="151" t="str">
        <f>'Crisis Indicator Data'!E122</f>
        <v>TCD</v>
      </c>
      <c r="F125" s="243">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1.8</v>
      </c>
      <c r="G125" s="243">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3.5</v>
      </c>
      <c r="H125" s="243">
        <f t="shared" si="39"/>
        <v>2.65</v>
      </c>
      <c r="I125" s="243">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4.5999999999999996</v>
      </c>
      <c r="J125" s="243">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1.9</v>
      </c>
      <c r="K125" s="243">
        <f t="shared" si="40"/>
        <v>3.25</v>
      </c>
      <c r="L125" s="243">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4.7</v>
      </c>
      <c r="M125" s="243">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2.2999999999999998</v>
      </c>
      <c r="N125" s="243">
        <f t="shared" si="41"/>
        <v>3.5</v>
      </c>
      <c r="O125" s="243">
        <f t="shared" si="42"/>
        <v>3.1333333333333333</v>
      </c>
      <c r="P125" s="243">
        <f>IF(B125="Regional crisis",VLOOKUP(C125,'Regional Crises'!$B$1:$R$69,12,FALSE),VLOOKUP(E125,'Country Indicator Data'!$B$4:$I$300,8,FALSE))</f>
        <v>10</v>
      </c>
      <c r="Q125" s="243">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3.4</v>
      </c>
      <c r="R125" s="243">
        <f t="shared" si="43"/>
        <v>6.7</v>
      </c>
      <c r="S125" s="243">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v>
      </c>
      <c r="T125" s="243">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3.8</v>
      </c>
      <c r="U125" s="243">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4.0999999999999996</v>
      </c>
      <c r="V125" s="243">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4.2</v>
      </c>
      <c r="W125" s="243">
        <f t="shared" si="44"/>
        <v>4</v>
      </c>
      <c r="X125" s="243">
        <f t="shared" si="45"/>
        <v>4.5999999999999996</v>
      </c>
      <c r="Y125" s="250">
        <f>IF('Core Indicators'!FC122="x","x",IF('Core Indicators'!FC122&gt;=5,5,IF('Core Indicators'!FC122&gt;=4,4,IF('Core Indicators'!FC122&gt;=3,3,IF('Core Indicators'!FC122&gt;=2,2,IF('Core Indicators'!FC122&gt;=1,1,0))))))</f>
        <v>2</v>
      </c>
      <c r="Z125" s="243">
        <f t="shared" si="46"/>
        <v>2</v>
      </c>
      <c r="AA125" s="250">
        <f>'Crisis Indicator Data'!Y122</f>
        <v>1</v>
      </c>
      <c r="AB125" s="250">
        <f>'Crisis Indicator Data'!Z122</f>
        <v>2</v>
      </c>
      <c r="AC125" s="250">
        <f>'Crisis Indicator Data'!AA122</f>
        <v>1</v>
      </c>
      <c r="AD125" s="250">
        <f>'Crisis Indicator Data'!AB122</f>
        <v>0</v>
      </c>
      <c r="AE125" s="250">
        <f t="shared" si="47"/>
        <v>2</v>
      </c>
      <c r="AF125" s="250">
        <f>'Crisis Indicator Data'!AC122</f>
        <v>0</v>
      </c>
      <c r="AG125" s="250">
        <f>'Crisis Indicator Data'!AD122</f>
        <v>2</v>
      </c>
      <c r="AH125" s="250">
        <f t="shared" si="48"/>
        <v>2</v>
      </c>
      <c r="AI125" s="250">
        <f>'Crisis Indicator Data'!AE122</f>
        <v>0</v>
      </c>
      <c r="AJ125" s="250">
        <f>'Crisis Indicator Data'!AF122</f>
        <v>0</v>
      </c>
      <c r="AK125" s="250">
        <f>'Crisis Indicator Data'!AG122</f>
        <v>1</v>
      </c>
      <c r="AL125" s="250">
        <f t="shared" si="49"/>
        <v>1</v>
      </c>
      <c r="AM125" s="243">
        <f t="shared" si="50"/>
        <v>2</v>
      </c>
      <c r="AN125" s="243">
        <f t="shared" si="51"/>
        <v>2</v>
      </c>
    </row>
    <row r="126" spans="1:40" ht="13.5" customHeight="1" x14ac:dyDescent="0.25">
      <c r="A126" s="149" t="str">
        <f>'Crisis Indicator Data'!A123</f>
        <v>Tibesti Conflict in Chad</v>
      </c>
      <c r="B126" s="150" t="str">
        <f>'Crisis Indicator Data'!B123</f>
        <v>Conflict</v>
      </c>
      <c r="C126" s="150" t="str">
        <f>'Crisis Indicator Data'!C123</f>
        <v>TCD006</v>
      </c>
      <c r="D126" s="150" t="str">
        <f>'Crisis Indicator Data'!D123</f>
        <v>Chad</v>
      </c>
      <c r="E126" s="151" t="str">
        <f>'Crisis Indicator Data'!E123</f>
        <v>TCD</v>
      </c>
      <c r="F126" s="243">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1.8</v>
      </c>
      <c r="G126" s="243">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3.5</v>
      </c>
      <c r="H126" s="243">
        <f t="shared" si="39"/>
        <v>2.65</v>
      </c>
      <c r="I126" s="243">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4.5999999999999996</v>
      </c>
      <c r="J126" s="243">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1.9</v>
      </c>
      <c r="K126" s="243">
        <f t="shared" si="40"/>
        <v>3.25</v>
      </c>
      <c r="L126" s="243">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4.7</v>
      </c>
      <c r="M126" s="243">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2.2999999999999998</v>
      </c>
      <c r="N126" s="243">
        <f t="shared" si="41"/>
        <v>3.5</v>
      </c>
      <c r="O126" s="243">
        <f t="shared" si="42"/>
        <v>3.1333333333333333</v>
      </c>
      <c r="P126" s="243">
        <f>IF(B126="Regional crisis",VLOOKUP(C126,'Regional Crises'!$B$1:$R$69,12,FALSE),VLOOKUP(E126,'Country Indicator Data'!$B$4:$I$300,8,FALSE))</f>
        <v>10</v>
      </c>
      <c r="Q126" s="243">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3.4</v>
      </c>
      <c r="R126" s="243">
        <f t="shared" si="43"/>
        <v>6.7</v>
      </c>
      <c r="S126" s="243">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v>
      </c>
      <c r="T126" s="243">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3.8</v>
      </c>
      <c r="U126" s="243">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4.0999999999999996</v>
      </c>
      <c r="V126" s="243">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4.2</v>
      </c>
      <c r="W126" s="243">
        <f t="shared" si="44"/>
        <v>4</v>
      </c>
      <c r="X126" s="243">
        <f t="shared" si="45"/>
        <v>4.5999999999999996</v>
      </c>
      <c r="Y126" s="250">
        <f>IF('Core Indicators'!FC123="x","x",IF('Core Indicators'!FC123&gt;=5,5,IF('Core Indicators'!FC123&gt;=4,4,IF('Core Indicators'!FC123&gt;=3,3,IF('Core Indicators'!FC123&gt;=2,2,IF('Core Indicators'!FC123&gt;=1,1,0))))))</f>
        <v>3</v>
      </c>
      <c r="Z126" s="243">
        <f t="shared" si="46"/>
        <v>3</v>
      </c>
      <c r="AA126" s="250">
        <f>'Crisis Indicator Data'!Y123</f>
        <v>1</v>
      </c>
      <c r="AB126" s="250">
        <f>'Crisis Indicator Data'!Z123</f>
        <v>2</v>
      </c>
      <c r="AC126" s="250">
        <f>'Crisis Indicator Data'!AA123</f>
        <v>1</v>
      </c>
      <c r="AD126" s="250">
        <f>'Crisis Indicator Data'!AB123</f>
        <v>0</v>
      </c>
      <c r="AE126" s="250">
        <f t="shared" si="47"/>
        <v>2</v>
      </c>
      <c r="AF126" s="250">
        <f>'Crisis Indicator Data'!AC123</f>
        <v>0</v>
      </c>
      <c r="AG126" s="250">
        <f>'Crisis Indicator Data'!AD123</f>
        <v>2</v>
      </c>
      <c r="AH126" s="250">
        <f t="shared" si="48"/>
        <v>2</v>
      </c>
      <c r="AI126" s="250">
        <f>'Crisis Indicator Data'!AE123</f>
        <v>0</v>
      </c>
      <c r="AJ126" s="250">
        <f>'Crisis Indicator Data'!AF123</f>
        <v>0</v>
      </c>
      <c r="AK126" s="250">
        <f>'Crisis Indicator Data'!AG123</f>
        <v>2</v>
      </c>
      <c r="AL126" s="250">
        <f t="shared" si="49"/>
        <v>2</v>
      </c>
      <c r="AM126" s="243">
        <f t="shared" si="50"/>
        <v>2</v>
      </c>
      <c r="AN126" s="243">
        <f t="shared" si="51"/>
        <v>2.5</v>
      </c>
    </row>
    <row r="127" spans="1:40" ht="13.5" customHeight="1" x14ac:dyDescent="0.25">
      <c r="A127" s="149" t="str">
        <f>'Crisis Indicator Data'!A124</f>
        <v>Multiple situations in Thailand</v>
      </c>
      <c r="B127" s="150" t="str">
        <f>'Crisis Indicator Data'!B124</f>
        <v>Multiple crises country</v>
      </c>
      <c r="C127" s="150" t="str">
        <f>'Crisis Indicator Data'!C124</f>
        <v>THA001</v>
      </c>
      <c r="D127" s="150" t="str">
        <f>'Crisis Indicator Data'!D124</f>
        <v>Thailand</v>
      </c>
      <c r="E127" s="151" t="str">
        <f>'Crisis Indicator Data'!E124</f>
        <v>THA</v>
      </c>
      <c r="F127" s="243">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2.1</v>
      </c>
      <c r="G127" s="243">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3.4</v>
      </c>
      <c r="H127" s="243">
        <f t="shared" si="39"/>
        <v>2.75</v>
      </c>
      <c r="I127" s="243">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1.6</v>
      </c>
      <c r="J127" s="243">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0.5</v>
      </c>
      <c r="K127" s="243">
        <f t="shared" si="40"/>
        <v>1.05</v>
      </c>
      <c r="L127" s="243">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2.5</v>
      </c>
      <c r="M127" s="243">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243">
        <f t="shared" si="41"/>
        <v>1.85</v>
      </c>
      <c r="O127" s="243">
        <f t="shared" si="42"/>
        <v>1.8833333333333335</v>
      </c>
      <c r="P127" s="243">
        <f>IF(B127="Regional crisis",VLOOKUP(C127,'Regional Crises'!$B$1:$R$69,12,FALSE),VLOOKUP(E127,'Country Indicator Data'!$B$4:$I$300,8,FALSE))</f>
        <v>6</v>
      </c>
      <c r="Q127" s="243">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2</v>
      </c>
      <c r="R127" s="243">
        <f t="shared" si="43"/>
        <v>4</v>
      </c>
      <c r="S127" s="243">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3.2</v>
      </c>
      <c r="T127" s="243">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2.4</v>
      </c>
      <c r="U127" s="243">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3.4</v>
      </c>
      <c r="V127" s="243">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3.4</v>
      </c>
      <c r="W127" s="243">
        <f t="shared" si="44"/>
        <v>3.1</v>
      </c>
      <c r="X127" s="243">
        <f t="shared" si="45"/>
        <v>3</v>
      </c>
      <c r="Y127" s="250">
        <f>IF('Core Indicators'!FC124="x","x",IF('Core Indicators'!FC124&gt;=5,5,IF('Core Indicators'!FC124&gt;=4,4,IF('Core Indicators'!FC124&gt;=3,3,IF('Core Indicators'!FC124&gt;=2,2,IF('Core Indicators'!FC124&gt;=1,1,0))))))</f>
        <v>2</v>
      </c>
      <c r="Z127" s="243">
        <f t="shared" si="46"/>
        <v>2</v>
      </c>
      <c r="AA127" s="250">
        <f>'Crisis Indicator Data'!Y124</f>
        <v>0</v>
      </c>
      <c r="AB127" s="250">
        <f>'Crisis Indicator Data'!Z124</f>
        <v>1</v>
      </c>
      <c r="AC127" s="250">
        <f>'Crisis Indicator Data'!AA124</f>
        <v>1</v>
      </c>
      <c r="AD127" s="250">
        <f>'Crisis Indicator Data'!AB124</f>
        <v>0</v>
      </c>
      <c r="AE127" s="250">
        <f t="shared" si="47"/>
        <v>2</v>
      </c>
      <c r="AF127" s="250">
        <f>'Crisis Indicator Data'!AC124</f>
        <v>2</v>
      </c>
      <c r="AG127" s="250">
        <f>'Crisis Indicator Data'!AD124</f>
        <v>2</v>
      </c>
      <c r="AH127" s="250">
        <f t="shared" si="48"/>
        <v>4</v>
      </c>
      <c r="AI127" s="250">
        <f>'Crisis Indicator Data'!AE124</f>
        <v>1</v>
      </c>
      <c r="AJ127" s="250">
        <f>'Crisis Indicator Data'!AF124</f>
        <v>3</v>
      </c>
      <c r="AK127" s="250">
        <f>'Crisis Indicator Data'!AG124</f>
        <v>1</v>
      </c>
      <c r="AL127" s="250">
        <f t="shared" si="49"/>
        <v>4</v>
      </c>
      <c r="AM127" s="243">
        <f t="shared" si="50"/>
        <v>3</v>
      </c>
      <c r="AN127" s="243">
        <f t="shared" si="51"/>
        <v>2.5</v>
      </c>
    </row>
    <row r="128" spans="1:40" ht="13.5" customHeight="1" x14ac:dyDescent="0.25">
      <c r="A128" s="149" t="str">
        <f>'Crisis Indicator Data'!A125</f>
        <v xml:space="preserve">Conflict in southern Thailand </v>
      </c>
      <c r="B128" s="150" t="str">
        <f>'Crisis Indicator Data'!B125</f>
        <v>Conflict</v>
      </c>
      <c r="C128" s="150" t="str">
        <f>'Crisis Indicator Data'!C125</f>
        <v>THA002</v>
      </c>
      <c r="D128" s="150" t="str">
        <f>'Crisis Indicator Data'!D125</f>
        <v>Thailand</v>
      </c>
      <c r="E128" s="151" t="str">
        <f>'Crisis Indicator Data'!E125</f>
        <v>THA</v>
      </c>
      <c r="F128" s="243">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2.1</v>
      </c>
      <c r="G128" s="243">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3.4</v>
      </c>
      <c r="H128" s="243">
        <f t="shared" si="39"/>
        <v>2.75</v>
      </c>
      <c r="I128" s="243">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1.6</v>
      </c>
      <c r="J128" s="243">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0.5</v>
      </c>
      <c r="K128" s="243">
        <f t="shared" si="40"/>
        <v>1.05</v>
      </c>
      <c r="L128" s="243">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2.5</v>
      </c>
      <c r="M128" s="243">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243">
        <f t="shared" si="41"/>
        <v>1.85</v>
      </c>
      <c r="O128" s="243">
        <f t="shared" si="42"/>
        <v>1.8833333333333335</v>
      </c>
      <c r="P128" s="243">
        <f>IF(B128="Regional crisis",VLOOKUP(C128,'Regional Crises'!$B$1:$R$69,12,FALSE),VLOOKUP(E128,'Country Indicator Data'!$B$4:$I$300,8,FALSE))</f>
        <v>6</v>
      </c>
      <c r="Q128" s="243">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2</v>
      </c>
      <c r="R128" s="243">
        <f t="shared" si="43"/>
        <v>4</v>
      </c>
      <c r="S128" s="243">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3.2</v>
      </c>
      <c r="T128" s="243">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2.4</v>
      </c>
      <c r="U128" s="243">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3.4</v>
      </c>
      <c r="V128" s="243">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3.4</v>
      </c>
      <c r="W128" s="243">
        <f t="shared" si="44"/>
        <v>3.1</v>
      </c>
      <c r="X128" s="243">
        <f t="shared" si="45"/>
        <v>3</v>
      </c>
      <c r="Y128" s="250">
        <f>IF('Core Indicators'!FC125="x","x",IF('Core Indicators'!FC125&gt;=5,5,IF('Core Indicators'!FC125&gt;=4,4,IF('Core Indicators'!FC125&gt;=3,3,IF('Core Indicators'!FC125&gt;=2,2,IF('Core Indicators'!FC125&gt;=1,1,0))))))</f>
        <v>1</v>
      </c>
      <c r="Z128" s="243">
        <f t="shared" si="46"/>
        <v>1</v>
      </c>
      <c r="AA128" s="250">
        <f>'Crisis Indicator Data'!Y125</f>
        <v>0</v>
      </c>
      <c r="AB128" s="250">
        <f>'Crisis Indicator Data'!Z125</f>
        <v>1</v>
      </c>
      <c r="AC128" s="250">
        <f>'Crisis Indicator Data'!AA125</f>
        <v>0</v>
      </c>
      <c r="AD128" s="250">
        <f>'Crisis Indicator Data'!AB125</f>
        <v>0</v>
      </c>
      <c r="AE128" s="250">
        <f t="shared" si="47"/>
        <v>1</v>
      </c>
      <c r="AF128" s="250">
        <f>'Crisis Indicator Data'!AC125</f>
        <v>2</v>
      </c>
      <c r="AG128" s="250">
        <f>'Crisis Indicator Data'!AD125</f>
        <v>0</v>
      </c>
      <c r="AH128" s="250">
        <f t="shared" si="48"/>
        <v>2</v>
      </c>
      <c r="AI128" s="250">
        <f>'Crisis Indicator Data'!AE125</f>
        <v>1</v>
      </c>
      <c r="AJ128" s="250">
        <f>'Crisis Indicator Data'!AF125</f>
        <v>3</v>
      </c>
      <c r="AK128" s="250">
        <f>'Crisis Indicator Data'!AG125</f>
        <v>0</v>
      </c>
      <c r="AL128" s="250">
        <f t="shared" si="49"/>
        <v>3</v>
      </c>
      <c r="AM128" s="243">
        <f t="shared" si="50"/>
        <v>2</v>
      </c>
      <c r="AN128" s="243">
        <f t="shared" si="51"/>
        <v>1.5</v>
      </c>
    </row>
    <row r="129" spans="1:40" ht="13.5" customHeight="1" x14ac:dyDescent="0.25">
      <c r="A129" s="149" t="str">
        <f>'Crisis Indicator Data'!A126</f>
        <v>Myanmar refugees in Thailand</v>
      </c>
      <c r="B129" s="150" t="str">
        <f>'Crisis Indicator Data'!B126</f>
        <v>International displacement</v>
      </c>
      <c r="C129" s="150" t="str">
        <f>'Crisis Indicator Data'!C126</f>
        <v>THA003</v>
      </c>
      <c r="D129" s="150" t="str">
        <f>'Crisis Indicator Data'!D126</f>
        <v>Thailand</v>
      </c>
      <c r="E129" s="151" t="str">
        <f>'Crisis Indicator Data'!E126</f>
        <v>THA</v>
      </c>
      <c r="F129" s="243">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2.1</v>
      </c>
      <c r="G129" s="243">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3.4</v>
      </c>
      <c r="H129" s="243">
        <f t="shared" si="39"/>
        <v>2.75</v>
      </c>
      <c r="I129" s="243">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1.6</v>
      </c>
      <c r="J129" s="243">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0.5</v>
      </c>
      <c r="K129" s="243">
        <f t="shared" si="40"/>
        <v>1.05</v>
      </c>
      <c r="L129" s="243">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2.5</v>
      </c>
      <c r="M129" s="243">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243">
        <f t="shared" si="41"/>
        <v>1.85</v>
      </c>
      <c r="O129" s="243">
        <f t="shared" si="42"/>
        <v>1.8833333333333335</v>
      </c>
      <c r="P129" s="243">
        <f>IF(B129="Regional crisis",VLOOKUP(C129,'Regional Crises'!$B$1:$R$69,12,FALSE),VLOOKUP(E129,'Country Indicator Data'!$B$4:$I$300,8,FALSE))</f>
        <v>6</v>
      </c>
      <c r="Q129" s="243">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2</v>
      </c>
      <c r="R129" s="243">
        <f t="shared" si="43"/>
        <v>4</v>
      </c>
      <c r="S129" s="243">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3.2</v>
      </c>
      <c r="T129" s="243">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2.4</v>
      </c>
      <c r="U129" s="243">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3.4</v>
      </c>
      <c r="V129" s="243">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3.4</v>
      </c>
      <c r="W129" s="243">
        <f t="shared" si="44"/>
        <v>3.1</v>
      </c>
      <c r="X129" s="243">
        <f t="shared" si="45"/>
        <v>3</v>
      </c>
      <c r="Y129" s="250">
        <f>IF('Core Indicators'!FC126="x","x",IF('Core Indicators'!FC126&gt;=5,5,IF('Core Indicators'!FC126&gt;=4,4,IF('Core Indicators'!FC126&gt;=3,3,IF('Core Indicators'!FC126&gt;=2,2,IF('Core Indicators'!FC126&gt;=1,1,0))))))</f>
        <v>1</v>
      </c>
      <c r="Z129" s="243">
        <f t="shared" si="46"/>
        <v>1</v>
      </c>
      <c r="AA129" s="250">
        <f>'Crisis Indicator Data'!Y126</f>
        <v>1</v>
      </c>
      <c r="AB129" s="250">
        <f>'Crisis Indicator Data'!Z126</f>
        <v>0</v>
      </c>
      <c r="AC129" s="250">
        <f>'Crisis Indicator Data'!AA126</f>
        <v>1</v>
      </c>
      <c r="AD129" s="250">
        <f>'Crisis Indicator Data'!AB126</f>
        <v>0</v>
      </c>
      <c r="AE129" s="250">
        <f t="shared" si="47"/>
        <v>2</v>
      </c>
      <c r="AF129" s="250">
        <f>'Crisis Indicator Data'!AC126</f>
        <v>0</v>
      </c>
      <c r="AG129" s="250">
        <f>'Crisis Indicator Data'!AD126</f>
        <v>2</v>
      </c>
      <c r="AH129" s="250">
        <f t="shared" si="48"/>
        <v>2</v>
      </c>
      <c r="AI129" s="250">
        <f>'Crisis Indicator Data'!AE126</f>
        <v>0</v>
      </c>
      <c r="AJ129" s="250">
        <f>'Crisis Indicator Data'!AF126</f>
        <v>3</v>
      </c>
      <c r="AK129" s="250">
        <f>'Crisis Indicator Data'!AG126</f>
        <v>1</v>
      </c>
      <c r="AL129" s="250">
        <f t="shared" si="49"/>
        <v>3</v>
      </c>
      <c r="AM129" s="243">
        <f t="shared" si="50"/>
        <v>2</v>
      </c>
      <c r="AN129" s="243">
        <f t="shared" si="51"/>
        <v>1.5</v>
      </c>
    </row>
    <row r="130" spans="1:40" ht="13.5" customHeight="1" x14ac:dyDescent="0.25">
      <c r="A130" s="149" t="str">
        <f>'Crisis Indicator Data'!A127</f>
        <v>Tonga Volcano Eruption</v>
      </c>
      <c r="B130" s="150" t="str">
        <f>'Crisis Indicator Data'!B127</f>
        <v>Volcano</v>
      </c>
      <c r="C130" s="150" t="str">
        <f>'Crisis Indicator Data'!C127</f>
        <v>TON002</v>
      </c>
      <c r="D130" s="150" t="str">
        <f>'Crisis Indicator Data'!D127</f>
        <v>Tonga</v>
      </c>
      <c r="E130" s="151" t="str">
        <f>'Crisis Indicator Data'!E127</f>
        <v>TON</v>
      </c>
      <c r="F130" s="243">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1.1000000000000001</v>
      </c>
      <c r="G130" s="243" t="str">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x</v>
      </c>
      <c r="H130" s="243">
        <f t="shared" si="39"/>
        <v>1.1000000000000001</v>
      </c>
      <c r="I130" s="243">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243">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43">
        <f t="shared" si="40"/>
        <v>0</v>
      </c>
      <c r="L130" s="243">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2.8</v>
      </c>
      <c r="M130" s="243">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1.6</v>
      </c>
      <c r="N130" s="243">
        <f t="shared" si="41"/>
        <v>2.2000000000000002</v>
      </c>
      <c r="O130" s="243">
        <f t="shared" si="42"/>
        <v>1.1000000000000001</v>
      </c>
      <c r="P130" s="243">
        <f>IF(B130="Regional crisis",VLOOKUP(C130,'Regional Crises'!$B$1:$R$69,12,FALSE),VLOOKUP(E130,'Country Indicator Data'!$B$4:$I$300,8,FALSE))</f>
        <v>0</v>
      </c>
      <c r="Q130" s="243" t="str">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x</v>
      </c>
      <c r="R130" s="243">
        <f t="shared" si="43"/>
        <v>0</v>
      </c>
      <c r="S130" s="243" t="str">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x</v>
      </c>
      <c r="T130" s="243">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v>
      </c>
      <c r="U130" s="243" t="str">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x</v>
      </c>
      <c r="V130" s="243">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1.1000000000000001</v>
      </c>
      <c r="W130" s="243">
        <f t="shared" si="44"/>
        <v>1.6</v>
      </c>
      <c r="X130" s="243">
        <f t="shared" si="45"/>
        <v>0.9</v>
      </c>
      <c r="Y130" s="250">
        <f>IF('Core Indicators'!FC127="x","x",IF('Core Indicators'!FC127&gt;=5,5,IF('Core Indicators'!FC127&gt;=4,4,IF('Core Indicators'!FC127&gt;=3,3,IF('Core Indicators'!FC127&gt;=2,2,IF('Core Indicators'!FC127&gt;=1,1,0))))))</f>
        <v>1</v>
      </c>
      <c r="Z130" s="243">
        <f t="shared" si="46"/>
        <v>1</v>
      </c>
      <c r="AA130" s="250">
        <f>'Crisis Indicator Data'!Y127</f>
        <v>1</v>
      </c>
      <c r="AB130" s="250">
        <f>'Crisis Indicator Data'!Z127</f>
        <v>0</v>
      </c>
      <c r="AC130" s="250">
        <f>'Crisis Indicator Data'!AA127</f>
        <v>0</v>
      </c>
      <c r="AD130" s="250">
        <f>'Crisis Indicator Data'!AB127</f>
        <v>0</v>
      </c>
      <c r="AE130" s="250">
        <f t="shared" si="47"/>
        <v>1</v>
      </c>
      <c r="AF130" s="250">
        <f>'Crisis Indicator Data'!AC127</f>
        <v>0</v>
      </c>
      <c r="AG130" s="250">
        <f>'Crisis Indicator Data'!AD127</f>
        <v>2</v>
      </c>
      <c r="AH130" s="250">
        <f t="shared" si="48"/>
        <v>2</v>
      </c>
      <c r="AI130" s="250">
        <f>'Crisis Indicator Data'!AE127</f>
        <v>0</v>
      </c>
      <c r="AJ130" s="250">
        <f>'Crisis Indicator Data'!AF127</f>
        <v>0</v>
      </c>
      <c r="AK130" s="250">
        <f>'Crisis Indicator Data'!AG127</f>
        <v>3</v>
      </c>
      <c r="AL130" s="250">
        <f t="shared" si="49"/>
        <v>3</v>
      </c>
      <c r="AM130" s="243">
        <f t="shared" si="50"/>
        <v>2</v>
      </c>
      <c r="AN130" s="243">
        <f t="shared" si="51"/>
        <v>1.5</v>
      </c>
    </row>
    <row r="131" spans="1:40" ht="13.5" customHeight="1" x14ac:dyDescent="0.25">
      <c r="A131" s="149" t="str">
        <f>'Crisis Indicator Data'!A128</f>
        <v>Venezuelan refugees in Trinidad and Tobago</v>
      </c>
      <c r="B131" s="150" t="str">
        <f>'Crisis Indicator Data'!B128</f>
        <v>International displacement</v>
      </c>
      <c r="C131" s="150" t="str">
        <f>'Crisis Indicator Data'!C128</f>
        <v>TTO002</v>
      </c>
      <c r="D131" s="150" t="str">
        <f>'Crisis Indicator Data'!D128</f>
        <v>Trinidad and Tobago</v>
      </c>
      <c r="E131" s="151" t="str">
        <f>'Crisis Indicator Data'!E128</f>
        <v>TTO</v>
      </c>
      <c r="F131" s="243">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0.7</v>
      </c>
      <c r="G131" s="243">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0.8</v>
      </c>
      <c r="H131" s="243">
        <f t="shared" si="39"/>
        <v>0.75</v>
      </c>
      <c r="I131" s="243">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3.8</v>
      </c>
      <c r="J131" s="243">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4</v>
      </c>
      <c r="K131" s="243">
        <f t="shared" si="40"/>
        <v>3.9</v>
      </c>
      <c r="L131" s="243">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2.2000000000000002</v>
      </c>
      <c r="M131" s="243">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243">
        <f t="shared" si="41"/>
        <v>2.0499999999999998</v>
      </c>
      <c r="O131" s="243">
        <f t="shared" si="42"/>
        <v>2.2333333333333334</v>
      </c>
      <c r="P131" s="243">
        <f>IF(B131="Regional crisis",VLOOKUP(C131,'Regional Crises'!$B$1:$R$69,12,FALSE),VLOOKUP(E131,'Country Indicator Data'!$B$4:$I$300,8,FALSE))</f>
        <v>0</v>
      </c>
      <c r="Q131" s="243">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2.6</v>
      </c>
      <c r="R131" s="243">
        <f t="shared" si="43"/>
        <v>1.3</v>
      </c>
      <c r="S131" s="243">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v>
      </c>
      <c r="T131" s="243">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2.6</v>
      </c>
      <c r="U131" s="243">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1.4</v>
      </c>
      <c r="V131" s="243">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0.9</v>
      </c>
      <c r="W131" s="243">
        <f t="shared" si="44"/>
        <v>2</v>
      </c>
      <c r="X131" s="243">
        <f t="shared" si="45"/>
        <v>1.8</v>
      </c>
      <c r="Y131" s="250">
        <f>IF('Core Indicators'!FC128="x","x",IF('Core Indicators'!FC128&gt;=5,5,IF('Core Indicators'!FC128&gt;=4,4,IF('Core Indicators'!FC128&gt;=3,3,IF('Core Indicators'!FC128&gt;=2,2,IF('Core Indicators'!FC128&gt;=1,1,0))))))</f>
        <v>2</v>
      </c>
      <c r="Z131" s="243">
        <f t="shared" si="46"/>
        <v>2</v>
      </c>
      <c r="AA131" s="250">
        <f>'Crisis Indicator Data'!Y128</f>
        <v>0</v>
      </c>
      <c r="AB131" s="250">
        <f>'Crisis Indicator Data'!Z128</f>
        <v>1</v>
      </c>
      <c r="AC131" s="250">
        <f>'Crisis Indicator Data'!AA128</f>
        <v>0</v>
      </c>
      <c r="AD131" s="250">
        <f>'Crisis Indicator Data'!AB128</f>
        <v>0</v>
      </c>
      <c r="AE131" s="250">
        <f t="shared" si="47"/>
        <v>1</v>
      </c>
      <c r="AF131" s="250">
        <f>'Crisis Indicator Data'!AC128</f>
        <v>2</v>
      </c>
      <c r="AG131" s="250">
        <f>'Crisis Indicator Data'!AD128</f>
        <v>3</v>
      </c>
      <c r="AH131" s="250">
        <f t="shared" si="48"/>
        <v>5</v>
      </c>
      <c r="AI131" s="250">
        <f>'Crisis Indicator Data'!AE128</f>
        <v>0</v>
      </c>
      <c r="AJ131" s="250">
        <f>'Crisis Indicator Data'!AF128</f>
        <v>0</v>
      </c>
      <c r="AK131" s="250">
        <f>'Crisis Indicator Data'!AG128</f>
        <v>1</v>
      </c>
      <c r="AL131" s="250">
        <f t="shared" si="49"/>
        <v>1</v>
      </c>
      <c r="AM131" s="243">
        <f t="shared" si="50"/>
        <v>2</v>
      </c>
      <c r="AN131" s="243">
        <f t="shared" si="51"/>
        <v>2</v>
      </c>
    </row>
    <row r="132" spans="1:40" ht="13.5" customHeight="1" x14ac:dyDescent="0.25">
      <c r="A132" s="149" t="str">
        <f>'Crisis Indicator Data'!A129</f>
        <v>Mixed migration flows in Tunisia</v>
      </c>
      <c r="B132" s="150" t="str">
        <f>'Crisis Indicator Data'!B129</f>
        <v>International displacement</v>
      </c>
      <c r="C132" s="150" t="str">
        <f>'Crisis Indicator Data'!C129</f>
        <v>TUN002</v>
      </c>
      <c r="D132" s="150" t="str">
        <f>'Crisis Indicator Data'!D129</f>
        <v>Tunisia</v>
      </c>
      <c r="E132" s="151" t="str">
        <f>'Crisis Indicator Data'!E129</f>
        <v>TUN</v>
      </c>
      <c r="F132" s="243">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2.5</v>
      </c>
      <c r="G132" s="243">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1.7</v>
      </c>
      <c r="H132" s="243">
        <f t="shared" si="39"/>
        <v>2.1</v>
      </c>
      <c r="I132" s="243">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0.2</v>
      </c>
      <c r="J132" s="243">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3">
        <f t="shared" si="40"/>
        <v>0.1</v>
      </c>
      <c r="L132" s="243">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v>
      </c>
      <c r="M132" s="243">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v>
      </c>
      <c r="N132" s="243">
        <f t="shared" si="41"/>
        <v>1.5</v>
      </c>
      <c r="O132" s="243">
        <f t="shared" si="42"/>
        <v>1.2333333333333334</v>
      </c>
      <c r="P132" s="243">
        <f>IF(B132="Regional crisis",VLOOKUP(C132,'Regional Crises'!$B$1:$R$69,12,FALSE),VLOOKUP(E132,'Country Indicator Data'!$B$4:$I$300,8,FALSE))</f>
        <v>6</v>
      </c>
      <c r="Q132" s="243">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4.3</v>
      </c>
      <c r="R132" s="243">
        <f t="shared" si="43"/>
        <v>5.15</v>
      </c>
      <c r="S132" s="243">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2.9</v>
      </c>
      <c r="T132" s="243">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2.4</v>
      </c>
      <c r="U132" s="243">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2.2999999999999998</v>
      </c>
      <c r="V132" s="243">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1.5</v>
      </c>
      <c r="W132" s="243">
        <f t="shared" si="44"/>
        <v>2.2999999999999998</v>
      </c>
      <c r="X132" s="243">
        <f t="shared" si="45"/>
        <v>2.9</v>
      </c>
      <c r="Y132" s="250">
        <f>IF('Core Indicators'!FC129="x","x",IF('Core Indicators'!FC129&gt;=5,5,IF('Core Indicators'!FC129&gt;=4,4,IF('Core Indicators'!FC129&gt;=3,3,IF('Core Indicators'!FC129&gt;=2,2,IF('Core Indicators'!FC129&gt;=1,1,0))))))</f>
        <v>1</v>
      </c>
      <c r="Z132" s="243">
        <f t="shared" si="46"/>
        <v>1</v>
      </c>
      <c r="AA132" s="250">
        <f>'Crisis Indicator Data'!Y129</f>
        <v>0</v>
      </c>
      <c r="AB132" s="250">
        <f>'Crisis Indicator Data'!Z129</f>
        <v>0</v>
      </c>
      <c r="AC132" s="250">
        <f>'Crisis Indicator Data'!AA129</f>
        <v>0</v>
      </c>
      <c r="AD132" s="250">
        <f>'Crisis Indicator Data'!AB129</f>
        <v>0</v>
      </c>
      <c r="AE132" s="250">
        <f t="shared" si="47"/>
        <v>0</v>
      </c>
      <c r="AF132" s="250">
        <f>'Crisis Indicator Data'!AC129</f>
        <v>0</v>
      </c>
      <c r="AG132" s="250">
        <f>'Crisis Indicator Data'!AD129</f>
        <v>0</v>
      </c>
      <c r="AH132" s="250">
        <f t="shared" si="48"/>
        <v>0</v>
      </c>
      <c r="AI132" s="250">
        <f>'Crisis Indicator Data'!AE129</f>
        <v>0</v>
      </c>
      <c r="AJ132" s="250">
        <f>'Crisis Indicator Data'!AF129</f>
        <v>1</v>
      </c>
      <c r="AK132" s="250">
        <f>'Crisis Indicator Data'!AG129</f>
        <v>0</v>
      </c>
      <c r="AL132" s="250">
        <f t="shared" si="49"/>
        <v>1</v>
      </c>
      <c r="AM132" s="243">
        <f t="shared" si="50"/>
        <v>0</v>
      </c>
      <c r="AN132" s="243">
        <f t="shared" si="51"/>
        <v>0.5</v>
      </c>
    </row>
    <row r="133" spans="1:40" ht="13.5" customHeight="1" x14ac:dyDescent="0.25">
      <c r="A133" s="149" t="str">
        <f>'Crisis Indicator Data'!A130</f>
        <v>Complex situation in Turkey</v>
      </c>
      <c r="B133" s="150" t="str">
        <f>'Crisis Indicator Data'!B130</f>
        <v>Multiple crises country</v>
      </c>
      <c r="C133" s="150" t="str">
        <f>'Crisis Indicator Data'!C130</f>
        <v>TUR001</v>
      </c>
      <c r="D133" s="150" t="str">
        <f>'Crisis Indicator Data'!D130</f>
        <v>Turkey</v>
      </c>
      <c r="E133" s="151" t="str">
        <f>'Crisis Indicator Data'!E130</f>
        <v>TUR</v>
      </c>
      <c r="F133" s="243">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2.5</v>
      </c>
      <c r="G133" s="243">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2.5</v>
      </c>
      <c r="H133" s="243">
        <f t="shared" si="39"/>
        <v>2.5</v>
      </c>
      <c r="I133" s="243">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2</v>
      </c>
      <c r="J133" s="243">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3.4</v>
      </c>
      <c r="K133" s="243">
        <f t="shared" si="40"/>
        <v>2.7</v>
      </c>
      <c r="L133" s="243">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2</v>
      </c>
      <c r="M133" s="243">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2.1</v>
      </c>
      <c r="N133" s="243">
        <f t="shared" si="41"/>
        <v>2.0499999999999998</v>
      </c>
      <c r="O133" s="243">
        <f t="shared" si="42"/>
        <v>2.4166666666666665</v>
      </c>
      <c r="P133" s="243">
        <f>IF(B133="Regional crisis",VLOOKUP(C133,'Regional Crises'!$B$1:$R$69,12,FALSE),VLOOKUP(E133,'Country Indicator Data'!$B$4:$I$300,8,FALSE))</f>
        <v>10</v>
      </c>
      <c r="Q133" s="243">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3.2</v>
      </c>
      <c r="R133" s="243">
        <f t="shared" si="43"/>
        <v>6.6</v>
      </c>
      <c r="S133" s="243">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3.1</v>
      </c>
      <c r="T133" s="243">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2.8</v>
      </c>
      <c r="U133" s="243">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3.3</v>
      </c>
      <c r="V133" s="243">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3.4</v>
      </c>
      <c r="W133" s="243">
        <f t="shared" si="44"/>
        <v>3.2</v>
      </c>
      <c r="X133" s="243">
        <f t="shared" si="45"/>
        <v>4.0999999999999996</v>
      </c>
      <c r="Y133" s="250">
        <f>IF('Core Indicators'!FC130="x","x",IF('Core Indicators'!FC130&gt;=5,5,IF('Core Indicators'!FC130&gt;=4,4,IF('Core Indicators'!FC130&gt;=3,3,IF('Core Indicators'!FC130&gt;=2,2,IF('Core Indicators'!FC130&gt;=1,1,0))))))</f>
        <v>4</v>
      </c>
      <c r="Z133" s="243">
        <f t="shared" si="46"/>
        <v>4</v>
      </c>
      <c r="AA133" s="250">
        <f>'Crisis Indicator Data'!Y130</f>
        <v>1</v>
      </c>
      <c r="AB133" s="250">
        <f>'Crisis Indicator Data'!Z130</f>
        <v>1</v>
      </c>
      <c r="AC133" s="250">
        <f>'Crisis Indicator Data'!AA130</f>
        <v>1</v>
      </c>
      <c r="AD133" s="250">
        <f>'Crisis Indicator Data'!AB130</f>
        <v>0</v>
      </c>
      <c r="AE133" s="250">
        <f t="shared" si="47"/>
        <v>2</v>
      </c>
      <c r="AF133" s="250">
        <f>'Crisis Indicator Data'!AC130</f>
        <v>2</v>
      </c>
      <c r="AG133" s="250">
        <f>'Crisis Indicator Data'!AD130</f>
        <v>3</v>
      </c>
      <c r="AH133" s="250">
        <f t="shared" si="48"/>
        <v>5</v>
      </c>
      <c r="AI133" s="250">
        <f>'Crisis Indicator Data'!AE130</f>
        <v>0</v>
      </c>
      <c r="AJ133" s="250">
        <f>'Crisis Indicator Data'!AF130</f>
        <v>3</v>
      </c>
      <c r="AK133" s="250">
        <f>'Crisis Indicator Data'!AG130</f>
        <v>1</v>
      </c>
      <c r="AL133" s="250">
        <f t="shared" si="49"/>
        <v>3</v>
      </c>
      <c r="AM133" s="243">
        <f t="shared" si="50"/>
        <v>3</v>
      </c>
      <c r="AN133" s="243">
        <f t="shared" si="51"/>
        <v>3.5</v>
      </c>
    </row>
    <row r="134" spans="1:40" ht="13.5" customHeight="1" x14ac:dyDescent="0.25">
      <c r="A134" s="149" t="str">
        <f>'Crisis Indicator Data'!A131</f>
        <v>Syrian Refugees in Turkey</v>
      </c>
      <c r="B134" s="150" t="str">
        <f>'Crisis Indicator Data'!B131</f>
        <v>International displacement</v>
      </c>
      <c r="C134" s="150" t="str">
        <f>'Crisis Indicator Data'!C131</f>
        <v>TUR002</v>
      </c>
      <c r="D134" s="150" t="str">
        <f>'Crisis Indicator Data'!D131</f>
        <v>Turkey</v>
      </c>
      <c r="E134" s="151" t="str">
        <f>'Crisis Indicator Data'!E131</f>
        <v>TUR</v>
      </c>
      <c r="F134" s="243">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2.5</v>
      </c>
      <c r="G134" s="243">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2.5</v>
      </c>
      <c r="H134" s="243">
        <f t="shared" ref="H134:H144" si="52">IF(AND(F134="x",G134="x"),"x",AVERAGE(F134,G134))</f>
        <v>2.5</v>
      </c>
      <c r="I134" s="243">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2</v>
      </c>
      <c r="J134" s="243">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3.4</v>
      </c>
      <c r="K134" s="243">
        <f t="shared" ref="K134:K144" si="53">IF(AND(I134="x",J134="x"),"x",AVERAGE(I134,J134))</f>
        <v>2.7</v>
      </c>
      <c r="L134" s="243">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2</v>
      </c>
      <c r="M134" s="243">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2.1</v>
      </c>
      <c r="N134" s="243">
        <f t="shared" ref="N134:N144" si="54">IF(AND(L134="x",M134="x"),"x",AVERAGE(L134,M134))</f>
        <v>2.0499999999999998</v>
      </c>
      <c r="O134" s="243">
        <f t="shared" ref="O134:O144" si="55">AVERAGE(H134,K134,N134)</f>
        <v>2.4166666666666665</v>
      </c>
      <c r="P134" s="243">
        <f>IF(B134="Regional crisis",VLOOKUP(C134,'Regional Crises'!$B$1:$R$69,12,FALSE),VLOOKUP(E134,'Country Indicator Data'!$B$4:$I$300,8,FALSE))</f>
        <v>10</v>
      </c>
      <c r="Q134" s="243">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3.2</v>
      </c>
      <c r="R134" s="243">
        <f t="shared" ref="R134:R144" si="56">AVERAGE(P134:Q134)</f>
        <v>6.6</v>
      </c>
      <c r="S134" s="243">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3.1</v>
      </c>
      <c r="T134" s="243">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2.8</v>
      </c>
      <c r="U134" s="243">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3.3</v>
      </c>
      <c r="V134" s="243">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3.4</v>
      </c>
      <c r="W134" s="243">
        <f t="shared" ref="W134:W144" si="57">IF(AND(S134="x",V134="x"),"x",ROUND(AVERAGE(S134,V134,T134,U134),1))</f>
        <v>3.2</v>
      </c>
      <c r="X134" s="243">
        <f t="shared" ref="X134:X144" si="58">ROUND(AVERAGE(O134,W134,R134),1)</f>
        <v>4.0999999999999996</v>
      </c>
      <c r="Y134" s="250">
        <f>IF('Core Indicators'!FC131="x","x",IF('Core Indicators'!FC131&gt;=5,5,IF('Core Indicators'!FC131&gt;=4,4,IF('Core Indicators'!FC131&gt;=3,3,IF('Core Indicators'!FC131&gt;=2,2,IF('Core Indicators'!FC131&gt;=1,1,0))))))</f>
        <v>2</v>
      </c>
      <c r="Z134" s="243">
        <f t="shared" ref="Z134:Z144" si="59">Y134</f>
        <v>2</v>
      </c>
      <c r="AA134" s="250">
        <f>'Crisis Indicator Data'!Y131</f>
        <v>1</v>
      </c>
      <c r="AB134" s="250">
        <f>'Crisis Indicator Data'!Z131</f>
        <v>0</v>
      </c>
      <c r="AC134" s="250">
        <f>'Crisis Indicator Data'!AA131</f>
        <v>1</v>
      </c>
      <c r="AD134" s="250">
        <f>'Crisis Indicator Data'!AB131</f>
        <v>0</v>
      </c>
      <c r="AE134" s="250">
        <f t="shared" ref="AE134:AE144" si="60">IF(SUM(AA134:AD134)=0,0,IF(SUM(AA134,AB134,AC134,AD134)&lt;2,1,IF(SUM(AA134:AD134)&lt;6,2,IF(SUM(AA134:AD134)&lt;8,3,IF(SUM(AA134:AD134)&lt;10,4,5)))))</f>
        <v>2</v>
      </c>
      <c r="AF134" s="250">
        <f>'Crisis Indicator Data'!AC131</f>
        <v>2</v>
      </c>
      <c r="AG134" s="250">
        <f>'Crisis Indicator Data'!AD131</f>
        <v>3</v>
      </c>
      <c r="AH134" s="250">
        <f t="shared" ref="AH134:AH144" si="61">IF(SUM(AF134:AG134)=0,0,IF(SUM(AF134,AG134)=1,1,IF(SUM(AF134:AG134)&lt;3,2,IF(SUM(AF134:AG134)&lt;4,3,IF(SUM(AF134:AG134)&lt;5,4,5)))))</f>
        <v>5</v>
      </c>
      <c r="AI134" s="250">
        <f>'Crisis Indicator Data'!AE131</f>
        <v>0</v>
      </c>
      <c r="AJ134" s="250">
        <f>'Crisis Indicator Data'!AF131</f>
        <v>3</v>
      </c>
      <c r="AK134" s="250">
        <f>'Crisis Indicator Data'!AG131</f>
        <v>1</v>
      </c>
      <c r="AL134" s="250">
        <f t="shared" ref="AL134:AL144" si="62">IF(SUM(AI134:AK134)=0,0,IF(SUM(AI134:AK134)=1,1,IF(SUM(AI134:AK134)&lt;3,2,IF(SUM(AI134:AK134)&lt;5,3,IF(SUM(AI134:AK134)&lt;7,4,5)))))</f>
        <v>3</v>
      </c>
      <c r="AM134" s="243">
        <f t="shared" ref="AM134:AM144" si="63">IF(AA134=3,5,ROUND(AVERAGE(AE134,AH134,AL134),0))</f>
        <v>3</v>
      </c>
      <c r="AN134" s="243">
        <f t="shared" ref="AN134:AN144" si="64">IF(AND(Z134="x",AM134="x"),"x",ROUND(AVERAGE(Z134,AM134),1))</f>
        <v>2.5</v>
      </c>
    </row>
    <row r="135" spans="1:40" ht="13.5" customHeight="1" x14ac:dyDescent="0.25">
      <c r="A135" s="149" t="str">
        <f>'Crisis Indicator Data'!A132</f>
        <v>Mixed Migration Flows in Turkey</v>
      </c>
      <c r="B135" s="150" t="str">
        <f>'Crisis Indicator Data'!B132</f>
        <v>International displacement</v>
      </c>
      <c r="C135" s="150" t="str">
        <f>'Crisis Indicator Data'!C132</f>
        <v>TUR003</v>
      </c>
      <c r="D135" s="150" t="str">
        <f>'Crisis Indicator Data'!D132</f>
        <v>Turkey</v>
      </c>
      <c r="E135" s="151" t="str">
        <f>'Crisis Indicator Data'!E132</f>
        <v>TUR</v>
      </c>
      <c r="F135" s="243">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2.5</v>
      </c>
      <c r="G135" s="243">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2.5</v>
      </c>
      <c r="H135" s="243">
        <f t="shared" si="52"/>
        <v>2.5</v>
      </c>
      <c r="I135" s="243">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2</v>
      </c>
      <c r="J135" s="243">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3.4</v>
      </c>
      <c r="K135" s="243">
        <f t="shared" si="53"/>
        <v>2.7</v>
      </c>
      <c r="L135" s="243">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2</v>
      </c>
      <c r="M135" s="243">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2.1</v>
      </c>
      <c r="N135" s="243">
        <f t="shared" si="54"/>
        <v>2.0499999999999998</v>
      </c>
      <c r="O135" s="243">
        <f t="shared" si="55"/>
        <v>2.4166666666666665</v>
      </c>
      <c r="P135" s="243">
        <f>IF(B135="Regional crisis",VLOOKUP(C135,'Regional Crises'!$B$1:$R$69,12,FALSE),VLOOKUP(E135,'Country Indicator Data'!$B$4:$I$300,8,FALSE))</f>
        <v>10</v>
      </c>
      <c r="Q135" s="243">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3.2</v>
      </c>
      <c r="R135" s="243">
        <f t="shared" si="56"/>
        <v>6.6</v>
      </c>
      <c r="S135" s="243">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3.1</v>
      </c>
      <c r="T135" s="243">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2.8</v>
      </c>
      <c r="U135" s="243">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3.3</v>
      </c>
      <c r="V135" s="243">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3.4</v>
      </c>
      <c r="W135" s="243">
        <f t="shared" si="57"/>
        <v>3.2</v>
      </c>
      <c r="X135" s="243">
        <f t="shared" si="58"/>
        <v>4.0999999999999996</v>
      </c>
      <c r="Y135" s="250">
        <f>IF('Core Indicators'!FC132="x","x",IF('Core Indicators'!FC132&gt;=5,5,IF('Core Indicators'!FC132&gt;=4,4,IF('Core Indicators'!FC132&gt;=3,3,IF('Core Indicators'!FC132&gt;=2,2,IF('Core Indicators'!FC132&gt;=1,1,0))))))</f>
        <v>2</v>
      </c>
      <c r="Z135" s="243">
        <f t="shared" si="59"/>
        <v>2</v>
      </c>
      <c r="AA135" s="250">
        <f>'Crisis Indicator Data'!Y132</f>
        <v>1</v>
      </c>
      <c r="AB135" s="250">
        <f>'Crisis Indicator Data'!Z132</f>
        <v>0</v>
      </c>
      <c r="AC135" s="250">
        <f>'Crisis Indicator Data'!AA132</f>
        <v>1</v>
      </c>
      <c r="AD135" s="250">
        <f>'Crisis Indicator Data'!AB132</f>
        <v>0</v>
      </c>
      <c r="AE135" s="250">
        <f t="shared" si="60"/>
        <v>2</v>
      </c>
      <c r="AF135" s="250">
        <f>'Crisis Indicator Data'!AC132</f>
        <v>2</v>
      </c>
      <c r="AG135" s="250">
        <f>'Crisis Indicator Data'!AD132</f>
        <v>3</v>
      </c>
      <c r="AH135" s="250">
        <f t="shared" si="61"/>
        <v>5</v>
      </c>
      <c r="AI135" s="250">
        <f>'Crisis Indicator Data'!AE132</f>
        <v>0</v>
      </c>
      <c r="AJ135" s="250">
        <f>'Crisis Indicator Data'!AF132</f>
        <v>3</v>
      </c>
      <c r="AK135" s="250">
        <f>'Crisis Indicator Data'!AG132</f>
        <v>1</v>
      </c>
      <c r="AL135" s="250">
        <f t="shared" si="62"/>
        <v>3</v>
      </c>
      <c r="AM135" s="243">
        <f t="shared" si="63"/>
        <v>3</v>
      </c>
      <c r="AN135" s="243">
        <f t="shared" si="64"/>
        <v>2.5</v>
      </c>
    </row>
    <row r="136" spans="1:40" ht="13.5" customHeight="1" x14ac:dyDescent="0.25">
      <c r="A136" s="149" t="str">
        <f>'Crisis Indicator Data'!A133</f>
        <v>Kurdish Conflict</v>
      </c>
      <c r="B136" s="150" t="str">
        <f>'Crisis Indicator Data'!B133</f>
        <v>Conflict</v>
      </c>
      <c r="C136" s="150" t="str">
        <f>'Crisis Indicator Data'!C133</f>
        <v>TUR004</v>
      </c>
      <c r="D136" s="150" t="str">
        <f>'Crisis Indicator Data'!D133</f>
        <v>Turkey</v>
      </c>
      <c r="E136" s="151" t="str">
        <f>'Crisis Indicator Data'!E133</f>
        <v>TUR</v>
      </c>
      <c r="F136" s="243">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2.5</v>
      </c>
      <c r="G136" s="243">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2.5</v>
      </c>
      <c r="H136" s="243">
        <f t="shared" si="52"/>
        <v>2.5</v>
      </c>
      <c r="I136" s="243">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2</v>
      </c>
      <c r="J136" s="243">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3.4</v>
      </c>
      <c r="K136" s="243">
        <f t="shared" si="53"/>
        <v>2.7</v>
      </c>
      <c r="L136" s="243">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2</v>
      </c>
      <c r="M136" s="243">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2.1</v>
      </c>
      <c r="N136" s="243">
        <f t="shared" si="54"/>
        <v>2.0499999999999998</v>
      </c>
      <c r="O136" s="243">
        <f t="shared" si="55"/>
        <v>2.4166666666666665</v>
      </c>
      <c r="P136" s="243">
        <f>IF(B136="Regional crisis",VLOOKUP(C136,'Regional Crises'!$B$1:$R$69,12,FALSE),VLOOKUP(E136,'Country Indicator Data'!$B$4:$I$300,8,FALSE))</f>
        <v>10</v>
      </c>
      <c r="Q136" s="243">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3.2</v>
      </c>
      <c r="R136" s="243">
        <f t="shared" si="56"/>
        <v>6.6</v>
      </c>
      <c r="S136" s="243">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3.1</v>
      </c>
      <c r="T136" s="243">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2.8</v>
      </c>
      <c r="U136" s="243">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3.3</v>
      </c>
      <c r="V136" s="243">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3.4</v>
      </c>
      <c r="W136" s="243">
        <f t="shared" si="57"/>
        <v>3.2</v>
      </c>
      <c r="X136" s="243">
        <f t="shared" si="58"/>
        <v>4.0999999999999996</v>
      </c>
      <c r="Y136" s="250">
        <f>IF('Core Indicators'!FC133="x","x",IF('Core Indicators'!FC133&gt;=5,5,IF('Core Indicators'!FC133&gt;=4,4,IF('Core Indicators'!FC133&gt;=3,3,IF('Core Indicators'!FC133&gt;=2,2,IF('Core Indicators'!FC133&gt;=1,1,0))))))</f>
        <v>3</v>
      </c>
      <c r="Z136" s="243">
        <f t="shared" si="59"/>
        <v>3</v>
      </c>
      <c r="AA136" s="250">
        <f>'Crisis Indicator Data'!Y133</f>
        <v>1</v>
      </c>
      <c r="AB136" s="250">
        <f>'Crisis Indicator Data'!Z133</f>
        <v>1</v>
      </c>
      <c r="AC136" s="250">
        <f>'Crisis Indicator Data'!AA133</f>
        <v>1</v>
      </c>
      <c r="AD136" s="250">
        <f>'Crisis Indicator Data'!AB133</f>
        <v>0</v>
      </c>
      <c r="AE136" s="250">
        <f t="shared" si="60"/>
        <v>2</v>
      </c>
      <c r="AF136" s="250">
        <f>'Crisis Indicator Data'!AC133</f>
        <v>0</v>
      </c>
      <c r="AG136" s="250">
        <f>'Crisis Indicator Data'!AD133</f>
        <v>0</v>
      </c>
      <c r="AH136" s="250">
        <f t="shared" si="61"/>
        <v>0</v>
      </c>
      <c r="AI136" s="250">
        <f>'Crisis Indicator Data'!AE133</f>
        <v>0</v>
      </c>
      <c r="AJ136" s="250">
        <f>'Crisis Indicator Data'!AF133</f>
        <v>3</v>
      </c>
      <c r="AK136" s="250">
        <f>'Crisis Indicator Data'!AG133</f>
        <v>0</v>
      </c>
      <c r="AL136" s="250">
        <f t="shared" si="62"/>
        <v>3</v>
      </c>
      <c r="AM136" s="243">
        <f t="shared" si="63"/>
        <v>2</v>
      </c>
      <c r="AN136" s="243">
        <f t="shared" si="64"/>
        <v>2.5</v>
      </c>
    </row>
    <row r="137" spans="1:40" ht="13.5" customHeight="1" x14ac:dyDescent="0.25">
      <c r="A137" s="149" t="str">
        <f>'Crisis Indicator Data'!A134</f>
        <v>International Displacement in Tanzania</v>
      </c>
      <c r="B137" s="150" t="str">
        <f>'Crisis Indicator Data'!B134</f>
        <v>International displacement</v>
      </c>
      <c r="C137" s="150" t="str">
        <f>'Crisis Indicator Data'!C134</f>
        <v>TZA002</v>
      </c>
      <c r="D137" s="150" t="str">
        <f>'Crisis Indicator Data'!D134</f>
        <v>Tanzania</v>
      </c>
      <c r="E137" s="151" t="str">
        <f>'Crisis Indicator Data'!E134</f>
        <v>TZA</v>
      </c>
      <c r="F137" s="243">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2.5</v>
      </c>
      <c r="G137" s="243">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2</v>
      </c>
      <c r="H137" s="243">
        <f t="shared" si="52"/>
        <v>2.25</v>
      </c>
      <c r="I137" s="243">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2.5</v>
      </c>
      <c r="J137" s="243">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243">
        <f t="shared" si="53"/>
        <v>1.25</v>
      </c>
      <c r="L137" s="243">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3.6</v>
      </c>
      <c r="M137" s="243">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1.9</v>
      </c>
      <c r="N137" s="243">
        <f t="shared" si="54"/>
        <v>2.75</v>
      </c>
      <c r="O137" s="243">
        <f t="shared" si="55"/>
        <v>2.0833333333333335</v>
      </c>
      <c r="P137" s="243">
        <f>IF(B137="Regional crisis",VLOOKUP(C137,'Regional Crises'!$B$1:$R$69,12,FALSE),VLOOKUP(E137,'Country Indicator Data'!$B$4:$I$300,8,FALSE))</f>
        <v>6</v>
      </c>
      <c r="Q137" s="243">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2.6</v>
      </c>
      <c r="R137" s="243">
        <f t="shared" si="56"/>
        <v>4.3</v>
      </c>
      <c r="S137" s="243">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3.2</v>
      </c>
      <c r="T137" s="243">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3.1</v>
      </c>
      <c r="U137" s="243">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2.5</v>
      </c>
      <c r="V137" s="243">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3</v>
      </c>
      <c r="W137" s="243">
        <f t="shared" si="57"/>
        <v>3</v>
      </c>
      <c r="X137" s="243">
        <f t="shared" si="58"/>
        <v>3.1</v>
      </c>
      <c r="Y137" s="250">
        <f>IF('Core Indicators'!FC134="x","x",IF('Core Indicators'!FC134&gt;=5,5,IF('Core Indicators'!FC134&gt;=4,4,IF('Core Indicators'!FC134&gt;=3,3,IF('Core Indicators'!FC134&gt;=2,2,IF('Core Indicators'!FC134&gt;=1,1,0))))))</f>
        <v>2</v>
      </c>
      <c r="Z137" s="243">
        <f t="shared" si="59"/>
        <v>2</v>
      </c>
      <c r="AA137" s="250">
        <f>'Crisis Indicator Data'!Y134</f>
        <v>0</v>
      </c>
      <c r="AB137" s="250">
        <f>'Crisis Indicator Data'!Z134</f>
        <v>1</v>
      </c>
      <c r="AC137" s="250">
        <f>'Crisis Indicator Data'!AA134</f>
        <v>0</v>
      </c>
      <c r="AD137" s="250">
        <f>'Crisis Indicator Data'!AB134</f>
        <v>0</v>
      </c>
      <c r="AE137" s="250">
        <f t="shared" si="60"/>
        <v>1</v>
      </c>
      <c r="AF137" s="250">
        <f>'Crisis Indicator Data'!AC134</f>
        <v>0</v>
      </c>
      <c r="AG137" s="250">
        <f>'Crisis Indicator Data'!AD134</f>
        <v>1</v>
      </c>
      <c r="AH137" s="250">
        <f t="shared" si="61"/>
        <v>1</v>
      </c>
      <c r="AI137" s="250">
        <f>'Crisis Indicator Data'!AE134</f>
        <v>0</v>
      </c>
      <c r="AJ137" s="250">
        <f>'Crisis Indicator Data'!AF134</f>
        <v>0</v>
      </c>
      <c r="AK137" s="250">
        <f>'Crisis Indicator Data'!AG134</f>
        <v>0</v>
      </c>
      <c r="AL137" s="250">
        <f t="shared" si="62"/>
        <v>0</v>
      </c>
      <c r="AM137" s="243">
        <f t="shared" si="63"/>
        <v>1</v>
      </c>
      <c r="AN137" s="243">
        <f t="shared" si="64"/>
        <v>1.5</v>
      </c>
    </row>
    <row r="138" spans="1:40" ht="13.5" customHeight="1" x14ac:dyDescent="0.25">
      <c r="A138" s="149" t="str">
        <f>'Crisis Indicator Data'!A135</f>
        <v>International Displacement in Uganda</v>
      </c>
      <c r="B138" s="150" t="str">
        <f>'Crisis Indicator Data'!B135</f>
        <v>International displacement</v>
      </c>
      <c r="C138" s="150" t="str">
        <f>'Crisis Indicator Data'!C135</f>
        <v>UGA005</v>
      </c>
      <c r="D138" s="150" t="str">
        <f>'Crisis Indicator Data'!D135</f>
        <v>Uganda</v>
      </c>
      <c r="E138" s="151" t="str">
        <f>'Crisis Indicator Data'!E135</f>
        <v>UGA</v>
      </c>
      <c r="F138" s="243">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2.5</v>
      </c>
      <c r="G138" s="243">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2.4</v>
      </c>
      <c r="H138" s="243">
        <f t="shared" si="52"/>
        <v>2.4500000000000002</v>
      </c>
      <c r="I138" s="243">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4.5999999999999996</v>
      </c>
      <c r="J138" s="243">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2.4</v>
      </c>
      <c r="K138" s="243">
        <f t="shared" si="53"/>
        <v>3.5</v>
      </c>
      <c r="L138" s="243">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3.5</v>
      </c>
      <c r="M138" s="243">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2.2000000000000002</v>
      </c>
      <c r="N138" s="243">
        <f t="shared" si="54"/>
        <v>2.85</v>
      </c>
      <c r="O138" s="243">
        <f t="shared" si="55"/>
        <v>2.9333333333333336</v>
      </c>
      <c r="P138" s="243">
        <f>IF(B138="Regional crisis",VLOOKUP(C138,'Regional Crises'!$B$1:$R$69,12,FALSE),VLOOKUP(E138,'Country Indicator Data'!$B$4:$I$300,8,FALSE))</f>
        <v>6</v>
      </c>
      <c r="Q138" s="243">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3.1</v>
      </c>
      <c r="R138" s="243">
        <f t="shared" si="56"/>
        <v>4.55</v>
      </c>
      <c r="S138" s="243">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3.6</v>
      </c>
      <c r="T138" s="243">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2.8</v>
      </c>
      <c r="U138" s="243">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2.4</v>
      </c>
      <c r="V138" s="243">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3.3</v>
      </c>
      <c r="W138" s="243">
        <f t="shared" si="57"/>
        <v>3</v>
      </c>
      <c r="X138" s="243">
        <f t="shared" si="58"/>
        <v>3.5</v>
      </c>
      <c r="Y138" s="250">
        <f>IF('Core Indicators'!FC135="x","x",IF('Core Indicators'!FC135&gt;=5,5,IF('Core Indicators'!FC135&gt;=4,4,IF('Core Indicators'!FC135&gt;=3,3,IF('Core Indicators'!FC135&gt;=2,2,IF('Core Indicators'!FC135&gt;=1,1,0))))))</f>
        <v>2</v>
      </c>
      <c r="Z138" s="243">
        <f t="shared" si="59"/>
        <v>2</v>
      </c>
      <c r="AA138" s="250">
        <f>'Crisis Indicator Data'!Y135</f>
        <v>2</v>
      </c>
      <c r="AB138" s="250">
        <f>'Crisis Indicator Data'!Z135</f>
        <v>1</v>
      </c>
      <c r="AC138" s="250">
        <f>'Crisis Indicator Data'!AA135</f>
        <v>1</v>
      </c>
      <c r="AD138" s="250">
        <f>'Crisis Indicator Data'!AB135</f>
        <v>0</v>
      </c>
      <c r="AE138" s="250">
        <f t="shared" si="60"/>
        <v>2</v>
      </c>
      <c r="AF138" s="250">
        <f>'Crisis Indicator Data'!AC135</f>
        <v>0</v>
      </c>
      <c r="AG138" s="250">
        <f>'Crisis Indicator Data'!AD135</f>
        <v>2</v>
      </c>
      <c r="AH138" s="250">
        <f t="shared" si="61"/>
        <v>2</v>
      </c>
      <c r="AI138" s="250">
        <f>'Crisis Indicator Data'!AE135</f>
        <v>0</v>
      </c>
      <c r="AJ138" s="250">
        <f>'Crisis Indicator Data'!AF135</f>
        <v>0</v>
      </c>
      <c r="AK138" s="250">
        <f>'Crisis Indicator Data'!AG135</f>
        <v>2</v>
      </c>
      <c r="AL138" s="250">
        <f t="shared" si="62"/>
        <v>2</v>
      </c>
      <c r="AM138" s="243">
        <f t="shared" si="63"/>
        <v>2</v>
      </c>
      <c r="AN138" s="243">
        <f t="shared" si="64"/>
        <v>2</v>
      </c>
    </row>
    <row r="139" spans="1:40" ht="13.5" customHeight="1" x14ac:dyDescent="0.25">
      <c r="A139" s="149" t="str">
        <f>'Crisis Indicator Data'!A136</f>
        <v>Conflict in Ukraine</v>
      </c>
      <c r="B139" s="150" t="str">
        <f>'Crisis Indicator Data'!B136</f>
        <v>Conflict</v>
      </c>
      <c r="C139" s="150" t="str">
        <f>'Crisis Indicator Data'!C136</f>
        <v>UKR002</v>
      </c>
      <c r="D139" s="150" t="str">
        <f>'Crisis Indicator Data'!D136</f>
        <v>Ukraine</v>
      </c>
      <c r="E139" s="151" t="str">
        <f>'Crisis Indicator Data'!E136</f>
        <v>UKR</v>
      </c>
      <c r="F139" s="243">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1.4</v>
      </c>
      <c r="G139" s="243">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1.6</v>
      </c>
      <c r="H139" s="243">
        <f t="shared" si="52"/>
        <v>1.5</v>
      </c>
      <c r="I139" s="243">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1.6</v>
      </c>
      <c r="J139" s="243">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0.2</v>
      </c>
      <c r="K139" s="243">
        <f t="shared" si="53"/>
        <v>0.9</v>
      </c>
      <c r="L139" s="243">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1.9</v>
      </c>
      <c r="M139" s="243">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0.2</v>
      </c>
      <c r="N139" s="243">
        <f t="shared" si="54"/>
        <v>1.05</v>
      </c>
      <c r="O139" s="243">
        <f t="shared" si="55"/>
        <v>1.1500000000000001</v>
      </c>
      <c r="P139" s="243">
        <f>IF(B139="Regional crisis",VLOOKUP(C139,'Regional Crises'!$B$1:$R$69,12,FALSE),VLOOKUP(E139,'Country Indicator Data'!$B$4:$I$300,8,FALSE))</f>
        <v>8</v>
      </c>
      <c r="Q139" s="243">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2.4</v>
      </c>
      <c r="R139" s="243">
        <f t="shared" si="56"/>
        <v>5.2</v>
      </c>
      <c r="S139" s="243">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3.5</v>
      </c>
      <c r="T139" s="243">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3.2</v>
      </c>
      <c r="U139" s="243">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1.9</v>
      </c>
      <c r="V139" s="243">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1.9</v>
      </c>
      <c r="W139" s="243">
        <f t="shared" si="57"/>
        <v>2.6</v>
      </c>
      <c r="X139" s="243">
        <f t="shared" si="58"/>
        <v>3</v>
      </c>
      <c r="Y139" s="250">
        <f>IF('Core Indicators'!FC136="x","x",IF('Core Indicators'!FC136&gt;=5,5,IF('Core Indicators'!FC136&gt;=4,4,IF('Core Indicators'!FC136&gt;=3,3,IF('Core Indicators'!FC136&gt;=2,2,IF('Core Indicators'!FC136&gt;=1,1,0))))))</f>
        <v>3</v>
      </c>
      <c r="Z139" s="243">
        <f t="shared" si="59"/>
        <v>3</v>
      </c>
      <c r="AA139" s="250">
        <f>'Crisis Indicator Data'!Y136</f>
        <v>1</v>
      </c>
      <c r="AB139" s="250">
        <f>'Crisis Indicator Data'!Z136</f>
        <v>3</v>
      </c>
      <c r="AC139" s="250">
        <f>'Crisis Indicator Data'!AA136</f>
        <v>2</v>
      </c>
      <c r="AD139" s="250">
        <f>'Crisis Indicator Data'!AB136</f>
        <v>0</v>
      </c>
      <c r="AE139" s="250">
        <f t="shared" si="60"/>
        <v>3</v>
      </c>
      <c r="AF139" s="250">
        <f>'Crisis Indicator Data'!AC136</f>
        <v>2</v>
      </c>
      <c r="AG139" s="250">
        <f>'Crisis Indicator Data'!AD136</f>
        <v>2</v>
      </c>
      <c r="AH139" s="250">
        <f t="shared" si="61"/>
        <v>4</v>
      </c>
      <c r="AI139" s="250">
        <f>'Crisis Indicator Data'!AE136</f>
        <v>2</v>
      </c>
      <c r="AJ139" s="250">
        <f>'Crisis Indicator Data'!AF136</f>
        <v>3</v>
      </c>
      <c r="AK139" s="250">
        <f>'Crisis Indicator Data'!AG136</f>
        <v>1</v>
      </c>
      <c r="AL139" s="250">
        <f t="shared" si="62"/>
        <v>4</v>
      </c>
      <c r="AM139" s="243">
        <f t="shared" si="63"/>
        <v>4</v>
      </c>
      <c r="AN139" s="243">
        <f t="shared" si="64"/>
        <v>3.5</v>
      </c>
    </row>
    <row r="140" spans="1:40" ht="13.5" customHeight="1" x14ac:dyDescent="0.25">
      <c r="A140" s="149" t="str">
        <f>'Crisis Indicator Data'!A137</f>
        <v>Complex crisis in Venezuela</v>
      </c>
      <c r="B140" s="150" t="str">
        <f>'Crisis Indicator Data'!B137</f>
        <v>Complex crisis</v>
      </c>
      <c r="C140" s="150" t="str">
        <f>'Crisis Indicator Data'!C137</f>
        <v>VEN001</v>
      </c>
      <c r="D140" s="150" t="str">
        <f>'Crisis Indicator Data'!D137</f>
        <v>Venezuela</v>
      </c>
      <c r="E140" s="151" t="str">
        <f>'Crisis Indicator Data'!E137</f>
        <v>VEN</v>
      </c>
      <c r="F140" s="243">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2.5</v>
      </c>
      <c r="G140" s="243">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243">
        <f t="shared" si="52"/>
        <v>3</v>
      </c>
      <c r="I140" s="243">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1.3</v>
      </c>
      <c r="J140" s="243">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1.2</v>
      </c>
      <c r="K140" s="243">
        <f t="shared" si="53"/>
        <v>1.25</v>
      </c>
      <c r="L140" s="243">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3.1</v>
      </c>
      <c r="M140" s="243">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2.5</v>
      </c>
      <c r="N140" s="243">
        <f t="shared" si="54"/>
        <v>2.8</v>
      </c>
      <c r="O140" s="243">
        <f t="shared" si="55"/>
        <v>2.35</v>
      </c>
      <c r="P140" s="243">
        <f>IF(B140="Regional crisis",VLOOKUP(C140,'Regional Crises'!$B$1:$R$69,12,FALSE),VLOOKUP(E140,'Country Indicator Data'!$B$4:$I$300,8,FALSE))</f>
        <v>6</v>
      </c>
      <c r="Q140" s="243">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5</v>
      </c>
      <c r="R140" s="243">
        <f t="shared" si="56"/>
        <v>5.5</v>
      </c>
      <c r="S140" s="243">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4.2</v>
      </c>
      <c r="T140" s="243">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4.8</v>
      </c>
      <c r="U140" s="243">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243">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243">
        <f t="shared" si="57"/>
        <v>4.3</v>
      </c>
      <c r="X140" s="243">
        <f t="shared" si="58"/>
        <v>4.0999999999999996</v>
      </c>
      <c r="Y140" s="250">
        <f>IF('Core Indicators'!FC137="x","x",IF('Core Indicators'!FC137&gt;=5,5,IF('Core Indicators'!FC137&gt;=4,4,IF('Core Indicators'!FC137&gt;=3,3,IF('Core Indicators'!FC137&gt;=2,2,IF('Core Indicators'!FC137&gt;=1,1,0))))))</f>
        <v>2</v>
      </c>
      <c r="Z140" s="243">
        <f t="shared" si="59"/>
        <v>2</v>
      </c>
      <c r="AA140" s="250">
        <f>'Crisis Indicator Data'!Y137</f>
        <v>3</v>
      </c>
      <c r="AB140" s="250">
        <f>'Crisis Indicator Data'!Z137</f>
        <v>3</v>
      </c>
      <c r="AC140" s="250">
        <f>'Crisis Indicator Data'!AA137</f>
        <v>3</v>
      </c>
      <c r="AD140" s="250">
        <f>'Crisis Indicator Data'!AB137</f>
        <v>1</v>
      </c>
      <c r="AE140" s="250">
        <f t="shared" si="60"/>
        <v>5</v>
      </c>
      <c r="AF140" s="250">
        <f>'Crisis Indicator Data'!AC137</f>
        <v>3</v>
      </c>
      <c r="AG140" s="250">
        <f>'Crisis Indicator Data'!AD137</f>
        <v>3</v>
      </c>
      <c r="AH140" s="250">
        <f t="shared" si="61"/>
        <v>5</v>
      </c>
      <c r="AI140" s="250">
        <f>'Crisis Indicator Data'!AE137</f>
        <v>3</v>
      </c>
      <c r="AJ140" s="250">
        <f>'Crisis Indicator Data'!AF137</f>
        <v>0</v>
      </c>
      <c r="AK140" s="250">
        <f>'Crisis Indicator Data'!AG137</f>
        <v>3</v>
      </c>
      <c r="AL140" s="250">
        <f t="shared" si="62"/>
        <v>4</v>
      </c>
      <c r="AM140" s="243">
        <f t="shared" si="63"/>
        <v>5</v>
      </c>
      <c r="AN140" s="243">
        <f t="shared" si="64"/>
        <v>3.5</v>
      </c>
    </row>
    <row r="141" spans="1:40" ht="13.5" customHeight="1" x14ac:dyDescent="0.25">
      <c r="A141" s="149" t="str">
        <f>'Crisis Indicator Data'!A138</f>
        <v>Conflict in Yemen</v>
      </c>
      <c r="B141" s="150" t="str">
        <f>'Crisis Indicator Data'!B138</f>
        <v>Complex crisis</v>
      </c>
      <c r="C141" s="150" t="str">
        <f>'Crisis Indicator Data'!C138</f>
        <v>YEM001</v>
      </c>
      <c r="D141" s="150" t="str">
        <f>'Crisis Indicator Data'!D138</f>
        <v>Yemen</v>
      </c>
      <c r="E141" s="151" t="str">
        <f>'Crisis Indicator Data'!E138</f>
        <v>YEM</v>
      </c>
      <c r="F141" s="243">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4.3</v>
      </c>
      <c r="G141" s="243">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4.3</v>
      </c>
      <c r="H141" s="243">
        <f t="shared" si="52"/>
        <v>4.3</v>
      </c>
      <c r="I141" s="243">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3.1</v>
      </c>
      <c r="J141" s="243">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243">
        <f t="shared" si="53"/>
        <v>1.55</v>
      </c>
      <c r="L141" s="243">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5</v>
      </c>
      <c r="M141" s="243">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1.5</v>
      </c>
      <c r="N141" s="243">
        <f t="shared" si="54"/>
        <v>3.25</v>
      </c>
      <c r="O141" s="243">
        <f t="shared" si="55"/>
        <v>3.0333333333333332</v>
      </c>
      <c r="P141" s="243">
        <f>IF(B141="Regional crisis",VLOOKUP(C141,'Regional Crises'!$B$1:$R$69,12,FALSE),VLOOKUP(E141,'Country Indicator Data'!$B$4:$I$300,8,FALSE))</f>
        <v>10</v>
      </c>
      <c r="Q141" s="243">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3.6</v>
      </c>
      <c r="R141" s="243">
        <f t="shared" si="56"/>
        <v>6.8</v>
      </c>
      <c r="S141" s="243">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4.3</v>
      </c>
      <c r="T141" s="243">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4.3</v>
      </c>
      <c r="U141" s="243">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4.4000000000000004</v>
      </c>
      <c r="V141" s="243">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4.5</v>
      </c>
      <c r="W141" s="243">
        <f t="shared" si="57"/>
        <v>4.4000000000000004</v>
      </c>
      <c r="X141" s="243">
        <f t="shared" si="58"/>
        <v>4.7</v>
      </c>
      <c r="Y141" s="250">
        <f>IF('Core Indicators'!FC138="x","x",IF('Core Indicators'!FC138&gt;=5,5,IF('Core Indicators'!FC138&gt;=4,4,IF('Core Indicators'!FC138&gt;=3,3,IF('Core Indicators'!FC138&gt;=2,2,IF('Core Indicators'!FC138&gt;=1,1,0))))))</f>
        <v>5</v>
      </c>
      <c r="Z141" s="243">
        <f t="shared" si="59"/>
        <v>5</v>
      </c>
      <c r="AA141" s="250">
        <f>'Crisis Indicator Data'!Y138</f>
        <v>2</v>
      </c>
      <c r="AB141" s="250">
        <f>'Crisis Indicator Data'!Z138</f>
        <v>3</v>
      </c>
      <c r="AC141" s="250">
        <f>'Crisis Indicator Data'!AA138</f>
        <v>3</v>
      </c>
      <c r="AD141" s="250">
        <f>'Crisis Indicator Data'!AB138</f>
        <v>0</v>
      </c>
      <c r="AE141" s="250">
        <f t="shared" si="60"/>
        <v>4</v>
      </c>
      <c r="AF141" s="250">
        <f>'Crisis Indicator Data'!AC138</f>
        <v>3</v>
      </c>
      <c r="AG141" s="250">
        <f>'Crisis Indicator Data'!AD138</f>
        <v>3</v>
      </c>
      <c r="AH141" s="250">
        <f t="shared" si="61"/>
        <v>5</v>
      </c>
      <c r="AI141" s="250">
        <f>'Crisis Indicator Data'!AE138</f>
        <v>2</v>
      </c>
      <c r="AJ141" s="250">
        <f>'Crisis Indicator Data'!AF138</f>
        <v>1</v>
      </c>
      <c r="AK141" s="250">
        <f>'Crisis Indicator Data'!AG138</f>
        <v>3</v>
      </c>
      <c r="AL141" s="250">
        <f t="shared" si="62"/>
        <v>4</v>
      </c>
      <c r="AM141" s="243">
        <f t="shared" si="63"/>
        <v>4</v>
      </c>
      <c r="AN141" s="243">
        <f t="shared" si="64"/>
        <v>4.5</v>
      </c>
    </row>
    <row r="142" spans="1:40" ht="13.5" customHeight="1" x14ac:dyDescent="0.25">
      <c r="A142" s="149" t="str">
        <f>'Crisis Indicator Data'!A139</f>
        <v>Mixed migration flows in Yemen</v>
      </c>
      <c r="B142" s="150" t="str">
        <f>'Crisis Indicator Data'!B139</f>
        <v>International displacement</v>
      </c>
      <c r="C142" s="150" t="str">
        <f>'Crisis Indicator Data'!C139</f>
        <v>YEM002</v>
      </c>
      <c r="D142" s="150" t="str">
        <f>'Crisis Indicator Data'!D139</f>
        <v>Yemen</v>
      </c>
      <c r="E142" s="151" t="str">
        <f>'Crisis Indicator Data'!E139</f>
        <v>YEM</v>
      </c>
      <c r="F142" s="243">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4.3</v>
      </c>
      <c r="G142" s="243">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4.3</v>
      </c>
      <c r="H142" s="243">
        <f t="shared" si="52"/>
        <v>4.3</v>
      </c>
      <c r="I142" s="243">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3.1</v>
      </c>
      <c r="J142" s="243">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243">
        <f t="shared" si="53"/>
        <v>1.55</v>
      </c>
      <c r="L142" s="243">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5</v>
      </c>
      <c r="M142" s="243">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1.5</v>
      </c>
      <c r="N142" s="243">
        <f t="shared" si="54"/>
        <v>3.25</v>
      </c>
      <c r="O142" s="243">
        <f t="shared" si="55"/>
        <v>3.0333333333333332</v>
      </c>
      <c r="P142" s="243">
        <f>IF(B142="Regional crisis",VLOOKUP(C142,'Regional Crises'!$B$1:$R$69,12,FALSE),VLOOKUP(E142,'Country Indicator Data'!$B$4:$I$300,8,FALSE))</f>
        <v>10</v>
      </c>
      <c r="Q142" s="243">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3.6</v>
      </c>
      <c r="R142" s="243">
        <f t="shared" si="56"/>
        <v>6.8</v>
      </c>
      <c r="S142" s="243">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4.3</v>
      </c>
      <c r="T142" s="243">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4.3</v>
      </c>
      <c r="U142" s="243">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4.4000000000000004</v>
      </c>
      <c r="V142" s="243">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4.5</v>
      </c>
      <c r="W142" s="243">
        <f t="shared" si="57"/>
        <v>4.4000000000000004</v>
      </c>
      <c r="X142" s="243">
        <f t="shared" si="58"/>
        <v>4.7</v>
      </c>
      <c r="Y142" s="250">
        <f>IF('Core Indicators'!FC139="x","x",IF('Core Indicators'!FC139&gt;=5,5,IF('Core Indicators'!FC139&gt;=4,4,IF('Core Indicators'!FC139&gt;=3,3,IF('Core Indicators'!FC139&gt;=2,2,IF('Core Indicators'!FC139&gt;=1,1,0))))))</f>
        <v>2</v>
      </c>
      <c r="Z142" s="243">
        <f t="shared" si="59"/>
        <v>2</v>
      </c>
      <c r="AA142" s="250">
        <f>'Crisis Indicator Data'!Y139</f>
        <v>2</v>
      </c>
      <c r="AB142" s="250">
        <f>'Crisis Indicator Data'!Z139</f>
        <v>3</v>
      </c>
      <c r="AC142" s="250">
        <f>'Crisis Indicator Data'!AA139</f>
        <v>3</v>
      </c>
      <c r="AD142" s="250">
        <f>'Crisis Indicator Data'!AB139</f>
        <v>0</v>
      </c>
      <c r="AE142" s="250">
        <f t="shared" si="60"/>
        <v>4</v>
      </c>
      <c r="AF142" s="250">
        <f>'Crisis Indicator Data'!AC139</f>
        <v>3</v>
      </c>
      <c r="AG142" s="250">
        <f>'Crisis Indicator Data'!AD139</f>
        <v>3</v>
      </c>
      <c r="AH142" s="250">
        <f t="shared" si="61"/>
        <v>5</v>
      </c>
      <c r="AI142" s="250">
        <f>'Crisis Indicator Data'!AE139</f>
        <v>2</v>
      </c>
      <c r="AJ142" s="250">
        <f>'Crisis Indicator Data'!AF139</f>
        <v>1</v>
      </c>
      <c r="AK142" s="250">
        <f>'Crisis Indicator Data'!AG139</f>
        <v>3</v>
      </c>
      <c r="AL142" s="250">
        <f t="shared" si="62"/>
        <v>4</v>
      </c>
      <c r="AM142" s="243">
        <f t="shared" si="63"/>
        <v>4</v>
      </c>
      <c r="AN142" s="243">
        <f t="shared" si="64"/>
        <v>3</v>
      </c>
    </row>
    <row r="143" spans="1:40" x14ac:dyDescent="0.25">
      <c r="A143" s="149" t="str">
        <f>'Crisis Indicator Data'!A140</f>
        <v>Drought in Zambia</v>
      </c>
      <c r="B143" s="150" t="str">
        <f>'Crisis Indicator Data'!B140</f>
        <v>Drought</v>
      </c>
      <c r="C143" s="150" t="str">
        <f>'Crisis Indicator Data'!C140</f>
        <v>ZMB002</v>
      </c>
      <c r="D143" s="150" t="str">
        <f>'Crisis Indicator Data'!D140</f>
        <v>Zambia</v>
      </c>
      <c r="E143" s="151" t="str">
        <f>'Crisis Indicator Data'!E140</f>
        <v>ZMB</v>
      </c>
      <c r="F143" s="243">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2.1</v>
      </c>
      <c r="G143" s="243">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2.1</v>
      </c>
      <c r="H143" s="243">
        <f t="shared" si="52"/>
        <v>2.1</v>
      </c>
      <c r="I143" s="243">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3.5</v>
      </c>
      <c r="J143" s="243">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243">
        <f t="shared" si="53"/>
        <v>1.75</v>
      </c>
      <c r="L143" s="243">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3.6</v>
      </c>
      <c r="M143" s="243">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4</v>
      </c>
      <c r="N143" s="243">
        <f t="shared" si="54"/>
        <v>3.8</v>
      </c>
      <c r="O143" s="243">
        <f t="shared" si="55"/>
        <v>2.5500000000000003</v>
      </c>
      <c r="P143" s="243">
        <f>IF(B143="Regional crisis",VLOOKUP(C143,'Regional Crises'!$B$1:$R$69,12,FALSE),VLOOKUP(E143,'Country Indicator Data'!$B$4:$I$300,8,FALSE))</f>
        <v>0</v>
      </c>
      <c r="Q143" s="243">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1.9</v>
      </c>
      <c r="R143" s="243">
        <f t="shared" si="56"/>
        <v>0.95</v>
      </c>
      <c r="S143" s="243">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3.3</v>
      </c>
      <c r="T143" s="243">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v>
      </c>
      <c r="U143" s="243">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2.9</v>
      </c>
      <c r="V143" s="243">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2.2999999999999998</v>
      </c>
      <c r="W143" s="243">
        <f t="shared" si="57"/>
        <v>2.9</v>
      </c>
      <c r="X143" s="243">
        <f t="shared" si="58"/>
        <v>2.1</v>
      </c>
      <c r="Y143" s="250">
        <f>IF('Core Indicators'!FC140="x","x",IF('Core Indicators'!FC140&gt;=5,5,IF('Core Indicators'!FC140&gt;=4,4,IF('Core Indicators'!FC140&gt;=3,3,IF('Core Indicators'!FC140&gt;=2,2,IF('Core Indicators'!FC140&gt;=1,1,0))))))</f>
        <v>3</v>
      </c>
      <c r="Z143" s="243">
        <f t="shared" si="59"/>
        <v>3</v>
      </c>
      <c r="AA143" s="250">
        <f>'Crisis Indicator Data'!Y140</f>
        <v>0</v>
      </c>
      <c r="AB143" s="250">
        <f>'Crisis Indicator Data'!Z140</f>
        <v>0</v>
      </c>
      <c r="AC143" s="250">
        <f>'Crisis Indicator Data'!AA140</f>
        <v>0</v>
      </c>
      <c r="AD143" s="250">
        <f>'Crisis Indicator Data'!AB140</f>
        <v>0</v>
      </c>
      <c r="AE143" s="250">
        <f t="shared" si="60"/>
        <v>0</v>
      </c>
      <c r="AF143" s="250">
        <f>'Crisis Indicator Data'!AC140</f>
        <v>0</v>
      </c>
      <c r="AG143" s="250">
        <f>'Crisis Indicator Data'!AD140</f>
        <v>0</v>
      </c>
      <c r="AH143" s="250">
        <f t="shared" si="61"/>
        <v>0</v>
      </c>
      <c r="AI143" s="250">
        <f>'Crisis Indicator Data'!AE140</f>
        <v>0</v>
      </c>
      <c r="AJ143" s="250">
        <f>'Crisis Indicator Data'!AF140</f>
        <v>0</v>
      </c>
      <c r="AK143" s="250">
        <f>'Crisis Indicator Data'!AG140</f>
        <v>2</v>
      </c>
      <c r="AL143" s="250">
        <f t="shared" si="62"/>
        <v>2</v>
      </c>
      <c r="AM143" s="243">
        <f t="shared" si="63"/>
        <v>1</v>
      </c>
      <c r="AN143" s="243">
        <f t="shared" si="64"/>
        <v>2</v>
      </c>
    </row>
    <row r="144" spans="1:40" x14ac:dyDescent="0.25">
      <c r="A144" s="152" t="str">
        <f>'Crisis Indicator Data'!A141</f>
        <v>Complex crisis in Zimbabwe</v>
      </c>
      <c r="B144" s="153" t="str">
        <f>'Crisis Indicator Data'!B141</f>
        <v>Complex crisis</v>
      </c>
      <c r="C144" s="153" t="str">
        <f>'Crisis Indicator Data'!C141</f>
        <v>ZWE001</v>
      </c>
      <c r="D144" s="153" t="str">
        <f>'Crisis Indicator Data'!D141</f>
        <v>Zimbabwe</v>
      </c>
      <c r="E144" s="154" t="str">
        <f>'Crisis Indicator Data'!E141</f>
        <v>ZWE</v>
      </c>
      <c r="F144" s="243">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5</v>
      </c>
      <c r="G144" s="243">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2.8</v>
      </c>
      <c r="H144" s="243">
        <f t="shared" si="52"/>
        <v>3.9</v>
      </c>
      <c r="I144" s="243">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1.5</v>
      </c>
      <c r="J144" s="243">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0.3</v>
      </c>
      <c r="K144" s="243">
        <f t="shared" si="53"/>
        <v>0.9</v>
      </c>
      <c r="L144" s="243">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3.5</v>
      </c>
      <c r="M144" s="243">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3.2</v>
      </c>
      <c r="N144" s="243">
        <f t="shared" si="54"/>
        <v>3.35</v>
      </c>
      <c r="O144" s="243">
        <f t="shared" si="55"/>
        <v>2.7166666666666668</v>
      </c>
      <c r="P144" s="243">
        <f>IF(B144="Regional crisis",VLOOKUP(C144,'Regional Crises'!$B$1:$R$69,12,FALSE),VLOOKUP(E144,'Country Indicator Data'!$B$4:$I$300,8,FALSE))</f>
        <v>6</v>
      </c>
      <c r="Q144" s="243">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2.1</v>
      </c>
      <c r="R144" s="243">
        <f t="shared" si="56"/>
        <v>4.05</v>
      </c>
      <c r="S144" s="243">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3.8</v>
      </c>
      <c r="T144" s="243">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243">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3.4</v>
      </c>
      <c r="V144" s="243">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3.6</v>
      </c>
      <c r="W144" s="243">
        <f t="shared" si="57"/>
        <v>3.7</v>
      </c>
      <c r="X144" s="243">
        <f t="shared" si="58"/>
        <v>3.5</v>
      </c>
      <c r="Y144" s="250">
        <f>IF('Core Indicators'!FC141="x","x",IF('Core Indicators'!FC141&gt;=5,5,IF('Core Indicators'!FC141&gt;=4,4,IF('Core Indicators'!FC141&gt;=3,3,IF('Core Indicators'!FC141&gt;=2,2,IF('Core Indicators'!FC141&gt;=1,1,0))))))</f>
        <v>3</v>
      </c>
      <c r="Z144" s="243">
        <f t="shared" si="59"/>
        <v>3</v>
      </c>
      <c r="AA144" s="250">
        <f>'Crisis Indicator Data'!Y141</f>
        <v>2</v>
      </c>
      <c r="AB144" s="250">
        <f>'Crisis Indicator Data'!Z141</f>
        <v>1</v>
      </c>
      <c r="AC144" s="250">
        <f>'Crisis Indicator Data'!AA141</f>
        <v>1</v>
      </c>
      <c r="AD144" s="250">
        <f>'Crisis Indicator Data'!AB141</f>
        <v>0</v>
      </c>
      <c r="AE144" s="250">
        <f t="shared" si="60"/>
        <v>2</v>
      </c>
      <c r="AF144" s="250">
        <f>'Crisis Indicator Data'!AC141</f>
        <v>0</v>
      </c>
      <c r="AG144" s="250">
        <f>'Crisis Indicator Data'!AD141</f>
        <v>2</v>
      </c>
      <c r="AH144" s="250">
        <f t="shared" si="61"/>
        <v>2</v>
      </c>
      <c r="AI144" s="250">
        <f>'Crisis Indicator Data'!AE141</f>
        <v>0</v>
      </c>
      <c r="AJ144" s="250">
        <f>'Crisis Indicator Data'!AF141</f>
        <v>2</v>
      </c>
      <c r="AK144" s="250">
        <f>'Crisis Indicator Data'!AG141</f>
        <v>2</v>
      </c>
      <c r="AL144" s="250">
        <f t="shared" si="62"/>
        <v>3</v>
      </c>
      <c r="AM144" s="243">
        <f t="shared" si="63"/>
        <v>2</v>
      </c>
      <c r="AN144" s="243">
        <f t="shared" si="64"/>
        <v>2.5</v>
      </c>
    </row>
    <row r="145" spans="5:40" x14ac:dyDescent="0.2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row>
    <row r="146" spans="5:40" x14ac:dyDescent="0.25">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row>
    <row r="147" spans="5:40" x14ac:dyDescent="0.25">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row>
    <row r="148" spans="5:40" x14ac:dyDescent="0.25">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row>
    <row r="149" spans="5:40" x14ac:dyDescent="0.25">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row>
    <row r="150" spans="5:40" x14ac:dyDescent="0.25">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row>
    <row r="151" spans="5:40" x14ac:dyDescent="0.25">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row>
  </sheetData>
  <mergeCells count="1">
    <mergeCell ref="A1:AN1"/>
  </mergeCells>
  <conditionalFormatting sqref="AN6:AN144">
    <cfRule type="cellIs" dxfId="334" priority="106" stopIfTrue="1" operator="between">
      <formula>4</formula>
      <formula>5</formula>
    </cfRule>
    <cfRule type="cellIs" dxfId="333" priority="107" stopIfTrue="1" operator="between">
      <formula>3</formula>
      <formula>4</formula>
    </cfRule>
    <cfRule type="cellIs" dxfId="332" priority="108" stopIfTrue="1" operator="between">
      <formula>2</formula>
      <formula>3</formula>
    </cfRule>
    <cfRule type="cellIs" dxfId="331" priority="109" stopIfTrue="1" operator="between">
      <formula>1</formula>
      <formula>2</formula>
    </cfRule>
    <cfRule type="cellIs" dxfId="330" priority="110" stopIfTrue="1" operator="between">
      <formula>0</formula>
      <formula>1</formula>
    </cfRule>
  </conditionalFormatting>
  <conditionalFormatting sqref="AM6:AM144">
    <cfRule type="cellIs" dxfId="329" priority="101" stopIfTrue="1" operator="between">
      <formula>4</formula>
      <formula>5</formula>
    </cfRule>
    <cfRule type="cellIs" dxfId="328" priority="102" stopIfTrue="1" operator="between">
      <formula>3</formula>
      <formula>4</formula>
    </cfRule>
    <cfRule type="cellIs" dxfId="327" priority="103" stopIfTrue="1" operator="between">
      <formula>2</formula>
      <formula>3</formula>
    </cfRule>
    <cfRule type="cellIs" dxfId="326" priority="104" stopIfTrue="1" operator="between">
      <formula>1</formula>
      <formula>2</formula>
    </cfRule>
    <cfRule type="cellIs" dxfId="325" priority="105" stopIfTrue="1" operator="between">
      <formula>0</formula>
      <formula>1</formula>
    </cfRule>
  </conditionalFormatting>
  <conditionalFormatting sqref="Z6:Z144">
    <cfRule type="cellIs" dxfId="324" priority="96" stopIfTrue="1" operator="between">
      <formula>4</formula>
      <formula>5</formula>
    </cfRule>
    <cfRule type="cellIs" dxfId="323" priority="97" stopIfTrue="1" operator="between">
      <formula>3</formula>
      <formula>4</formula>
    </cfRule>
    <cfRule type="cellIs" dxfId="322" priority="98" stopIfTrue="1" operator="between">
      <formula>2</formula>
      <formula>3</formula>
    </cfRule>
    <cfRule type="cellIs" dxfId="321" priority="99" stopIfTrue="1" operator="between">
      <formula>1</formula>
      <formula>2</formula>
    </cfRule>
    <cfRule type="cellIs" dxfId="320" priority="100" stopIfTrue="1" operator="between">
      <formula>0</formula>
      <formula>1</formula>
    </cfRule>
  </conditionalFormatting>
  <conditionalFormatting sqref="X6:X144">
    <cfRule type="cellIs" dxfId="319" priority="91" stopIfTrue="1" operator="between">
      <formula>4</formula>
      <formula>5</formula>
    </cfRule>
    <cfRule type="cellIs" dxfId="318" priority="92" stopIfTrue="1" operator="between">
      <formula>3</formula>
      <formula>4</formula>
    </cfRule>
    <cfRule type="cellIs" dxfId="317" priority="93" stopIfTrue="1" operator="between">
      <formula>2</formula>
      <formula>3</formula>
    </cfRule>
    <cfRule type="cellIs" dxfId="316" priority="94" stopIfTrue="1" operator="between">
      <formula>1</formula>
      <formula>2</formula>
    </cfRule>
    <cfRule type="cellIs" dxfId="315" priority="95" stopIfTrue="1" operator="between">
      <formula>0</formula>
      <formula>1</formula>
    </cfRule>
  </conditionalFormatting>
  <conditionalFormatting sqref="W6:W144">
    <cfRule type="cellIs" dxfId="314" priority="86" stopIfTrue="1" operator="between">
      <formula>4</formula>
      <formula>5</formula>
    </cfRule>
    <cfRule type="cellIs" dxfId="313" priority="87" stopIfTrue="1" operator="between">
      <formula>3</formula>
      <formula>4</formula>
    </cfRule>
    <cfRule type="cellIs" dxfId="312" priority="88" stopIfTrue="1" operator="between">
      <formula>2</formula>
      <formula>3</formula>
    </cfRule>
    <cfRule type="cellIs" dxfId="311" priority="89" stopIfTrue="1" operator="between">
      <formula>1</formula>
      <formula>2</formula>
    </cfRule>
    <cfRule type="cellIs" dxfId="310" priority="90" stopIfTrue="1" operator="between">
      <formula>0</formula>
      <formula>1</formula>
    </cfRule>
  </conditionalFormatting>
  <conditionalFormatting sqref="V6:V144">
    <cfRule type="cellIs" dxfId="309" priority="81" stopIfTrue="1" operator="between">
      <formula>4</formula>
      <formula>5</formula>
    </cfRule>
    <cfRule type="cellIs" dxfId="308" priority="82" stopIfTrue="1" operator="between">
      <formula>3</formula>
      <formula>4</formula>
    </cfRule>
    <cfRule type="cellIs" dxfId="307" priority="83" stopIfTrue="1" operator="between">
      <formula>2</formula>
      <formula>3</formula>
    </cfRule>
    <cfRule type="cellIs" dxfId="306" priority="84" stopIfTrue="1" operator="between">
      <formula>1</formula>
      <formula>2</formula>
    </cfRule>
    <cfRule type="cellIs" dxfId="305" priority="85" stopIfTrue="1" operator="between">
      <formula>0</formula>
      <formula>1</formula>
    </cfRule>
  </conditionalFormatting>
  <conditionalFormatting sqref="U6:U144">
    <cfRule type="cellIs" dxfId="304" priority="76" stopIfTrue="1" operator="between">
      <formula>4</formula>
      <formula>5</formula>
    </cfRule>
    <cfRule type="cellIs" dxfId="303" priority="77" stopIfTrue="1" operator="between">
      <formula>3</formula>
      <formula>4</formula>
    </cfRule>
    <cfRule type="cellIs" dxfId="302" priority="78" stopIfTrue="1" operator="between">
      <formula>2</formula>
      <formula>3</formula>
    </cfRule>
    <cfRule type="cellIs" dxfId="301" priority="79" stopIfTrue="1" operator="between">
      <formula>1</formula>
      <formula>2</formula>
    </cfRule>
    <cfRule type="cellIs" dxfId="300" priority="80" stopIfTrue="1" operator="between">
      <formula>0</formula>
      <formula>1</formula>
    </cfRule>
  </conditionalFormatting>
  <conditionalFormatting sqref="T6:T144">
    <cfRule type="cellIs" dxfId="299" priority="71" stopIfTrue="1" operator="between">
      <formula>4</formula>
      <formula>5</formula>
    </cfRule>
    <cfRule type="cellIs" dxfId="298" priority="72" stopIfTrue="1" operator="between">
      <formula>3</formula>
      <formula>4</formula>
    </cfRule>
    <cfRule type="cellIs" dxfId="297" priority="73" stopIfTrue="1" operator="between">
      <formula>2</formula>
      <formula>3</formula>
    </cfRule>
    <cfRule type="cellIs" dxfId="296" priority="74" stopIfTrue="1" operator="between">
      <formula>1</formula>
      <formula>2</formula>
    </cfRule>
    <cfRule type="cellIs" dxfId="295" priority="75" stopIfTrue="1" operator="between">
      <formula>0</formula>
      <formula>1</formula>
    </cfRule>
  </conditionalFormatting>
  <conditionalFormatting sqref="S6:S144">
    <cfRule type="cellIs" dxfId="294" priority="66" stopIfTrue="1" operator="between">
      <formula>4</formula>
      <formula>5</formula>
    </cfRule>
    <cfRule type="cellIs" dxfId="293" priority="67" stopIfTrue="1" operator="between">
      <formula>3</formula>
      <formula>4</formula>
    </cfRule>
    <cfRule type="cellIs" dxfId="292" priority="68" stopIfTrue="1" operator="between">
      <formula>2</formula>
      <formula>3</formula>
    </cfRule>
    <cfRule type="cellIs" dxfId="291" priority="69" stopIfTrue="1" operator="between">
      <formula>1</formula>
      <formula>2</formula>
    </cfRule>
    <cfRule type="cellIs" dxfId="290" priority="70" stopIfTrue="1" operator="between">
      <formula>0</formula>
      <formula>1</formula>
    </cfRule>
  </conditionalFormatting>
  <conditionalFormatting sqref="R6:R144">
    <cfRule type="cellIs" dxfId="289" priority="61" stopIfTrue="1" operator="between">
      <formula>4</formula>
      <formula>5</formula>
    </cfRule>
    <cfRule type="cellIs" dxfId="288" priority="62" stopIfTrue="1" operator="between">
      <formula>3</formula>
      <formula>4</formula>
    </cfRule>
    <cfRule type="cellIs" dxfId="287" priority="63" stopIfTrue="1" operator="between">
      <formula>2</formula>
      <formula>3</formula>
    </cfRule>
    <cfRule type="cellIs" dxfId="286" priority="64" stopIfTrue="1" operator="between">
      <formula>1</formula>
      <formula>2</formula>
    </cfRule>
    <cfRule type="cellIs" dxfId="285" priority="65" stopIfTrue="1" operator="between">
      <formula>0</formula>
      <formula>1</formula>
    </cfRule>
  </conditionalFormatting>
  <conditionalFormatting sqref="Q6:Q144">
    <cfRule type="cellIs" dxfId="284" priority="56" stopIfTrue="1" operator="between">
      <formula>4</formula>
      <formula>5</formula>
    </cfRule>
    <cfRule type="cellIs" dxfId="283" priority="57" stopIfTrue="1" operator="between">
      <formula>3</formula>
      <formula>4</formula>
    </cfRule>
    <cfRule type="cellIs" dxfId="282" priority="58" stopIfTrue="1" operator="between">
      <formula>2</formula>
      <formula>3</formula>
    </cfRule>
    <cfRule type="cellIs" dxfId="281" priority="59" stopIfTrue="1" operator="between">
      <formula>1</formula>
      <formula>2</formula>
    </cfRule>
    <cfRule type="cellIs" dxfId="280" priority="60" stopIfTrue="1" operator="between">
      <formula>0</formula>
      <formula>1</formula>
    </cfRule>
  </conditionalFormatting>
  <conditionalFormatting sqref="P6:P144">
    <cfRule type="cellIs" dxfId="279" priority="51" stopIfTrue="1" operator="between">
      <formula>4</formula>
      <formula>5</formula>
    </cfRule>
    <cfRule type="cellIs" dxfId="278" priority="52" stopIfTrue="1" operator="between">
      <formula>3</formula>
      <formula>4</formula>
    </cfRule>
    <cfRule type="cellIs" dxfId="277" priority="53" stopIfTrue="1" operator="between">
      <formula>2</formula>
      <formula>3</formula>
    </cfRule>
    <cfRule type="cellIs" dxfId="276" priority="54" stopIfTrue="1" operator="between">
      <formula>1</formula>
      <formula>2</formula>
    </cfRule>
    <cfRule type="cellIs" dxfId="275" priority="55" stopIfTrue="1" operator="between">
      <formula>0</formula>
      <formula>1</formula>
    </cfRule>
  </conditionalFormatting>
  <conditionalFormatting sqref="O6:O144">
    <cfRule type="cellIs" dxfId="274" priority="46" stopIfTrue="1" operator="between">
      <formula>4</formula>
      <formula>5</formula>
    </cfRule>
    <cfRule type="cellIs" dxfId="273" priority="47" stopIfTrue="1" operator="between">
      <formula>3</formula>
      <formula>4</formula>
    </cfRule>
    <cfRule type="cellIs" dxfId="272" priority="48" stopIfTrue="1" operator="between">
      <formula>2</formula>
      <formula>3</formula>
    </cfRule>
    <cfRule type="cellIs" dxfId="271" priority="49" stopIfTrue="1" operator="between">
      <formula>1</formula>
      <formula>2</formula>
    </cfRule>
    <cfRule type="cellIs" dxfId="270" priority="50" stopIfTrue="1" operator="between">
      <formula>0</formula>
      <formula>1</formula>
    </cfRule>
  </conditionalFormatting>
  <conditionalFormatting sqref="N6:N144">
    <cfRule type="cellIs" dxfId="269" priority="41" stopIfTrue="1" operator="between">
      <formula>4</formula>
      <formula>5</formula>
    </cfRule>
    <cfRule type="cellIs" dxfId="268" priority="42" stopIfTrue="1" operator="between">
      <formula>3</formula>
      <formula>4</formula>
    </cfRule>
    <cfRule type="cellIs" dxfId="267" priority="43" stopIfTrue="1" operator="between">
      <formula>2</formula>
      <formula>3</formula>
    </cfRule>
    <cfRule type="cellIs" dxfId="266" priority="44" stopIfTrue="1" operator="between">
      <formula>1</formula>
      <formula>2</formula>
    </cfRule>
    <cfRule type="cellIs" dxfId="265" priority="45" stopIfTrue="1" operator="between">
      <formula>0</formula>
      <formula>1</formula>
    </cfRule>
  </conditionalFormatting>
  <conditionalFormatting sqref="M6:M144">
    <cfRule type="cellIs" dxfId="264" priority="36" stopIfTrue="1" operator="between">
      <formula>4</formula>
      <formula>5</formula>
    </cfRule>
    <cfRule type="cellIs" dxfId="263" priority="37" stopIfTrue="1" operator="between">
      <formula>3</formula>
      <formula>4</formula>
    </cfRule>
    <cfRule type="cellIs" dxfId="262" priority="38" stopIfTrue="1" operator="between">
      <formula>2</formula>
      <formula>3</formula>
    </cfRule>
    <cfRule type="cellIs" dxfId="261" priority="39" stopIfTrue="1" operator="between">
      <formula>1</formula>
      <formula>2</formula>
    </cfRule>
    <cfRule type="cellIs" dxfId="260" priority="40" stopIfTrue="1" operator="between">
      <formula>0</formula>
      <formula>1</formula>
    </cfRule>
  </conditionalFormatting>
  <conditionalFormatting sqref="L6:L144">
    <cfRule type="cellIs" dxfId="259" priority="31" stopIfTrue="1" operator="between">
      <formula>4</formula>
      <formula>5</formula>
    </cfRule>
    <cfRule type="cellIs" dxfId="258" priority="32" stopIfTrue="1" operator="between">
      <formula>3</formula>
      <formula>4</formula>
    </cfRule>
    <cfRule type="cellIs" dxfId="257" priority="33" stopIfTrue="1" operator="between">
      <formula>2</formula>
      <formula>3</formula>
    </cfRule>
    <cfRule type="cellIs" dxfId="256" priority="34" stopIfTrue="1" operator="between">
      <formula>1</formula>
      <formula>2</formula>
    </cfRule>
    <cfRule type="cellIs" dxfId="255" priority="35" stopIfTrue="1" operator="between">
      <formula>0</formula>
      <formula>1</formula>
    </cfRule>
  </conditionalFormatting>
  <conditionalFormatting sqref="K6:K144">
    <cfRule type="cellIs" dxfId="254" priority="26" stopIfTrue="1" operator="between">
      <formula>4</formula>
      <formula>5</formula>
    </cfRule>
    <cfRule type="cellIs" dxfId="253" priority="27" stopIfTrue="1" operator="between">
      <formula>3</formula>
      <formula>4</formula>
    </cfRule>
    <cfRule type="cellIs" dxfId="252" priority="28" stopIfTrue="1" operator="between">
      <formula>2</formula>
      <formula>3</formula>
    </cfRule>
    <cfRule type="cellIs" dxfId="251" priority="29" stopIfTrue="1" operator="between">
      <formula>1</formula>
      <formula>2</formula>
    </cfRule>
    <cfRule type="cellIs" dxfId="250" priority="30" stopIfTrue="1" operator="between">
      <formula>0</formula>
      <formula>1</formula>
    </cfRule>
  </conditionalFormatting>
  <conditionalFormatting sqref="J6:J144">
    <cfRule type="cellIs" dxfId="249" priority="21" stopIfTrue="1" operator="between">
      <formula>4</formula>
      <formula>5</formula>
    </cfRule>
    <cfRule type="cellIs" dxfId="248" priority="22" stopIfTrue="1" operator="between">
      <formula>3</formula>
      <formula>4</formula>
    </cfRule>
    <cfRule type="cellIs" dxfId="247" priority="23" stopIfTrue="1" operator="between">
      <formula>2</formula>
      <formula>3</formula>
    </cfRule>
    <cfRule type="cellIs" dxfId="246" priority="24" stopIfTrue="1" operator="between">
      <formula>1</formula>
      <formula>2</formula>
    </cfRule>
    <cfRule type="cellIs" dxfId="245" priority="25" stopIfTrue="1" operator="between">
      <formula>0</formula>
      <formula>1</formula>
    </cfRule>
  </conditionalFormatting>
  <conditionalFormatting sqref="I6:I144">
    <cfRule type="cellIs" dxfId="244" priority="16" stopIfTrue="1" operator="between">
      <formula>4</formula>
      <formula>5</formula>
    </cfRule>
    <cfRule type="cellIs" dxfId="243" priority="17" stopIfTrue="1" operator="between">
      <formula>3</formula>
      <formula>4</formula>
    </cfRule>
    <cfRule type="cellIs" dxfId="242" priority="18" stopIfTrue="1" operator="between">
      <formula>2</formula>
      <formula>3</formula>
    </cfRule>
    <cfRule type="cellIs" dxfId="241" priority="19" stopIfTrue="1" operator="between">
      <formula>1</formula>
      <formula>2</formula>
    </cfRule>
    <cfRule type="cellIs" dxfId="240" priority="20" stopIfTrue="1" operator="between">
      <formula>0</formula>
      <formula>1</formula>
    </cfRule>
  </conditionalFormatting>
  <conditionalFormatting sqref="H6:H144">
    <cfRule type="cellIs" dxfId="239" priority="11" stopIfTrue="1" operator="between">
      <formula>4</formula>
      <formula>5</formula>
    </cfRule>
    <cfRule type="cellIs" dxfId="238" priority="12" stopIfTrue="1" operator="between">
      <formula>3</formula>
      <formula>4</formula>
    </cfRule>
    <cfRule type="cellIs" dxfId="237" priority="13" stopIfTrue="1" operator="between">
      <formula>2</formula>
      <formula>3</formula>
    </cfRule>
    <cfRule type="cellIs" dxfId="236" priority="14" stopIfTrue="1" operator="between">
      <formula>1</formula>
      <formula>2</formula>
    </cfRule>
    <cfRule type="cellIs" dxfId="235" priority="15" stopIfTrue="1" operator="between">
      <formula>0</formula>
      <formula>1</formula>
    </cfRule>
  </conditionalFormatting>
  <conditionalFormatting sqref="G6:G144">
    <cfRule type="cellIs" dxfId="234" priority="6" stopIfTrue="1" operator="between">
      <formula>4</formula>
      <formula>5</formula>
    </cfRule>
    <cfRule type="cellIs" dxfId="233" priority="7" stopIfTrue="1" operator="between">
      <formula>3</formula>
      <formula>4</formula>
    </cfRule>
    <cfRule type="cellIs" dxfId="232" priority="8" stopIfTrue="1" operator="between">
      <formula>2</formula>
      <formula>3</formula>
    </cfRule>
    <cfRule type="cellIs" dxfId="231" priority="9" stopIfTrue="1" operator="between">
      <formula>1</formula>
      <formula>2</formula>
    </cfRule>
    <cfRule type="cellIs" dxfId="230" priority="10" stopIfTrue="1" operator="between">
      <formula>0</formula>
      <formula>1</formula>
    </cfRule>
  </conditionalFormatting>
  <conditionalFormatting sqref="F6:F144">
    <cfRule type="cellIs" dxfId="229" priority="1" stopIfTrue="1" operator="between">
      <formula>4</formula>
      <formula>5</formula>
    </cfRule>
    <cfRule type="cellIs" dxfId="228" priority="2" stopIfTrue="1" operator="between">
      <formula>3</formula>
      <formula>4</formula>
    </cfRule>
    <cfRule type="cellIs" dxfId="227" priority="3" stopIfTrue="1" operator="between">
      <formula>2</formula>
      <formula>3</formula>
    </cfRule>
    <cfRule type="cellIs" dxfId="226" priority="4" stopIfTrue="1" operator="between">
      <formula>1</formula>
      <formula>2</formula>
    </cfRule>
    <cfRule type="cellIs" dxfId="225"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98"/>
  <sheetViews>
    <sheetView workbookViewId="0">
      <selection activeCell="I11" sqref="I11"/>
    </sheetView>
  </sheetViews>
  <sheetFormatPr defaultColWidth="9.42578125" defaultRowHeight="15" x14ac:dyDescent="0.25"/>
  <cols>
    <col min="1" max="1" width="36.42578125" style="284" customWidth="1"/>
    <col min="2" max="2" width="28.42578125" style="284" customWidth="1"/>
    <col min="3" max="3" width="9.5703125" style="284" bestFit="1" customWidth="1"/>
    <col min="4" max="4" width="9.42578125" style="284"/>
    <col min="5" max="5" width="9.5703125" style="284" bestFit="1" customWidth="1"/>
    <col min="6" max="6" width="22.5703125" style="284" hidden="1" customWidth="1"/>
    <col min="7" max="7" width="12.5703125" style="284" bestFit="1" customWidth="1"/>
    <col min="8" max="9" width="9.42578125" style="284"/>
    <col min="10" max="10" width="17.7109375" style="284" hidden="1" customWidth="1"/>
    <col min="11" max="11" width="11.5703125" style="284" bestFit="1" customWidth="1"/>
    <col min="12" max="12" width="9.42578125" style="284"/>
    <col min="13" max="13" width="11.42578125" style="287" bestFit="1" customWidth="1"/>
    <col min="14" max="14" width="16.7109375" style="284" customWidth="1"/>
    <col min="15" max="15" width="10.5703125" style="284" bestFit="1" customWidth="1"/>
    <col min="16" max="16" width="9.5703125" style="284" bestFit="1" customWidth="1"/>
    <col min="17" max="17" width="9.42578125" style="284"/>
    <col min="18" max="18" width="19.42578125" style="284" hidden="1" customWidth="1"/>
    <col min="19" max="19" width="11.5703125" style="284" bestFit="1" customWidth="1"/>
    <col min="20" max="20" width="9.5703125" style="284" bestFit="1" customWidth="1"/>
    <col min="21" max="21" width="11.42578125" style="287" bestFit="1" customWidth="1"/>
    <col min="22" max="22" width="18.42578125" style="284" hidden="1" customWidth="1"/>
    <col min="23" max="23" width="12.42578125" style="284" bestFit="1" customWidth="1"/>
    <col min="24" max="24" width="9.42578125" style="284"/>
    <col min="25" max="25" width="10" style="284" bestFit="1" customWidth="1"/>
    <col min="26" max="26" width="19.42578125" style="284" hidden="1" customWidth="1"/>
    <col min="27" max="27" width="11.5703125" style="284" bestFit="1" customWidth="1"/>
    <col min="28" max="28" width="9.42578125" style="284"/>
    <col min="29" max="29" width="11.42578125" style="287" bestFit="1" customWidth="1"/>
    <col min="30" max="30" width="31.42578125" style="284" hidden="1" customWidth="1"/>
    <col min="31" max="31" width="11.5703125" style="284" bestFit="1" customWidth="1"/>
    <col min="32" max="33" width="9.5703125" style="284" bestFit="1" customWidth="1"/>
    <col min="34" max="34" width="19.42578125" style="284" hidden="1" customWidth="1"/>
    <col min="35" max="35" width="11.5703125" style="284" bestFit="1" customWidth="1"/>
    <col min="36" max="36" width="11.42578125" style="284" customWidth="1"/>
    <col min="37" max="37" width="10.42578125" style="287" customWidth="1"/>
    <col min="38" max="38" width="0.42578125" style="284" customWidth="1"/>
    <col min="39" max="40" width="9.5703125" style="284" bestFit="1" customWidth="1"/>
    <col min="41" max="41" width="10" style="284" bestFit="1" customWidth="1"/>
    <col min="42" max="42" width="19.42578125" style="284" hidden="1" customWidth="1"/>
    <col min="43" max="43" width="11.5703125" style="284" bestFit="1" customWidth="1"/>
    <col min="44" max="44" width="9.5703125" style="284" bestFit="1" customWidth="1"/>
    <col min="45" max="45" width="11.5703125" style="284" bestFit="1" customWidth="1"/>
    <col min="46" max="46" width="0.5703125" style="284" hidden="1" customWidth="1"/>
    <col min="47" max="49" width="0" style="284" hidden="1"/>
    <col min="50" max="50" width="19.42578125" style="284" hidden="1" customWidth="1"/>
    <col min="51" max="51" width="11.42578125" style="284" hidden="1" customWidth="1"/>
    <col min="52" max="52" width="0" style="284" hidden="1"/>
    <col min="53" max="53" width="11.5703125" style="50" hidden="1" customWidth="1"/>
    <col min="54" max="54" width="37.42578125" style="284" hidden="1" customWidth="1"/>
    <col min="55" max="56" width="0" style="284" hidden="1"/>
    <col min="57" max="57" width="10" style="284" hidden="1" customWidth="1"/>
    <col min="58" max="58" width="19.42578125" style="284" hidden="1" customWidth="1"/>
    <col min="59" max="60" width="11.42578125" style="284" hidden="1" customWidth="1"/>
    <col min="61" max="61" width="11.5703125" style="217" hidden="1" customWidth="1"/>
    <col min="62" max="62" width="27.42578125" style="284" bestFit="1" customWidth="1"/>
    <col min="63" max="64" width="9.5703125" style="284" bestFit="1" customWidth="1"/>
    <col min="65" max="65" width="10.42578125" style="284" bestFit="1" customWidth="1"/>
    <col min="66" max="66" width="15.42578125" style="284" hidden="1" customWidth="1"/>
    <col min="67" max="68" width="9.5703125" style="284" bestFit="1" customWidth="1"/>
    <col min="69" max="69" width="11.5703125" style="50" bestFit="1" customWidth="1"/>
    <col min="70" max="70" width="33.42578125" style="284" hidden="1" customWidth="1"/>
    <col min="71" max="72" width="0" style="284" hidden="1"/>
    <col min="73" max="73" width="10" style="284" hidden="1" customWidth="1"/>
    <col min="74" max="74" width="15.42578125" style="284" hidden="1" customWidth="1"/>
    <col min="75" max="76" width="0" style="284" hidden="1"/>
    <col min="77" max="77" width="11.5703125" style="284" hidden="1" customWidth="1"/>
    <col min="78" max="78" width="31.42578125" style="284" hidden="1" customWidth="1"/>
    <col min="79" max="81" width="0" style="284" hidden="1"/>
    <col min="82" max="82" width="15.42578125" style="284" hidden="1" customWidth="1"/>
    <col min="83" max="84" width="0" style="284" hidden="1"/>
    <col min="85" max="85" width="11.5703125" style="50" hidden="1" customWidth="1"/>
    <col min="86" max="92" width="0" style="284" hidden="1"/>
    <col min="93" max="93" width="9.42578125" style="217" hidden="1" customWidth="1"/>
    <col min="94" max="100" width="0" style="284" hidden="1"/>
    <col min="101" max="101" width="11" style="217" hidden="1" customWidth="1"/>
    <col min="102" max="102" width="0" style="284" hidden="1"/>
    <col min="103" max="103" width="10.5703125" style="284" bestFit="1" customWidth="1"/>
    <col min="104" max="104" width="19.42578125" style="284" customWidth="1"/>
    <col min="105" max="105" width="9.42578125" style="284"/>
    <col min="106" max="106" width="15" style="284" hidden="1" customWidth="1"/>
    <col min="107" max="107" width="23.42578125" style="284" customWidth="1"/>
    <col min="108" max="108" width="9.5703125" style="284" bestFit="1" customWidth="1"/>
    <col min="109" max="109" width="11.42578125" style="50" bestFit="1" customWidth="1"/>
    <col min="110" max="110" width="14.5703125" style="284" hidden="1" customWidth="1"/>
    <col min="111" max="111" width="11.42578125" style="284" bestFit="1" customWidth="1"/>
    <col min="112" max="112" width="9.5703125" style="284" bestFit="1" customWidth="1"/>
    <col min="113" max="113" width="9.42578125" style="284"/>
    <col min="114" max="114" width="0" style="284" hidden="1"/>
    <col min="115" max="116" width="9.5703125" style="284" bestFit="1" customWidth="1"/>
    <col min="117" max="117" width="11.5703125" style="217" bestFit="1" customWidth="1"/>
    <col min="118" max="118" width="0.5703125" style="284" customWidth="1"/>
    <col min="119" max="119" width="13.5703125" style="284" bestFit="1" customWidth="1"/>
    <col min="120" max="120" width="9.5703125" style="284" bestFit="1" customWidth="1"/>
    <col min="121" max="121" width="9.42578125" style="284"/>
    <col min="122" max="122" width="0" style="284" hidden="1"/>
    <col min="123" max="123" width="11.5703125" style="284" bestFit="1" customWidth="1"/>
    <col min="124" max="124" width="9.5703125" style="284" bestFit="1" customWidth="1"/>
    <col min="125" max="125" width="11.5703125" style="50" bestFit="1" customWidth="1"/>
    <col min="126" max="126" width="0" style="284" hidden="1"/>
    <col min="127" max="128" width="9.5703125" style="284" bestFit="1" customWidth="1"/>
    <col min="129" max="129" width="9.42578125" style="284"/>
    <col min="130" max="130" width="0" style="284" hidden="1"/>
    <col min="131" max="132" width="9.5703125" style="284" bestFit="1" customWidth="1"/>
    <col min="133" max="133" width="11.5703125" style="217" bestFit="1" customWidth="1"/>
    <col min="134" max="134" width="43.42578125" style="284" hidden="1" customWidth="1"/>
    <col min="135" max="135" width="11" style="284" customWidth="1"/>
    <col min="136" max="136" width="9.5703125" style="284" bestFit="1" customWidth="1"/>
    <col min="137" max="137" width="9.42578125" style="284"/>
    <col min="138" max="138" width="0" style="284" hidden="1"/>
    <col min="139" max="140" width="9.42578125" style="284" customWidth="1"/>
    <col min="141" max="141" width="11.5703125" style="50" bestFit="1" customWidth="1"/>
    <col min="142" max="142" width="0" style="284" hidden="1"/>
    <col min="143" max="144" width="23.5703125" style="284" customWidth="1"/>
    <col min="145" max="145" width="9.42578125" style="284"/>
    <col min="146" max="146" width="0" style="284" hidden="1"/>
    <col min="147" max="148" width="9.5703125" style="284" bestFit="1" customWidth="1"/>
    <col min="149" max="149" width="11.5703125" style="217" customWidth="1"/>
    <col min="150" max="150" width="43.5703125" style="284" hidden="1" customWidth="1"/>
    <col min="151" max="153" width="9.5703125" style="284" bestFit="1" customWidth="1"/>
    <col min="154" max="154" width="0" style="284" hidden="1"/>
    <col min="155" max="156" width="9.5703125" style="284" bestFit="1" customWidth="1"/>
    <col min="157" max="157" width="11.5703125" style="50" bestFit="1" customWidth="1"/>
    <col min="158" max="158" width="0" style="284" hidden="1"/>
    <col min="159" max="161" width="9.5703125" style="284" bestFit="1" customWidth="1"/>
    <col min="162" max="162" width="0" style="284" hidden="1"/>
    <col min="163" max="164" width="9.5703125" style="284" bestFit="1" customWidth="1"/>
    <col min="165" max="165" width="11.5703125" style="50" bestFit="1" customWidth="1"/>
    <col min="166" max="166" width="0" style="284" hidden="1"/>
    <col min="167" max="167" width="9.5703125" style="284" hidden="1" bestFit="1" customWidth="1"/>
    <col min="168" max="168" width="0" style="284" hidden="1"/>
    <col min="169" max="172" width="13" style="284" hidden="1" customWidth="1"/>
    <col min="173" max="173" width="11.5703125" style="50" hidden="1" customWidth="1"/>
    <col min="174" max="174" width="0" style="284" hidden="1"/>
    <col min="175" max="180" width="13" style="284" hidden="1" customWidth="1"/>
    <col min="181" max="181" width="11.5703125" style="217" hidden="1" customWidth="1"/>
    <col min="182" max="182" width="0" style="284" hidden="1"/>
    <col min="183" max="183" width="9.5703125" style="284" hidden="1" bestFit="1" customWidth="1"/>
    <col min="184" max="185" width="13" style="284" hidden="1" customWidth="1"/>
    <col min="186" max="186" width="0" style="284" hidden="1"/>
    <col min="187" max="187" width="9.5703125" style="284" hidden="1" bestFit="1" customWidth="1"/>
    <col min="188" max="188" width="13" style="284" hidden="1" customWidth="1"/>
    <col min="189" max="189" width="11.5703125" style="50" hidden="1" bestFit="1" customWidth="1"/>
    <col min="190" max="190" width="0" style="284" hidden="1"/>
    <col min="191" max="191" width="9.5703125" style="284" hidden="1" bestFit="1" customWidth="1"/>
    <col min="192" max="193" width="13" style="284" hidden="1" customWidth="1"/>
    <col min="194" max="194" width="0" style="284" hidden="1"/>
    <col min="195" max="195" width="9.5703125" style="284" hidden="1" bestFit="1" customWidth="1"/>
    <col min="196" max="196" width="13" style="284" hidden="1" customWidth="1"/>
    <col min="197" max="197" width="11.5703125" style="217" hidden="1" bestFit="1" customWidth="1"/>
    <col min="198" max="198" width="0" style="284" hidden="1"/>
    <col min="199" max="199" width="9.5703125" style="284" hidden="1" bestFit="1" customWidth="1"/>
    <col min="200" max="200" width="13" style="284" hidden="1" customWidth="1"/>
    <col min="201" max="201" width="9.5703125" style="284" hidden="1" bestFit="1" customWidth="1"/>
    <col min="202" max="202" width="0" style="284" hidden="1"/>
    <col min="203" max="203" width="9.5703125" style="284" hidden="1" bestFit="1" customWidth="1"/>
    <col min="204" max="204" width="13" style="284" hidden="1" customWidth="1"/>
    <col min="205" max="205" width="11.5703125" style="50" hidden="1" bestFit="1" customWidth="1"/>
    <col min="206" max="206" width="0" style="284" hidden="1"/>
    <col min="207" max="207" width="9.5703125" style="284" hidden="1" bestFit="1" customWidth="1"/>
    <col min="208" max="209" width="13" style="284" hidden="1" customWidth="1"/>
    <col min="210" max="210" width="0" style="284" hidden="1"/>
    <col min="211" max="211" width="9.5703125" style="284" hidden="1" bestFit="1" customWidth="1"/>
    <col min="212" max="212" width="13" style="284" hidden="1" customWidth="1"/>
    <col min="213" max="213" width="11.5703125" style="217" hidden="1" bestFit="1" customWidth="1"/>
    <col min="214" max="214" width="0" style="284" hidden="1"/>
    <col min="215" max="215" width="9.5703125" style="284" hidden="1" bestFit="1" customWidth="1"/>
    <col min="216" max="217" width="13" style="284" hidden="1" customWidth="1"/>
    <col min="218" max="218" width="0" style="284" hidden="1"/>
    <col min="219" max="219" width="9.5703125" style="284" hidden="1" bestFit="1" customWidth="1"/>
    <col min="220" max="220" width="13" style="284" hidden="1" customWidth="1"/>
    <col min="221" max="221" width="11.5703125" style="50" hidden="1" bestFit="1" customWidth="1"/>
    <col min="222" max="222" width="0" style="284" hidden="1"/>
    <col min="223" max="223" width="9.5703125" style="284" hidden="1" bestFit="1" customWidth="1"/>
    <col min="224" max="225" width="13" style="284" hidden="1" customWidth="1"/>
    <col min="226" max="226" width="0" style="284" hidden="1"/>
    <col min="227" max="227" width="9.5703125" style="284" hidden="1" bestFit="1" customWidth="1"/>
    <col min="228" max="228" width="13" style="284" hidden="1" customWidth="1"/>
    <col min="229" max="229" width="11.5703125" style="217" hidden="1" bestFit="1" customWidth="1"/>
    <col min="230" max="230" width="0" style="284" hidden="1"/>
    <col min="231" max="231" width="9.5703125" style="284" hidden="1" bestFit="1" customWidth="1"/>
    <col min="232" max="233" width="13" style="284" hidden="1" customWidth="1"/>
    <col min="234" max="234" width="0" style="284" hidden="1"/>
    <col min="235" max="235" width="9.5703125" style="284" hidden="1" bestFit="1" customWidth="1"/>
    <col min="236" max="236" width="13" style="284" hidden="1" customWidth="1"/>
    <col min="237" max="237" width="11.5703125" style="50" hidden="1" bestFit="1" customWidth="1"/>
    <col min="238" max="238" width="33" style="284" hidden="1" customWidth="1"/>
    <col min="239" max="239" width="9.5703125" style="284" hidden="1" bestFit="1" customWidth="1"/>
    <col min="240" max="241" width="13" style="284" hidden="1" customWidth="1"/>
    <col min="242" max="242" width="0" style="284" hidden="1"/>
    <col min="243" max="243" width="9.5703125" style="284" hidden="1" bestFit="1" customWidth="1"/>
    <col min="244" max="244" width="13" style="284" hidden="1" customWidth="1"/>
    <col min="245" max="245" width="11.5703125" style="217" hidden="1" bestFit="1" customWidth="1"/>
    <col min="246" max="246" width="0" style="284" hidden="1"/>
    <col min="247" max="247" width="9.5703125" style="284" hidden="1" bestFit="1" customWidth="1"/>
    <col min="248" max="249" width="13" style="284" hidden="1" customWidth="1"/>
    <col min="250" max="250" width="0" style="284" hidden="1"/>
    <col min="251" max="251" width="9.5703125" style="284" hidden="1" bestFit="1" customWidth="1"/>
    <col min="252" max="252" width="13" style="284" hidden="1" customWidth="1"/>
    <col min="253" max="253" width="11.5703125" style="50" hidden="1" bestFit="1" customWidth="1"/>
    <col min="254" max="254" width="13" style="284" hidden="1" customWidth="1"/>
    <col min="255" max="16384" width="9.42578125" style="284"/>
  </cols>
  <sheetData>
    <row r="1" spans="1:253" s="286" customFormat="1" ht="12.75" customHeight="1" x14ac:dyDescent="0.2">
      <c r="A1" s="166" t="s">
        <v>0</v>
      </c>
      <c r="B1" s="166" t="s">
        <v>7153</v>
      </c>
      <c r="C1" s="166" t="s">
        <v>1</v>
      </c>
      <c r="D1" s="166" t="s">
        <v>2</v>
      </c>
      <c r="E1" s="166" t="s">
        <v>7790</v>
      </c>
      <c r="F1" s="310" t="s">
        <v>661</v>
      </c>
      <c r="G1" s="310"/>
      <c r="H1" s="310"/>
      <c r="I1" s="310"/>
      <c r="J1" s="310"/>
      <c r="K1" s="310"/>
      <c r="L1" s="310"/>
      <c r="M1" s="310"/>
      <c r="N1" s="309" t="s">
        <v>74</v>
      </c>
      <c r="O1" s="309"/>
      <c r="P1" s="309"/>
      <c r="Q1" s="309"/>
      <c r="R1" s="309"/>
      <c r="S1" s="309"/>
      <c r="T1" s="309"/>
      <c r="U1" s="309"/>
      <c r="V1" s="310" t="s">
        <v>559</v>
      </c>
      <c r="W1" s="310"/>
      <c r="X1" s="310"/>
      <c r="Y1" s="310"/>
      <c r="Z1" s="310"/>
      <c r="AA1" s="310"/>
      <c r="AB1" s="310"/>
      <c r="AC1" s="310"/>
      <c r="AD1" s="309" t="s">
        <v>43</v>
      </c>
      <c r="AE1" s="309"/>
      <c r="AF1" s="309"/>
      <c r="AG1" s="309"/>
      <c r="AH1" s="309"/>
      <c r="AI1" s="309"/>
      <c r="AJ1" s="309"/>
      <c r="AK1" s="309"/>
      <c r="AL1" s="310" t="s">
        <v>723</v>
      </c>
      <c r="AM1" s="310"/>
      <c r="AN1" s="310"/>
      <c r="AO1" s="310"/>
      <c r="AP1" s="310"/>
      <c r="AQ1" s="310"/>
      <c r="AR1" s="310"/>
      <c r="AS1" s="310"/>
      <c r="AT1" s="312" t="s">
        <v>68</v>
      </c>
      <c r="AU1" s="312"/>
      <c r="AV1" s="312"/>
      <c r="AW1" s="312"/>
      <c r="AX1" s="312"/>
      <c r="AY1" s="312"/>
      <c r="AZ1" s="312"/>
      <c r="BA1" s="312"/>
      <c r="BB1" s="310" t="s">
        <v>66</v>
      </c>
      <c r="BC1" s="310"/>
      <c r="BD1" s="310"/>
      <c r="BE1" s="310"/>
      <c r="BF1" s="310"/>
      <c r="BG1" s="310"/>
      <c r="BH1" s="310"/>
      <c r="BI1" s="310"/>
      <c r="BJ1" s="309" t="s">
        <v>64</v>
      </c>
      <c r="BK1" s="309"/>
      <c r="BL1" s="309"/>
      <c r="BM1" s="309"/>
      <c r="BN1" s="309"/>
      <c r="BO1" s="309"/>
      <c r="BP1" s="309"/>
      <c r="BQ1" s="309"/>
      <c r="BR1" s="310" t="s">
        <v>13</v>
      </c>
      <c r="BS1" s="310"/>
      <c r="BT1" s="310"/>
      <c r="BU1" s="310"/>
      <c r="BV1" s="310"/>
      <c r="BW1" s="310"/>
      <c r="BX1" s="310"/>
      <c r="BY1" s="310"/>
      <c r="BZ1" s="312" t="s">
        <v>18</v>
      </c>
      <c r="CA1" s="312"/>
      <c r="CB1" s="312"/>
      <c r="CC1" s="312"/>
      <c r="CD1" s="312"/>
      <c r="CE1" s="312"/>
      <c r="CF1" s="312"/>
      <c r="CG1" s="312"/>
      <c r="CH1" s="313" t="s">
        <v>7154</v>
      </c>
      <c r="CI1" s="313"/>
      <c r="CJ1" s="313"/>
      <c r="CK1" s="313"/>
      <c r="CL1" s="313"/>
      <c r="CM1" s="313"/>
      <c r="CN1" s="313"/>
      <c r="CO1" s="313"/>
      <c r="CP1" s="310" t="s">
        <v>24</v>
      </c>
      <c r="CQ1" s="310"/>
      <c r="CR1" s="310"/>
      <c r="CS1" s="310"/>
      <c r="CT1" s="310"/>
      <c r="CU1" s="310"/>
      <c r="CV1" s="310"/>
      <c r="CW1" s="310"/>
      <c r="CX1" s="311" t="s">
        <v>744</v>
      </c>
      <c r="CY1" s="311"/>
      <c r="CZ1" s="311"/>
      <c r="DA1" s="311"/>
      <c r="DB1" s="311"/>
      <c r="DC1" s="311"/>
      <c r="DD1" s="311"/>
      <c r="DE1" s="311"/>
      <c r="DF1" s="306" t="s">
        <v>738</v>
      </c>
      <c r="DG1" s="306"/>
      <c r="DH1" s="306"/>
      <c r="DI1" s="306"/>
      <c r="DJ1" s="306"/>
      <c r="DK1" s="306"/>
      <c r="DL1" s="306"/>
      <c r="DM1" s="306"/>
      <c r="DN1" s="311" t="s">
        <v>747</v>
      </c>
      <c r="DO1" s="311"/>
      <c r="DP1" s="311"/>
      <c r="DQ1" s="311"/>
      <c r="DR1" s="311"/>
      <c r="DS1" s="311"/>
      <c r="DT1" s="311"/>
      <c r="DU1" s="311"/>
      <c r="DV1" s="306" t="s">
        <v>740</v>
      </c>
      <c r="DW1" s="306"/>
      <c r="DX1" s="306"/>
      <c r="DY1" s="306"/>
      <c r="DZ1" s="306"/>
      <c r="EA1" s="306"/>
      <c r="EB1" s="306"/>
      <c r="EC1" s="306"/>
      <c r="ED1" s="167"/>
      <c r="EE1" s="304" t="s">
        <v>50</v>
      </c>
      <c r="EF1" s="304"/>
      <c r="EG1" s="304"/>
      <c r="EH1" s="304"/>
      <c r="EI1" s="304"/>
      <c r="EJ1" s="304"/>
      <c r="EK1" s="305"/>
      <c r="EL1" s="168"/>
      <c r="EM1" s="306" t="s">
        <v>40</v>
      </c>
      <c r="EN1" s="306"/>
      <c r="EO1" s="306"/>
      <c r="EP1" s="306"/>
      <c r="EQ1" s="306"/>
      <c r="ER1" s="306"/>
      <c r="ES1" s="306"/>
      <c r="ET1" s="307" t="s">
        <v>62</v>
      </c>
      <c r="EU1" s="307"/>
      <c r="EV1" s="307"/>
      <c r="EW1" s="307"/>
      <c r="EX1" s="307"/>
      <c r="EY1" s="307"/>
      <c r="EZ1" s="307"/>
      <c r="FA1" s="307"/>
      <c r="FB1" s="308" t="s">
        <v>20</v>
      </c>
      <c r="FC1" s="308"/>
      <c r="FD1" s="308"/>
      <c r="FE1" s="308"/>
      <c r="FF1" s="308"/>
      <c r="FG1" s="308"/>
      <c r="FH1" s="308"/>
      <c r="FI1" s="308"/>
      <c r="FJ1" s="307" t="s">
        <v>26</v>
      </c>
      <c r="FK1" s="307"/>
      <c r="FL1" s="307"/>
      <c r="FM1" s="307"/>
      <c r="FN1" s="307"/>
      <c r="FO1" s="307"/>
      <c r="FP1" s="307"/>
      <c r="FQ1" s="307"/>
      <c r="FR1" s="308" t="s">
        <v>28</v>
      </c>
      <c r="FS1" s="308"/>
      <c r="FT1" s="308"/>
      <c r="FU1" s="308"/>
      <c r="FV1" s="308"/>
      <c r="FW1" s="308"/>
      <c r="FX1" s="308"/>
      <c r="FY1" s="308"/>
      <c r="FZ1" s="307" t="s">
        <v>3866</v>
      </c>
      <c r="GA1" s="307"/>
      <c r="GB1" s="307"/>
      <c r="GC1" s="307"/>
      <c r="GD1" s="307"/>
      <c r="GE1" s="307"/>
      <c r="GF1" s="307"/>
      <c r="GG1" s="307"/>
      <c r="GH1" s="308" t="s">
        <v>3876</v>
      </c>
      <c r="GI1" s="308"/>
      <c r="GJ1" s="308"/>
      <c r="GK1" s="308"/>
      <c r="GL1" s="308"/>
      <c r="GM1" s="308"/>
      <c r="GN1" s="308"/>
      <c r="GO1" s="308"/>
      <c r="GP1" s="307" t="s">
        <v>3868</v>
      </c>
      <c r="GQ1" s="307"/>
      <c r="GR1" s="307"/>
      <c r="GS1" s="307"/>
      <c r="GT1" s="307"/>
      <c r="GU1" s="307"/>
      <c r="GV1" s="307"/>
      <c r="GW1" s="307"/>
      <c r="GX1" s="308" t="s">
        <v>3076</v>
      </c>
      <c r="GY1" s="308"/>
      <c r="GZ1" s="308"/>
      <c r="HA1" s="308"/>
      <c r="HB1" s="308"/>
      <c r="HC1" s="308"/>
      <c r="HD1" s="308"/>
      <c r="HE1" s="308"/>
      <c r="HF1" s="307" t="s">
        <v>3864</v>
      </c>
      <c r="HG1" s="307"/>
      <c r="HH1" s="307"/>
      <c r="HI1" s="307"/>
      <c r="HJ1" s="307"/>
      <c r="HK1" s="307"/>
      <c r="HL1" s="307"/>
      <c r="HM1" s="307"/>
      <c r="HN1" s="308" t="s">
        <v>3874</v>
      </c>
      <c r="HO1" s="308"/>
      <c r="HP1" s="308"/>
      <c r="HQ1" s="308"/>
      <c r="HR1" s="308"/>
      <c r="HS1" s="308"/>
      <c r="HT1" s="308"/>
      <c r="HU1" s="308"/>
      <c r="HV1" s="307" t="s">
        <v>3870</v>
      </c>
      <c r="HW1" s="307"/>
      <c r="HX1" s="307"/>
      <c r="HY1" s="307"/>
      <c r="HZ1" s="307"/>
      <c r="IA1" s="307"/>
      <c r="IB1" s="307"/>
      <c r="IC1" s="307"/>
      <c r="ID1" s="308" t="s">
        <v>3891</v>
      </c>
      <c r="IE1" s="308"/>
      <c r="IF1" s="308"/>
      <c r="IG1" s="308"/>
      <c r="IH1" s="308"/>
      <c r="II1" s="308"/>
      <c r="IJ1" s="308"/>
      <c r="IK1" s="308"/>
      <c r="IL1" s="307" t="s">
        <v>3872</v>
      </c>
      <c r="IM1" s="307"/>
      <c r="IN1" s="307"/>
      <c r="IO1" s="307"/>
      <c r="IP1" s="307"/>
      <c r="IQ1" s="307"/>
      <c r="IR1" s="307"/>
      <c r="IS1" s="307"/>
    </row>
    <row r="2" spans="1:253" s="286" customFormat="1" ht="12.75" customHeight="1" x14ac:dyDescent="0.2">
      <c r="A2" s="169">
        <v>0</v>
      </c>
      <c r="B2" s="169"/>
      <c r="C2" s="169">
        <v>0</v>
      </c>
      <c r="D2" s="169"/>
      <c r="E2" s="169">
        <v>0</v>
      </c>
      <c r="F2" s="291" t="s">
        <v>7155</v>
      </c>
      <c r="G2" s="291" t="s">
        <v>4</v>
      </c>
      <c r="H2" s="291" t="s">
        <v>7156</v>
      </c>
      <c r="I2" s="291" t="s">
        <v>5</v>
      </c>
      <c r="J2" s="291" t="s">
        <v>6</v>
      </c>
      <c r="K2" s="291" t="s">
        <v>8</v>
      </c>
      <c r="L2" s="291" t="s">
        <v>7</v>
      </c>
      <c r="M2" s="170" t="s">
        <v>7157</v>
      </c>
      <c r="N2" s="171" t="s">
        <v>7158</v>
      </c>
      <c r="O2" s="171" t="s">
        <v>4</v>
      </c>
      <c r="P2" s="171" t="s">
        <v>7156</v>
      </c>
      <c r="Q2" s="171" t="s">
        <v>5</v>
      </c>
      <c r="R2" s="171" t="s">
        <v>6</v>
      </c>
      <c r="S2" s="171" t="s">
        <v>8</v>
      </c>
      <c r="T2" s="171" t="s">
        <v>7</v>
      </c>
      <c r="U2" s="172" t="s">
        <v>7157</v>
      </c>
      <c r="V2" s="291" t="s">
        <v>7159</v>
      </c>
      <c r="W2" s="291" t="s">
        <v>4</v>
      </c>
      <c r="X2" s="291" t="s">
        <v>7156</v>
      </c>
      <c r="Y2" s="291" t="s">
        <v>5</v>
      </c>
      <c r="Z2" s="291" t="s">
        <v>6</v>
      </c>
      <c r="AA2" s="291" t="s">
        <v>8</v>
      </c>
      <c r="AB2" s="291" t="s">
        <v>7</v>
      </c>
      <c r="AC2" s="170" t="s">
        <v>7157</v>
      </c>
      <c r="AD2" s="171" t="s">
        <v>7160</v>
      </c>
      <c r="AE2" s="171" t="s">
        <v>4</v>
      </c>
      <c r="AF2" s="171" t="s">
        <v>7156</v>
      </c>
      <c r="AG2" s="171" t="s">
        <v>5</v>
      </c>
      <c r="AH2" s="171" t="s">
        <v>6</v>
      </c>
      <c r="AI2" s="171" t="s">
        <v>8</v>
      </c>
      <c r="AJ2" s="171" t="s">
        <v>7</v>
      </c>
      <c r="AK2" s="172" t="s">
        <v>7157</v>
      </c>
      <c r="AL2" s="291" t="s">
        <v>7161</v>
      </c>
      <c r="AM2" s="291" t="s">
        <v>4</v>
      </c>
      <c r="AN2" s="291" t="s">
        <v>7156</v>
      </c>
      <c r="AO2" s="291" t="s">
        <v>5</v>
      </c>
      <c r="AP2" s="291" t="s">
        <v>6</v>
      </c>
      <c r="AQ2" s="291" t="s">
        <v>8</v>
      </c>
      <c r="AR2" s="291" t="s">
        <v>7</v>
      </c>
      <c r="AS2" s="291" t="s">
        <v>7157</v>
      </c>
      <c r="AT2" s="173" t="s">
        <v>7162</v>
      </c>
      <c r="AU2" s="173" t="s">
        <v>4</v>
      </c>
      <c r="AV2" s="173" t="s">
        <v>7156</v>
      </c>
      <c r="AW2" s="173" t="s">
        <v>5</v>
      </c>
      <c r="AX2" s="173" t="s">
        <v>6</v>
      </c>
      <c r="AY2" s="173" t="s">
        <v>8</v>
      </c>
      <c r="AZ2" s="173" t="s">
        <v>7</v>
      </c>
      <c r="BA2" s="174" t="s">
        <v>7157</v>
      </c>
      <c r="BB2" s="291" t="s">
        <v>7163</v>
      </c>
      <c r="BC2" s="291" t="s">
        <v>4</v>
      </c>
      <c r="BD2" s="291" t="s">
        <v>7156</v>
      </c>
      <c r="BE2" s="291" t="s">
        <v>5</v>
      </c>
      <c r="BF2" s="291" t="s">
        <v>6</v>
      </c>
      <c r="BG2" s="291" t="s">
        <v>8</v>
      </c>
      <c r="BH2" s="291" t="s">
        <v>7</v>
      </c>
      <c r="BI2" s="291" t="s">
        <v>7157</v>
      </c>
      <c r="BJ2" s="171" t="s">
        <v>7164</v>
      </c>
      <c r="BK2" s="171" t="s">
        <v>4</v>
      </c>
      <c r="BL2" s="171" t="s">
        <v>7156</v>
      </c>
      <c r="BM2" s="171" t="s">
        <v>5</v>
      </c>
      <c r="BN2" s="171" t="s">
        <v>6</v>
      </c>
      <c r="BO2" s="171" t="s">
        <v>8</v>
      </c>
      <c r="BP2" s="171" t="s">
        <v>7</v>
      </c>
      <c r="BQ2" s="172" t="s">
        <v>7157</v>
      </c>
      <c r="BR2" s="291" t="s">
        <v>7165</v>
      </c>
      <c r="BS2" s="291" t="s">
        <v>4</v>
      </c>
      <c r="BT2" s="291" t="s">
        <v>7156</v>
      </c>
      <c r="BU2" s="291" t="s">
        <v>5</v>
      </c>
      <c r="BV2" s="291" t="s">
        <v>6</v>
      </c>
      <c r="BW2" s="291" t="s">
        <v>8</v>
      </c>
      <c r="BX2" s="291" t="s">
        <v>7</v>
      </c>
      <c r="BY2" s="291" t="s">
        <v>7157</v>
      </c>
      <c r="BZ2" s="173" t="s">
        <v>7166</v>
      </c>
      <c r="CA2" s="173" t="s">
        <v>4</v>
      </c>
      <c r="CB2" s="173" t="s">
        <v>7156</v>
      </c>
      <c r="CC2" s="173" t="s">
        <v>5</v>
      </c>
      <c r="CD2" s="173" t="s">
        <v>6</v>
      </c>
      <c r="CE2" s="173" t="s">
        <v>8</v>
      </c>
      <c r="CF2" s="173" t="s">
        <v>7</v>
      </c>
      <c r="CG2" s="174" t="s">
        <v>7157</v>
      </c>
      <c r="CH2" s="293" t="s">
        <v>7167</v>
      </c>
      <c r="CI2" s="293" t="s">
        <v>4</v>
      </c>
      <c r="CJ2" s="293" t="s">
        <v>7156</v>
      </c>
      <c r="CK2" s="293" t="s">
        <v>5</v>
      </c>
      <c r="CL2" s="293" t="s">
        <v>6</v>
      </c>
      <c r="CM2" s="293" t="s">
        <v>8</v>
      </c>
      <c r="CN2" s="293" t="s">
        <v>7</v>
      </c>
      <c r="CO2" s="293" t="s">
        <v>7157</v>
      </c>
      <c r="CP2" s="291" t="s">
        <v>7168</v>
      </c>
      <c r="CQ2" s="291" t="s">
        <v>4</v>
      </c>
      <c r="CR2" s="291" t="s">
        <v>7156</v>
      </c>
      <c r="CS2" s="291" t="s">
        <v>5</v>
      </c>
      <c r="CT2" s="291" t="s">
        <v>6</v>
      </c>
      <c r="CU2" s="291" t="s">
        <v>8</v>
      </c>
      <c r="CV2" s="291" t="s">
        <v>7</v>
      </c>
      <c r="CW2" s="291" t="s">
        <v>7157</v>
      </c>
      <c r="CX2" s="292" t="s">
        <v>7169</v>
      </c>
      <c r="CY2" s="292" t="s">
        <v>4</v>
      </c>
      <c r="CZ2" s="292" t="s">
        <v>7156</v>
      </c>
      <c r="DA2" s="292" t="s">
        <v>5</v>
      </c>
      <c r="DB2" s="292" t="s">
        <v>6</v>
      </c>
      <c r="DC2" s="292" t="s">
        <v>8</v>
      </c>
      <c r="DD2" s="292" t="s">
        <v>7</v>
      </c>
      <c r="DE2" s="285" t="s">
        <v>7157</v>
      </c>
      <c r="DF2" s="288" t="s">
        <v>7170</v>
      </c>
      <c r="DG2" s="288" t="s">
        <v>4</v>
      </c>
      <c r="DH2" s="288" t="s">
        <v>7156</v>
      </c>
      <c r="DI2" s="288" t="s">
        <v>5</v>
      </c>
      <c r="DJ2" s="288" t="s">
        <v>6</v>
      </c>
      <c r="DK2" s="288" t="s">
        <v>8</v>
      </c>
      <c r="DL2" s="288" t="s">
        <v>7</v>
      </c>
      <c r="DM2" s="288" t="s">
        <v>7157</v>
      </c>
      <c r="DN2" s="292" t="s">
        <v>7171</v>
      </c>
      <c r="DO2" s="292" t="s">
        <v>4</v>
      </c>
      <c r="DP2" s="292" t="s">
        <v>7156</v>
      </c>
      <c r="DQ2" s="292" t="s">
        <v>5</v>
      </c>
      <c r="DR2" s="292" t="s">
        <v>6</v>
      </c>
      <c r="DS2" s="292" t="s">
        <v>8</v>
      </c>
      <c r="DT2" s="292" t="s">
        <v>7</v>
      </c>
      <c r="DU2" s="285" t="s">
        <v>7157</v>
      </c>
      <c r="DV2" s="288" t="s">
        <v>7172</v>
      </c>
      <c r="DW2" s="288" t="s">
        <v>4</v>
      </c>
      <c r="DX2" s="288" t="s">
        <v>7156</v>
      </c>
      <c r="DY2" s="288" t="s">
        <v>5</v>
      </c>
      <c r="DZ2" s="288" t="s">
        <v>6</v>
      </c>
      <c r="EA2" s="288" t="s">
        <v>8</v>
      </c>
      <c r="EB2" s="288" t="s">
        <v>7</v>
      </c>
      <c r="EC2" s="288" t="s">
        <v>7157</v>
      </c>
      <c r="ED2" s="175" t="s">
        <v>7173</v>
      </c>
      <c r="EE2" s="292" t="s">
        <v>4</v>
      </c>
      <c r="EF2" s="292" t="s">
        <v>7156</v>
      </c>
      <c r="EG2" s="292" t="s">
        <v>5</v>
      </c>
      <c r="EH2" s="292" t="s">
        <v>6</v>
      </c>
      <c r="EI2" s="292" t="s">
        <v>8</v>
      </c>
      <c r="EJ2" s="292" t="s">
        <v>7</v>
      </c>
      <c r="EK2" s="285" t="s">
        <v>7157</v>
      </c>
      <c r="EL2" s="168" t="s">
        <v>7174</v>
      </c>
      <c r="EM2" s="288" t="s">
        <v>4</v>
      </c>
      <c r="EN2" s="288" t="s">
        <v>7156</v>
      </c>
      <c r="EO2" s="288" t="s">
        <v>5</v>
      </c>
      <c r="EP2" s="288" t="s">
        <v>6</v>
      </c>
      <c r="EQ2" s="288" t="s">
        <v>8</v>
      </c>
      <c r="ER2" s="288" t="s">
        <v>7</v>
      </c>
      <c r="ES2" s="288" t="s">
        <v>7157</v>
      </c>
      <c r="ET2" s="289" t="s">
        <v>7175</v>
      </c>
      <c r="EU2" s="289" t="s">
        <v>4</v>
      </c>
      <c r="EV2" s="289" t="s">
        <v>7156</v>
      </c>
      <c r="EW2" s="289" t="s">
        <v>5</v>
      </c>
      <c r="EX2" s="289" t="s">
        <v>6</v>
      </c>
      <c r="EY2" s="289" t="s">
        <v>8</v>
      </c>
      <c r="EZ2" s="289" t="s">
        <v>7</v>
      </c>
      <c r="FA2" s="176" t="s">
        <v>7157</v>
      </c>
      <c r="FB2" s="290" t="s">
        <v>7176</v>
      </c>
      <c r="FC2" s="290" t="s">
        <v>4</v>
      </c>
      <c r="FD2" s="290" t="s">
        <v>7156</v>
      </c>
      <c r="FE2" s="290" t="s">
        <v>5</v>
      </c>
      <c r="FF2" s="290" t="s">
        <v>6</v>
      </c>
      <c r="FG2" s="290" t="s">
        <v>8</v>
      </c>
      <c r="FH2" s="290" t="s">
        <v>7</v>
      </c>
      <c r="FI2" s="177" t="s">
        <v>7157</v>
      </c>
      <c r="FJ2" s="289" t="s">
        <v>7177</v>
      </c>
      <c r="FK2" s="289" t="s">
        <v>4</v>
      </c>
      <c r="FL2" s="289" t="s">
        <v>7156</v>
      </c>
      <c r="FM2" s="289" t="s">
        <v>5</v>
      </c>
      <c r="FN2" s="289" t="s">
        <v>6</v>
      </c>
      <c r="FO2" s="289" t="s">
        <v>8</v>
      </c>
      <c r="FP2" s="289" t="s">
        <v>7</v>
      </c>
      <c r="FQ2" s="178" t="s">
        <v>7157</v>
      </c>
      <c r="FR2" s="290" t="s">
        <v>7178</v>
      </c>
      <c r="FS2" s="290" t="s">
        <v>4</v>
      </c>
      <c r="FT2" s="290" t="s">
        <v>7156</v>
      </c>
      <c r="FU2" s="290" t="s">
        <v>5</v>
      </c>
      <c r="FV2" s="290" t="s">
        <v>6</v>
      </c>
      <c r="FW2" s="290" t="s">
        <v>8</v>
      </c>
      <c r="FX2" s="290" t="s">
        <v>7</v>
      </c>
      <c r="FY2" s="290" t="s">
        <v>7157</v>
      </c>
      <c r="FZ2" s="289" t="s">
        <v>7179</v>
      </c>
      <c r="GA2" s="289" t="s">
        <v>4</v>
      </c>
      <c r="GB2" s="289" t="s">
        <v>7156</v>
      </c>
      <c r="GC2" s="289" t="s">
        <v>5</v>
      </c>
      <c r="GD2" s="289" t="s">
        <v>6</v>
      </c>
      <c r="GE2" s="289" t="s">
        <v>8</v>
      </c>
      <c r="GF2" s="289" t="s">
        <v>7</v>
      </c>
      <c r="GG2" s="176" t="s">
        <v>7157</v>
      </c>
      <c r="GH2" s="290" t="s">
        <v>7180</v>
      </c>
      <c r="GI2" s="290" t="s">
        <v>4</v>
      </c>
      <c r="GJ2" s="290" t="s">
        <v>7156</v>
      </c>
      <c r="GK2" s="290" t="s">
        <v>5</v>
      </c>
      <c r="GL2" s="290" t="s">
        <v>6</v>
      </c>
      <c r="GM2" s="290" t="s">
        <v>8</v>
      </c>
      <c r="GN2" s="290" t="s">
        <v>7</v>
      </c>
      <c r="GO2" s="290" t="s">
        <v>7157</v>
      </c>
      <c r="GP2" s="289" t="s">
        <v>7181</v>
      </c>
      <c r="GQ2" s="289" t="s">
        <v>4</v>
      </c>
      <c r="GR2" s="289" t="s">
        <v>7156</v>
      </c>
      <c r="GS2" s="289" t="s">
        <v>5</v>
      </c>
      <c r="GT2" s="289" t="s">
        <v>6</v>
      </c>
      <c r="GU2" s="289" t="s">
        <v>8</v>
      </c>
      <c r="GV2" s="289" t="s">
        <v>7</v>
      </c>
      <c r="GW2" s="176" t="s">
        <v>7157</v>
      </c>
      <c r="GX2" s="290" t="s">
        <v>7182</v>
      </c>
      <c r="GY2" s="290" t="s">
        <v>4</v>
      </c>
      <c r="GZ2" s="290" t="s">
        <v>7156</v>
      </c>
      <c r="HA2" s="290" t="s">
        <v>5</v>
      </c>
      <c r="HB2" s="290" t="s">
        <v>6</v>
      </c>
      <c r="HC2" s="290" t="s">
        <v>8</v>
      </c>
      <c r="HD2" s="290" t="s">
        <v>7</v>
      </c>
      <c r="HE2" s="290" t="s">
        <v>7157</v>
      </c>
      <c r="HF2" s="289" t="s">
        <v>7183</v>
      </c>
      <c r="HG2" s="289" t="s">
        <v>4</v>
      </c>
      <c r="HH2" s="289" t="s">
        <v>7156</v>
      </c>
      <c r="HI2" s="289" t="s">
        <v>5</v>
      </c>
      <c r="HJ2" s="289" t="s">
        <v>6</v>
      </c>
      <c r="HK2" s="289" t="s">
        <v>8</v>
      </c>
      <c r="HL2" s="289" t="s">
        <v>7</v>
      </c>
      <c r="HM2" s="176" t="s">
        <v>7157</v>
      </c>
      <c r="HN2" s="290" t="s">
        <v>7184</v>
      </c>
      <c r="HO2" s="290" t="s">
        <v>4</v>
      </c>
      <c r="HP2" s="290" t="s">
        <v>7156</v>
      </c>
      <c r="HQ2" s="290" t="s">
        <v>5</v>
      </c>
      <c r="HR2" s="290" t="s">
        <v>6</v>
      </c>
      <c r="HS2" s="290" t="s">
        <v>8</v>
      </c>
      <c r="HT2" s="290" t="s">
        <v>7</v>
      </c>
      <c r="HU2" s="290" t="s">
        <v>7157</v>
      </c>
      <c r="HV2" s="289" t="s">
        <v>7185</v>
      </c>
      <c r="HW2" s="289" t="s">
        <v>4</v>
      </c>
      <c r="HX2" s="289" t="s">
        <v>7156</v>
      </c>
      <c r="HY2" s="289" t="s">
        <v>5</v>
      </c>
      <c r="HZ2" s="289" t="s">
        <v>6</v>
      </c>
      <c r="IA2" s="289" t="s">
        <v>8</v>
      </c>
      <c r="IB2" s="289" t="s">
        <v>7</v>
      </c>
      <c r="IC2" s="176" t="s">
        <v>7157</v>
      </c>
      <c r="ID2" s="290" t="s">
        <v>7186</v>
      </c>
      <c r="IE2" s="290" t="s">
        <v>4</v>
      </c>
      <c r="IF2" s="290" t="s">
        <v>7156</v>
      </c>
      <c r="IG2" s="290" t="s">
        <v>5</v>
      </c>
      <c r="IH2" s="290" t="s">
        <v>6</v>
      </c>
      <c r="II2" s="290" t="s">
        <v>8</v>
      </c>
      <c r="IJ2" s="290" t="s">
        <v>7</v>
      </c>
      <c r="IK2" s="290" t="s">
        <v>7157</v>
      </c>
      <c r="IL2" s="289" t="s">
        <v>7187</v>
      </c>
      <c r="IM2" s="289" t="s">
        <v>4</v>
      </c>
      <c r="IN2" s="289" t="s">
        <v>7156</v>
      </c>
      <c r="IO2" s="289" t="s">
        <v>5</v>
      </c>
      <c r="IP2" s="289" t="s">
        <v>6</v>
      </c>
      <c r="IQ2" s="289" t="s">
        <v>7188</v>
      </c>
      <c r="IR2" s="289" t="s">
        <v>7</v>
      </c>
      <c r="IS2" s="176" t="s">
        <v>7157</v>
      </c>
    </row>
    <row r="3" spans="1:253" s="286" customFormat="1" ht="12.75" customHeight="1" x14ac:dyDescent="0.2">
      <c r="A3" s="286" t="s">
        <v>114</v>
      </c>
      <c r="B3" s="286" t="s">
        <v>7798</v>
      </c>
      <c r="C3" s="286" t="s">
        <v>115</v>
      </c>
      <c r="D3" s="286" t="s">
        <v>116</v>
      </c>
      <c r="E3" s="286" t="s">
        <v>7236</v>
      </c>
      <c r="F3" s="286" t="s">
        <v>5913</v>
      </c>
      <c r="G3" s="179">
        <v>41800000</v>
      </c>
      <c r="H3" s="180" t="s">
        <v>5910</v>
      </c>
      <c r="I3" s="180" t="s">
        <v>59</v>
      </c>
      <c r="J3" s="180">
        <v>3</v>
      </c>
      <c r="K3" s="180" t="s">
        <v>5912</v>
      </c>
      <c r="L3" s="180" t="s">
        <v>5911</v>
      </c>
      <c r="M3" s="181">
        <v>44571</v>
      </c>
      <c r="N3" s="187" t="s">
        <v>5917</v>
      </c>
      <c r="O3" s="182">
        <v>652867</v>
      </c>
      <c r="P3" s="182" t="s">
        <v>5914</v>
      </c>
      <c r="Q3" s="182" t="s">
        <v>41</v>
      </c>
      <c r="R3" s="182">
        <v>1</v>
      </c>
      <c r="S3" s="182" t="s">
        <v>5916</v>
      </c>
      <c r="T3" s="182" t="s">
        <v>5915</v>
      </c>
      <c r="U3" s="183">
        <v>44571</v>
      </c>
      <c r="V3" s="187" t="s">
        <v>5919</v>
      </c>
      <c r="W3" s="180">
        <v>41800000</v>
      </c>
      <c r="X3" s="180" t="s">
        <v>5910</v>
      </c>
      <c r="Y3" s="180" t="s">
        <v>59</v>
      </c>
      <c r="Z3" s="180">
        <v>3</v>
      </c>
      <c r="AA3" s="180" t="s">
        <v>5918</v>
      </c>
      <c r="AB3" s="180" t="s">
        <v>5911</v>
      </c>
      <c r="AC3" s="181">
        <v>44571</v>
      </c>
      <c r="AD3" s="187" t="s">
        <v>5921</v>
      </c>
      <c r="AE3" s="188">
        <v>35900000</v>
      </c>
      <c r="AF3" s="188" t="s">
        <v>5910</v>
      </c>
      <c r="AG3" s="188" t="s">
        <v>59</v>
      </c>
      <c r="AH3" s="188">
        <v>3</v>
      </c>
      <c r="AI3" s="188" t="s">
        <v>5920</v>
      </c>
      <c r="AJ3" s="188" t="s">
        <v>5911</v>
      </c>
      <c r="AK3" s="189">
        <v>44571</v>
      </c>
      <c r="AL3" s="187" t="s">
        <v>5925</v>
      </c>
      <c r="AM3" s="180">
        <v>10857000</v>
      </c>
      <c r="AN3" s="180" t="s">
        <v>5922</v>
      </c>
      <c r="AO3" s="180" t="s">
        <v>59</v>
      </c>
      <c r="AP3" s="180">
        <v>3</v>
      </c>
      <c r="AQ3" s="180" t="s">
        <v>5924</v>
      </c>
      <c r="AR3" s="180" t="s">
        <v>5923</v>
      </c>
      <c r="AS3" s="181">
        <v>44571</v>
      </c>
      <c r="AT3" s="188" t="s">
        <v>1487</v>
      </c>
      <c r="AU3" s="188" t="s">
        <v>14</v>
      </c>
      <c r="AV3" s="188" t="s">
        <v>14</v>
      </c>
      <c r="AW3" s="188" t="s">
        <v>14</v>
      </c>
      <c r="AX3" s="188" t="s">
        <v>14</v>
      </c>
      <c r="AY3" s="188" t="s">
        <v>14</v>
      </c>
      <c r="AZ3" s="188" t="s">
        <v>14</v>
      </c>
      <c r="BA3" s="189">
        <v>43815</v>
      </c>
      <c r="BB3" s="187" t="s">
        <v>122</v>
      </c>
      <c r="BC3" s="180" t="s">
        <v>14</v>
      </c>
      <c r="BD3" s="180">
        <v>0</v>
      </c>
      <c r="BE3" s="180" t="s">
        <v>14</v>
      </c>
      <c r="BF3" s="180" t="s">
        <v>14</v>
      </c>
      <c r="BG3" s="180">
        <v>0</v>
      </c>
      <c r="BH3" s="180">
        <v>0</v>
      </c>
      <c r="BI3" s="181">
        <v>43495</v>
      </c>
      <c r="BJ3" s="188" t="s">
        <v>5929</v>
      </c>
      <c r="BK3" s="188">
        <v>15392</v>
      </c>
      <c r="BL3" s="188" t="s">
        <v>5926</v>
      </c>
      <c r="BM3" s="188" t="s">
        <v>59</v>
      </c>
      <c r="BN3" s="188">
        <v>3</v>
      </c>
      <c r="BO3" s="188" t="s">
        <v>5928</v>
      </c>
      <c r="BP3" s="188" t="s">
        <v>5927</v>
      </c>
      <c r="BQ3" s="189">
        <v>44571</v>
      </c>
      <c r="BR3" s="187" t="s">
        <v>117</v>
      </c>
      <c r="BS3" s="180" t="s">
        <v>14</v>
      </c>
      <c r="BT3" s="180">
        <v>0</v>
      </c>
      <c r="BU3" s="180" t="s">
        <v>14</v>
      </c>
      <c r="BV3" s="180" t="s">
        <v>14</v>
      </c>
      <c r="BW3" s="180">
        <v>0</v>
      </c>
      <c r="BX3" s="180">
        <v>0</v>
      </c>
      <c r="BY3" s="181">
        <v>43495</v>
      </c>
      <c r="BZ3" s="188" t="s">
        <v>847</v>
      </c>
      <c r="CA3" s="188" t="s">
        <v>14</v>
      </c>
      <c r="CB3" s="188" t="s">
        <v>14</v>
      </c>
      <c r="CC3" s="188" t="s">
        <v>14</v>
      </c>
      <c r="CD3" s="188" t="s">
        <v>14</v>
      </c>
      <c r="CE3" s="188" t="s">
        <v>14</v>
      </c>
      <c r="CF3" s="188" t="s">
        <v>14</v>
      </c>
      <c r="CG3" s="189">
        <v>43514</v>
      </c>
      <c r="CH3" s="187" t="s">
        <v>8131</v>
      </c>
      <c r="CI3" s="188" t="e">
        <v>#N/A</v>
      </c>
      <c r="CJ3" s="188" t="e">
        <v>#N/A</v>
      </c>
      <c r="CK3" s="188" t="e">
        <v>#N/A</v>
      </c>
      <c r="CL3" s="188" t="e">
        <v>#N/A</v>
      </c>
      <c r="CM3" s="188" t="e">
        <v>#N/A</v>
      </c>
      <c r="CN3" s="188" t="e">
        <v>#N/A</v>
      </c>
      <c r="CO3" s="194" t="e">
        <v>#N/A</v>
      </c>
      <c r="CP3" s="188" t="s">
        <v>121</v>
      </c>
      <c r="CQ3" s="180">
        <v>13114</v>
      </c>
      <c r="CR3" s="180" t="s">
        <v>118</v>
      </c>
      <c r="CS3" s="180" t="s">
        <v>21</v>
      </c>
      <c r="CT3" s="180">
        <v>2</v>
      </c>
      <c r="CU3" s="180" t="s">
        <v>120</v>
      </c>
      <c r="CV3" s="180" t="s">
        <v>119</v>
      </c>
      <c r="CW3" s="181">
        <v>43495</v>
      </c>
      <c r="CX3" s="188" t="s">
        <v>5932</v>
      </c>
      <c r="CY3" s="188">
        <v>24400000</v>
      </c>
      <c r="CZ3" s="188" t="s">
        <v>5910</v>
      </c>
      <c r="DA3" s="188" t="s">
        <v>21</v>
      </c>
      <c r="DB3" s="188">
        <v>2</v>
      </c>
      <c r="DC3" s="188" t="s">
        <v>5931</v>
      </c>
      <c r="DD3" s="188" t="s">
        <v>5911</v>
      </c>
      <c r="DE3" s="194">
        <v>44571</v>
      </c>
      <c r="DF3" s="190" t="s">
        <v>5933</v>
      </c>
      <c r="DG3" s="180">
        <v>5900000</v>
      </c>
      <c r="DH3" s="180" t="s">
        <v>5910</v>
      </c>
      <c r="DI3" s="180" t="s">
        <v>21</v>
      </c>
      <c r="DJ3" s="180">
        <v>2</v>
      </c>
      <c r="DK3" s="180" t="s">
        <v>5931</v>
      </c>
      <c r="DL3" s="180" t="s">
        <v>5911</v>
      </c>
      <c r="DM3" s="181">
        <v>44571</v>
      </c>
      <c r="DN3" s="188" t="s">
        <v>5934</v>
      </c>
      <c r="DO3" s="188">
        <v>11500000</v>
      </c>
      <c r="DP3" s="188" t="s">
        <v>5910</v>
      </c>
      <c r="DQ3" s="188" t="s">
        <v>21</v>
      </c>
      <c r="DR3" s="188">
        <v>2</v>
      </c>
      <c r="DS3" s="188" t="s">
        <v>5931</v>
      </c>
      <c r="DT3" s="188" t="s">
        <v>5911</v>
      </c>
      <c r="DU3" s="189">
        <v>44571</v>
      </c>
      <c r="DV3" s="187" t="s">
        <v>5935</v>
      </c>
      <c r="DW3" s="180">
        <v>15100000</v>
      </c>
      <c r="DX3" s="180" t="s">
        <v>5910</v>
      </c>
      <c r="DY3" s="180" t="s">
        <v>21</v>
      </c>
      <c r="DZ3" s="180">
        <v>2</v>
      </c>
      <c r="EA3" s="180" t="s">
        <v>5931</v>
      </c>
      <c r="EB3" s="180" t="s">
        <v>5911</v>
      </c>
      <c r="EC3" s="181">
        <v>44571</v>
      </c>
      <c r="ED3" s="188" t="s">
        <v>5936</v>
      </c>
      <c r="EE3" s="188">
        <v>9300000</v>
      </c>
      <c r="EF3" s="188" t="s">
        <v>5910</v>
      </c>
      <c r="EG3" s="188" t="s">
        <v>21</v>
      </c>
      <c r="EH3" s="188">
        <v>2</v>
      </c>
      <c r="EI3" s="188" t="s">
        <v>5931</v>
      </c>
      <c r="EJ3" s="188" t="s">
        <v>5911</v>
      </c>
      <c r="EK3" s="189">
        <v>44571</v>
      </c>
      <c r="EL3" s="187" t="s">
        <v>5937</v>
      </c>
      <c r="EM3" s="180">
        <v>0</v>
      </c>
      <c r="EN3" s="180" t="s">
        <v>5910</v>
      </c>
      <c r="EO3" s="180" t="s">
        <v>21</v>
      </c>
      <c r="EP3" s="180">
        <v>2</v>
      </c>
      <c r="EQ3" s="180" t="s">
        <v>5931</v>
      </c>
      <c r="ER3" s="180" t="s">
        <v>5911</v>
      </c>
      <c r="ES3" s="181">
        <v>44571</v>
      </c>
      <c r="ET3" s="188" t="s">
        <v>5930</v>
      </c>
      <c r="EU3" s="188">
        <v>15392</v>
      </c>
      <c r="EV3" s="188" t="s">
        <v>5926</v>
      </c>
      <c r="EW3" s="188" t="s">
        <v>59</v>
      </c>
      <c r="EX3" s="188">
        <v>3</v>
      </c>
      <c r="EY3" s="188" t="s">
        <v>5928</v>
      </c>
      <c r="EZ3" s="188" t="s">
        <v>5927</v>
      </c>
      <c r="FA3" s="189">
        <v>44571</v>
      </c>
      <c r="FB3" s="187" t="s">
        <v>2355</v>
      </c>
      <c r="FC3" s="180">
        <v>5</v>
      </c>
      <c r="FD3" s="180" t="s">
        <v>2352</v>
      </c>
      <c r="FE3" s="180" t="s">
        <v>21</v>
      </c>
      <c r="FF3" s="180">
        <v>2</v>
      </c>
      <c r="FG3" s="180" t="s">
        <v>2354</v>
      </c>
      <c r="FH3" s="180" t="s">
        <v>2353</v>
      </c>
      <c r="FI3" s="181">
        <v>44223</v>
      </c>
      <c r="FJ3" s="187" t="s">
        <v>123</v>
      </c>
      <c r="FK3" s="188" t="s">
        <v>14</v>
      </c>
      <c r="FL3" s="188">
        <v>0</v>
      </c>
      <c r="FM3" s="188" t="s">
        <v>14</v>
      </c>
      <c r="FN3" s="188" t="s">
        <v>14</v>
      </c>
      <c r="FO3" s="188">
        <v>0</v>
      </c>
      <c r="FP3" s="188">
        <v>0</v>
      </c>
      <c r="FQ3" s="189">
        <v>43495</v>
      </c>
      <c r="FR3" s="187" t="s">
        <v>124</v>
      </c>
      <c r="FS3" s="180" t="s">
        <v>14</v>
      </c>
      <c r="FT3" s="180">
        <v>0</v>
      </c>
      <c r="FU3" s="180" t="s">
        <v>14</v>
      </c>
      <c r="FV3" s="180" t="s">
        <v>14</v>
      </c>
      <c r="FW3" s="180">
        <v>0</v>
      </c>
      <c r="FX3" s="180">
        <v>0</v>
      </c>
      <c r="FY3" s="181">
        <v>43495</v>
      </c>
      <c r="FZ3" s="188" t="s">
        <v>3905</v>
      </c>
      <c r="GA3" s="188">
        <v>1</v>
      </c>
      <c r="GB3" s="188" t="s">
        <v>3077</v>
      </c>
      <c r="GC3" s="188" t="s">
        <v>21</v>
      </c>
      <c r="GD3" s="188">
        <v>2</v>
      </c>
      <c r="GE3" s="188" t="s">
        <v>14</v>
      </c>
      <c r="GF3" s="188" t="s">
        <v>14</v>
      </c>
      <c r="GG3" s="189">
        <v>44489</v>
      </c>
      <c r="GH3" s="187" t="s">
        <v>3911</v>
      </c>
      <c r="GI3" s="180">
        <v>2</v>
      </c>
      <c r="GJ3" s="180" t="s">
        <v>3077</v>
      </c>
      <c r="GK3" s="180" t="s">
        <v>21</v>
      </c>
      <c r="GL3" s="180">
        <v>2</v>
      </c>
      <c r="GM3" s="180" t="s">
        <v>14</v>
      </c>
      <c r="GN3" s="180" t="s">
        <v>14</v>
      </c>
      <c r="GO3" s="181">
        <v>44489</v>
      </c>
      <c r="GP3" s="188" t="s">
        <v>3906</v>
      </c>
      <c r="GQ3" s="188">
        <v>2</v>
      </c>
      <c r="GR3" s="188" t="s">
        <v>3077</v>
      </c>
      <c r="GS3" s="188" t="s">
        <v>21</v>
      </c>
      <c r="GT3" s="188">
        <v>2</v>
      </c>
      <c r="GU3" s="188" t="s">
        <v>14</v>
      </c>
      <c r="GV3" s="188" t="s">
        <v>14</v>
      </c>
      <c r="GW3" s="189">
        <v>44489</v>
      </c>
      <c r="GX3" s="187" t="s">
        <v>3912</v>
      </c>
      <c r="GY3" s="180">
        <v>3</v>
      </c>
      <c r="GZ3" s="180" t="s">
        <v>3077</v>
      </c>
      <c r="HA3" s="180" t="s">
        <v>21</v>
      </c>
      <c r="HB3" s="180">
        <v>2</v>
      </c>
      <c r="HC3" s="180" t="s">
        <v>14</v>
      </c>
      <c r="HD3" s="180" t="s">
        <v>14</v>
      </c>
      <c r="HE3" s="181">
        <v>44489</v>
      </c>
      <c r="HF3" s="188" t="s">
        <v>3904</v>
      </c>
      <c r="HG3" s="188">
        <v>2</v>
      </c>
      <c r="HH3" s="188" t="s">
        <v>3077</v>
      </c>
      <c r="HI3" s="188" t="s">
        <v>21</v>
      </c>
      <c r="HJ3" s="188">
        <v>2</v>
      </c>
      <c r="HK3" s="188" t="s">
        <v>14</v>
      </c>
      <c r="HL3" s="188" t="s">
        <v>14</v>
      </c>
      <c r="HM3" s="189">
        <v>44489</v>
      </c>
      <c r="HN3" s="187" t="s">
        <v>3910</v>
      </c>
      <c r="HO3" s="180">
        <v>3</v>
      </c>
      <c r="HP3" s="180" t="s">
        <v>3077</v>
      </c>
      <c r="HQ3" s="180" t="s">
        <v>21</v>
      </c>
      <c r="HR3" s="180">
        <v>2</v>
      </c>
      <c r="HS3" s="180" t="s">
        <v>14</v>
      </c>
      <c r="HT3" s="180" t="s">
        <v>14</v>
      </c>
      <c r="HU3" s="181">
        <v>44489</v>
      </c>
      <c r="HV3" s="188" t="s">
        <v>3907</v>
      </c>
      <c r="HW3" s="188">
        <v>3</v>
      </c>
      <c r="HX3" s="188" t="s">
        <v>3077</v>
      </c>
      <c r="HY3" s="188" t="s">
        <v>21</v>
      </c>
      <c r="HZ3" s="188">
        <v>2</v>
      </c>
      <c r="IA3" s="188" t="s">
        <v>14</v>
      </c>
      <c r="IB3" s="188" t="s">
        <v>14</v>
      </c>
      <c r="IC3" s="189">
        <v>44489</v>
      </c>
      <c r="ID3" s="187" t="s">
        <v>3909</v>
      </c>
      <c r="IE3" s="180">
        <v>3</v>
      </c>
      <c r="IF3" s="180" t="s">
        <v>3077</v>
      </c>
      <c r="IG3" s="180" t="s">
        <v>21</v>
      </c>
      <c r="IH3" s="180">
        <v>2</v>
      </c>
      <c r="II3" s="180" t="s">
        <v>14</v>
      </c>
      <c r="IJ3" s="180" t="s">
        <v>14</v>
      </c>
      <c r="IK3" s="181">
        <v>44489</v>
      </c>
      <c r="IL3" s="188" t="s">
        <v>3908</v>
      </c>
      <c r="IM3" s="188">
        <v>3</v>
      </c>
      <c r="IN3" s="188" t="s">
        <v>3077</v>
      </c>
      <c r="IO3" s="188" t="s">
        <v>21</v>
      </c>
      <c r="IP3" s="188">
        <v>2</v>
      </c>
      <c r="IQ3" s="188" t="s">
        <v>14</v>
      </c>
      <c r="IR3" s="188" t="s">
        <v>14</v>
      </c>
      <c r="IS3" s="189">
        <v>44489</v>
      </c>
    </row>
    <row r="4" spans="1:253" s="286" customFormat="1" ht="12.75" customHeight="1" x14ac:dyDescent="0.2">
      <c r="A4" s="286" t="s">
        <v>5370</v>
      </c>
      <c r="B4" s="286" t="s">
        <v>7803</v>
      </c>
      <c r="C4" s="286" t="s">
        <v>5371</v>
      </c>
      <c r="D4" s="286" t="s">
        <v>5372</v>
      </c>
      <c r="E4" s="286" t="s">
        <v>7237</v>
      </c>
      <c r="F4" s="286" t="s">
        <v>5376</v>
      </c>
      <c r="G4" s="179">
        <v>32866000</v>
      </c>
      <c r="H4" s="180" t="s">
        <v>5373</v>
      </c>
      <c r="I4" s="180" t="s">
        <v>41</v>
      </c>
      <c r="J4" s="180">
        <v>1</v>
      </c>
      <c r="K4" s="180" t="s">
        <v>5375</v>
      </c>
      <c r="L4" s="180" t="s">
        <v>5374</v>
      </c>
      <c r="M4" s="181">
        <v>44546</v>
      </c>
      <c r="N4" s="190" t="s">
        <v>5380</v>
      </c>
      <c r="O4" s="182">
        <v>212514</v>
      </c>
      <c r="P4" s="182" t="s">
        <v>5377</v>
      </c>
      <c r="Q4" s="182" t="s">
        <v>21</v>
      </c>
      <c r="R4" s="182">
        <v>2</v>
      </c>
      <c r="S4" s="182" t="s">
        <v>5379</v>
      </c>
      <c r="T4" s="182" t="s">
        <v>5378</v>
      </c>
      <c r="U4" s="183">
        <v>44546</v>
      </c>
      <c r="V4" s="190" t="s">
        <v>5384</v>
      </c>
      <c r="W4" s="180">
        <v>2727000</v>
      </c>
      <c r="X4" s="180" t="s">
        <v>5381</v>
      </c>
      <c r="Y4" s="180" t="s">
        <v>41</v>
      </c>
      <c r="Z4" s="180">
        <v>1</v>
      </c>
      <c r="AA4" s="180" t="s">
        <v>5383</v>
      </c>
      <c r="AB4" s="180" t="s">
        <v>5382</v>
      </c>
      <c r="AC4" s="181">
        <v>44546</v>
      </c>
      <c r="AD4" s="190" t="s">
        <v>5386</v>
      </c>
      <c r="AE4" s="188">
        <v>2187000</v>
      </c>
      <c r="AF4" s="188" t="s">
        <v>5381</v>
      </c>
      <c r="AG4" s="188" t="s">
        <v>41</v>
      </c>
      <c r="AH4" s="188">
        <v>1</v>
      </c>
      <c r="AI4" s="188" t="s">
        <v>5385</v>
      </c>
      <c r="AJ4" s="188" t="s">
        <v>5382</v>
      </c>
      <c r="AK4" s="189">
        <v>44546</v>
      </c>
      <c r="AL4" s="190" t="s">
        <v>5390</v>
      </c>
      <c r="AM4" s="180">
        <v>3000</v>
      </c>
      <c r="AN4" s="180" t="s">
        <v>5387</v>
      </c>
      <c r="AO4" s="180" t="s">
        <v>21</v>
      </c>
      <c r="AP4" s="180">
        <v>2</v>
      </c>
      <c r="AQ4" s="180" t="s">
        <v>5389</v>
      </c>
      <c r="AR4" s="180" t="s">
        <v>5388</v>
      </c>
      <c r="AS4" s="181">
        <v>44546</v>
      </c>
      <c r="AT4" s="191" t="s">
        <v>8132</v>
      </c>
      <c r="AU4" s="188" t="e">
        <v>#N/A</v>
      </c>
      <c r="AV4" s="188" t="e">
        <v>#N/A</v>
      </c>
      <c r="AW4" s="188" t="e">
        <v>#N/A</v>
      </c>
      <c r="AX4" s="188" t="e">
        <v>#N/A</v>
      </c>
      <c r="AY4" s="188" t="e">
        <v>#N/A</v>
      </c>
      <c r="AZ4" s="188" t="e">
        <v>#N/A</v>
      </c>
      <c r="BA4" s="189" t="e">
        <v>#N/A</v>
      </c>
      <c r="BB4" s="190" t="s">
        <v>8133</v>
      </c>
      <c r="BC4" s="180" t="e">
        <v>#N/A</v>
      </c>
      <c r="BD4" s="180" t="e">
        <v>#N/A</v>
      </c>
      <c r="BE4" s="180" t="e">
        <v>#N/A</v>
      </c>
      <c r="BF4" s="180" t="e">
        <v>#N/A</v>
      </c>
      <c r="BG4" s="180" t="e">
        <v>#N/A</v>
      </c>
      <c r="BH4" s="180" t="e">
        <v>#N/A</v>
      </c>
      <c r="BI4" s="181" t="e">
        <v>#N/A</v>
      </c>
      <c r="BJ4" s="191" t="s">
        <v>5393</v>
      </c>
      <c r="BK4" s="191">
        <v>0</v>
      </c>
      <c r="BL4" s="191" t="s">
        <v>5391</v>
      </c>
      <c r="BM4" s="191" t="s">
        <v>41</v>
      </c>
      <c r="BN4" s="191">
        <v>1</v>
      </c>
      <c r="BO4" s="191" t="s">
        <v>5392</v>
      </c>
      <c r="BP4" s="188" t="s">
        <v>2855</v>
      </c>
      <c r="BQ4" s="192">
        <v>44546</v>
      </c>
      <c r="BR4" s="190" t="s">
        <v>8134</v>
      </c>
      <c r="BS4" s="184" t="e">
        <v>#N/A</v>
      </c>
      <c r="BT4" s="184" t="e">
        <v>#N/A</v>
      </c>
      <c r="BU4" s="184" t="e">
        <v>#N/A</v>
      </c>
      <c r="BV4" s="184" t="e">
        <v>#N/A</v>
      </c>
      <c r="BW4" s="184" t="e">
        <v>#N/A</v>
      </c>
      <c r="BX4" s="184" t="e">
        <v>#N/A</v>
      </c>
      <c r="BY4" s="181" t="e">
        <v>#N/A</v>
      </c>
      <c r="BZ4" s="191" t="s">
        <v>8135</v>
      </c>
      <c r="CA4" s="191" t="e">
        <v>#N/A</v>
      </c>
      <c r="CB4" s="191" t="e">
        <v>#N/A</v>
      </c>
      <c r="CC4" s="191" t="e">
        <v>#N/A</v>
      </c>
      <c r="CD4" s="191" t="e">
        <v>#N/A</v>
      </c>
      <c r="CE4" s="191" t="e">
        <v>#N/A</v>
      </c>
      <c r="CF4" s="191" t="e">
        <v>#N/A</v>
      </c>
      <c r="CG4" s="192" t="e">
        <v>#N/A</v>
      </c>
      <c r="CH4" s="190" t="s">
        <v>8136</v>
      </c>
      <c r="CI4" s="191" t="e">
        <v>#N/A</v>
      </c>
      <c r="CJ4" s="191" t="e">
        <v>#N/A</v>
      </c>
      <c r="CK4" s="191" t="e">
        <v>#N/A</v>
      </c>
      <c r="CL4" s="191" t="e">
        <v>#N/A</v>
      </c>
      <c r="CM4" s="191" t="e">
        <v>#N/A</v>
      </c>
      <c r="CN4" s="191" t="e">
        <v>#N/A</v>
      </c>
      <c r="CO4" s="193" t="e">
        <v>#N/A</v>
      </c>
      <c r="CP4" s="191" t="s">
        <v>8137</v>
      </c>
      <c r="CQ4" s="184" t="e">
        <v>#N/A</v>
      </c>
      <c r="CR4" s="184" t="e">
        <v>#N/A</v>
      </c>
      <c r="CS4" s="184" t="e">
        <v>#N/A</v>
      </c>
      <c r="CT4" s="184" t="e">
        <v>#N/A</v>
      </c>
      <c r="CU4" s="184" t="e">
        <v>#N/A</v>
      </c>
      <c r="CV4" s="184" t="e">
        <v>#N/A</v>
      </c>
      <c r="CW4" s="181" t="e">
        <v>#N/A</v>
      </c>
      <c r="CX4" s="191" t="s">
        <v>5394</v>
      </c>
      <c r="CY4" s="188">
        <v>1350000</v>
      </c>
      <c r="CZ4" s="188" t="s">
        <v>5381</v>
      </c>
      <c r="DA4" s="188" t="s">
        <v>41</v>
      </c>
      <c r="DB4" s="188">
        <v>1</v>
      </c>
      <c r="DC4" s="188" t="s">
        <v>3067</v>
      </c>
      <c r="DD4" s="188" t="s">
        <v>5382</v>
      </c>
      <c r="DE4" s="194">
        <v>44546</v>
      </c>
      <c r="DF4" s="190" t="s">
        <v>5395</v>
      </c>
      <c r="DG4" s="180">
        <v>540000</v>
      </c>
      <c r="DH4" s="184" t="s">
        <v>5381</v>
      </c>
      <c r="DI4" s="184" t="s">
        <v>41</v>
      </c>
      <c r="DJ4" s="184">
        <v>1</v>
      </c>
      <c r="DK4" s="184" t="s">
        <v>3067</v>
      </c>
      <c r="DL4" s="184" t="s">
        <v>5382</v>
      </c>
      <c r="DM4" s="181">
        <v>44546</v>
      </c>
      <c r="DN4" s="191" t="s">
        <v>5396</v>
      </c>
      <c r="DO4" s="188">
        <v>837000</v>
      </c>
      <c r="DP4" s="191" t="s">
        <v>5381</v>
      </c>
      <c r="DQ4" s="191" t="s">
        <v>41</v>
      </c>
      <c r="DR4" s="191">
        <v>1</v>
      </c>
      <c r="DS4" s="191" t="s">
        <v>3067</v>
      </c>
      <c r="DT4" s="191" t="s">
        <v>5382</v>
      </c>
      <c r="DU4" s="192">
        <v>44546</v>
      </c>
      <c r="DV4" s="190" t="s">
        <v>5397</v>
      </c>
      <c r="DW4" s="180">
        <v>1026000</v>
      </c>
      <c r="DX4" s="184" t="s">
        <v>5381</v>
      </c>
      <c r="DY4" s="184" t="s">
        <v>41</v>
      </c>
      <c r="DZ4" s="184">
        <v>1</v>
      </c>
      <c r="EA4" s="184" t="s">
        <v>3067</v>
      </c>
      <c r="EB4" s="184" t="s">
        <v>5382</v>
      </c>
      <c r="EC4" s="181">
        <v>44546</v>
      </c>
      <c r="ED4" s="191" t="s">
        <v>5398</v>
      </c>
      <c r="EE4" s="188">
        <v>324000</v>
      </c>
      <c r="EF4" s="191" t="s">
        <v>5381</v>
      </c>
      <c r="EG4" s="191" t="s">
        <v>41</v>
      </c>
      <c r="EH4" s="191">
        <v>1</v>
      </c>
      <c r="EI4" s="191" t="s">
        <v>3067</v>
      </c>
      <c r="EJ4" s="191" t="s">
        <v>5382</v>
      </c>
      <c r="EK4" s="192">
        <v>44546</v>
      </c>
      <c r="EL4" s="190" t="s">
        <v>5399</v>
      </c>
      <c r="EM4" s="180">
        <v>0</v>
      </c>
      <c r="EN4" s="184" t="s">
        <v>5381</v>
      </c>
      <c r="EO4" s="184" t="s">
        <v>41</v>
      </c>
      <c r="EP4" s="184">
        <v>1</v>
      </c>
      <c r="EQ4" s="184" t="s">
        <v>3067</v>
      </c>
      <c r="ER4" s="184" t="s">
        <v>5382</v>
      </c>
      <c r="ES4" s="181">
        <v>44546</v>
      </c>
      <c r="ET4" s="191" t="s">
        <v>5519</v>
      </c>
      <c r="EU4" s="191">
        <v>4</v>
      </c>
      <c r="EV4" s="191" t="s">
        <v>5517</v>
      </c>
      <c r="EW4" s="191" t="s">
        <v>41</v>
      </c>
      <c r="EX4" s="191">
        <v>1</v>
      </c>
      <c r="EY4" s="191" t="s">
        <v>5518</v>
      </c>
      <c r="EZ4" s="191" t="s">
        <v>2855</v>
      </c>
      <c r="FA4" s="192">
        <v>44550</v>
      </c>
      <c r="FB4" s="190" t="s">
        <v>5513</v>
      </c>
      <c r="FC4" s="184">
        <v>3</v>
      </c>
      <c r="FD4" s="184" t="s">
        <v>5387</v>
      </c>
      <c r="FE4" s="184" t="s">
        <v>21</v>
      </c>
      <c r="FF4" s="184">
        <v>2</v>
      </c>
      <c r="FG4" s="184" t="s">
        <v>5512</v>
      </c>
      <c r="FH4" s="184" t="s">
        <v>5388</v>
      </c>
      <c r="FI4" s="181">
        <v>44550</v>
      </c>
      <c r="FJ4" s="190" t="s">
        <v>8138</v>
      </c>
      <c r="FK4" s="191" t="e">
        <v>#N/A</v>
      </c>
      <c r="FL4" s="191" t="e">
        <v>#N/A</v>
      </c>
      <c r="FM4" s="191" t="e">
        <v>#N/A</v>
      </c>
      <c r="FN4" s="191" t="e">
        <v>#N/A</v>
      </c>
      <c r="FO4" s="191" t="e">
        <v>#N/A</v>
      </c>
      <c r="FP4" s="188" t="e">
        <v>#N/A</v>
      </c>
      <c r="FQ4" s="189" t="e">
        <v>#N/A</v>
      </c>
      <c r="FR4" s="190" t="s">
        <v>8139</v>
      </c>
      <c r="FS4" s="184" t="e">
        <v>#N/A</v>
      </c>
      <c r="FT4" s="184" t="e">
        <v>#N/A</v>
      </c>
      <c r="FU4" s="184" t="e">
        <v>#N/A</v>
      </c>
      <c r="FV4" s="184" t="e">
        <v>#N/A</v>
      </c>
      <c r="FW4" s="184" t="e">
        <v>#N/A</v>
      </c>
      <c r="FX4" s="184" t="e">
        <v>#N/A</v>
      </c>
      <c r="FY4" s="181" t="e">
        <v>#N/A</v>
      </c>
      <c r="FZ4" s="191" t="s">
        <v>5401</v>
      </c>
      <c r="GA4" s="191">
        <v>1</v>
      </c>
      <c r="GB4" s="191" t="s">
        <v>3077</v>
      </c>
      <c r="GC4" s="191" t="s">
        <v>21</v>
      </c>
      <c r="GD4" s="191">
        <v>2</v>
      </c>
      <c r="GE4" s="191" t="s">
        <v>14</v>
      </c>
      <c r="GF4" s="191" t="s">
        <v>14</v>
      </c>
      <c r="GG4" s="192">
        <v>44546</v>
      </c>
      <c r="GH4" s="190" t="s">
        <v>5407</v>
      </c>
      <c r="GI4" s="184">
        <v>0</v>
      </c>
      <c r="GJ4" s="184" t="s">
        <v>3077</v>
      </c>
      <c r="GK4" s="184" t="s">
        <v>21</v>
      </c>
      <c r="GL4" s="184">
        <v>2</v>
      </c>
      <c r="GM4" s="184" t="s">
        <v>14</v>
      </c>
      <c r="GN4" s="184" t="s">
        <v>14</v>
      </c>
      <c r="GO4" s="181">
        <v>44546</v>
      </c>
      <c r="GP4" s="191" t="s">
        <v>5402</v>
      </c>
      <c r="GQ4" s="191">
        <v>0</v>
      </c>
      <c r="GR4" s="191" t="s">
        <v>3077</v>
      </c>
      <c r="GS4" s="191" t="s">
        <v>21</v>
      </c>
      <c r="GT4" s="191">
        <v>2</v>
      </c>
      <c r="GU4" s="191" t="s">
        <v>14</v>
      </c>
      <c r="GV4" s="191" t="s">
        <v>14</v>
      </c>
      <c r="GW4" s="192">
        <v>44546</v>
      </c>
      <c r="GX4" s="190" t="s">
        <v>5408</v>
      </c>
      <c r="GY4" s="184">
        <v>0</v>
      </c>
      <c r="GZ4" s="184" t="s">
        <v>3077</v>
      </c>
      <c r="HA4" s="184" t="s">
        <v>21</v>
      </c>
      <c r="HB4" s="184">
        <v>2</v>
      </c>
      <c r="HC4" s="184" t="s">
        <v>14</v>
      </c>
      <c r="HD4" s="184" t="s">
        <v>14</v>
      </c>
      <c r="HE4" s="181">
        <v>44546</v>
      </c>
      <c r="HF4" s="191" t="s">
        <v>5400</v>
      </c>
      <c r="HG4" s="191">
        <v>0</v>
      </c>
      <c r="HH4" s="191" t="s">
        <v>3077</v>
      </c>
      <c r="HI4" s="191" t="s">
        <v>21</v>
      </c>
      <c r="HJ4" s="191">
        <v>2</v>
      </c>
      <c r="HK4" s="191" t="s">
        <v>14</v>
      </c>
      <c r="HL4" s="191" t="s">
        <v>14</v>
      </c>
      <c r="HM4" s="192">
        <v>44546</v>
      </c>
      <c r="HN4" s="190" t="s">
        <v>5406</v>
      </c>
      <c r="HO4" s="184">
        <v>0</v>
      </c>
      <c r="HP4" s="184" t="s">
        <v>3077</v>
      </c>
      <c r="HQ4" s="184" t="s">
        <v>21</v>
      </c>
      <c r="HR4" s="184">
        <v>2</v>
      </c>
      <c r="HS4" s="184" t="s">
        <v>14</v>
      </c>
      <c r="HT4" s="184" t="s">
        <v>14</v>
      </c>
      <c r="HU4" s="181">
        <v>44546</v>
      </c>
      <c r="HV4" s="191" t="s">
        <v>5403</v>
      </c>
      <c r="HW4" s="191">
        <v>0</v>
      </c>
      <c r="HX4" s="191" t="s">
        <v>3077</v>
      </c>
      <c r="HY4" s="191" t="s">
        <v>21</v>
      </c>
      <c r="HZ4" s="191">
        <v>2</v>
      </c>
      <c r="IA4" s="191" t="s">
        <v>14</v>
      </c>
      <c r="IB4" s="191" t="s">
        <v>14</v>
      </c>
      <c r="IC4" s="192">
        <v>44546</v>
      </c>
      <c r="ID4" s="190" t="s">
        <v>5405</v>
      </c>
      <c r="IE4" s="184">
        <v>2</v>
      </c>
      <c r="IF4" s="184" t="s">
        <v>3077</v>
      </c>
      <c r="IG4" s="184" t="s">
        <v>21</v>
      </c>
      <c r="IH4" s="184">
        <v>2</v>
      </c>
      <c r="II4" s="184" t="s">
        <v>14</v>
      </c>
      <c r="IJ4" s="184" t="s">
        <v>14</v>
      </c>
      <c r="IK4" s="181">
        <v>44546</v>
      </c>
      <c r="IL4" s="191" t="s">
        <v>5404</v>
      </c>
      <c r="IM4" s="191">
        <v>0</v>
      </c>
      <c r="IN4" s="191" t="s">
        <v>3077</v>
      </c>
      <c r="IO4" s="191" t="s">
        <v>21</v>
      </c>
      <c r="IP4" s="191">
        <v>2</v>
      </c>
      <c r="IQ4" s="191" t="s">
        <v>14</v>
      </c>
      <c r="IR4" s="191" t="s">
        <v>14</v>
      </c>
      <c r="IS4" s="192">
        <v>44546</v>
      </c>
    </row>
    <row r="5" spans="1:253" s="286" customFormat="1" ht="12.75" customHeight="1" x14ac:dyDescent="0.2">
      <c r="A5" s="286" t="s">
        <v>2122</v>
      </c>
      <c r="B5" s="286" t="s">
        <v>7808</v>
      </c>
      <c r="C5" s="286" t="s">
        <v>2123</v>
      </c>
      <c r="D5" s="286" t="s">
        <v>2124</v>
      </c>
      <c r="E5" s="286" t="s">
        <v>7244</v>
      </c>
      <c r="F5" s="286" t="s">
        <v>2979</v>
      </c>
      <c r="G5" s="179">
        <v>3024000</v>
      </c>
      <c r="H5" s="180" t="s">
        <v>2976</v>
      </c>
      <c r="I5" s="180" t="s">
        <v>21</v>
      </c>
      <c r="J5" s="180">
        <v>2</v>
      </c>
      <c r="K5" s="180" t="s">
        <v>2978</v>
      </c>
      <c r="L5" s="180" t="s">
        <v>2977</v>
      </c>
      <c r="M5" s="181">
        <v>44312</v>
      </c>
      <c r="N5" s="190" t="s">
        <v>2191</v>
      </c>
      <c r="O5" s="182">
        <v>28203</v>
      </c>
      <c r="P5" s="182" t="s">
        <v>2040</v>
      </c>
      <c r="Q5" s="182" t="s">
        <v>41</v>
      </c>
      <c r="R5" s="182">
        <v>1</v>
      </c>
      <c r="S5" s="182" t="s">
        <v>2190</v>
      </c>
      <c r="T5" s="182" t="s">
        <v>2189</v>
      </c>
      <c r="U5" s="183">
        <v>44160</v>
      </c>
      <c r="V5" s="190" t="s">
        <v>2980</v>
      </c>
      <c r="W5" s="180">
        <v>3024000</v>
      </c>
      <c r="X5" s="180" t="s">
        <v>2976</v>
      </c>
      <c r="Y5" s="180" t="s">
        <v>21</v>
      </c>
      <c r="Z5" s="180">
        <v>2</v>
      </c>
      <c r="AA5" s="180" t="s">
        <v>2978</v>
      </c>
      <c r="AB5" s="180" t="s">
        <v>2977</v>
      </c>
      <c r="AC5" s="181">
        <v>44312</v>
      </c>
      <c r="AD5" s="190" t="s">
        <v>2984</v>
      </c>
      <c r="AE5" s="188">
        <v>84000</v>
      </c>
      <c r="AF5" s="188" t="s">
        <v>2981</v>
      </c>
      <c r="AG5" s="188" t="s">
        <v>21</v>
      </c>
      <c r="AH5" s="188">
        <v>2</v>
      </c>
      <c r="AI5" s="188" t="s">
        <v>2983</v>
      </c>
      <c r="AJ5" s="188" t="s">
        <v>2982</v>
      </c>
      <c r="AK5" s="189">
        <v>44312</v>
      </c>
      <c r="AL5" s="190" t="s">
        <v>2988</v>
      </c>
      <c r="AM5" s="180">
        <v>66000</v>
      </c>
      <c r="AN5" s="180" t="s">
        <v>2985</v>
      </c>
      <c r="AO5" s="180" t="s">
        <v>21</v>
      </c>
      <c r="AP5" s="180">
        <v>2</v>
      </c>
      <c r="AQ5" s="180" t="s">
        <v>2987</v>
      </c>
      <c r="AR5" s="180" t="s">
        <v>2986</v>
      </c>
      <c r="AS5" s="181">
        <v>44312</v>
      </c>
      <c r="AT5" s="191" t="s">
        <v>2129</v>
      </c>
      <c r="AU5" s="188" t="s">
        <v>14</v>
      </c>
      <c r="AV5" s="188" t="s">
        <v>14</v>
      </c>
      <c r="AW5" s="188" t="s">
        <v>14</v>
      </c>
      <c r="AX5" s="188" t="s">
        <v>14</v>
      </c>
      <c r="AY5" s="188" t="s">
        <v>14</v>
      </c>
      <c r="AZ5" s="188" t="s">
        <v>14</v>
      </c>
      <c r="BA5" s="189">
        <v>44139</v>
      </c>
      <c r="BB5" s="190" t="s">
        <v>2128</v>
      </c>
      <c r="BC5" s="180" t="s">
        <v>14</v>
      </c>
      <c r="BD5" s="180" t="s">
        <v>14</v>
      </c>
      <c r="BE5" s="180" t="s">
        <v>14</v>
      </c>
      <c r="BF5" s="180" t="s">
        <v>14</v>
      </c>
      <c r="BG5" s="180" t="s">
        <v>14</v>
      </c>
      <c r="BH5" s="180" t="s">
        <v>14</v>
      </c>
      <c r="BI5" s="181">
        <v>44139</v>
      </c>
      <c r="BJ5" s="191" t="s">
        <v>3392</v>
      </c>
      <c r="BK5" s="191">
        <v>1</v>
      </c>
      <c r="BL5" s="191" t="s">
        <v>3389</v>
      </c>
      <c r="BM5" s="191" t="s">
        <v>21</v>
      </c>
      <c r="BN5" s="191">
        <v>2</v>
      </c>
      <c r="BO5" s="191" t="s">
        <v>3391</v>
      </c>
      <c r="BP5" s="188" t="s">
        <v>3390</v>
      </c>
      <c r="BQ5" s="192">
        <v>44413</v>
      </c>
      <c r="BR5" s="190" t="s">
        <v>2125</v>
      </c>
      <c r="BS5" s="184" t="s">
        <v>14</v>
      </c>
      <c r="BT5" s="184" t="s">
        <v>14</v>
      </c>
      <c r="BU5" s="184" t="s">
        <v>14</v>
      </c>
      <c r="BV5" s="184" t="s">
        <v>14</v>
      </c>
      <c r="BW5" s="184" t="s">
        <v>14</v>
      </c>
      <c r="BX5" s="184" t="s">
        <v>14</v>
      </c>
      <c r="BY5" s="181">
        <v>44139</v>
      </c>
      <c r="BZ5" s="191" t="s">
        <v>2126</v>
      </c>
      <c r="CA5" s="191" t="s">
        <v>14</v>
      </c>
      <c r="CB5" s="191" t="s">
        <v>14</v>
      </c>
      <c r="CC5" s="191" t="s">
        <v>14</v>
      </c>
      <c r="CD5" s="191" t="s">
        <v>14</v>
      </c>
      <c r="CE5" s="191" t="s">
        <v>14</v>
      </c>
      <c r="CF5" s="191" t="s">
        <v>14</v>
      </c>
      <c r="CG5" s="192">
        <v>44139</v>
      </c>
      <c r="CH5" s="190" t="s">
        <v>8140</v>
      </c>
      <c r="CI5" s="191" t="e">
        <v>#N/A</v>
      </c>
      <c r="CJ5" s="191" t="e">
        <v>#N/A</v>
      </c>
      <c r="CK5" s="191" t="e">
        <v>#N/A</v>
      </c>
      <c r="CL5" s="191" t="e">
        <v>#N/A</v>
      </c>
      <c r="CM5" s="191" t="e">
        <v>#N/A</v>
      </c>
      <c r="CN5" s="191" t="e">
        <v>#N/A</v>
      </c>
      <c r="CO5" s="193" t="e">
        <v>#N/A</v>
      </c>
      <c r="CP5" s="191" t="s">
        <v>2127</v>
      </c>
      <c r="CQ5" s="184" t="s">
        <v>14</v>
      </c>
      <c r="CR5" s="184" t="s">
        <v>14</v>
      </c>
      <c r="CS5" s="184" t="s">
        <v>14</v>
      </c>
      <c r="CT5" s="184" t="s">
        <v>14</v>
      </c>
      <c r="CU5" s="184" t="s">
        <v>14</v>
      </c>
      <c r="CV5" s="184" t="s">
        <v>14</v>
      </c>
      <c r="CW5" s="181">
        <v>44139</v>
      </c>
      <c r="CX5" s="191" t="s">
        <v>2990</v>
      </c>
      <c r="CY5" s="188">
        <v>66000</v>
      </c>
      <c r="CZ5" s="188" t="s">
        <v>2981</v>
      </c>
      <c r="DA5" s="188" t="s">
        <v>21</v>
      </c>
      <c r="DB5" s="188">
        <v>2</v>
      </c>
      <c r="DC5" s="188" t="s">
        <v>2989</v>
      </c>
      <c r="DD5" s="188" t="s">
        <v>2982</v>
      </c>
      <c r="DE5" s="194">
        <v>44312</v>
      </c>
      <c r="DF5" s="190" t="s">
        <v>2991</v>
      </c>
      <c r="DG5" s="180">
        <v>2874000</v>
      </c>
      <c r="DH5" s="184" t="s">
        <v>2981</v>
      </c>
      <c r="DI5" s="184" t="s">
        <v>21</v>
      </c>
      <c r="DJ5" s="184">
        <v>2</v>
      </c>
      <c r="DK5" s="184" t="s">
        <v>2989</v>
      </c>
      <c r="DL5" s="184" t="s">
        <v>2982</v>
      </c>
      <c r="DM5" s="181">
        <v>44312</v>
      </c>
      <c r="DN5" s="191" t="s">
        <v>2992</v>
      </c>
      <c r="DO5" s="188">
        <v>18000</v>
      </c>
      <c r="DP5" s="191" t="s">
        <v>2981</v>
      </c>
      <c r="DQ5" s="191" t="s">
        <v>21</v>
      </c>
      <c r="DR5" s="191">
        <v>2</v>
      </c>
      <c r="DS5" s="191" t="s">
        <v>2989</v>
      </c>
      <c r="DT5" s="191" t="s">
        <v>2982</v>
      </c>
      <c r="DU5" s="192">
        <v>44312</v>
      </c>
      <c r="DV5" s="190" t="s">
        <v>2993</v>
      </c>
      <c r="DW5" s="180">
        <v>66000</v>
      </c>
      <c r="DX5" s="184" t="s">
        <v>2981</v>
      </c>
      <c r="DY5" s="184" t="s">
        <v>21</v>
      </c>
      <c r="DZ5" s="184">
        <v>2</v>
      </c>
      <c r="EA5" s="184" t="s">
        <v>2989</v>
      </c>
      <c r="EB5" s="184" t="s">
        <v>2982</v>
      </c>
      <c r="EC5" s="181">
        <v>44312</v>
      </c>
      <c r="ED5" s="191" t="s">
        <v>2385</v>
      </c>
      <c r="EE5" s="188">
        <v>0</v>
      </c>
      <c r="EF5" s="191" t="s">
        <v>2382</v>
      </c>
      <c r="EG5" s="191" t="s">
        <v>21</v>
      </c>
      <c r="EH5" s="191">
        <v>2</v>
      </c>
      <c r="EI5" s="191" t="s">
        <v>2384</v>
      </c>
      <c r="EJ5" s="191" t="s">
        <v>2383</v>
      </c>
      <c r="EK5" s="192">
        <v>44223</v>
      </c>
      <c r="EL5" s="190" t="s">
        <v>2386</v>
      </c>
      <c r="EM5" s="180">
        <v>0</v>
      </c>
      <c r="EN5" s="184" t="s">
        <v>2382</v>
      </c>
      <c r="EO5" s="184" t="s">
        <v>21</v>
      </c>
      <c r="EP5" s="184">
        <v>2</v>
      </c>
      <c r="EQ5" s="184" t="s">
        <v>2384</v>
      </c>
      <c r="ER5" s="184" t="s">
        <v>2383</v>
      </c>
      <c r="ES5" s="181">
        <v>44223</v>
      </c>
      <c r="ET5" s="191" t="s">
        <v>3396</v>
      </c>
      <c r="EU5" s="191">
        <v>1</v>
      </c>
      <c r="EV5" s="191" t="s">
        <v>3393</v>
      </c>
      <c r="EW5" s="191" t="s">
        <v>21</v>
      </c>
      <c r="EX5" s="191">
        <v>2</v>
      </c>
      <c r="EY5" s="191" t="s">
        <v>3395</v>
      </c>
      <c r="EZ5" s="191" t="s">
        <v>3394</v>
      </c>
      <c r="FA5" s="192">
        <v>44413</v>
      </c>
      <c r="FB5" s="190" t="s">
        <v>2390</v>
      </c>
      <c r="FC5" s="184">
        <v>2</v>
      </c>
      <c r="FD5" s="184" t="s">
        <v>2387</v>
      </c>
      <c r="FE5" s="184" t="s">
        <v>21</v>
      </c>
      <c r="FF5" s="184">
        <v>2</v>
      </c>
      <c r="FG5" s="184" t="s">
        <v>2389</v>
      </c>
      <c r="FH5" s="184" t="s">
        <v>2388</v>
      </c>
      <c r="FI5" s="181">
        <v>44223</v>
      </c>
      <c r="FJ5" s="190" t="s">
        <v>2130</v>
      </c>
      <c r="FK5" s="191" t="s">
        <v>14</v>
      </c>
      <c r="FL5" s="191" t="s">
        <v>14</v>
      </c>
      <c r="FM5" s="191" t="s">
        <v>14</v>
      </c>
      <c r="FN5" s="191" t="s">
        <v>14</v>
      </c>
      <c r="FO5" s="191" t="s">
        <v>14</v>
      </c>
      <c r="FP5" s="188" t="s">
        <v>14</v>
      </c>
      <c r="FQ5" s="189">
        <v>44139</v>
      </c>
      <c r="FR5" s="190" t="s">
        <v>2131</v>
      </c>
      <c r="FS5" s="184" t="s">
        <v>14</v>
      </c>
      <c r="FT5" s="184" t="s">
        <v>14</v>
      </c>
      <c r="FU5" s="184" t="s">
        <v>14</v>
      </c>
      <c r="FV5" s="184" t="s">
        <v>14</v>
      </c>
      <c r="FW5" s="184" t="s">
        <v>14</v>
      </c>
      <c r="FX5" s="184" t="s">
        <v>14</v>
      </c>
      <c r="FY5" s="181">
        <v>44139</v>
      </c>
      <c r="FZ5" s="191" t="s">
        <v>4344</v>
      </c>
      <c r="GA5" s="191">
        <v>0</v>
      </c>
      <c r="GB5" s="191" t="s">
        <v>3077</v>
      </c>
      <c r="GC5" s="191" t="s">
        <v>21</v>
      </c>
      <c r="GD5" s="191">
        <v>2</v>
      </c>
      <c r="GE5" s="191" t="s">
        <v>14</v>
      </c>
      <c r="GF5" s="191" t="s">
        <v>14</v>
      </c>
      <c r="GG5" s="192">
        <v>44496</v>
      </c>
      <c r="GH5" s="190" t="s">
        <v>4350</v>
      </c>
      <c r="GI5" s="184">
        <v>0</v>
      </c>
      <c r="GJ5" s="184" t="s">
        <v>3077</v>
      </c>
      <c r="GK5" s="184" t="s">
        <v>21</v>
      </c>
      <c r="GL5" s="184">
        <v>2</v>
      </c>
      <c r="GM5" s="184" t="s">
        <v>14</v>
      </c>
      <c r="GN5" s="184" t="s">
        <v>14</v>
      </c>
      <c r="GO5" s="181">
        <v>44496</v>
      </c>
      <c r="GP5" s="191" t="s">
        <v>4345</v>
      </c>
      <c r="GQ5" s="191">
        <v>0</v>
      </c>
      <c r="GR5" s="191" t="s">
        <v>3077</v>
      </c>
      <c r="GS5" s="191" t="s">
        <v>21</v>
      </c>
      <c r="GT5" s="191">
        <v>2</v>
      </c>
      <c r="GU5" s="191" t="s">
        <v>14</v>
      </c>
      <c r="GV5" s="191" t="s">
        <v>14</v>
      </c>
      <c r="GW5" s="192">
        <v>44496</v>
      </c>
      <c r="GX5" s="190" t="s">
        <v>4351</v>
      </c>
      <c r="GY5" s="184">
        <v>0</v>
      </c>
      <c r="GZ5" s="184" t="s">
        <v>3077</v>
      </c>
      <c r="HA5" s="184" t="s">
        <v>21</v>
      </c>
      <c r="HB5" s="184">
        <v>2</v>
      </c>
      <c r="HC5" s="184" t="s">
        <v>14</v>
      </c>
      <c r="HD5" s="184" t="s">
        <v>14</v>
      </c>
      <c r="HE5" s="181">
        <v>44496</v>
      </c>
      <c r="HF5" s="191" t="s">
        <v>4343</v>
      </c>
      <c r="HG5" s="191">
        <v>0</v>
      </c>
      <c r="HH5" s="191" t="s">
        <v>3077</v>
      </c>
      <c r="HI5" s="191" t="s">
        <v>21</v>
      </c>
      <c r="HJ5" s="191">
        <v>2</v>
      </c>
      <c r="HK5" s="191" t="s">
        <v>14</v>
      </c>
      <c r="HL5" s="191" t="s">
        <v>14</v>
      </c>
      <c r="HM5" s="192">
        <v>44496</v>
      </c>
      <c r="HN5" s="190" t="s">
        <v>4349</v>
      </c>
      <c r="HO5" s="184">
        <v>0</v>
      </c>
      <c r="HP5" s="184" t="s">
        <v>3077</v>
      </c>
      <c r="HQ5" s="184" t="s">
        <v>21</v>
      </c>
      <c r="HR5" s="184">
        <v>2</v>
      </c>
      <c r="HS5" s="184" t="s">
        <v>14</v>
      </c>
      <c r="HT5" s="184" t="s">
        <v>14</v>
      </c>
      <c r="HU5" s="181">
        <v>44496</v>
      </c>
      <c r="HV5" s="191" t="s">
        <v>4346</v>
      </c>
      <c r="HW5" s="191">
        <v>0</v>
      </c>
      <c r="HX5" s="191" t="s">
        <v>3077</v>
      </c>
      <c r="HY5" s="191" t="s">
        <v>21</v>
      </c>
      <c r="HZ5" s="191">
        <v>2</v>
      </c>
      <c r="IA5" s="191" t="s">
        <v>14</v>
      </c>
      <c r="IB5" s="191" t="s">
        <v>14</v>
      </c>
      <c r="IC5" s="192">
        <v>44496</v>
      </c>
      <c r="ID5" s="190" t="s">
        <v>4348</v>
      </c>
      <c r="IE5" s="184">
        <v>1</v>
      </c>
      <c r="IF5" s="184" t="s">
        <v>3077</v>
      </c>
      <c r="IG5" s="184" t="s">
        <v>21</v>
      </c>
      <c r="IH5" s="184">
        <v>2</v>
      </c>
      <c r="II5" s="184" t="s">
        <v>14</v>
      </c>
      <c r="IJ5" s="184" t="s">
        <v>14</v>
      </c>
      <c r="IK5" s="181">
        <v>44496</v>
      </c>
      <c r="IL5" s="191" t="s">
        <v>4347</v>
      </c>
      <c r="IM5" s="191">
        <v>0</v>
      </c>
      <c r="IN5" s="191" t="s">
        <v>3077</v>
      </c>
      <c r="IO5" s="191" t="s">
        <v>21</v>
      </c>
      <c r="IP5" s="191">
        <v>2</v>
      </c>
      <c r="IQ5" s="191" t="s">
        <v>14</v>
      </c>
      <c r="IR5" s="191" t="s">
        <v>14</v>
      </c>
      <c r="IS5" s="192">
        <v>44496</v>
      </c>
    </row>
    <row r="6" spans="1:253" s="286" customFormat="1" ht="12.75" customHeight="1" x14ac:dyDescent="0.2">
      <c r="A6" s="286" t="s">
        <v>2132</v>
      </c>
      <c r="B6" s="286" t="s">
        <v>7808</v>
      </c>
      <c r="C6" s="286" t="s">
        <v>2133</v>
      </c>
      <c r="D6" s="286" t="s">
        <v>2134</v>
      </c>
      <c r="E6" s="286" t="s">
        <v>7251</v>
      </c>
      <c r="F6" s="286" t="s">
        <v>2749</v>
      </c>
      <c r="G6" s="179">
        <v>9999000</v>
      </c>
      <c r="H6" s="180" t="s">
        <v>2746</v>
      </c>
      <c r="I6" s="180" t="s">
        <v>21</v>
      </c>
      <c r="J6" s="180">
        <v>2</v>
      </c>
      <c r="K6" s="180" t="s">
        <v>2748</v>
      </c>
      <c r="L6" s="180" t="s">
        <v>2747</v>
      </c>
      <c r="M6" s="181">
        <v>44269</v>
      </c>
      <c r="N6" s="190" t="s">
        <v>2147</v>
      </c>
      <c r="O6" s="182">
        <v>31560</v>
      </c>
      <c r="P6" s="182" t="s">
        <v>2144</v>
      </c>
      <c r="Q6" s="182" t="s">
        <v>41</v>
      </c>
      <c r="R6" s="182">
        <v>1</v>
      </c>
      <c r="S6" s="182" t="s">
        <v>2146</v>
      </c>
      <c r="T6" s="182" t="s">
        <v>2145</v>
      </c>
      <c r="U6" s="183">
        <v>44139</v>
      </c>
      <c r="V6" s="190" t="s">
        <v>2260</v>
      </c>
      <c r="W6" s="180">
        <v>5874000</v>
      </c>
      <c r="X6" s="180" t="s">
        <v>2255</v>
      </c>
      <c r="Y6" s="180" t="s">
        <v>59</v>
      </c>
      <c r="Z6" s="180">
        <v>3</v>
      </c>
      <c r="AA6" s="180" t="s">
        <v>2259</v>
      </c>
      <c r="AB6" s="180" t="s">
        <v>2256</v>
      </c>
      <c r="AC6" s="181">
        <v>44182</v>
      </c>
      <c r="AD6" s="190" t="s">
        <v>2258</v>
      </c>
      <c r="AE6" s="188">
        <v>5874000</v>
      </c>
      <c r="AF6" s="188" t="s">
        <v>2255</v>
      </c>
      <c r="AG6" s="188" t="s">
        <v>59</v>
      </c>
      <c r="AH6" s="188">
        <v>3</v>
      </c>
      <c r="AI6" s="188" t="s">
        <v>2257</v>
      </c>
      <c r="AJ6" s="188" t="s">
        <v>2256</v>
      </c>
      <c r="AK6" s="189">
        <v>44182</v>
      </c>
      <c r="AL6" s="190" t="s">
        <v>2753</v>
      </c>
      <c r="AM6" s="180">
        <v>91000</v>
      </c>
      <c r="AN6" s="180" t="s">
        <v>2750</v>
      </c>
      <c r="AO6" s="180" t="s">
        <v>21</v>
      </c>
      <c r="AP6" s="180">
        <v>2</v>
      </c>
      <c r="AQ6" s="180" t="s">
        <v>2752</v>
      </c>
      <c r="AR6" s="180" t="s">
        <v>2751</v>
      </c>
      <c r="AS6" s="181">
        <v>44269</v>
      </c>
      <c r="AT6" s="191" t="s">
        <v>2143</v>
      </c>
      <c r="AU6" s="188" t="s">
        <v>14</v>
      </c>
      <c r="AV6" s="188" t="s">
        <v>14</v>
      </c>
      <c r="AW6" s="188" t="s">
        <v>14</v>
      </c>
      <c r="AX6" s="188" t="s">
        <v>14</v>
      </c>
      <c r="AY6" s="188" t="s">
        <v>14</v>
      </c>
      <c r="AZ6" s="188" t="s">
        <v>14</v>
      </c>
      <c r="BA6" s="189">
        <v>44139</v>
      </c>
      <c r="BB6" s="190" t="s">
        <v>2142</v>
      </c>
      <c r="BC6" s="180" t="s">
        <v>14</v>
      </c>
      <c r="BD6" s="180" t="s">
        <v>14</v>
      </c>
      <c r="BE6" s="180" t="s">
        <v>14</v>
      </c>
      <c r="BF6" s="180" t="s">
        <v>14</v>
      </c>
      <c r="BG6" s="180" t="s">
        <v>14</v>
      </c>
      <c r="BH6" s="180" t="s">
        <v>14</v>
      </c>
      <c r="BI6" s="181">
        <v>44139</v>
      </c>
      <c r="BJ6" s="191" t="s">
        <v>2194</v>
      </c>
      <c r="BK6" s="191">
        <v>91</v>
      </c>
      <c r="BL6" s="191" t="s">
        <v>2163</v>
      </c>
      <c r="BM6" s="191" t="s">
        <v>59</v>
      </c>
      <c r="BN6" s="191">
        <v>3</v>
      </c>
      <c r="BO6" s="191" t="s">
        <v>2192</v>
      </c>
      <c r="BP6" s="188" t="s">
        <v>2164</v>
      </c>
      <c r="BQ6" s="192">
        <v>44160</v>
      </c>
      <c r="BR6" s="190" t="s">
        <v>2135</v>
      </c>
      <c r="BS6" s="184" t="s">
        <v>14</v>
      </c>
      <c r="BT6" s="184" t="s">
        <v>14</v>
      </c>
      <c r="BU6" s="184" t="s">
        <v>14</v>
      </c>
      <c r="BV6" s="184" t="s">
        <v>14</v>
      </c>
      <c r="BW6" s="184" t="s">
        <v>14</v>
      </c>
      <c r="BX6" s="184" t="s">
        <v>14</v>
      </c>
      <c r="BY6" s="181">
        <v>44139</v>
      </c>
      <c r="BZ6" s="191" t="s">
        <v>2136</v>
      </c>
      <c r="CA6" s="191" t="s">
        <v>14</v>
      </c>
      <c r="CB6" s="191" t="s">
        <v>14</v>
      </c>
      <c r="CC6" s="191" t="s">
        <v>14</v>
      </c>
      <c r="CD6" s="191" t="s">
        <v>14</v>
      </c>
      <c r="CE6" s="191" t="s">
        <v>14</v>
      </c>
      <c r="CF6" s="191" t="s">
        <v>14</v>
      </c>
      <c r="CG6" s="192">
        <v>44139</v>
      </c>
      <c r="CH6" s="190" t="s">
        <v>8141</v>
      </c>
      <c r="CI6" s="191" t="e">
        <v>#N/A</v>
      </c>
      <c r="CJ6" s="191" t="e">
        <v>#N/A</v>
      </c>
      <c r="CK6" s="191" t="e">
        <v>#N/A</v>
      </c>
      <c r="CL6" s="191" t="e">
        <v>#N/A</v>
      </c>
      <c r="CM6" s="191" t="e">
        <v>#N/A</v>
      </c>
      <c r="CN6" s="191" t="e">
        <v>#N/A</v>
      </c>
      <c r="CO6" s="193" t="e">
        <v>#N/A</v>
      </c>
      <c r="CP6" s="191" t="s">
        <v>2139</v>
      </c>
      <c r="CQ6" s="184" t="s">
        <v>14</v>
      </c>
      <c r="CR6" s="184" t="s">
        <v>14</v>
      </c>
      <c r="CS6" s="184" t="s">
        <v>14</v>
      </c>
      <c r="CT6" s="184" t="s">
        <v>14</v>
      </c>
      <c r="CU6" s="184" t="s">
        <v>14</v>
      </c>
      <c r="CV6" s="184" t="s">
        <v>14</v>
      </c>
      <c r="CW6" s="181">
        <v>44139</v>
      </c>
      <c r="CX6" s="191" t="s">
        <v>2152</v>
      </c>
      <c r="CY6" s="188" t="s">
        <v>14</v>
      </c>
      <c r="CZ6" s="188" t="s">
        <v>14</v>
      </c>
      <c r="DA6" s="188" t="s">
        <v>14</v>
      </c>
      <c r="DB6" s="188" t="s">
        <v>14</v>
      </c>
      <c r="DC6" s="188" t="s">
        <v>2140</v>
      </c>
      <c r="DD6" s="188" t="s">
        <v>14</v>
      </c>
      <c r="DE6" s="194">
        <v>44139</v>
      </c>
      <c r="DF6" s="190" t="s">
        <v>2148</v>
      </c>
      <c r="DG6" s="180" t="s">
        <v>14</v>
      </c>
      <c r="DH6" s="184" t="s">
        <v>14</v>
      </c>
      <c r="DI6" s="184" t="s">
        <v>14</v>
      </c>
      <c r="DJ6" s="184" t="s">
        <v>14</v>
      </c>
      <c r="DK6" s="184" t="s">
        <v>2140</v>
      </c>
      <c r="DL6" s="184" t="s">
        <v>14</v>
      </c>
      <c r="DM6" s="181">
        <v>44139</v>
      </c>
      <c r="DN6" s="191" t="s">
        <v>2154</v>
      </c>
      <c r="DO6" s="188" t="s">
        <v>14</v>
      </c>
      <c r="DP6" s="191" t="s">
        <v>14</v>
      </c>
      <c r="DQ6" s="191" t="s">
        <v>14</v>
      </c>
      <c r="DR6" s="191" t="s">
        <v>14</v>
      </c>
      <c r="DS6" s="191" t="s">
        <v>2140</v>
      </c>
      <c r="DT6" s="191" t="s">
        <v>14</v>
      </c>
      <c r="DU6" s="192">
        <v>44139</v>
      </c>
      <c r="DV6" s="190" t="s">
        <v>2149</v>
      </c>
      <c r="DW6" s="180" t="s">
        <v>14</v>
      </c>
      <c r="DX6" s="184" t="s">
        <v>14</v>
      </c>
      <c r="DY6" s="184" t="s">
        <v>14</v>
      </c>
      <c r="DZ6" s="184" t="s">
        <v>14</v>
      </c>
      <c r="EA6" s="184" t="s">
        <v>2140</v>
      </c>
      <c r="EB6" s="184" t="s">
        <v>14</v>
      </c>
      <c r="EC6" s="181">
        <v>44139</v>
      </c>
      <c r="ED6" s="191" t="s">
        <v>2153</v>
      </c>
      <c r="EE6" s="188" t="s">
        <v>14</v>
      </c>
      <c r="EF6" s="191" t="s">
        <v>14</v>
      </c>
      <c r="EG6" s="191" t="s">
        <v>14</v>
      </c>
      <c r="EH6" s="191" t="s">
        <v>14</v>
      </c>
      <c r="EI6" s="191" t="s">
        <v>2140</v>
      </c>
      <c r="EJ6" s="191" t="s">
        <v>14</v>
      </c>
      <c r="EK6" s="192">
        <v>44139</v>
      </c>
      <c r="EL6" s="190" t="s">
        <v>2141</v>
      </c>
      <c r="EM6" s="180" t="s">
        <v>14</v>
      </c>
      <c r="EN6" s="184" t="s">
        <v>14</v>
      </c>
      <c r="EO6" s="184" t="s">
        <v>14</v>
      </c>
      <c r="EP6" s="184" t="s">
        <v>14</v>
      </c>
      <c r="EQ6" s="184" t="s">
        <v>2140</v>
      </c>
      <c r="ER6" s="184" t="s">
        <v>14</v>
      </c>
      <c r="ES6" s="181">
        <v>44139</v>
      </c>
      <c r="ET6" s="191" t="s">
        <v>2193</v>
      </c>
      <c r="EU6" s="191">
        <v>91</v>
      </c>
      <c r="EV6" s="191" t="s">
        <v>2163</v>
      </c>
      <c r="EW6" s="191" t="s">
        <v>59</v>
      </c>
      <c r="EX6" s="191">
        <v>3</v>
      </c>
      <c r="EY6" s="191" t="s">
        <v>2192</v>
      </c>
      <c r="EZ6" s="191" t="s">
        <v>2164</v>
      </c>
      <c r="FA6" s="192">
        <v>44160</v>
      </c>
      <c r="FB6" s="190" t="s">
        <v>2138</v>
      </c>
      <c r="FC6" s="184">
        <v>3</v>
      </c>
      <c r="FD6" s="184" t="s">
        <v>14</v>
      </c>
      <c r="FE6" s="184" t="s">
        <v>14</v>
      </c>
      <c r="FF6" s="184" t="s">
        <v>14</v>
      </c>
      <c r="FG6" s="184" t="s">
        <v>2137</v>
      </c>
      <c r="FH6" s="184" t="s">
        <v>14</v>
      </c>
      <c r="FI6" s="181">
        <v>44139</v>
      </c>
      <c r="FJ6" s="190" t="s">
        <v>2150</v>
      </c>
      <c r="FK6" s="191" t="s">
        <v>14</v>
      </c>
      <c r="FL6" s="191" t="s">
        <v>14</v>
      </c>
      <c r="FM6" s="191" t="s">
        <v>14</v>
      </c>
      <c r="FN6" s="191" t="s">
        <v>14</v>
      </c>
      <c r="FO6" s="191" t="s">
        <v>14</v>
      </c>
      <c r="FP6" s="188" t="s">
        <v>14</v>
      </c>
      <c r="FQ6" s="189">
        <v>44139</v>
      </c>
      <c r="FR6" s="190" t="s">
        <v>2151</v>
      </c>
      <c r="FS6" s="184" t="s">
        <v>14</v>
      </c>
      <c r="FT6" s="184" t="s">
        <v>14</v>
      </c>
      <c r="FU6" s="184" t="s">
        <v>14</v>
      </c>
      <c r="FV6" s="184" t="s">
        <v>14</v>
      </c>
      <c r="FW6" s="184" t="s">
        <v>14</v>
      </c>
      <c r="FX6" s="184" t="s">
        <v>14</v>
      </c>
      <c r="FY6" s="181">
        <v>44139</v>
      </c>
      <c r="FZ6" s="191" t="s">
        <v>4353</v>
      </c>
      <c r="GA6" s="191">
        <v>1</v>
      </c>
      <c r="GB6" s="191" t="s">
        <v>3077</v>
      </c>
      <c r="GC6" s="191" t="s">
        <v>21</v>
      </c>
      <c r="GD6" s="191">
        <v>2</v>
      </c>
      <c r="GE6" s="191" t="s">
        <v>14</v>
      </c>
      <c r="GF6" s="191" t="s">
        <v>14</v>
      </c>
      <c r="GG6" s="192">
        <v>44496</v>
      </c>
      <c r="GH6" s="190" t="s">
        <v>4359</v>
      </c>
      <c r="GI6" s="184">
        <v>0</v>
      </c>
      <c r="GJ6" s="184" t="s">
        <v>3077</v>
      </c>
      <c r="GK6" s="184" t="s">
        <v>21</v>
      </c>
      <c r="GL6" s="184">
        <v>2</v>
      </c>
      <c r="GM6" s="184" t="s">
        <v>14</v>
      </c>
      <c r="GN6" s="184" t="s">
        <v>14</v>
      </c>
      <c r="GO6" s="181">
        <v>44496</v>
      </c>
      <c r="GP6" s="191" t="s">
        <v>4354</v>
      </c>
      <c r="GQ6" s="191">
        <v>1</v>
      </c>
      <c r="GR6" s="191" t="s">
        <v>3077</v>
      </c>
      <c r="GS6" s="191" t="s">
        <v>21</v>
      </c>
      <c r="GT6" s="191">
        <v>2</v>
      </c>
      <c r="GU6" s="191" t="s">
        <v>14</v>
      </c>
      <c r="GV6" s="191" t="s">
        <v>14</v>
      </c>
      <c r="GW6" s="192">
        <v>44496</v>
      </c>
      <c r="GX6" s="190" t="s">
        <v>4360</v>
      </c>
      <c r="GY6" s="184">
        <v>0</v>
      </c>
      <c r="GZ6" s="184" t="s">
        <v>3077</v>
      </c>
      <c r="HA6" s="184" t="s">
        <v>21</v>
      </c>
      <c r="HB6" s="184">
        <v>2</v>
      </c>
      <c r="HC6" s="184" t="s">
        <v>14</v>
      </c>
      <c r="HD6" s="184" t="s">
        <v>14</v>
      </c>
      <c r="HE6" s="181">
        <v>44496</v>
      </c>
      <c r="HF6" s="191" t="s">
        <v>4352</v>
      </c>
      <c r="HG6" s="191">
        <v>0</v>
      </c>
      <c r="HH6" s="191" t="s">
        <v>3077</v>
      </c>
      <c r="HI6" s="191" t="s">
        <v>21</v>
      </c>
      <c r="HJ6" s="191">
        <v>2</v>
      </c>
      <c r="HK6" s="191" t="s">
        <v>14</v>
      </c>
      <c r="HL6" s="191" t="s">
        <v>14</v>
      </c>
      <c r="HM6" s="192">
        <v>44496</v>
      </c>
      <c r="HN6" s="190" t="s">
        <v>4358</v>
      </c>
      <c r="HO6" s="184">
        <v>0</v>
      </c>
      <c r="HP6" s="184" t="s">
        <v>3077</v>
      </c>
      <c r="HQ6" s="184" t="s">
        <v>21</v>
      </c>
      <c r="HR6" s="184">
        <v>2</v>
      </c>
      <c r="HS6" s="184" t="s">
        <v>14</v>
      </c>
      <c r="HT6" s="184" t="s">
        <v>14</v>
      </c>
      <c r="HU6" s="181">
        <v>44496</v>
      </c>
      <c r="HV6" s="191" t="s">
        <v>4355</v>
      </c>
      <c r="HW6" s="191">
        <v>1</v>
      </c>
      <c r="HX6" s="191" t="s">
        <v>3077</v>
      </c>
      <c r="HY6" s="191" t="s">
        <v>21</v>
      </c>
      <c r="HZ6" s="191">
        <v>2</v>
      </c>
      <c r="IA6" s="191" t="s">
        <v>14</v>
      </c>
      <c r="IB6" s="191" t="s">
        <v>14</v>
      </c>
      <c r="IC6" s="192">
        <v>44496</v>
      </c>
      <c r="ID6" s="190" t="s">
        <v>4357</v>
      </c>
      <c r="IE6" s="184">
        <v>2</v>
      </c>
      <c r="IF6" s="184" t="s">
        <v>3077</v>
      </c>
      <c r="IG6" s="184" t="s">
        <v>21</v>
      </c>
      <c r="IH6" s="184">
        <v>2</v>
      </c>
      <c r="II6" s="184" t="s">
        <v>14</v>
      </c>
      <c r="IJ6" s="184" t="s">
        <v>14</v>
      </c>
      <c r="IK6" s="181">
        <v>44496</v>
      </c>
      <c r="IL6" s="191" t="s">
        <v>4356</v>
      </c>
      <c r="IM6" s="191">
        <v>1</v>
      </c>
      <c r="IN6" s="191" t="s">
        <v>3077</v>
      </c>
      <c r="IO6" s="191" t="s">
        <v>21</v>
      </c>
      <c r="IP6" s="191">
        <v>2</v>
      </c>
      <c r="IQ6" s="191" t="s">
        <v>14</v>
      </c>
      <c r="IR6" s="191" t="s">
        <v>14</v>
      </c>
      <c r="IS6" s="192">
        <v>44496</v>
      </c>
    </row>
    <row r="7" spans="1:253" s="286" customFormat="1" ht="12.75" customHeight="1" x14ac:dyDescent="0.2">
      <c r="A7" s="286" t="s">
        <v>850</v>
      </c>
      <c r="B7" s="286" t="s">
        <v>7798</v>
      </c>
      <c r="C7" s="286" t="s">
        <v>851</v>
      </c>
      <c r="D7" s="286" t="s">
        <v>852</v>
      </c>
      <c r="E7" s="286" t="s">
        <v>7252</v>
      </c>
      <c r="F7" s="286" t="s">
        <v>2811</v>
      </c>
      <c r="G7" s="179">
        <v>12600000</v>
      </c>
      <c r="H7" s="180" t="s">
        <v>2808</v>
      </c>
      <c r="I7" s="180" t="s">
        <v>21</v>
      </c>
      <c r="J7" s="180">
        <v>2</v>
      </c>
      <c r="K7" s="180" t="s">
        <v>2810</v>
      </c>
      <c r="L7" s="180" t="s">
        <v>2809</v>
      </c>
      <c r="M7" s="181">
        <v>44279</v>
      </c>
      <c r="N7" s="190" t="s">
        <v>2053</v>
      </c>
      <c r="O7" s="182">
        <v>25680</v>
      </c>
      <c r="P7" s="182" t="s">
        <v>2050</v>
      </c>
      <c r="Q7" s="182" t="s">
        <v>41</v>
      </c>
      <c r="R7" s="182">
        <v>1</v>
      </c>
      <c r="S7" s="182" t="s">
        <v>2052</v>
      </c>
      <c r="T7" s="182" t="s">
        <v>2051</v>
      </c>
      <c r="U7" s="183">
        <v>44110</v>
      </c>
      <c r="V7" s="190" t="s">
        <v>2813</v>
      </c>
      <c r="W7" s="180">
        <v>12600000</v>
      </c>
      <c r="X7" s="180" t="s">
        <v>2808</v>
      </c>
      <c r="Y7" s="180" t="s">
        <v>21</v>
      </c>
      <c r="Z7" s="180">
        <v>2</v>
      </c>
      <c r="AA7" s="180" t="s">
        <v>2812</v>
      </c>
      <c r="AB7" s="180" t="s">
        <v>2809</v>
      </c>
      <c r="AC7" s="181">
        <v>44279</v>
      </c>
      <c r="AD7" s="190" t="s">
        <v>2815</v>
      </c>
      <c r="AE7" s="188">
        <v>12600000</v>
      </c>
      <c r="AF7" s="188" t="s">
        <v>2808</v>
      </c>
      <c r="AG7" s="188" t="s">
        <v>21</v>
      </c>
      <c r="AH7" s="188">
        <v>2</v>
      </c>
      <c r="AI7" s="188" t="s">
        <v>2814</v>
      </c>
      <c r="AJ7" s="188" t="s">
        <v>2809</v>
      </c>
      <c r="AK7" s="189">
        <v>44279</v>
      </c>
      <c r="AL7" s="190" t="s">
        <v>2819</v>
      </c>
      <c r="AM7" s="180">
        <v>416000</v>
      </c>
      <c r="AN7" s="180" t="s">
        <v>2816</v>
      </c>
      <c r="AO7" s="180" t="s">
        <v>59</v>
      </c>
      <c r="AP7" s="180">
        <v>3</v>
      </c>
      <c r="AQ7" s="180" t="s">
        <v>2818</v>
      </c>
      <c r="AR7" s="180" t="s">
        <v>2817</v>
      </c>
      <c r="AS7" s="181">
        <v>44279</v>
      </c>
      <c r="AT7" s="191" t="s">
        <v>1222</v>
      </c>
      <c r="AU7" s="188" t="s">
        <v>14</v>
      </c>
      <c r="AV7" s="188" t="s">
        <v>14</v>
      </c>
      <c r="AW7" s="188" t="s">
        <v>14</v>
      </c>
      <c r="AX7" s="188" t="s">
        <v>14</v>
      </c>
      <c r="AY7" s="188" t="s">
        <v>1221</v>
      </c>
      <c r="AZ7" s="188" t="s">
        <v>14</v>
      </c>
      <c r="BA7" s="189">
        <v>43676</v>
      </c>
      <c r="BB7" s="190" t="s">
        <v>865</v>
      </c>
      <c r="BC7" s="180">
        <v>70187</v>
      </c>
      <c r="BD7" s="180" t="s">
        <v>862</v>
      </c>
      <c r="BE7" s="180" t="s">
        <v>21</v>
      </c>
      <c r="BF7" s="180">
        <v>2</v>
      </c>
      <c r="BG7" s="180" t="s">
        <v>864</v>
      </c>
      <c r="BH7" s="180" t="s">
        <v>863</v>
      </c>
      <c r="BI7" s="181">
        <v>43523</v>
      </c>
      <c r="BJ7" s="191" t="s">
        <v>2822</v>
      </c>
      <c r="BK7" s="191">
        <v>262</v>
      </c>
      <c r="BL7" s="191" t="s">
        <v>2820</v>
      </c>
      <c r="BM7" s="191" t="s">
        <v>21</v>
      </c>
      <c r="BN7" s="191">
        <v>2</v>
      </c>
      <c r="BO7" s="191" t="s">
        <v>2821</v>
      </c>
      <c r="BP7" s="188" t="s">
        <v>2021</v>
      </c>
      <c r="BQ7" s="192">
        <v>44279</v>
      </c>
      <c r="BR7" s="190" t="s">
        <v>854</v>
      </c>
      <c r="BS7" s="184" t="s">
        <v>14</v>
      </c>
      <c r="BT7" s="184">
        <v>0</v>
      </c>
      <c r="BU7" s="184" t="s">
        <v>21</v>
      </c>
      <c r="BV7" s="184">
        <v>2</v>
      </c>
      <c r="BW7" s="184" t="s">
        <v>853</v>
      </c>
      <c r="BX7" s="184">
        <v>0</v>
      </c>
      <c r="BY7" s="181">
        <v>43523</v>
      </c>
      <c r="BZ7" s="191" t="s">
        <v>855</v>
      </c>
      <c r="CA7" s="191" t="s">
        <v>14</v>
      </c>
      <c r="CB7" s="191" t="s">
        <v>14</v>
      </c>
      <c r="CC7" s="191" t="s">
        <v>14</v>
      </c>
      <c r="CD7" s="191" t="s">
        <v>14</v>
      </c>
      <c r="CE7" s="191" t="s">
        <v>853</v>
      </c>
      <c r="CF7" s="191" t="s">
        <v>14</v>
      </c>
      <c r="CG7" s="192">
        <v>43523</v>
      </c>
      <c r="CH7" s="190" t="s">
        <v>8142</v>
      </c>
      <c r="CI7" s="191" t="e">
        <v>#N/A</v>
      </c>
      <c r="CJ7" s="191" t="e">
        <v>#N/A</v>
      </c>
      <c r="CK7" s="191" t="e">
        <v>#N/A</v>
      </c>
      <c r="CL7" s="191" t="e">
        <v>#N/A</v>
      </c>
      <c r="CM7" s="191" t="e">
        <v>#N/A</v>
      </c>
      <c r="CN7" s="191" t="e">
        <v>#N/A</v>
      </c>
      <c r="CO7" s="193" t="e">
        <v>#N/A</v>
      </c>
      <c r="CP7" s="191" t="s">
        <v>861</v>
      </c>
      <c r="CQ7" s="184">
        <v>444</v>
      </c>
      <c r="CR7" s="184" t="s">
        <v>858</v>
      </c>
      <c r="CS7" s="184" t="s">
        <v>21</v>
      </c>
      <c r="CT7" s="184">
        <v>2</v>
      </c>
      <c r="CU7" s="184" t="s">
        <v>860</v>
      </c>
      <c r="CV7" s="184" t="s">
        <v>859</v>
      </c>
      <c r="CW7" s="181">
        <v>43523</v>
      </c>
      <c r="CX7" s="191" t="s">
        <v>2824</v>
      </c>
      <c r="CY7" s="188">
        <v>2400000</v>
      </c>
      <c r="CZ7" s="188" t="s">
        <v>2823</v>
      </c>
      <c r="DA7" s="188" t="s">
        <v>21</v>
      </c>
      <c r="DB7" s="188">
        <v>2</v>
      </c>
      <c r="DC7" s="188" t="s">
        <v>2825</v>
      </c>
      <c r="DD7" s="188" t="s">
        <v>2809</v>
      </c>
      <c r="DE7" s="194">
        <v>44279</v>
      </c>
      <c r="DF7" s="190" t="s">
        <v>2826</v>
      </c>
      <c r="DG7" s="180">
        <v>0</v>
      </c>
      <c r="DH7" s="184" t="s">
        <v>2823</v>
      </c>
      <c r="DI7" s="184" t="s">
        <v>21</v>
      </c>
      <c r="DJ7" s="184">
        <v>2</v>
      </c>
      <c r="DK7" s="184" t="s">
        <v>2825</v>
      </c>
      <c r="DL7" s="184" t="s">
        <v>2809</v>
      </c>
      <c r="DM7" s="181">
        <v>44279</v>
      </c>
      <c r="DN7" s="191" t="s">
        <v>2827</v>
      </c>
      <c r="DO7" s="188">
        <v>10200000</v>
      </c>
      <c r="DP7" s="191" t="s">
        <v>2823</v>
      </c>
      <c r="DQ7" s="191" t="s">
        <v>21</v>
      </c>
      <c r="DR7" s="191">
        <v>2</v>
      </c>
      <c r="DS7" s="191" t="s">
        <v>2825</v>
      </c>
      <c r="DT7" s="191" t="s">
        <v>2809</v>
      </c>
      <c r="DU7" s="192">
        <v>44279</v>
      </c>
      <c r="DV7" s="190" t="s">
        <v>2828</v>
      </c>
      <c r="DW7" s="180">
        <v>1272000</v>
      </c>
      <c r="DX7" s="184" t="s">
        <v>2823</v>
      </c>
      <c r="DY7" s="184" t="s">
        <v>21</v>
      </c>
      <c r="DZ7" s="184">
        <v>2</v>
      </c>
      <c r="EA7" s="184" t="s">
        <v>2825</v>
      </c>
      <c r="EB7" s="184" t="s">
        <v>2809</v>
      </c>
      <c r="EC7" s="181">
        <v>44279</v>
      </c>
      <c r="ED7" s="191" t="s">
        <v>2829</v>
      </c>
      <c r="EE7" s="188">
        <v>1032000</v>
      </c>
      <c r="EF7" s="191" t="s">
        <v>2823</v>
      </c>
      <c r="EG7" s="191" t="s">
        <v>21</v>
      </c>
      <c r="EH7" s="191">
        <v>2</v>
      </c>
      <c r="EI7" s="191" t="s">
        <v>2825</v>
      </c>
      <c r="EJ7" s="191" t="s">
        <v>2809</v>
      </c>
      <c r="EK7" s="192">
        <v>44279</v>
      </c>
      <c r="EL7" s="190" t="s">
        <v>2830</v>
      </c>
      <c r="EM7" s="180">
        <v>96000</v>
      </c>
      <c r="EN7" s="184" t="s">
        <v>2823</v>
      </c>
      <c r="EO7" s="184" t="s">
        <v>21</v>
      </c>
      <c r="EP7" s="184">
        <v>2</v>
      </c>
      <c r="EQ7" s="184" t="s">
        <v>2825</v>
      </c>
      <c r="ER7" s="184" t="s">
        <v>2809</v>
      </c>
      <c r="ES7" s="181">
        <v>44279</v>
      </c>
      <c r="ET7" s="191" t="s">
        <v>2582</v>
      </c>
      <c r="EU7" s="191">
        <v>227</v>
      </c>
      <c r="EV7" s="191" t="s">
        <v>2580</v>
      </c>
      <c r="EW7" s="191" t="s">
        <v>21</v>
      </c>
      <c r="EX7" s="191">
        <v>2</v>
      </c>
      <c r="EY7" s="191" t="s">
        <v>2581</v>
      </c>
      <c r="EZ7" s="191" t="s">
        <v>2021</v>
      </c>
      <c r="FA7" s="192">
        <v>44225</v>
      </c>
      <c r="FB7" s="190" t="s">
        <v>857</v>
      </c>
      <c r="FC7" s="184">
        <v>5</v>
      </c>
      <c r="FD7" s="184">
        <v>0</v>
      </c>
      <c r="FE7" s="184" t="s">
        <v>21</v>
      </c>
      <c r="FF7" s="184">
        <v>2</v>
      </c>
      <c r="FG7" s="184" t="s">
        <v>856</v>
      </c>
      <c r="FH7" s="184">
        <v>0</v>
      </c>
      <c r="FI7" s="181">
        <v>43523</v>
      </c>
      <c r="FJ7" s="190" t="s">
        <v>866</v>
      </c>
      <c r="FK7" s="191" t="s">
        <v>14</v>
      </c>
      <c r="FL7" s="191">
        <v>0</v>
      </c>
      <c r="FM7" s="191" t="s">
        <v>21</v>
      </c>
      <c r="FN7" s="191">
        <v>2</v>
      </c>
      <c r="FO7" s="191">
        <v>0</v>
      </c>
      <c r="FP7" s="188">
        <v>0</v>
      </c>
      <c r="FQ7" s="189">
        <v>43523</v>
      </c>
      <c r="FR7" s="190" t="s">
        <v>867</v>
      </c>
      <c r="FS7" s="184" t="s">
        <v>14</v>
      </c>
      <c r="FT7" s="184">
        <v>0</v>
      </c>
      <c r="FU7" s="184" t="s">
        <v>21</v>
      </c>
      <c r="FV7" s="184">
        <v>2</v>
      </c>
      <c r="FW7" s="184">
        <v>0</v>
      </c>
      <c r="FX7" s="184">
        <v>0</v>
      </c>
      <c r="FY7" s="181">
        <v>43523</v>
      </c>
      <c r="FZ7" s="191" t="s">
        <v>4712</v>
      </c>
      <c r="GA7" s="191">
        <v>0</v>
      </c>
      <c r="GB7" s="191" t="s">
        <v>3077</v>
      </c>
      <c r="GC7" s="191" t="s">
        <v>21</v>
      </c>
      <c r="GD7" s="191">
        <v>2</v>
      </c>
      <c r="GE7" s="191" t="s">
        <v>14</v>
      </c>
      <c r="GF7" s="191" t="s">
        <v>14</v>
      </c>
      <c r="GG7" s="192">
        <v>44498</v>
      </c>
      <c r="GH7" s="190" t="s">
        <v>4718</v>
      </c>
      <c r="GI7" s="184">
        <v>1</v>
      </c>
      <c r="GJ7" s="184" t="s">
        <v>3077</v>
      </c>
      <c r="GK7" s="184" t="s">
        <v>21</v>
      </c>
      <c r="GL7" s="184">
        <v>2</v>
      </c>
      <c r="GM7" s="184" t="s">
        <v>14</v>
      </c>
      <c r="GN7" s="184" t="s">
        <v>14</v>
      </c>
      <c r="GO7" s="181">
        <v>44498</v>
      </c>
      <c r="GP7" s="191" t="s">
        <v>4713</v>
      </c>
      <c r="GQ7" s="191">
        <v>2</v>
      </c>
      <c r="GR7" s="191" t="s">
        <v>3077</v>
      </c>
      <c r="GS7" s="191" t="s">
        <v>21</v>
      </c>
      <c r="GT7" s="191">
        <v>2</v>
      </c>
      <c r="GU7" s="191" t="s">
        <v>14</v>
      </c>
      <c r="GV7" s="191" t="s">
        <v>14</v>
      </c>
      <c r="GW7" s="192">
        <v>44498</v>
      </c>
      <c r="GX7" s="190" t="s">
        <v>4719</v>
      </c>
      <c r="GY7" s="184">
        <v>0</v>
      </c>
      <c r="GZ7" s="184" t="s">
        <v>3077</v>
      </c>
      <c r="HA7" s="184" t="s">
        <v>21</v>
      </c>
      <c r="HB7" s="184">
        <v>2</v>
      </c>
      <c r="HC7" s="184" t="s">
        <v>14</v>
      </c>
      <c r="HD7" s="184" t="s">
        <v>14</v>
      </c>
      <c r="HE7" s="181">
        <v>44498</v>
      </c>
      <c r="HF7" s="191" t="s">
        <v>4711</v>
      </c>
      <c r="HG7" s="191">
        <v>2</v>
      </c>
      <c r="HH7" s="191" t="s">
        <v>3077</v>
      </c>
      <c r="HI7" s="191" t="s">
        <v>21</v>
      </c>
      <c r="HJ7" s="191">
        <v>2</v>
      </c>
      <c r="HK7" s="191" t="s">
        <v>14</v>
      </c>
      <c r="HL7" s="191" t="s">
        <v>14</v>
      </c>
      <c r="HM7" s="192">
        <v>44498</v>
      </c>
      <c r="HN7" s="190" t="s">
        <v>4717</v>
      </c>
      <c r="HO7" s="184">
        <v>1</v>
      </c>
      <c r="HP7" s="184" t="s">
        <v>3077</v>
      </c>
      <c r="HQ7" s="184" t="s">
        <v>21</v>
      </c>
      <c r="HR7" s="184">
        <v>2</v>
      </c>
      <c r="HS7" s="184" t="s">
        <v>14</v>
      </c>
      <c r="HT7" s="184" t="s">
        <v>14</v>
      </c>
      <c r="HU7" s="181">
        <v>44498</v>
      </c>
      <c r="HV7" s="191" t="s">
        <v>4714</v>
      </c>
      <c r="HW7" s="191">
        <v>0</v>
      </c>
      <c r="HX7" s="191" t="s">
        <v>3077</v>
      </c>
      <c r="HY7" s="191" t="s">
        <v>21</v>
      </c>
      <c r="HZ7" s="191">
        <v>2</v>
      </c>
      <c r="IA7" s="191" t="s">
        <v>14</v>
      </c>
      <c r="IB7" s="191" t="s">
        <v>14</v>
      </c>
      <c r="IC7" s="192">
        <v>44498</v>
      </c>
      <c r="ID7" s="190" t="s">
        <v>4716</v>
      </c>
      <c r="IE7" s="184">
        <v>0</v>
      </c>
      <c r="IF7" s="184" t="s">
        <v>3077</v>
      </c>
      <c r="IG7" s="184" t="s">
        <v>21</v>
      </c>
      <c r="IH7" s="184">
        <v>2</v>
      </c>
      <c r="II7" s="184" t="s">
        <v>14</v>
      </c>
      <c r="IJ7" s="184" t="s">
        <v>14</v>
      </c>
      <c r="IK7" s="181">
        <v>44498</v>
      </c>
      <c r="IL7" s="191" t="s">
        <v>4715</v>
      </c>
      <c r="IM7" s="191">
        <v>2</v>
      </c>
      <c r="IN7" s="191" t="s">
        <v>3077</v>
      </c>
      <c r="IO7" s="191" t="s">
        <v>21</v>
      </c>
      <c r="IP7" s="191">
        <v>2</v>
      </c>
      <c r="IQ7" s="191" t="s">
        <v>14</v>
      </c>
      <c r="IR7" s="191" t="s">
        <v>14</v>
      </c>
      <c r="IS7" s="192">
        <v>44498</v>
      </c>
    </row>
    <row r="8" spans="1:253" s="286" customFormat="1" ht="12.75" customHeight="1" x14ac:dyDescent="0.2">
      <c r="A8" s="286" t="s">
        <v>525</v>
      </c>
      <c r="B8" s="286" t="s">
        <v>7808</v>
      </c>
      <c r="C8" s="286" t="s">
        <v>526</v>
      </c>
      <c r="D8" s="286" t="s">
        <v>527</v>
      </c>
      <c r="E8" s="286" t="s">
        <v>7257</v>
      </c>
      <c r="F8" s="286" t="s">
        <v>2803</v>
      </c>
      <c r="G8" s="179">
        <v>21135000</v>
      </c>
      <c r="H8" s="180" t="s">
        <v>2800</v>
      </c>
      <c r="I8" s="180" t="s">
        <v>21</v>
      </c>
      <c r="J8" s="180">
        <v>2</v>
      </c>
      <c r="K8" s="180" t="s">
        <v>2802</v>
      </c>
      <c r="L8" s="180" t="s">
        <v>2801</v>
      </c>
      <c r="M8" s="181">
        <v>44278</v>
      </c>
      <c r="N8" s="190" t="s">
        <v>3261</v>
      </c>
      <c r="O8" s="182">
        <v>166445</v>
      </c>
      <c r="P8" s="182" t="s">
        <v>3258</v>
      </c>
      <c r="Q8" s="182" t="s">
        <v>41</v>
      </c>
      <c r="R8" s="182">
        <v>1</v>
      </c>
      <c r="S8" s="182" t="s">
        <v>3260</v>
      </c>
      <c r="T8" s="182" t="s">
        <v>3259</v>
      </c>
      <c r="U8" s="183">
        <v>44377</v>
      </c>
      <c r="V8" s="190" t="s">
        <v>3265</v>
      </c>
      <c r="W8" s="180">
        <v>3523000</v>
      </c>
      <c r="X8" s="180" t="s">
        <v>3262</v>
      </c>
      <c r="Y8" s="180" t="s">
        <v>41</v>
      </c>
      <c r="Z8" s="180">
        <v>1</v>
      </c>
      <c r="AA8" s="180" t="s">
        <v>3264</v>
      </c>
      <c r="AB8" s="180" t="s">
        <v>3263</v>
      </c>
      <c r="AC8" s="181">
        <v>44377</v>
      </c>
      <c r="AD8" s="190" t="s">
        <v>3267</v>
      </c>
      <c r="AE8" s="188">
        <v>3442000</v>
      </c>
      <c r="AF8" s="188" t="s">
        <v>3262</v>
      </c>
      <c r="AG8" s="188" t="s">
        <v>41</v>
      </c>
      <c r="AH8" s="188">
        <v>1</v>
      </c>
      <c r="AI8" s="188" t="s">
        <v>3266</v>
      </c>
      <c r="AJ8" s="188" t="s">
        <v>3263</v>
      </c>
      <c r="AK8" s="189">
        <v>44377</v>
      </c>
      <c r="AL8" s="190" t="s">
        <v>5817</v>
      </c>
      <c r="AM8" s="180">
        <v>1441000</v>
      </c>
      <c r="AN8" s="180" t="s">
        <v>5416</v>
      </c>
      <c r="AO8" s="180" t="s">
        <v>41</v>
      </c>
      <c r="AP8" s="180">
        <v>1</v>
      </c>
      <c r="AQ8" s="180" t="s">
        <v>5816</v>
      </c>
      <c r="AR8" s="180" t="s">
        <v>5815</v>
      </c>
      <c r="AS8" s="181">
        <v>44567</v>
      </c>
      <c r="AT8" s="191" t="s">
        <v>534</v>
      </c>
      <c r="AU8" s="188" t="s">
        <v>14</v>
      </c>
      <c r="AV8" s="188">
        <v>0</v>
      </c>
      <c r="AW8" s="188" t="s">
        <v>14</v>
      </c>
      <c r="AX8" s="188" t="s">
        <v>14</v>
      </c>
      <c r="AY8" s="188">
        <v>0</v>
      </c>
      <c r="AZ8" s="188">
        <v>0</v>
      </c>
      <c r="BA8" s="189">
        <v>43511</v>
      </c>
      <c r="BB8" s="190" t="s">
        <v>533</v>
      </c>
      <c r="BC8" s="180" t="s">
        <v>14</v>
      </c>
      <c r="BD8" s="180">
        <v>0</v>
      </c>
      <c r="BE8" s="180" t="s">
        <v>14</v>
      </c>
      <c r="BF8" s="180" t="s">
        <v>14</v>
      </c>
      <c r="BG8" s="180">
        <v>0</v>
      </c>
      <c r="BH8" s="180">
        <v>0</v>
      </c>
      <c r="BI8" s="181">
        <v>43511</v>
      </c>
      <c r="BJ8" s="191" t="s">
        <v>5820</v>
      </c>
      <c r="BK8" s="191">
        <v>1109</v>
      </c>
      <c r="BL8" s="191" t="s">
        <v>5818</v>
      </c>
      <c r="BM8" s="191" t="s">
        <v>41</v>
      </c>
      <c r="BN8" s="191">
        <v>1</v>
      </c>
      <c r="BO8" s="191" t="s">
        <v>5819</v>
      </c>
      <c r="BP8" s="188" t="s">
        <v>2855</v>
      </c>
      <c r="BQ8" s="192">
        <v>44567</v>
      </c>
      <c r="BR8" s="190" t="s">
        <v>528</v>
      </c>
      <c r="BS8" s="184" t="s">
        <v>14</v>
      </c>
      <c r="BT8" s="184">
        <v>0</v>
      </c>
      <c r="BU8" s="184" t="s">
        <v>14</v>
      </c>
      <c r="BV8" s="184" t="s">
        <v>14</v>
      </c>
      <c r="BW8" s="184">
        <v>0</v>
      </c>
      <c r="BX8" s="184">
        <v>0</v>
      </c>
      <c r="BY8" s="181">
        <v>43511</v>
      </c>
      <c r="BZ8" s="191" t="s">
        <v>529</v>
      </c>
      <c r="CA8" s="191" t="s">
        <v>14</v>
      </c>
      <c r="CB8" s="191">
        <v>0</v>
      </c>
      <c r="CC8" s="191" t="s">
        <v>14</v>
      </c>
      <c r="CD8" s="191" t="s">
        <v>14</v>
      </c>
      <c r="CE8" s="191">
        <v>0</v>
      </c>
      <c r="CF8" s="191">
        <v>0</v>
      </c>
      <c r="CG8" s="192">
        <v>43511</v>
      </c>
      <c r="CH8" s="190" t="s">
        <v>8143</v>
      </c>
      <c r="CI8" s="191" t="e">
        <v>#N/A</v>
      </c>
      <c r="CJ8" s="191" t="e">
        <v>#N/A</v>
      </c>
      <c r="CK8" s="191" t="e">
        <v>#N/A</v>
      </c>
      <c r="CL8" s="191" t="e">
        <v>#N/A</v>
      </c>
      <c r="CM8" s="191" t="e">
        <v>#N/A</v>
      </c>
      <c r="CN8" s="191" t="e">
        <v>#N/A</v>
      </c>
      <c r="CO8" s="193" t="e">
        <v>#N/A</v>
      </c>
      <c r="CP8" s="191" t="s">
        <v>532</v>
      </c>
      <c r="CQ8" s="184" t="s">
        <v>14</v>
      </c>
      <c r="CR8" s="184">
        <v>0</v>
      </c>
      <c r="CS8" s="184" t="s">
        <v>21</v>
      </c>
      <c r="CT8" s="184">
        <v>2</v>
      </c>
      <c r="CU8" s="184">
        <v>0</v>
      </c>
      <c r="CV8" s="184">
        <v>0</v>
      </c>
      <c r="CW8" s="181">
        <v>43511</v>
      </c>
      <c r="CX8" s="191" t="s">
        <v>3268</v>
      </c>
      <c r="CY8" s="188">
        <v>1442000</v>
      </c>
      <c r="CZ8" s="188" t="s">
        <v>3262</v>
      </c>
      <c r="DA8" s="188" t="s">
        <v>41</v>
      </c>
      <c r="DB8" s="188">
        <v>1</v>
      </c>
      <c r="DC8" s="188" t="s">
        <v>3067</v>
      </c>
      <c r="DD8" s="188" t="s">
        <v>3263</v>
      </c>
      <c r="DE8" s="194">
        <v>44377</v>
      </c>
      <c r="DF8" s="190" t="s">
        <v>3269</v>
      </c>
      <c r="DG8" s="180">
        <v>81000</v>
      </c>
      <c r="DH8" s="184" t="s">
        <v>3262</v>
      </c>
      <c r="DI8" s="184" t="s">
        <v>41</v>
      </c>
      <c r="DJ8" s="184">
        <v>1</v>
      </c>
      <c r="DK8" s="184" t="s">
        <v>3067</v>
      </c>
      <c r="DL8" s="184" t="s">
        <v>3263</v>
      </c>
      <c r="DM8" s="181">
        <v>44377</v>
      </c>
      <c r="DN8" s="191" t="s">
        <v>3270</v>
      </c>
      <c r="DO8" s="188">
        <v>2000000</v>
      </c>
      <c r="DP8" s="191" t="s">
        <v>3262</v>
      </c>
      <c r="DQ8" s="191" t="s">
        <v>41</v>
      </c>
      <c r="DR8" s="191">
        <v>1</v>
      </c>
      <c r="DS8" s="191" t="s">
        <v>3067</v>
      </c>
      <c r="DT8" s="191" t="s">
        <v>3263</v>
      </c>
      <c r="DU8" s="192">
        <v>44377</v>
      </c>
      <c r="DV8" s="190" t="s">
        <v>3271</v>
      </c>
      <c r="DW8" s="180">
        <v>983000</v>
      </c>
      <c r="DX8" s="184" t="s">
        <v>3262</v>
      </c>
      <c r="DY8" s="184" t="s">
        <v>41</v>
      </c>
      <c r="DZ8" s="184">
        <v>1</v>
      </c>
      <c r="EA8" s="184" t="s">
        <v>3067</v>
      </c>
      <c r="EB8" s="184" t="s">
        <v>3263</v>
      </c>
      <c r="EC8" s="181">
        <v>44377</v>
      </c>
      <c r="ED8" s="191" t="s">
        <v>3272</v>
      </c>
      <c r="EE8" s="188">
        <v>175000</v>
      </c>
      <c r="EF8" s="191" t="s">
        <v>3262</v>
      </c>
      <c r="EG8" s="191" t="s">
        <v>41</v>
      </c>
      <c r="EH8" s="191">
        <v>1</v>
      </c>
      <c r="EI8" s="191" t="s">
        <v>3067</v>
      </c>
      <c r="EJ8" s="191" t="s">
        <v>3263</v>
      </c>
      <c r="EK8" s="192">
        <v>44377</v>
      </c>
      <c r="EL8" s="190" t="s">
        <v>3273</v>
      </c>
      <c r="EM8" s="180">
        <v>284000</v>
      </c>
      <c r="EN8" s="184" t="s">
        <v>3262</v>
      </c>
      <c r="EO8" s="184" t="s">
        <v>41</v>
      </c>
      <c r="EP8" s="184">
        <v>1</v>
      </c>
      <c r="EQ8" s="184" t="s">
        <v>3067</v>
      </c>
      <c r="ER8" s="184" t="s">
        <v>3263</v>
      </c>
      <c r="ES8" s="181">
        <v>44377</v>
      </c>
      <c r="ET8" s="191" t="s">
        <v>2807</v>
      </c>
      <c r="EU8" s="191">
        <v>566</v>
      </c>
      <c r="EV8" s="191" t="s">
        <v>2804</v>
      </c>
      <c r="EW8" s="191" t="s">
        <v>21</v>
      </c>
      <c r="EX8" s="191">
        <v>2</v>
      </c>
      <c r="EY8" s="191" t="s">
        <v>2806</v>
      </c>
      <c r="EZ8" s="191" t="s">
        <v>2805</v>
      </c>
      <c r="FA8" s="192">
        <v>44278</v>
      </c>
      <c r="FB8" s="190" t="s">
        <v>531</v>
      </c>
      <c r="FC8" s="184">
        <v>4</v>
      </c>
      <c r="FD8" s="184">
        <v>0</v>
      </c>
      <c r="FE8" s="184" t="s">
        <v>21</v>
      </c>
      <c r="FF8" s="184">
        <v>2</v>
      </c>
      <c r="FG8" s="184" t="s">
        <v>530</v>
      </c>
      <c r="FH8" s="184">
        <v>0</v>
      </c>
      <c r="FI8" s="181">
        <v>43511</v>
      </c>
      <c r="FJ8" s="190" t="s">
        <v>1897</v>
      </c>
      <c r="FK8" s="191" t="s">
        <v>14</v>
      </c>
      <c r="FL8" s="191" t="s">
        <v>14</v>
      </c>
      <c r="FM8" s="191" t="s">
        <v>14</v>
      </c>
      <c r="FN8" s="191" t="s">
        <v>14</v>
      </c>
      <c r="FO8" s="191" t="s">
        <v>1896</v>
      </c>
      <c r="FP8" s="188" t="s">
        <v>14</v>
      </c>
      <c r="FQ8" s="189">
        <v>44001</v>
      </c>
      <c r="FR8" s="190" t="s">
        <v>1898</v>
      </c>
      <c r="FS8" s="184" t="s">
        <v>14</v>
      </c>
      <c r="FT8" s="184" t="s">
        <v>14</v>
      </c>
      <c r="FU8" s="184" t="s">
        <v>14</v>
      </c>
      <c r="FV8" s="184" t="s">
        <v>14</v>
      </c>
      <c r="FW8" s="184" t="s">
        <v>1896</v>
      </c>
      <c r="FX8" s="184" t="s">
        <v>14</v>
      </c>
      <c r="FY8" s="181">
        <v>44001</v>
      </c>
      <c r="FZ8" s="191" t="s">
        <v>4361</v>
      </c>
      <c r="GA8" s="191">
        <v>1</v>
      </c>
      <c r="GB8" s="191" t="s">
        <v>3077</v>
      </c>
      <c r="GC8" s="191" t="s">
        <v>21</v>
      </c>
      <c r="GD8" s="191">
        <v>2</v>
      </c>
      <c r="GE8" s="191" t="s">
        <v>14</v>
      </c>
      <c r="GF8" s="191" t="s">
        <v>14</v>
      </c>
      <c r="GG8" s="192">
        <v>44496</v>
      </c>
      <c r="GH8" s="190" t="s">
        <v>4367</v>
      </c>
      <c r="GI8" s="184">
        <v>3</v>
      </c>
      <c r="GJ8" s="184" t="s">
        <v>3077</v>
      </c>
      <c r="GK8" s="184" t="s">
        <v>21</v>
      </c>
      <c r="GL8" s="184">
        <v>2</v>
      </c>
      <c r="GM8" s="184" t="s">
        <v>14</v>
      </c>
      <c r="GN8" s="184" t="s">
        <v>14</v>
      </c>
      <c r="GO8" s="181">
        <v>44496</v>
      </c>
      <c r="GP8" s="191" t="s">
        <v>4362</v>
      </c>
      <c r="GQ8" s="191">
        <v>3</v>
      </c>
      <c r="GR8" s="191" t="s">
        <v>3077</v>
      </c>
      <c r="GS8" s="191" t="s">
        <v>21</v>
      </c>
      <c r="GT8" s="191">
        <v>2</v>
      </c>
      <c r="GU8" s="191" t="s">
        <v>14</v>
      </c>
      <c r="GV8" s="191" t="s">
        <v>14</v>
      </c>
      <c r="GW8" s="192">
        <v>44496</v>
      </c>
      <c r="GX8" s="190" t="s">
        <v>4368</v>
      </c>
      <c r="GY8" s="184">
        <v>0</v>
      </c>
      <c r="GZ8" s="184" t="s">
        <v>3077</v>
      </c>
      <c r="HA8" s="184" t="s">
        <v>21</v>
      </c>
      <c r="HB8" s="184">
        <v>2</v>
      </c>
      <c r="HC8" s="184" t="s">
        <v>14</v>
      </c>
      <c r="HD8" s="184" t="s">
        <v>14</v>
      </c>
      <c r="HE8" s="181">
        <v>44496</v>
      </c>
      <c r="HF8" s="191" t="s">
        <v>4304</v>
      </c>
      <c r="HG8" s="191">
        <v>0</v>
      </c>
      <c r="HH8" s="191" t="s">
        <v>3077</v>
      </c>
      <c r="HI8" s="191" t="s">
        <v>21</v>
      </c>
      <c r="HJ8" s="191">
        <v>2</v>
      </c>
      <c r="HK8" s="191" t="s">
        <v>14</v>
      </c>
      <c r="HL8" s="191" t="s">
        <v>14</v>
      </c>
      <c r="HM8" s="192">
        <v>44495</v>
      </c>
      <c r="HN8" s="190" t="s">
        <v>4366</v>
      </c>
      <c r="HO8" s="184">
        <v>3</v>
      </c>
      <c r="HP8" s="184" t="s">
        <v>3077</v>
      </c>
      <c r="HQ8" s="184" t="s">
        <v>21</v>
      </c>
      <c r="HR8" s="184">
        <v>2</v>
      </c>
      <c r="HS8" s="184" t="s">
        <v>14</v>
      </c>
      <c r="HT8" s="184" t="s">
        <v>14</v>
      </c>
      <c r="HU8" s="181">
        <v>44496</v>
      </c>
      <c r="HV8" s="191" t="s">
        <v>4363</v>
      </c>
      <c r="HW8" s="191">
        <v>2</v>
      </c>
      <c r="HX8" s="191" t="s">
        <v>3077</v>
      </c>
      <c r="HY8" s="191" t="s">
        <v>21</v>
      </c>
      <c r="HZ8" s="191">
        <v>2</v>
      </c>
      <c r="IA8" s="191" t="s">
        <v>14</v>
      </c>
      <c r="IB8" s="191" t="s">
        <v>14</v>
      </c>
      <c r="IC8" s="192">
        <v>44496</v>
      </c>
      <c r="ID8" s="190" t="s">
        <v>4365</v>
      </c>
      <c r="IE8" s="184">
        <v>1</v>
      </c>
      <c r="IF8" s="184" t="s">
        <v>3077</v>
      </c>
      <c r="IG8" s="184" t="s">
        <v>21</v>
      </c>
      <c r="IH8" s="184">
        <v>2</v>
      </c>
      <c r="II8" s="184" t="s">
        <v>14</v>
      </c>
      <c r="IJ8" s="184" t="s">
        <v>14</v>
      </c>
      <c r="IK8" s="181">
        <v>44496</v>
      </c>
      <c r="IL8" s="191" t="s">
        <v>4364</v>
      </c>
      <c r="IM8" s="191">
        <v>3</v>
      </c>
      <c r="IN8" s="191" t="s">
        <v>3077</v>
      </c>
      <c r="IO8" s="191" t="s">
        <v>21</v>
      </c>
      <c r="IP8" s="191">
        <v>2</v>
      </c>
      <c r="IQ8" s="191" t="s">
        <v>14</v>
      </c>
      <c r="IR8" s="191" t="s">
        <v>14</v>
      </c>
      <c r="IS8" s="192">
        <v>44496</v>
      </c>
    </row>
    <row r="9" spans="1:253" s="286" customFormat="1" ht="12.75" customHeight="1" x14ac:dyDescent="0.2">
      <c r="A9" s="286" t="s">
        <v>186</v>
      </c>
      <c r="B9" s="286" t="s">
        <v>7815</v>
      </c>
      <c r="C9" s="286" t="s">
        <v>187</v>
      </c>
      <c r="D9" s="286" t="s">
        <v>188</v>
      </c>
      <c r="E9" s="286" t="s">
        <v>7258</v>
      </c>
      <c r="F9" s="286" t="s">
        <v>6420</v>
      </c>
      <c r="G9" s="179">
        <v>143238000</v>
      </c>
      <c r="H9" s="180" t="s">
        <v>6417</v>
      </c>
      <c r="I9" s="180" t="s">
        <v>21</v>
      </c>
      <c r="J9" s="180">
        <v>2</v>
      </c>
      <c r="K9" s="180" t="s">
        <v>6419</v>
      </c>
      <c r="L9" s="180" t="s">
        <v>6418</v>
      </c>
      <c r="M9" s="181">
        <v>44585</v>
      </c>
      <c r="N9" s="190" t="s">
        <v>2359</v>
      </c>
      <c r="O9" s="182">
        <v>650</v>
      </c>
      <c r="P9" s="182" t="s">
        <v>2356</v>
      </c>
      <c r="Q9" s="182" t="s">
        <v>41</v>
      </c>
      <c r="R9" s="182">
        <v>1</v>
      </c>
      <c r="S9" s="182" t="s">
        <v>2358</v>
      </c>
      <c r="T9" s="182" t="s">
        <v>2357</v>
      </c>
      <c r="U9" s="183">
        <v>44223</v>
      </c>
      <c r="V9" s="190" t="s">
        <v>6432</v>
      </c>
      <c r="W9" s="180">
        <v>1391000</v>
      </c>
      <c r="X9" s="180" t="s">
        <v>6429</v>
      </c>
      <c r="Y9" s="180" t="s">
        <v>21</v>
      </c>
      <c r="Z9" s="180">
        <v>2</v>
      </c>
      <c r="AA9" s="180" t="s">
        <v>6431</v>
      </c>
      <c r="AB9" s="180" t="s">
        <v>6430</v>
      </c>
      <c r="AC9" s="181">
        <v>44585</v>
      </c>
      <c r="AD9" s="190" t="s">
        <v>6433</v>
      </c>
      <c r="AE9" s="188">
        <v>1391000</v>
      </c>
      <c r="AF9" s="188" t="s">
        <v>6429</v>
      </c>
      <c r="AG9" s="188" t="s">
        <v>21</v>
      </c>
      <c r="AH9" s="188">
        <v>2</v>
      </c>
      <c r="AI9" s="188" t="s">
        <v>6431</v>
      </c>
      <c r="AJ9" s="188" t="s">
        <v>6430</v>
      </c>
      <c r="AK9" s="189">
        <v>44585</v>
      </c>
      <c r="AL9" s="190" t="s">
        <v>6424</v>
      </c>
      <c r="AM9" s="180">
        <v>919000</v>
      </c>
      <c r="AN9" s="180" t="s">
        <v>6421</v>
      </c>
      <c r="AO9" s="180" t="s">
        <v>21</v>
      </c>
      <c r="AP9" s="180">
        <v>2</v>
      </c>
      <c r="AQ9" s="180" t="s">
        <v>6423</v>
      </c>
      <c r="AR9" s="180" t="s">
        <v>6422</v>
      </c>
      <c r="AS9" s="181">
        <v>44585</v>
      </c>
      <c r="AT9" s="191" t="s">
        <v>3022</v>
      </c>
      <c r="AU9" s="188">
        <v>607</v>
      </c>
      <c r="AV9" s="188" t="s">
        <v>3019</v>
      </c>
      <c r="AW9" s="188" t="s">
        <v>41</v>
      </c>
      <c r="AX9" s="188">
        <v>1</v>
      </c>
      <c r="AY9" s="188" t="s">
        <v>3021</v>
      </c>
      <c r="AZ9" s="188" t="s">
        <v>3020</v>
      </c>
      <c r="BA9" s="189">
        <v>44334</v>
      </c>
      <c r="BB9" s="190" t="s">
        <v>3018</v>
      </c>
      <c r="BC9" s="180">
        <v>0</v>
      </c>
      <c r="BD9" s="180" t="s">
        <v>14</v>
      </c>
      <c r="BE9" s="180" t="s">
        <v>14</v>
      </c>
      <c r="BF9" s="180" t="s">
        <v>14</v>
      </c>
      <c r="BG9" s="180" t="s">
        <v>14</v>
      </c>
      <c r="BH9" s="180" t="s">
        <v>14</v>
      </c>
      <c r="BI9" s="181">
        <v>44334</v>
      </c>
      <c r="BJ9" s="191" t="s">
        <v>5028</v>
      </c>
      <c r="BK9" s="191" t="s">
        <v>14</v>
      </c>
      <c r="BL9" s="191" t="s">
        <v>14</v>
      </c>
      <c r="BM9" s="191" t="s">
        <v>14</v>
      </c>
      <c r="BN9" s="191" t="s">
        <v>14</v>
      </c>
      <c r="BO9" s="191" t="s">
        <v>14</v>
      </c>
      <c r="BP9" s="188" t="s">
        <v>14</v>
      </c>
      <c r="BQ9" s="192">
        <v>44515</v>
      </c>
      <c r="BR9" s="190" t="s">
        <v>1118</v>
      </c>
      <c r="BS9" s="184" t="s">
        <v>14</v>
      </c>
      <c r="BT9" s="184" t="s">
        <v>14</v>
      </c>
      <c r="BU9" s="184" t="s">
        <v>14</v>
      </c>
      <c r="BV9" s="184" t="s">
        <v>14</v>
      </c>
      <c r="BW9" s="184" t="s">
        <v>14</v>
      </c>
      <c r="BX9" s="184" t="s">
        <v>14</v>
      </c>
      <c r="BY9" s="181">
        <v>43608</v>
      </c>
      <c r="BZ9" s="191" t="s">
        <v>1119</v>
      </c>
      <c r="CA9" s="191" t="s">
        <v>14</v>
      </c>
      <c r="CB9" s="191" t="s">
        <v>14</v>
      </c>
      <c r="CC9" s="191" t="s">
        <v>14</v>
      </c>
      <c r="CD9" s="191" t="s">
        <v>14</v>
      </c>
      <c r="CE9" s="191" t="s">
        <v>14</v>
      </c>
      <c r="CF9" s="191" t="s">
        <v>14</v>
      </c>
      <c r="CG9" s="192">
        <v>43608</v>
      </c>
      <c r="CH9" s="190" t="s">
        <v>8144</v>
      </c>
      <c r="CI9" s="191" t="e">
        <v>#N/A</v>
      </c>
      <c r="CJ9" s="191" t="e">
        <v>#N/A</v>
      </c>
      <c r="CK9" s="191" t="e">
        <v>#N/A</v>
      </c>
      <c r="CL9" s="191" t="e">
        <v>#N/A</v>
      </c>
      <c r="CM9" s="191" t="e">
        <v>#N/A</v>
      </c>
      <c r="CN9" s="191" t="e">
        <v>#N/A</v>
      </c>
      <c r="CO9" s="193" t="e">
        <v>#N/A</v>
      </c>
      <c r="CP9" s="191" t="s">
        <v>1572</v>
      </c>
      <c r="CQ9" s="184" t="s">
        <v>14</v>
      </c>
      <c r="CR9" s="184" t="s">
        <v>14</v>
      </c>
      <c r="CS9" s="184" t="s">
        <v>14</v>
      </c>
      <c r="CT9" s="184" t="s">
        <v>14</v>
      </c>
      <c r="CU9" s="184" t="s">
        <v>14</v>
      </c>
      <c r="CV9" s="184" t="s">
        <v>14</v>
      </c>
      <c r="CW9" s="181">
        <v>43860</v>
      </c>
      <c r="CX9" s="191" t="s">
        <v>3746</v>
      </c>
      <c r="CY9" s="188">
        <v>1356000</v>
      </c>
      <c r="CZ9" s="188" t="s">
        <v>3743</v>
      </c>
      <c r="DA9" s="188" t="s">
        <v>41</v>
      </c>
      <c r="DB9" s="188">
        <v>1</v>
      </c>
      <c r="DC9" s="188" t="s">
        <v>3745</v>
      </c>
      <c r="DD9" s="188" t="s">
        <v>3744</v>
      </c>
      <c r="DE9" s="194">
        <v>44459</v>
      </c>
      <c r="DF9" s="190" t="s">
        <v>3749</v>
      </c>
      <c r="DG9" s="180">
        <v>0</v>
      </c>
      <c r="DH9" s="184" t="s">
        <v>3743</v>
      </c>
      <c r="DI9" s="184" t="s">
        <v>41</v>
      </c>
      <c r="DJ9" s="184">
        <v>1</v>
      </c>
      <c r="DK9" s="184" t="s">
        <v>3748</v>
      </c>
      <c r="DL9" s="184" t="s">
        <v>3744</v>
      </c>
      <c r="DM9" s="181">
        <v>44466</v>
      </c>
      <c r="DN9" s="191" t="s">
        <v>6435</v>
      </c>
      <c r="DO9" s="188">
        <v>35000</v>
      </c>
      <c r="DP9" s="191" t="s">
        <v>6429</v>
      </c>
      <c r="DQ9" s="191" t="s">
        <v>21</v>
      </c>
      <c r="DR9" s="191">
        <v>2</v>
      </c>
      <c r="DS9" s="191" t="s">
        <v>6434</v>
      </c>
      <c r="DT9" s="191" t="s">
        <v>6430</v>
      </c>
      <c r="DU9" s="192">
        <v>44585</v>
      </c>
      <c r="DV9" s="190" t="s">
        <v>3747</v>
      </c>
      <c r="DW9" s="180">
        <v>1356000</v>
      </c>
      <c r="DX9" s="184" t="s">
        <v>3743</v>
      </c>
      <c r="DY9" s="184" t="s">
        <v>41</v>
      </c>
      <c r="DZ9" s="184">
        <v>1</v>
      </c>
      <c r="EA9" s="184" t="s">
        <v>3745</v>
      </c>
      <c r="EB9" s="184" t="s">
        <v>3744</v>
      </c>
      <c r="EC9" s="181">
        <v>44459</v>
      </c>
      <c r="ED9" s="191" t="s">
        <v>3751</v>
      </c>
      <c r="EE9" s="188">
        <v>0</v>
      </c>
      <c r="EF9" s="191" t="s">
        <v>3743</v>
      </c>
      <c r="EG9" s="191" t="s">
        <v>21</v>
      </c>
      <c r="EH9" s="191">
        <v>2</v>
      </c>
      <c r="EI9" s="191" t="s">
        <v>3750</v>
      </c>
      <c r="EJ9" s="191" t="s">
        <v>3744</v>
      </c>
      <c r="EK9" s="192">
        <v>44466</v>
      </c>
      <c r="EL9" s="190" t="s">
        <v>3752</v>
      </c>
      <c r="EM9" s="180">
        <v>0</v>
      </c>
      <c r="EN9" s="184" t="s">
        <v>3743</v>
      </c>
      <c r="EO9" s="184" t="s">
        <v>21</v>
      </c>
      <c r="EP9" s="184">
        <v>2</v>
      </c>
      <c r="EQ9" s="184" t="s">
        <v>3750</v>
      </c>
      <c r="ER9" s="184" t="s">
        <v>3744</v>
      </c>
      <c r="ES9" s="181">
        <v>44466</v>
      </c>
      <c r="ET9" s="191" t="s">
        <v>6031</v>
      </c>
      <c r="EU9" s="191">
        <v>176</v>
      </c>
      <c r="EV9" s="191" t="s">
        <v>6029</v>
      </c>
      <c r="EW9" s="191" t="s">
        <v>21</v>
      </c>
      <c r="EX9" s="191">
        <v>2</v>
      </c>
      <c r="EY9" s="191" t="s">
        <v>6030</v>
      </c>
      <c r="EZ9" s="191" t="s">
        <v>2855</v>
      </c>
      <c r="FA9" s="192">
        <v>44584</v>
      </c>
      <c r="FB9" s="190" t="s">
        <v>1710</v>
      </c>
      <c r="FC9" s="184">
        <v>3</v>
      </c>
      <c r="FD9" s="184" t="s">
        <v>1707</v>
      </c>
      <c r="FE9" s="184" t="s">
        <v>41</v>
      </c>
      <c r="FF9" s="184">
        <v>1</v>
      </c>
      <c r="FG9" s="184" t="s">
        <v>1709</v>
      </c>
      <c r="FH9" s="184" t="s">
        <v>1708</v>
      </c>
      <c r="FI9" s="181">
        <v>43920</v>
      </c>
      <c r="FJ9" s="190" t="s">
        <v>190</v>
      </c>
      <c r="FK9" s="191">
        <v>0</v>
      </c>
      <c r="FL9" s="191">
        <v>0</v>
      </c>
      <c r="FM9" s="191" t="s">
        <v>21</v>
      </c>
      <c r="FN9" s="191">
        <v>2</v>
      </c>
      <c r="FO9" s="191" t="s">
        <v>189</v>
      </c>
      <c r="FP9" s="188">
        <v>0</v>
      </c>
      <c r="FQ9" s="189">
        <v>43503</v>
      </c>
      <c r="FR9" s="190" t="s">
        <v>192</v>
      </c>
      <c r="FS9" s="184">
        <v>0</v>
      </c>
      <c r="FT9" s="184" t="s">
        <v>191</v>
      </c>
      <c r="FU9" s="184" t="s">
        <v>21</v>
      </c>
      <c r="FV9" s="184">
        <v>2</v>
      </c>
      <c r="FW9" s="184" t="s">
        <v>189</v>
      </c>
      <c r="FX9" s="184">
        <v>0</v>
      </c>
      <c r="FY9" s="181">
        <v>43503</v>
      </c>
      <c r="FZ9" s="191" t="s">
        <v>4158</v>
      </c>
      <c r="GA9" s="191">
        <v>2</v>
      </c>
      <c r="GB9" s="191" t="s">
        <v>3077</v>
      </c>
      <c r="GC9" s="191" t="s">
        <v>21</v>
      </c>
      <c r="GD9" s="191">
        <v>2</v>
      </c>
      <c r="GE9" s="191" t="s">
        <v>14</v>
      </c>
      <c r="GF9" s="191" t="s">
        <v>14</v>
      </c>
      <c r="GG9" s="192">
        <v>44493</v>
      </c>
      <c r="GH9" s="190" t="s">
        <v>4163</v>
      </c>
      <c r="GI9" s="184">
        <v>1</v>
      </c>
      <c r="GJ9" s="184" t="s">
        <v>3077</v>
      </c>
      <c r="GK9" s="184" t="s">
        <v>21</v>
      </c>
      <c r="GL9" s="184">
        <v>2</v>
      </c>
      <c r="GM9" s="184" t="s">
        <v>14</v>
      </c>
      <c r="GN9" s="184" t="s">
        <v>14</v>
      </c>
      <c r="GO9" s="181">
        <v>44493</v>
      </c>
      <c r="GP9" s="191" t="s">
        <v>4159</v>
      </c>
      <c r="GQ9" s="191">
        <v>2</v>
      </c>
      <c r="GR9" s="191" t="s">
        <v>3077</v>
      </c>
      <c r="GS9" s="191" t="s">
        <v>21</v>
      </c>
      <c r="GT9" s="191">
        <v>2</v>
      </c>
      <c r="GU9" s="191" t="s">
        <v>14</v>
      </c>
      <c r="GV9" s="191" t="s">
        <v>14</v>
      </c>
      <c r="GW9" s="192">
        <v>44493</v>
      </c>
      <c r="GX9" s="190" t="s">
        <v>3078</v>
      </c>
      <c r="GY9" s="184">
        <v>0</v>
      </c>
      <c r="GZ9" s="184" t="s">
        <v>3077</v>
      </c>
      <c r="HA9" s="184" t="s">
        <v>21</v>
      </c>
      <c r="HB9" s="184">
        <v>2</v>
      </c>
      <c r="HC9" s="184" t="s">
        <v>14</v>
      </c>
      <c r="HD9" s="184" t="s">
        <v>14</v>
      </c>
      <c r="HE9" s="181">
        <v>44355</v>
      </c>
      <c r="HF9" s="191" t="s">
        <v>3913</v>
      </c>
      <c r="HG9" s="191">
        <v>1</v>
      </c>
      <c r="HH9" s="191" t="s">
        <v>3077</v>
      </c>
      <c r="HI9" s="191" t="s">
        <v>21</v>
      </c>
      <c r="HJ9" s="191">
        <v>2</v>
      </c>
      <c r="HK9" s="191" t="s">
        <v>14</v>
      </c>
      <c r="HL9" s="191" t="s">
        <v>14</v>
      </c>
      <c r="HM9" s="192">
        <v>44489</v>
      </c>
      <c r="HN9" s="190" t="s">
        <v>3914</v>
      </c>
      <c r="HO9" s="184">
        <v>2</v>
      </c>
      <c r="HP9" s="184" t="s">
        <v>3077</v>
      </c>
      <c r="HQ9" s="184" t="s">
        <v>21</v>
      </c>
      <c r="HR9" s="184">
        <v>2</v>
      </c>
      <c r="HS9" s="184" t="s">
        <v>14</v>
      </c>
      <c r="HT9" s="184" t="s">
        <v>14</v>
      </c>
      <c r="HU9" s="181">
        <v>44489</v>
      </c>
      <c r="HV9" s="191" t="s">
        <v>4160</v>
      </c>
      <c r="HW9" s="191">
        <v>1</v>
      </c>
      <c r="HX9" s="191" t="s">
        <v>3077</v>
      </c>
      <c r="HY9" s="191" t="s">
        <v>21</v>
      </c>
      <c r="HZ9" s="191">
        <v>2</v>
      </c>
      <c r="IA9" s="191" t="s">
        <v>14</v>
      </c>
      <c r="IB9" s="191" t="s">
        <v>14</v>
      </c>
      <c r="IC9" s="192">
        <v>44493</v>
      </c>
      <c r="ID9" s="190" t="s">
        <v>4162</v>
      </c>
      <c r="IE9" s="184">
        <v>0</v>
      </c>
      <c r="IF9" s="184" t="s">
        <v>3077</v>
      </c>
      <c r="IG9" s="184" t="s">
        <v>21</v>
      </c>
      <c r="IH9" s="184">
        <v>2</v>
      </c>
      <c r="II9" s="184" t="s">
        <v>14</v>
      </c>
      <c r="IJ9" s="184" t="s">
        <v>14</v>
      </c>
      <c r="IK9" s="181">
        <v>44493</v>
      </c>
      <c r="IL9" s="191" t="s">
        <v>4161</v>
      </c>
      <c r="IM9" s="191">
        <v>3</v>
      </c>
      <c r="IN9" s="191" t="s">
        <v>3077</v>
      </c>
      <c r="IO9" s="191" t="s">
        <v>21</v>
      </c>
      <c r="IP9" s="191">
        <v>2</v>
      </c>
      <c r="IQ9" s="191" t="s">
        <v>14</v>
      </c>
      <c r="IR9" s="191" t="s">
        <v>14</v>
      </c>
      <c r="IS9" s="192">
        <v>44493</v>
      </c>
    </row>
    <row r="10" spans="1:253" s="286" customFormat="1" ht="12.75" customHeight="1" x14ac:dyDescent="0.2">
      <c r="A10" s="286" t="s">
        <v>5859</v>
      </c>
      <c r="B10" s="286" t="s">
        <v>7819</v>
      </c>
      <c r="C10" s="286" t="s">
        <v>5860</v>
      </c>
      <c r="D10" s="286" t="s">
        <v>537</v>
      </c>
      <c r="E10" s="286" t="s">
        <v>7273</v>
      </c>
      <c r="F10" s="286" t="s">
        <v>5861</v>
      </c>
      <c r="G10" s="179">
        <v>208495000</v>
      </c>
      <c r="H10" s="180" t="s">
        <v>5823</v>
      </c>
      <c r="I10" s="180" t="s">
        <v>41</v>
      </c>
      <c r="J10" s="180">
        <v>1</v>
      </c>
      <c r="K10" s="180" t="s">
        <v>5825</v>
      </c>
      <c r="L10" s="180" t="s">
        <v>5824</v>
      </c>
      <c r="M10" s="181">
        <v>44568</v>
      </c>
      <c r="N10" s="190" t="s">
        <v>5865</v>
      </c>
      <c r="O10" s="182">
        <v>1378097</v>
      </c>
      <c r="P10" s="182" t="s">
        <v>5862</v>
      </c>
      <c r="Q10" s="182" t="s">
        <v>21</v>
      </c>
      <c r="R10" s="182">
        <v>2</v>
      </c>
      <c r="S10" s="182" t="s">
        <v>5864</v>
      </c>
      <c r="T10" s="182" t="s">
        <v>5863</v>
      </c>
      <c r="U10" s="183">
        <v>44568</v>
      </c>
      <c r="V10" s="190" t="s">
        <v>5869</v>
      </c>
      <c r="W10" s="180">
        <v>37356000</v>
      </c>
      <c r="X10" s="180" t="s">
        <v>5866</v>
      </c>
      <c r="Y10" s="180" t="s">
        <v>21</v>
      </c>
      <c r="Z10" s="180">
        <v>2</v>
      </c>
      <c r="AA10" s="180" t="s">
        <v>5868</v>
      </c>
      <c r="AB10" s="180" t="s">
        <v>5867</v>
      </c>
      <c r="AC10" s="181">
        <v>44568</v>
      </c>
      <c r="AD10" s="190" t="s">
        <v>5873</v>
      </c>
      <c r="AE10" s="188">
        <v>1019000</v>
      </c>
      <c r="AF10" s="188" t="s">
        <v>5870</v>
      </c>
      <c r="AG10" s="188" t="s">
        <v>21</v>
      </c>
      <c r="AH10" s="188">
        <v>2</v>
      </c>
      <c r="AI10" s="188" t="s">
        <v>5872</v>
      </c>
      <c r="AJ10" s="188" t="s">
        <v>5871</v>
      </c>
      <c r="AK10" s="189">
        <v>44568</v>
      </c>
      <c r="AL10" s="190" t="s">
        <v>5889</v>
      </c>
      <c r="AM10" s="180">
        <v>360000</v>
      </c>
      <c r="AN10" s="180" t="s">
        <v>5870</v>
      </c>
      <c r="AO10" s="180" t="s">
        <v>21</v>
      </c>
      <c r="AP10" s="180">
        <v>2</v>
      </c>
      <c r="AQ10" s="180" t="s">
        <v>5888</v>
      </c>
      <c r="AR10" s="180" t="s">
        <v>5887</v>
      </c>
      <c r="AS10" s="181">
        <v>44568</v>
      </c>
      <c r="AT10" s="191" t="s">
        <v>5884</v>
      </c>
      <c r="AU10" s="188">
        <v>517</v>
      </c>
      <c r="AV10" s="188" t="s">
        <v>5849</v>
      </c>
      <c r="AW10" s="188" t="s">
        <v>21</v>
      </c>
      <c r="AX10" s="188">
        <v>2</v>
      </c>
      <c r="AY10" s="188" t="s">
        <v>5883</v>
      </c>
      <c r="AZ10" s="188" t="s">
        <v>5850</v>
      </c>
      <c r="BA10" s="189">
        <v>44568</v>
      </c>
      <c r="BB10" s="190" t="s">
        <v>8145</v>
      </c>
      <c r="BC10" s="180" t="e">
        <v>#N/A</v>
      </c>
      <c r="BD10" s="180" t="e">
        <v>#N/A</v>
      </c>
      <c r="BE10" s="180" t="e">
        <v>#N/A</v>
      </c>
      <c r="BF10" s="180" t="e">
        <v>#N/A</v>
      </c>
      <c r="BG10" s="180" t="e">
        <v>#N/A</v>
      </c>
      <c r="BH10" s="180" t="e">
        <v>#N/A</v>
      </c>
      <c r="BI10" s="181" t="e">
        <v>#N/A</v>
      </c>
      <c r="BJ10" s="191" t="s">
        <v>5886</v>
      </c>
      <c r="BK10" s="191">
        <v>31</v>
      </c>
      <c r="BL10" s="191" t="s">
        <v>5849</v>
      </c>
      <c r="BM10" s="191" t="s">
        <v>21</v>
      </c>
      <c r="BN10" s="191">
        <v>2</v>
      </c>
      <c r="BO10" s="191" t="s">
        <v>5885</v>
      </c>
      <c r="BP10" s="188" t="s">
        <v>5850</v>
      </c>
      <c r="BQ10" s="192">
        <v>44568</v>
      </c>
      <c r="BR10" s="190" t="s">
        <v>8146</v>
      </c>
      <c r="BS10" s="184" t="e">
        <v>#N/A</v>
      </c>
      <c r="BT10" s="184" t="e">
        <v>#N/A</v>
      </c>
      <c r="BU10" s="184" t="e">
        <v>#N/A</v>
      </c>
      <c r="BV10" s="184" t="e">
        <v>#N/A</v>
      </c>
      <c r="BW10" s="184" t="e">
        <v>#N/A</v>
      </c>
      <c r="BX10" s="184" t="e">
        <v>#N/A</v>
      </c>
      <c r="BY10" s="181" t="e">
        <v>#N/A</v>
      </c>
      <c r="BZ10" s="191" t="s">
        <v>8147</v>
      </c>
      <c r="CA10" s="191" t="e">
        <v>#N/A</v>
      </c>
      <c r="CB10" s="191" t="e">
        <v>#N/A</v>
      </c>
      <c r="CC10" s="191" t="e">
        <v>#N/A</v>
      </c>
      <c r="CD10" s="191" t="e">
        <v>#N/A</v>
      </c>
      <c r="CE10" s="191" t="e">
        <v>#N/A</v>
      </c>
      <c r="CF10" s="191" t="e">
        <v>#N/A</v>
      </c>
      <c r="CG10" s="192" t="e">
        <v>#N/A</v>
      </c>
      <c r="CH10" s="190" t="s">
        <v>8148</v>
      </c>
      <c r="CI10" s="191" t="e">
        <v>#N/A</v>
      </c>
      <c r="CJ10" s="191" t="e">
        <v>#N/A</v>
      </c>
      <c r="CK10" s="191" t="e">
        <v>#N/A</v>
      </c>
      <c r="CL10" s="191" t="e">
        <v>#N/A</v>
      </c>
      <c r="CM10" s="191" t="e">
        <v>#N/A</v>
      </c>
      <c r="CN10" s="191" t="e">
        <v>#N/A</v>
      </c>
      <c r="CO10" s="193" t="e">
        <v>#N/A</v>
      </c>
      <c r="CP10" s="191" t="s">
        <v>8149</v>
      </c>
      <c r="CQ10" s="184" t="e">
        <v>#N/A</v>
      </c>
      <c r="CR10" s="184" t="e">
        <v>#N/A</v>
      </c>
      <c r="CS10" s="184" t="e">
        <v>#N/A</v>
      </c>
      <c r="CT10" s="184" t="e">
        <v>#N/A</v>
      </c>
      <c r="CU10" s="184" t="e">
        <v>#N/A</v>
      </c>
      <c r="CV10" s="184" t="e">
        <v>#N/A</v>
      </c>
      <c r="CW10" s="181" t="e">
        <v>#N/A</v>
      </c>
      <c r="CX10" s="191" t="s">
        <v>5875</v>
      </c>
      <c r="CY10" s="188">
        <v>475000</v>
      </c>
      <c r="CZ10" s="188" t="s">
        <v>5870</v>
      </c>
      <c r="DA10" s="188" t="s">
        <v>21</v>
      </c>
      <c r="DB10" s="188">
        <v>2</v>
      </c>
      <c r="DC10" s="188" t="s">
        <v>5874</v>
      </c>
      <c r="DD10" s="188" t="s">
        <v>5871</v>
      </c>
      <c r="DE10" s="194">
        <v>44568</v>
      </c>
      <c r="DF10" s="190" t="s">
        <v>5877</v>
      </c>
      <c r="DG10" s="180">
        <v>35685000</v>
      </c>
      <c r="DH10" s="184" t="s">
        <v>5270</v>
      </c>
      <c r="DI10" s="184" t="s">
        <v>59</v>
      </c>
      <c r="DJ10" s="184">
        <v>3</v>
      </c>
      <c r="DK10" s="184" t="s">
        <v>5876</v>
      </c>
      <c r="DL10" s="184" t="s">
        <v>5271</v>
      </c>
      <c r="DM10" s="181">
        <v>44568</v>
      </c>
      <c r="DN10" s="191" t="s">
        <v>5879</v>
      </c>
      <c r="DO10" s="188">
        <v>543000</v>
      </c>
      <c r="DP10" s="191" t="s">
        <v>5270</v>
      </c>
      <c r="DQ10" s="191" t="s">
        <v>59</v>
      </c>
      <c r="DR10" s="191">
        <v>3</v>
      </c>
      <c r="DS10" s="191" t="s">
        <v>5878</v>
      </c>
      <c r="DT10" s="191" t="s">
        <v>5271</v>
      </c>
      <c r="DU10" s="192">
        <v>44568</v>
      </c>
      <c r="DV10" s="190" t="s">
        <v>5880</v>
      </c>
      <c r="DW10" s="180">
        <v>475000</v>
      </c>
      <c r="DX10" s="184" t="s">
        <v>5870</v>
      </c>
      <c r="DY10" s="184" t="s">
        <v>21</v>
      </c>
      <c r="DZ10" s="184">
        <v>2</v>
      </c>
      <c r="EA10" s="184" t="s">
        <v>5874</v>
      </c>
      <c r="EB10" s="184" t="s">
        <v>5871</v>
      </c>
      <c r="EC10" s="181">
        <v>44568</v>
      </c>
      <c r="ED10" s="191" t="s">
        <v>5881</v>
      </c>
      <c r="EE10" s="188">
        <v>0</v>
      </c>
      <c r="EF10" s="191" t="s">
        <v>14</v>
      </c>
      <c r="EG10" s="191" t="s">
        <v>59</v>
      </c>
      <c r="EH10" s="191">
        <v>3</v>
      </c>
      <c r="EI10" s="191" t="s">
        <v>5846</v>
      </c>
      <c r="EJ10" s="191" t="s">
        <v>14</v>
      </c>
      <c r="EK10" s="192">
        <v>44568</v>
      </c>
      <c r="EL10" s="190" t="s">
        <v>5882</v>
      </c>
      <c r="EM10" s="180">
        <v>0</v>
      </c>
      <c r="EN10" s="184" t="s">
        <v>14</v>
      </c>
      <c r="EO10" s="184" t="s">
        <v>59</v>
      </c>
      <c r="EP10" s="184">
        <v>3</v>
      </c>
      <c r="EQ10" s="184" t="s">
        <v>5846</v>
      </c>
      <c r="ER10" s="184" t="s">
        <v>14</v>
      </c>
      <c r="ES10" s="181">
        <v>44568</v>
      </c>
      <c r="ET10" s="191" t="s">
        <v>5962</v>
      </c>
      <c r="EU10" s="191">
        <v>31</v>
      </c>
      <c r="EV10" s="191" t="s">
        <v>5959</v>
      </c>
      <c r="EW10" s="191" t="s">
        <v>21</v>
      </c>
      <c r="EX10" s="191">
        <v>2</v>
      </c>
      <c r="EY10" s="191" t="s">
        <v>5960</v>
      </c>
      <c r="EZ10" s="191" t="s">
        <v>5850</v>
      </c>
      <c r="FA10" s="192">
        <v>44572</v>
      </c>
      <c r="FB10" s="190" t="s">
        <v>5891</v>
      </c>
      <c r="FC10" s="184">
        <v>2</v>
      </c>
      <c r="FD10" s="184" t="s">
        <v>14</v>
      </c>
      <c r="FE10" s="184" t="s">
        <v>59</v>
      </c>
      <c r="FF10" s="184">
        <v>3</v>
      </c>
      <c r="FG10" s="184" t="s">
        <v>5890</v>
      </c>
      <c r="FH10" s="184" t="s">
        <v>14</v>
      </c>
      <c r="FI10" s="181">
        <v>44568</v>
      </c>
      <c r="FJ10" s="190" t="s">
        <v>8150</v>
      </c>
      <c r="FK10" s="191" t="e">
        <v>#N/A</v>
      </c>
      <c r="FL10" s="191" t="e">
        <v>#N/A</v>
      </c>
      <c r="FM10" s="191" t="e">
        <v>#N/A</v>
      </c>
      <c r="FN10" s="191" t="e">
        <v>#N/A</v>
      </c>
      <c r="FO10" s="191" t="e">
        <v>#N/A</v>
      </c>
      <c r="FP10" s="188" t="e">
        <v>#N/A</v>
      </c>
      <c r="FQ10" s="189" t="e">
        <v>#N/A</v>
      </c>
      <c r="FR10" s="190" t="s">
        <v>8151</v>
      </c>
      <c r="FS10" s="184" t="e">
        <v>#N/A</v>
      </c>
      <c r="FT10" s="184" t="e">
        <v>#N/A</v>
      </c>
      <c r="FU10" s="184" t="e">
        <v>#N/A</v>
      </c>
      <c r="FV10" s="184" t="e">
        <v>#N/A</v>
      </c>
      <c r="FW10" s="184" t="e">
        <v>#N/A</v>
      </c>
      <c r="FX10" s="184" t="e">
        <v>#N/A</v>
      </c>
      <c r="FY10" s="181" t="e">
        <v>#N/A</v>
      </c>
      <c r="FZ10" s="191" t="s">
        <v>5893</v>
      </c>
      <c r="GA10" s="191">
        <v>0</v>
      </c>
      <c r="GB10" s="191" t="s">
        <v>3077</v>
      </c>
      <c r="GC10" s="191" t="s">
        <v>21</v>
      </c>
      <c r="GD10" s="191">
        <v>2</v>
      </c>
      <c r="GE10" s="191" t="s">
        <v>14</v>
      </c>
      <c r="GF10" s="191" t="s">
        <v>14</v>
      </c>
      <c r="GG10" s="192">
        <v>44568</v>
      </c>
      <c r="GH10" s="190" t="s">
        <v>5899</v>
      </c>
      <c r="GI10" s="184">
        <v>2</v>
      </c>
      <c r="GJ10" s="184" t="s">
        <v>3077</v>
      </c>
      <c r="GK10" s="184" t="s">
        <v>21</v>
      </c>
      <c r="GL10" s="184">
        <v>2</v>
      </c>
      <c r="GM10" s="184" t="s">
        <v>14</v>
      </c>
      <c r="GN10" s="184" t="s">
        <v>14</v>
      </c>
      <c r="GO10" s="181">
        <v>44568</v>
      </c>
      <c r="GP10" s="191" t="s">
        <v>5894</v>
      </c>
      <c r="GQ10" s="191">
        <v>1</v>
      </c>
      <c r="GR10" s="191" t="s">
        <v>3077</v>
      </c>
      <c r="GS10" s="191" t="s">
        <v>21</v>
      </c>
      <c r="GT10" s="191">
        <v>2</v>
      </c>
      <c r="GU10" s="191" t="s">
        <v>14</v>
      </c>
      <c r="GV10" s="191" t="s">
        <v>14</v>
      </c>
      <c r="GW10" s="192">
        <v>44568</v>
      </c>
      <c r="GX10" s="190" t="s">
        <v>5900</v>
      </c>
      <c r="GY10" s="184">
        <v>0</v>
      </c>
      <c r="GZ10" s="184" t="s">
        <v>3077</v>
      </c>
      <c r="HA10" s="184" t="s">
        <v>21</v>
      </c>
      <c r="HB10" s="184">
        <v>2</v>
      </c>
      <c r="HC10" s="184" t="s">
        <v>14</v>
      </c>
      <c r="HD10" s="184" t="s">
        <v>14</v>
      </c>
      <c r="HE10" s="181">
        <v>44568</v>
      </c>
      <c r="HF10" s="191" t="s">
        <v>5892</v>
      </c>
      <c r="HG10" s="191">
        <v>0</v>
      </c>
      <c r="HH10" s="191" t="s">
        <v>3077</v>
      </c>
      <c r="HI10" s="191" t="s">
        <v>21</v>
      </c>
      <c r="HJ10" s="191">
        <v>2</v>
      </c>
      <c r="HK10" s="191" t="s">
        <v>14</v>
      </c>
      <c r="HL10" s="191" t="s">
        <v>14</v>
      </c>
      <c r="HM10" s="192">
        <v>44568</v>
      </c>
      <c r="HN10" s="190" t="s">
        <v>5898</v>
      </c>
      <c r="HO10" s="184">
        <v>1</v>
      </c>
      <c r="HP10" s="184" t="s">
        <v>3077</v>
      </c>
      <c r="HQ10" s="184" t="s">
        <v>21</v>
      </c>
      <c r="HR10" s="184">
        <v>2</v>
      </c>
      <c r="HS10" s="184" t="s">
        <v>14</v>
      </c>
      <c r="HT10" s="184" t="s">
        <v>14</v>
      </c>
      <c r="HU10" s="181">
        <v>44568</v>
      </c>
      <c r="HV10" s="191" t="s">
        <v>5895</v>
      </c>
      <c r="HW10" s="191">
        <v>0</v>
      </c>
      <c r="HX10" s="191" t="s">
        <v>3077</v>
      </c>
      <c r="HY10" s="191" t="s">
        <v>21</v>
      </c>
      <c r="HZ10" s="191">
        <v>2</v>
      </c>
      <c r="IA10" s="191" t="s">
        <v>14</v>
      </c>
      <c r="IB10" s="191" t="s">
        <v>14</v>
      </c>
      <c r="IC10" s="192">
        <v>44568</v>
      </c>
      <c r="ID10" s="190" t="s">
        <v>5897</v>
      </c>
      <c r="IE10" s="184">
        <v>0</v>
      </c>
      <c r="IF10" s="184" t="s">
        <v>3077</v>
      </c>
      <c r="IG10" s="184" t="s">
        <v>21</v>
      </c>
      <c r="IH10" s="184">
        <v>2</v>
      </c>
      <c r="II10" s="184" t="s">
        <v>14</v>
      </c>
      <c r="IJ10" s="184" t="s">
        <v>14</v>
      </c>
      <c r="IK10" s="181">
        <v>44568</v>
      </c>
      <c r="IL10" s="191" t="s">
        <v>5896</v>
      </c>
      <c r="IM10" s="191">
        <v>3</v>
      </c>
      <c r="IN10" s="191" t="s">
        <v>3077</v>
      </c>
      <c r="IO10" s="191" t="s">
        <v>21</v>
      </c>
      <c r="IP10" s="191">
        <v>2</v>
      </c>
      <c r="IQ10" s="191" t="s">
        <v>14</v>
      </c>
      <c r="IR10" s="191" t="s">
        <v>14</v>
      </c>
      <c r="IS10" s="192">
        <v>44568</v>
      </c>
    </row>
    <row r="11" spans="1:253" s="286" customFormat="1" ht="12.75" customHeight="1" x14ac:dyDescent="0.2">
      <c r="A11" s="286" t="s">
        <v>535</v>
      </c>
      <c r="B11" s="286" t="s">
        <v>7815</v>
      </c>
      <c r="C11" s="286" t="s">
        <v>536</v>
      </c>
      <c r="D11" s="286" t="s">
        <v>537</v>
      </c>
      <c r="E11" s="286" t="s">
        <v>7273</v>
      </c>
      <c r="F11" s="286" t="s">
        <v>1382</v>
      </c>
      <c r="G11" s="179">
        <v>210147000</v>
      </c>
      <c r="H11" s="180" t="s">
        <v>1379</v>
      </c>
      <c r="I11" s="180" t="s">
        <v>21</v>
      </c>
      <c r="J11" s="180">
        <v>2</v>
      </c>
      <c r="K11" s="180" t="s">
        <v>1381</v>
      </c>
      <c r="L11" s="180" t="s">
        <v>1380</v>
      </c>
      <c r="M11" s="181">
        <v>43798</v>
      </c>
      <c r="N11" s="190" t="s">
        <v>1378</v>
      </c>
      <c r="O11" s="182">
        <v>224274</v>
      </c>
      <c r="P11" s="182" t="s">
        <v>1375</v>
      </c>
      <c r="Q11" s="182" t="s">
        <v>21</v>
      </c>
      <c r="R11" s="182">
        <v>2</v>
      </c>
      <c r="S11" s="182" t="s">
        <v>1377</v>
      </c>
      <c r="T11" s="182" t="s">
        <v>1376</v>
      </c>
      <c r="U11" s="183">
        <v>43798</v>
      </c>
      <c r="V11" s="190" t="s">
        <v>5265</v>
      </c>
      <c r="W11" s="180">
        <v>653000</v>
      </c>
      <c r="X11" s="180" t="s">
        <v>5262</v>
      </c>
      <c r="Y11" s="180" t="s">
        <v>21</v>
      </c>
      <c r="Z11" s="180">
        <v>2</v>
      </c>
      <c r="AA11" s="180" t="s">
        <v>5264</v>
      </c>
      <c r="AB11" s="180" t="s">
        <v>5263</v>
      </c>
      <c r="AC11" s="181">
        <v>44525</v>
      </c>
      <c r="AD11" s="190" t="s">
        <v>5268</v>
      </c>
      <c r="AE11" s="188">
        <v>381000</v>
      </c>
      <c r="AF11" s="188" t="s">
        <v>5233</v>
      </c>
      <c r="AG11" s="188" t="s">
        <v>21</v>
      </c>
      <c r="AH11" s="188">
        <v>2</v>
      </c>
      <c r="AI11" s="188" t="s">
        <v>5267</v>
      </c>
      <c r="AJ11" s="188" t="s">
        <v>5266</v>
      </c>
      <c r="AK11" s="189">
        <v>44525</v>
      </c>
      <c r="AL11" s="190" t="s">
        <v>2602</v>
      </c>
      <c r="AM11" s="180">
        <v>490000</v>
      </c>
      <c r="AN11" s="180" t="s">
        <v>2599</v>
      </c>
      <c r="AO11" s="180" t="s">
        <v>21</v>
      </c>
      <c r="AP11" s="180">
        <v>2</v>
      </c>
      <c r="AQ11" s="180" t="s">
        <v>2601</v>
      </c>
      <c r="AR11" s="180" t="s">
        <v>2600</v>
      </c>
      <c r="AS11" s="181">
        <v>44225</v>
      </c>
      <c r="AT11" s="191" t="s">
        <v>542</v>
      </c>
      <c r="AU11" s="188" t="s">
        <v>14</v>
      </c>
      <c r="AV11" s="188">
        <v>0</v>
      </c>
      <c r="AW11" s="188" t="s">
        <v>21</v>
      </c>
      <c r="AX11" s="188">
        <v>2</v>
      </c>
      <c r="AY11" s="188" t="s">
        <v>540</v>
      </c>
      <c r="AZ11" s="188">
        <v>0</v>
      </c>
      <c r="BA11" s="189">
        <v>43511</v>
      </c>
      <c r="BB11" s="190" t="s">
        <v>541</v>
      </c>
      <c r="BC11" s="180" t="s">
        <v>14</v>
      </c>
      <c r="BD11" s="180">
        <v>0</v>
      </c>
      <c r="BE11" s="180" t="s">
        <v>21</v>
      </c>
      <c r="BF11" s="180">
        <v>2</v>
      </c>
      <c r="BG11" s="180" t="s">
        <v>540</v>
      </c>
      <c r="BH11" s="180">
        <v>0</v>
      </c>
      <c r="BI11" s="181">
        <v>43511</v>
      </c>
      <c r="BJ11" s="191" t="s">
        <v>2057</v>
      </c>
      <c r="BK11" s="191">
        <v>0</v>
      </c>
      <c r="BL11" s="191" t="s">
        <v>2054</v>
      </c>
      <c r="BM11" s="191" t="s">
        <v>59</v>
      </c>
      <c r="BN11" s="191">
        <v>3</v>
      </c>
      <c r="BO11" s="191" t="s">
        <v>2055</v>
      </c>
      <c r="BP11" s="188" t="s">
        <v>1939</v>
      </c>
      <c r="BQ11" s="192">
        <v>44110</v>
      </c>
      <c r="BR11" s="190" t="s">
        <v>1574</v>
      </c>
      <c r="BS11" s="184" t="s">
        <v>14</v>
      </c>
      <c r="BT11" s="184" t="s">
        <v>14</v>
      </c>
      <c r="BU11" s="184" t="s">
        <v>14</v>
      </c>
      <c r="BV11" s="184" t="s">
        <v>14</v>
      </c>
      <c r="BW11" s="184" t="s">
        <v>1573</v>
      </c>
      <c r="BX11" s="184" t="s">
        <v>14</v>
      </c>
      <c r="BY11" s="181">
        <v>43867</v>
      </c>
      <c r="BZ11" s="191" t="s">
        <v>1575</v>
      </c>
      <c r="CA11" s="191" t="s">
        <v>14</v>
      </c>
      <c r="CB11" s="191" t="s">
        <v>14</v>
      </c>
      <c r="CC11" s="191" t="s">
        <v>14</v>
      </c>
      <c r="CD11" s="191" t="s">
        <v>14</v>
      </c>
      <c r="CE11" s="191" t="s">
        <v>1573</v>
      </c>
      <c r="CF11" s="191" t="s">
        <v>14</v>
      </c>
      <c r="CG11" s="192">
        <v>43867</v>
      </c>
      <c r="CH11" s="190" t="s">
        <v>8152</v>
      </c>
      <c r="CI11" s="191" t="e">
        <v>#N/A</v>
      </c>
      <c r="CJ11" s="191" t="e">
        <v>#N/A</v>
      </c>
      <c r="CK11" s="191" t="e">
        <v>#N/A</v>
      </c>
      <c r="CL11" s="191" t="e">
        <v>#N/A</v>
      </c>
      <c r="CM11" s="191" t="e">
        <v>#N/A</v>
      </c>
      <c r="CN11" s="191" t="e">
        <v>#N/A</v>
      </c>
      <c r="CO11" s="193" t="e">
        <v>#N/A</v>
      </c>
      <c r="CP11" s="191" t="s">
        <v>1576</v>
      </c>
      <c r="CQ11" s="184" t="s">
        <v>14</v>
      </c>
      <c r="CR11" s="184" t="s">
        <v>14</v>
      </c>
      <c r="CS11" s="184" t="s">
        <v>14</v>
      </c>
      <c r="CT11" s="184" t="s">
        <v>14</v>
      </c>
      <c r="CU11" s="184" t="s">
        <v>1573</v>
      </c>
      <c r="CV11" s="184" t="s">
        <v>14</v>
      </c>
      <c r="CW11" s="181">
        <v>43867</v>
      </c>
      <c r="CX11" s="191" t="s">
        <v>5269</v>
      </c>
      <c r="CY11" s="188">
        <v>379000</v>
      </c>
      <c r="CZ11" s="188" t="s">
        <v>5270</v>
      </c>
      <c r="DA11" s="188" t="s">
        <v>21</v>
      </c>
      <c r="DB11" s="188">
        <v>2</v>
      </c>
      <c r="DC11" s="188" t="s">
        <v>5276</v>
      </c>
      <c r="DD11" s="188" t="s">
        <v>5271</v>
      </c>
      <c r="DE11" s="194">
        <v>44525</v>
      </c>
      <c r="DF11" s="190" t="s">
        <v>5273</v>
      </c>
      <c r="DG11" s="180">
        <v>272000</v>
      </c>
      <c r="DH11" s="184" t="s">
        <v>5270</v>
      </c>
      <c r="DI11" s="184" t="s">
        <v>59</v>
      </c>
      <c r="DJ11" s="184">
        <v>3</v>
      </c>
      <c r="DK11" s="184" t="s">
        <v>5272</v>
      </c>
      <c r="DL11" s="184" t="s">
        <v>5271</v>
      </c>
      <c r="DM11" s="181">
        <v>44525</v>
      </c>
      <c r="DN11" s="191" t="s">
        <v>5275</v>
      </c>
      <c r="DO11" s="188">
        <v>2000</v>
      </c>
      <c r="DP11" s="191" t="s">
        <v>5270</v>
      </c>
      <c r="DQ11" s="191" t="s">
        <v>59</v>
      </c>
      <c r="DR11" s="191">
        <v>3</v>
      </c>
      <c r="DS11" s="191" t="s">
        <v>5274</v>
      </c>
      <c r="DT11" s="191" t="s">
        <v>5271</v>
      </c>
      <c r="DU11" s="192">
        <v>44525</v>
      </c>
      <c r="DV11" s="190" t="s">
        <v>5277</v>
      </c>
      <c r="DW11" s="180">
        <v>379000</v>
      </c>
      <c r="DX11" s="184" t="s">
        <v>5270</v>
      </c>
      <c r="DY11" s="184" t="s">
        <v>21</v>
      </c>
      <c r="DZ11" s="184">
        <v>2</v>
      </c>
      <c r="EA11" s="184" t="s">
        <v>5276</v>
      </c>
      <c r="EB11" s="184" t="s">
        <v>5271</v>
      </c>
      <c r="EC11" s="181">
        <v>44525</v>
      </c>
      <c r="ED11" s="191" t="s">
        <v>2604</v>
      </c>
      <c r="EE11" s="188">
        <v>0</v>
      </c>
      <c r="EF11" s="191" t="s">
        <v>14</v>
      </c>
      <c r="EG11" s="191" t="s">
        <v>59</v>
      </c>
      <c r="EH11" s="191">
        <v>3</v>
      </c>
      <c r="EI11" s="191" t="s">
        <v>2603</v>
      </c>
      <c r="EJ11" s="191" t="s">
        <v>14</v>
      </c>
      <c r="EK11" s="192">
        <v>44225</v>
      </c>
      <c r="EL11" s="190" t="s">
        <v>2605</v>
      </c>
      <c r="EM11" s="180">
        <v>0</v>
      </c>
      <c r="EN11" s="184" t="s">
        <v>14</v>
      </c>
      <c r="EO11" s="184" t="s">
        <v>59</v>
      </c>
      <c r="EP11" s="184">
        <v>3</v>
      </c>
      <c r="EQ11" s="184" t="s">
        <v>2603</v>
      </c>
      <c r="ER11" s="184" t="s">
        <v>14</v>
      </c>
      <c r="ES11" s="181">
        <v>44225</v>
      </c>
      <c r="ET11" s="191" t="s">
        <v>2056</v>
      </c>
      <c r="EU11" s="191">
        <v>0</v>
      </c>
      <c r="EV11" s="191" t="s">
        <v>2054</v>
      </c>
      <c r="EW11" s="191" t="s">
        <v>59</v>
      </c>
      <c r="EX11" s="191">
        <v>3</v>
      </c>
      <c r="EY11" s="191" t="s">
        <v>2055</v>
      </c>
      <c r="EZ11" s="191" t="s">
        <v>1939</v>
      </c>
      <c r="FA11" s="192">
        <v>44110</v>
      </c>
      <c r="FB11" s="190" t="s">
        <v>539</v>
      </c>
      <c r="FC11" s="184">
        <v>2</v>
      </c>
      <c r="FD11" s="184">
        <v>0</v>
      </c>
      <c r="FE11" s="184" t="s">
        <v>21</v>
      </c>
      <c r="FF11" s="184">
        <v>2</v>
      </c>
      <c r="FG11" s="184" t="s">
        <v>538</v>
      </c>
      <c r="FH11" s="184">
        <v>0</v>
      </c>
      <c r="FI11" s="181">
        <v>43511</v>
      </c>
      <c r="FJ11" s="190" t="s">
        <v>543</v>
      </c>
      <c r="FK11" s="191" t="s">
        <v>14</v>
      </c>
      <c r="FL11" s="191">
        <v>0</v>
      </c>
      <c r="FM11" s="191" t="s">
        <v>21</v>
      </c>
      <c r="FN11" s="191">
        <v>2</v>
      </c>
      <c r="FO11" s="191">
        <v>0</v>
      </c>
      <c r="FP11" s="188">
        <v>0</v>
      </c>
      <c r="FQ11" s="189">
        <v>43511</v>
      </c>
      <c r="FR11" s="190" t="s">
        <v>544</v>
      </c>
      <c r="FS11" s="184" t="s">
        <v>14</v>
      </c>
      <c r="FT11" s="184">
        <v>0</v>
      </c>
      <c r="FU11" s="184" t="s">
        <v>21</v>
      </c>
      <c r="FV11" s="184">
        <v>2</v>
      </c>
      <c r="FW11" s="184">
        <v>0</v>
      </c>
      <c r="FX11" s="184">
        <v>0</v>
      </c>
      <c r="FY11" s="181">
        <v>43511</v>
      </c>
      <c r="FZ11" s="191" t="s">
        <v>4613</v>
      </c>
      <c r="GA11" s="191">
        <v>0</v>
      </c>
      <c r="GB11" s="191" t="s">
        <v>3077</v>
      </c>
      <c r="GC11" s="191" t="s">
        <v>21</v>
      </c>
      <c r="GD11" s="191">
        <v>2</v>
      </c>
      <c r="GE11" s="191" t="s">
        <v>14</v>
      </c>
      <c r="GF11" s="191" t="s">
        <v>14</v>
      </c>
      <c r="GG11" s="192">
        <v>44497</v>
      </c>
      <c r="GH11" s="190" t="s">
        <v>4619</v>
      </c>
      <c r="GI11" s="184">
        <v>1</v>
      </c>
      <c r="GJ11" s="184" t="s">
        <v>3077</v>
      </c>
      <c r="GK11" s="184" t="s">
        <v>21</v>
      </c>
      <c r="GL11" s="184">
        <v>2</v>
      </c>
      <c r="GM11" s="184" t="s">
        <v>14</v>
      </c>
      <c r="GN11" s="184" t="s">
        <v>14</v>
      </c>
      <c r="GO11" s="181">
        <v>44497</v>
      </c>
      <c r="GP11" s="191" t="s">
        <v>4614</v>
      </c>
      <c r="GQ11" s="191">
        <v>1</v>
      </c>
      <c r="GR11" s="191" t="s">
        <v>3077</v>
      </c>
      <c r="GS11" s="191" t="s">
        <v>21</v>
      </c>
      <c r="GT11" s="191">
        <v>2</v>
      </c>
      <c r="GU11" s="191" t="s">
        <v>14</v>
      </c>
      <c r="GV11" s="191" t="s">
        <v>14</v>
      </c>
      <c r="GW11" s="192">
        <v>44497</v>
      </c>
      <c r="GX11" s="190" t="s">
        <v>4620</v>
      </c>
      <c r="GY11" s="184">
        <v>0</v>
      </c>
      <c r="GZ11" s="184" t="s">
        <v>3077</v>
      </c>
      <c r="HA11" s="184" t="s">
        <v>21</v>
      </c>
      <c r="HB11" s="184">
        <v>2</v>
      </c>
      <c r="HC11" s="184" t="s">
        <v>14</v>
      </c>
      <c r="HD11" s="184" t="s">
        <v>14</v>
      </c>
      <c r="HE11" s="181">
        <v>44497</v>
      </c>
      <c r="HF11" s="191" t="s">
        <v>4612</v>
      </c>
      <c r="HG11" s="191">
        <v>0</v>
      </c>
      <c r="HH11" s="191" t="s">
        <v>3077</v>
      </c>
      <c r="HI11" s="191" t="s">
        <v>21</v>
      </c>
      <c r="HJ11" s="191">
        <v>2</v>
      </c>
      <c r="HK11" s="191" t="s">
        <v>14</v>
      </c>
      <c r="HL11" s="191" t="s">
        <v>14</v>
      </c>
      <c r="HM11" s="192">
        <v>44497</v>
      </c>
      <c r="HN11" s="190" t="s">
        <v>4618</v>
      </c>
      <c r="HO11" s="184">
        <v>1</v>
      </c>
      <c r="HP11" s="184" t="s">
        <v>3077</v>
      </c>
      <c r="HQ11" s="184" t="s">
        <v>21</v>
      </c>
      <c r="HR11" s="184">
        <v>2</v>
      </c>
      <c r="HS11" s="184" t="s">
        <v>14</v>
      </c>
      <c r="HT11" s="184" t="s">
        <v>14</v>
      </c>
      <c r="HU11" s="181">
        <v>44497</v>
      </c>
      <c r="HV11" s="191" t="s">
        <v>4615</v>
      </c>
      <c r="HW11" s="191">
        <v>0</v>
      </c>
      <c r="HX11" s="191" t="s">
        <v>3077</v>
      </c>
      <c r="HY11" s="191" t="s">
        <v>21</v>
      </c>
      <c r="HZ11" s="191">
        <v>2</v>
      </c>
      <c r="IA11" s="191" t="s">
        <v>14</v>
      </c>
      <c r="IB11" s="191" t="s">
        <v>14</v>
      </c>
      <c r="IC11" s="192">
        <v>44497</v>
      </c>
      <c r="ID11" s="190" t="s">
        <v>4617</v>
      </c>
      <c r="IE11" s="184">
        <v>0</v>
      </c>
      <c r="IF11" s="184" t="s">
        <v>3077</v>
      </c>
      <c r="IG11" s="184" t="s">
        <v>21</v>
      </c>
      <c r="IH11" s="184">
        <v>2</v>
      </c>
      <c r="II11" s="184" t="s">
        <v>14</v>
      </c>
      <c r="IJ11" s="184" t="s">
        <v>14</v>
      </c>
      <c r="IK11" s="181">
        <v>44497</v>
      </c>
      <c r="IL11" s="191" t="s">
        <v>4616</v>
      </c>
      <c r="IM11" s="191">
        <v>0</v>
      </c>
      <c r="IN11" s="191" t="s">
        <v>3077</v>
      </c>
      <c r="IO11" s="191" t="s">
        <v>21</v>
      </c>
      <c r="IP11" s="191">
        <v>2</v>
      </c>
      <c r="IQ11" s="191" t="s">
        <v>14</v>
      </c>
      <c r="IR11" s="191" t="s">
        <v>14</v>
      </c>
      <c r="IS11" s="192">
        <v>44497</v>
      </c>
    </row>
    <row r="12" spans="1:253" s="286" customFormat="1" ht="12.75" customHeight="1" x14ac:dyDescent="0.2">
      <c r="A12" s="286" t="s">
        <v>5821</v>
      </c>
      <c r="B12" s="286" t="s">
        <v>7825</v>
      </c>
      <c r="C12" s="286" t="s">
        <v>5822</v>
      </c>
      <c r="D12" s="286" t="s">
        <v>537</v>
      </c>
      <c r="E12" s="286" t="s">
        <v>7273</v>
      </c>
      <c r="F12" s="286" t="s">
        <v>5826</v>
      </c>
      <c r="G12" s="179">
        <v>208495000</v>
      </c>
      <c r="H12" s="180" t="s">
        <v>5823</v>
      </c>
      <c r="I12" s="180" t="s">
        <v>41</v>
      </c>
      <c r="J12" s="180">
        <v>1</v>
      </c>
      <c r="K12" s="180" t="s">
        <v>5825</v>
      </c>
      <c r="L12" s="180" t="s">
        <v>5824</v>
      </c>
      <c r="M12" s="181">
        <v>44568</v>
      </c>
      <c r="N12" s="190" t="s">
        <v>5830</v>
      </c>
      <c r="O12" s="182">
        <v>1153823</v>
      </c>
      <c r="P12" s="182" t="s">
        <v>5827</v>
      </c>
      <c r="Q12" s="182" t="s">
        <v>41</v>
      </c>
      <c r="R12" s="182">
        <v>1</v>
      </c>
      <c r="S12" s="182" t="s">
        <v>5829</v>
      </c>
      <c r="T12" s="182" t="s">
        <v>5828</v>
      </c>
      <c r="U12" s="183">
        <v>44568</v>
      </c>
      <c r="V12" s="190" t="s">
        <v>5834</v>
      </c>
      <c r="W12" s="180">
        <v>36051000</v>
      </c>
      <c r="X12" s="180" t="s">
        <v>5831</v>
      </c>
      <c r="Y12" s="180" t="s">
        <v>21</v>
      </c>
      <c r="Z12" s="180">
        <v>2</v>
      </c>
      <c r="AA12" s="180" t="s">
        <v>5833</v>
      </c>
      <c r="AB12" s="180" t="s">
        <v>5832</v>
      </c>
      <c r="AC12" s="181">
        <v>44568</v>
      </c>
      <c r="AD12" s="190" t="s">
        <v>5838</v>
      </c>
      <c r="AE12" s="188">
        <v>638000</v>
      </c>
      <c r="AF12" s="188" t="s">
        <v>5835</v>
      </c>
      <c r="AG12" s="188" t="s">
        <v>21</v>
      </c>
      <c r="AH12" s="188">
        <v>2</v>
      </c>
      <c r="AI12" s="188" t="s">
        <v>5837</v>
      </c>
      <c r="AJ12" s="188" t="s">
        <v>5836</v>
      </c>
      <c r="AK12" s="189">
        <v>44568</v>
      </c>
      <c r="AL12" s="190" t="s">
        <v>5856</v>
      </c>
      <c r="AM12" s="180">
        <v>96000</v>
      </c>
      <c r="AN12" s="180" t="s">
        <v>5835</v>
      </c>
      <c r="AO12" s="180" t="s">
        <v>21</v>
      </c>
      <c r="AP12" s="180">
        <v>2</v>
      </c>
      <c r="AQ12" s="180" t="s">
        <v>5855</v>
      </c>
      <c r="AR12" s="180" t="s">
        <v>5836</v>
      </c>
      <c r="AS12" s="181">
        <v>44568</v>
      </c>
      <c r="AT12" s="191" t="s">
        <v>5852</v>
      </c>
      <c r="AU12" s="188">
        <v>517</v>
      </c>
      <c r="AV12" s="188" t="s">
        <v>5849</v>
      </c>
      <c r="AW12" s="188" t="s">
        <v>21</v>
      </c>
      <c r="AX12" s="188">
        <v>2</v>
      </c>
      <c r="AY12" s="188" t="s">
        <v>5851</v>
      </c>
      <c r="AZ12" s="188" t="s">
        <v>5850</v>
      </c>
      <c r="BA12" s="189">
        <v>44568</v>
      </c>
      <c r="BB12" s="190" t="s">
        <v>8153</v>
      </c>
      <c r="BC12" s="180" t="e">
        <v>#N/A</v>
      </c>
      <c r="BD12" s="180" t="e">
        <v>#N/A</v>
      </c>
      <c r="BE12" s="180" t="e">
        <v>#N/A</v>
      </c>
      <c r="BF12" s="180" t="e">
        <v>#N/A</v>
      </c>
      <c r="BG12" s="180" t="e">
        <v>#N/A</v>
      </c>
      <c r="BH12" s="180" t="e">
        <v>#N/A</v>
      </c>
      <c r="BI12" s="181" t="e">
        <v>#N/A</v>
      </c>
      <c r="BJ12" s="191" t="s">
        <v>5854</v>
      </c>
      <c r="BK12" s="191">
        <v>31</v>
      </c>
      <c r="BL12" s="191" t="s">
        <v>5849</v>
      </c>
      <c r="BM12" s="191" t="s">
        <v>21</v>
      </c>
      <c r="BN12" s="191">
        <v>2</v>
      </c>
      <c r="BO12" s="191" t="s">
        <v>5853</v>
      </c>
      <c r="BP12" s="188" t="s">
        <v>5850</v>
      </c>
      <c r="BQ12" s="192">
        <v>44568</v>
      </c>
      <c r="BR12" s="190" t="s">
        <v>8154</v>
      </c>
      <c r="BS12" s="184" t="e">
        <v>#N/A</v>
      </c>
      <c r="BT12" s="184" t="e">
        <v>#N/A</v>
      </c>
      <c r="BU12" s="184" t="e">
        <v>#N/A</v>
      </c>
      <c r="BV12" s="184" t="e">
        <v>#N/A</v>
      </c>
      <c r="BW12" s="184" t="e">
        <v>#N/A</v>
      </c>
      <c r="BX12" s="184" t="e">
        <v>#N/A</v>
      </c>
      <c r="BY12" s="181" t="e">
        <v>#N/A</v>
      </c>
      <c r="BZ12" s="191" t="s">
        <v>8155</v>
      </c>
      <c r="CA12" s="191" t="e">
        <v>#N/A</v>
      </c>
      <c r="CB12" s="191" t="e">
        <v>#N/A</v>
      </c>
      <c r="CC12" s="191" t="e">
        <v>#N/A</v>
      </c>
      <c r="CD12" s="191" t="e">
        <v>#N/A</v>
      </c>
      <c r="CE12" s="191" t="e">
        <v>#N/A</v>
      </c>
      <c r="CF12" s="191" t="e">
        <v>#N/A</v>
      </c>
      <c r="CG12" s="192" t="e">
        <v>#N/A</v>
      </c>
      <c r="CH12" s="190" t="s">
        <v>8156</v>
      </c>
      <c r="CI12" s="191" t="e">
        <v>#N/A</v>
      </c>
      <c r="CJ12" s="191" t="e">
        <v>#N/A</v>
      </c>
      <c r="CK12" s="191" t="e">
        <v>#N/A</v>
      </c>
      <c r="CL12" s="191" t="e">
        <v>#N/A</v>
      </c>
      <c r="CM12" s="191" t="e">
        <v>#N/A</v>
      </c>
      <c r="CN12" s="191" t="e">
        <v>#N/A</v>
      </c>
      <c r="CO12" s="193" t="e">
        <v>#N/A</v>
      </c>
      <c r="CP12" s="191" t="s">
        <v>8157</v>
      </c>
      <c r="CQ12" s="184" t="e">
        <v>#N/A</v>
      </c>
      <c r="CR12" s="184" t="e">
        <v>#N/A</v>
      </c>
      <c r="CS12" s="184" t="e">
        <v>#N/A</v>
      </c>
      <c r="CT12" s="184" t="e">
        <v>#N/A</v>
      </c>
      <c r="CU12" s="184" t="e">
        <v>#N/A</v>
      </c>
      <c r="CV12" s="184" t="e">
        <v>#N/A</v>
      </c>
      <c r="CW12" s="181" t="e">
        <v>#N/A</v>
      </c>
      <c r="CX12" s="191" t="s">
        <v>5840</v>
      </c>
      <c r="CY12" s="188">
        <v>96000</v>
      </c>
      <c r="CZ12" s="188" t="s">
        <v>5835</v>
      </c>
      <c r="DA12" s="188" t="s">
        <v>59</v>
      </c>
      <c r="DB12" s="188">
        <v>3</v>
      </c>
      <c r="DC12" s="188" t="s">
        <v>5839</v>
      </c>
      <c r="DD12" s="188" t="s">
        <v>5836</v>
      </c>
      <c r="DE12" s="194">
        <v>44568</v>
      </c>
      <c r="DF12" s="190" t="s">
        <v>5842</v>
      </c>
      <c r="DG12" s="180">
        <v>35413000</v>
      </c>
      <c r="DH12" s="184" t="s">
        <v>2377</v>
      </c>
      <c r="DI12" s="184" t="s">
        <v>59</v>
      </c>
      <c r="DJ12" s="184">
        <v>3</v>
      </c>
      <c r="DK12" s="184" t="s">
        <v>5841</v>
      </c>
      <c r="DL12" s="184" t="s">
        <v>14</v>
      </c>
      <c r="DM12" s="181">
        <v>44568</v>
      </c>
      <c r="DN12" s="191" t="s">
        <v>5844</v>
      </c>
      <c r="DO12" s="188">
        <v>541000</v>
      </c>
      <c r="DP12" s="191" t="s">
        <v>2377</v>
      </c>
      <c r="DQ12" s="191" t="s">
        <v>59</v>
      </c>
      <c r="DR12" s="191">
        <v>3</v>
      </c>
      <c r="DS12" s="191" t="s">
        <v>5843</v>
      </c>
      <c r="DT12" s="191" t="s">
        <v>14</v>
      </c>
      <c r="DU12" s="192">
        <v>44568</v>
      </c>
      <c r="DV12" s="190" t="s">
        <v>5845</v>
      </c>
      <c r="DW12" s="180">
        <v>96000</v>
      </c>
      <c r="DX12" s="184" t="s">
        <v>5835</v>
      </c>
      <c r="DY12" s="184" t="s">
        <v>59</v>
      </c>
      <c r="DZ12" s="184">
        <v>3</v>
      </c>
      <c r="EA12" s="184" t="s">
        <v>5839</v>
      </c>
      <c r="EB12" s="184" t="s">
        <v>5836</v>
      </c>
      <c r="EC12" s="181">
        <v>44568</v>
      </c>
      <c r="ED12" s="191" t="s">
        <v>5847</v>
      </c>
      <c r="EE12" s="188">
        <v>0</v>
      </c>
      <c r="EF12" s="191" t="s">
        <v>2377</v>
      </c>
      <c r="EG12" s="191" t="s">
        <v>59</v>
      </c>
      <c r="EH12" s="191">
        <v>3</v>
      </c>
      <c r="EI12" s="191" t="s">
        <v>5846</v>
      </c>
      <c r="EJ12" s="191" t="s">
        <v>14</v>
      </c>
      <c r="EK12" s="192">
        <v>44568</v>
      </c>
      <c r="EL12" s="190" t="s">
        <v>5848</v>
      </c>
      <c r="EM12" s="180">
        <v>0</v>
      </c>
      <c r="EN12" s="184" t="s">
        <v>2377</v>
      </c>
      <c r="EO12" s="184" t="s">
        <v>59</v>
      </c>
      <c r="EP12" s="184">
        <v>3</v>
      </c>
      <c r="EQ12" s="184" t="s">
        <v>5846</v>
      </c>
      <c r="ER12" s="184" t="s">
        <v>14</v>
      </c>
      <c r="ES12" s="181">
        <v>44568</v>
      </c>
      <c r="ET12" s="191" t="s">
        <v>5961</v>
      </c>
      <c r="EU12" s="191">
        <v>31</v>
      </c>
      <c r="EV12" s="191" t="s">
        <v>5959</v>
      </c>
      <c r="EW12" s="191" t="s">
        <v>21</v>
      </c>
      <c r="EX12" s="191">
        <v>2</v>
      </c>
      <c r="EY12" s="191" t="s">
        <v>5960</v>
      </c>
      <c r="EZ12" s="191" t="s">
        <v>5850</v>
      </c>
      <c r="FA12" s="192">
        <v>44572</v>
      </c>
      <c r="FB12" s="190" t="s">
        <v>5858</v>
      </c>
      <c r="FC12" s="184">
        <v>2</v>
      </c>
      <c r="FD12" s="184" t="s">
        <v>14</v>
      </c>
      <c r="FE12" s="184" t="s">
        <v>21</v>
      </c>
      <c r="FF12" s="184">
        <v>2</v>
      </c>
      <c r="FG12" s="184" t="s">
        <v>5857</v>
      </c>
      <c r="FH12" s="184" t="s">
        <v>14</v>
      </c>
      <c r="FI12" s="181">
        <v>44568</v>
      </c>
      <c r="FJ12" s="190" t="s">
        <v>8158</v>
      </c>
      <c r="FK12" s="191" t="e">
        <v>#N/A</v>
      </c>
      <c r="FL12" s="191" t="e">
        <v>#N/A</v>
      </c>
      <c r="FM12" s="191" t="e">
        <v>#N/A</v>
      </c>
      <c r="FN12" s="191" t="e">
        <v>#N/A</v>
      </c>
      <c r="FO12" s="191" t="e">
        <v>#N/A</v>
      </c>
      <c r="FP12" s="188" t="e">
        <v>#N/A</v>
      </c>
      <c r="FQ12" s="189" t="e">
        <v>#N/A</v>
      </c>
      <c r="FR12" s="190" t="s">
        <v>8159</v>
      </c>
      <c r="FS12" s="184" t="e">
        <v>#N/A</v>
      </c>
      <c r="FT12" s="184" t="e">
        <v>#N/A</v>
      </c>
      <c r="FU12" s="184" t="e">
        <v>#N/A</v>
      </c>
      <c r="FV12" s="184" t="e">
        <v>#N/A</v>
      </c>
      <c r="FW12" s="184" t="e">
        <v>#N/A</v>
      </c>
      <c r="FX12" s="184" t="e">
        <v>#N/A</v>
      </c>
      <c r="FY12" s="181" t="e">
        <v>#N/A</v>
      </c>
      <c r="FZ12" s="191" t="s">
        <v>5902</v>
      </c>
      <c r="GA12" s="191">
        <v>0</v>
      </c>
      <c r="GB12" s="191" t="s">
        <v>3077</v>
      </c>
      <c r="GC12" s="191" t="s">
        <v>21</v>
      </c>
      <c r="GD12" s="191">
        <v>2</v>
      </c>
      <c r="GE12" s="191" t="s">
        <v>14</v>
      </c>
      <c r="GF12" s="191" t="s">
        <v>14</v>
      </c>
      <c r="GG12" s="192">
        <v>44568</v>
      </c>
      <c r="GH12" s="190" t="s">
        <v>5908</v>
      </c>
      <c r="GI12" s="184">
        <v>2</v>
      </c>
      <c r="GJ12" s="184" t="s">
        <v>3077</v>
      </c>
      <c r="GK12" s="184" t="s">
        <v>21</v>
      </c>
      <c r="GL12" s="184">
        <v>2</v>
      </c>
      <c r="GM12" s="184" t="s">
        <v>14</v>
      </c>
      <c r="GN12" s="184" t="s">
        <v>14</v>
      </c>
      <c r="GO12" s="181">
        <v>44568</v>
      </c>
      <c r="GP12" s="191" t="s">
        <v>5903</v>
      </c>
      <c r="GQ12" s="191">
        <v>0</v>
      </c>
      <c r="GR12" s="191" t="s">
        <v>3077</v>
      </c>
      <c r="GS12" s="191" t="s">
        <v>21</v>
      </c>
      <c r="GT12" s="191">
        <v>2</v>
      </c>
      <c r="GU12" s="191" t="s">
        <v>14</v>
      </c>
      <c r="GV12" s="191" t="s">
        <v>14</v>
      </c>
      <c r="GW12" s="192">
        <v>44568</v>
      </c>
      <c r="GX12" s="190" t="s">
        <v>5909</v>
      </c>
      <c r="GY12" s="184">
        <v>0</v>
      </c>
      <c r="GZ12" s="184" t="s">
        <v>3077</v>
      </c>
      <c r="HA12" s="184" t="s">
        <v>21</v>
      </c>
      <c r="HB12" s="184">
        <v>2</v>
      </c>
      <c r="HC12" s="184" t="s">
        <v>14</v>
      </c>
      <c r="HD12" s="184" t="s">
        <v>14</v>
      </c>
      <c r="HE12" s="181">
        <v>44568</v>
      </c>
      <c r="HF12" s="191" t="s">
        <v>5901</v>
      </c>
      <c r="HG12" s="191">
        <v>0</v>
      </c>
      <c r="HH12" s="191" t="s">
        <v>3077</v>
      </c>
      <c r="HI12" s="191" t="s">
        <v>21</v>
      </c>
      <c r="HJ12" s="191">
        <v>2</v>
      </c>
      <c r="HK12" s="191" t="s">
        <v>14</v>
      </c>
      <c r="HL12" s="191" t="s">
        <v>14</v>
      </c>
      <c r="HM12" s="192">
        <v>44568</v>
      </c>
      <c r="HN12" s="190" t="s">
        <v>5907</v>
      </c>
      <c r="HO12" s="184">
        <v>2</v>
      </c>
      <c r="HP12" s="184" t="s">
        <v>3077</v>
      </c>
      <c r="HQ12" s="184" t="s">
        <v>21</v>
      </c>
      <c r="HR12" s="184">
        <v>2</v>
      </c>
      <c r="HS12" s="184" t="s">
        <v>14</v>
      </c>
      <c r="HT12" s="184" t="s">
        <v>14</v>
      </c>
      <c r="HU12" s="181">
        <v>44568</v>
      </c>
      <c r="HV12" s="191" t="s">
        <v>5904</v>
      </c>
      <c r="HW12" s="191">
        <v>0</v>
      </c>
      <c r="HX12" s="191" t="s">
        <v>3077</v>
      </c>
      <c r="HY12" s="191" t="s">
        <v>21</v>
      </c>
      <c r="HZ12" s="191">
        <v>2</v>
      </c>
      <c r="IA12" s="191" t="s">
        <v>14</v>
      </c>
      <c r="IB12" s="191" t="s">
        <v>14</v>
      </c>
      <c r="IC12" s="192">
        <v>44568</v>
      </c>
      <c r="ID12" s="190" t="s">
        <v>5906</v>
      </c>
      <c r="IE12" s="184">
        <v>0</v>
      </c>
      <c r="IF12" s="184" t="s">
        <v>3077</v>
      </c>
      <c r="IG12" s="184" t="s">
        <v>21</v>
      </c>
      <c r="IH12" s="184">
        <v>2</v>
      </c>
      <c r="II12" s="184" t="s">
        <v>14</v>
      </c>
      <c r="IJ12" s="184" t="s">
        <v>14</v>
      </c>
      <c r="IK12" s="181">
        <v>44568</v>
      </c>
      <c r="IL12" s="191" t="s">
        <v>5905</v>
      </c>
      <c r="IM12" s="191">
        <v>3</v>
      </c>
      <c r="IN12" s="191" t="s">
        <v>3077</v>
      </c>
      <c r="IO12" s="191" t="s">
        <v>21</v>
      </c>
      <c r="IP12" s="191">
        <v>2</v>
      </c>
      <c r="IQ12" s="191" t="s">
        <v>14</v>
      </c>
      <c r="IR12" s="191" t="s">
        <v>14</v>
      </c>
      <c r="IS12" s="192">
        <v>44568</v>
      </c>
    </row>
    <row r="13" spans="1:253" s="286" customFormat="1" ht="12.75" customHeight="1" x14ac:dyDescent="0.2">
      <c r="A13" s="286" t="s">
        <v>248</v>
      </c>
      <c r="B13" s="286" t="s">
        <v>7798</v>
      </c>
      <c r="C13" s="286" t="s">
        <v>249</v>
      </c>
      <c r="D13" s="286" t="s">
        <v>250</v>
      </c>
      <c r="E13" s="286" t="s">
        <v>7282</v>
      </c>
      <c r="F13" s="286" t="s">
        <v>2269</v>
      </c>
      <c r="G13" s="179">
        <v>4900000</v>
      </c>
      <c r="H13" s="180" t="s">
        <v>2103</v>
      </c>
      <c r="I13" s="180" t="s">
        <v>21</v>
      </c>
      <c r="J13" s="180">
        <v>2</v>
      </c>
      <c r="K13" s="180" t="s">
        <v>2267</v>
      </c>
      <c r="L13" s="180" t="s">
        <v>2104</v>
      </c>
      <c r="M13" s="181">
        <v>44187</v>
      </c>
      <c r="N13" s="190" t="s">
        <v>259</v>
      </c>
      <c r="O13" s="182">
        <v>623000</v>
      </c>
      <c r="P13" s="182" t="s">
        <v>256</v>
      </c>
      <c r="Q13" s="182" t="s">
        <v>41</v>
      </c>
      <c r="R13" s="182">
        <v>1</v>
      </c>
      <c r="S13" s="182" t="s">
        <v>258</v>
      </c>
      <c r="T13" s="182" t="s">
        <v>257</v>
      </c>
      <c r="U13" s="183">
        <v>43508</v>
      </c>
      <c r="V13" s="190" t="s">
        <v>2268</v>
      </c>
      <c r="W13" s="180">
        <v>4900000</v>
      </c>
      <c r="X13" s="180" t="s">
        <v>2103</v>
      </c>
      <c r="Y13" s="180" t="s">
        <v>59</v>
      </c>
      <c r="Z13" s="180">
        <v>3</v>
      </c>
      <c r="AA13" s="180" t="s">
        <v>2267</v>
      </c>
      <c r="AB13" s="180" t="s">
        <v>2104</v>
      </c>
      <c r="AC13" s="181">
        <v>44187</v>
      </c>
      <c r="AD13" s="190" t="s">
        <v>2266</v>
      </c>
      <c r="AE13" s="188">
        <v>4900000</v>
      </c>
      <c r="AF13" s="188" t="s">
        <v>2103</v>
      </c>
      <c r="AG13" s="188" t="s">
        <v>59</v>
      </c>
      <c r="AH13" s="188">
        <v>3</v>
      </c>
      <c r="AI13" s="188" t="s">
        <v>2265</v>
      </c>
      <c r="AJ13" s="188" t="s">
        <v>2104</v>
      </c>
      <c r="AK13" s="189">
        <v>44187</v>
      </c>
      <c r="AL13" s="190" t="s">
        <v>3756</v>
      </c>
      <c r="AM13" s="180">
        <v>1557000</v>
      </c>
      <c r="AN13" s="180" t="s">
        <v>3753</v>
      </c>
      <c r="AO13" s="180" t="s">
        <v>41</v>
      </c>
      <c r="AP13" s="180">
        <v>1</v>
      </c>
      <c r="AQ13" s="180" t="s">
        <v>3755</v>
      </c>
      <c r="AR13" s="180" t="s">
        <v>3754</v>
      </c>
      <c r="AS13" s="181">
        <v>44467</v>
      </c>
      <c r="AT13" s="191" t="s">
        <v>255</v>
      </c>
      <c r="AU13" s="188" t="s">
        <v>14</v>
      </c>
      <c r="AV13" s="188">
        <v>0</v>
      </c>
      <c r="AW13" s="188" t="s">
        <v>14</v>
      </c>
      <c r="AX13" s="188" t="s">
        <v>14</v>
      </c>
      <c r="AY13" s="188" t="s">
        <v>251</v>
      </c>
      <c r="AZ13" s="188">
        <v>0</v>
      </c>
      <c r="BA13" s="189">
        <v>43508</v>
      </c>
      <c r="BB13" s="190" t="s">
        <v>849</v>
      </c>
      <c r="BC13" s="180" t="s">
        <v>14</v>
      </c>
      <c r="BD13" s="180">
        <v>0</v>
      </c>
      <c r="BE13" s="180" t="s">
        <v>21</v>
      </c>
      <c r="BF13" s="180">
        <v>2</v>
      </c>
      <c r="BG13" s="180" t="s">
        <v>848</v>
      </c>
      <c r="BH13" s="180">
        <v>0</v>
      </c>
      <c r="BI13" s="181">
        <v>43522</v>
      </c>
      <c r="BJ13" s="191" t="s">
        <v>3759</v>
      </c>
      <c r="BK13" s="191">
        <v>708</v>
      </c>
      <c r="BL13" s="191" t="s">
        <v>3757</v>
      </c>
      <c r="BM13" s="191" t="s">
        <v>41</v>
      </c>
      <c r="BN13" s="191">
        <v>1</v>
      </c>
      <c r="BO13" s="191" t="s">
        <v>3758</v>
      </c>
      <c r="BP13" s="188" t="s">
        <v>2855</v>
      </c>
      <c r="BQ13" s="192">
        <v>44467</v>
      </c>
      <c r="BR13" s="190" t="s">
        <v>252</v>
      </c>
      <c r="BS13" s="184" t="s">
        <v>14</v>
      </c>
      <c r="BT13" s="184">
        <v>0</v>
      </c>
      <c r="BU13" s="184" t="s">
        <v>14</v>
      </c>
      <c r="BV13" s="184" t="s">
        <v>14</v>
      </c>
      <c r="BW13" s="184" t="s">
        <v>251</v>
      </c>
      <c r="BX13" s="184">
        <v>0</v>
      </c>
      <c r="BY13" s="181">
        <v>43508</v>
      </c>
      <c r="BZ13" s="191" t="s">
        <v>253</v>
      </c>
      <c r="CA13" s="191" t="s">
        <v>14</v>
      </c>
      <c r="CB13" s="191">
        <v>0</v>
      </c>
      <c r="CC13" s="191" t="s">
        <v>14</v>
      </c>
      <c r="CD13" s="191" t="s">
        <v>14</v>
      </c>
      <c r="CE13" s="191" t="s">
        <v>251</v>
      </c>
      <c r="CF13" s="191">
        <v>0</v>
      </c>
      <c r="CG13" s="192">
        <v>43508</v>
      </c>
      <c r="CH13" s="190" t="s">
        <v>8160</v>
      </c>
      <c r="CI13" s="191" t="e">
        <v>#N/A</v>
      </c>
      <c r="CJ13" s="191" t="e">
        <v>#N/A</v>
      </c>
      <c r="CK13" s="191" t="e">
        <v>#N/A</v>
      </c>
      <c r="CL13" s="191" t="e">
        <v>#N/A</v>
      </c>
      <c r="CM13" s="191" t="e">
        <v>#N/A</v>
      </c>
      <c r="CN13" s="191" t="e">
        <v>#N/A</v>
      </c>
      <c r="CO13" s="193" t="e">
        <v>#N/A</v>
      </c>
      <c r="CP13" s="191" t="s">
        <v>254</v>
      </c>
      <c r="CQ13" s="184" t="s">
        <v>14</v>
      </c>
      <c r="CR13" s="184">
        <v>0</v>
      </c>
      <c r="CS13" s="184" t="s">
        <v>14</v>
      </c>
      <c r="CT13" s="184" t="s">
        <v>14</v>
      </c>
      <c r="CU13" s="184" t="s">
        <v>251</v>
      </c>
      <c r="CV13" s="184">
        <v>0</v>
      </c>
      <c r="CW13" s="181">
        <v>43508</v>
      </c>
      <c r="CX13" s="191" t="s">
        <v>2109</v>
      </c>
      <c r="CY13" s="188">
        <v>2800000</v>
      </c>
      <c r="CZ13" s="188" t="s">
        <v>2103</v>
      </c>
      <c r="DA13" s="188" t="s">
        <v>59</v>
      </c>
      <c r="DB13" s="188">
        <v>3</v>
      </c>
      <c r="DC13" s="188" t="s">
        <v>2105</v>
      </c>
      <c r="DD13" s="188" t="s">
        <v>2104</v>
      </c>
      <c r="DE13" s="194">
        <v>44131</v>
      </c>
      <c r="DF13" s="190" t="s">
        <v>2107</v>
      </c>
      <c r="DG13" s="180">
        <v>0</v>
      </c>
      <c r="DH13" s="184" t="s">
        <v>2103</v>
      </c>
      <c r="DI13" s="184" t="s">
        <v>59</v>
      </c>
      <c r="DJ13" s="184">
        <v>3</v>
      </c>
      <c r="DK13" s="184" t="s">
        <v>2105</v>
      </c>
      <c r="DL13" s="184" t="s">
        <v>2104</v>
      </c>
      <c r="DM13" s="181">
        <v>44131</v>
      </c>
      <c r="DN13" s="191" t="s">
        <v>2111</v>
      </c>
      <c r="DO13" s="188">
        <v>2100000</v>
      </c>
      <c r="DP13" s="191" t="s">
        <v>2103</v>
      </c>
      <c r="DQ13" s="191" t="s">
        <v>59</v>
      </c>
      <c r="DR13" s="191">
        <v>3</v>
      </c>
      <c r="DS13" s="191" t="s">
        <v>2105</v>
      </c>
      <c r="DT13" s="191" t="s">
        <v>2104</v>
      </c>
      <c r="DU13" s="192">
        <v>44131</v>
      </c>
      <c r="DV13" s="190" t="s">
        <v>2108</v>
      </c>
      <c r="DW13" s="180">
        <v>900000</v>
      </c>
      <c r="DX13" s="184" t="s">
        <v>2103</v>
      </c>
      <c r="DY13" s="184" t="s">
        <v>59</v>
      </c>
      <c r="DZ13" s="184">
        <v>3</v>
      </c>
      <c r="EA13" s="184" t="s">
        <v>2105</v>
      </c>
      <c r="EB13" s="184" t="s">
        <v>2104</v>
      </c>
      <c r="EC13" s="181">
        <v>44131</v>
      </c>
      <c r="ED13" s="191" t="s">
        <v>2110</v>
      </c>
      <c r="EE13" s="188">
        <v>1900000</v>
      </c>
      <c r="EF13" s="191" t="s">
        <v>2103</v>
      </c>
      <c r="EG13" s="191" t="s">
        <v>59</v>
      </c>
      <c r="EH13" s="191">
        <v>3</v>
      </c>
      <c r="EI13" s="191" t="s">
        <v>2105</v>
      </c>
      <c r="EJ13" s="191" t="s">
        <v>2104</v>
      </c>
      <c r="EK13" s="192">
        <v>44131</v>
      </c>
      <c r="EL13" s="190" t="s">
        <v>2106</v>
      </c>
      <c r="EM13" s="180">
        <v>0</v>
      </c>
      <c r="EN13" s="184" t="s">
        <v>2103</v>
      </c>
      <c r="EO13" s="184" t="s">
        <v>59</v>
      </c>
      <c r="EP13" s="184">
        <v>3</v>
      </c>
      <c r="EQ13" s="184" t="s">
        <v>2105</v>
      </c>
      <c r="ER13" s="184" t="s">
        <v>2104</v>
      </c>
      <c r="ES13" s="181">
        <v>44131</v>
      </c>
      <c r="ET13" s="191" t="s">
        <v>2848</v>
      </c>
      <c r="EU13" s="191">
        <v>310</v>
      </c>
      <c r="EV13" s="191" t="s">
        <v>2804</v>
      </c>
      <c r="EW13" s="191" t="s">
        <v>59</v>
      </c>
      <c r="EX13" s="191">
        <v>3</v>
      </c>
      <c r="EY13" s="191" t="s">
        <v>2847</v>
      </c>
      <c r="EZ13" s="191" t="s">
        <v>690</v>
      </c>
      <c r="FA13" s="192">
        <v>44281</v>
      </c>
      <c r="FB13" s="190" t="s">
        <v>1714</v>
      </c>
      <c r="FC13" s="184">
        <v>5</v>
      </c>
      <c r="FD13" s="184" t="s">
        <v>1711</v>
      </c>
      <c r="FE13" s="184" t="s">
        <v>21</v>
      </c>
      <c r="FF13" s="184">
        <v>2</v>
      </c>
      <c r="FG13" s="184" t="s">
        <v>1713</v>
      </c>
      <c r="FH13" s="184" t="s">
        <v>1712</v>
      </c>
      <c r="FI13" s="181">
        <v>43920</v>
      </c>
      <c r="FJ13" s="190" t="s">
        <v>260</v>
      </c>
      <c r="FK13" s="191" t="s">
        <v>14</v>
      </c>
      <c r="FL13" s="191">
        <v>0</v>
      </c>
      <c r="FM13" s="191" t="s">
        <v>14</v>
      </c>
      <c r="FN13" s="191" t="s">
        <v>14</v>
      </c>
      <c r="FO13" s="191" t="s">
        <v>251</v>
      </c>
      <c r="FP13" s="188">
        <v>0</v>
      </c>
      <c r="FQ13" s="189">
        <v>43508</v>
      </c>
      <c r="FR13" s="190" t="s">
        <v>261</v>
      </c>
      <c r="FS13" s="184" t="s">
        <v>14</v>
      </c>
      <c r="FT13" s="184">
        <v>0</v>
      </c>
      <c r="FU13" s="184" t="s">
        <v>14</v>
      </c>
      <c r="FV13" s="184" t="s">
        <v>14</v>
      </c>
      <c r="FW13" s="184" t="s">
        <v>251</v>
      </c>
      <c r="FX13" s="184">
        <v>0</v>
      </c>
      <c r="FY13" s="181">
        <v>43508</v>
      </c>
      <c r="FZ13" s="191" t="s">
        <v>4370</v>
      </c>
      <c r="GA13" s="191">
        <v>1</v>
      </c>
      <c r="GB13" s="191" t="s">
        <v>3077</v>
      </c>
      <c r="GC13" s="191" t="s">
        <v>21</v>
      </c>
      <c r="GD13" s="191">
        <v>2</v>
      </c>
      <c r="GE13" s="191" t="s">
        <v>14</v>
      </c>
      <c r="GF13" s="191" t="s">
        <v>14</v>
      </c>
      <c r="GG13" s="192">
        <v>44496</v>
      </c>
      <c r="GH13" s="190" t="s">
        <v>4376</v>
      </c>
      <c r="GI13" s="184">
        <v>3</v>
      </c>
      <c r="GJ13" s="184" t="s">
        <v>3077</v>
      </c>
      <c r="GK13" s="184" t="s">
        <v>21</v>
      </c>
      <c r="GL13" s="184">
        <v>2</v>
      </c>
      <c r="GM13" s="184" t="s">
        <v>14</v>
      </c>
      <c r="GN13" s="184" t="s">
        <v>14</v>
      </c>
      <c r="GO13" s="181">
        <v>44496</v>
      </c>
      <c r="GP13" s="191" t="s">
        <v>4371</v>
      </c>
      <c r="GQ13" s="191">
        <v>2</v>
      </c>
      <c r="GR13" s="191" t="s">
        <v>3077</v>
      </c>
      <c r="GS13" s="191" t="s">
        <v>21</v>
      </c>
      <c r="GT13" s="191">
        <v>2</v>
      </c>
      <c r="GU13" s="191" t="s">
        <v>14</v>
      </c>
      <c r="GV13" s="191" t="s">
        <v>14</v>
      </c>
      <c r="GW13" s="192">
        <v>44496</v>
      </c>
      <c r="GX13" s="190" t="s">
        <v>4377</v>
      </c>
      <c r="GY13" s="184">
        <v>3</v>
      </c>
      <c r="GZ13" s="184" t="s">
        <v>3077</v>
      </c>
      <c r="HA13" s="184" t="s">
        <v>21</v>
      </c>
      <c r="HB13" s="184">
        <v>2</v>
      </c>
      <c r="HC13" s="184" t="s">
        <v>14</v>
      </c>
      <c r="HD13" s="184" t="s">
        <v>14</v>
      </c>
      <c r="HE13" s="181">
        <v>44496</v>
      </c>
      <c r="HF13" s="191" t="s">
        <v>4369</v>
      </c>
      <c r="HG13" s="191">
        <v>0</v>
      </c>
      <c r="HH13" s="191" t="s">
        <v>3077</v>
      </c>
      <c r="HI13" s="191" t="s">
        <v>21</v>
      </c>
      <c r="HJ13" s="191">
        <v>2</v>
      </c>
      <c r="HK13" s="191" t="s">
        <v>14</v>
      </c>
      <c r="HL13" s="191" t="s">
        <v>14</v>
      </c>
      <c r="HM13" s="192">
        <v>44496</v>
      </c>
      <c r="HN13" s="190" t="s">
        <v>4375</v>
      </c>
      <c r="HO13" s="184">
        <v>3</v>
      </c>
      <c r="HP13" s="184" t="s">
        <v>3077</v>
      </c>
      <c r="HQ13" s="184" t="s">
        <v>21</v>
      </c>
      <c r="HR13" s="184">
        <v>2</v>
      </c>
      <c r="HS13" s="184" t="s">
        <v>14</v>
      </c>
      <c r="HT13" s="184" t="s">
        <v>14</v>
      </c>
      <c r="HU13" s="181">
        <v>44496</v>
      </c>
      <c r="HV13" s="191" t="s">
        <v>4372</v>
      </c>
      <c r="HW13" s="191">
        <v>3</v>
      </c>
      <c r="HX13" s="191" t="s">
        <v>3077</v>
      </c>
      <c r="HY13" s="191" t="s">
        <v>21</v>
      </c>
      <c r="HZ13" s="191">
        <v>2</v>
      </c>
      <c r="IA13" s="191" t="s">
        <v>14</v>
      </c>
      <c r="IB13" s="191" t="s">
        <v>14</v>
      </c>
      <c r="IC13" s="192">
        <v>44496</v>
      </c>
      <c r="ID13" s="190" t="s">
        <v>4374</v>
      </c>
      <c r="IE13" s="184">
        <v>0</v>
      </c>
      <c r="IF13" s="184" t="s">
        <v>3077</v>
      </c>
      <c r="IG13" s="184" t="s">
        <v>21</v>
      </c>
      <c r="IH13" s="184">
        <v>2</v>
      </c>
      <c r="II13" s="184" t="s">
        <v>14</v>
      </c>
      <c r="IJ13" s="184" t="s">
        <v>14</v>
      </c>
      <c r="IK13" s="181">
        <v>44496</v>
      </c>
      <c r="IL13" s="191" t="s">
        <v>4373</v>
      </c>
      <c r="IM13" s="191">
        <v>3</v>
      </c>
      <c r="IN13" s="191" t="s">
        <v>3077</v>
      </c>
      <c r="IO13" s="191" t="s">
        <v>21</v>
      </c>
      <c r="IP13" s="191">
        <v>2</v>
      </c>
      <c r="IQ13" s="191" t="s">
        <v>14</v>
      </c>
      <c r="IR13" s="191" t="s">
        <v>14</v>
      </c>
      <c r="IS13" s="192">
        <v>44496</v>
      </c>
    </row>
    <row r="14" spans="1:253" s="286" customFormat="1" ht="12.75" customHeight="1" x14ac:dyDescent="0.2">
      <c r="A14" s="286" t="s">
        <v>303</v>
      </c>
      <c r="B14" s="286" t="s">
        <v>7819</v>
      </c>
      <c r="C14" s="286" t="s">
        <v>304</v>
      </c>
      <c r="D14" s="286" t="s">
        <v>305</v>
      </c>
      <c r="E14" s="286" t="s">
        <v>7293</v>
      </c>
      <c r="F14" s="286" t="s">
        <v>2234</v>
      </c>
      <c r="G14" s="179">
        <v>25876000</v>
      </c>
      <c r="H14" s="180" t="s">
        <v>2084</v>
      </c>
      <c r="I14" s="180" t="s">
        <v>21</v>
      </c>
      <c r="J14" s="180">
        <v>2</v>
      </c>
      <c r="K14" s="180" t="s">
        <v>2233</v>
      </c>
      <c r="L14" s="180" t="s">
        <v>2232</v>
      </c>
      <c r="M14" s="181">
        <v>44165</v>
      </c>
      <c r="N14" s="190" t="s">
        <v>3059</v>
      </c>
      <c r="O14" s="182">
        <v>440640</v>
      </c>
      <c r="P14" s="182" t="s">
        <v>3056</v>
      </c>
      <c r="Q14" s="182" t="s">
        <v>41</v>
      </c>
      <c r="R14" s="182">
        <v>1</v>
      </c>
      <c r="S14" s="182" t="s">
        <v>3058</v>
      </c>
      <c r="T14" s="182" t="s">
        <v>3057</v>
      </c>
      <c r="U14" s="183">
        <v>44346</v>
      </c>
      <c r="V14" s="190" t="s">
        <v>3061</v>
      </c>
      <c r="W14" s="180">
        <v>25876000</v>
      </c>
      <c r="X14" s="180" t="s">
        <v>3056</v>
      </c>
      <c r="Y14" s="180" t="s">
        <v>41</v>
      </c>
      <c r="Z14" s="180">
        <v>1</v>
      </c>
      <c r="AA14" s="180" t="s">
        <v>3060</v>
      </c>
      <c r="AB14" s="180" t="s">
        <v>3057</v>
      </c>
      <c r="AC14" s="181">
        <v>44346</v>
      </c>
      <c r="AD14" s="190" t="s">
        <v>3065</v>
      </c>
      <c r="AE14" s="188">
        <v>4343000</v>
      </c>
      <c r="AF14" s="188" t="s">
        <v>3062</v>
      </c>
      <c r="AG14" s="188" t="s">
        <v>41</v>
      </c>
      <c r="AH14" s="188">
        <v>1</v>
      </c>
      <c r="AI14" s="188" t="s">
        <v>3064</v>
      </c>
      <c r="AJ14" s="188" t="s">
        <v>3063</v>
      </c>
      <c r="AK14" s="189">
        <v>44346</v>
      </c>
      <c r="AL14" s="190" t="s">
        <v>5207</v>
      </c>
      <c r="AM14" s="180">
        <v>2009000</v>
      </c>
      <c r="AN14" s="180" t="s">
        <v>5204</v>
      </c>
      <c r="AO14" s="180" t="s">
        <v>41</v>
      </c>
      <c r="AP14" s="180">
        <v>1</v>
      </c>
      <c r="AQ14" s="180" t="s">
        <v>5206</v>
      </c>
      <c r="AR14" s="180" t="s">
        <v>5205</v>
      </c>
      <c r="AS14" s="181">
        <v>44522</v>
      </c>
      <c r="AT14" s="191" t="s">
        <v>1049</v>
      </c>
      <c r="AU14" s="188">
        <v>150</v>
      </c>
      <c r="AV14" s="188" t="s">
        <v>1047</v>
      </c>
      <c r="AW14" s="188" t="s">
        <v>21</v>
      </c>
      <c r="AX14" s="188">
        <v>2</v>
      </c>
      <c r="AY14" s="188" t="s">
        <v>1048</v>
      </c>
      <c r="AZ14" s="188" t="s">
        <v>223</v>
      </c>
      <c r="BA14" s="189">
        <v>43584</v>
      </c>
      <c r="BB14" s="190" t="s">
        <v>1133</v>
      </c>
      <c r="BC14" s="180" t="s">
        <v>14</v>
      </c>
      <c r="BD14" s="180" t="s">
        <v>1130</v>
      </c>
      <c r="BE14" s="180" t="s">
        <v>14</v>
      </c>
      <c r="BF14" s="180" t="s">
        <v>14</v>
      </c>
      <c r="BG14" s="180" t="s">
        <v>1132</v>
      </c>
      <c r="BH14" s="180" t="s">
        <v>1131</v>
      </c>
      <c r="BI14" s="181">
        <v>43642</v>
      </c>
      <c r="BJ14" s="191" t="s">
        <v>5209</v>
      </c>
      <c r="BK14" s="191">
        <v>670</v>
      </c>
      <c r="BL14" s="191" t="s">
        <v>5208</v>
      </c>
      <c r="BM14" s="191" t="s">
        <v>41</v>
      </c>
      <c r="BN14" s="191">
        <v>1</v>
      </c>
      <c r="BO14" s="191" t="s">
        <v>5159</v>
      </c>
      <c r="BP14" s="188" t="s">
        <v>2855</v>
      </c>
      <c r="BQ14" s="192">
        <v>44522</v>
      </c>
      <c r="BR14" s="190" t="s">
        <v>1269</v>
      </c>
      <c r="BS14" s="184" t="s">
        <v>14</v>
      </c>
      <c r="BT14" s="184" t="s">
        <v>14</v>
      </c>
      <c r="BU14" s="184" t="s">
        <v>14</v>
      </c>
      <c r="BV14" s="184" t="s">
        <v>14</v>
      </c>
      <c r="BW14" s="184" t="s">
        <v>1268</v>
      </c>
      <c r="BX14" s="184" t="s">
        <v>14</v>
      </c>
      <c r="BY14" s="181">
        <v>43697</v>
      </c>
      <c r="BZ14" s="191" t="s">
        <v>1270</v>
      </c>
      <c r="CA14" s="191" t="s">
        <v>14</v>
      </c>
      <c r="CB14" s="191" t="s">
        <v>14</v>
      </c>
      <c r="CC14" s="191" t="s">
        <v>14</v>
      </c>
      <c r="CD14" s="191" t="s">
        <v>14</v>
      </c>
      <c r="CE14" s="191" t="s">
        <v>1268</v>
      </c>
      <c r="CF14" s="191" t="s">
        <v>14</v>
      </c>
      <c r="CG14" s="192">
        <v>43697</v>
      </c>
      <c r="CH14" s="190" t="s">
        <v>8161</v>
      </c>
      <c r="CI14" s="191" t="e">
        <v>#N/A</v>
      </c>
      <c r="CJ14" s="191" t="e">
        <v>#N/A</v>
      </c>
      <c r="CK14" s="191" t="e">
        <v>#N/A</v>
      </c>
      <c r="CL14" s="191" t="e">
        <v>#N/A</v>
      </c>
      <c r="CM14" s="191" t="e">
        <v>#N/A</v>
      </c>
      <c r="CN14" s="191" t="e">
        <v>#N/A</v>
      </c>
      <c r="CO14" s="193" t="e">
        <v>#N/A</v>
      </c>
      <c r="CP14" s="191" t="s">
        <v>1271</v>
      </c>
      <c r="CQ14" s="184" t="s">
        <v>14</v>
      </c>
      <c r="CR14" s="184" t="s">
        <v>14</v>
      </c>
      <c r="CS14" s="184" t="s">
        <v>14</v>
      </c>
      <c r="CT14" s="184" t="s">
        <v>14</v>
      </c>
      <c r="CU14" s="184" t="s">
        <v>1268</v>
      </c>
      <c r="CV14" s="184" t="s">
        <v>14</v>
      </c>
      <c r="CW14" s="181">
        <v>43697</v>
      </c>
      <c r="CX14" s="191" t="s">
        <v>3068</v>
      </c>
      <c r="CY14" s="188">
        <v>4000000</v>
      </c>
      <c r="CZ14" s="188" t="s">
        <v>3066</v>
      </c>
      <c r="DA14" s="188" t="s">
        <v>41</v>
      </c>
      <c r="DB14" s="188">
        <v>1</v>
      </c>
      <c r="DC14" s="188" t="s">
        <v>3067</v>
      </c>
      <c r="DD14" s="188" t="s">
        <v>3057</v>
      </c>
      <c r="DE14" s="194">
        <v>44347</v>
      </c>
      <c r="DF14" s="190" t="s">
        <v>3070</v>
      </c>
      <c r="DG14" s="180">
        <v>21533000</v>
      </c>
      <c r="DH14" s="184" t="s">
        <v>3066</v>
      </c>
      <c r="DI14" s="184" t="s">
        <v>41</v>
      </c>
      <c r="DJ14" s="184">
        <v>1</v>
      </c>
      <c r="DK14" s="184" t="s">
        <v>3069</v>
      </c>
      <c r="DL14" s="184" t="s">
        <v>3057</v>
      </c>
      <c r="DM14" s="181">
        <v>44347</v>
      </c>
      <c r="DN14" s="191" t="s">
        <v>3072</v>
      </c>
      <c r="DO14" s="188">
        <v>343000</v>
      </c>
      <c r="DP14" s="191" t="s">
        <v>3071</v>
      </c>
      <c r="DQ14" s="191" t="s">
        <v>41</v>
      </c>
      <c r="DR14" s="191">
        <v>1</v>
      </c>
      <c r="DS14" s="191" t="s">
        <v>3067</v>
      </c>
      <c r="DT14" s="191" t="s">
        <v>3057</v>
      </c>
      <c r="DU14" s="192">
        <v>44347</v>
      </c>
      <c r="DV14" s="190" t="s">
        <v>3073</v>
      </c>
      <c r="DW14" s="180">
        <v>2000000</v>
      </c>
      <c r="DX14" s="184" t="s">
        <v>3066</v>
      </c>
      <c r="DY14" s="184" t="s">
        <v>41</v>
      </c>
      <c r="DZ14" s="184">
        <v>1</v>
      </c>
      <c r="EA14" s="184" t="s">
        <v>3067</v>
      </c>
      <c r="EB14" s="184" t="s">
        <v>3057</v>
      </c>
      <c r="EC14" s="181">
        <v>44347</v>
      </c>
      <c r="ED14" s="191" t="s">
        <v>3074</v>
      </c>
      <c r="EE14" s="188">
        <v>2000000</v>
      </c>
      <c r="EF14" s="191" t="s">
        <v>3066</v>
      </c>
      <c r="EG14" s="191" t="s">
        <v>41</v>
      </c>
      <c r="EH14" s="191">
        <v>1</v>
      </c>
      <c r="EI14" s="191" t="s">
        <v>3067</v>
      </c>
      <c r="EJ14" s="191" t="s">
        <v>3057</v>
      </c>
      <c r="EK14" s="192">
        <v>44347</v>
      </c>
      <c r="EL14" s="190" t="s">
        <v>3075</v>
      </c>
      <c r="EM14" s="180">
        <v>0</v>
      </c>
      <c r="EN14" s="184" t="s">
        <v>3066</v>
      </c>
      <c r="EO14" s="184" t="s">
        <v>41</v>
      </c>
      <c r="EP14" s="184">
        <v>1</v>
      </c>
      <c r="EQ14" s="184" t="s">
        <v>3067</v>
      </c>
      <c r="ER14" s="184" t="s">
        <v>3057</v>
      </c>
      <c r="ES14" s="181">
        <v>44347</v>
      </c>
      <c r="ET14" s="191" t="s">
        <v>2833</v>
      </c>
      <c r="EU14" s="191">
        <v>530</v>
      </c>
      <c r="EV14" s="191" t="s">
        <v>2831</v>
      </c>
      <c r="EW14" s="191" t="s">
        <v>21</v>
      </c>
      <c r="EX14" s="191">
        <v>2</v>
      </c>
      <c r="EY14" s="191" t="s">
        <v>2832</v>
      </c>
      <c r="EZ14" s="191" t="s">
        <v>223</v>
      </c>
      <c r="FA14" s="192">
        <v>44281</v>
      </c>
      <c r="FB14" s="190" t="s">
        <v>307</v>
      </c>
      <c r="FC14" s="184">
        <v>5</v>
      </c>
      <c r="FD14" s="184">
        <v>0</v>
      </c>
      <c r="FE14" s="184" t="s">
        <v>21</v>
      </c>
      <c r="FF14" s="184">
        <v>2</v>
      </c>
      <c r="FG14" s="184" t="s">
        <v>306</v>
      </c>
      <c r="FH14" s="184">
        <v>0</v>
      </c>
      <c r="FI14" s="181">
        <v>43509</v>
      </c>
      <c r="FJ14" s="190" t="s">
        <v>308</v>
      </c>
      <c r="FK14" s="191" t="s">
        <v>14</v>
      </c>
      <c r="FL14" s="191">
        <v>0</v>
      </c>
      <c r="FM14" s="191" t="s">
        <v>21</v>
      </c>
      <c r="FN14" s="191">
        <v>2</v>
      </c>
      <c r="FO14" s="191">
        <v>0</v>
      </c>
      <c r="FP14" s="188">
        <v>0</v>
      </c>
      <c r="FQ14" s="189">
        <v>43509</v>
      </c>
      <c r="FR14" s="190" t="s">
        <v>1272</v>
      </c>
      <c r="FS14" s="184" t="s">
        <v>14</v>
      </c>
      <c r="FT14" s="184" t="s">
        <v>14</v>
      </c>
      <c r="FU14" s="184" t="s">
        <v>14</v>
      </c>
      <c r="FV14" s="184" t="s">
        <v>14</v>
      </c>
      <c r="FW14" s="184" t="s">
        <v>1268</v>
      </c>
      <c r="FX14" s="184" t="s">
        <v>14</v>
      </c>
      <c r="FY14" s="181">
        <v>43697</v>
      </c>
      <c r="FZ14" s="191" t="s">
        <v>4721</v>
      </c>
      <c r="GA14" s="191">
        <v>1</v>
      </c>
      <c r="GB14" s="191" t="s">
        <v>3077</v>
      </c>
      <c r="GC14" s="191" t="s">
        <v>21</v>
      </c>
      <c r="GD14" s="191">
        <v>2</v>
      </c>
      <c r="GE14" s="191" t="s">
        <v>14</v>
      </c>
      <c r="GF14" s="191" t="s">
        <v>14</v>
      </c>
      <c r="GG14" s="192">
        <v>44498</v>
      </c>
      <c r="GH14" s="190" t="s">
        <v>4727</v>
      </c>
      <c r="GI14" s="184">
        <v>3</v>
      </c>
      <c r="GJ14" s="184" t="s">
        <v>3077</v>
      </c>
      <c r="GK14" s="184" t="s">
        <v>21</v>
      </c>
      <c r="GL14" s="184">
        <v>2</v>
      </c>
      <c r="GM14" s="184" t="s">
        <v>14</v>
      </c>
      <c r="GN14" s="184" t="s">
        <v>14</v>
      </c>
      <c r="GO14" s="181">
        <v>44498</v>
      </c>
      <c r="GP14" s="191" t="s">
        <v>4722</v>
      </c>
      <c r="GQ14" s="191">
        <v>3</v>
      </c>
      <c r="GR14" s="191" t="s">
        <v>3077</v>
      </c>
      <c r="GS14" s="191" t="s">
        <v>21</v>
      </c>
      <c r="GT14" s="191">
        <v>2</v>
      </c>
      <c r="GU14" s="191" t="s">
        <v>14</v>
      </c>
      <c r="GV14" s="191" t="s">
        <v>14</v>
      </c>
      <c r="GW14" s="192">
        <v>44498</v>
      </c>
      <c r="GX14" s="190" t="s">
        <v>4728</v>
      </c>
      <c r="GY14" s="184">
        <v>2</v>
      </c>
      <c r="GZ14" s="184" t="s">
        <v>3077</v>
      </c>
      <c r="HA14" s="184" t="s">
        <v>21</v>
      </c>
      <c r="HB14" s="184">
        <v>2</v>
      </c>
      <c r="HC14" s="184" t="s">
        <v>14</v>
      </c>
      <c r="HD14" s="184" t="s">
        <v>14</v>
      </c>
      <c r="HE14" s="181">
        <v>44498</v>
      </c>
      <c r="HF14" s="191" t="s">
        <v>4720</v>
      </c>
      <c r="HG14" s="191">
        <v>2</v>
      </c>
      <c r="HH14" s="191" t="s">
        <v>3077</v>
      </c>
      <c r="HI14" s="191" t="s">
        <v>21</v>
      </c>
      <c r="HJ14" s="191">
        <v>2</v>
      </c>
      <c r="HK14" s="191" t="s">
        <v>14</v>
      </c>
      <c r="HL14" s="191" t="s">
        <v>14</v>
      </c>
      <c r="HM14" s="192">
        <v>44498</v>
      </c>
      <c r="HN14" s="190" t="s">
        <v>4726</v>
      </c>
      <c r="HO14" s="184">
        <v>3</v>
      </c>
      <c r="HP14" s="184" t="s">
        <v>3077</v>
      </c>
      <c r="HQ14" s="184" t="s">
        <v>21</v>
      </c>
      <c r="HR14" s="184">
        <v>2</v>
      </c>
      <c r="HS14" s="184" t="s">
        <v>14</v>
      </c>
      <c r="HT14" s="184" t="s">
        <v>14</v>
      </c>
      <c r="HU14" s="181">
        <v>44498</v>
      </c>
      <c r="HV14" s="191" t="s">
        <v>4723</v>
      </c>
      <c r="HW14" s="191">
        <v>3</v>
      </c>
      <c r="HX14" s="191" t="s">
        <v>3077</v>
      </c>
      <c r="HY14" s="191" t="s">
        <v>21</v>
      </c>
      <c r="HZ14" s="191">
        <v>2</v>
      </c>
      <c r="IA14" s="191" t="s">
        <v>14</v>
      </c>
      <c r="IB14" s="191" t="s">
        <v>14</v>
      </c>
      <c r="IC14" s="192">
        <v>44498</v>
      </c>
      <c r="ID14" s="190" t="s">
        <v>4725</v>
      </c>
      <c r="IE14" s="184">
        <v>1</v>
      </c>
      <c r="IF14" s="184" t="s">
        <v>3077</v>
      </c>
      <c r="IG14" s="184" t="s">
        <v>21</v>
      </c>
      <c r="IH14" s="184">
        <v>2</v>
      </c>
      <c r="II14" s="184" t="s">
        <v>14</v>
      </c>
      <c r="IJ14" s="184" t="s">
        <v>14</v>
      </c>
      <c r="IK14" s="181">
        <v>44498</v>
      </c>
      <c r="IL14" s="191" t="s">
        <v>4724</v>
      </c>
      <c r="IM14" s="191">
        <v>3</v>
      </c>
      <c r="IN14" s="191" t="s">
        <v>3077</v>
      </c>
      <c r="IO14" s="191" t="s">
        <v>21</v>
      </c>
      <c r="IP14" s="191">
        <v>2</v>
      </c>
      <c r="IQ14" s="191" t="s">
        <v>14</v>
      </c>
      <c r="IR14" s="191" t="s">
        <v>14</v>
      </c>
      <c r="IS14" s="192">
        <v>44498</v>
      </c>
    </row>
    <row r="15" spans="1:253" s="286" customFormat="1" ht="12.75" customHeight="1" x14ac:dyDescent="0.2">
      <c r="A15" s="286" t="s">
        <v>309</v>
      </c>
      <c r="B15" s="286" t="s">
        <v>7808</v>
      </c>
      <c r="C15" s="286" t="s">
        <v>310</v>
      </c>
      <c r="D15" s="286" t="s">
        <v>305</v>
      </c>
      <c r="E15" s="286" t="s">
        <v>7293</v>
      </c>
      <c r="F15" s="286" t="s">
        <v>2235</v>
      </c>
      <c r="G15" s="179">
        <v>25876000</v>
      </c>
      <c r="H15" s="180" t="s">
        <v>2084</v>
      </c>
      <c r="I15" s="180" t="s">
        <v>21</v>
      </c>
      <c r="J15" s="180">
        <v>2</v>
      </c>
      <c r="K15" s="180" t="s">
        <v>2233</v>
      </c>
      <c r="L15" s="180" t="s">
        <v>2232</v>
      </c>
      <c r="M15" s="181">
        <v>44165</v>
      </c>
      <c r="N15" s="190" t="s">
        <v>1279</v>
      </c>
      <c r="O15" s="182">
        <v>34263</v>
      </c>
      <c r="P15" s="182" t="s">
        <v>1277</v>
      </c>
      <c r="Q15" s="182" t="s">
        <v>41</v>
      </c>
      <c r="R15" s="182">
        <v>1</v>
      </c>
      <c r="S15" s="182" t="s">
        <v>1278</v>
      </c>
      <c r="T15" s="182" t="s">
        <v>322</v>
      </c>
      <c r="U15" s="183">
        <v>43697</v>
      </c>
      <c r="V15" s="190" t="s">
        <v>4302</v>
      </c>
      <c r="W15" s="180">
        <v>3112000</v>
      </c>
      <c r="X15" s="180" t="s">
        <v>3071</v>
      </c>
      <c r="Y15" s="180" t="s">
        <v>41</v>
      </c>
      <c r="Z15" s="180">
        <v>1</v>
      </c>
      <c r="AA15" s="180" t="s">
        <v>2695</v>
      </c>
      <c r="AB15" s="180" t="s">
        <v>3853</v>
      </c>
      <c r="AC15" s="181">
        <v>44495</v>
      </c>
      <c r="AD15" s="190" t="s">
        <v>4303</v>
      </c>
      <c r="AE15" s="188">
        <v>1200000</v>
      </c>
      <c r="AF15" s="188" t="s">
        <v>3071</v>
      </c>
      <c r="AG15" s="188" t="s">
        <v>41</v>
      </c>
      <c r="AH15" s="188">
        <v>1</v>
      </c>
      <c r="AI15" s="188" t="s">
        <v>2697</v>
      </c>
      <c r="AJ15" s="188" t="s">
        <v>3853</v>
      </c>
      <c r="AK15" s="189">
        <v>44495</v>
      </c>
      <c r="AL15" s="190" t="s">
        <v>3852</v>
      </c>
      <c r="AM15" s="180">
        <v>580000</v>
      </c>
      <c r="AN15" s="180" t="s">
        <v>3849</v>
      </c>
      <c r="AO15" s="180" t="s">
        <v>41</v>
      </c>
      <c r="AP15" s="180">
        <v>1</v>
      </c>
      <c r="AQ15" s="180" t="s">
        <v>3851</v>
      </c>
      <c r="AR15" s="180" t="s">
        <v>3850</v>
      </c>
      <c r="AS15" s="181">
        <v>44474</v>
      </c>
      <c r="AT15" s="191" t="s">
        <v>1276</v>
      </c>
      <c r="AU15" s="188" t="s">
        <v>14</v>
      </c>
      <c r="AV15" s="188" t="s">
        <v>1262</v>
      </c>
      <c r="AW15" s="188" t="s">
        <v>14</v>
      </c>
      <c r="AX15" s="188" t="s">
        <v>14</v>
      </c>
      <c r="AY15" s="188" t="s">
        <v>1275</v>
      </c>
      <c r="AZ15" s="188" t="s">
        <v>1262</v>
      </c>
      <c r="BA15" s="189">
        <v>43697</v>
      </c>
      <c r="BB15" s="190" t="s">
        <v>1274</v>
      </c>
      <c r="BC15" s="180" t="s">
        <v>14</v>
      </c>
      <c r="BD15" s="180" t="s">
        <v>1262</v>
      </c>
      <c r="BE15" s="180" t="s">
        <v>14</v>
      </c>
      <c r="BF15" s="180" t="s">
        <v>14</v>
      </c>
      <c r="BG15" s="180" t="s">
        <v>1273</v>
      </c>
      <c r="BH15" s="180" t="s">
        <v>1262</v>
      </c>
      <c r="BI15" s="181">
        <v>43697</v>
      </c>
      <c r="BJ15" s="191" t="s">
        <v>5210</v>
      </c>
      <c r="BK15" s="191">
        <v>212</v>
      </c>
      <c r="BL15" s="191" t="s">
        <v>5208</v>
      </c>
      <c r="BM15" s="191" t="s">
        <v>41</v>
      </c>
      <c r="BN15" s="191">
        <v>1</v>
      </c>
      <c r="BO15" s="191" t="s">
        <v>5159</v>
      </c>
      <c r="BP15" s="188" t="s">
        <v>2855</v>
      </c>
      <c r="BQ15" s="192">
        <v>44522</v>
      </c>
      <c r="BR15" s="190" t="s">
        <v>311</v>
      </c>
      <c r="BS15" s="184" t="s">
        <v>14</v>
      </c>
      <c r="BT15" s="184">
        <v>0</v>
      </c>
      <c r="BU15" s="184" t="s">
        <v>21</v>
      </c>
      <c r="BV15" s="184">
        <v>2</v>
      </c>
      <c r="BW15" s="184">
        <v>0</v>
      </c>
      <c r="BX15" s="184">
        <v>0</v>
      </c>
      <c r="BY15" s="181">
        <v>43509</v>
      </c>
      <c r="BZ15" s="191" t="s">
        <v>312</v>
      </c>
      <c r="CA15" s="191" t="s">
        <v>14</v>
      </c>
      <c r="CB15" s="191">
        <v>0</v>
      </c>
      <c r="CC15" s="191" t="s">
        <v>14</v>
      </c>
      <c r="CD15" s="191" t="s">
        <v>14</v>
      </c>
      <c r="CE15" s="191">
        <v>0</v>
      </c>
      <c r="CF15" s="191">
        <v>0</v>
      </c>
      <c r="CG15" s="192">
        <v>43509</v>
      </c>
      <c r="CH15" s="190" t="s">
        <v>8162</v>
      </c>
      <c r="CI15" s="191" t="e">
        <v>#N/A</v>
      </c>
      <c r="CJ15" s="191" t="e">
        <v>#N/A</v>
      </c>
      <c r="CK15" s="191" t="e">
        <v>#N/A</v>
      </c>
      <c r="CL15" s="191" t="e">
        <v>#N/A</v>
      </c>
      <c r="CM15" s="191" t="e">
        <v>#N/A</v>
      </c>
      <c r="CN15" s="191" t="e">
        <v>#N/A</v>
      </c>
      <c r="CO15" s="193" t="e">
        <v>#N/A</v>
      </c>
      <c r="CP15" s="191" t="s">
        <v>316</v>
      </c>
      <c r="CQ15" s="184">
        <v>5.2</v>
      </c>
      <c r="CR15" s="184" t="s">
        <v>313</v>
      </c>
      <c r="CS15" s="184" t="s">
        <v>21</v>
      </c>
      <c r="CT15" s="184">
        <v>2</v>
      </c>
      <c r="CU15" s="184" t="s">
        <v>315</v>
      </c>
      <c r="CV15" s="184" t="s">
        <v>314</v>
      </c>
      <c r="CW15" s="181">
        <v>43509</v>
      </c>
      <c r="CX15" s="191" t="s">
        <v>3854</v>
      </c>
      <c r="CY15" s="188">
        <v>1201000</v>
      </c>
      <c r="CZ15" s="188" t="s">
        <v>3071</v>
      </c>
      <c r="DA15" s="188" t="s">
        <v>41</v>
      </c>
      <c r="DB15" s="188">
        <v>1</v>
      </c>
      <c r="DC15" s="188" t="s">
        <v>3067</v>
      </c>
      <c r="DD15" s="188" t="s">
        <v>3853</v>
      </c>
      <c r="DE15" s="194">
        <v>44474</v>
      </c>
      <c r="DF15" s="190" t="s">
        <v>3855</v>
      </c>
      <c r="DG15" s="180">
        <v>1912000</v>
      </c>
      <c r="DH15" s="184" t="s">
        <v>3071</v>
      </c>
      <c r="DI15" s="184" t="s">
        <v>41</v>
      </c>
      <c r="DJ15" s="184">
        <v>1</v>
      </c>
      <c r="DK15" s="184" t="s">
        <v>3067</v>
      </c>
      <c r="DL15" s="184" t="s">
        <v>3853</v>
      </c>
      <c r="DM15" s="181">
        <v>44474</v>
      </c>
      <c r="DN15" s="191" t="s">
        <v>3856</v>
      </c>
      <c r="DO15" s="188">
        <v>0</v>
      </c>
      <c r="DP15" s="191" t="s">
        <v>3071</v>
      </c>
      <c r="DQ15" s="191" t="s">
        <v>41</v>
      </c>
      <c r="DR15" s="191">
        <v>1</v>
      </c>
      <c r="DS15" s="191" t="s">
        <v>3067</v>
      </c>
      <c r="DT15" s="191" t="s">
        <v>3853</v>
      </c>
      <c r="DU15" s="192">
        <v>44474</v>
      </c>
      <c r="DV15" s="190" t="s">
        <v>3857</v>
      </c>
      <c r="DW15" s="180">
        <v>917000</v>
      </c>
      <c r="DX15" s="184" t="s">
        <v>3071</v>
      </c>
      <c r="DY15" s="184" t="s">
        <v>41</v>
      </c>
      <c r="DZ15" s="184">
        <v>1</v>
      </c>
      <c r="EA15" s="184" t="s">
        <v>3067</v>
      </c>
      <c r="EB15" s="184" t="s">
        <v>3853</v>
      </c>
      <c r="EC15" s="181">
        <v>44474</v>
      </c>
      <c r="ED15" s="191" t="s">
        <v>3858</v>
      </c>
      <c r="EE15" s="188">
        <v>284000</v>
      </c>
      <c r="EF15" s="191" t="s">
        <v>3071</v>
      </c>
      <c r="EG15" s="191" t="s">
        <v>41</v>
      </c>
      <c r="EH15" s="191">
        <v>1</v>
      </c>
      <c r="EI15" s="191" t="s">
        <v>3067</v>
      </c>
      <c r="EJ15" s="191" t="s">
        <v>3853</v>
      </c>
      <c r="EK15" s="192">
        <v>44474</v>
      </c>
      <c r="EL15" s="190" t="s">
        <v>3859</v>
      </c>
      <c r="EM15" s="180">
        <v>0</v>
      </c>
      <c r="EN15" s="184" t="s">
        <v>3071</v>
      </c>
      <c r="EO15" s="184" t="s">
        <v>41</v>
      </c>
      <c r="EP15" s="184">
        <v>1</v>
      </c>
      <c r="EQ15" s="184" t="s">
        <v>3067</v>
      </c>
      <c r="ER15" s="184" t="s">
        <v>3853</v>
      </c>
      <c r="ES15" s="181">
        <v>44474</v>
      </c>
      <c r="ET15" s="191" t="s">
        <v>2834</v>
      </c>
      <c r="EU15" s="191">
        <v>530</v>
      </c>
      <c r="EV15" s="191" t="s">
        <v>2831</v>
      </c>
      <c r="EW15" s="191" t="s">
        <v>21</v>
      </c>
      <c r="EX15" s="191">
        <v>2</v>
      </c>
      <c r="EY15" s="191" t="s">
        <v>2832</v>
      </c>
      <c r="EZ15" s="191" t="s">
        <v>223</v>
      </c>
      <c r="FA15" s="192">
        <v>44281</v>
      </c>
      <c r="FB15" s="190" t="s">
        <v>1051</v>
      </c>
      <c r="FC15" s="184">
        <v>5</v>
      </c>
      <c r="FD15" s="184" t="s">
        <v>14</v>
      </c>
      <c r="FE15" s="184" t="s">
        <v>41</v>
      </c>
      <c r="FF15" s="184">
        <v>1</v>
      </c>
      <c r="FG15" s="184" t="s">
        <v>1050</v>
      </c>
      <c r="FH15" s="184" t="s">
        <v>14</v>
      </c>
      <c r="FI15" s="181">
        <v>43584</v>
      </c>
      <c r="FJ15" s="190" t="s">
        <v>317</v>
      </c>
      <c r="FK15" s="191" t="s">
        <v>14</v>
      </c>
      <c r="FL15" s="191">
        <v>0</v>
      </c>
      <c r="FM15" s="191" t="s">
        <v>21</v>
      </c>
      <c r="FN15" s="191">
        <v>2</v>
      </c>
      <c r="FO15" s="191">
        <v>0</v>
      </c>
      <c r="FP15" s="188">
        <v>0</v>
      </c>
      <c r="FQ15" s="189">
        <v>43509</v>
      </c>
      <c r="FR15" s="190" t="s">
        <v>318</v>
      </c>
      <c r="FS15" s="184" t="s">
        <v>14</v>
      </c>
      <c r="FT15" s="184">
        <v>0</v>
      </c>
      <c r="FU15" s="184" t="s">
        <v>21</v>
      </c>
      <c r="FV15" s="184">
        <v>2</v>
      </c>
      <c r="FW15" s="184">
        <v>0</v>
      </c>
      <c r="FX15" s="184">
        <v>0</v>
      </c>
      <c r="FY15" s="181">
        <v>43509</v>
      </c>
      <c r="FZ15" s="191" t="s">
        <v>4622</v>
      </c>
      <c r="GA15" s="191">
        <v>1</v>
      </c>
      <c r="GB15" s="191" t="s">
        <v>3077</v>
      </c>
      <c r="GC15" s="191" t="s">
        <v>21</v>
      </c>
      <c r="GD15" s="191">
        <v>2</v>
      </c>
      <c r="GE15" s="191" t="s">
        <v>14</v>
      </c>
      <c r="GF15" s="191" t="s">
        <v>14</v>
      </c>
      <c r="GG15" s="192">
        <v>44497</v>
      </c>
      <c r="GH15" s="190" t="s">
        <v>4628</v>
      </c>
      <c r="GI15" s="184">
        <v>2</v>
      </c>
      <c r="GJ15" s="184" t="s">
        <v>3077</v>
      </c>
      <c r="GK15" s="184" t="s">
        <v>21</v>
      </c>
      <c r="GL15" s="184">
        <v>2</v>
      </c>
      <c r="GM15" s="184" t="s">
        <v>14</v>
      </c>
      <c r="GN15" s="184" t="s">
        <v>14</v>
      </c>
      <c r="GO15" s="181">
        <v>44497</v>
      </c>
      <c r="GP15" s="191" t="s">
        <v>4623</v>
      </c>
      <c r="GQ15" s="191">
        <v>1</v>
      </c>
      <c r="GR15" s="191" t="s">
        <v>3077</v>
      </c>
      <c r="GS15" s="191" t="s">
        <v>21</v>
      </c>
      <c r="GT15" s="191">
        <v>2</v>
      </c>
      <c r="GU15" s="191" t="s">
        <v>14</v>
      </c>
      <c r="GV15" s="191" t="s">
        <v>14</v>
      </c>
      <c r="GW15" s="192">
        <v>44497</v>
      </c>
      <c r="GX15" s="190" t="s">
        <v>4629</v>
      </c>
      <c r="GY15" s="184">
        <v>0</v>
      </c>
      <c r="GZ15" s="184" t="s">
        <v>3077</v>
      </c>
      <c r="HA15" s="184" t="s">
        <v>21</v>
      </c>
      <c r="HB15" s="184">
        <v>2</v>
      </c>
      <c r="HC15" s="184" t="s">
        <v>14</v>
      </c>
      <c r="HD15" s="184" t="s">
        <v>14</v>
      </c>
      <c r="HE15" s="181">
        <v>44497</v>
      </c>
      <c r="HF15" s="191" t="s">
        <v>4621</v>
      </c>
      <c r="HG15" s="191">
        <v>0</v>
      </c>
      <c r="HH15" s="191" t="s">
        <v>3077</v>
      </c>
      <c r="HI15" s="191" t="s">
        <v>21</v>
      </c>
      <c r="HJ15" s="191">
        <v>2</v>
      </c>
      <c r="HK15" s="191" t="s">
        <v>14</v>
      </c>
      <c r="HL15" s="191" t="s">
        <v>14</v>
      </c>
      <c r="HM15" s="192">
        <v>44497</v>
      </c>
      <c r="HN15" s="190" t="s">
        <v>4627</v>
      </c>
      <c r="HO15" s="184">
        <v>3</v>
      </c>
      <c r="HP15" s="184" t="s">
        <v>3077</v>
      </c>
      <c r="HQ15" s="184" t="s">
        <v>21</v>
      </c>
      <c r="HR15" s="184">
        <v>2</v>
      </c>
      <c r="HS15" s="184" t="s">
        <v>14</v>
      </c>
      <c r="HT15" s="184" t="s">
        <v>14</v>
      </c>
      <c r="HU15" s="181">
        <v>44497</v>
      </c>
      <c r="HV15" s="191" t="s">
        <v>4624</v>
      </c>
      <c r="HW15" s="191">
        <v>2</v>
      </c>
      <c r="HX15" s="191" t="s">
        <v>3077</v>
      </c>
      <c r="HY15" s="191" t="s">
        <v>21</v>
      </c>
      <c r="HZ15" s="191">
        <v>2</v>
      </c>
      <c r="IA15" s="191" t="s">
        <v>14</v>
      </c>
      <c r="IB15" s="191" t="s">
        <v>14</v>
      </c>
      <c r="IC15" s="192">
        <v>44497</v>
      </c>
      <c r="ID15" s="190" t="s">
        <v>4626</v>
      </c>
      <c r="IE15" s="184">
        <v>1</v>
      </c>
      <c r="IF15" s="184" t="s">
        <v>3077</v>
      </c>
      <c r="IG15" s="184" t="s">
        <v>21</v>
      </c>
      <c r="IH15" s="184">
        <v>2</v>
      </c>
      <c r="II15" s="184" t="s">
        <v>14</v>
      </c>
      <c r="IJ15" s="184" t="s">
        <v>14</v>
      </c>
      <c r="IK15" s="181">
        <v>44497</v>
      </c>
      <c r="IL15" s="191" t="s">
        <v>4625</v>
      </c>
      <c r="IM15" s="191">
        <v>3</v>
      </c>
      <c r="IN15" s="191" t="s">
        <v>3077</v>
      </c>
      <c r="IO15" s="191" t="s">
        <v>21</v>
      </c>
      <c r="IP15" s="191">
        <v>2</v>
      </c>
      <c r="IQ15" s="191" t="s">
        <v>14</v>
      </c>
      <c r="IR15" s="191" t="s">
        <v>14</v>
      </c>
      <c r="IS15" s="192">
        <v>44497</v>
      </c>
    </row>
    <row r="16" spans="1:253" s="286" customFormat="1" ht="12.75" customHeight="1" x14ac:dyDescent="0.2">
      <c r="A16" s="286" t="s">
        <v>319</v>
      </c>
      <c r="B16" s="286" t="s">
        <v>7808</v>
      </c>
      <c r="C16" s="286" t="s">
        <v>320</v>
      </c>
      <c r="D16" s="286" t="s">
        <v>305</v>
      </c>
      <c r="E16" s="286" t="s">
        <v>7293</v>
      </c>
      <c r="F16" s="286" t="s">
        <v>2236</v>
      </c>
      <c r="G16" s="179">
        <v>25876000</v>
      </c>
      <c r="H16" s="180" t="s">
        <v>2084</v>
      </c>
      <c r="I16" s="180" t="s">
        <v>21</v>
      </c>
      <c r="J16" s="180">
        <v>2</v>
      </c>
      <c r="K16" s="180" t="s">
        <v>2233</v>
      </c>
      <c r="L16" s="180" t="s">
        <v>2232</v>
      </c>
      <c r="M16" s="181">
        <v>44165</v>
      </c>
      <c r="N16" s="190" t="s">
        <v>324</v>
      </c>
      <c r="O16" s="182">
        <v>76850</v>
      </c>
      <c r="P16" s="182" t="s">
        <v>321</v>
      </c>
      <c r="Q16" s="182" t="s">
        <v>21</v>
      </c>
      <c r="R16" s="182">
        <v>2</v>
      </c>
      <c r="S16" s="182" t="s">
        <v>323</v>
      </c>
      <c r="T16" s="182" t="s">
        <v>322</v>
      </c>
      <c r="U16" s="183">
        <v>43509</v>
      </c>
      <c r="V16" s="190" t="s">
        <v>2696</v>
      </c>
      <c r="W16" s="180">
        <v>4476000</v>
      </c>
      <c r="X16" s="180" t="s">
        <v>2693</v>
      </c>
      <c r="Y16" s="180" t="s">
        <v>21</v>
      </c>
      <c r="Z16" s="180">
        <v>2</v>
      </c>
      <c r="AA16" s="180" t="s">
        <v>2695</v>
      </c>
      <c r="AB16" s="180" t="s">
        <v>2694</v>
      </c>
      <c r="AC16" s="181">
        <v>44252</v>
      </c>
      <c r="AD16" s="190" t="s">
        <v>2698</v>
      </c>
      <c r="AE16" s="188">
        <v>2449000</v>
      </c>
      <c r="AF16" s="188" t="s">
        <v>2693</v>
      </c>
      <c r="AG16" s="188" t="s">
        <v>21</v>
      </c>
      <c r="AH16" s="188">
        <v>2</v>
      </c>
      <c r="AI16" s="188" t="s">
        <v>2697</v>
      </c>
      <c r="AJ16" s="188" t="s">
        <v>2694</v>
      </c>
      <c r="AK16" s="189">
        <v>44252</v>
      </c>
      <c r="AL16" s="190" t="s">
        <v>2838</v>
      </c>
      <c r="AM16" s="180">
        <v>1117000</v>
      </c>
      <c r="AN16" s="180" t="s">
        <v>2835</v>
      </c>
      <c r="AO16" s="180" t="s">
        <v>21</v>
      </c>
      <c r="AP16" s="180">
        <v>2</v>
      </c>
      <c r="AQ16" s="180" t="s">
        <v>2837</v>
      </c>
      <c r="AR16" s="180" t="s">
        <v>2836</v>
      </c>
      <c r="AS16" s="181">
        <v>44281</v>
      </c>
      <c r="AT16" s="191" t="s">
        <v>1287</v>
      </c>
      <c r="AU16" s="188" t="s">
        <v>14</v>
      </c>
      <c r="AV16" s="188" t="s">
        <v>1262</v>
      </c>
      <c r="AW16" s="188" t="s">
        <v>14</v>
      </c>
      <c r="AX16" s="188" t="s">
        <v>14</v>
      </c>
      <c r="AY16" s="188" t="s">
        <v>1275</v>
      </c>
      <c r="AZ16" s="188" t="s">
        <v>1262</v>
      </c>
      <c r="BA16" s="189">
        <v>43697</v>
      </c>
      <c r="BB16" s="190" t="s">
        <v>1134</v>
      </c>
      <c r="BC16" s="180" t="s">
        <v>14</v>
      </c>
      <c r="BD16" s="180" t="s">
        <v>1130</v>
      </c>
      <c r="BE16" s="180" t="s">
        <v>14</v>
      </c>
      <c r="BF16" s="180" t="s">
        <v>14</v>
      </c>
      <c r="BG16" s="180" t="s">
        <v>1132</v>
      </c>
      <c r="BH16" s="180" t="s">
        <v>1131</v>
      </c>
      <c r="BI16" s="181">
        <v>43642</v>
      </c>
      <c r="BJ16" s="191" t="s">
        <v>2840</v>
      </c>
      <c r="BK16" s="191">
        <v>286</v>
      </c>
      <c r="BL16" s="191" t="s">
        <v>2831</v>
      </c>
      <c r="BM16" s="191" t="s">
        <v>21</v>
      </c>
      <c r="BN16" s="191">
        <v>2</v>
      </c>
      <c r="BO16" s="191" t="s">
        <v>2839</v>
      </c>
      <c r="BP16" s="188" t="s">
        <v>223</v>
      </c>
      <c r="BQ16" s="192">
        <v>44281</v>
      </c>
      <c r="BR16" s="190" t="s">
        <v>1281</v>
      </c>
      <c r="BS16" s="184" t="s">
        <v>14</v>
      </c>
      <c r="BT16" s="184" t="s">
        <v>1262</v>
      </c>
      <c r="BU16" s="184" t="s">
        <v>14</v>
      </c>
      <c r="BV16" s="184" t="s">
        <v>14</v>
      </c>
      <c r="BW16" s="184" t="s">
        <v>1280</v>
      </c>
      <c r="BX16" s="184" t="s">
        <v>1262</v>
      </c>
      <c r="BY16" s="181">
        <v>43697</v>
      </c>
      <c r="BZ16" s="191" t="s">
        <v>1282</v>
      </c>
      <c r="CA16" s="191" t="s">
        <v>14</v>
      </c>
      <c r="CB16" s="191" t="s">
        <v>1262</v>
      </c>
      <c r="CC16" s="191" t="s">
        <v>14</v>
      </c>
      <c r="CD16" s="191" t="s">
        <v>14</v>
      </c>
      <c r="CE16" s="191" t="s">
        <v>1280</v>
      </c>
      <c r="CF16" s="191" t="s">
        <v>1262</v>
      </c>
      <c r="CG16" s="192">
        <v>43697</v>
      </c>
      <c r="CH16" s="190" t="s">
        <v>8163</v>
      </c>
      <c r="CI16" s="191" t="e">
        <v>#N/A</v>
      </c>
      <c r="CJ16" s="191" t="e">
        <v>#N/A</v>
      </c>
      <c r="CK16" s="191" t="e">
        <v>#N/A</v>
      </c>
      <c r="CL16" s="191" t="e">
        <v>#N/A</v>
      </c>
      <c r="CM16" s="191" t="e">
        <v>#N/A</v>
      </c>
      <c r="CN16" s="191" t="e">
        <v>#N/A</v>
      </c>
      <c r="CO16" s="193" t="e">
        <v>#N/A</v>
      </c>
      <c r="CP16" s="191" t="s">
        <v>1286</v>
      </c>
      <c r="CQ16" s="184" t="s">
        <v>14</v>
      </c>
      <c r="CR16" s="184" t="s">
        <v>1262</v>
      </c>
      <c r="CS16" s="184" t="s">
        <v>14</v>
      </c>
      <c r="CT16" s="184" t="s">
        <v>14</v>
      </c>
      <c r="CU16" s="184" t="s">
        <v>1280</v>
      </c>
      <c r="CV16" s="184" t="s">
        <v>1262</v>
      </c>
      <c r="CW16" s="181">
        <v>43697</v>
      </c>
      <c r="CX16" s="191" t="s">
        <v>2700</v>
      </c>
      <c r="CY16" s="188">
        <v>960000</v>
      </c>
      <c r="CZ16" s="188" t="s">
        <v>2693</v>
      </c>
      <c r="DA16" s="188" t="s">
        <v>21</v>
      </c>
      <c r="DB16" s="188">
        <v>2</v>
      </c>
      <c r="DC16" s="188" t="s">
        <v>2699</v>
      </c>
      <c r="DD16" s="188" t="s">
        <v>2694</v>
      </c>
      <c r="DE16" s="194">
        <v>44252</v>
      </c>
      <c r="DF16" s="190" t="s">
        <v>2701</v>
      </c>
      <c r="DG16" s="180">
        <v>2027000</v>
      </c>
      <c r="DH16" s="184" t="s">
        <v>2693</v>
      </c>
      <c r="DI16" s="184" t="s">
        <v>21</v>
      </c>
      <c r="DJ16" s="184">
        <v>2</v>
      </c>
      <c r="DK16" s="184" t="s">
        <v>2699</v>
      </c>
      <c r="DL16" s="184" t="s">
        <v>2694</v>
      </c>
      <c r="DM16" s="181">
        <v>44252</v>
      </c>
      <c r="DN16" s="191" t="s">
        <v>2702</v>
      </c>
      <c r="DO16" s="188">
        <v>1489000</v>
      </c>
      <c r="DP16" s="191" t="s">
        <v>2693</v>
      </c>
      <c r="DQ16" s="191" t="s">
        <v>21</v>
      </c>
      <c r="DR16" s="191">
        <v>2</v>
      </c>
      <c r="DS16" s="191" t="s">
        <v>2699</v>
      </c>
      <c r="DT16" s="191" t="s">
        <v>2694</v>
      </c>
      <c r="DU16" s="192">
        <v>44252</v>
      </c>
      <c r="DV16" s="190" t="s">
        <v>2703</v>
      </c>
      <c r="DW16" s="180">
        <v>882000</v>
      </c>
      <c r="DX16" s="184" t="s">
        <v>2693</v>
      </c>
      <c r="DY16" s="184" t="s">
        <v>21</v>
      </c>
      <c r="DZ16" s="184">
        <v>2</v>
      </c>
      <c r="EA16" s="184" t="s">
        <v>2699</v>
      </c>
      <c r="EB16" s="184" t="s">
        <v>2694</v>
      </c>
      <c r="EC16" s="181">
        <v>44252</v>
      </c>
      <c r="ED16" s="191" t="s">
        <v>2704</v>
      </c>
      <c r="EE16" s="188">
        <v>78000</v>
      </c>
      <c r="EF16" s="191" t="s">
        <v>2693</v>
      </c>
      <c r="EG16" s="191" t="s">
        <v>21</v>
      </c>
      <c r="EH16" s="191">
        <v>2</v>
      </c>
      <c r="EI16" s="191" t="s">
        <v>2699</v>
      </c>
      <c r="EJ16" s="191" t="s">
        <v>2694</v>
      </c>
      <c r="EK16" s="192">
        <v>44252</v>
      </c>
      <c r="EL16" s="190" t="s">
        <v>2705</v>
      </c>
      <c r="EM16" s="180">
        <v>0</v>
      </c>
      <c r="EN16" s="184" t="s">
        <v>2693</v>
      </c>
      <c r="EO16" s="184" t="s">
        <v>21</v>
      </c>
      <c r="EP16" s="184">
        <v>2</v>
      </c>
      <c r="EQ16" s="184" t="s">
        <v>2699</v>
      </c>
      <c r="ER16" s="184" t="s">
        <v>2694</v>
      </c>
      <c r="ES16" s="181">
        <v>44252</v>
      </c>
      <c r="ET16" s="191" t="s">
        <v>2841</v>
      </c>
      <c r="EU16" s="191">
        <v>530</v>
      </c>
      <c r="EV16" s="191" t="s">
        <v>2831</v>
      </c>
      <c r="EW16" s="191" t="s">
        <v>21</v>
      </c>
      <c r="EX16" s="191">
        <v>2</v>
      </c>
      <c r="EY16" s="191" t="s">
        <v>2832</v>
      </c>
      <c r="EZ16" s="191" t="s">
        <v>223</v>
      </c>
      <c r="FA16" s="192">
        <v>44281</v>
      </c>
      <c r="FB16" s="190" t="s">
        <v>1285</v>
      </c>
      <c r="FC16" s="184">
        <v>4</v>
      </c>
      <c r="FD16" s="184" t="s">
        <v>148</v>
      </c>
      <c r="FE16" s="184" t="s">
        <v>21</v>
      </c>
      <c r="FF16" s="184">
        <v>2</v>
      </c>
      <c r="FG16" s="184" t="s">
        <v>1284</v>
      </c>
      <c r="FH16" s="184" t="s">
        <v>1283</v>
      </c>
      <c r="FI16" s="181">
        <v>43697</v>
      </c>
      <c r="FJ16" s="190" t="s">
        <v>325</v>
      </c>
      <c r="FK16" s="191" t="s">
        <v>14</v>
      </c>
      <c r="FL16" s="191">
        <v>0</v>
      </c>
      <c r="FM16" s="191" t="s">
        <v>21</v>
      </c>
      <c r="FN16" s="191">
        <v>2</v>
      </c>
      <c r="FO16" s="191">
        <v>0</v>
      </c>
      <c r="FP16" s="188">
        <v>0</v>
      </c>
      <c r="FQ16" s="189">
        <v>43509</v>
      </c>
      <c r="FR16" s="190" t="s">
        <v>329</v>
      </c>
      <c r="FS16" s="184">
        <v>377500</v>
      </c>
      <c r="FT16" s="184" t="s">
        <v>326</v>
      </c>
      <c r="FU16" s="184" t="s">
        <v>21</v>
      </c>
      <c r="FV16" s="184">
        <v>2</v>
      </c>
      <c r="FW16" s="184" t="s">
        <v>328</v>
      </c>
      <c r="FX16" s="184" t="s">
        <v>327</v>
      </c>
      <c r="FY16" s="181">
        <v>43509</v>
      </c>
      <c r="FZ16" s="191" t="s">
        <v>4631</v>
      </c>
      <c r="GA16" s="191">
        <v>1</v>
      </c>
      <c r="GB16" s="191" t="s">
        <v>3077</v>
      </c>
      <c r="GC16" s="191" t="s">
        <v>21</v>
      </c>
      <c r="GD16" s="191">
        <v>2</v>
      </c>
      <c r="GE16" s="191" t="s">
        <v>14</v>
      </c>
      <c r="GF16" s="191" t="s">
        <v>14</v>
      </c>
      <c r="GG16" s="192">
        <v>44497</v>
      </c>
      <c r="GH16" s="190" t="s">
        <v>4637</v>
      </c>
      <c r="GI16" s="184">
        <v>3</v>
      </c>
      <c r="GJ16" s="184" t="s">
        <v>3077</v>
      </c>
      <c r="GK16" s="184" t="s">
        <v>21</v>
      </c>
      <c r="GL16" s="184">
        <v>2</v>
      </c>
      <c r="GM16" s="184" t="s">
        <v>14</v>
      </c>
      <c r="GN16" s="184" t="s">
        <v>14</v>
      </c>
      <c r="GO16" s="181">
        <v>44497</v>
      </c>
      <c r="GP16" s="191" t="s">
        <v>4632</v>
      </c>
      <c r="GQ16" s="191">
        <v>3</v>
      </c>
      <c r="GR16" s="191" t="s">
        <v>3077</v>
      </c>
      <c r="GS16" s="191" t="s">
        <v>21</v>
      </c>
      <c r="GT16" s="191">
        <v>2</v>
      </c>
      <c r="GU16" s="191" t="s">
        <v>14</v>
      </c>
      <c r="GV16" s="191" t="s">
        <v>14</v>
      </c>
      <c r="GW16" s="192">
        <v>44497</v>
      </c>
      <c r="GX16" s="190" t="s">
        <v>4638</v>
      </c>
      <c r="GY16" s="184">
        <v>2</v>
      </c>
      <c r="GZ16" s="184" t="s">
        <v>3077</v>
      </c>
      <c r="HA16" s="184" t="s">
        <v>21</v>
      </c>
      <c r="HB16" s="184">
        <v>2</v>
      </c>
      <c r="HC16" s="184" t="s">
        <v>14</v>
      </c>
      <c r="HD16" s="184" t="s">
        <v>14</v>
      </c>
      <c r="HE16" s="181">
        <v>44497</v>
      </c>
      <c r="HF16" s="191" t="s">
        <v>4630</v>
      </c>
      <c r="HG16" s="191">
        <v>2</v>
      </c>
      <c r="HH16" s="191" t="s">
        <v>3077</v>
      </c>
      <c r="HI16" s="191" t="s">
        <v>21</v>
      </c>
      <c r="HJ16" s="191">
        <v>2</v>
      </c>
      <c r="HK16" s="191" t="s">
        <v>14</v>
      </c>
      <c r="HL16" s="191" t="s">
        <v>14</v>
      </c>
      <c r="HM16" s="192">
        <v>44497</v>
      </c>
      <c r="HN16" s="190" t="s">
        <v>4636</v>
      </c>
      <c r="HO16" s="184">
        <v>3</v>
      </c>
      <c r="HP16" s="184" t="s">
        <v>3077</v>
      </c>
      <c r="HQ16" s="184" t="s">
        <v>21</v>
      </c>
      <c r="HR16" s="184">
        <v>2</v>
      </c>
      <c r="HS16" s="184" t="s">
        <v>14</v>
      </c>
      <c r="HT16" s="184" t="s">
        <v>14</v>
      </c>
      <c r="HU16" s="181">
        <v>44497</v>
      </c>
      <c r="HV16" s="191" t="s">
        <v>4633</v>
      </c>
      <c r="HW16" s="191">
        <v>3</v>
      </c>
      <c r="HX16" s="191" t="s">
        <v>3077</v>
      </c>
      <c r="HY16" s="191" t="s">
        <v>21</v>
      </c>
      <c r="HZ16" s="191">
        <v>2</v>
      </c>
      <c r="IA16" s="191" t="s">
        <v>14</v>
      </c>
      <c r="IB16" s="191" t="s">
        <v>14</v>
      </c>
      <c r="IC16" s="192">
        <v>44497</v>
      </c>
      <c r="ID16" s="190" t="s">
        <v>4635</v>
      </c>
      <c r="IE16" s="184">
        <v>1</v>
      </c>
      <c r="IF16" s="184" t="s">
        <v>3077</v>
      </c>
      <c r="IG16" s="184" t="s">
        <v>21</v>
      </c>
      <c r="IH16" s="184">
        <v>2</v>
      </c>
      <c r="II16" s="184" t="s">
        <v>14</v>
      </c>
      <c r="IJ16" s="184" t="s">
        <v>14</v>
      </c>
      <c r="IK16" s="181">
        <v>44497</v>
      </c>
      <c r="IL16" s="191" t="s">
        <v>4634</v>
      </c>
      <c r="IM16" s="191">
        <v>3</v>
      </c>
      <c r="IN16" s="191" t="s">
        <v>3077</v>
      </c>
      <c r="IO16" s="191" t="s">
        <v>21</v>
      </c>
      <c r="IP16" s="191">
        <v>2</v>
      </c>
      <c r="IQ16" s="191" t="s">
        <v>14</v>
      </c>
      <c r="IR16" s="191" t="s">
        <v>14</v>
      </c>
      <c r="IS16" s="192">
        <v>44497</v>
      </c>
    </row>
    <row r="17" spans="1:253" s="286" customFormat="1" ht="12.75" customHeight="1" x14ac:dyDescent="0.2">
      <c r="A17" s="286" t="s">
        <v>330</v>
      </c>
      <c r="B17" s="286" t="s">
        <v>7815</v>
      </c>
      <c r="C17" s="286" t="s">
        <v>331</v>
      </c>
      <c r="D17" s="286" t="s">
        <v>305</v>
      </c>
      <c r="E17" s="286" t="s">
        <v>7293</v>
      </c>
      <c r="F17" s="286" t="s">
        <v>2237</v>
      </c>
      <c r="G17" s="179">
        <v>25876000</v>
      </c>
      <c r="H17" s="180" t="s">
        <v>2084</v>
      </c>
      <c r="I17" s="180" t="s">
        <v>21</v>
      </c>
      <c r="J17" s="180">
        <v>2</v>
      </c>
      <c r="K17" s="180" t="s">
        <v>2233</v>
      </c>
      <c r="L17" s="180" t="s">
        <v>2232</v>
      </c>
      <c r="M17" s="181">
        <v>44165</v>
      </c>
      <c r="N17" s="190" t="s">
        <v>338</v>
      </c>
      <c r="O17" s="182">
        <v>172703</v>
      </c>
      <c r="P17" s="182" t="s">
        <v>321</v>
      </c>
      <c r="Q17" s="182" t="s">
        <v>21</v>
      </c>
      <c r="R17" s="182">
        <v>2</v>
      </c>
      <c r="S17" s="182" t="s">
        <v>337</v>
      </c>
      <c r="T17" s="182" t="s">
        <v>322</v>
      </c>
      <c r="U17" s="183">
        <v>43509</v>
      </c>
      <c r="V17" s="190" t="s">
        <v>2634</v>
      </c>
      <c r="W17" s="180">
        <v>1565000</v>
      </c>
      <c r="X17" s="180" t="s">
        <v>2587</v>
      </c>
      <c r="Y17" s="180" t="s">
        <v>21</v>
      </c>
      <c r="Z17" s="180">
        <v>2</v>
      </c>
      <c r="AA17" s="180" t="s">
        <v>2633</v>
      </c>
      <c r="AB17" s="180" t="s">
        <v>2632</v>
      </c>
      <c r="AC17" s="181">
        <v>44225</v>
      </c>
      <c r="AD17" s="190" t="s">
        <v>2636</v>
      </c>
      <c r="AE17" s="188">
        <v>316000</v>
      </c>
      <c r="AF17" s="188" t="s">
        <v>2587</v>
      </c>
      <c r="AG17" s="188" t="s">
        <v>21</v>
      </c>
      <c r="AH17" s="188">
        <v>2</v>
      </c>
      <c r="AI17" s="188" t="s">
        <v>2635</v>
      </c>
      <c r="AJ17" s="188" t="s">
        <v>2632</v>
      </c>
      <c r="AK17" s="189">
        <v>44225</v>
      </c>
      <c r="AL17" s="190" t="s">
        <v>2845</v>
      </c>
      <c r="AM17" s="180">
        <v>320000</v>
      </c>
      <c r="AN17" s="180" t="s">
        <v>2842</v>
      </c>
      <c r="AO17" s="180" t="s">
        <v>21</v>
      </c>
      <c r="AP17" s="180">
        <v>2</v>
      </c>
      <c r="AQ17" s="180" t="s">
        <v>2844</v>
      </c>
      <c r="AR17" s="180" t="s">
        <v>2843</v>
      </c>
      <c r="AS17" s="181">
        <v>44281</v>
      </c>
      <c r="AT17" s="191" t="s">
        <v>336</v>
      </c>
      <c r="AU17" s="188">
        <v>0</v>
      </c>
      <c r="AV17" s="188">
        <v>0</v>
      </c>
      <c r="AW17" s="188" t="s">
        <v>21</v>
      </c>
      <c r="AX17" s="188">
        <v>2</v>
      </c>
      <c r="AY17" s="188">
        <v>0</v>
      </c>
      <c r="AZ17" s="188">
        <v>0</v>
      </c>
      <c r="BA17" s="189">
        <v>43509</v>
      </c>
      <c r="BB17" s="190" t="s">
        <v>1135</v>
      </c>
      <c r="BC17" s="180" t="s">
        <v>14</v>
      </c>
      <c r="BD17" s="180" t="s">
        <v>1130</v>
      </c>
      <c r="BE17" s="180" t="s">
        <v>14</v>
      </c>
      <c r="BF17" s="180" t="s">
        <v>14</v>
      </c>
      <c r="BG17" s="180" t="s">
        <v>1132</v>
      </c>
      <c r="BH17" s="180" t="s">
        <v>1131</v>
      </c>
      <c r="BI17" s="181">
        <v>43642</v>
      </c>
      <c r="BJ17" s="191" t="s">
        <v>2610</v>
      </c>
      <c r="BK17" s="191" t="s">
        <v>14</v>
      </c>
      <c r="BL17" s="191" t="s">
        <v>14</v>
      </c>
      <c r="BM17" s="191" t="s">
        <v>14</v>
      </c>
      <c r="BN17" s="191" t="s">
        <v>14</v>
      </c>
      <c r="BO17" s="191" t="s">
        <v>14</v>
      </c>
      <c r="BP17" s="188" t="s">
        <v>14</v>
      </c>
      <c r="BQ17" s="192">
        <v>44225</v>
      </c>
      <c r="BR17" s="190" t="s">
        <v>332</v>
      </c>
      <c r="BS17" s="184">
        <v>0</v>
      </c>
      <c r="BT17" s="184">
        <v>0</v>
      </c>
      <c r="BU17" s="184" t="s">
        <v>21</v>
      </c>
      <c r="BV17" s="184">
        <v>2</v>
      </c>
      <c r="BW17" s="184">
        <v>0</v>
      </c>
      <c r="BX17" s="184">
        <v>0</v>
      </c>
      <c r="BY17" s="181">
        <v>43509</v>
      </c>
      <c r="BZ17" s="191" t="s">
        <v>333</v>
      </c>
      <c r="CA17" s="191">
        <v>0</v>
      </c>
      <c r="CB17" s="191">
        <v>0</v>
      </c>
      <c r="CC17" s="191" t="s">
        <v>21</v>
      </c>
      <c r="CD17" s="191">
        <v>2</v>
      </c>
      <c r="CE17" s="191">
        <v>0</v>
      </c>
      <c r="CF17" s="191">
        <v>0</v>
      </c>
      <c r="CG17" s="192">
        <v>43509</v>
      </c>
      <c r="CH17" s="190" t="s">
        <v>8164</v>
      </c>
      <c r="CI17" s="191" t="e">
        <v>#N/A</v>
      </c>
      <c r="CJ17" s="191" t="e">
        <v>#N/A</v>
      </c>
      <c r="CK17" s="191" t="e">
        <v>#N/A</v>
      </c>
      <c r="CL17" s="191" t="e">
        <v>#N/A</v>
      </c>
      <c r="CM17" s="191" t="e">
        <v>#N/A</v>
      </c>
      <c r="CN17" s="191" t="e">
        <v>#N/A</v>
      </c>
      <c r="CO17" s="193" t="e">
        <v>#N/A</v>
      </c>
      <c r="CP17" s="191" t="s">
        <v>335</v>
      </c>
      <c r="CQ17" s="184" t="s">
        <v>14</v>
      </c>
      <c r="CR17" s="184">
        <v>0</v>
      </c>
      <c r="CS17" s="184" t="s">
        <v>21</v>
      </c>
      <c r="CT17" s="184">
        <v>2</v>
      </c>
      <c r="CU17" s="184">
        <v>0</v>
      </c>
      <c r="CV17" s="184">
        <v>0</v>
      </c>
      <c r="CW17" s="181">
        <v>43509</v>
      </c>
      <c r="CX17" s="191" t="s">
        <v>2638</v>
      </c>
      <c r="CY17" s="188">
        <v>316000</v>
      </c>
      <c r="CZ17" s="188" t="s">
        <v>2587</v>
      </c>
      <c r="DA17" s="188" t="s">
        <v>21</v>
      </c>
      <c r="DB17" s="188">
        <v>2</v>
      </c>
      <c r="DC17" s="188" t="s">
        <v>2637</v>
      </c>
      <c r="DD17" s="188" t="s">
        <v>2632</v>
      </c>
      <c r="DE17" s="194">
        <v>44225</v>
      </c>
      <c r="DF17" s="190" t="s">
        <v>2639</v>
      </c>
      <c r="DG17" s="180">
        <v>1249000</v>
      </c>
      <c r="DH17" s="184" t="s">
        <v>2587</v>
      </c>
      <c r="DI17" s="184" t="s">
        <v>21</v>
      </c>
      <c r="DJ17" s="184">
        <v>2</v>
      </c>
      <c r="DK17" s="184" t="s">
        <v>2637</v>
      </c>
      <c r="DL17" s="184" t="s">
        <v>2632</v>
      </c>
      <c r="DM17" s="181">
        <v>44225</v>
      </c>
      <c r="DN17" s="191" t="s">
        <v>2640</v>
      </c>
      <c r="DO17" s="188">
        <v>0</v>
      </c>
      <c r="DP17" s="191" t="s">
        <v>2587</v>
      </c>
      <c r="DQ17" s="191" t="s">
        <v>21</v>
      </c>
      <c r="DR17" s="191">
        <v>2</v>
      </c>
      <c r="DS17" s="191" t="s">
        <v>2637</v>
      </c>
      <c r="DT17" s="191" t="s">
        <v>2632</v>
      </c>
      <c r="DU17" s="192">
        <v>44225</v>
      </c>
      <c r="DV17" s="190" t="s">
        <v>2641</v>
      </c>
      <c r="DW17" s="180">
        <v>316000</v>
      </c>
      <c r="DX17" s="184" t="s">
        <v>2587</v>
      </c>
      <c r="DY17" s="184" t="s">
        <v>21</v>
      </c>
      <c r="DZ17" s="184">
        <v>2</v>
      </c>
      <c r="EA17" s="184" t="s">
        <v>2637</v>
      </c>
      <c r="EB17" s="184" t="s">
        <v>2632</v>
      </c>
      <c r="EC17" s="181">
        <v>44225</v>
      </c>
      <c r="ED17" s="191" t="s">
        <v>2642</v>
      </c>
      <c r="EE17" s="188">
        <v>0</v>
      </c>
      <c r="EF17" s="191" t="s">
        <v>2587</v>
      </c>
      <c r="EG17" s="191" t="s">
        <v>21</v>
      </c>
      <c r="EH17" s="191">
        <v>2</v>
      </c>
      <c r="EI17" s="191" t="s">
        <v>2637</v>
      </c>
      <c r="EJ17" s="191" t="s">
        <v>2632</v>
      </c>
      <c r="EK17" s="192">
        <v>44225</v>
      </c>
      <c r="EL17" s="190" t="s">
        <v>2643</v>
      </c>
      <c r="EM17" s="180">
        <v>0</v>
      </c>
      <c r="EN17" s="184" t="s">
        <v>2587</v>
      </c>
      <c r="EO17" s="184" t="s">
        <v>21</v>
      </c>
      <c r="EP17" s="184">
        <v>2</v>
      </c>
      <c r="EQ17" s="184" t="s">
        <v>2637</v>
      </c>
      <c r="ER17" s="184" t="s">
        <v>2632</v>
      </c>
      <c r="ES17" s="181">
        <v>44225</v>
      </c>
      <c r="ET17" s="191" t="s">
        <v>2846</v>
      </c>
      <c r="EU17" s="191">
        <v>530</v>
      </c>
      <c r="EV17" s="191" t="s">
        <v>2831</v>
      </c>
      <c r="EW17" s="191" t="s">
        <v>21</v>
      </c>
      <c r="EX17" s="191">
        <v>2</v>
      </c>
      <c r="EY17" s="191" t="s">
        <v>2832</v>
      </c>
      <c r="EZ17" s="191" t="s">
        <v>223</v>
      </c>
      <c r="FA17" s="192">
        <v>44281</v>
      </c>
      <c r="FB17" s="190" t="s">
        <v>334</v>
      </c>
      <c r="FC17" s="184">
        <v>3</v>
      </c>
      <c r="FD17" s="184">
        <v>0</v>
      </c>
      <c r="FE17" s="184" t="s">
        <v>21</v>
      </c>
      <c r="FF17" s="184">
        <v>2</v>
      </c>
      <c r="FG17" s="184">
        <v>0</v>
      </c>
      <c r="FH17" s="184">
        <v>0</v>
      </c>
      <c r="FI17" s="181">
        <v>43509</v>
      </c>
      <c r="FJ17" s="190" t="s">
        <v>339</v>
      </c>
      <c r="FK17" s="191" t="s">
        <v>14</v>
      </c>
      <c r="FL17" s="191">
        <v>0</v>
      </c>
      <c r="FM17" s="191" t="s">
        <v>21</v>
      </c>
      <c r="FN17" s="191">
        <v>2</v>
      </c>
      <c r="FO17" s="191">
        <v>0</v>
      </c>
      <c r="FP17" s="188">
        <v>0</v>
      </c>
      <c r="FQ17" s="189">
        <v>43509</v>
      </c>
      <c r="FR17" s="190" t="s">
        <v>340</v>
      </c>
      <c r="FS17" s="184" t="s">
        <v>14</v>
      </c>
      <c r="FT17" s="184">
        <v>0</v>
      </c>
      <c r="FU17" s="184" t="s">
        <v>21</v>
      </c>
      <c r="FV17" s="184">
        <v>2</v>
      </c>
      <c r="FW17" s="184">
        <v>0</v>
      </c>
      <c r="FX17" s="184">
        <v>0</v>
      </c>
      <c r="FY17" s="181">
        <v>43509</v>
      </c>
      <c r="FZ17" s="191" t="s">
        <v>4640</v>
      </c>
      <c r="GA17" s="191">
        <v>1</v>
      </c>
      <c r="GB17" s="191" t="s">
        <v>3077</v>
      </c>
      <c r="GC17" s="191" t="s">
        <v>21</v>
      </c>
      <c r="GD17" s="191">
        <v>2</v>
      </c>
      <c r="GE17" s="191" t="s">
        <v>14</v>
      </c>
      <c r="GF17" s="191" t="s">
        <v>14</v>
      </c>
      <c r="GG17" s="192">
        <v>44497</v>
      </c>
      <c r="GH17" s="190" t="s">
        <v>4646</v>
      </c>
      <c r="GI17" s="184">
        <v>2</v>
      </c>
      <c r="GJ17" s="184" t="s">
        <v>3077</v>
      </c>
      <c r="GK17" s="184" t="s">
        <v>21</v>
      </c>
      <c r="GL17" s="184">
        <v>2</v>
      </c>
      <c r="GM17" s="184" t="s">
        <v>14</v>
      </c>
      <c r="GN17" s="184" t="s">
        <v>14</v>
      </c>
      <c r="GO17" s="181">
        <v>44497</v>
      </c>
      <c r="GP17" s="191" t="s">
        <v>4641</v>
      </c>
      <c r="GQ17" s="191">
        <v>0</v>
      </c>
      <c r="GR17" s="191" t="s">
        <v>3077</v>
      </c>
      <c r="GS17" s="191" t="s">
        <v>21</v>
      </c>
      <c r="GT17" s="191">
        <v>2</v>
      </c>
      <c r="GU17" s="191" t="s">
        <v>14</v>
      </c>
      <c r="GV17" s="191" t="s">
        <v>14</v>
      </c>
      <c r="GW17" s="192">
        <v>44497</v>
      </c>
      <c r="GX17" s="190" t="s">
        <v>4647</v>
      </c>
      <c r="GY17" s="184">
        <v>0</v>
      </c>
      <c r="GZ17" s="184" t="s">
        <v>3077</v>
      </c>
      <c r="HA17" s="184" t="s">
        <v>21</v>
      </c>
      <c r="HB17" s="184">
        <v>2</v>
      </c>
      <c r="HC17" s="184" t="s">
        <v>14</v>
      </c>
      <c r="HD17" s="184" t="s">
        <v>14</v>
      </c>
      <c r="HE17" s="181">
        <v>44497</v>
      </c>
      <c r="HF17" s="191" t="s">
        <v>4639</v>
      </c>
      <c r="HG17" s="191">
        <v>0</v>
      </c>
      <c r="HH17" s="191" t="s">
        <v>3077</v>
      </c>
      <c r="HI17" s="191" t="s">
        <v>21</v>
      </c>
      <c r="HJ17" s="191">
        <v>2</v>
      </c>
      <c r="HK17" s="191" t="s">
        <v>14</v>
      </c>
      <c r="HL17" s="191" t="s">
        <v>14</v>
      </c>
      <c r="HM17" s="192">
        <v>44497</v>
      </c>
      <c r="HN17" s="190" t="s">
        <v>4645</v>
      </c>
      <c r="HO17" s="184">
        <v>2</v>
      </c>
      <c r="HP17" s="184" t="s">
        <v>3077</v>
      </c>
      <c r="HQ17" s="184" t="s">
        <v>21</v>
      </c>
      <c r="HR17" s="184">
        <v>2</v>
      </c>
      <c r="HS17" s="184" t="s">
        <v>14</v>
      </c>
      <c r="HT17" s="184" t="s">
        <v>14</v>
      </c>
      <c r="HU17" s="181">
        <v>44497</v>
      </c>
      <c r="HV17" s="191" t="s">
        <v>4642</v>
      </c>
      <c r="HW17" s="191">
        <v>0</v>
      </c>
      <c r="HX17" s="191" t="s">
        <v>3077</v>
      </c>
      <c r="HY17" s="191" t="s">
        <v>21</v>
      </c>
      <c r="HZ17" s="191">
        <v>2</v>
      </c>
      <c r="IA17" s="191" t="s">
        <v>14</v>
      </c>
      <c r="IB17" s="191" t="s">
        <v>14</v>
      </c>
      <c r="IC17" s="192">
        <v>44497</v>
      </c>
      <c r="ID17" s="190" t="s">
        <v>4644</v>
      </c>
      <c r="IE17" s="184">
        <v>1</v>
      </c>
      <c r="IF17" s="184" t="s">
        <v>3077</v>
      </c>
      <c r="IG17" s="184" t="s">
        <v>21</v>
      </c>
      <c r="IH17" s="184">
        <v>2</v>
      </c>
      <c r="II17" s="184" t="s">
        <v>14</v>
      </c>
      <c r="IJ17" s="184" t="s">
        <v>14</v>
      </c>
      <c r="IK17" s="181">
        <v>44497</v>
      </c>
      <c r="IL17" s="191" t="s">
        <v>4643</v>
      </c>
      <c r="IM17" s="191">
        <v>2</v>
      </c>
      <c r="IN17" s="191" t="s">
        <v>3077</v>
      </c>
      <c r="IO17" s="191" t="s">
        <v>21</v>
      </c>
      <c r="IP17" s="191">
        <v>2</v>
      </c>
      <c r="IQ17" s="191" t="s">
        <v>14</v>
      </c>
      <c r="IR17" s="191" t="s">
        <v>14</v>
      </c>
      <c r="IS17" s="192">
        <v>44497</v>
      </c>
    </row>
    <row r="18" spans="1:253" s="286" customFormat="1" ht="12.75" customHeight="1" x14ac:dyDescent="0.2">
      <c r="A18" s="286" t="s">
        <v>341</v>
      </c>
      <c r="B18" s="286" t="s">
        <v>7798</v>
      </c>
      <c r="C18" s="286" t="s">
        <v>342</v>
      </c>
      <c r="D18" s="286" t="s">
        <v>343</v>
      </c>
      <c r="E18" s="286" t="s">
        <v>7294</v>
      </c>
      <c r="F18" s="286" t="s">
        <v>2886</v>
      </c>
      <c r="G18" s="179">
        <v>102743000</v>
      </c>
      <c r="H18" s="180" t="s">
        <v>2883</v>
      </c>
      <c r="I18" s="180" t="s">
        <v>21</v>
      </c>
      <c r="J18" s="180">
        <v>2</v>
      </c>
      <c r="K18" s="180" t="s">
        <v>2885</v>
      </c>
      <c r="L18" s="180" t="s">
        <v>2884</v>
      </c>
      <c r="M18" s="181">
        <v>44281</v>
      </c>
      <c r="N18" s="190" t="s">
        <v>2043</v>
      </c>
      <c r="O18" s="182">
        <v>2267048</v>
      </c>
      <c r="P18" s="182" t="s">
        <v>2040</v>
      </c>
      <c r="Q18" s="182" t="s">
        <v>41</v>
      </c>
      <c r="R18" s="182">
        <v>1</v>
      </c>
      <c r="S18" s="182" t="s">
        <v>2042</v>
      </c>
      <c r="T18" s="182" t="s">
        <v>2041</v>
      </c>
      <c r="U18" s="183">
        <v>44109</v>
      </c>
      <c r="V18" s="190" t="s">
        <v>5801</v>
      </c>
      <c r="W18" s="180">
        <v>27000000</v>
      </c>
      <c r="X18" s="180" t="s">
        <v>5799</v>
      </c>
      <c r="Y18" s="180" t="s">
        <v>41</v>
      </c>
      <c r="Z18" s="180">
        <v>1</v>
      </c>
      <c r="AA18" s="180" t="s">
        <v>2695</v>
      </c>
      <c r="AB18" s="180" t="s">
        <v>5800</v>
      </c>
      <c r="AC18" s="181">
        <v>44567</v>
      </c>
      <c r="AD18" s="190" t="s">
        <v>5802</v>
      </c>
      <c r="AE18" s="188">
        <v>25500000</v>
      </c>
      <c r="AF18" s="188" t="s">
        <v>5799</v>
      </c>
      <c r="AG18" s="188" t="s">
        <v>41</v>
      </c>
      <c r="AH18" s="188">
        <v>1</v>
      </c>
      <c r="AI18" s="188" t="s">
        <v>2697</v>
      </c>
      <c r="AJ18" s="188" t="s">
        <v>5800</v>
      </c>
      <c r="AK18" s="189">
        <v>44567</v>
      </c>
      <c r="AL18" s="190" t="s">
        <v>5805</v>
      </c>
      <c r="AM18" s="180">
        <v>10163000</v>
      </c>
      <c r="AN18" s="180" t="s">
        <v>5416</v>
      </c>
      <c r="AO18" s="180" t="s">
        <v>41</v>
      </c>
      <c r="AP18" s="180">
        <v>1</v>
      </c>
      <c r="AQ18" s="180" t="s">
        <v>5804</v>
      </c>
      <c r="AR18" s="180" t="s">
        <v>5803</v>
      </c>
      <c r="AS18" s="181">
        <v>44567</v>
      </c>
      <c r="AT18" s="191" t="s">
        <v>1343</v>
      </c>
      <c r="AU18" s="188" t="s">
        <v>14</v>
      </c>
      <c r="AV18" s="188" t="s">
        <v>14</v>
      </c>
      <c r="AW18" s="188" t="s">
        <v>14</v>
      </c>
      <c r="AX18" s="188" t="s">
        <v>14</v>
      </c>
      <c r="AY18" s="188" t="s">
        <v>14</v>
      </c>
      <c r="AZ18" s="188" t="s">
        <v>14</v>
      </c>
      <c r="BA18" s="189">
        <v>43770</v>
      </c>
      <c r="BB18" s="190" t="s">
        <v>1540</v>
      </c>
      <c r="BC18" s="180" t="s">
        <v>14</v>
      </c>
      <c r="BD18" s="180" t="s">
        <v>14</v>
      </c>
      <c r="BE18" s="180" t="s">
        <v>14</v>
      </c>
      <c r="BF18" s="180" t="s">
        <v>14</v>
      </c>
      <c r="BG18" s="180" t="s">
        <v>1539</v>
      </c>
      <c r="BH18" s="180" t="s">
        <v>14</v>
      </c>
      <c r="BI18" s="181">
        <v>43819</v>
      </c>
      <c r="BJ18" s="191" t="s">
        <v>5808</v>
      </c>
      <c r="BK18" s="191">
        <v>2231</v>
      </c>
      <c r="BL18" s="191" t="s">
        <v>5806</v>
      </c>
      <c r="BM18" s="191" t="s">
        <v>41</v>
      </c>
      <c r="BN18" s="191">
        <v>1</v>
      </c>
      <c r="BO18" s="191" t="s">
        <v>5807</v>
      </c>
      <c r="BP18" s="188" t="s">
        <v>2855</v>
      </c>
      <c r="BQ18" s="192">
        <v>44567</v>
      </c>
      <c r="BR18" s="190" t="s">
        <v>344</v>
      </c>
      <c r="BS18" s="184" t="s">
        <v>14</v>
      </c>
      <c r="BT18" s="184">
        <v>0</v>
      </c>
      <c r="BU18" s="184" t="s">
        <v>21</v>
      </c>
      <c r="BV18" s="184">
        <v>2</v>
      </c>
      <c r="BW18" s="184">
        <v>0</v>
      </c>
      <c r="BX18" s="184">
        <v>0</v>
      </c>
      <c r="BY18" s="181">
        <v>43509</v>
      </c>
      <c r="BZ18" s="191" t="s">
        <v>345</v>
      </c>
      <c r="CA18" s="191" t="s">
        <v>14</v>
      </c>
      <c r="CB18" s="191">
        <v>0</v>
      </c>
      <c r="CC18" s="191" t="s">
        <v>14</v>
      </c>
      <c r="CD18" s="191" t="s">
        <v>14</v>
      </c>
      <c r="CE18" s="191">
        <v>0</v>
      </c>
      <c r="CF18" s="191">
        <v>0</v>
      </c>
      <c r="CG18" s="192">
        <v>43509</v>
      </c>
      <c r="CH18" s="190" t="s">
        <v>8165</v>
      </c>
      <c r="CI18" s="191" t="e">
        <v>#N/A</v>
      </c>
      <c r="CJ18" s="191" t="e">
        <v>#N/A</v>
      </c>
      <c r="CK18" s="191" t="e">
        <v>#N/A</v>
      </c>
      <c r="CL18" s="191" t="e">
        <v>#N/A</v>
      </c>
      <c r="CM18" s="191" t="e">
        <v>#N/A</v>
      </c>
      <c r="CN18" s="191" t="e">
        <v>#N/A</v>
      </c>
      <c r="CO18" s="193" t="e">
        <v>#N/A</v>
      </c>
      <c r="CP18" s="191" t="s">
        <v>350</v>
      </c>
      <c r="CQ18" s="184">
        <v>1700</v>
      </c>
      <c r="CR18" s="184" t="s">
        <v>347</v>
      </c>
      <c r="CS18" s="184" t="s">
        <v>21</v>
      </c>
      <c r="CT18" s="184">
        <v>2</v>
      </c>
      <c r="CU18" s="184" t="s">
        <v>349</v>
      </c>
      <c r="CV18" s="184" t="s">
        <v>348</v>
      </c>
      <c r="CW18" s="181">
        <v>43509</v>
      </c>
      <c r="CX18" s="191" t="s">
        <v>5809</v>
      </c>
      <c r="CY18" s="188">
        <v>16000000</v>
      </c>
      <c r="CZ18" s="188" t="s">
        <v>5799</v>
      </c>
      <c r="DA18" s="188" t="s">
        <v>41</v>
      </c>
      <c r="DB18" s="188">
        <v>1</v>
      </c>
      <c r="DC18" s="188" t="s">
        <v>3067</v>
      </c>
      <c r="DD18" s="188" t="s">
        <v>5800</v>
      </c>
      <c r="DE18" s="194">
        <v>44567</v>
      </c>
      <c r="DF18" s="190" t="s">
        <v>5810</v>
      </c>
      <c r="DG18" s="180">
        <v>1500000</v>
      </c>
      <c r="DH18" s="184" t="s">
        <v>5799</v>
      </c>
      <c r="DI18" s="184" t="s">
        <v>41</v>
      </c>
      <c r="DJ18" s="184">
        <v>1</v>
      </c>
      <c r="DK18" s="184" t="s">
        <v>3067</v>
      </c>
      <c r="DL18" s="184" t="s">
        <v>5800</v>
      </c>
      <c r="DM18" s="181">
        <v>44567</v>
      </c>
      <c r="DN18" s="191" t="s">
        <v>5811</v>
      </c>
      <c r="DO18" s="188">
        <v>9500000</v>
      </c>
      <c r="DP18" s="191" t="s">
        <v>5799</v>
      </c>
      <c r="DQ18" s="191" t="s">
        <v>41</v>
      </c>
      <c r="DR18" s="191">
        <v>1</v>
      </c>
      <c r="DS18" s="191" t="s">
        <v>3067</v>
      </c>
      <c r="DT18" s="191" t="s">
        <v>5800</v>
      </c>
      <c r="DU18" s="192">
        <v>44567</v>
      </c>
      <c r="DV18" s="190" t="s">
        <v>5812</v>
      </c>
      <c r="DW18" s="180">
        <v>12500000</v>
      </c>
      <c r="DX18" s="184" t="s">
        <v>5799</v>
      </c>
      <c r="DY18" s="184" t="s">
        <v>41</v>
      </c>
      <c r="DZ18" s="184">
        <v>1</v>
      </c>
      <c r="EA18" s="184" t="s">
        <v>3067</v>
      </c>
      <c r="EB18" s="184" t="s">
        <v>5800</v>
      </c>
      <c r="EC18" s="181">
        <v>44567</v>
      </c>
      <c r="ED18" s="191" t="s">
        <v>5813</v>
      </c>
      <c r="EE18" s="188">
        <v>2900000</v>
      </c>
      <c r="EF18" s="191" t="s">
        <v>5799</v>
      </c>
      <c r="EG18" s="191" t="s">
        <v>41</v>
      </c>
      <c r="EH18" s="191">
        <v>1</v>
      </c>
      <c r="EI18" s="191" t="s">
        <v>3067</v>
      </c>
      <c r="EJ18" s="191" t="s">
        <v>5800</v>
      </c>
      <c r="EK18" s="192">
        <v>44567</v>
      </c>
      <c r="EL18" s="190" t="s">
        <v>5814</v>
      </c>
      <c r="EM18" s="180">
        <v>600000</v>
      </c>
      <c r="EN18" s="184" t="s">
        <v>5799</v>
      </c>
      <c r="EO18" s="184" t="s">
        <v>41</v>
      </c>
      <c r="EP18" s="184">
        <v>1</v>
      </c>
      <c r="EQ18" s="184" t="s">
        <v>3067</v>
      </c>
      <c r="ER18" s="184" t="s">
        <v>5800</v>
      </c>
      <c r="ES18" s="181">
        <v>44567</v>
      </c>
      <c r="ET18" s="191" t="s">
        <v>2888</v>
      </c>
      <c r="EU18" s="191">
        <v>2440</v>
      </c>
      <c r="EV18" s="191" t="s">
        <v>2804</v>
      </c>
      <c r="EW18" s="191" t="s">
        <v>59</v>
      </c>
      <c r="EX18" s="191">
        <v>3</v>
      </c>
      <c r="EY18" s="191" t="s">
        <v>2887</v>
      </c>
      <c r="EZ18" s="191" t="s">
        <v>690</v>
      </c>
      <c r="FA18" s="192">
        <v>44281</v>
      </c>
      <c r="FB18" s="190" t="s">
        <v>346</v>
      </c>
      <c r="FC18" s="184">
        <v>5</v>
      </c>
      <c r="FD18" s="184">
        <v>0</v>
      </c>
      <c r="FE18" s="184" t="s">
        <v>21</v>
      </c>
      <c r="FF18" s="184">
        <v>2</v>
      </c>
      <c r="FG18" s="184">
        <v>0</v>
      </c>
      <c r="FH18" s="184">
        <v>0</v>
      </c>
      <c r="FI18" s="181">
        <v>43509</v>
      </c>
      <c r="FJ18" s="190" t="s">
        <v>1289</v>
      </c>
      <c r="FK18" s="191" t="s">
        <v>14</v>
      </c>
      <c r="FL18" s="191" t="s">
        <v>14</v>
      </c>
      <c r="FM18" s="191" t="s">
        <v>14</v>
      </c>
      <c r="FN18" s="191" t="s">
        <v>14</v>
      </c>
      <c r="FO18" s="191" t="s">
        <v>1288</v>
      </c>
      <c r="FP18" s="188" t="s">
        <v>14</v>
      </c>
      <c r="FQ18" s="189">
        <v>43698</v>
      </c>
      <c r="FR18" s="190" t="s">
        <v>1290</v>
      </c>
      <c r="FS18" s="184" t="s">
        <v>14</v>
      </c>
      <c r="FT18" s="184" t="s">
        <v>14</v>
      </c>
      <c r="FU18" s="184" t="s">
        <v>14</v>
      </c>
      <c r="FV18" s="184" t="s">
        <v>14</v>
      </c>
      <c r="FW18" s="184" t="s">
        <v>1288</v>
      </c>
      <c r="FX18" s="184" t="s">
        <v>14</v>
      </c>
      <c r="FY18" s="181">
        <v>43698</v>
      </c>
      <c r="FZ18" s="191" t="s">
        <v>4379</v>
      </c>
      <c r="GA18" s="191">
        <v>1</v>
      </c>
      <c r="GB18" s="191" t="s">
        <v>3077</v>
      </c>
      <c r="GC18" s="191" t="s">
        <v>21</v>
      </c>
      <c r="GD18" s="191">
        <v>2</v>
      </c>
      <c r="GE18" s="191" t="s">
        <v>14</v>
      </c>
      <c r="GF18" s="191" t="s">
        <v>14</v>
      </c>
      <c r="GG18" s="192">
        <v>44496</v>
      </c>
      <c r="GH18" s="190" t="s">
        <v>4385</v>
      </c>
      <c r="GI18" s="184">
        <v>3</v>
      </c>
      <c r="GJ18" s="184" t="s">
        <v>3077</v>
      </c>
      <c r="GK18" s="184" t="s">
        <v>21</v>
      </c>
      <c r="GL18" s="184">
        <v>2</v>
      </c>
      <c r="GM18" s="184" t="s">
        <v>14</v>
      </c>
      <c r="GN18" s="184" t="s">
        <v>14</v>
      </c>
      <c r="GO18" s="181">
        <v>44496</v>
      </c>
      <c r="GP18" s="191" t="s">
        <v>4380</v>
      </c>
      <c r="GQ18" s="191">
        <v>2</v>
      </c>
      <c r="GR18" s="191" t="s">
        <v>3077</v>
      </c>
      <c r="GS18" s="191" t="s">
        <v>21</v>
      </c>
      <c r="GT18" s="191">
        <v>2</v>
      </c>
      <c r="GU18" s="191" t="s">
        <v>14</v>
      </c>
      <c r="GV18" s="191" t="s">
        <v>14</v>
      </c>
      <c r="GW18" s="192">
        <v>44496</v>
      </c>
      <c r="GX18" s="190" t="s">
        <v>4386</v>
      </c>
      <c r="GY18" s="184">
        <v>3</v>
      </c>
      <c r="GZ18" s="184" t="s">
        <v>3077</v>
      </c>
      <c r="HA18" s="184" t="s">
        <v>21</v>
      </c>
      <c r="HB18" s="184">
        <v>2</v>
      </c>
      <c r="HC18" s="184" t="s">
        <v>14</v>
      </c>
      <c r="HD18" s="184" t="s">
        <v>14</v>
      </c>
      <c r="HE18" s="181">
        <v>44496</v>
      </c>
      <c r="HF18" s="191" t="s">
        <v>4378</v>
      </c>
      <c r="HG18" s="191">
        <v>0</v>
      </c>
      <c r="HH18" s="191" t="s">
        <v>3077</v>
      </c>
      <c r="HI18" s="191" t="s">
        <v>21</v>
      </c>
      <c r="HJ18" s="191">
        <v>2</v>
      </c>
      <c r="HK18" s="191" t="s">
        <v>14</v>
      </c>
      <c r="HL18" s="191" t="s">
        <v>14</v>
      </c>
      <c r="HM18" s="192">
        <v>44496</v>
      </c>
      <c r="HN18" s="190" t="s">
        <v>4384</v>
      </c>
      <c r="HO18" s="184">
        <v>2</v>
      </c>
      <c r="HP18" s="184" t="s">
        <v>3077</v>
      </c>
      <c r="HQ18" s="184" t="s">
        <v>21</v>
      </c>
      <c r="HR18" s="184">
        <v>2</v>
      </c>
      <c r="HS18" s="184" t="s">
        <v>14</v>
      </c>
      <c r="HT18" s="184" t="s">
        <v>14</v>
      </c>
      <c r="HU18" s="181">
        <v>44496</v>
      </c>
      <c r="HV18" s="191" t="s">
        <v>4381</v>
      </c>
      <c r="HW18" s="191">
        <v>3</v>
      </c>
      <c r="HX18" s="191" t="s">
        <v>3077</v>
      </c>
      <c r="HY18" s="191" t="s">
        <v>21</v>
      </c>
      <c r="HZ18" s="191">
        <v>2</v>
      </c>
      <c r="IA18" s="191" t="s">
        <v>14</v>
      </c>
      <c r="IB18" s="191" t="s">
        <v>14</v>
      </c>
      <c r="IC18" s="192">
        <v>44496</v>
      </c>
      <c r="ID18" s="190" t="s">
        <v>4383</v>
      </c>
      <c r="IE18" s="184">
        <v>1</v>
      </c>
      <c r="IF18" s="184" t="s">
        <v>3077</v>
      </c>
      <c r="IG18" s="184" t="s">
        <v>21</v>
      </c>
      <c r="IH18" s="184">
        <v>2</v>
      </c>
      <c r="II18" s="184" t="s">
        <v>14</v>
      </c>
      <c r="IJ18" s="184" t="s">
        <v>14</v>
      </c>
      <c r="IK18" s="181">
        <v>44496</v>
      </c>
      <c r="IL18" s="191" t="s">
        <v>4382</v>
      </c>
      <c r="IM18" s="191">
        <v>3</v>
      </c>
      <c r="IN18" s="191" t="s">
        <v>3077</v>
      </c>
      <c r="IO18" s="191" t="s">
        <v>21</v>
      </c>
      <c r="IP18" s="191">
        <v>2</v>
      </c>
      <c r="IQ18" s="191" t="s">
        <v>14</v>
      </c>
      <c r="IR18" s="191" t="s">
        <v>14</v>
      </c>
      <c r="IS18" s="192">
        <v>44496</v>
      </c>
    </row>
    <row r="19" spans="1:253" s="286" customFormat="1" ht="12.75" customHeight="1" x14ac:dyDescent="0.2">
      <c r="A19" s="286" t="s">
        <v>2315</v>
      </c>
      <c r="B19" s="286" t="s">
        <v>7798</v>
      </c>
      <c r="C19" s="286" t="s">
        <v>2316</v>
      </c>
      <c r="D19" s="286" t="s">
        <v>2317</v>
      </c>
      <c r="E19" s="286" t="s">
        <v>7295</v>
      </c>
      <c r="F19" s="286" t="s">
        <v>2321</v>
      </c>
      <c r="G19" s="179">
        <v>5599000</v>
      </c>
      <c r="H19" s="180" t="s">
        <v>2318</v>
      </c>
      <c r="I19" s="180" t="s">
        <v>21</v>
      </c>
      <c r="J19" s="180">
        <v>2</v>
      </c>
      <c r="K19" s="180" t="s">
        <v>2320</v>
      </c>
      <c r="L19" s="180" t="s">
        <v>2319</v>
      </c>
      <c r="M19" s="181">
        <v>44203</v>
      </c>
      <c r="N19" s="190" t="s">
        <v>2325</v>
      </c>
      <c r="O19" s="182">
        <v>341500</v>
      </c>
      <c r="P19" s="182" t="s">
        <v>2322</v>
      </c>
      <c r="Q19" s="182" t="s">
        <v>41</v>
      </c>
      <c r="R19" s="182">
        <v>1</v>
      </c>
      <c r="S19" s="182" t="s">
        <v>2324</v>
      </c>
      <c r="T19" s="182" t="s">
        <v>2323</v>
      </c>
      <c r="U19" s="183">
        <v>44203</v>
      </c>
      <c r="V19" s="190" t="s">
        <v>2326</v>
      </c>
      <c r="W19" s="180">
        <v>5599000</v>
      </c>
      <c r="X19" s="180" t="s">
        <v>2318</v>
      </c>
      <c r="Y19" s="180" t="s">
        <v>21</v>
      </c>
      <c r="Z19" s="180">
        <v>2</v>
      </c>
      <c r="AA19" s="180" t="s">
        <v>2320</v>
      </c>
      <c r="AB19" s="180" t="s">
        <v>2319</v>
      </c>
      <c r="AC19" s="181">
        <v>44203</v>
      </c>
      <c r="AD19" s="190" t="s">
        <v>2330</v>
      </c>
      <c r="AE19" s="188">
        <v>1200000</v>
      </c>
      <c r="AF19" s="188" t="s">
        <v>2327</v>
      </c>
      <c r="AG19" s="188" t="s">
        <v>59</v>
      </c>
      <c r="AH19" s="188">
        <v>3</v>
      </c>
      <c r="AI19" s="188" t="s">
        <v>2329</v>
      </c>
      <c r="AJ19" s="188" t="s">
        <v>2328</v>
      </c>
      <c r="AK19" s="189">
        <v>44203</v>
      </c>
      <c r="AL19" s="190" t="s">
        <v>2332</v>
      </c>
      <c r="AM19" s="180">
        <v>295000</v>
      </c>
      <c r="AN19" s="180" t="s">
        <v>2327</v>
      </c>
      <c r="AO19" s="180" t="s">
        <v>21</v>
      </c>
      <c r="AP19" s="180">
        <v>2</v>
      </c>
      <c r="AQ19" s="180" t="s">
        <v>2331</v>
      </c>
      <c r="AR19" s="180" t="s">
        <v>2328</v>
      </c>
      <c r="AS19" s="181">
        <v>44203</v>
      </c>
      <c r="AT19" s="191" t="s">
        <v>2333</v>
      </c>
      <c r="AU19" s="188" t="s">
        <v>14</v>
      </c>
      <c r="AV19" s="188" t="s">
        <v>14</v>
      </c>
      <c r="AW19" s="188" t="s">
        <v>14</v>
      </c>
      <c r="AX19" s="188" t="s">
        <v>14</v>
      </c>
      <c r="AY19" s="188" t="s">
        <v>14</v>
      </c>
      <c r="AZ19" s="188" t="s">
        <v>14</v>
      </c>
      <c r="BA19" s="189">
        <v>44203</v>
      </c>
      <c r="BB19" s="190" t="s">
        <v>2334</v>
      </c>
      <c r="BC19" s="180" t="s">
        <v>14</v>
      </c>
      <c r="BD19" s="180" t="s">
        <v>14</v>
      </c>
      <c r="BE19" s="180" t="s">
        <v>14</v>
      </c>
      <c r="BF19" s="180" t="s">
        <v>14</v>
      </c>
      <c r="BG19" s="180" t="s">
        <v>14</v>
      </c>
      <c r="BH19" s="180" t="s">
        <v>14</v>
      </c>
      <c r="BI19" s="181">
        <v>44203</v>
      </c>
      <c r="BJ19" s="191" t="s">
        <v>2336</v>
      </c>
      <c r="BK19" s="191" t="s">
        <v>14</v>
      </c>
      <c r="BL19" s="191" t="s">
        <v>14</v>
      </c>
      <c r="BM19" s="191" t="s">
        <v>14</v>
      </c>
      <c r="BN19" s="191" t="s">
        <v>14</v>
      </c>
      <c r="BO19" s="191" t="s">
        <v>2335</v>
      </c>
      <c r="BP19" s="188" t="s">
        <v>14</v>
      </c>
      <c r="BQ19" s="192">
        <v>44203</v>
      </c>
      <c r="BR19" s="190" t="s">
        <v>2337</v>
      </c>
      <c r="BS19" s="184" t="s">
        <v>14</v>
      </c>
      <c r="BT19" s="184" t="s">
        <v>14</v>
      </c>
      <c r="BU19" s="184" t="s">
        <v>14</v>
      </c>
      <c r="BV19" s="184" t="s">
        <v>14</v>
      </c>
      <c r="BW19" s="184" t="s">
        <v>14</v>
      </c>
      <c r="BX19" s="184" t="s">
        <v>14</v>
      </c>
      <c r="BY19" s="181">
        <v>44203</v>
      </c>
      <c r="BZ19" s="191" t="s">
        <v>2338</v>
      </c>
      <c r="CA19" s="191" t="s">
        <v>14</v>
      </c>
      <c r="CB19" s="191" t="s">
        <v>14</v>
      </c>
      <c r="CC19" s="191" t="s">
        <v>14</v>
      </c>
      <c r="CD19" s="191" t="s">
        <v>14</v>
      </c>
      <c r="CE19" s="191" t="s">
        <v>14</v>
      </c>
      <c r="CF19" s="191" t="s">
        <v>14</v>
      </c>
      <c r="CG19" s="192">
        <v>44203</v>
      </c>
      <c r="CH19" s="190" t="s">
        <v>8166</v>
      </c>
      <c r="CI19" s="191" t="e">
        <v>#N/A</v>
      </c>
      <c r="CJ19" s="191" t="e">
        <v>#N/A</v>
      </c>
      <c r="CK19" s="191" t="e">
        <v>#N/A</v>
      </c>
      <c r="CL19" s="191" t="e">
        <v>#N/A</v>
      </c>
      <c r="CM19" s="191" t="e">
        <v>#N/A</v>
      </c>
      <c r="CN19" s="191" t="e">
        <v>#N/A</v>
      </c>
      <c r="CO19" s="193" t="e">
        <v>#N/A</v>
      </c>
      <c r="CP19" s="191" t="s">
        <v>2339</v>
      </c>
      <c r="CQ19" s="184" t="s">
        <v>14</v>
      </c>
      <c r="CR19" s="184" t="s">
        <v>14</v>
      </c>
      <c r="CS19" s="184" t="s">
        <v>14</v>
      </c>
      <c r="CT19" s="184" t="s">
        <v>14</v>
      </c>
      <c r="CU19" s="184" t="s">
        <v>14</v>
      </c>
      <c r="CV19" s="184" t="s">
        <v>14</v>
      </c>
      <c r="CW19" s="181">
        <v>44203</v>
      </c>
      <c r="CX19" s="191" t="s">
        <v>2341</v>
      </c>
      <c r="CY19" s="188">
        <v>1200000</v>
      </c>
      <c r="CZ19" s="188" t="s">
        <v>2327</v>
      </c>
      <c r="DA19" s="188" t="s">
        <v>59</v>
      </c>
      <c r="DB19" s="188">
        <v>3</v>
      </c>
      <c r="DC19" s="188" t="s">
        <v>2340</v>
      </c>
      <c r="DD19" s="188" t="s">
        <v>2328</v>
      </c>
      <c r="DE19" s="194">
        <v>44203</v>
      </c>
      <c r="DF19" s="190" t="s">
        <v>2342</v>
      </c>
      <c r="DG19" s="180">
        <v>4399000</v>
      </c>
      <c r="DH19" s="184" t="s">
        <v>2327</v>
      </c>
      <c r="DI19" s="184" t="s">
        <v>59</v>
      </c>
      <c r="DJ19" s="184">
        <v>3</v>
      </c>
      <c r="DK19" s="184" t="s">
        <v>2340</v>
      </c>
      <c r="DL19" s="184" t="s">
        <v>2328</v>
      </c>
      <c r="DM19" s="181">
        <v>44203</v>
      </c>
      <c r="DN19" s="191" t="s">
        <v>2343</v>
      </c>
      <c r="DO19" s="188">
        <v>0</v>
      </c>
      <c r="DP19" s="191" t="s">
        <v>2327</v>
      </c>
      <c r="DQ19" s="191" t="s">
        <v>59</v>
      </c>
      <c r="DR19" s="191">
        <v>3</v>
      </c>
      <c r="DS19" s="191" t="s">
        <v>2340</v>
      </c>
      <c r="DT19" s="191" t="s">
        <v>2328</v>
      </c>
      <c r="DU19" s="192">
        <v>44203</v>
      </c>
      <c r="DV19" s="190" t="s">
        <v>2344</v>
      </c>
      <c r="DW19" s="180">
        <v>1200000</v>
      </c>
      <c r="DX19" s="184" t="s">
        <v>2327</v>
      </c>
      <c r="DY19" s="184" t="s">
        <v>59</v>
      </c>
      <c r="DZ19" s="184">
        <v>3</v>
      </c>
      <c r="EA19" s="184" t="s">
        <v>2340</v>
      </c>
      <c r="EB19" s="184" t="s">
        <v>2328</v>
      </c>
      <c r="EC19" s="181">
        <v>44203</v>
      </c>
      <c r="ED19" s="191" t="s">
        <v>2345</v>
      </c>
      <c r="EE19" s="188">
        <v>0</v>
      </c>
      <c r="EF19" s="191" t="s">
        <v>2327</v>
      </c>
      <c r="EG19" s="191" t="s">
        <v>59</v>
      </c>
      <c r="EH19" s="191">
        <v>3</v>
      </c>
      <c r="EI19" s="191" t="s">
        <v>2340</v>
      </c>
      <c r="EJ19" s="191" t="s">
        <v>2328</v>
      </c>
      <c r="EK19" s="192">
        <v>44203</v>
      </c>
      <c r="EL19" s="190" t="s">
        <v>2346</v>
      </c>
      <c r="EM19" s="180">
        <v>0</v>
      </c>
      <c r="EN19" s="184" t="s">
        <v>2327</v>
      </c>
      <c r="EO19" s="184" t="s">
        <v>59</v>
      </c>
      <c r="EP19" s="184">
        <v>3</v>
      </c>
      <c r="EQ19" s="184" t="s">
        <v>2340</v>
      </c>
      <c r="ER19" s="184" t="s">
        <v>2328</v>
      </c>
      <c r="ES19" s="181">
        <v>44203</v>
      </c>
      <c r="ET19" s="191" t="s">
        <v>2347</v>
      </c>
      <c r="EU19" s="191" t="s">
        <v>14</v>
      </c>
      <c r="EV19" s="191" t="s">
        <v>14</v>
      </c>
      <c r="EW19" s="191" t="s">
        <v>14</v>
      </c>
      <c r="EX19" s="191" t="s">
        <v>14</v>
      </c>
      <c r="EY19" s="191" t="s">
        <v>2335</v>
      </c>
      <c r="EZ19" s="191" t="s">
        <v>14</v>
      </c>
      <c r="FA19" s="192">
        <v>44203</v>
      </c>
      <c r="FB19" s="190" t="s">
        <v>2349</v>
      </c>
      <c r="FC19" s="184">
        <v>5</v>
      </c>
      <c r="FD19" s="184" t="s">
        <v>2327</v>
      </c>
      <c r="FE19" s="184" t="s">
        <v>41</v>
      </c>
      <c r="FF19" s="184">
        <v>1</v>
      </c>
      <c r="FG19" s="184" t="s">
        <v>2348</v>
      </c>
      <c r="FH19" s="184" t="s">
        <v>2328</v>
      </c>
      <c r="FI19" s="181">
        <v>44203</v>
      </c>
      <c r="FJ19" s="190" t="s">
        <v>2350</v>
      </c>
      <c r="FK19" s="191" t="s">
        <v>14</v>
      </c>
      <c r="FL19" s="191" t="s">
        <v>14</v>
      </c>
      <c r="FM19" s="191" t="s">
        <v>14</v>
      </c>
      <c r="FN19" s="191" t="s">
        <v>14</v>
      </c>
      <c r="FO19" s="191" t="s">
        <v>14</v>
      </c>
      <c r="FP19" s="188" t="s">
        <v>14</v>
      </c>
      <c r="FQ19" s="189">
        <v>44203</v>
      </c>
      <c r="FR19" s="190" t="s">
        <v>2351</v>
      </c>
      <c r="FS19" s="184" t="s">
        <v>14</v>
      </c>
      <c r="FT19" s="184" t="s">
        <v>14</v>
      </c>
      <c r="FU19" s="184" t="s">
        <v>14</v>
      </c>
      <c r="FV19" s="184" t="s">
        <v>14</v>
      </c>
      <c r="FW19" s="184" t="s">
        <v>14</v>
      </c>
      <c r="FX19" s="184" t="s">
        <v>14</v>
      </c>
      <c r="FY19" s="181">
        <v>44203</v>
      </c>
      <c r="FZ19" s="191" t="s">
        <v>4649</v>
      </c>
      <c r="GA19" s="191">
        <v>1</v>
      </c>
      <c r="GB19" s="191" t="s">
        <v>3077</v>
      </c>
      <c r="GC19" s="191" t="s">
        <v>21</v>
      </c>
      <c r="GD19" s="191">
        <v>2</v>
      </c>
      <c r="GE19" s="191" t="s">
        <v>14</v>
      </c>
      <c r="GF19" s="191" t="s">
        <v>14</v>
      </c>
      <c r="GG19" s="192">
        <v>44497</v>
      </c>
      <c r="GH19" s="190" t="s">
        <v>4655</v>
      </c>
      <c r="GI19" s="184">
        <v>0</v>
      </c>
      <c r="GJ19" s="184" t="s">
        <v>3077</v>
      </c>
      <c r="GK19" s="184" t="s">
        <v>21</v>
      </c>
      <c r="GL19" s="184">
        <v>2</v>
      </c>
      <c r="GM19" s="184" t="s">
        <v>14</v>
      </c>
      <c r="GN19" s="184" t="s">
        <v>14</v>
      </c>
      <c r="GO19" s="181">
        <v>44497</v>
      </c>
      <c r="GP19" s="191" t="s">
        <v>4650</v>
      </c>
      <c r="GQ19" s="191">
        <v>0</v>
      </c>
      <c r="GR19" s="191" t="s">
        <v>3077</v>
      </c>
      <c r="GS19" s="191" t="s">
        <v>21</v>
      </c>
      <c r="GT19" s="191">
        <v>2</v>
      </c>
      <c r="GU19" s="191" t="s">
        <v>14</v>
      </c>
      <c r="GV19" s="191" t="s">
        <v>14</v>
      </c>
      <c r="GW19" s="192">
        <v>44497</v>
      </c>
      <c r="GX19" s="190" t="s">
        <v>4656</v>
      </c>
      <c r="GY19" s="184">
        <v>0</v>
      </c>
      <c r="GZ19" s="184" t="s">
        <v>3077</v>
      </c>
      <c r="HA19" s="184" t="s">
        <v>21</v>
      </c>
      <c r="HB19" s="184">
        <v>2</v>
      </c>
      <c r="HC19" s="184" t="s">
        <v>14</v>
      </c>
      <c r="HD19" s="184" t="s">
        <v>14</v>
      </c>
      <c r="HE19" s="181">
        <v>44497</v>
      </c>
      <c r="HF19" s="191" t="s">
        <v>4648</v>
      </c>
      <c r="HG19" s="191">
        <v>0</v>
      </c>
      <c r="HH19" s="191" t="s">
        <v>3077</v>
      </c>
      <c r="HI19" s="191" t="s">
        <v>21</v>
      </c>
      <c r="HJ19" s="191">
        <v>2</v>
      </c>
      <c r="HK19" s="191" t="s">
        <v>14</v>
      </c>
      <c r="HL19" s="191" t="s">
        <v>14</v>
      </c>
      <c r="HM19" s="192">
        <v>44497</v>
      </c>
      <c r="HN19" s="190" t="s">
        <v>4654</v>
      </c>
      <c r="HO19" s="184">
        <v>2</v>
      </c>
      <c r="HP19" s="184" t="s">
        <v>3077</v>
      </c>
      <c r="HQ19" s="184" t="s">
        <v>21</v>
      </c>
      <c r="HR19" s="184">
        <v>2</v>
      </c>
      <c r="HS19" s="184" t="s">
        <v>14</v>
      </c>
      <c r="HT19" s="184" t="s">
        <v>14</v>
      </c>
      <c r="HU19" s="181">
        <v>44497</v>
      </c>
      <c r="HV19" s="191" t="s">
        <v>4651</v>
      </c>
      <c r="HW19" s="191">
        <v>0</v>
      </c>
      <c r="HX19" s="191" t="s">
        <v>3077</v>
      </c>
      <c r="HY19" s="191" t="s">
        <v>21</v>
      </c>
      <c r="HZ19" s="191">
        <v>2</v>
      </c>
      <c r="IA19" s="191" t="s">
        <v>14</v>
      </c>
      <c r="IB19" s="191" t="s">
        <v>14</v>
      </c>
      <c r="IC19" s="192">
        <v>44497</v>
      </c>
      <c r="ID19" s="190" t="s">
        <v>4653</v>
      </c>
      <c r="IE19" s="184">
        <v>0</v>
      </c>
      <c r="IF19" s="184" t="s">
        <v>3077</v>
      </c>
      <c r="IG19" s="184" t="s">
        <v>21</v>
      </c>
      <c r="IH19" s="184">
        <v>2</v>
      </c>
      <c r="II19" s="184" t="s">
        <v>14</v>
      </c>
      <c r="IJ19" s="184" t="s">
        <v>14</v>
      </c>
      <c r="IK19" s="181">
        <v>44497</v>
      </c>
      <c r="IL19" s="191" t="s">
        <v>4652</v>
      </c>
      <c r="IM19" s="191">
        <v>3</v>
      </c>
      <c r="IN19" s="191" t="s">
        <v>3077</v>
      </c>
      <c r="IO19" s="191" t="s">
        <v>21</v>
      </c>
      <c r="IP19" s="191">
        <v>2</v>
      </c>
      <c r="IQ19" s="191" t="s">
        <v>14</v>
      </c>
      <c r="IR19" s="191" t="s">
        <v>14</v>
      </c>
      <c r="IS19" s="192">
        <v>44497</v>
      </c>
    </row>
    <row r="20" spans="1:253" s="286" customFormat="1" ht="12.75" customHeight="1" x14ac:dyDescent="0.2">
      <c r="A20" s="286" t="s">
        <v>417</v>
      </c>
      <c r="B20" s="286" t="s">
        <v>7798</v>
      </c>
      <c r="C20" s="286" t="s">
        <v>418</v>
      </c>
      <c r="D20" s="286" t="s">
        <v>419</v>
      </c>
      <c r="E20" s="286" t="s">
        <v>7296</v>
      </c>
      <c r="F20" s="286" t="s">
        <v>3026</v>
      </c>
      <c r="G20" s="179">
        <v>50300000</v>
      </c>
      <c r="H20" s="180" t="s">
        <v>3023</v>
      </c>
      <c r="I20" s="180" t="s">
        <v>21</v>
      </c>
      <c r="J20" s="180">
        <v>2</v>
      </c>
      <c r="K20" s="180" t="s">
        <v>3025</v>
      </c>
      <c r="L20" s="180" t="s">
        <v>3024</v>
      </c>
      <c r="M20" s="181">
        <v>44335</v>
      </c>
      <c r="N20" s="190" t="s">
        <v>2089</v>
      </c>
      <c r="O20" s="182">
        <v>1109500</v>
      </c>
      <c r="P20" s="182" t="s">
        <v>516</v>
      </c>
      <c r="Q20" s="182" t="s">
        <v>41</v>
      </c>
      <c r="R20" s="182">
        <v>1</v>
      </c>
      <c r="S20" s="182" t="s">
        <v>2088</v>
      </c>
      <c r="T20" s="182" t="s">
        <v>2087</v>
      </c>
      <c r="U20" s="183">
        <v>44111</v>
      </c>
      <c r="V20" s="190" t="s">
        <v>3701</v>
      </c>
      <c r="W20" s="180">
        <v>50300000</v>
      </c>
      <c r="X20" s="180" t="s">
        <v>3699</v>
      </c>
      <c r="Y20" s="180" t="s">
        <v>21</v>
      </c>
      <c r="Z20" s="180">
        <v>2</v>
      </c>
      <c r="AA20" s="180" t="s">
        <v>3700</v>
      </c>
      <c r="AB20" s="180" t="s">
        <v>3024</v>
      </c>
      <c r="AC20" s="181">
        <v>44456</v>
      </c>
      <c r="AD20" s="190" t="s">
        <v>3705</v>
      </c>
      <c r="AE20" s="188">
        <v>6610000</v>
      </c>
      <c r="AF20" s="188" t="s">
        <v>3702</v>
      </c>
      <c r="AG20" s="188" t="s">
        <v>21</v>
      </c>
      <c r="AH20" s="188">
        <v>2</v>
      </c>
      <c r="AI20" s="188" t="s">
        <v>3704</v>
      </c>
      <c r="AJ20" s="188" t="s">
        <v>3703</v>
      </c>
      <c r="AK20" s="189">
        <v>44456</v>
      </c>
      <c r="AL20" s="190" t="s">
        <v>4193</v>
      </c>
      <c r="AM20" s="180">
        <v>4922000</v>
      </c>
      <c r="AN20" s="180" t="s">
        <v>4191</v>
      </c>
      <c r="AO20" s="180" t="s">
        <v>41</v>
      </c>
      <c r="AP20" s="180">
        <v>1</v>
      </c>
      <c r="AQ20" s="180" t="s">
        <v>3700</v>
      </c>
      <c r="AR20" s="180" t="s">
        <v>4192</v>
      </c>
      <c r="AS20" s="181">
        <v>44494</v>
      </c>
      <c r="AT20" s="191" t="s">
        <v>1303</v>
      </c>
      <c r="AU20" s="188" t="s">
        <v>14</v>
      </c>
      <c r="AV20" s="188" t="s">
        <v>14</v>
      </c>
      <c r="AW20" s="188" t="s">
        <v>14</v>
      </c>
      <c r="AX20" s="188" t="s">
        <v>14</v>
      </c>
      <c r="AY20" s="188" t="s">
        <v>1302</v>
      </c>
      <c r="AZ20" s="188" t="s">
        <v>14</v>
      </c>
      <c r="BA20" s="189">
        <v>43740</v>
      </c>
      <c r="BB20" s="190" t="s">
        <v>425</v>
      </c>
      <c r="BC20" s="180" t="s">
        <v>14</v>
      </c>
      <c r="BD20" s="180">
        <v>0</v>
      </c>
      <c r="BE20" s="180" t="s">
        <v>21</v>
      </c>
      <c r="BF20" s="180">
        <v>2</v>
      </c>
      <c r="BG20" s="180" t="s">
        <v>424</v>
      </c>
      <c r="BH20" s="180">
        <v>0</v>
      </c>
      <c r="BI20" s="181">
        <v>43510</v>
      </c>
      <c r="BJ20" s="191" t="s">
        <v>3890</v>
      </c>
      <c r="BK20" s="191">
        <v>258</v>
      </c>
      <c r="BL20" s="191" t="s">
        <v>3887</v>
      </c>
      <c r="BM20" s="191" t="s">
        <v>21</v>
      </c>
      <c r="BN20" s="191">
        <v>2</v>
      </c>
      <c r="BO20" s="191" t="s">
        <v>3889</v>
      </c>
      <c r="BP20" s="188" t="s">
        <v>3888</v>
      </c>
      <c r="BQ20" s="192">
        <v>44488</v>
      </c>
      <c r="BR20" s="190" t="s">
        <v>420</v>
      </c>
      <c r="BS20" s="184" t="s">
        <v>14</v>
      </c>
      <c r="BT20" s="184">
        <v>0</v>
      </c>
      <c r="BU20" s="184" t="s">
        <v>21</v>
      </c>
      <c r="BV20" s="184">
        <v>2</v>
      </c>
      <c r="BW20" s="184">
        <v>0</v>
      </c>
      <c r="BX20" s="184">
        <v>0</v>
      </c>
      <c r="BY20" s="181">
        <v>43510</v>
      </c>
      <c r="BZ20" s="191" t="s">
        <v>421</v>
      </c>
      <c r="CA20" s="191" t="s">
        <v>14</v>
      </c>
      <c r="CB20" s="191">
        <v>0</v>
      </c>
      <c r="CC20" s="191" t="s">
        <v>14</v>
      </c>
      <c r="CD20" s="191" t="s">
        <v>14</v>
      </c>
      <c r="CE20" s="191">
        <v>0</v>
      </c>
      <c r="CF20" s="191">
        <v>0</v>
      </c>
      <c r="CG20" s="192">
        <v>43510</v>
      </c>
      <c r="CH20" s="190" t="s">
        <v>8167</v>
      </c>
      <c r="CI20" s="191" t="e">
        <v>#N/A</v>
      </c>
      <c r="CJ20" s="191" t="e">
        <v>#N/A</v>
      </c>
      <c r="CK20" s="191" t="e">
        <v>#N/A</v>
      </c>
      <c r="CL20" s="191" t="e">
        <v>#N/A</v>
      </c>
      <c r="CM20" s="191" t="e">
        <v>#N/A</v>
      </c>
      <c r="CN20" s="191" t="e">
        <v>#N/A</v>
      </c>
      <c r="CO20" s="193" t="e">
        <v>#N/A</v>
      </c>
      <c r="CP20" s="191" t="s">
        <v>423</v>
      </c>
      <c r="CQ20" s="184" t="s">
        <v>14</v>
      </c>
      <c r="CR20" s="184">
        <v>0</v>
      </c>
      <c r="CS20" s="184" t="s">
        <v>21</v>
      </c>
      <c r="CT20" s="184">
        <v>2</v>
      </c>
      <c r="CU20" s="184">
        <v>0</v>
      </c>
      <c r="CV20" s="184">
        <v>0</v>
      </c>
      <c r="CW20" s="181">
        <v>43510</v>
      </c>
      <c r="CX20" s="191" t="s">
        <v>3706</v>
      </c>
      <c r="CY20" s="188">
        <v>5510000</v>
      </c>
      <c r="CZ20" s="188" t="s">
        <v>3023</v>
      </c>
      <c r="DA20" s="188" t="s">
        <v>21</v>
      </c>
      <c r="DB20" s="188">
        <v>2</v>
      </c>
      <c r="DC20" s="188" t="s">
        <v>3711</v>
      </c>
      <c r="DD20" s="188" t="s">
        <v>3024</v>
      </c>
      <c r="DE20" s="194">
        <v>44456</v>
      </c>
      <c r="DF20" s="190" t="s">
        <v>3708</v>
      </c>
      <c r="DG20" s="180">
        <v>43690000</v>
      </c>
      <c r="DH20" s="184" t="s">
        <v>3023</v>
      </c>
      <c r="DI20" s="184" t="s">
        <v>21</v>
      </c>
      <c r="DJ20" s="184">
        <v>2</v>
      </c>
      <c r="DK20" s="184" t="s">
        <v>3707</v>
      </c>
      <c r="DL20" s="184" t="s">
        <v>3024</v>
      </c>
      <c r="DM20" s="181">
        <v>44456</v>
      </c>
      <c r="DN20" s="191" t="s">
        <v>3710</v>
      </c>
      <c r="DO20" s="188">
        <v>1100000</v>
      </c>
      <c r="DP20" s="191" t="s">
        <v>3023</v>
      </c>
      <c r="DQ20" s="191" t="s">
        <v>21</v>
      </c>
      <c r="DR20" s="191">
        <v>2</v>
      </c>
      <c r="DS20" s="191" t="s">
        <v>3709</v>
      </c>
      <c r="DT20" s="191" t="s">
        <v>3024</v>
      </c>
      <c r="DU20" s="192">
        <v>44456</v>
      </c>
      <c r="DV20" s="190" t="s">
        <v>3712</v>
      </c>
      <c r="DW20" s="180">
        <v>2700000</v>
      </c>
      <c r="DX20" s="184" t="s">
        <v>3023</v>
      </c>
      <c r="DY20" s="184" t="s">
        <v>21</v>
      </c>
      <c r="DZ20" s="184">
        <v>2</v>
      </c>
      <c r="EA20" s="184" t="s">
        <v>3711</v>
      </c>
      <c r="EB20" s="184" t="s">
        <v>3024</v>
      </c>
      <c r="EC20" s="181">
        <v>44456</v>
      </c>
      <c r="ED20" s="191" t="s">
        <v>3714</v>
      </c>
      <c r="EE20" s="188">
        <v>2500000</v>
      </c>
      <c r="EF20" s="191" t="s">
        <v>3023</v>
      </c>
      <c r="EG20" s="191" t="s">
        <v>21</v>
      </c>
      <c r="EH20" s="191">
        <v>2</v>
      </c>
      <c r="EI20" s="191" t="s">
        <v>3713</v>
      </c>
      <c r="EJ20" s="191" t="s">
        <v>3024</v>
      </c>
      <c r="EK20" s="192">
        <v>44456</v>
      </c>
      <c r="EL20" s="190" t="s">
        <v>3715</v>
      </c>
      <c r="EM20" s="180">
        <v>310000</v>
      </c>
      <c r="EN20" s="184" t="s">
        <v>3023</v>
      </c>
      <c r="EO20" s="184" t="s">
        <v>21</v>
      </c>
      <c r="EP20" s="184">
        <v>2</v>
      </c>
      <c r="EQ20" s="184" t="s">
        <v>3713</v>
      </c>
      <c r="ER20" s="184" t="s">
        <v>3024</v>
      </c>
      <c r="ES20" s="181">
        <v>44456</v>
      </c>
      <c r="ET20" s="191" t="s">
        <v>2464</v>
      </c>
      <c r="EU20" s="191">
        <v>471</v>
      </c>
      <c r="EV20" s="191" t="s">
        <v>2461</v>
      </c>
      <c r="EW20" s="191" t="s">
        <v>59</v>
      </c>
      <c r="EX20" s="191">
        <v>3</v>
      </c>
      <c r="EY20" s="191" t="s">
        <v>2463</v>
      </c>
      <c r="EZ20" s="191" t="s">
        <v>2462</v>
      </c>
      <c r="FA20" s="192">
        <v>44224</v>
      </c>
      <c r="FB20" s="190" t="s">
        <v>422</v>
      </c>
      <c r="FC20" s="184">
        <v>5</v>
      </c>
      <c r="FD20" s="184">
        <v>0</v>
      </c>
      <c r="FE20" s="184" t="s">
        <v>21</v>
      </c>
      <c r="FF20" s="184">
        <v>2</v>
      </c>
      <c r="FG20" s="184">
        <v>0</v>
      </c>
      <c r="FH20" s="184">
        <v>0</v>
      </c>
      <c r="FI20" s="181">
        <v>43510</v>
      </c>
      <c r="FJ20" s="190" t="s">
        <v>428</v>
      </c>
      <c r="FK20" s="191">
        <v>1800000</v>
      </c>
      <c r="FL20" s="191" t="s">
        <v>426</v>
      </c>
      <c r="FM20" s="191" t="s">
        <v>21</v>
      </c>
      <c r="FN20" s="191">
        <v>2</v>
      </c>
      <c r="FO20" s="191">
        <v>0</v>
      </c>
      <c r="FP20" s="188" t="s">
        <v>427</v>
      </c>
      <c r="FQ20" s="189">
        <v>43510</v>
      </c>
      <c r="FR20" s="190" t="s">
        <v>429</v>
      </c>
      <c r="FS20" s="184">
        <v>11500</v>
      </c>
      <c r="FT20" s="184" t="s">
        <v>426</v>
      </c>
      <c r="FU20" s="184" t="s">
        <v>21</v>
      </c>
      <c r="FV20" s="184">
        <v>2</v>
      </c>
      <c r="FW20" s="184">
        <v>0</v>
      </c>
      <c r="FX20" s="184" t="s">
        <v>427</v>
      </c>
      <c r="FY20" s="181">
        <v>43510</v>
      </c>
      <c r="FZ20" s="191" t="s">
        <v>3867</v>
      </c>
      <c r="GA20" s="191">
        <v>0</v>
      </c>
      <c r="GB20" s="191" t="s">
        <v>3077</v>
      </c>
      <c r="GC20" s="191" t="s">
        <v>21</v>
      </c>
      <c r="GD20" s="191">
        <v>2</v>
      </c>
      <c r="GE20" s="191" t="s">
        <v>14</v>
      </c>
      <c r="GF20" s="191" t="s">
        <v>14</v>
      </c>
      <c r="GG20" s="192">
        <v>44483</v>
      </c>
      <c r="GH20" s="190" t="s">
        <v>3877</v>
      </c>
      <c r="GI20" s="184">
        <v>3</v>
      </c>
      <c r="GJ20" s="184" t="s">
        <v>3077</v>
      </c>
      <c r="GK20" s="184" t="s">
        <v>21</v>
      </c>
      <c r="GL20" s="184">
        <v>2</v>
      </c>
      <c r="GM20" s="184" t="s">
        <v>14</v>
      </c>
      <c r="GN20" s="184" t="s">
        <v>14</v>
      </c>
      <c r="GO20" s="181">
        <v>44483</v>
      </c>
      <c r="GP20" s="191" t="s">
        <v>3869</v>
      </c>
      <c r="GQ20" s="191">
        <v>1</v>
      </c>
      <c r="GR20" s="191" t="s">
        <v>3077</v>
      </c>
      <c r="GS20" s="191" t="s">
        <v>21</v>
      </c>
      <c r="GT20" s="191">
        <v>2</v>
      </c>
      <c r="GU20" s="191" t="s">
        <v>14</v>
      </c>
      <c r="GV20" s="191" t="s">
        <v>14</v>
      </c>
      <c r="GW20" s="192">
        <v>44483</v>
      </c>
      <c r="GX20" s="190" t="s">
        <v>3878</v>
      </c>
      <c r="GY20" s="184">
        <v>0</v>
      </c>
      <c r="GZ20" s="184" t="s">
        <v>3077</v>
      </c>
      <c r="HA20" s="184" t="s">
        <v>21</v>
      </c>
      <c r="HB20" s="184">
        <v>2</v>
      </c>
      <c r="HC20" s="184" t="s">
        <v>14</v>
      </c>
      <c r="HD20" s="184" t="s">
        <v>14</v>
      </c>
      <c r="HE20" s="181">
        <v>44483</v>
      </c>
      <c r="HF20" s="191" t="s">
        <v>3865</v>
      </c>
      <c r="HG20" s="191">
        <v>2</v>
      </c>
      <c r="HH20" s="191" t="s">
        <v>3077</v>
      </c>
      <c r="HI20" s="191" t="s">
        <v>21</v>
      </c>
      <c r="HJ20" s="191">
        <v>2</v>
      </c>
      <c r="HK20" s="191" t="s">
        <v>14</v>
      </c>
      <c r="HL20" s="191" t="s">
        <v>14</v>
      </c>
      <c r="HM20" s="192">
        <v>44483</v>
      </c>
      <c r="HN20" s="190" t="s">
        <v>3875</v>
      </c>
      <c r="HO20" s="184">
        <v>2</v>
      </c>
      <c r="HP20" s="184" t="s">
        <v>3077</v>
      </c>
      <c r="HQ20" s="184" t="s">
        <v>21</v>
      </c>
      <c r="HR20" s="184">
        <v>2</v>
      </c>
      <c r="HS20" s="184" t="s">
        <v>14</v>
      </c>
      <c r="HT20" s="184" t="s">
        <v>14</v>
      </c>
      <c r="HU20" s="181">
        <v>44483</v>
      </c>
      <c r="HV20" s="191" t="s">
        <v>3871</v>
      </c>
      <c r="HW20" s="191">
        <v>3</v>
      </c>
      <c r="HX20" s="191" t="s">
        <v>3077</v>
      </c>
      <c r="HY20" s="191" t="s">
        <v>21</v>
      </c>
      <c r="HZ20" s="191">
        <v>2</v>
      </c>
      <c r="IA20" s="191" t="s">
        <v>14</v>
      </c>
      <c r="IB20" s="191" t="s">
        <v>14</v>
      </c>
      <c r="IC20" s="192">
        <v>44483</v>
      </c>
      <c r="ID20" s="190" t="s">
        <v>3892</v>
      </c>
      <c r="IE20" s="184">
        <v>2</v>
      </c>
      <c r="IF20" s="184" t="s">
        <v>3077</v>
      </c>
      <c r="IG20" s="184" t="s">
        <v>21</v>
      </c>
      <c r="IH20" s="184">
        <v>2</v>
      </c>
      <c r="II20" s="184" t="s">
        <v>14</v>
      </c>
      <c r="IJ20" s="184" t="s">
        <v>14</v>
      </c>
      <c r="IK20" s="181">
        <v>44488</v>
      </c>
      <c r="IL20" s="191" t="s">
        <v>3873</v>
      </c>
      <c r="IM20" s="191">
        <v>3</v>
      </c>
      <c r="IN20" s="191" t="s">
        <v>3077</v>
      </c>
      <c r="IO20" s="191" t="s">
        <v>21</v>
      </c>
      <c r="IP20" s="191">
        <v>2</v>
      </c>
      <c r="IQ20" s="191" t="s">
        <v>14</v>
      </c>
      <c r="IR20" s="191" t="s">
        <v>14</v>
      </c>
      <c r="IS20" s="192">
        <v>44483</v>
      </c>
    </row>
    <row r="21" spans="1:253" s="286" customFormat="1" ht="12.75" customHeight="1" x14ac:dyDescent="0.2">
      <c r="A21" s="286" t="s">
        <v>430</v>
      </c>
      <c r="B21" s="286" t="s">
        <v>7815</v>
      </c>
      <c r="C21" s="286" t="s">
        <v>431</v>
      </c>
      <c r="D21" s="286" t="s">
        <v>419</v>
      </c>
      <c r="E21" s="286" t="s">
        <v>7296</v>
      </c>
      <c r="F21" s="286" t="s">
        <v>3719</v>
      </c>
      <c r="G21" s="179">
        <v>50300000</v>
      </c>
      <c r="H21" s="180" t="s">
        <v>3023</v>
      </c>
      <c r="I21" s="180" t="s">
        <v>21</v>
      </c>
      <c r="J21" s="180">
        <v>2</v>
      </c>
      <c r="K21" s="180" t="s">
        <v>3700</v>
      </c>
      <c r="L21" s="180" t="s">
        <v>3024</v>
      </c>
      <c r="M21" s="181">
        <v>44456</v>
      </c>
      <c r="N21" s="190" t="s">
        <v>2469</v>
      </c>
      <c r="O21" s="182">
        <v>111093</v>
      </c>
      <c r="P21" s="182" t="s">
        <v>2466</v>
      </c>
      <c r="Q21" s="182" t="s">
        <v>21</v>
      </c>
      <c r="R21" s="182">
        <v>2</v>
      </c>
      <c r="S21" s="182" t="s">
        <v>2468</v>
      </c>
      <c r="T21" s="182" t="s">
        <v>2467</v>
      </c>
      <c r="U21" s="183">
        <v>44224</v>
      </c>
      <c r="V21" s="190" t="s">
        <v>3723</v>
      </c>
      <c r="W21" s="180">
        <v>22011000</v>
      </c>
      <c r="X21" s="180" t="s">
        <v>3720</v>
      </c>
      <c r="Y21" s="180" t="s">
        <v>21</v>
      </c>
      <c r="Z21" s="180">
        <v>2</v>
      </c>
      <c r="AA21" s="180" t="s">
        <v>3722</v>
      </c>
      <c r="AB21" s="180" t="s">
        <v>3721</v>
      </c>
      <c r="AC21" s="181">
        <v>44456</v>
      </c>
      <c r="AD21" s="190" t="s">
        <v>3727</v>
      </c>
      <c r="AE21" s="188">
        <v>5834000</v>
      </c>
      <c r="AF21" s="188" t="s">
        <v>3724</v>
      </c>
      <c r="AG21" s="188" t="s">
        <v>21</v>
      </c>
      <c r="AH21" s="188">
        <v>2</v>
      </c>
      <c r="AI21" s="188" t="s">
        <v>3726</v>
      </c>
      <c r="AJ21" s="188" t="s">
        <v>3725</v>
      </c>
      <c r="AK21" s="189">
        <v>44456</v>
      </c>
      <c r="AL21" s="190" t="s">
        <v>3731</v>
      </c>
      <c r="AM21" s="180">
        <v>1547000</v>
      </c>
      <c r="AN21" s="180" t="s">
        <v>3728</v>
      </c>
      <c r="AO21" s="180" t="s">
        <v>21</v>
      </c>
      <c r="AP21" s="180">
        <v>2</v>
      </c>
      <c r="AQ21" s="180" t="s">
        <v>3730</v>
      </c>
      <c r="AR21" s="180" t="s">
        <v>3729</v>
      </c>
      <c r="AS21" s="181">
        <v>44456</v>
      </c>
      <c r="AT21" s="191" t="s">
        <v>1384</v>
      </c>
      <c r="AU21" s="188" t="s">
        <v>14</v>
      </c>
      <c r="AV21" s="188" t="s">
        <v>14</v>
      </c>
      <c r="AW21" s="188" t="s">
        <v>14</v>
      </c>
      <c r="AX21" s="188" t="s">
        <v>14</v>
      </c>
      <c r="AY21" s="188" t="s">
        <v>1383</v>
      </c>
      <c r="AZ21" s="188" t="s">
        <v>14</v>
      </c>
      <c r="BA21" s="189">
        <v>43798</v>
      </c>
      <c r="BB21" s="190" t="s">
        <v>1716</v>
      </c>
      <c r="BC21" s="180" t="s">
        <v>14</v>
      </c>
      <c r="BD21" s="180" t="s">
        <v>14</v>
      </c>
      <c r="BE21" s="180" t="s">
        <v>14</v>
      </c>
      <c r="BF21" s="180" t="s">
        <v>14</v>
      </c>
      <c r="BG21" s="180" t="s">
        <v>1715</v>
      </c>
      <c r="BH21" s="180" t="s">
        <v>14</v>
      </c>
      <c r="BI21" s="181">
        <v>43920</v>
      </c>
      <c r="BJ21" s="191" t="s">
        <v>1580</v>
      </c>
      <c r="BK21" s="191" t="s">
        <v>14</v>
      </c>
      <c r="BL21" s="191" t="s">
        <v>1577</v>
      </c>
      <c r="BM21" s="191" t="s">
        <v>14</v>
      </c>
      <c r="BN21" s="191" t="s">
        <v>14</v>
      </c>
      <c r="BO21" s="191" t="s">
        <v>1579</v>
      </c>
      <c r="BP21" s="188" t="s">
        <v>1578</v>
      </c>
      <c r="BQ21" s="192">
        <v>43867</v>
      </c>
      <c r="BR21" s="190" t="s">
        <v>432</v>
      </c>
      <c r="BS21" s="184" t="s">
        <v>14</v>
      </c>
      <c r="BT21" s="184">
        <v>0</v>
      </c>
      <c r="BU21" s="184" t="s">
        <v>21</v>
      </c>
      <c r="BV21" s="184">
        <v>2</v>
      </c>
      <c r="BW21" s="184">
        <v>0</v>
      </c>
      <c r="BX21" s="184">
        <v>0</v>
      </c>
      <c r="BY21" s="181">
        <v>43510</v>
      </c>
      <c r="BZ21" s="191" t="s">
        <v>433</v>
      </c>
      <c r="CA21" s="191" t="s">
        <v>14</v>
      </c>
      <c r="CB21" s="191">
        <v>0</v>
      </c>
      <c r="CC21" s="191" t="s">
        <v>14</v>
      </c>
      <c r="CD21" s="191" t="s">
        <v>14</v>
      </c>
      <c r="CE21" s="191">
        <v>0</v>
      </c>
      <c r="CF21" s="191">
        <v>0</v>
      </c>
      <c r="CG21" s="192">
        <v>43510</v>
      </c>
      <c r="CH21" s="190" t="s">
        <v>8168</v>
      </c>
      <c r="CI21" s="191" t="e">
        <v>#N/A</v>
      </c>
      <c r="CJ21" s="191" t="e">
        <v>#N/A</v>
      </c>
      <c r="CK21" s="191" t="e">
        <v>#N/A</v>
      </c>
      <c r="CL21" s="191" t="e">
        <v>#N/A</v>
      </c>
      <c r="CM21" s="191" t="e">
        <v>#N/A</v>
      </c>
      <c r="CN21" s="191" t="e">
        <v>#N/A</v>
      </c>
      <c r="CO21" s="193" t="e">
        <v>#N/A</v>
      </c>
      <c r="CP21" s="191" t="s">
        <v>436</v>
      </c>
      <c r="CQ21" s="184" t="s">
        <v>14</v>
      </c>
      <c r="CR21" s="184">
        <v>0</v>
      </c>
      <c r="CS21" s="184" t="s">
        <v>21</v>
      </c>
      <c r="CT21" s="184">
        <v>2</v>
      </c>
      <c r="CU21" s="184">
        <v>0</v>
      </c>
      <c r="CV21" s="184">
        <v>0</v>
      </c>
      <c r="CW21" s="181">
        <v>43510</v>
      </c>
      <c r="CX21" s="191" t="s">
        <v>3732</v>
      </c>
      <c r="CY21" s="188">
        <v>4100000</v>
      </c>
      <c r="CZ21" s="188" t="s">
        <v>3023</v>
      </c>
      <c r="DA21" s="188" t="s">
        <v>21</v>
      </c>
      <c r="DB21" s="188">
        <v>2</v>
      </c>
      <c r="DC21" s="188" t="s">
        <v>3700</v>
      </c>
      <c r="DD21" s="188" t="s">
        <v>3024</v>
      </c>
      <c r="DE21" s="194">
        <v>44456</v>
      </c>
      <c r="DF21" s="190" t="s">
        <v>3735</v>
      </c>
      <c r="DG21" s="180">
        <v>16177000</v>
      </c>
      <c r="DH21" s="184" t="s">
        <v>3733</v>
      </c>
      <c r="DI21" s="184" t="s">
        <v>21</v>
      </c>
      <c r="DJ21" s="184">
        <v>2</v>
      </c>
      <c r="DK21" s="184" t="s">
        <v>3527</v>
      </c>
      <c r="DL21" s="184" t="s">
        <v>3734</v>
      </c>
      <c r="DM21" s="181">
        <v>44456</v>
      </c>
      <c r="DN21" s="191" t="s">
        <v>3736</v>
      </c>
      <c r="DO21" s="188">
        <v>1734000</v>
      </c>
      <c r="DP21" s="191" t="s">
        <v>3733</v>
      </c>
      <c r="DQ21" s="191" t="s">
        <v>21</v>
      </c>
      <c r="DR21" s="191">
        <v>2</v>
      </c>
      <c r="DS21" s="191" t="s">
        <v>3709</v>
      </c>
      <c r="DT21" s="191" t="s">
        <v>3734</v>
      </c>
      <c r="DU21" s="192">
        <v>44456</v>
      </c>
      <c r="DV21" s="190" t="s">
        <v>3737</v>
      </c>
      <c r="DW21" s="180">
        <v>4100000</v>
      </c>
      <c r="DX21" s="184" t="s">
        <v>3023</v>
      </c>
      <c r="DY21" s="184" t="s">
        <v>21</v>
      </c>
      <c r="DZ21" s="184">
        <v>2</v>
      </c>
      <c r="EA21" s="184" t="s">
        <v>3700</v>
      </c>
      <c r="EB21" s="184" t="s">
        <v>3024</v>
      </c>
      <c r="EC21" s="181">
        <v>44456</v>
      </c>
      <c r="ED21" s="191" t="s">
        <v>3738</v>
      </c>
      <c r="EE21" s="188">
        <v>0</v>
      </c>
      <c r="EF21" s="191" t="s">
        <v>3023</v>
      </c>
      <c r="EG21" s="191" t="s">
        <v>21</v>
      </c>
      <c r="EH21" s="191">
        <v>2</v>
      </c>
      <c r="EI21" s="191" t="s">
        <v>3700</v>
      </c>
      <c r="EJ21" s="191" t="s">
        <v>3024</v>
      </c>
      <c r="EK21" s="192">
        <v>44456</v>
      </c>
      <c r="EL21" s="190" t="s">
        <v>3739</v>
      </c>
      <c r="EM21" s="180">
        <v>0</v>
      </c>
      <c r="EN21" s="184" t="s">
        <v>3023</v>
      </c>
      <c r="EO21" s="184" t="s">
        <v>21</v>
      </c>
      <c r="EP21" s="184">
        <v>2</v>
      </c>
      <c r="EQ21" s="184" t="s">
        <v>3700</v>
      </c>
      <c r="ER21" s="184" t="s">
        <v>3024</v>
      </c>
      <c r="ES21" s="181">
        <v>44456</v>
      </c>
      <c r="ET21" s="191" t="s">
        <v>2465</v>
      </c>
      <c r="EU21" s="191">
        <v>471</v>
      </c>
      <c r="EV21" s="191" t="s">
        <v>2461</v>
      </c>
      <c r="EW21" s="191" t="s">
        <v>59</v>
      </c>
      <c r="EX21" s="191">
        <v>3</v>
      </c>
      <c r="EY21" s="191" t="s">
        <v>2463</v>
      </c>
      <c r="EZ21" s="191" t="s">
        <v>2462</v>
      </c>
      <c r="FA21" s="192">
        <v>44224</v>
      </c>
      <c r="FB21" s="190" t="s">
        <v>435</v>
      </c>
      <c r="FC21" s="184">
        <v>3</v>
      </c>
      <c r="FD21" s="184">
        <v>0</v>
      </c>
      <c r="FE21" s="184" t="s">
        <v>21</v>
      </c>
      <c r="FF21" s="184">
        <v>2</v>
      </c>
      <c r="FG21" s="184" t="s">
        <v>434</v>
      </c>
      <c r="FH21" s="184">
        <v>0</v>
      </c>
      <c r="FI21" s="181">
        <v>43510</v>
      </c>
      <c r="FJ21" s="190" t="s">
        <v>437</v>
      </c>
      <c r="FK21" s="191" t="s">
        <v>14</v>
      </c>
      <c r="FL21" s="191">
        <v>0</v>
      </c>
      <c r="FM21" s="191" t="s">
        <v>21</v>
      </c>
      <c r="FN21" s="191">
        <v>2</v>
      </c>
      <c r="FO21" s="191">
        <v>0</v>
      </c>
      <c r="FP21" s="188">
        <v>0</v>
      </c>
      <c r="FQ21" s="189">
        <v>43510</v>
      </c>
      <c r="FR21" s="190" t="s">
        <v>438</v>
      </c>
      <c r="FS21" s="184" t="s">
        <v>14</v>
      </c>
      <c r="FT21" s="184">
        <v>0</v>
      </c>
      <c r="FU21" s="184" t="s">
        <v>21</v>
      </c>
      <c r="FV21" s="184">
        <v>2</v>
      </c>
      <c r="FW21" s="184">
        <v>0</v>
      </c>
      <c r="FX21" s="184">
        <v>0</v>
      </c>
      <c r="FY21" s="181">
        <v>43510</v>
      </c>
      <c r="FZ21" s="191" t="s">
        <v>3880</v>
      </c>
      <c r="GA21" s="191">
        <v>0</v>
      </c>
      <c r="GB21" s="191" t="s">
        <v>3077</v>
      </c>
      <c r="GC21" s="191" t="s">
        <v>21</v>
      </c>
      <c r="GD21" s="191">
        <v>2</v>
      </c>
      <c r="GE21" s="191" t="s">
        <v>14</v>
      </c>
      <c r="GF21" s="191" t="s">
        <v>14</v>
      </c>
      <c r="GG21" s="192">
        <v>44483</v>
      </c>
      <c r="GH21" s="190" t="s">
        <v>3885</v>
      </c>
      <c r="GI21" s="184">
        <v>2</v>
      </c>
      <c r="GJ21" s="184" t="s">
        <v>3077</v>
      </c>
      <c r="GK21" s="184" t="s">
        <v>21</v>
      </c>
      <c r="GL21" s="184">
        <v>2</v>
      </c>
      <c r="GM21" s="184" t="s">
        <v>14</v>
      </c>
      <c r="GN21" s="184" t="s">
        <v>14</v>
      </c>
      <c r="GO21" s="181">
        <v>44483</v>
      </c>
      <c r="GP21" s="191" t="s">
        <v>3881</v>
      </c>
      <c r="GQ21" s="191">
        <v>1</v>
      </c>
      <c r="GR21" s="191" t="s">
        <v>3077</v>
      </c>
      <c r="GS21" s="191" t="s">
        <v>21</v>
      </c>
      <c r="GT21" s="191">
        <v>2</v>
      </c>
      <c r="GU21" s="191" t="s">
        <v>14</v>
      </c>
      <c r="GV21" s="191" t="s">
        <v>14</v>
      </c>
      <c r="GW21" s="192">
        <v>44483</v>
      </c>
      <c r="GX21" s="190" t="s">
        <v>3886</v>
      </c>
      <c r="GY21" s="184">
        <v>0</v>
      </c>
      <c r="GZ21" s="184" t="s">
        <v>3077</v>
      </c>
      <c r="HA21" s="184" t="s">
        <v>21</v>
      </c>
      <c r="HB21" s="184">
        <v>2</v>
      </c>
      <c r="HC21" s="184" t="s">
        <v>14</v>
      </c>
      <c r="HD21" s="184" t="s">
        <v>14</v>
      </c>
      <c r="HE21" s="181">
        <v>44483</v>
      </c>
      <c r="HF21" s="191" t="s">
        <v>3879</v>
      </c>
      <c r="HG21" s="191">
        <v>2</v>
      </c>
      <c r="HH21" s="191" t="s">
        <v>3077</v>
      </c>
      <c r="HI21" s="191" t="s">
        <v>21</v>
      </c>
      <c r="HJ21" s="191">
        <v>2</v>
      </c>
      <c r="HK21" s="191" t="s">
        <v>14</v>
      </c>
      <c r="HL21" s="191" t="s">
        <v>14</v>
      </c>
      <c r="HM21" s="192">
        <v>44483</v>
      </c>
      <c r="HN21" s="190" t="s">
        <v>3884</v>
      </c>
      <c r="HO21" s="184">
        <v>2</v>
      </c>
      <c r="HP21" s="184" t="s">
        <v>3077</v>
      </c>
      <c r="HQ21" s="184" t="s">
        <v>21</v>
      </c>
      <c r="HR21" s="184">
        <v>2</v>
      </c>
      <c r="HS21" s="184" t="s">
        <v>14</v>
      </c>
      <c r="HT21" s="184" t="s">
        <v>14</v>
      </c>
      <c r="HU21" s="181">
        <v>44483</v>
      </c>
      <c r="HV21" s="191" t="s">
        <v>3882</v>
      </c>
      <c r="HW21" s="191">
        <v>3</v>
      </c>
      <c r="HX21" s="191" t="s">
        <v>3077</v>
      </c>
      <c r="HY21" s="191" t="s">
        <v>21</v>
      </c>
      <c r="HZ21" s="191">
        <v>2</v>
      </c>
      <c r="IA21" s="191" t="s">
        <v>14</v>
      </c>
      <c r="IB21" s="191" t="s">
        <v>14</v>
      </c>
      <c r="IC21" s="192">
        <v>44483</v>
      </c>
      <c r="ID21" s="190" t="s">
        <v>3893</v>
      </c>
      <c r="IE21" s="184">
        <v>2</v>
      </c>
      <c r="IF21" s="184" t="s">
        <v>3077</v>
      </c>
      <c r="IG21" s="184" t="s">
        <v>21</v>
      </c>
      <c r="IH21" s="184">
        <v>2</v>
      </c>
      <c r="II21" s="184" t="s">
        <v>14</v>
      </c>
      <c r="IJ21" s="184" t="s">
        <v>14</v>
      </c>
      <c r="IK21" s="181">
        <v>44488</v>
      </c>
      <c r="IL21" s="191" t="s">
        <v>3883</v>
      </c>
      <c r="IM21" s="191">
        <v>3</v>
      </c>
      <c r="IN21" s="191" t="s">
        <v>3077</v>
      </c>
      <c r="IO21" s="191" t="s">
        <v>21</v>
      </c>
      <c r="IP21" s="191">
        <v>2</v>
      </c>
      <c r="IQ21" s="191" t="s">
        <v>14</v>
      </c>
      <c r="IR21" s="191" t="s">
        <v>14</v>
      </c>
      <c r="IS21" s="192">
        <v>44483</v>
      </c>
    </row>
    <row r="22" spans="1:253" s="286" customFormat="1" ht="12.75" customHeight="1" x14ac:dyDescent="0.2">
      <c r="A22" s="286" t="s">
        <v>952</v>
      </c>
      <c r="B22" s="286" t="s">
        <v>7815</v>
      </c>
      <c r="C22" s="286" t="s">
        <v>953</v>
      </c>
      <c r="D22" s="286" t="s">
        <v>954</v>
      </c>
      <c r="E22" s="286" t="s">
        <v>7301</v>
      </c>
      <c r="F22" s="286" t="s">
        <v>2429</v>
      </c>
      <c r="G22" s="179">
        <v>5197000</v>
      </c>
      <c r="H22" s="180" t="s">
        <v>2426</v>
      </c>
      <c r="I22" s="180" t="s">
        <v>41</v>
      </c>
      <c r="J22" s="180">
        <v>1</v>
      </c>
      <c r="K22" s="180" t="s">
        <v>2428</v>
      </c>
      <c r="L22" s="180" t="s">
        <v>2427</v>
      </c>
      <c r="M22" s="181">
        <v>44224</v>
      </c>
      <c r="N22" s="190" t="s">
        <v>1584</v>
      </c>
      <c r="O22" s="182">
        <v>4966</v>
      </c>
      <c r="P22" s="182" t="s">
        <v>1581</v>
      </c>
      <c r="Q22" s="182" t="s">
        <v>59</v>
      </c>
      <c r="R22" s="182">
        <v>3</v>
      </c>
      <c r="S22" s="182" t="s">
        <v>1583</v>
      </c>
      <c r="T22" s="182" t="s">
        <v>1582</v>
      </c>
      <c r="U22" s="183">
        <v>43867</v>
      </c>
      <c r="V22" s="190" t="s">
        <v>2064</v>
      </c>
      <c r="W22" s="180">
        <v>1730000</v>
      </c>
      <c r="X22" s="180" t="s">
        <v>2058</v>
      </c>
      <c r="Y22" s="180" t="s">
        <v>59</v>
      </c>
      <c r="Z22" s="180">
        <v>3</v>
      </c>
      <c r="AA22" s="180" t="s">
        <v>2063</v>
      </c>
      <c r="AB22" s="180" t="s">
        <v>2062</v>
      </c>
      <c r="AC22" s="181">
        <v>44110</v>
      </c>
      <c r="AD22" s="190" t="s">
        <v>2433</v>
      </c>
      <c r="AE22" s="188">
        <v>86000</v>
      </c>
      <c r="AF22" s="188" t="s">
        <v>2430</v>
      </c>
      <c r="AG22" s="188" t="s">
        <v>21</v>
      </c>
      <c r="AH22" s="188">
        <v>2</v>
      </c>
      <c r="AI22" s="188" t="s">
        <v>2432</v>
      </c>
      <c r="AJ22" s="188" t="s">
        <v>2431</v>
      </c>
      <c r="AK22" s="189">
        <v>44224</v>
      </c>
      <c r="AL22" s="190" t="s">
        <v>2434</v>
      </c>
      <c r="AM22" s="180">
        <v>86000</v>
      </c>
      <c r="AN22" s="180" t="s">
        <v>2430</v>
      </c>
      <c r="AO22" s="180" t="s">
        <v>21</v>
      </c>
      <c r="AP22" s="180">
        <v>2</v>
      </c>
      <c r="AQ22" s="180" t="s">
        <v>2432</v>
      </c>
      <c r="AR22" s="180" t="s">
        <v>2431</v>
      </c>
      <c r="AS22" s="181">
        <v>44224</v>
      </c>
      <c r="AT22" s="191" t="s">
        <v>961</v>
      </c>
      <c r="AU22" s="188">
        <v>0</v>
      </c>
      <c r="AV22" s="188">
        <v>0</v>
      </c>
      <c r="AW22" s="188" t="s">
        <v>21</v>
      </c>
      <c r="AX22" s="188">
        <v>2</v>
      </c>
      <c r="AY22" s="188">
        <v>0</v>
      </c>
      <c r="AZ22" s="188">
        <v>0</v>
      </c>
      <c r="BA22" s="189">
        <v>43566</v>
      </c>
      <c r="BB22" s="190" t="s">
        <v>960</v>
      </c>
      <c r="BC22" s="180">
        <v>0</v>
      </c>
      <c r="BD22" s="180">
        <v>0</v>
      </c>
      <c r="BE22" s="180" t="s">
        <v>21</v>
      </c>
      <c r="BF22" s="180">
        <v>2</v>
      </c>
      <c r="BG22" s="180">
        <v>0</v>
      </c>
      <c r="BH22" s="180">
        <v>0</v>
      </c>
      <c r="BI22" s="181">
        <v>43566</v>
      </c>
      <c r="BJ22" s="191" t="s">
        <v>1937</v>
      </c>
      <c r="BK22" s="191">
        <v>0</v>
      </c>
      <c r="BL22" s="191" t="s">
        <v>1933</v>
      </c>
      <c r="BM22" s="191" t="s">
        <v>59</v>
      </c>
      <c r="BN22" s="191">
        <v>3</v>
      </c>
      <c r="BO22" s="191" t="s">
        <v>1935</v>
      </c>
      <c r="BP22" s="188" t="s">
        <v>1934</v>
      </c>
      <c r="BQ22" s="192">
        <v>44012</v>
      </c>
      <c r="BR22" s="190" t="s">
        <v>955</v>
      </c>
      <c r="BS22" s="184">
        <v>0</v>
      </c>
      <c r="BT22" s="184">
        <v>0</v>
      </c>
      <c r="BU22" s="184" t="s">
        <v>21</v>
      </c>
      <c r="BV22" s="184">
        <v>2</v>
      </c>
      <c r="BW22" s="184">
        <v>0</v>
      </c>
      <c r="BX22" s="184">
        <v>0</v>
      </c>
      <c r="BY22" s="181">
        <v>43566</v>
      </c>
      <c r="BZ22" s="191" t="s">
        <v>956</v>
      </c>
      <c r="CA22" s="191">
        <v>0</v>
      </c>
      <c r="CB22" s="191">
        <v>0</v>
      </c>
      <c r="CC22" s="191" t="s">
        <v>21</v>
      </c>
      <c r="CD22" s="191">
        <v>2</v>
      </c>
      <c r="CE22" s="191">
        <v>0</v>
      </c>
      <c r="CF22" s="191">
        <v>0</v>
      </c>
      <c r="CG22" s="192">
        <v>43566</v>
      </c>
      <c r="CH22" s="190" t="s">
        <v>8169</v>
      </c>
      <c r="CI22" s="191" t="e">
        <v>#N/A</v>
      </c>
      <c r="CJ22" s="191" t="e">
        <v>#N/A</v>
      </c>
      <c r="CK22" s="191" t="e">
        <v>#N/A</v>
      </c>
      <c r="CL22" s="191" t="e">
        <v>#N/A</v>
      </c>
      <c r="CM22" s="191" t="e">
        <v>#N/A</v>
      </c>
      <c r="CN22" s="191" t="e">
        <v>#N/A</v>
      </c>
      <c r="CO22" s="193" t="e">
        <v>#N/A</v>
      </c>
      <c r="CP22" s="191" t="s">
        <v>959</v>
      </c>
      <c r="CQ22" s="184">
        <v>0</v>
      </c>
      <c r="CR22" s="184">
        <v>0</v>
      </c>
      <c r="CS22" s="184" t="s">
        <v>21</v>
      </c>
      <c r="CT22" s="184">
        <v>2</v>
      </c>
      <c r="CU22" s="184">
        <v>0</v>
      </c>
      <c r="CV22" s="184">
        <v>0</v>
      </c>
      <c r="CW22" s="181">
        <v>43566</v>
      </c>
      <c r="CX22" s="191" t="s">
        <v>2438</v>
      </c>
      <c r="CY22" s="188">
        <v>43000</v>
      </c>
      <c r="CZ22" s="188" t="s">
        <v>2435</v>
      </c>
      <c r="DA22" s="188" t="s">
        <v>59</v>
      </c>
      <c r="DB22" s="188">
        <v>3</v>
      </c>
      <c r="DC22" s="188" t="s">
        <v>2437</v>
      </c>
      <c r="DD22" s="188" t="s">
        <v>2436</v>
      </c>
      <c r="DE22" s="194">
        <v>44224</v>
      </c>
      <c r="DF22" s="190" t="s">
        <v>2439</v>
      </c>
      <c r="DG22" s="180">
        <v>1644000</v>
      </c>
      <c r="DH22" s="184" t="s">
        <v>2435</v>
      </c>
      <c r="DI22" s="184" t="s">
        <v>59</v>
      </c>
      <c r="DJ22" s="184">
        <v>3</v>
      </c>
      <c r="DK22" s="184" t="s">
        <v>2437</v>
      </c>
      <c r="DL22" s="184" t="s">
        <v>2436</v>
      </c>
      <c r="DM22" s="181">
        <v>44224</v>
      </c>
      <c r="DN22" s="191" t="s">
        <v>2440</v>
      </c>
      <c r="DO22" s="188">
        <v>43000</v>
      </c>
      <c r="DP22" s="191" t="s">
        <v>2435</v>
      </c>
      <c r="DQ22" s="191" t="s">
        <v>59</v>
      </c>
      <c r="DR22" s="191">
        <v>3</v>
      </c>
      <c r="DS22" s="191" t="s">
        <v>2437</v>
      </c>
      <c r="DT22" s="191" t="s">
        <v>2436</v>
      </c>
      <c r="DU22" s="192">
        <v>44224</v>
      </c>
      <c r="DV22" s="190" t="s">
        <v>2441</v>
      </c>
      <c r="DW22" s="180">
        <v>43000</v>
      </c>
      <c r="DX22" s="184" t="s">
        <v>2435</v>
      </c>
      <c r="DY22" s="184" t="s">
        <v>59</v>
      </c>
      <c r="DZ22" s="184">
        <v>3</v>
      </c>
      <c r="EA22" s="184" t="s">
        <v>2437</v>
      </c>
      <c r="EB22" s="184" t="s">
        <v>2436</v>
      </c>
      <c r="EC22" s="181">
        <v>44224</v>
      </c>
      <c r="ED22" s="191" t="s">
        <v>2065</v>
      </c>
      <c r="EE22" s="188">
        <v>0</v>
      </c>
      <c r="EF22" s="191" t="s">
        <v>2058</v>
      </c>
      <c r="EG22" s="191" t="s">
        <v>21</v>
      </c>
      <c r="EH22" s="191">
        <v>2</v>
      </c>
      <c r="EI22" s="191" t="s">
        <v>2060</v>
      </c>
      <c r="EJ22" s="191" t="s">
        <v>2059</v>
      </c>
      <c r="EK22" s="192">
        <v>44110</v>
      </c>
      <c r="EL22" s="190" t="s">
        <v>2061</v>
      </c>
      <c r="EM22" s="180">
        <v>0</v>
      </c>
      <c r="EN22" s="184" t="s">
        <v>2058</v>
      </c>
      <c r="EO22" s="184" t="s">
        <v>21</v>
      </c>
      <c r="EP22" s="184">
        <v>2</v>
      </c>
      <c r="EQ22" s="184" t="s">
        <v>2060</v>
      </c>
      <c r="ER22" s="184" t="s">
        <v>2059</v>
      </c>
      <c r="ES22" s="181">
        <v>44110</v>
      </c>
      <c r="ET22" s="191" t="s">
        <v>1936</v>
      </c>
      <c r="EU22" s="191">
        <v>0</v>
      </c>
      <c r="EV22" s="191" t="s">
        <v>1933</v>
      </c>
      <c r="EW22" s="191" t="s">
        <v>59</v>
      </c>
      <c r="EX22" s="191">
        <v>3</v>
      </c>
      <c r="EY22" s="191" t="s">
        <v>1935</v>
      </c>
      <c r="EZ22" s="191" t="s">
        <v>1934</v>
      </c>
      <c r="FA22" s="192">
        <v>44012</v>
      </c>
      <c r="FB22" s="190" t="s">
        <v>958</v>
      </c>
      <c r="FC22" s="184">
        <v>2</v>
      </c>
      <c r="FD22" s="184">
        <v>0</v>
      </c>
      <c r="FE22" s="184" t="s">
        <v>21</v>
      </c>
      <c r="FF22" s="184">
        <v>2</v>
      </c>
      <c r="FG22" s="184" t="s">
        <v>957</v>
      </c>
      <c r="FH22" s="184">
        <v>0</v>
      </c>
      <c r="FI22" s="181">
        <v>43566</v>
      </c>
      <c r="FJ22" s="190" t="s">
        <v>963</v>
      </c>
      <c r="FK22" s="191">
        <v>0</v>
      </c>
      <c r="FL22" s="191" t="s">
        <v>962</v>
      </c>
      <c r="FM22" s="191" t="s">
        <v>21</v>
      </c>
      <c r="FN22" s="191">
        <v>2</v>
      </c>
      <c r="FO22" s="191">
        <v>0</v>
      </c>
      <c r="FP22" s="188">
        <v>0</v>
      </c>
      <c r="FQ22" s="189">
        <v>43566</v>
      </c>
      <c r="FR22" s="190" t="s">
        <v>8170</v>
      </c>
      <c r="FS22" s="184" t="e">
        <v>#N/A</v>
      </c>
      <c r="FT22" s="184" t="e">
        <v>#N/A</v>
      </c>
      <c r="FU22" s="184" t="e">
        <v>#N/A</v>
      </c>
      <c r="FV22" s="184" t="e">
        <v>#N/A</v>
      </c>
      <c r="FW22" s="184" t="e">
        <v>#N/A</v>
      </c>
      <c r="FX22" s="184" t="e">
        <v>#N/A</v>
      </c>
      <c r="FY22" s="181" t="e">
        <v>#N/A</v>
      </c>
      <c r="FZ22" s="191" t="s">
        <v>4306</v>
      </c>
      <c r="GA22" s="191">
        <v>0</v>
      </c>
      <c r="GB22" s="191" t="s">
        <v>3077</v>
      </c>
      <c r="GC22" s="191" t="s">
        <v>21</v>
      </c>
      <c r="GD22" s="191">
        <v>2</v>
      </c>
      <c r="GE22" s="191" t="s">
        <v>14</v>
      </c>
      <c r="GF22" s="191" t="s">
        <v>14</v>
      </c>
      <c r="GG22" s="192">
        <v>44495</v>
      </c>
      <c r="GH22" s="190" t="s">
        <v>4312</v>
      </c>
      <c r="GI22" s="184">
        <v>0</v>
      </c>
      <c r="GJ22" s="184" t="s">
        <v>3077</v>
      </c>
      <c r="GK22" s="184" t="s">
        <v>21</v>
      </c>
      <c r="GL22" s="184">
        <v>2</v>
      </c>
      <c r="GM22" s="184" t="s">
        <v>14</v>
      </c>
      <c r="GN22" s="184" t="s">
        <v>14</v>
      </c>
      <c r="GO22" s="181">
        <v>44495</v>
      </c>
      <c r="GP22" s="191" t="s">
        <v>4307</v>
      </c>
      <c r="GQ22" s="191">
        <v>0</v>
      </c>
      <c r="GR22" s="191" t="s">
        <v>3077</v>
      </c>
      <c r="GS22" s="191" t="s">
        <v>21</v>
      </c>
      <c r="GT22" s="191">
        <v>2</v>
      </c>
      <c r="GU22" s="191" t="s">
        <v>14</v>
      </c>
      <c r="GV22" s="191" t="s">
        <v>14</v>
      </c>
      <c r="GW22" s="192">
        <v>44495</v>
      </c>
      <c r="GX22" s="190" t="s">
        <v>4313</v>
      </c>
      <c r="GY22" s="184">
        <v>0</v>
      </c>
      <c r="GZ22" s="184" t="s">
        <v>3077</v>
      </c>
      <c r="HA22" s="184" t="s">
        <v>21</v>
      </c>
      <c r="HB22" s="184">
        <v>2</v>
      </c>
      <c r="HC22" s="184" t="s">
        <v>14</v>
      </c>
      <c r="HD22" s="184" t="s">
        <v>14</v>
      </c>
      <c r="HE22" s="181">
        <v>44495</v>
      </c>
      <c r="HF22" s="191" t="s">
        <v>4305</v>
      </c>
      <c r="HG22" s="191">
        <v>0</v>
      </c>
      <c r="HH22" s="191" t="s">
        <v>3077</v>
      </c>
      <c r="HI22" s="191" t="s">
        <v>21</v>
      </c>
      <c r="HJ22" s="191">
        <v>2</v>
      </c>
      <c r="HK22" s="191" t="s">
        <v>14</v>
      </c>
      <c r="HL22" s="191" t="s">
        <v>14</v>
      </c>
      <c r="HM22" s="192">
        <v>44495</v>
      </c>
      <c r="HN22" s="190" t="s">
        <v>4311</v>
      </c>
      <c r="HO22" s="184">
        <v>1</v>
      </c>
      <c r="HP22" s="184" t="s">
        <v>3077</v>
      </c>
      <c r="HQ22" s="184" t="s">
        <v>21</v>
      </c>
      <c r="HR22" s="184">
        <v>2</v>
      </c>
      <c r="HS22" s="184" t="s">
        <v>14</v>
      </c>
      <c r="HT22" s="184" t="s">
        <v>14</v>
      </c>
      <c r="HU22" s="181">
        <v>44495</v>
      </c>
      <c r="HV22" s="191" t="s">
        <v>4308</v>
      </c>
      <c r="HW22" s="191">
        <v>0</v>
      </c>
      <c r="HX22" s="191" t="s">
        <v>3077</v>
      </c>
      <c r="HY22" s="191" t="s">
        <v>21</v>
      </c>
      <c r="HZ22" s="191">
        <v>2</v>
      </c>
      <c r="IA22" s="191" t="s">
        <v>14</v>
      </c>
      <c r="IB22" s="191" t="s">
        <v>14</v>
      </c>
      <c r="IC22" s="192">
        <v>44495</v>
      </c>
      <c r="ID22" s="190" t="s">
        <v>4310</v>
      </c>
      <c r="IE22" s="184">
        <v>0</v>
      </c>
      <c r="IF22" s="184" t="s">
        <v>3077</v>
      </c>
      <c r="IG22" s="184" t="s">
        <v>21</v>
      </c>
      <c r="IH22" s="184">
        <v>2</v>
      </c>
      <c r="II22" s="184" t="s">
        <v>14</v>
      </c>
      <c r="IJ22" s="184" t="s">
        <v>14</v>
      </c>
      <c r="IK22" s="181">
        <v>44495</v>
      </c>
      <c r="IL22" s="191" t="s">
        <v>4309</v>
      </c>
      <c r="IM22" s="191">
        <v>0</v>
      </c>
      <c r="IN22" s="191" t="s">
        <v>3077</v>
      </c>
      <c r="IO22" s="191" t="s">
        <v>21</v>
      </c>
      <c r="IP22" s="191">
        <v>2</v>
      </c>
      <c r="IQ22" s="191" t="s">
        <v>14</v>
      </c>
      <c r="IR22" s="191" t="s">
        <v>14</v>
      </c>
      <c r="IS22" s="192">
        <v>44495</v>
      </c>
    </row>
    <row r="23" spans="1:253" s="286" customFormat="1" ht="12.75" customHeight="1" x14ac:dyDescent="0.2">
      <c r="A23" s="286" t="s">
        <v>1522</v>
      </c>
      <c r="B23" s="286" t="s">
        <v>7819</v>
      </c>
      <c r="C23" s="286" t="s">
        <v>1523</v>
      </c>
      <c r="D23" s="286" t="s">
        <v>441</v>
      </c>
      <c r="E23" s="286" t="s">
        <v>7310</v>
      </c>
      <c r="F23" s="286" t="s">
        <v>6593</v>
      </c>
      <c r="G23" s="179">
        <v>1023000</v>
      </c>
      <c r="H23" s="180" t="s">
        <v>6562</v>
      </c>
      <c r="I23" s="180" t="s">
        <v>21</v>
      </c>
      <c r="J23" s="180">
        <v>2</v>
      </c>
      <c r="K23" s="180" t="s">
        <v>6564</v>
      </c>
      <c r="L23" s="180" t="s">
        <v>6563</v>
      </c>
      <c r="M23" s="181">
        <v>44591</v>
      </c>
      <c r="N23" s="190" t="s">
        <v>3558</v>
      </c>
      <c r="O23" s="182">
        <v>23180</v>
      </c>
      <c r="P23" s="182" t="s">
        <v>3555</v>
      </c>
      <c r="Q23" s="182" t="s">
        <v>21</v>
      </c>
      <c r="R23" s="182">
        <v>2</v>
      </c>
      <c r="S23" s="182" t="s">
        <v>3557</v>
      </c>
      <c r="T23" s="182" t="s">
        <v>3556</v>
      </c>
      <c r="U23" s="183">
        <v>44451</v>
      </c>
      <c r="V23" s="190" t="s">
        <v>6595</v>
      </c>
      <c r="W23" s="180">
        <v>1023000</v>
      </c>
      <c r="X23" s="180" t="s">
        <v>6562</v>
      </c>
      <c r="Y23" s="180" t="s">
        <v>21</v>
      </c>
      <c r="Z23" s="180">
        <v>2</v>
      </c>
      <c r="AA23" s="180" t="s">
        <v>6594</v>
      </c>
      <c r="AB23" s="180" t="s">
        <v>6563</v>
      </c>
      <c r="AC23" s="181">
        <v>44591</v>
      </c>
      <c r="AD23" s="190" t="s">
        <v>6599</v>
      </c>
      <c r="AE23" s="188">
        <v>618000</v>
      </c>
      <c r="AF23" s="188" t="s">
        <v>6596</v>
      </c>
      <c r="AG23" s="188" t="s">
        <v>21</v>
      </c>
      <c r="AH23" s="188">
        <v>2</v>
      </c>
      <c r="AI23" s="188" t="s">
        <v>6598</v>
      </c>
      <c r="AJ23" s="188" t="s">
        <v>6597</v>
      </c>
      <c r="AK23" s="189">
        <v>44591</v>
      </c>
      <c r="AL23" s="190" t="s">
        <v>6600</v>
      </c>
      <c r="AM23" s="180">
        <v>35000</v>
      </c>
      <c r="AN23" s="180" t="s">
        <v>6576</v>
      </c>
      <c r="AO23" s="180" t="s">
        <v>21</v>
      </c>
      <c r="AP23" s="180">
        <v>2</v>
      </c>
      <c r="AQ23" s="180" t="s">
        <v>6578</v>
      </c>
      <c r="AR23" s="180" t="s">
        <v>6577</v>
      </c>
      <c r="AS23" s="181">
        <v>44591</v>
      </c>
      <c r="AT23" s="191" t="s">
        <v>1529</v>
      </c>
      <c r="AU23" s="188" t="s">
        <v>14</v>
      </c>
      <c r="AV23" s="188" t="s">
        <v>14</v>
      </c>
      <c r="AW23" s="188" t="s">
        <v>14</v>
      </c>
      <c r="AX23" s="188" t="s">
        <v>14</v>
      </c>
      <c r="AY23" s="188" t="s">
        <v>1268</v>
      </c>
      <c r="AZ23" s="188" t="s">
        <v>14</v>
      </c>
      <c r="BA23" s="189">
        <v>43816</v>
      </c>
      <c r="BB23" s="190" t="s">
        <v>1528</v>
      </c>
      <c r="BC23" s="180" t="s">
        <v>14</v>
      </c>
      <c r="BD23" s="180" t="s">
        <v>1527</v>
      </c>
      <c r="BE23" s="180" t="s">
        <v>14</v>
      </c>
      <c r="BF23" s="180" t="s">
        <v>14</v>
      </c>
      <c r="BG23" s="180" t="s">
        <v>1124</v>
      </c>
      <c r="BH23" s="180" t="s">
        <v>1123</v>
      </c>
      <c r="BI23" s="181">
        <v>43816</v>
      </c>
      <c r="BJ23" s="191" t="s">
        <v>6602</v>
      </c>
      <c r="BK23" s="191">
        <v>0</v>
      </c>
      <c r="BL23" s="191" t="s">
        <v>6568</v>
      </c>
      <c r="BM23" s="191" t="s">
        <v>21</v>
      </c>
      <c r="BN23" s="191">
        <v>2</v>
      </c>
      <c r="BO23" s="191" t="s">
        <v>6601</v>
      </c>
      <c r="BP23" s="188" t="s">
        <v>2021</v>
      </c>
      <c r="BQ23" s="192">
        <v>44591</v>
      </c>
      <c r="BR23" s="190" t="s">
        <v>1524</v>
      </c>
      <c r="BS23" s="184" t="s">
        <v>14</v>
      </c>
      <c r="BT23" s="184" t="s">
        <v>14</v>
      </c>
      <c r="BU23" s="184" t="s">
        <v>14</v>
      </c>
      <c r="BV23" s="184" t="s">
        <v>14</v>
      </c>
      <c r="BW23" s="184" t="s">
        <v>1268</v>
      </c>
      <c r="BX23" s="184" t="s">
        <v>14</v>
      </c>
      <c r="BY23" s="181">
        <v>43816</v>
      </c>
      <c r="BZ23" s="191" t="s">
        <v>1525</v>
      </c>
      <c r="CA23" s="191" t="s">
        <v>14</v>
      </c>
      <c r="CB23" s="191" t="s">
        <v>14</v>
      </c>
      <c r="CC23" s="191" t="s">
        <v>14</v>
      </c>
      <c r="CD23" s="191" t="s">
        <v>14</v>
      </c>
      <c r="CE23" s="191" t="s">
        <v>1268</v>
      </c>
      <c r="CF23" s="191" t="s">
        <v>14</v>
      </c>
      <c r="CG23" s="192">
        <v>43816</v>
      </c>
      <c r="CH23" s="190" t="s">
        <v>8171</v>
      </c>
      <c r="CI23" s="191" t="e">
        <v>#N/A</v>
      </c>
      <c r="CJ23" s="191" t="e">
        <v>#N/A</v>
      </c>
      <c r="CK23" s="191" t="e">
        <v>#N/A</v>
      </c>
      <c r="CL23" s="191" t="e">
        <v>#N/A</v>
      </c>
      <c r="CM23" s="191" t="e">
        <v>#N/A</v>
      </c>
      <c r="CN23" s="191" t="e">
        <v>#N/A</v>
      </c>
      <c r="CO23" s="193" t="e">
        <v>#N/A</v>
      </c>
      <c r="CP23" s="191" t="s">
        <v>1526</v>
      </c>
      <c r="CQ23" s="184" t="s">
        <v>14</v>
      </c>
      <c r="CR23" s="184" t="s">
        <v>14</v>
      </c>
      <c r="CS23" s="184" t="s">
        <v>14</v>
      </c>
      <c r="CT23" s="184" t="s">
        <v>14</v>
      </c>
      <c r="CU23" s="184" t="s">
        <v>1268</v>
      </c>
      <c r="CV23" s="184" t="s">
        <v>14</v>
      </c>
      <c r="CW23" s="181">
        <v>43816</v>
      </c>
      <c r="CX23" s="191" t="s">
        <v>6604</v>
      </c>
      <c r="CY23" s="188">
        <v>229000</v>
      </c>
      <c r="CZ23" s="188" t="s">
        <v>6596</v>
      </c>
      <c r="DA23" s="188" t="s">
        <v>21</v>
      </c>
      <c r="DB23" s="188">
        <v>2</v>
      </c>
      <c r="DC23" s="188" t="s">
        <v>6607</v>
      </c>
      <c r="DD23" s="188" t="s">
        <v>6597</v>
      </c>
      <c r="DE23" s="194">
        <v>44591</v>
      </c>
      <c r="DF23" s="190" t="s">
        <v>6605</v>
      </c>
      <c r="DG23" s="180">
        <v>405000</v>
      </c>
      <c r="DH23" s="184" t="s">
        <v>6596</v>
      </c>
      <c r="DI23" s="184" t="s">
        <v>21</v>
      </c>
      <c r="DJ23" s="184">
        <v>2</v>
      </c>
      <c r="DK23" s="184" t="s">
        <v>3574</v>
      </c>
      <c r="DL23" s="184" t="s">
        <v>6597</v>
      </c>
      <c r="DM23" s="181">
        <v>44591</v>
      </c>
      <c r="DN23" s="191" t="s">
        <v>6606</v>
      </c>
      <c r="DO23" s="188">
        <v>389000</v>
      </c>
      <c r="DP23" s="191" t="s">
        <v>6596</v>
      </c>
      <c r="DQ23" s="191" t="s">
        <v>21</v>
      </c>
      <c r="DR23" s="191">
        <v>2</v>
      </c>
      <c r="DS23" s="191" t="s">
        <v>3576</v>
      </c>
      <c r="DT23" s="191" t="s">
        <v>6597</v>
      </c>
      <c r="DU23" s="192">
        <v>44591</v>
      </c>
      <c r="DV23" s="190" t="s">
        <v>6608</v>
      </c>
      <c r="DW23" s="180">
        <v>202000</v>
      </c>
      <c r="DX23" s="184" t="s">
        <v>6596</v>
      </c>
      <c r="DY23" s="184" t="s">
        <v>21</v>
      </c>
      <c r="DZ23" s="184">
        <v>2</v>
      </c>
      <c r="EA23" s="184" t="s">
        <v>6607</v>
      </c>
      <c r="EB23" s="184" t="s">
        <v>6597</v>
      </c>
      <c r="EC23" s="181">
        <v>44591</v>
      </c>
      <c r="ED23" s="191" t="s">
        <v>6611</v>
      </c>
      <c r="EE23" s="188">
        <v>27000</v>
      </c>
      <c r="EF23" s="191" t="s">
        <v>6609</v>
      </c>
      <c r="EG23" s="191" t="s">
        <v>21</v>
      </c>
      <c r="EH23" s="191">
        <v>2</v>
      </c>
      <c r="EI23" s="191" t="s">
        <v>6610</v>
      </c>
      <c r="EJ23" s="191" t="s">
        <v>3566</v>
      </c>
      <c r="EK23" s="192">
        <v>44591</v>
      </c>
      <c r="EL23" s="190" t="s">
        <v>6612</v>
      </c>
      <c r="EM23" s="180">
        <v>0</v>
      </c>
      <c r="EN23" s="184" t="s">
        <v>14</v>
      </c>
      <c r="EO23" s="184" t="s">
        <v>21</v>
      </c>
      <c r="EP23" s="184">
        <v>2</v>
      </c>
      <c r="EQ23" s="184" t="s">
        <v>3582</v>
      </c>
      <c r="ER23" s="184" t="s">
        <v>14</v>
      </c>
      <c r="ES23" s="181">
        <v>44591</v>
      </c>
      <c r="ET23" s="191" t="s">
        <v>6603</v>
      </c>
      <c r="EU23" s="191">
        <v>6</v>
      </c>
      <c r="EV23" s="191" t="s">
        <v>6568</v>
      </c>
      <c r="EW23" s="191" t="s">
        <v>21</v>
      </c>
      <c r="EX23" s="191">
        <v>2</v>
      </c>
      <c r="EY23" s="191" t="s">
        <v>6571</v>
      </c>
      <c r="EZ23" s="191" t="s">
        <v>2021</v>
      </c>
      <c r="FA23" s="192">
        <v>44591</v>
      </c>
      <c r="FB23" s="190" t="s">
        <v>3560</v>
      </c>
      <c r="FC23" s="184">
        <v>5</v>
      </c>
      <c r="FD23" s="184" t="s">
        <v>14</v>
      </c>
      <c r="FE23" s="184" t="s">
        <v>21</v>
      </c>
      <c r="FF23" s="184">
        <v>2</v>
      </c>
      <c r="FG23" s="184" t="s">
        <v>3559</v>
      </c>
      <c r="FH23" s="184" t="s">
        <v>14</v>
      </c>
      <c r="FI23" s="181">
        <v>44451</v>
      </c>
      <c r="FJ23" s="190" t="s">
        <v>1530</v>
      </c>
      <c r="FK23" s="191" t="s">
        <v>14</v>
      </c>
      <c r="FL23" s="191" t="s">
        <v>14</v>
      </c>
      <c r="FM23" s="191" t="s">
        <v>14</v>
      </c>
      <c r="FN23" s="191" t="s">
        <v>14</v>
      </c>
      <c r="FO23" s="191" t="s">
        <v>1268</v>
      </c>
      <c r="FP23" s="188" t="s">
        <v>14</v>
      </c>
      <c r="FQ23" s="189">
        <v>43816</v>
      </c>
      <c r="FR23" s="190" t="s">
        <v>1531</v>
      </c>
      <c r="FS23" s="184" t="s">
        <v>14</v>
      </c>
      <c r="FT23" s="184" t="s">
        <v>14</v>
      </c>
      <c r="FU23" s="184" t="s">
        <v>14</v>
      </c>
      <c r="FV23" s="184" t="s">
        <v>14</v>
      </c>
      <c r="FW23" s="184" t="s">
        <v>1268</v>
      </c>
      <c r="FX23" s="184" t="s">
        <v>14</v>
      </c>
      <c r="FY23" s="181">
        <v>43816</v>
      </c>
      <c r="FZ23" s="191" t="s">
        <v>4388</v>
      </c>
      <c r="GA23" s="191">
        <v>1</v>
      </c>
      <c r="GB23" s="191" t="s">
        <v>3077</v>
      </c>
      <c r="GC23" s="191" t="s">
        <v>21</v>
      </c>
      <c r="GD23" s="191">
        <v>2</v>
      </c>
      <c r="GE23" s="191" t="s">
        <v>14</v>
      </c>
      <c r="GF23" s="191" t="s">
        <v>14</v>
      </c>
      <c r="GG23" s="192">
        <v>44496</v>
      </c>
      <c r="GH23" s="190" t="s">
        <v>4394</v>
      </c>
      <c r="GI23" s="184">
        <v>1</v>
      </c>
      <c r="GJ23" s="184" t="s">
        <v>3077</v>
      </c>
      <c r="GK23" s="184" t="s">
        <v>21</v>
      </c>
      <c r="GL23" s="184">
        <v>2</v>
      </c>
      <c r="GM23" s="184" t="s">
        <v>14</v>
      </c>
      <c r="GN23" s="184" t="s">
        <v>14</v>
      </c>
      <c r="GO23" s="181">
        <v>44496</v>
      </c>
      <c r="GP23" s="191" t="s">
        <v>4389</v>
      </c>
      <c r="GQ23" s="191">
        <v>0</v>
      </c>
      <c r="GR23" s="191" t="s">
        <v>3077</v>
      </c>
      <c r="GS23" s="191" t="s">
        <v>21</v>
      </c>
      <c r="GT23" s="191">
        <v>2</v>
      </c>
      <c r="GU23" s="191" t="s">
        <v>14</v>
      </c>
      <c r="GV23" s="191" t="s">
        <v>14</v>
      </c>
      <c r="GW23" s="192">
        <v>44496</v>
      </c>
      <c r="GX23" s="190" t="s">
        <v>4395</v>
      </c>
      <c r="GY23" s="184">
        <v>0</v>
      </c>
      <c r="GZ23" s="184" t="s">
        <v>3077</v>
      </c>
      <c r="HA23" s="184" t="s">
        <v>21</v>
      </c>
      <c r="HB23" s="184">
        <v>2</v>
      </c>
      <c r="HC23" s="184" t="s">
        <v>14</v>
      </c>
      <c r="HD23" s="184" t="s">
        <v>14</v>
      </c>
      <c r="HE23" s="181">
        <v>44496</v>
      </c>
      <c r="HF23" s="191" t="s">
        <v>4387</v>
      </c>
      <c r="HG23" s="191">
        <v>0</v>
      </c>
      <c r="HH23" s="191" t="s">
        <v>3077</v>
      </c>
      <c r="HI23" s="191" t="s">
        <v>21</v>
      </c>
      <c r="HJ23" s="191">
        <v>2</v>
      </c>
      <c r="HK23" s="191" t="s">
        <v>14</v>
      </c>
      <c r="HL23" s="191" t="s">
        <v>14</v>
      </c>
      <c r="HM23" s="192">
        <v>44496</v>
      </c>
      <c r="HN23" s="190" t="s">
        <v>4393</v>
      </c>
      <c r="HO23" s="184">
        <v>2</v>
      </c>
      <c r="HP23" s="184" t="s">
        <v>3077</v>
      </c>
      <c r="HQ23" s="184" t="s">
        <v>21</v>
      </c>
      <c r="HR23" s="184">
        <v>2</v>
      </c>
      <c r="HS23" s="184" t="s">
        <v>14</v>
      </c>
      <c r="HT23" s="184" t="s">
        <v>14</v>
      </c>
      <c r="HU23" s="181">
        <v>44496</v>
      </c>
      <c r="HV23" s="191" t="s">
        <v>4390</v>
      </c>
      <c r="HW23" s="191">
        <v>0</v>
      </c>
      <c r="HX23" s="191" t="s">
        <v>3077</v>
      </c>
      <c r="HY23" s="191" t="s">
        <v>21</v>
      </c>
      <c r="HZ23" s="191">
        <v>2</v>
      </c>
      <c r="IA23" s="191" t="s">
        <v>14</v>
      </c>
      <c r="IB23" s="191" t="s">
        <v>14</v>
      </c>
      <c r="IC23" s="192">
        <v>44496</v>
      </c>
      <c r="ID23" s="190" t="s">
        <v>4392</v>
      </c>
      <c r="IE23" s="184">
        <v>0</v>
      </c>
      <c r="IF23" s="184" t="s">
        <v>3077</v>
      </c>
      <c r="IG23" s="184" t="s">
        <v>21</v>
      </c>
      <c r="IH23" s="184">
        <v>2</v>
      </c>
      <c r="II23" s="184" t="s">
        <v>14</v>
      </c>
      <c r="IJ23" s="184" t="s">
        <v>14</v>
      </c>
      <c r="IK23" s="181">
        <v>44496</v>
      </c>
      <c r="IL23" s="191" t="s">
        <v>4391</v>
      </c>
      <c r="IM23" s="191">
        <v>1</v>
      </c>
      <c r="IN23" s="191" t="s">
        <v>3077</v>
      </c>
      <c r="IO23" s="191" t="s">
        <v>21</v>
      </c>
      <c r="IP23" s="191">
        <v>2</v>
      </c>
      <c r="IQ23" s="191" t="s">
        <v>14</v>
      </c>
      <c r="IR23" s="191" t="s">
        <v>14</v>
      </c>
      <c r="IS23" s="192">
        <v>44496</v>
      </c>
    </row>
    <row r="24" spans="1:253" s="286" customFormat="1" ht="12.75" customHeight="1" x14ac:dyDescent="0.2">
      <c r="A24" s="286" t="s">
        <v>439</v>
      </c>
      <c r="B24" s="286" t="s">
        <v>7815</v>
      </c>
      <c r="C24" s="286" t="s">
        <v>440</v>
      </c>
      <c r="D24" s="286" t="s">
        <v>441</v>
      </c>
      <c r="E24" s="286" t="s">
        <v>7310</v>
      </c>
      <c r="F24" s="286" t="s">
        <v>6573</v>
      </c>
      <c r="G24" s="179">
        <v>1023000</v>
      </c>
      <c r="H24" s="180" t="s">
        <v>6562</v>
      </c>
      <c r="I24" s="180" t="s">
        <v>21</v>
      </c>
      <c r="J24" s="180">
        <v>2</v>
      </c>
      <c r="K24" s="180" t="s">
        <v>6564</v>
      </c>
      <c r="L24" s="180" t="s">
        <v>6563</v>
      </c>
      <c r="M24" s="181">
        <v>44591</v>
      </c>
      <c r="N24" s="190" t="s">
        <v>3562</v>
      </c>
      <c r="O24" s="182">
        <v>23180</v>
      </c>
      <c r="P24" s="182" t="s">
        <v>3555</v>
      </c>
      <c r="Q24" s="182" t="s">
        <v>21</v>
      </c>
      <c r="R24" s="182">
        <v>2</v>
      </c>
      <c r="S24" s="182" t="s">
        <v>3561</v>
      </c>
      <c r="T24" s="182" t="s">
        <v>3556</v>
      </c>
      <c r="U24" s="183">
        <v>44451</v>
      </c>
      <c r="V24" s="190" t="s">
        <v>6575</v>
      </c>
      <c r="W24" s="180">
        <v>1023000</v>
      </c>
      <c r="X24" s="180" t="s">
        <v>6562</v>
      </c>
      <c r="Y24" s="180" t="s">
        <v>21</v>
      </c>
      <c r="Z24" s="180">
        <v>2</v>
      </c>
      <c r="AA24" s="180" t="s">
        <v>6574</v>
      </c>
      <c r="AB24" s="180" t="s">
        <v>6563</v>
      </c>
      <c r="AC24" s="181">
        <v>44591</v>
      </c>
      <c r="AD24" s="190" t="s">
        <v>6579</v>
      </c>
      <c r="AE24" s="188">
        <v>35000</v>
      </c>
      <c r="AF24" s="188" t="s">
        <v>6576</v>
      </c>
      <c r="AG24" s="188" t="s">
        <v>21</v>
      </c>
      <c r="AH24" s="188">
        <v>2</v>
      </c>
      <c r="AI24" s="188" t="s">
        <v>6578</v>
      </c>
      <c r="AJ24" s="188" t="s">
        <v>6577</v>
      </c>
      <c r="AK24" s="189">
        <v>44591</v>
      </c>
      <c r="AL24" s="190" t="s">
        <v>6580</v>
      </c>
      <c r="AM24" s="180">
        <v>35000</v>
      </c>
      <c r="AN24" s="180" t="s">
        <v>6576</v>
      </c>
      <c r="AO24" s="180" t="s">
        <v>21</v>
      </c>
      <c r="AP24" s="180">
        <v>2</v>
      </c>
      <c r="AQ24" s="180" t="s">
        <v>6578</v>
      </c>
      <c r="AR24" s="180" t="s">
        <v>6577</v>
      </c>
      <c r="AS24" s="181">
        <v>44591</v>
      </c>
      <c r="AT24" s="191" t="s">
        <v>445</v>
      </c>
      <c r="AU24" s="188" t="s">
        <v>14</v>
      </c>
      <c r="AV24" s="188">
        <v>0</v>
      </c>
      <c r="AW24" s="188" t="s">
        <v>21</v>
      </c>
      <c r="AX24" s="188">
        <v>2</v>
      </c>
      <c r="AY24" s="188">
        <v>0</v>
      </c>
      <c r="AZ24" s="188">
        <v>0</v>
      </c>
      <c r="BA24" s="189">
        <v>43510</v>
      </c>
      <c r="BB24" s="190" t="s">
        <v>1220</v>
      </c>
      <c r="BC24" s="180" t="s">
        <v>14</v>
      </c>
      <c r="BD24" s="180" t="s">
        <v>14</v>
      </c>
      <c r="BE24" s="180" t="s">
        <v>14</v>
      </c>
      <c r="BF24" s="180" t="s">
        <v>14</v>
      </c>
      <c r="BG24" s="180" t="s">
        <v>14</v>
      </c>
      <c r="BH24" s="180" t="s">
        <v>14</v>
      </c>
      <c r="BI24" s="181">
        <v>43675</v>
      </c>
      <c r="BJ24" s="191" t="s">
        <v>6582</v>
      </c>
      <c r="BK24" s="191">
        <v>0</v>
      </c>
      <c r="BL24" s="191" t="s">
        <v>6568</v>
      </c>
      <c r="BM24" s="191" t="s">
        <v>21</v>
      </c>
      <c r="BN24" s="191">
        <v>2</v>
      </c>
      <c r="BO24" s="191" t="s">
        <v>6581</v>
      </c>
      <c r="BP24" s="188" t="s">
        <v>2021</v>
      </c>
      <c r="BQ24" s="192">
        <v>44591</v>
      </c>
      <c r="BR24" s="190" t="s">
        <v>442</v>
      </c>
      <c r="BS24" s="184">
        <v>0</v>
      </c>
      <c r="BT24" s="184">
        <v>0</v>
      </c>
      <c r="BU24" s="184" t="s">
        <v>21</v>
      </c>
      <c r="BV24" s="184">
        <v>2</v>
      </c>
      <c r="BW24" s="184">
        <v>0</v>
      </c>
      <c r="BX24" s="184">
        <v>0</v>
      </c>
      <c r="BY24" s="181">
        <v>43510</v>
      </c>
      <c r="BZ24" s="191" t="s">
        <v>443</v>
      </c>
      <c r="CA24" s="191">
        <v>0</v>
      </c>
      <c r="CB24" s="191">
        <v>0</v>
      </c>
      <c r="CC24" s="191" t="s">
        <v>21</v>
      </c>
      <c r="CD24" s="191">
        <v>2</v>
      </c>
      <c r="CE24" s="191">
        <v>0</v>
      </c>
      <c r="CF24" s="191">
        <v>0</v>
      </c>
      <c r="CG24" s="192">
        <v>43510</v>
      </c>
      <c r="CH24" s="190" t="s">
        <v>8172</v>
      </c>
      <c r="CI24" s="191" t="e">
        <v>#N/A</v>
      </c>
      <c r="CJ24" s="191" t="e">
        <v>#N/A</v>
      </c>
      <c r="CK24" s="191" t="e">
        <v>#N/A</v>
      </c>
      <c r="CL24" s="191" t="e">
        <v>#N/A</v>
      </c>
      <c r="CM24" s="191" t="e">
        <v>#N/A</v>
      </c>
      <c r="CN24" s="191" t="e">
        <v>#N/A</v>
      </c>
      <c r="CO24" s="193" t="e">
        <v>#N/A</v>
      </c>
      <c r="CP24" s="191" t="s">
        <v>444</v>
      </c>
      <c r="CQ24" s="184">
        <v>0</v>
      </c>
      <c r="CR24" s="184">
        <v>0</v>
      </c>
      <c r="CS24" s="184" t="s">
        <v>21</v>
      </c>
      <c r="CT24" s="184">
        <v>2</v>
      </c>
      <c r="CU24" s="184">
        <v>0</v>
      </c>
      <c r="CV24" s="184">
        <v>0</v>
      </c>
      <c r="CW24" s="181">
        <v>43510</v>
      </c>
      <c r="CX24" s="191" t="s">
        <v>6584</v>
      </c>
      <c r="CY24" s="188">
        <v>35000</v>
      </c>
      <c r="CZ24" s="188" t="s">
        <v>6576</v>
      </c>
      <c r="DA24" s="188" t="s">
        <v>21</v>
      </c>
      <c r="DB24" s="188">
        <v>2</v>
      </c>
      <c r="DC24" s="188" t="s">
        <v>6578</v>
      </c>
      <c r="DD24" s="188" t="s">
        <v>6577</v>
      </c>
      <c r="DE24" s="194">
        <v>44591</v>
      </c>
      <c r="DF24" s="190" t="s">
        <v>6587</v>
      </c>
      <c r="DG24" s="180">
        <v>988000</v>
      </c>
      <c r="DH24" s="184" t="s">
        <v>6585</v>
      </c>
      <c r="DI24" s="184" t="s">
        <v>21</v>
      </c>
      <c r="DJ24" s="184">
        <v>2</v>
      </c>
      <c r="DK24" s="184" t="s">
        <v>3574</v>
      </c>
      <c r="DL24" s="184" t="s">
        <v>6586</v>
      </c>
      <c r="DM24" s="181">
        <v>44591</v>
      </c>
      <c r="DN24" s="191" t="s">
        <v>6588</v>
      </c>
      <c r="DO24" s="188">
        <v>0</v>
      </c>
      <c r="DP24" s="191" t="s">
        <v>6585</v>
      </c>
      <c r="DQ24" s="191" t="s">
        <v>21</v>
      </c>
      <c r="DR24" s="191">
        <v>2</v>
      </c>
      <c r="DS24" s="191" t="s">
        <v>3576</v>
      </c>
      <c r="DT24" s="191" t="s">
        <v>6586</v>
      </c>
      <c r="DU24" s="192">
        <v>44591</v>
      </c>
      <c r="DV24" s="190" t="s">
        <v>6589</v>
      </c>
      <c r="DW24" s="180">
        <v>35000</v>
      </c>
      <c r="DX24" s="184" t="s">
        <v>6576</v>
      </c>
      <c r="DY24" s="184" t="s">
        <v>21</v>
      </c>
      <c r="DZ24" s="184">
        <v>2</v>
      </c>
      <c r="EA24" s="184" t="s">
        <v>6578</v>
      </c>
      <c r="EB24" s="184" t="s">
        <v>6577</v>
      </c>
      <c r="EC24" s="181">
        <v>44591</v>
      </c>
      <c r="ED24" s="191" t="s">
        <v>6591</v>
      </c>
      <c r="EE24" s="188">
        <v>0</v>
      </c>
      <c r="EF24" s="191" t="s">
        <v>6585</v>
      </c>
      <c r="EG24" s="191" t="s">
        <v>21</v>
      </c>
      <c r="EH24" s="191">
        <v>2</v>
      </c>
      <c r="EI24" s="191" t="s">
        <v>6590</v>
      </c>
      <c r="EJ24" s="191" t="s">
        <v>6586</v>
      </c>
      <c r="EK24" s="192">
        <v>44591</v>
      </c>
      <c r="EL24" s="190" t="s">
        <v>6592</v>
      </c>
      <c r="EM24" s="180">
        <v>0</v>
      </c>
      <c r="EN24" s="184" t="s">
        <v>6585</v>
      </c>
      <c r="EO24" s="184" t="s">
        <v>21</v>
      </c>
      <c r="EP24" s="184">
        <v>2</v>
      </c>
      <c r="EQ24" s="184" t="s">
        <v>6590</v>
      </c>
      <c r="ER24" s="184" t="s">
        <v>6586</v>
      </c>
      <c r="ES24" s="181">
        <v>44591</v>
      </c>
      <c r="ET24" s="191" t="s">
        <v>6583</v>
      </c>
      <c r="EU24" s="191">
        <v>6</v>
      </c>
      <c r="EV24" s="191" t="s">
        <v>6568</v>
      </c>
      <c r="EW24" s="191" t="s">
        <v>21</v>
      </c>
      <c r="EX24" s="191">
        <v>2</v>
      </c>
      <c r="EY24" s="191" t="s">
        <v>6571</v>
      </c>
      <c r="EZ24" s="191" t="s">
        <v>2021</v>
      </c>
      <c r="FA24" s="192">
        <v>44591</v>
      </c>
      <c r="FB24" s="190" t="s">
        <v>3275</v>
      </c>
      <c r="FC24" s="184">
        <v>3</v>
      </c>
      <c r="FD24" s="184" t="s">
        <v>14</v>
      </c>
      <c r="FE24" s="184" t="s">
        <v>21</v>
      </c>
      <c r="FF24" s="184">
        <v>2</v>
      </c>
      <c r="FG24" s="184" t="s">
        <v>3274</v>
      </c>
      <c r="FH24" s="184" t="s">
        <v>14</v>
      </c>
      <c r="FI24" s="181">
        <v>44384</v>
      </c>
      <c r="FJ24" s="190" t="s">
        <v>446</v>
      </c>
      <c r="FK24" s="191">
        <v>0</v>
      </c>
      <c r="FL24" s="191">
        <v>0</v>
      </c>
      <c r="FM24" s="191" t="s">
        <v>21</v>
      </c>
      <c r="FN24" s="191">
        <v>2</v>
      </c>
      <c r="FO24" s="191">
        <v>0</v>
      </c>
      <c r="FP24" s="188">
        <v>0</v>
      </c>
      <c r="FQ24" s="189">
        <v>43510</v>
      </c>
      <c r="FR24" s="190" t="s">
        <v>447</v>
      </c>
      <c r="FS24" s="184">
        <v>0</v>
      </c>
      <c r="FT24" s="184">
        <v>0</v>
      </c>
      <c r="FU24" s="184" t="s">
        <v>21</v>
      </c>
      <c r="FV24" s="184">
        <v>2</v>
      </c>
      <c r="FW24" s="184">
        <v>0</v>
      </c>
      <c r="FX24" s="184">
        <v>0</v>
      </c>
      <c r="FY24" s="181">
        <v>43510</v>
      </c>
      <c r="FZ24" s="191" t="s">
        <v>4397</v>
      </c>
      <c r="GA24" s="191">
        <v>1</v>
      </c>
      <c r="GB24" s="191" t="s">
        <v>3077</v>
      </c>
      <c r="GC24" s="191" t="s">
        <v>21</v>
      </c>
      <c r="GD24" s="191">
        <v>2</v>
      </c>
      <c r="GE24" s="191" t="s">
        <v>14</v>
      </c>
      <c r="GF24" s="191" t="s">
        <v>14</v>
      </c>
      <c r="GG24" s="192">
        <v>44496</v>
      </c>
      <c r="GH24" s="190" t="s">
        <v>4403</v>
      </c>
      <c r="GI24" s="184">
        <v>1</v>
      </c>
      <c r="GJ24" s="184" t="s">
        <v>3077</v>
      </c>
      <c r="GK24" s="184" t="s">
        <v>21</v>
      </c>
      <c r="GL24" s="184">
        <v>2</v>
      </c>
      <c r="GM24" s="184" t="s">
        <v>14</v>
      </c>
      <c r="GN24" s="184" t="s">
        <v>14</v>
      </c>
      <c r="GO24" s="181">
        <v>44496</v>
      </c>
      <c r="GP24" s="191" t="s">
        <v>4398</v>
      </c>
      <c r="GQ24" s="191">
        <v>0</v>
      </c>
      <c r="GR24" s="191" t="s">
        <v>3077</v>
      </c>
      <c r="GS24" s="191" t="s">
        <v>21</v>
      </c>
      <c r="GT24" s="191">
        <v>2</v>
      </c>
      <c r="GU24" s="191" t="s">
        <v>14</v>
      </c>
      <c r="GV24" s="191" t="s">
        <v>14</v>
      </c>
      <c r="GW24" s="192">
        <v>44496</v>
      </c>
      <c r="GX24" s="190" t="s">
        <v>4404</v>
      </c>
      <c r="GY24" s="184">
        <v>0</v>
      </c>
      <c r="GZ24" s="184" t="s">
        <v>3077</v>
      </c>
      <c r="HA24" s="184" t="s">
        <v>21</v>
      </c>
      <c r="HB24" s="184">
        <v>2</v>
      </c>
      <c r="HC24" s="184" t="s">
        <v>14</v>
      </c>
      <c r="HD24" s="184" t="s">
        <v>14</v>
      </c>
      <c r="HE24" s="181">
        <v>44496</v>
      </c>
      <c r="HF24" s="191" t="s">
        <v>4396</v>
      </c>
      <c r="HG24" s="191">
        <v>0</v>
      </c>
      <c r="HH24" s="191" t="s">
        <v>3077</v>
      </c>
      <c r="HI24" s="191" t="s">
        <v>21</v>
      </c>
      <c r="HJ24" s="191">
        <v>2</v>
      </c>
      <c r="HK24" s="191" t="s">
        <v>14</v>
      </c>
      <c r="HL24" s="191" t="s">
        <v>14</v>
      </c>
      <c r="HM24" s="192">
        <v>44496</v>
      </c>
      <c r="HN24" s="190" t="s">
        <v>4402</v>
      </c>
      <c r="HO24" s="184">
        <v>2</v>
      </c>
      <c r="HP24" s="184" t="s">
        <v>3077</v>
      </c>
      <c r="HQ24" s="184" t="s">
        <v>21</v>
      </c>
      <c r="HR24" s="184">
        <v>2</v>
      </c>
      <c r="HS24" s="184" t="s">
        <v>14</v>
      </c>
      <c r="HT24" s="184" t="s">
        <v>14</v>
      </c>
      <c r="HU24" s="181">
        <v>44496</v>
      </c>
      <c r="HV24" s="191" t="s">
        <v>4399</v>
      </c>
      <c r="HW24" s="191">
        <v>0</v>
      </c>
      <c r="HX24" s="191" t="s">
        <v>3077</v>
      </c>
      <c r="HY24" s="191" t="s">
        <v>21</v>
      </c>
      <c r="HZ24" s="191">
        <v>2</v>
      </c>
      <c r="IA24" s="191" t="s">
        <v>14</v>
      </c>
      <c r="IB24" s="191" t="s">
        <v>14</v>
      </c>
      <c r="IC24" s="192">
        <v>44496</v>
      </c>
      <c r="ID24" s="190" t="s">
        <v>4401</v>
      </c>
      <c r="IE24" s="184">
        <v>0</v>
      </c>
      <c r="IF24" s="184" t="s">
        <v>3077</v>
      </c>
      <c r="IG24" s="184" t="s">
        <v>21</v>
      </c>
      <c r="IH24" s="184">
        <v>2</v>
      </c>
      <c r="II24" s="184" t="s">
        <v>14</v>
      </c>
      <c r="IJ24" s="184" t="s">
        <v>14</v>
      </c>
      <c r="IK24" s="181">
        <v>44496</v>
      </c>
      <c r="IL24" s="191" t="s">
        <v>4400</v>
      </c>
      <c r="IM24" s="191">
        <v>1</v>
      </c>
      <c r="IN24" s="191" t="s">
        <v>3077</v>
      </c>
      <c r="IO24" s="191" t="s">
        <v>21</v>
      </c>
      <c r="IP24" s="191">
        <v>2</v>
      </c>
      <c r="IQ24" s="191" t="s">
        <v>14</v>
      </c>
      <c r="IR24" s="191" t="s">
        <v>14</v>
      </c>
      <c r="IS24" s="192">
        <v>44496</v>
      </c>
    </row>
    <row r="25" spans="1:253" s="286" customFormat="1" ht="12.75" customHeight="1" x14ac:dyDescent="0.2">
      <c r="A25" s="286" t="s">
        <v>448</v>
      </c>
      <c r="B25" s="286" t="s">
        <v>7848</v>
      </c>
      <c r="C25" s="286" t="s">
        <v>449</v>
      </c>
      <c r="D25" s="286" t="s">
        <v>441</v>
      </c>
      <c r="E25" s="286" t="s">
        <v>7310</v>
      </c>
      <c r="F25" s="286" t="s">
        <v>6565</v>
      </c>
      <c r="G25" s="179">
        <v>1023000</v>
      </c>
      <c r="H25" s="180" t="s">
        <v>6562</v>
      </c>
      <c r="I25" s="180" t="s">
        <v>21</v>
      </c>
      <c r="J25" s="180">
        <v>2</v>
      </c>
      <c r="K25" s="180" t="s">
        <v>6564</v>
      </c>
      <c r="L25" s="180" t="s">
        <v>6563</v>
      </c>
      <c r="M25" s="181">
        <v>44591</v>
      </c>
      <c r="N25" s="190" t="s">
        <v>3564</v>
      </c>
      <c r="O25" s="182">
        <v>23180</v>
      </c>
      <c r="P25" s="182" t="s">
        <v>3555</v>
      </c>
      <c r="Q25" s="182" t="s">
        <v>21</v>
      </c>
      <c r="R25" s="182">
        <v>2</v>
      </c>
      <c r="S25" s="182" t="s">
        <v>3563</v>
      </c>
      <c r="T25" s="182" t="s">
        <v>3556</v>
      </c>
      <c r="U25" s="183">
        <v>44451</v>
      </c>
      <c r="V25" s="190" t="s">
        <v>6567</v>
      </c>
      <c r="W25" s="180">
        <v>1023000</v>
      </c>
      <c r="X25" s="180" t="s">
        <v>6562</v>
      </c>
      <c r="Y25" s="180" t="s">
        <v>21</v>
      </c>
      <c r="Z25" s="180">
        <v>2</v>
      </c>
      <c r="AA25" s="180" t="s">
        <v>6566</v>
      </c>
      <c r="AB25" s="180" t="s">
        <v>6563</v>
      </c>
      <c r="AC25" s="181">
        <v>44591</v>
      </c>
      <c r="AD25" s="190" t="s">
        <v>3568</v>
      </c>
      <c r="AE25" s="188">
        <v>583000</v>
      </c>
      <c r="AF25" s="188" t="s">
        <v>3565</v>
      </c>
      <c r="AG25" s="188" t="s">
        <v>21</v>
      </c>
      <c r="AH25" s="188">
        <v>2</v>
      </c>
      <c r="AI25" s="188" t="s">
        <v>3567</v>
      </c>
      <c r="AJ25" s="188" t="s">
        <v>3566</v>
      </c>
      <c r="AK25" s="189">
        <v>44451</v>
      </c>
      <c r="AL25" s="190" t="s">
        <v>3570</v>
      </c>
      <c r="AM25" s="180" t="s">
        <v>14</v>
      </c>
      <c r="AN25" s="180" t="s">
        <v>14</v>
      </c>
      <c r="AO25" s="180" t="s">
        <v>14</v>
      </c>
      <c r="AP25" s="180" t="s">
        <v>14</v>
      </c>
      <c r="AQ25" s="180" t="s">
        <v>3569</v>
      </c>
      <c r="AR25" s="180" t="s">
        <v>14</v>
      </c>
      <c r="AS25" s="181">
        <v>44451</v>
      </c>
      <c r="AT25" s="191" t="s">
        <v>453</v>
      </c>
      <c r="AU25" s="188">
        <v>0</v>
      </c>
      <c r="AV25" s="188">
        <v>0</v>
      </c>
      <c r="AW25" s="188" t="s">
        <v>21</v>
      </c>
      <c r="AX25" s="188">
        <v>2</v>
      </c>
      <c r="AY25" s="188">
        <v>0</v>
      </c>
      <c r="AZ25" s="188">
        <v>0</v>
      </c>
      <c r="BA25" s="189">
        <v>43510</v>
      </c>
      <c r="BB25" s="190" t="s">
        <v>1125</v>
      </c>
      <c r="BC25" s="180" t="s">
        <v>14</v>
      </c>
      <c r="BD25" s="180" t="s">
        <v>1122</v>
      </c>
      <c r="BE25" s="180" t="s">
        <v>21</v>
      </c>
      <c r="BF25" s="180">
        <v>2</v>
      </c>
      <c r="BG25" s="180" t="s">
        <v>1124</v>
      </c>
      <c r="BH25" s="180" t="s">
        <v>1123</v>
      </c>
      <c r="BI25" s="181">
        <v>43612</v>
      </c>
      <c r="BJ25" s="191" t="s">
        <v>6570</v>
      </c>
      <c r="BK25" s="191">
        <v>0</v>
      </c>
      <c r="BL25" s="191" t="s">
        <v>6568</v>
      </c>
      <c r="BM25" s="191" t="s">
        <v>21</v>
      </c>
      <c r="BN25" s="191">
        <v>2</v>
      </c>
      <c r="BO25" s="191" t="s">
        <v>6569</v>
      </c>
      <c r="BP25" s="188" t="s">
        <v>2021</v>
      </c>
      <c r="BQ25" s="192">
        <v>44591</v>
      </c>
      <c r="BR25" s="190" t="s">
        <v>450</v>
      </c>
      <c r="BS25" s="184">
        <v>0</v>
      </c>
      <c r="BT25" s="184">
        <v>0</v>
      </c>
      <c r="BU25" s="184" t="s">
        <v>21</v>
      </c>
      <c r="BV25" s="184">
        <v>2</v>
      </c>
      <c r="BW25" s="184">
        <v>0</v>
      </c>
      <c r="BX25" s="184">
        <v>0</v>
      </c>
      <c r="BY25" s="181">
        <v>43510</v>
      </c>
      <c r="BZ25" s="191" t="s">
        <v>451</v>
      </c>
      <c r="CA25" s="191">
        <v>0</v>
      </c>
      <c r="CB25" s="191">
        <v>0</v>
      </c>
      <c r="CC25" s="191" t="s">
        <v>21</v>
      </c>
      <c r="CD25" s="191">
        <v>2</v>
      </c>
      <c r="CE25" s="191">
        <v>0</v>
      </c>
      <c r="CF25" s="191">
        <v>0</v>
      </c>
      <c r="CG25" s="192">
        <v>43510</v>
      </c>
      <c r="CH25" s="190" t="s">
        <v>8173</v>
      </c>
      <c r="CI25" s="191" t="e">
        <v>#N/A</v>
      </c>
      <c r="CJ25" s="191" t="e">
        <v>#N/A</v>
      </c>
      <c r="CK25" s="191" t="e">
        <v>#N/A</v>
      </c>
      <c r="CL25" s="191" t="e">
        <v>#N/A</v>
      </c>
      <c r="CM25" s="191" t="e">
        <v>#N/A</v>
      </c>
      <c r="CN25" s="191" t="e">
        <v>#N/A</v>
      </c>
      <c r="CO25" s="193" t="e">
        <v>#N/A</v>
      </c>
      <c r="CP25" s="191" t="s">
        <v>452</v>
      </c>
      <c r="CQ25" s="184" t="s">
        <v>14</v>
      </c>
      <c r="CR25" s="184">
        <v>0</v>
      </c>
      <c r="CS25" s="184" t="s">
        <v>21</v>
      </c>
      <c r="CT25" s="184">
        <v>2</v>
      </c>
      <c r="CU25" s="184">
        <v>0</v>
      </c>
      <c r="CV25" s="184">
        <v>0</v>
      </c>
      <c r="CW25" s="181">
        <v>43510</v>
      </c>
      <c r="CX25" s="191" t="s">
        <v>3571</v>
      </c>
      <c r="CY25" s="188">
        <v>194000</v>
      </c>
      <c r="CZ25" s="188" t="s">
        <v>3565</v>
      </c>
      <c r="DA25" s="188" t="s">
        <v>21</v>
      </c>
      <c r="DB25" s="188">
        <v>2</v>
      </c>
      <c r="DC25" s="188" t="s">
        <v>3578</v>
      </c>
      <c r="DD25" s="188" t="s">
        <v>3566</v>
      </c>
      <c r="DE25" s="194">
        <v>44451</v>
      </c>
      <c r="DF25" s="190" t="s">
        <v>3575</v>
      </c>
      <c r="DG25" s="180">
        <v>440000</v>
      </c>
      <c r="DH25" s="184" t="s">
        <v>3572</v>
      </c>
      <c r="DI25" s="184" t="s">
        <v>21</v>
      </c>
      <c r="DJ25" s="184">
        <v>2</v>
      </c>
      <c r="DK25" s="184" t="s">
        <v>3574</v>
      </c>
      <c r="DL25" s="184" t="s">
        <v>3573</v>
      </c>
      <c r="DM25" s="181">
        <v>44451</v>
      </c>
      <c r="DN25" s="191" t="s">
        <v>3577</v>
      </c>
      <c r="DO25" s="188">
        <v>389000</v>
      </c>
      <c r="DP25" s="191" t="s">
        <v>3565</v>
      </c>
      <c r="DQ25" s="191" t="s">
        <v>21</v>
      </c>
      <c r="DR25" s="191">
        <v>2</v>
      </c>
      <c r="DS25" s="191" t="s">
        <v>3576</v>
      </c>
      <c r="DT25" s="191" t="s">
        <v>3566</v>
      </c>
      <c r="DU25" s="192">
        <v>44451</v>
      </c>
      <c r="DV25" s="190" t="s">
        <v>3579</v>
      </c>
      <c r="DW25" s="180">
        <v>167000</v>
      </c>
      <c r="DX25" s="184" t="s">
        <v>3565</v>
      </c>
      <c r="DY25" s="184" t="s">
        <v>21</v>
      </c>
      <c r="DZ25" s="184">
        <v>2</v>
      </c>
      <c r="EA25" s="184" t="s">
        <v>3578</v>
      </c>
      <c r="EB25" s="184" t="s">
        <v>3566</v>
      </c>
      <c r="EC25" s="181">
        <v>44451</v>
      </c>
      <c r="ED25" s="191" t="s">
        <v>3581</v>
      </c>
      <c r="EE25" s="188">
        <v>27000</v>
      </c>
      <c r="EF25" s="191" t="s">
        <v>3565</v>
      </c>
      <c r="EG25" s="191" t="s">
        <v>21</v>
      </c>
      <c r="EH25" s="191">
        <v>2</v>
      </c>
      <c r="EI25" s="191" t="s">
        <v>3580</v>
      </c>
      <c r="EJ25" s="191" t="s">
        <v>3566</v>
      </c>
      <c r="EK25" s="192">
        <v>44451</v>
      </c>
      <c r="EL25" s="190" t="s">
        <v>3583</v>
      </c>
      <c r="EM25" s="180">
        <v>0</v>
      </c>
      <c r="EN25" s="184" t="s">
        <v>14</v>
      </c>
      <c r="EO25" s="184" t="s">
        <v>14</v>
      </c>
      <c r="EP25" s="184" t="s">
        <v>14</v>
      </c>
      <c r="EQ25" s="184" t="s">
        <v>3582</v>
      </c>
      <c r="ER25" s="184" t="s">
        <v>14</v>
      </c>
      <c r="ES25" s="181">
        <v>44451</v>
      </c>
      <c r="ET25" s="191" t="s">
        <v>6572</v>
      </c>
      <c r="EU25" s="191">
        <v>6</v>
      </c>
      <c r="EV25" s="191" t="s">
        <v>6568</v>
      </c>
      <c r="EW25" s="191" t="s">
        <v>21</v>
      </c>
      <c r="EX25" s="191">
        <v>2</v>
      </c>
      <c r="EY25" s="191" t="s">
        <v>6571</v>
      </c>
      <c r="EZ25" s="191" t="s">
        <v>2021</v>
      </c>
      <c r="FA25" s="192">
        <v>44591</v>
      </c>
      <c r="FB25" s="190" t="s">
        <v>3584</v>
      </c>
      <c r="FC25" s="184">
        <v>5</v>
      </c>
      <c r="FD25" s="184" t="s">
        <v>14</v>
      </c>
      <c r="FE25" s="184" t="s">
        <v>21</v>
      </c>
      <c r="FF25" s="184">
        <v>2</v>
      </c>
      <c r="FG25" s="184" t="s">
        <v>3559</v>
      </c>
      <c r="FH25" s="184" t="s">
        <v>14</v>
      </c>
      <c r="FI25" s="181">
        <v>44451</v>
      </c>
      <c r="FJ25" s="190" t="s">
        <v>454</v>
      </c>
      <c r="FK25" s="191">
        <v>0</v>
      </c>
      <c r="FL25" s="191">
        <v>0</v>
      </c>
      <c r="FM25" s="191" t="s">
        <v>21</v>
      </c>
      <c r="FN25" s="191">
        <v>2</v>
      </c>
      <c r="FO25" s="191">
        <v>0</v>
      </c>
      <c r="FP25" s="188">
        <v>0</v>
      </c>
      <c r="FQ25" s="189">
        <v>43510</v>
      </c>
      <c r="FR25" s="190" t="s">
        <v>455</v>
      </c>
      <c r="FS25" s="184">
        <v>0</v>
      </c>
      <c r="FT25" s="184">
        <v>0</v>
      </c>
      <c r="FU25" s="184" t="s">
        <v>21</v>
      </c>
      <c r="FV25" s="184">
        <v>2</v>
      </c>
      <c r="FW25" s="184">
        <v>0</v>
      </c>
      <c r="FX25" s="184">
        <v>0</v>
      </c>
      <c r="FY25" s="181">
        <v>43510</v>
      </c>
      <c r="FZ25" s="191" t="s">
        <v>4406</v>
      </c>
      <c r="GA25" s="191">
        <v>1</v>
      </c>
      <c r="GB25" s="191" t="s">
        <v>3077</v>
      </c>
      <c r="GC25" s="191" t="s">
        <v>21</v>
      </c>
      <c r="GD25" s="191">
        <v>2</v>
      </c>
      <c r="GE25" s="191" t="s">
        <v>14</v>
      </c>
      <c r="GF25" s="191" t="s">
        <v>14</v>
      </c>
      <c r="GG25" s="192">
        <v>44496</v>
      </c>
      <c r="GH25" s="190" t="s">
        <v>4412</v>
      </c>
      <c r="GI25" s="184">
        <v>1</v>
      </c>
      <c r="GJ25" s="184" t="s">
        <v>3077</v>
      </c>
      <c r="GK25" s="184" t="s">
        <v>21</v>
      </c>
      <c r="GL25" s="184">
        <v>2</v>
      </c>
      <c r="GM25" s="184" t="s">
        <v>14</v>
      </c>
      <c r="GN25" s="184" t="s">
        <v>14</v>
      </c>
      <c r="GO25" s="181">
        <v>44496</v>
      </c>
      <c r="GP25" s="191" t="s">
        <v>4407</v>
      </c>
      <c r="GQ25" s="191">
        <v>0</v>
      </c>
      <c r="GR25" s="191" t="s">
        <v>3077</v>
      </c>
      <c r="GS25" s="191" t="s">
        <v>21</v>
      </c>
      <c r="GT25" s="191">
        <v>2</v>
      </c>
      <c r="GU25" s="191" t="s">
        <v>14</v>
      </c>
      <c r="GV25" s="191" t="s">
        <v>14</v>
      </c>
      <c r="GW25" s="192">
        <v>44496</v>
      </c>
      <c r="GX25" s="190" t="s">
        <v>4413</v>
      </c>
      <c r="GY25" s="184">
        <v>0</v>
      </c>
      <c r="GZ25" s="184" t="s">
        <v>3077</v>
      </c>
      <c r="HA25" s="184" t="s">
        <v>21</v>
      </c>
      <c r="HB25" s="184">
        <v>2</v>
      </c>
      <c r="HC25" s="184" t="s">
        <v>14</v>
      </c>
      <c r="HD25" s="184" t="s">
        <v>14</v>
      </c>
      <c r="HE25" s="181">
        <v>44496</v>
      </c>
      <c r="HF25" s="191" t="s">
        <v>4405</v>
      </c>
      <c r="HG25" s="191">
        <v>0</v>
      </c>
      <c r="HH25" s="191" t="s">
        <v>3077</v>
      </c>
      <c r="HI25" s="191" t="s">
        <v>21</v>
      </c>
      <c r="HJ25" s="191">
        <v>2</v>
      </c>
      <c r="HK25" s="191" t="s">
        <v>14</v>
      </c>
      <c r="HL25" s="191" t="s">
        <v>14</v>
      </c>
      <c r="HM25" s="192">
        <v>44496</v>
      </c>
      <c r="HN25" s="190" t="s">
        <v>4411</v>
      </c>
      <c r="HO25" s="184">
        <v>2</v>
      </c>
      <c r="HP25" s="184" t="s">
        <v>3077</v>
      </c>
      <c r="HQ25" s="184" t="s">
        <v>21</v>
      </c>
      <c r="HR25" s="184">
        <v>2</v>
      </c>
      <c r="HS25" s="184" t="s">
        <v>14</v>
      </c>
      <c r="HT25" s="184" t="s">
        <v>14</v>
      </c>
      <c r="HU25" s="181">
        <v>44496</v>
      </c>
      <c r="HV25" s="191" t="s">
        <v>4408</v>
      </c>
      <c r="HW25" s="191">
        <v>0</v>
      </c>
      <c r="HX25" s="191" t="s">
        <v>3077</v>
      </c>
      <c r="HY25" s="191" t="s">
        <v>21</v>
      </c>
      <c r="HZ25" s="191">
        <v>2</v>
      </c>
      <c r="IA25" s="191" t="s">
        <v>14</v>
      </c>
      <c r="IB25" s="191" t="s">
        <v>14</v>
      </c>
      <c r="IC25" s="192">
        <v>44496</v>
      </c>
      <c r="ID25" s="190" t="s">
        <v>4410</v>
      </c>
      <c r="IE25" s="184">
        <v>0</v>
      </c>
      <c r="IF25" s="184" t="s">
        <v>3077</v>
      </c>
      <c r="IG25" s="184" t="s">
        <v>21</v>
      </c>
      <c r="IH25" s="184">
        <v>2</v>
      </c>
      <c r="II25" s="184" t="s">
        <v>14</v>
      </c>
      <c r="IJ25" s="184" t="s">
        <v>14</v>
      </c>
      <c r="IK25" s="181">
        <v>44496</v>
      </c>
      <c r="IL25" s="191" t="s">
        <v>4409</v>
      </c>
      <c r="IM25" s="191">
        <v>1</v>
      </c>
      <c r="IN25" s="191" t="s">
        <v>3077</v>
      </c>
      <c r="IO25" s="191" t="s">
        <v>21</v>
      </c>
      <c r="IP25" s="191">
        <v>2</v>
      </c>
      <c r="IQ25" s="191" t="s">
        <v>14</v>
      </c>
      <c r="IR25" s="191" t="s">
        <v>14</v>
      </c>
      <c r="IS25" s="192">
        <v>44496</v>
      </c>
    </row>
    <row r="26" spans="1:253" s="286" customFormat="1" ht="12.75" customHeight="1" x14ac:dyDescent="0.2">
      <c r="A26" s="286" t="s">
        <v>545</v>
      </c>
      <c r="B26" s="286" t="s">
        <v>7815</v>
      </c>
      <c r="C26" s="286" t="s">
        <v>546</v>
      </c>
      <c r="D26" s="286" t="s">
        <v>547</v>
      </c>
      <c r="E26" s="286" t="s">
        <v>7317</v>
      </c>
      <c r="F26" s="286" t="s">
        <v>1589</v>
      </c>
      <c r="G26" s="179">
        <v>43100000</v>
      </c>
      <c r="H26" s="180" t="s">
        <v>1585</v>
      </c>
      <c r="I26" s="180" t="s">
        <v>21</v>
      </c>
      <c r="J26" s="180">
        <v>2</v>
      </c>
      <c r="K26" s="180" t="s">
        <v>1588</v>
      </c>
      <c r="L26" s="180" t="s">
        <v>1586</v>
      </c>
      <c r="M26" s="181">
        <v>43867</v>
      </c>
      <c r="N26" s="190" t="s">
        <v>1391</v>
      </c>
      <c r="O26" s="182">
        <v>2381000</v>
      </c>
      <c r="P26" s="182" t="s">
        <v>256</v>
      </c>
      <c r="Q26" s="182" t="s">
        <v>21</v>
      </c>
      <c r="R26" s="182">
        <v>2</v>
      </c>
      <c r="S26" s="182" t="s">
        <v>1390</v>
      </c>
      <c r="T26" s="182" t="s">
        <v>1389</v>
      </c>
      <c r="U26" s="183">
        <v>43798</v>
      </c>
      <c r="V26" s="190" t="s">
        <v>1587</v>
      </c>
      <c r="W26" s="180">
        <v>43100000</v>
      </c>
      <c r="X26" s="180" t="s">
        <v>1585</v>
      </c>
      <c r="Y26" s="180" t="s">
        <v>21</v>
      </c>
      <c r="Z26" s="180">
        <v>2</v>
      </c>
      <c r="AA26" s="180" t="s">
        <v>1390</v>
      </c>
      <c r="AB26" s="180" t="s">
        <v>1586</v>
      </c>
      <c r="AC26" s="181">
        <v>43867</v>
      </c>
      <c r="AD26" s="190" t="s">
        <v>1869</v>
      </c>
      <c r="AE26" s="188" t="s">
        <v>14</v>
      </c>
      <c r="AF26" s="188" t="s">
        <v>1866</v>
      </c>
      <c r="AG26" s="188" t="s">
        <v>14</v>
      </c>
      <c r="AH26" s="188" t="s">
        <v>14</v>
      </c>
      <c r="AI26" s="188" t="s">
        <v>1868</v>
      </c>
      <c r="AJ26" s="188" t="s">
        <v>1867</v>
      </c>
      <c r="AK26" s="189">
        <v>43992</v>
      </c>
      <c r="AL26" s="190" t="s">
        <v>1870</v>
      </c>
      <c r="AM26" s="180" t="s">
        <v>14</v>
      </c>
      <c r="AN26" s="180" t="s">
        <v>1866</v>
      </c>
      <c r="AO26" s="180" t="s">
        <v>14</v>
      </c>
      <c r="AP26" s="180" t="s">
        <v>14</v>
      </c>
      <c r="AQ26" s="180" t="s">
        <v>1868</v>
      </c>
      <c r="AR26" s="180" t="s">
        <v>1867</v>
      </c>
      <c r="AS26" s="181">
        <v>43992</v>
      </c>
      <c r="AT26" s="191" t="s">
        <v>1388</v>
      </c>
      <c r="AU26" s="188" t="s">
        <v>14</v>
      </c>
      <c r="AV26" s="188" t="s">
        <v>14</v>
      </c>
      <c r="AW26" s="188" t="s">
        <v>14</v>
      </c>
      <c r="AX26" s="188" t="s">
        <v>14</v>
      </c>
      <c r="AY26" s="188" t="s">
        <v>14</v>
      </c>
      <c r="AZ26" s="188" t="s">
        <v>14</v>
      </c>
      <c r="BA26" s="189">
        <v>43798</v>
      </c>
      <c r="BB26" s="190" t="s">
        <v>1387</v>
      </c>
      <c r="BC26" s="180" t="s">
        <v>14</v>
      </c>
      <c r="BD26" s="180" t="s">
        <v>14</v>
      </c>
      <c r="BE26" s="180" t="s">
        <v>14</v>
      </c>
      <c r="BF26" s="180" t="s">
        <v>14</v>
      </c>
      <c r="BG26" s="180" t="s">
        <v>14</v>
      </c>
      <c r="BH26" s="180" t="s">
        <v>14</v>
      </c>
      <c r="BI26" s="181">
        <v>43798</v>
      </c>
      <c r="BJ26" s="191" t="s">
        <v>3344</v>
      </c>
      <c r="BK26" s="191">
        <v>849</v>
      </c>
      <c r="BL26" s="191" t="s">
        <v>3341</v>
      </c>
      <c r="BM26" s="191" t="s">
        <v>59</v>
      </c>
      <c r="BN26" s="191">
        <v>3</v>
      </c>
      <c r="BO26" s="191" t="s">
        <v>3343</v>
      </c>
      <c r="BP26" s="188" t="s">
        <v>3342</v>
      </c>
      <c r="BQ26" s="192">
        <v>44411</v>
      </c>
      <c r="BR26" s="190" t="s">
        <v>549</v>
      </c>
      <c r="BS26" s="184">
        <v>0</v>
      </c>
      <c r="BT26" s="184">
        <v>0</v>
      </c>
      <c r="BU26" s="184" t="s">
        <v>21</v>
      </c>
      <c r="BV26" s="184">
        <v>2</v>
      </c>
      <c r="BW26" s="184" t="s">
        <v>548</v>
      </c>
      <c r="BX26" s="184">
        <v>0</v>
      </c>
      <c r="BY26" s="181">
        <v>43511</v>
      </c>
      <c r="BZ26" s="191" t="s">
        <v>550</v>
      </c>
      <c r="CA26" s="191">
        <v>0</v>
      </c>
      <c r="CB26" s="191">
        <v>0</v>
      </c>
      <c r="CC26" s="191" t="s">
        <v>21</v>
      </c>
      <c r="CD26" s="191">
        <v>2</v>
      </c>
      <c r="CE26" s="191" t="s">
        <v>548</v>
      </c>
      <c r="CF26" s="191">
        <v>0</v>
      </c>
      <c r="CG26" s="192">
        <v>43511</v>
      </c>
      <c r="CH26" s="190" t="s">
        <v>8174</v>
      </c>
      <c r="CI26" s="191" t="e">
        <v>#N/A</v>
      </c>
      <c r="CJ26" s="191" t="e">
        <v>#N/A</v>
      </c>
      <c r="CK26" s="191" t="e">
        <v>#N/A</v>
      </c>
      <c r="CL26" s="191" t="e">
        <v>#N/A</v>
      </c>
      <c r="CM26" s="191" t="e">
        <v>#N/A</v>
      </c>
      <c r="CN26" s="191" t="e">
        <v>#N/A</v>
      </c>
      <c r="CO26" s="193" t="e">
        <v>#N/A</v>
      </c>
      <c r="CP26" s="191" t="s">
        <v>551</v>
      </c>
      <c r="CQ26" s="184" t="s">
        <v>14</v>
      </c>
      <c r="CR26" s="184">
        <v>0</v>
      </c>
      <c r="CS26" s="184" t="s">
        <v>21</v>
      </c>
      <c r="CT26" s="184">
        <v>2</v>
      </c>
      <c r="CU26" s="184" t="s">
        <v>15</v>
      </c>
      <c r="CV26" s="184">
        <v>0</v>
      </c>
      <c r="CW26" s="181">
        <v>43511</v>
      </c>
      <c r="CX26" s="191" t="s">
        <v>1394</v>
      </c>
      <c r="CY26" s="188" t="s">
        <v>14</v>
      </c>
      <c r="CZ26" s="188" t="s">
        <v>14</v>
      </c>
      <c r="DA26" s="188" t="s">
        <v>14</v>
      </c>
      <c r="DB26" s="188" t="s">
        <v>14</v>
      </c>
      <c r="DC26" s="188" t="s">
        <v>1385</v>
      </c>
      <c r="DD26" s="188" t="s">
        <v>14</v>
      </c>
      <c r="DE26" s="194">
        <v>43798</v>
      </c>
      <c r="DF26" s="190" t="s">
        <v>1392</v>
      </c>
      <c r="DG26" s="180" t="s">
        <v>14</v>
      </c>
      <c r="DH26" s="184" t="s">
        <v>14</v>
      </c>
      <c r="DI26" s="184" t="s">
        <v>14</v>
      </c>
      <c r="DJ26" s="184" t="s">
        <v>14</v>
      </c>
      <c r="DK26" s="184" t="s">
        <v>1385</v>
      </c>
      <c r="DL26" s="184" t="s">
        <v>14</v>
      </c>
      <c r="DM26" s="181">
        <v>43798</v>
      </c>
      <c r="DN26" s="191" t="s">
        <v>1396</v>
      </c>
      <c r="DO26" s="188" t="s">
        <v>14</v>
      </c>
      <c r="DP26" s="191" t="s">
        <v>14</v>
      </c>
      <c r="DQ26" s="191" t="s">
        <v>14</v>
      </c>
      <c r="DR26" s="191" t="s">
        <v>14</v>
      </c>
      <c r="DS26" s="191" t="s">
        <v>1385</v>
      </c>
      <c r="DT26" s="191" t="s">
        <v>14</v>
      </c>
      <c r="DU26" s="192">
        <v>43798</v>
      </c>
      <c r="DV26" s="190" t="s">
        <v>1393</v>
      </c>
      <c r="DW26" s="180" t="s">
        <v>14</v>
      </c>
      <c r="DX26" s="184" t="s">
        <v>14</v>
      </c>
      <c r="DY26" s="184" t="s">
        <v>14</v>
      </c>
      <c r="DZ26" s="184" t="s">
        <v>14</v>
      </c>
      <c r="EA26" s="184" t="s">
        <v>1385</v>
      </c>
      <c r="EB26" s="184" t="s">
        <v>14</v>
      </c>
      <c r="EC26" s="181">
        <v>43798</v>
      </c>
      <c r="ED26" s="191" t="s">
        <v>1395</v>
      </c>
      <c r="EE26" s="188" t="s">
        <v>14</v>
      </c>
      <c r="EF26" s="191" t="s">
        <v>14</v>
      </c>
      <c r="EG26" s="191" t="s">
        <v>14</v>
      </c>
      <c r="EH26" s="191" t="s">
        <v>14</v>
      </c>
      <c r="EI26" s="191" t="s">
        <v>1385</v>
      </c>
      <c r="EJ26" s="191" t="s">
        <v>14</v>
      </c>
      <c r="EK26" s="192">
        <v>43798</v>
      </c>
      <c r="EL26" s="190" t="s">
        <v>1386</v>
      </c>
      <c r="EM26" s="180" t="s">
        <v>14</v>
      </c>
      <c r="EN26" s="184" t="s">
        <v>14</v>
      </c>
      <c r="EO26" s="184" t="s">
        <v>14</v>
      </c>
      <c r="EP26" s="184" t="s">
        <v>14</v>
      </c>
      <c r="EQ26" s="184" t="s">
        <v>1385</v>
      </c>
      <c r="ER26" s="184" t="s">
        <v>14</v>
      </c>
      <c r="ES26" s="181">
        <v>43798</v>
      </c>
      <c r="ET26" s="191" t="s">
        <v>3346</v>
      </c>
      <c r="EU26" s="191">
        <v>852</v>
      </c>
      <c r="EV26" s="191" t="s">
        <v>3341</v>
      </c>
      <c r="EW26" s="191" t="s">
        <v>59</v>
      </c>
      <c r="EX26" s="191">
        <v>3</v>
      </c>
      <c r="EY26" s="191" t="s">
        <v>3345</v>
      </c>
      <c r="EZ26" s="191" t="s">
        <v>3342</v>
      </c>
      <c r="FA26" s="192">
        <v>44411</v>
      </c>
      <c r="FB26" s="190" t="s">
        <v>1865</v>
      </c>
      <c r="FC26" s="184">
        <v>2</v>
      </c>
      <c r="FD26" s="184">
        <v>0</v>
      </c>
      <c r="FE26" s="184" t="s">
        <v>21</v>
      </c>
      <c r="FF26" s="184">
        <v>2</v>
      </c>
      <c r="FG26" s="184" t="s">
        <v>1864</v>
      </c>
      <c r="FH26" s="184">
        <v>0</v>
      </c>
      <c r="FI26" s="181">
        <v>43992</v>
      </c>
      <c r="FJ26" s="190" t="s">
        <v>553</v>
      </c>
      <c r="FK26" s="191" t="s">
        <v>14</v>
      </c>
      <c r="FL26" s="191">
        <v>0</v>
      </c>
      <c r="FM26" s="191" t="s">
        <v>21</v>
      </c>
      <c r="FN26" s="191">
        <v>2</v>
      </c>
      <c r="FO26" s="191" t="s">
        <v>552</v>
      </c>
      <c r="FP26" s="188">
        <v>0</v>
      </c>
      <c r="FQ26" s="189">
        <v>43511</v>
      </c>
      <c r="FR26" s="190" t="s">
        <v>554</v>
      </c>
      <c r="FS26" s="184" t="s">
        <v>14</v>
      </c>
      <c r="FT26" s="184">
        <v>0</v>
      </c>
      <c r="FU26" s="184" t="s">
        <v>21</v>
      </c>
      <c r="FV26" s="184">
        <v>2</v>
      </c>
      <c r="FW26" s="184" t="s">
        <v>552</v>
      </c>
      <c r="FX26" s="184">
        <v>0</v>
      </c>
      <c r="FY26" s="181">
        <v>43511</v>
      </c>
      <c r="FZ26" s="191" t="s">
        <v>4105</v>
      </c>
      <c r="GA26" s="191">
        <v>0</v>
      </c>
      <c r="GB26" s="191" t="s">
        <v>3077</v>
      </c>
      <c r="GC26" s="191" t="s">
        <v>21</v>
      </c>
      <c r="GD26" s="191">
        <v>2</v>
      </c>
      <c r="GE26" s="191" t="s">
        <v>14</v>
      </c>
      <c r="GF26" s="191" t="s">
        <v>14</v>
      </c>
      <c r="GG26" s="192">
        <v>44490</v>
      </c>
      <c r="GH26" s="190" t="s">
        <v>4111</v>
      </c>
      <c r="GI26" s="184">
        <v>1</v>
      </c>
      <c r="GJ26" s="184" t="s">
        <v>3077</v>
      </c>
      <c r="GK26" s="184" t="s">
        <v>21</v>
      </c>
      <c r="GL26" s="184">
        <v>2</v>
      </c>
      <c r="GM26" s="184" t="s">
        <v>14</v>
      </c>
      <c r="GN26" s="184" t="s">
        <v>14</v>
      </c>
      <c r="GO26" s="181">
        <v>44490</v>
      </c>
      <c r="GP26" s="191" t="s">
        <v>4106</v>
      </c>
      <c r="GQ26" s="191">
        <v>1</v>
      </c>
      <c r="GR26" s="191" t="s">
        <v>3077</v>
      </c>
      <c r="GS26" s="191" t="s">
        <v>21</v>
      </c>
      <c r="GT26" s="191">
        <v>2</v>
      </c>
      <c r="GU26" s="191" t="s">
        <v>14</v>
      </c>
      <c r="GV26" s="191" t="s">
        <v>14</v>
      </c>
      <c r="GW26" s="192">
        <v>44490</v>
      </c>
      <c r="GX26" s="190" t="s">
        <v>4112</v>
      </c>
      <c r="GY26" s="184">
        <v>0</v>
      </c>
      <c r="GZ26" s="184" t="s">
        <v>3077</v>
      </c>
      <c r="HA26" s="184" t="s">
        <v>21</v>
      </c>
      <c r="HB26" s="184">
        <v>2</v>
      </c>
      <c r="HC26" s="184" t="s">
        <v>14</v>
      </c>
      <c r="HD26" s="184" t="s">
        <v>14</v>
      </c>
      <c r="HE26" s="181">
        <v>44490</v>
      </c>
      <c r="HF26" s="191" t="s">
        <v>4104</v>
      </c>
      <c r="HG26" s="191">
        <v>0</v>
      </c>
      <c r="HH26" s="191" t="s">
        <v>3077</v>
      </c>
      <c r="HI26" s="191" t="s">
        <v>21</v>
      </c>
      <c r="HJ26" s="191">
        <v>2</v>
      </c>
      <c r="HK26" s="191" t="s">
        <v>14</v>
      </c>
      <c r="HL26" s="191" t="s">
        <v>14</v>
      </c>
      <c r="HM26" s="192">
        <v>44490</v>
      </c>
      <c r="HN26" s="190" t="s">
        <v>4110</v>
      </c>
      <c r="HO26" s="184">
        <v>0</v>
      </c>
      <c r="HP26" s="184" t="s">
        <v>3077</v>
      </c>
      <c r="HQ26" s="184" t="s">
        <v>21</v>
      </c>
      <c r="HR26" s="184">
        <v>2</v>
      </c>
      <c r="HS26" s="184" t="s">
        <v>14</v>
      </c>
      <c r="HT26" s="184" t="s">
        <v>14</v>
      </c>
      <c r="HU26" s="181">
        <v>44490</v>
      </c>
      <c r="HV26" s="191" t="s">
        <v>4107</v>
      </c>
      <c r="HW26" s="191">
        <v>0</v>
      </c>
      <c r="HX26" s="191" t="s">
        <v>3077</v>
      </c>
      <c r="HY26" s="191" t="s">
        <v>21</v>
      </c>
      <c r="HZ26" s="191">
        <v>2</v>
      </c>
      <c r="IA26" s="191" t="s">
        <v>14</v>
      </c>
      <c r="IB26" s="191" t="s">
        <v>14</v>
      </c>
      <c r="IC26" s="192">
        <v>44490</v>
      </c>
      <c r="ID26" s="190" t="s">
        <v>4109</v>
      </c>
      <c r="IE26" s="184">
        <v>1</v>
      </c>
      <c r="IF26" s="184" t="s">
        <v>3077</v>
      </c>
      <c r="IG26" s="184" t="s">
        <v>21</v>
      </c>
      <c r="IH26" s="184">
        <v>2</v>
      </c>
      <c r="II26" s="184" t="s">
        <v>14</v>
      </c>
      <c r="IJ26" s="184" t="s">
        <v>14</v>
      </c>
      <c r="IK26" s="181">
        <v>44490</v>
      </c>
      <c r="IL26" s="191" t="s">
        <v>4108</v>
      </c>
      <c r="IM26" s="191">
        <v>0</v>
      </c>
      <c r="IN26" s="191" t="s">
        <v>3077</v>
      </c>
      <c r="IO26" s="191" t="s">
        <v>21</v>
      </c>
      <c r="IP26" s="191">
        <v>2</v>
      </c>
      <c r="IQ26" s="191" t="s">
        <v>14</v>
      </c>
      <c r="IR26" s="191" t="s">
        <v>14</v>
      </c>
      <c r="IS26" s="192">
        <v>44490</v>
      </c>
    </row>
    <row r="27" spans="1:253" s="286" customFormat="1" ht="12.75" customHeight="1" x14ac:dyDescent="0.2">
      <c r="A27" s="286" t="s">
        <v>555</v>
      </c>
      <c r="B27" s="286" t="s">
        <v>7815</v>
      </c>
      <c r="C27" s="286" t="s">
        <v>556</v>
      </c>
      <c r="D27" s="286" t="s">
        <v>547</v>
      </c>
      <c r="E27" s="286" t="s">
        <v>7317</v>
      </c>
      <c r="F27" s="286" t="s">
        <v>1595</v>
      </c>
      <c r="G27" s="179">
        <v>43100000</v>
      </c>
      <c r="H27" s="180" t="s">
        <v>1585</v>
      </c>
      <c r="I27" s="180" t="s">
        <v>21</v>
      </c>
      <c r="J27" s="180">
        <v>2</v>
      </c>
      <c r="K27" s="180" t="s">
        <v>1588</v>
      </c>
      <c r="L27" s="180" t="s">
        <v>1586</v>
      </c>
      <c r="M27" s="181">
        <v>43867</v>
      </c>
      <c r="N27" s="190" t="s">
        <v>1594</v>
      </c>
      <c r="O27" s="182">
        <v>159000</v>
      </c>
      <c r="P27" s="182" t="s">
        <v>1591</v>
      </c>
      <c r="Q27" s="182" t="s">
        <v>21</v>
      </c>
      <c r="R27" s="182">
        <v>2</v>
      </c>
      <c r="S27" s="182" t="s">
        <v>1593</v>
      </c>
      <c r="T27" s="182" t="s">
        <v>1592</v>
      </c>
      <c r="U27" s="183">
        <v>43867</v>
      </c>
      <c r="V27" s="190" t="s">
        <v>563</v>
      </c>
      <c r="W27" s="180">
        <v>223000</v>
      </c>
      <c r="X27" s="180" t="s">
        <v>560</v>
      </c>
      <c r="Y27" s="180" t="s">
        <v>21</v>
      </c>
      <c r="Z27" s="180">
        <v>2</v>
      </c>
      <c r="AA27" s="180" t="s">
        <v>562</v>
      </c>
      <c r="AB27" s="180" t="s">
        <v>561</v>
      </c>
      <c r="AC27" s="181">
        <v>43511</v>
      </c>
      <c r="AD27" s="190" t="s">
        <v>1409</v>
      </c>
      <c r="AE27" s="188">
        <v>174000</v>
      </c>
      <c r="AF27" s="188" t="s">
        <v>1407</v>
      </c>
      <c r="AG27" s="188" t="s">
        <v>59</v>
      </c>
      <c r="AH27" s="188">
        <v>3</v>
      </c>
      <c r="AI27" s="188" t="s">
        <v>1408</v>
      </c>
      <c r="AJ27" s="188" t="s">
        <v>1401</v>
      </c>
      <c r="AK27" s="189">
        <v>43798</v>
      </c>
      <c r="AL27" s="190" t="s">
        <v>1410</v>
      </c>
      <c r="AM27" s="180">
        <v>174000</v>
      </c>
      <c r="AN27" s="180" t="s">
        <v>1407</v>
      </c>
      <c r="AO27" s="180" t="s">
        <v>59</v>
      </c>
      <c r="AP27" s="180">
        <v>3</v>
      </c>
      <c r="AQ27" s="180" t="s">
        <v>1408</v>
      </c>
      <c r="AR27" s="180" t="s">
        <v>1401</v>
      </c>
      <c r="AS27" s="181">
        <v>43798</v>
      </c>
      <c r="AT27" s="191" t="s">
        <v>1590</v>
      </c>
      <c r="AU27" s="188" t="s">
        <v>14</v>
      </c>
      <c r="AV27" s="188" t="s">
        <v>14</v>
      </c>
      <c r="AW27" s="188" t="s">
        <v>14</v>
      </c>
      <c r="AX27" s="188" t="s">
        <v>14</v>
      </c>
      <c r="AY27" s="188" t="s">
        <v>15</v>
      </c>
      <c r="AZ27" s="188" t="s">
        <v>14</v>
      </c>
      <c r="BA27" s="189">
        <v>43867</v>
      </c>
      <c r="BB27" s="190" t="s">
        <v>1404</v>
      </c>
      <c r="BC27" s="180" t="s">
        <v>14</v>
      </c>
      <c r="BD27" s="180" t="s">
        <v>14</v>
      </c>
      <c r="BE27" s="180" t="s">
        <v>14</v>
      </c>
      <c r="BF27" s="180" t="s">
        <v>14</v>
      </c>
      <c r="BG27" s="180" t="s">
        <v>15</v>
      </c>
      <c r="BH27" s="180" t="s">
        <v>14</v>
      </c>
      <c r="BI27" s="181">
        <v>43798</v>
      </c>
      <c r="BJ27" s="191" t="s">
        <v>3349</v>
      </c>
      <c r="BK27" s="191">
        <v>0</v>
      </c>
      <c r="BL27" s="191" t="s">
        <v>3347</v>
      </c>
      <c r="BM27" s="191" t="s">
        <v>21</v>
      </c>
      <c r="BN27" s="191">
        <v>2</v>
      </c>
      <c r="BO27" s="191" t="s">
        <v>3348</v>
      </c>
      <c r="BP27" s="188" t="s">
        <v>690</v>
      </c>
      <c r="BQ27" s="192">
        <v>44411</v>
      </c>
      <c r="BR27" s="190" t="s">
        <v>1397</v>
      </c>
      <c r="BS27" s="184" t="s">
        <v>14</v>
      </c>
      <c r="BT27" s="184" t="s">
        <v>14</v>
      </c>
      <c r="BU27" s="184" t="s">
        <v>14</v>
      </c>
      <c r="BV27" s="184" t="s">
        <v>14</v>
      </c>
      <c r="BW27" s="184" t="s">
        <v>14</v>
      </c>
      <c r="BX27" s="184" t="s">
        <v>14</v>
      </c>
      <c r="BY27" s="181">
        <v>43798</v>
      </c>
      <c r="BZ27" s="191" t="s">
        <v>1398</v>
      </c>
      <c r="CA27" s="191" t="s">
        <v>14</v>
      </c>
      <c r="CB27" s="191" t="s">
        <v>14</v>
      </c>
      <c r="CC27" s="191" t="s">
        <v>14</v>
      </c>
      <c r="CD27" s="191" t="s">
        <v>14</v>
      </c>
      <c r="CE27" s="191" t="s">
        <v>14</v>
      </c>
      <c r="CF27" s="191" t="s">
        <v>14</v>
      </c>
      <c r="CG27" s="192">
        <v>43798</v>
      </c>
      <c r="CH27" s="190" t="s">
        <v>8175</v>
      </c>
      <c r="CI27" s="191" t="e">
        <v>#N/A</v>
      </c>
      <c r="CJ27" s="191" t="e">
        <v>#N/A</v>
      </c>
      <c r="CK27" s="191" t="e">
        <v>#N/A</v>
      </c>
      <c r="CL27" s="191" t="e">
        <v>#N/A</v>
      </c>
      <c r="CM27" s="191" t="e">
        <v>#N/A</v>
      </c>
      <c r="CN27" s="191" t="e">
        <v>#N/A</v>
      </c>
      <c r="CO27" s="193" t="e">
        <v>#N/A</v>
      </c>
      <c r="CP27" s="191" t="s">
        <v>1399</v>
      </c>
      <c r="CQ27" s="184" t="s">
        <v>14</v>
      </c>
      <c r="CR27" s="184" t="s">
        <v>14</v>
      </c>
      <c r="CS27" s="184" t="s">
        <v>14</v>
      </c>
      <c r="CT27" s="184" t="s">
        <v>14</v>
      </c>
      <c r="CU27" s="184" t="s">
        <v>14</v>
      </c>
      <c r="CV27" s="184" t="s">
        <v>14</v>
      </c>
      <c r="CW27" s="181">
        <v>43798</v>
      </c>
      <c r="CX27" s="191" t="s">
        <v>1411</v>
      </c>
      <c r="CY27" s="188">
        <v>90000</v>
      </c>
      <c r="CZ27" s="188" t="s">
        <v>1400</v>
      </c>
      <c r="DA27" s="188" t="s">
        <v>59</v>
      </c>
      <c r="DB27" s="188">
        <v>3</v>
      </c>
      <c r="DC27" s="188" t="s">
        <v>1402</v>
      </c>
      <c r="DD27" s="188" t="s">
        <v>1401</v>
      </c>
      <c r="DE27" s="194">
        <v>43798</v>
      </c>
      <c r="DF27" s="190" t="s">
        <v>1405</v>
      </c>
      <c r="DG27" s="180">
        <v>49000</v>
      </c>
      <c r="DH27" s="184" t="s">
        <v>1400</v>
      </c>
      <c r="DI27" s="184" t="s">
        <v>59</v>
      </c>
      <c r="DJ27" s="184">
        <v>3</v>
      </c>
      <c r="DK27" s="184" t="s">
        <v>1402</v>
      </c>
      <c r="DL27" s="184" t="s">
        <v>1401</v>
      </c>
      <c r="DM27" s="181">
        <v>43798</v>
      </c>
      <c r="DN27" s="191" t="s">
        <v>1413</v>
      </c>
      <c r="DO27" s="188">
        <v>84000</v>
      </c>
      <c r="DP27" s="191" t="s">
        <v>1400</v>
      </c>
      <c r="DQ27" s="191" t="s">
        <v>59</v>
      </c>
      <c r="DR27" s="191">
        <v>3</v>
      </c>
      <c r="DS27" s="191" t="s">
        <v>1402</v>
      </c>
      <c r="DT27" s="191" t="s">
        <v>1401</v>
      </c>
      <c r="DU27" s="192">
        <v>43798</v>
      </c>
      <c r="DV27" s="190" t="s">
        <v>1406</v>
      </c>
      <c r="DW27" s="180">
        <v>90000</v>
      </c>
      <c r="DX27" s="184" t="s">
        <v>1400</v>
      </c>
      <c r="DY27" s="184" t="s">
        <v>59</v>
      </c>
      <c r="DZ27" s="184">
        <v>3</v>
      </c>
      <c r="EA27" s="184" t="s">
        <v>1402</v>
      </c>
      <c r="EB27" s="184" t="s">
        <v>1401</v>
      </c>
      <c r="EC27" s="181">
        <v>43798</v>
      </c>
      <c r="ED27" s="191" t="s">
        <v>1412</v>
      </c>
      <c r="EE27" s="188">
        <v>0</v>
      </c>
      <c r="EF27" s="191" t="s">
        <v>1400</v>
      </c>
      <c r="EG27" s="191" t="s">
        <v>59</v>
      </c>
      <c r="EH27" s="191">
        <v>3</v>
      </c>
      <c r="EI27" s="191" t="s">
        <v>1402</v>
      </c>
      <c r="EJ27" s="191" t="s">
        <v>1401</v>
      </c>
      <c r="EK27" s="192">
        <v>43798</v>
      </c>
      <c r="EL27" s="190" t="s">
        <v>1403</v>
      </c>
      <c r="EM27" s="180">
        <v>0</v>
      </c>
      <c r="EN27" s="184" t="s">
        <v>1400</v>
      </c>
      <c r="EO27" s="184" t="s">
        <v>59</v>
      </c>
      <c r="EP27" s="184">
        <v>3</v>
      </c>
      <c r="EQ27" s="184" t="s">
        <v>1402</v>
      </c>
      <c r="ER27" s="184" t="s">
        <v>1401</v>
      </c>
      <c r="ES27" s="181">
        <v>43798</v>
      </c>
      <c r="ET27" s="191" t="s">
        <v>3350</v>
      </c>
      <c r="EU27" s="191">
        <v>852</v>
      </c>
      <c r="EV27" s="191" t="s">
        <v>3341</v>
      </c>
      <c r="EW27" s="191" t="s">
        <v>59</v>
      </c>
      <c r="EX27" s="191">
        <v>3</v>
      </c>
      <c r="EY27" s="191" t="s">
        <v>3345</v>
      </c>
      <c r="EZ27" s="191" t="s">
        <v>3342</v>
      </c>
      <c r="FA27" s="192">
        <v>44411</v>
      </c>
      <c r="FB27" s="190" t="s">
        <v>558</v>
      </c>
      <c r="FC27" s="184">
        <v>1</v>
      </c>
      <c r="FD27" s="184">
        <v>0</v>
      </c>
      <c r="FE27" s="184" t="s">
        <v>21</v>
      </c>
      <c r="FF27" s="184">
        <v>2</v>
      </c>
      <c r="FG27" s="184" t="s">
        <v>557</v>
      </c>
      <c r="FH27" s="184">
        <v>0</v>
      </c>
      <c r="FI27" s="181">
        <v>43511</v>
      </c>
      <c r="FJ27" s="190" t="s">
        <v>565</v>
      </c>
      <c r="FK27" s="191">
        <v>0</v>
      </c>
      <c r="FL27" s="191">
        <v>0</v>
      </c>
      <c r="FM27" s="191" t="s">
        <v>21</v>
      </c>
      <c r="FN27" s="191">
        <v>2</v>
      </c>
      <c r="FO27" s="191" t="s">
        <v>564</v>
      </c>
      <c r="FP27" s="188">
        <v>0</v>
      </c>
      <c r="FQ27" s="189">
        <v>43511</v>
      </c>
      <c r="FR27" s="190" t="s">
        <v>566</v>
      </c>
      <c r="FS27" s="184">
        <v>0</v>
      </c>
      <c r="FT27" s="184">
        <v>0</v>
      </c>
      <c r="FU27" s="184" t="s">
        <v>21</v>
      </c>
      <c r="FV27" s="184">
        <v>2</v>
      </c>
      <c r="FW27" s="184" t="s">
        <v>564</v>
      </c>
      <c r="FX27" s="184">
        <v>0</v>
      </c>
      <c r="FY27" s="181">
        <v>43511</v>
      </c>
      <c r="FZ27" s="191" t="s">
        <v>4114</v>
      </c>
      <c r="GA27" s="191">
        <v>1</v>
      </c>
      <c r="GB27" s="191" t="s">
        <v>3077</v>
      </c>
      <c r="GC27" s="191" t="s">
        <v>21</v>
      </c>
      <c r="GD27" s="191">
        <v>2</v>
      </c>
      <c r="GE27" s="191" t="s">
        <v>14</v>
      </c>
      <c r="GF27" s="191" t="s">
        <v>14</v>
      </c>
      <c r="GG27" s="192">
        <v>44490</v>
      </c>
      <c r="GH27" s="190" t="s">
        <v>4120</v>
      </c>
      <c r="GI27" s="184">
        <v>2</v>
      </c>
      <c r="GJ27" s="184" t="s">
        <v>3077</v>
      </c>
      <c r="GK27" s="184" t="s">
        <v>21</v>
      </c>
      <c r="GL27" s="184">
        <v>2</v>
      </c>
      <c r="GM27" s="184" t="s">
        <v>14</v>
      </c>
      <c r="GN27" s="184" t="s">
        <v>14</v>
      </c>
      <c r="GO27" s="181">
        <v>44490</v>
      </c>
      <c r="GP27" s="191" t="s">
        <v>4115</v>
      </c>
      <c r="GQ27" s="191">
        <v>2</v>
      </c>
      <c r="GR27" s="191" t="s">
        <v>3077</v>
      </c>
      <c r="GS27" s="191" t="s">
        <v>21</v>
      </c>
      <c r="GT27" s="191">
        <v>2</v>
      </c>
      <c r="GU27" s="191" t="s">
        <v>14</v>
      </c>
      <c r="GV27" s="191" t="s">
        <v>14</v>
      </c>
      <c r="GW27" s="192">
        <v>44490</v>
      </c>
      <c r="GX27" s="190" t="s">
        <v>4121</v>
      </c>
      <c r="GY27" s="184">
        <v>0</v>
      </c>
      <c r="GZ27" s="184" t="s">
        <v>3077</v>
      </c>
      <c r="HA27" s="184" t="s">
        <v>21</v>
      </c>
      <c r="HB27" s="184">
        <v>2</v>
      </c>
      <c r="HC27" s="184" t="s">
        <v>14</v>
      </c>
      <c r="HD27" s="184" t="s">
        <v>14</v>
      </c>
      <c r="HE27" s="181">
        <v>44490</v>
      </c>
      <c r="HF27" s="191" t="s">
        <v>4113</v>
      </c>
      <c r="HG27" s="191">
        <v>0</v>
      </c>
      <c r="HH27" s="191" t="s">
        <v>3077</v>
      </c>
      <c r="HI27" s="191" t="s">
        <v>21</v>
      </c>
      <c r="HJ27" s="191">
        <v>2</v>
      </c>
      <c r="HK27" s="191" t="s">
        <v>14</v>
      </c>
      <c r="HL27" s="191" t="s">
        <v>14</v>
      </c>
      <c r="HM27" s="192">
        <v>44490</v>
      </c>
      <c r="HN27" s="190" t="s">
        <v>4119</v>
      </c>
      <c r="HO27" s="184">
        <v>2</v>
      </c>
      <c r="HP27" s="184" t="s">
        <v>3077</v>
      </c>
      <c r="HQ27" s="184" t="s">
        <v>21</v>
      </c>
      <c r="HR27" s="184">
        <v>2</v>
      </c>
      <c r="HS27" s="184" t="s">
        <v>14</v>
      </c>
      <c r="HT27" s="184" t="s">
        <v>14</v>
      </c>
      <c r="HU27" s="181">
        <v>44490</v>
      </c>
      <c r="HV27" s="191" t="s">
        <v>4116</v>
      </c>
      <c r="HW27" s="191">
        <v>0</v>
      </c>
      <c r="HX27" s="191" t="s">
        <v>3077</v>
      </c>
      <c r="HY27" s="191" t="s">
        <v>21</v>
      </c>
      <c r="HZ27" s="191">
        <v>2</v>
      </c>
      <c r="IA27" s="191" t="s">
        <v>14</v>
      </c>
      <c r="IB27" s="191" t="s">
        <v>14</v>
      </c>
      <c r="IC27" s="192">
        <v>44490</v>
      </c>
      <c r="ID27" s="190" t="s">
        <v>4118</v>
      </c>
      <c r="IE27" s="184">
        <v>1</v>
      </c>
      <c r="IF27" s="184" t="s">
        <v>3077</v>
      </c>
      <c r="IG27" s="184" t="s">
        <v>21</v>
      </c>
      <c r="IH27" s="184">
        <v>2</v>
      </c>
      <c r="II27" s="184" t="s">
        <v>14</v>
      </c>
      <c r="IJ27" s="184" t="s">
        <v>14</v>
      </c>
      <c r="IK27" s="181">
        <v>44490</v>
      </c>
      <c r="IL27" s="191" t="s">
        <v>4117</v>
      </c>
      <c r="IM27" s="191">
        <v>0</v>
      </c>
      <c r="IN27" s="191" t="s">
        <v>3077</v>
      </c>
      <c r="IO27" s="191" t="s">
        <v>21</v>
      </c>
      <c r="IP27" s="191">
        <v>2</v>
      </c>
      <c r="IQ27" s="191" t="s">
        <v>14</v>
      </c>
      <c r="IR27" s="191" t="s">
        <v>14</v>
      </c>
      <c r="IS27" s="192">
        <v>44490</v>
      </c>
    </row>
    <row r="28" spans="1:253" s="286" customFormat="1" ht="12.75" customHeight="1" x14ac:dyDescent="0.2">
      <c r="A28" s="286" t="s">
        <v>1899</v>
      </c>
      <c r="B28" s="286" t="s">
        <v>7819</v>
      </c>
      <c r="C28" s="286" t="s">
        <v>1900</v>
      </c>
      <c r="D28" s="286" t="s">
        <v>547</v>
      </c>
      <c r="E28" s="286" t="s">
        <v>7317</v>
      </c>
      <c r="F28" s="286" t="s">
        <v>1932</v>
      </c>
      <c r="G28" s="179">
        <v>43100000</v>
      </c>
      <c r="H28" s="180" t="s">
        <v>1585</v>
      </c>
      <c r="I28" s="180" t="s">
        <v>21</v>
      </c>
      <c r="J28" s="180">
        <v>2</v>
      </c>
      <c r="K28" s="180" t="s">
        <v>1931</v>
      </c>
      <c r="L28" s="180" t="s">
        <v>1588</v>
      </c>
      <c r="M28" s="181">
        <v>44005</v>
      </c>
      <c r="N28" s="190" t="s">
        <v>1916</v>
      </c>
      <c r="O28" s="182">
        <v>2381000</v>
      </c>
      <c r="P28" s="182" t="s">
        <v>256</v>
      </c>
      <c r="Q28" s="182" t="s">
        <v>21</v>
      </c>
      <c r="R28" s="182">
        <v>2</v>
      </c>
      <c r="S28" s="182" t="s">
        <v>1915</v>
      </c>
      <c r="T28" s="182" t="s">
        <v>1389</v>
      </c>
      <c r="U28" s="183">
        <v>44005</v>
      </c>
      <c r="V28" s="190" t="s">
        <v>1925</v>
      </c>
      <c r="W28" s="180">
        <v>43100000</v>
      </c>
      <c r="X28" s="180" t="s">
        <v>1922</v>
      </c>
      <c r="Y28" s="180" t="s">
        <v>21</v>
      </c>
      <c r="Z28" s="180">
        <v>2</v>
      </c>
      <c r="AA28" s="180" t="s">
        <v>1924</v>
      </c>
      <c r="AB28" s="180" t="s">
        <v>1923</v>
      </c>
      <c r="AC28" s="181">
        <v>44005</v>
      </c>
      <c r="AD28" s="190" t="s">
        <v>1920</v>
      </c>
      <c r="AE28" s="188" t="s">
        <v>14</v>
      </c>
      <c r="AF28" s="188" t="s">
        <v>1407</v>
      </c>
      <c r="AG28" s="188" t="s">
        <v>14</v>
      </c>
      <c r="AH28" s="188" t="s">
        <v>14</v>
      </c>
      <c r="AI28" s="188" t="s">
        <v>1919</v>
      </c>
      <c r="AJ28" s="188" t="s">
        <v>1401</v>
      </c>
      <c r="AK28" s="189">
        <v>44005</v>
      </c>
      <c r="AL28" s="190" t="s">
        <v>1921</v>
      </c>
      <c r="AM28" s="180" t="s">
        <v>14</v>
      </c>
      <c r="AN28" s="180" t="s">
        <v>1407</v>
      </c>
      <c r="AO28" s="180" t="s">
        <v>14</v>
      </c>
      <c r="AP28" s="180" t="s">
        <v>14</v>
      </c>
      <c r="AQ28" s="180" t="s">
        <v>1919</v>
      </c>
      <c r="AR28" s="180" t="s">
        <v>1401</v>
      </c>
      <c r="AS28" s="181">
        <v>44005</v>
      </c>
      <c r="AT28" s="191" t="s">
        <v>1914</v>
      </c>
      <c r="AU28" s="188" t="s">
        <v>14</v>
      </c>
      <c r="AV28" s="188" t="s">
        <v>14</v>
      </c>
      <c r="AW28" s="188" t="s">
        <v>14</v>
      </c>
      <c r="AX28" s="188" t="s">
        <v>14</v>
      </c>
      <c r="AY28" s="188" t="s">
        <v>1913</v>
      </c>
      <c r="AZ28" s="188" t="s">
        <v>14</v>
      </c>
      <c r="BA28" s="189">
        <v>44005</v>
      </c>
      <c r="BB28" s="190" t="s">
        <v>1912</v>
      </c>
      <c r="BC28" s="180" t="s">
        <v>14</v>
      </c>
      <c r="BD28" s="180" t="s">
        <v>14</v>
      </c>
      <c r="BE28" s="180" t="s">
        <v>14</v>
      </c>
      <c r="BF28" s="180" t="s">
        <v>14</v>
      </c>
      <c r="BG28" s="180" t="s">
        <v>15</v>
      </c>
      <c r="BH28" s="180" t="s">
        <v>14</v>
      </c>
      <c r="BI28" s="181">
        <v>44005</v>
      </c>
      <c r="BJ28" s="191" t="s">
        <v>2188</v>
      </c>
      <c r="BK28" s="191">
        <v>651</v>
      </c>
      <c r="BL28" s="191" t="s">
        <v>2186</v>
      </c>
      <c r="BM28" s="191" t="s">
        <v>59</v>
      </c>
      <c r="BN28" s="191">
        <v>3</v>
      </c>
      <c r="BO28" s="191" t="s">
        <v>2187</v>
      </c>
      <c r="BP28" s="188" t="s">
        <v>1939</v>
      </c>
      <c r="BQ28" s="192">
        <v>44159</v>
      </c>
      <c r="BR28" s="190" t="s">
        <v>1902</v>
      </c>
      <c r="BS28" s="184" t="s">
        <v>14</v>
      </c>
      <c r="BT28" s="184" t="s">
        <v>14</v>
      </c>
      <c r="BU28" s="184" t="s">
        <v>14</v>
      </c>
      <c r="BV28" s="184" t="s">
        <v>14</v>
      </c>
      <c r="BW28" s="184" t="s">
        <v>1901</v>
      </c>
      <c r="BX28" s="184" t="s">
        <v>14</v>
      </c>
      <c r="BY28" s="181">
        <v>44005</v>
      </c>
      <c r="BZ28" s="191" t="s">
        <v>1903</v>
      </c>
      <c r="CA28" s="191" t="s">
        <v>14</v>
      </c>
      <c r="CB28" s="191" t="s">
        <v>14</v>
      </c>
      <c r="CC28" s="191" t="s">
        <v>14</v>
      </c>
      <c r="CD28" s="191" t="s">
        <v>14</v>
      </c>
      <c r="CE28" s="191" t="s">
        <v>1901</v>
      </c>
      <c r="CF28" s="191" t="s">
        <v>14</v>
      </c>
      <c r="CG28" s="192">
        <v>44005</v>
      </c>
      <c r="CH28" s="190" t="s">
        <v>8176</v>
      </c>
      <c r="CI28" s="191" t="e">
        <v>#N/A</v>
      </c>
      <c r="CJ28" s="191" t="e">
        <v>#N/A</v>
      </c>
      <c r="CK28" s="191" t="e">
        <v>#N/A</v>
      </c>
      <c r="CL28" s="191" t="e">
        <v>#N/A</v>
      </c>
      <c r="CM28" s="191" t="e">
        <v>#N/A</v>
      </c>
      <c r="CN28" s="191" t="e">
        <v>#N/A</v>
      </c>
      <c r="CO28" s="193" t="e">
        <v>#N/A</v>
      </c>
      <c r="CP28" s="191" t="s">
        <v>1908</v>
      </c>
      <c r="CQ28" s="184" t="s">
        <v>14</v>
      </c>
      <c r="CR28" s="184" t="s">
        <v>14</v>
      </c>
      <c r="CS28" s="184" t="s">
        <v>14</v>
      </c>
      <c r="CT28" s="184" t="s">
        <v>14</v>
      </c>
      <c r="CU28" s="184" t="s">
        <v>15</v>
      </c>
      <c r="CV28" s="184" t="s">
        <v>14</v>
      </c>
      <c r="CW28" s="181">
        <v>44005</v>
      </c>
      <c r="CX28" s="191" t="s">
        <v>1928</v>
      </c>
      <c r="CY28" s="188" t="s">
        <v>14</v>
      </c>
      <c r="CZ28" s="188" t="s">
        <v>1400</v>
      </c>
      <c r="DA28" s="188" t="s">
        <v>14</v>
      </c>
      <c r="DB28" s="188" t="s">
        <v>14</v>
      </c>
      <c r="DC28" s="188" t="s">
        <v>1910</v>
      </c>
      <c r="DD28" s="188" t="s">
        <v>1909</v>
      </c>
      <c r="DE28" s="194">
        <v>44005</v>
      </c>
      <c r="DF28" s="190" t="s">
        <v>1917</v>
      </c>
      <c r="DG28" s="180" t="s">
        <v>14</v>
      </c>
      <c r="DH28" s="184" t="s">
        <v>1400</v>
      </c>
      <c r="DI28" s="184" t="s">
        <v>14</v>
      </c>
      <c r="DJ28" s="184" t="s">
        <v>14</v>
      </c>
      <c r="DK28" s="184" t="s">
        <v>1910</v>
      </c>
      <c r="DL28" s="184" t="s">
        <v>1909</v>
      </c>
      <c r="DM28" s="181">
        <v>44005</v>
      </c>
      <c r="DN28" s="191" t="s">
        <v>1930</v>
      </c>
      <c r="DO28" s="188" t="s">
        <v>14</v>
      </c>
      <c r="DP28" s="191" t="s">
        <v>1400</v>
      </c>
      <c r="DQ28" s="191" t="s">
        <v>14</v>
      </c>
      <c r="DR28" s="191" t="s">
        <v>14</v>
      </c>
      <c r="DS28" s="191" t="s">
        <v>1910</v>
      </c>
      <c r="DT28" s="191" t="s">
        <v>1909</v>
      </c>
      <c r="DU28" s="192">
        <v>44005</v>
      </c>
      <c r="DV28" s="190" t="s">
        <v>1918</v>
      </c>
      <c r="DW28" s="180" t="s">
        <v>14</v>
      </c>
      <c r="DX28" s="184" t="s">
        <v>1400</v>
      </c>
      <c r="DY28" s="184" t="s">
        <v>14</v>
      </c>
      <c r="DZ28" s="184" t="s">
        <v>14</v>
      </c>
      <c r="EA28" s="184" t="s">
        <v>1910</v>
      </c>
      <c r="EB28" s="184" t="s">
        <v>1909</v>
      </c>
      <c r="EC28" s="181">
        <v>44005</v>
      </c>
      <c r="ED28" s="191" t="s">
        <v>1929</v>
      </c>
      <c r="EE28" s="188" t="s">
        <v>14</v>
      </c>
      <c r="EF28" s="191" t="s">
        <v>1400</v>
      </c>
      <c r="EG28" s="191" t="s">
        <v>14</v>
      </c>
      <c r="EH28" s="191" t="s">
        <v>14</v>
      </c>
      <c r="EI28" s="191" t="s">
        <v>1910</v>
      </c>
      <c r="EJ28" s="191" t="s">
        <v>1909</v>
      </c>
      <c r="EK28" s="192">
        <v>44005</v>
      </c>
      <c r="EL28" s="190" t="s">
        <v>1911</v>
      </c>
      <c r="EM28" s="180" t="s">
        <v>14</v>
      </c>
      <c r="EN28" s="184" t="s">
        <v>1400</v>
      </c>
      <c r="EO28" s="184" t="s">
        <v>14</v>
      </c>
      <c r="EP28" s="184" t="s">
        <v>14</v>
      </c>
      <c r="EQ28" s="184" t="s">
        <v>1910</v>
      </c>
      <c r="ER28" s="184" t="s">
        <v>1909</v>
      </c>
      <c r="ES28" s="181">
        <v>44005</v>
      </c>
      <c r="ET28" s="191" t="s">
        <v>2185</v>
      </c>
      <c r="EU28" s="191">
        <v>651</v>
      </c>
      <c r="EV28" s="191" t="s">
        <v>2182</v>
      </c>
      <c r="EW28" s="191" t="s">
        <v>59</v>
      </c>
      <c r="EX28" s="191">
        <v>3</v>
      </c>
      <c r="EY28" s="191" t="s">
        <v>2184</v>
      </c>
      <c r="EZ28" s="191" t="s">
        <v>2183</v>
      </c>
      <c r="FA28" s="192">
        <v>44159</v>
      </c>
      <c r="FB28" s="190" t="s">
        <v>1907</v>
      </c>
      <c r="FC28" s="184">
        <v>2</v>
      </c>
      <c r="FD28" s="184" t="s">
        <v>1904</v>
      </c>
      <c r="FE28" s="184" t="s">
        <v>41</v>
      </c>
      <c r="FF28" s="184">
        <v>1</v>
      </c>
      <c r="FG28" s="184" t="s">
        <v>1906</v>
      </c>
      <c r="FH28" s="184" t="s">
        <v>1905</v>
      </c>
      <c r="FI28" s="181">
        <v>44005</v>
      </c>
      <c r="FJ28" s="190" t="s">
        <v>1926</v>
      </c>
      <c r="FK28" s="191" t="s">
        <v>14</v>
      </c>
      <c r="FL28" s="191" t="s">
        <v>14</v>
      </c>
      <c r="FM28" s="191" t="s">
        <v>14</v>
      </c>
      <c r="FN28" s="191" t="s">
        <v>14</v>
      </c>
      <c r="FO28" s="191" t="s">
        <v>15</v>
      </c>
      <c r="FP28" s="188" t="s">
        <v>14</v>
      </c>
      <c r="FQ28" s="189">
        <v>44005</v>
      </c>
      <c r="FR28" s="190" t="s">
        <v>1927</v>
      </c>
      <c r="FS28" s="184" t="s">
        <v>14</v>
      </c>
      <c r="FT28" s="184" t="s">
        <v>14</v>
      </c>
      <c r="FU28" s="184" t="s">
        <v>14</v>
      </c>
      <c r="FV28" s="184" t="s">
        <v>14</v>
      </c>
      <c r="FW28" s="184" t="s">
        <v>15</v>
      </c>
      <c r="FX28" s="184" t="s">
        <v>14</v>
      </c>
      <c r="FY28" s="181">
        <v>44005</v>
      </c>
      <c r="FZ28" s="191" t="s">
        <v>4123</v>
      </c>
      <c r="GA28" s="191">
        <v>1</v>
      </c>
      <c r="GB28" s="191" t="s">
        <v>3077</v>
      </c>
      <c r="GC28" s="191" t="s">
        <v>21</v>
      </c>
      <c r="GD28" s="191">
        <v>2</v>
      </c>
      <c r="GE28" s="191" t="s">
        <v>14</v>
      </c>
      <c r="GF28" s="191" t="s">
        <v>14</v>
      </c>
      <c r="GG28" s="192">
        <v>44490</v>
      </c>
      <c r="GH28" s="190" t="s">
        <v>4129</v>
      </c>
      <c r="GI28" s="184">
        <v>2</v>
      </c>
      <c r="GJ28" s="184" t="s">
        <v>3077</v>
      </c>
      <c r="GK28" s="184" t="s">
        <v>21</v>
      </c>
      <c r="GL28" s="184">
        <v>2</v>
      </c>
      <c r="GM28" s="184" t="s">
        <v>14</v>
      </c>
      <c r="GN28" s="184" t="s">
        <v>14</v>
      </c>
      <c r="GO28" s="181">
        <v>44490</v>
      </c>
      <c r="GP28" s="191" t="s">
        <v>4124</v>
      </c>
      <c r="GQ28" s="191">
        <v>2</v>
      </c>
      <c r="GR28" s="191" t="s">
        <v>3077</v>
      </c>
      <c r="GS28" s="191" t="s">
        <v>21</v>
      </c>
      <c r="GT28" s="191">
        <v>2</v>
      </c>
      <c r="GU28" s="191" t="s">
        <v>14</v>
      </c>
      <c r="GV28" s="191" t="s">
        <v>14</v>
      </c>
      <c r="GW28" s="192">
        <v>44490</v>
      </c>
      <c r="GX28" s="190" t="s">
        <v>4130</v>
      </c>
      <c r="GY28" s="184">
        <v>0</v>
      </c>
      <c r="GZ28" s="184" t="s">
        <v>3077</v>
      </c>
      <c r="HA28" s="184" t="s">
        <v>21</v>
      </c>
      <c r="HB28" s="184">
        <v>2</v>
      </c>
      <c r="HC28" s="184" t="s">
        <v>14</v>
      </c>
      <c r="HD28" s="184" t="s">
        <v>14</v>
      </c>
      <c r="HE28" s="181">
        <v>44490</v>
      </c>
      <c r="HF28" s="191" t="s">
        <v>4122</v>
      </c>
      <c r="HG28" s="191">
        <v>0</v>
      </c>
      <c r="HH28" s="191" t="s">
        <v>3077</v>
      </c>
      <c r="HI28" s="191" t="s">
        <v>21</v>
      </c>
      <c r="HJ28" s="191">
        <v>2</v>
      </c>
      <c r="HK28" s="191" t="s">
        <v>14</v>
      </c>
      <c r="HL28" s="191" t="s">
        <v>14</v>
      </c>
      <c r="HM28" s="192">
        <v>44490</v>
      </c>
      <c r="HN28" s="190" t="s">
        <v>4128</v>
      </c>
      <c r="HO28" s="184">
        <v>2</v>
      </c>
      <c r="HP28" s="184" t="s">
        <v>3077</v>
      </c>
      <c r="HQ28" s="184" t="s">
        <v>21</v>
      </c>
      <c r="HR28" s="184">
        <v>2</v>
      </c>
      <c r="HS28" s="184" t="s">
        <v>14</v>
      </c>
      <c r="HT28" s="184" t="s">
        <v>14</v>
      </c>
      <c r="HU28" s="181">
        <v>44490</v>
      </c>
      <c r="HV28" s="191" t="s">
        <v>4125</v>
      </c>
      <c r="HW28" s="191">
        <v>0</v>
      </c>
      <c r="HX28" s="191" t="s">
        <v>3077</v>
      </c>
      <c r="HY28" s="191" t="s">
        <v>21</v>
      </c>
      <c r="HZ28" s="191">
        <v>2</v>
      </c>
      <c r="IA28" s="191" t="s">
        <v>14</v>
      </c>
      <c r="IB28" s="191" t="s">
        <v>14</v>
      </c>
      <c r="IC28" s="192">
        <v>44490</v>
      </c>
      <c r="ID28" s="190" t="s">
        <v>4127</v>
      </c>
      <c r="IE28" s="184">
        <v>1</v>
      </c>
      <c r="IF28" s="184" t="s">
        <v>3077</v>
      </c>
      <c r="IG28" s="184" t="s">
        <v>21</v>
      </c>
      <c r="IH28" s="184">
        <v>2</v>
      </c>
      <c r="II28" s="184" t="s">
        <v>14</v>
      </c>
      <c r="IJ28" s="184" t="s">
        <v>14</v>
      </c>
      <c r="IK28" s="181">
        <v>44490</v>
      </c>
      <c r="IL28" s="191" t="s">
        <v>4126</v>
      </c>
      <c r="IM28" s="191">
        <v>0</v>
      </c>
      <c r="IN28" s="191" t="s">
        <v>3077</v>
      </c>
      <c r="IO28" s="191" t="s">
        <v>21</v>
      </c>
      <c r="IP28" s="191">
        <v>2</v>
      </c>
      <c r="IQ28" s="191" t="s">
        <v>14</v>
      </c>
      <c r="IR28" s="191" t="s">
        <v>14</v>
      </c>
      <c r="IS28" s="192">
        <v>44490</v>
      </c>
    </row>
    <row r="29" spans="1:253" s="286" customFormat="1" ht="12.75" customHeight="1" x14ac:dyDescent="0.2">
      <c r="A29" s="286" t="s">
        <v>456</v>
      </c>
      <c r="B29" s="286" t="s">
        <v>7815</v>
      </c>
      <c r="C29" s="286" t="s">
        <v>457</v>
      </c>
      <c r="D29" s="286" t="s">
        <v>458</v>
      </c>
      <c r="E29" s="286" t="s">
        <v>7318</v>
      </c>
      <c r="F29" s="286" t="s">
        <v>2206</v>
      </c>
      <c r="G29" s="179">
        <v>14846000</v>
      </c>
      <c r="H29" s="180" t="s">
        <v>2203</v>
      </c>
      <c r="I29" s="180" t="s">
        <v>21</v>
      </c>
      <c r="J29" s="180">
        <v>2</v>
      </c>
      <c r="K29" s="180" t="s">
        <v>2205</v>
      </c>
      <c r="L29" s="180" t="s">
        <v>2204</v>
      </c>
      <c r="M29" s="181">
        <v>44162</v>
      </c>
      <c r="N29" s="190" t="s">
        <v>1599</v>
      </c>
      <c r="O29" s="182">
        <v>3449</v>
      </c>
      <c r="P29" s="182" t="s">
        <v>1596</v>
      </c>
      <c r="Q29" s="182" t="s">
        <v>21</v>
      </c>
      <c r="R29" s="182">
        <v>2</v>
      </c>
      <c r="S29" s="182" t="s">
        <v>1598</v>
      </c>
      <c r="T29" s="182" t="s">
        <v>1597</v>
      </c>
      <c r="U29" s="183">
        <v>43867</v>
      </c>
      <c r="V29" s="190" t="s">
        <v>2609</v>
      </c>
      <c r="W29" s="180">
        <v>5441000</v>
      </c>
      <c r="X29" s="180" t="s">
        <v>2606</v>
      </c>
      <c r="Y29" s="180" t="s">
        <v>59</v>
      </c>
      <c r="Z29" s="180">
        <v>3</v>
      </c>
      <c r="AA29" s="180" t="s">
        <v>2608</v>
      </c>
      <c r="AB29" s="180" t="s">
        <v>2607</v>
      </c>
      <c r="AC29" s="181">
        <v>44225</v>
      </c>
      <c r="AD29" s="190" t="s">
        <v>2614</v>
      </c>
      <c r="AE29" s="188">
        <v>625000</v>
      </c>
      <c r="AF29" s="188" t="s">
        <v>2611</v>
      </c>
      <c r="AG29" s="188" t="s">
        <v>59</v>
      </c>
      <c r="AH29" s="188">
        <v>3</v>
      </c>
      <c r="AI29" s="188" t="s">
        <v>2613</v>
      </c>
      <c r="AJ29" s="188" t="s">
        <v>2612</v>
      </c>
      <c r="AK29" s="189">
        <v>44225</v>
      </c>
      <c r="AL29" s="190" t="s">
        <v>2618</v>
      </c>
      <c r="AM29" s="180">
        <v>416000</v>
      </c>
      <c r="AN29" s="180" t="s">
        <v>2615</v>
      </c>
      <c r="AO29" s="180" t="s">
        <v>21</v>
      </c>
      <c r="AP29" s="180">
        <v>2</v>
      </c>
      <c r="AQ29" s="180" t="s">
        <v>2617</v>
      </c>
      <c r="AR29" s="180" t="s">
        <v>2616</v>
      </c>
      <c r="AS29" s="181">
        <v>44225</v>
      </c>
      <c r="AT29" s="191" t="s">
        <v>1532</v>
      </c>
      <c r="AU29" s="188" t="s">
        <v>14</v>
      </c>
      <c r="AV29" s="188" t="s">
        <v>14</v>
      </c>
      <c r="AW29" s="188" t="s">
        <v>14</v>
      </c>
      <c r="AX29" s="188" t="s">
        <v>14</v>
      </c>
      <c r="AY29" s="188" t="s">
        <v>1361</v>
      </c>
      <c r="AZ29" s="188" t="s">
        <v>14</v>
      </c>
      <c r="BA29" s="189">
        <v>43816</v>
      </c>
      <c r="BB29" s="190" t="s">
        <v>1223</v>
      </c>
      <c r="BC29" s="180" t="s">
        <v>14</v>
      </c>
      <c r="BD29" s="180" t="s">
        <v>14</v>
      </c>
      <c r="BE29" s="180" t="s">
        <v>14</v>
      </c>
      <c r="BF29" s="180" t="s">
        <v>14</v>
      </c>
      <c r="BG29" s="180" t="s">
        <v>14</v>
      </c>
      <c r="BH29" s="180" t="s">
        <v>14</v>
      </c>
      <c r="BI29" s="181">
        <v>43676</v>
      </c>
      <c r="BJ29" s="191" t="s">
        <v>1942</v>
      </c>
      <c r="BK29" s="191">
        <v>1</v>
      </c>
      <c r="BL29" s="191" t="s">
        <v>1938</v>
      </c>
      <c r="BM29" s="191" t="s">
        <v>21</v>
      </c>
      <c r="BN29" s="191">
        <v>2</v>
      </c>
      <c r="BO29" s="191" t="s">
        <v>1940</v>
      </c>
      <c r="BP29" s="188" t="s">
        <v>1939</v>
      </c>
      <c r="BQ29" s="192">
        <v>44012</v>
      </c>
      <c r="BR29" s="190" t="s">
        <v>459</v>
      </c>
      <c r="BS29" s="184" t="s">
        <v>14</v>
      </c>
      <c r="BT29" s="184">
        <v>0</v>
      </c>
      <c r="BU29" s="184" t="s">
        <v>21</v>
      </c>
      <c r="BV29" s="184">
        <v>2</v>
      </c>
      <c r="BW29" s="184">
        <v>0</v>
      </c>
      <c r="BX29" s="184">
        <v>0</v>
      </c>
      <c r="BY29" s="181">
        <v>43510</v>
      </c>
      <c r="BZ29" s="191" t="s">
        <v>460</v>
      </c>
      <c r="CA29" s="191" t="s">
        <v>14</v>
      </c>
      <c r="CB29" s="191">
        <v>0</v>
      </c>
      <c r="CC29" s="191" t="s">
        <v>14</v>
      </c>
      <c r="CD29" s="191" t="s">
        <v>14</v>
      </c>
      <c r="CE29" s="191">
        <v>0</v>
      </c>
      <c r="CF29" s="191">
        <v>0</v>
      </c>
      <c r="CG29" s="192">
        <v>43510</v>
      </c>
      <c r="CH29" s="190" t="s">
        <v>8177</v>
      </c>
      <c r="CI29" s="191" t="e">
        <v>#N/A</v>
      </c>
      <c r="CJ29" s="191" t="e">
        <v>#N/A</v>
      </c>
      <c r="CK29" s="191" t="e">
        <v>#N/A</v>
      </c>
      <c r="CL29" s="191" t="e">
        <v>#N/A</v>
      </c>
      <c r="CM29" s="191" t="e">
        <v>#N/A</v>
      </c>
      <c r="CN29" s="191" t="e">
        <v>#N/A</v>
      </c>
      <c r="CO29" s="193" t="e">
        <v>#N/A</v>
      </c>
      <c r="CP29" s="191" t="s">
        <v>1139</v>
      </c>
      <c r="CQ29" s="184" t="s">
        <v>14</v>
      </c>
      <c r="CR29" s="184" t="s">
        <v>14</v>
      </c>
      <c r="CS29" s="184" t="s">
        <v>14</v>
      </c>
      <c r="CT29" s="184" t="s">
        <v>14</v>
      </c>
      <c r="CU29" s="184" t="s">
        <v>14</v>
      </c>
      <c r="CV29" s="184" t="s">
        <v>14</v>
      </c>
      <c r="CW29" s="181">
        <v>43644</v>
      </c>
      <c r="CX29" s="191" t="s">
        <v>2620</v>
      </c>
      <c r="CY29" s="188">
        <v>416000</v>
      </c>
      <c r="CZ29" s="188" t="s">
        <v>2615</v>
      </c>
      <c r="DA29" s="188" t="s">
        <v>59</v>
      </c>
      <c r="DB29" s="188">
        <v>3</v>
      </c>
      <c r="DC29" s="188" t="s">
        <v>2617</v>
      </c>
      <c r="DD29" s="188" t="s">
        <v>2619</v>
      </c>
      <c r="DE29" s="194">
        <v>44225</v>
      </c>
      <c r="DF29" s="190" t="s">
        <v>2624</v>
      </c>
      <c r="DG29" s="180">
        <v>4817000</v>
      </c>
      <c r="DH29" s="184" t="s">
        <v>2621</v>
      </c>
      <c r="DI29" s="184" t="s">
        <v>59</v>
      </c>
      <c r="DJ29" s="184">
        <v>3</v>
      </c>
      <c r="DK29" s="184" t="s">
        <v>2623</v>
      </c>
      <c r="DL29" s="184" t="s">
        <v>2622</v>
      </c>
      <c r="DM29" s="181">
        <v>44225</v>
      </c>
      <c r="DN29" s="191" t="s">
        <v>2627</v>
      </c>
      <c r="DO29" s="188">
        <v>209000</v>
      </c>
      <c r="DP29" s="191" t="s">
        <v>2625</v>
      </c>
      <c r="DQ29" s="191" t="s">
        <v>59</v>
      </c>
      <c r="DR29" s="191">
        <v>3</v>
      </c>
      <c r="DS29" s="191" t="s">
        <v>2626</v>
      </c>
      <c r="DT29" s="191" t="s">
        <v>2619</v>
      </c>
      <c r="DU29" s="192">
        <v>44225</v>
      </c>
      <c r="DV29" s="190" t="s">
        <v>2628</v>
      </c>
      <c r="DW29" s="180">
        <v>416000</v>
      </c>
      <c r="DX29" s="184" t="s">
        <v>2615</v>
      </c>
      <c r="DY29" s="184" t="s">
        <v>59</v>
      </c>
      <c r="DZ29" s="184">
        <v>3</v>
      </c>
      <c r="EA29" s="184" t="s">
        <v>2617</v>
      </c>
      <c r="EB29" s="184" t="s">
        <v>2619</v>
      </c>
      <c r="EC29" s="181">
        <v>44225</v>
      </c>
      <c r="ED29" s="191" t="s">
        <v>2630</v>
      </c>
      <c r="EE29" s="188">
        <v>0</v>
      </c>
      <c r="EF29" s="191" t="s">
        <v>14</v>
      </c>
      <c r="EG29" s="191" t="s">
        <v>59</v>
      </c>
      <c r="EH29" s="191">
        <v>3</v>
      </c>
      <c r="EI29" s="191" t="s">
        <v>2629</v>
      </c>
      <c r="EJ29" s="191" t="s">
        <v>14</v>
      </c>
      <c r="EK29" s="192">
        <v>44225</v>
      </c>
      <c r="EL29" s="190" t="s">
        <v>2631</v>
      </c>
      <c r="EM29" s="180">
        <v>0</v>
      </c>
      <c r="EN29" s="184" t="s">
        <v>14</v>
      </c>
      <c r="EO29" s="184" t="s">
        <v>59</v>
      </c>
      <c r="EP29" s="184">
        <v>3</v>
      </c>
      <c r="EQ29" s="184" t="s">
        <v>2629</v>
      </c>
      <c r="ER29" s="184" t="s">
        <v>14</v>
      </c>
      <c r="ES29" s="181">
        <v>44225</v>
      </c>
      <c r="ET29" s="191" t="s">
        <v>1941</v>
      </c>
      <c r="EU29" s="191">
        <v>1</v>
      </c>
      <c r="EV29" s="191" t="s">
        <v>1938</v>
      </c>
      <c r="EW29" s="191" t="s">
        <v>21</v>
      </c>
      <c r="EX29" s="191">
        <v>2</v>
      </c>
      <c r="EY29" s="191" t="s">
        <v>1940</v>
      </c>
      <c r="EZ29" s="191" t="s">
        <v>1939</v>
      </c>
      <c r="FA29" s="192">
        <v>44012</v>
      </c>
      <c r="FB29" s="190" t="s">
        <v>462</v>
      </c>
      <c r="FC29" s="184">
        <v>2</v>
      </c>
      <c r="FD29" s="184">
        <v>0</v>
      </c>
      <c r="FE29" s="184" t="s">
        <v>21</v>
      </c>
      <c r="FF29" s="184">
        <v>2</v>
      </c>
      <c r="FG29" s="184" t="s">
        <v>461</v>
      </c>
      <c r="FH29" s="184">
        <v>0</v>
      </c>
      <c r="FI29" s="181">
        <v>43510</v>
      </c>
      <c r="FJ29" s="190" t="s">
        <v>463</v>
      </c>
      <c r="FK29" s="191" t="s">
        <v>14</v>
      </c>
      <c r="FL29" s="191">
        <v>0</v>
      </c>
      <c r="FM29" s="191" t="s">
        <v>21</v>
      </c>
      <c r="FN29" s="191">
        <v>2</v>
      </c>
      <c r="FO29" s="191">
        <v>0</v>
      </c>
      <c r="FP29" s="188">
        <v>0</v>
      </c>
      <c r="FQ29" s="189">
        <v>43510</v>
      </c>
      <c r="FR29" s="190" t="s">
        <v>1140</v>
      </c>
      <c r="FS29" s="184">
        <v>0</v>
      </c>
      <c r="FT29" s="184">
        <v>0</v>
      </c>
      <c r="FU29" s="184" t="s">
        <v>21</v>
      </c>
      <c r="FV29" s="184">
        <v>2</v>
      </c>
      <c r="FW29" s="184">
        <v>0</v>
      </c>
      <c r="FX29" s="184">
        <v>0</v>
      </c>
      <c r="FY29" s="181">
        <v>43644</v>
      </c>
      <c r="FZ29" s="191" t="s">
        <v>4415</v>
      </c>
      <c r="GA29" s="191">
        <v>0</v>
      </c>
      <c r="GB29" s="191" t="s">
        <v>3077</v>
      </c>
      <c r="GC29" s="191" t="s">
        <v>21</v>
      </c>
      <c r="GD29" s="191">
        <v>2</v>
      </c>
      <c r="GE29" s="191" t="s">
        <v>14</v>
      </c>
      <c r="GF29" s="191" t="s">
        <v>14</v>
      </c>
      <c r="GG29" s="192">
        <v>44496</v>
      </c>
      <c r="GH29" s="190" t="s">
        <v>4421</v>
      </c>
      <c r="GI29" s="184">
        <v>0</v>
      </c>
      <c r="GJ29" s="184" t="s">
        <v>3077</v>
      </c>
      <c r="GK29" s="184" t="s">
        <v>21</v>
      </c>
      <c r="GL29" s="184">
        <v>2</v>
      </c>
      <c r="GM29" s="184" t="s">
        <v>14</v>
      </c>
      <c r="GN29" s="184" t="s">
        <v>14</v>
      </c>
      <c r="GO29" s="181">
        <v>44496</v>
      </c>
      <c r="GP29" s="191" t="s">
        <v>4416</v>
      </c>
      <c r="GQ29" s="191">
        <v>0</v>
      </c>
      <c r="GR29" s="191" t="s">
        <v>3077</v>
      </c>
      <c r="GS29" s="191" t="s">
        <v>21</v>
      </c>
      <c r="GT29" s="191">
        <v>2</v>
      </c>
      <c r="GU29" s="191" t="s">
        <v>14</v>
      </c>
      <c r="GV29" s="191" t="s">
        <v>14</v>
      </c>
      <c r="GW29" s="192">
        <v>44496</v>
      </c>
      <c r="GX29" s="190" t="s">
        <v>4422</v>
      </c>
      <c r="GY29" s="184">
        <v>0</v>
      </c>
      <c r="GZ29" s="184" t="s">
        <v>3077</v>
      </c>
      <c r="HA29" s="184" t="s">
        <v>21</v>
      </c>
      <c r="HB29" s="184">
        <v>2</v>
      </c>
      <c r="HC29" s="184" t="s">
        <v>14</v>
      </c>
      <c r="HD29" s="184" t="s">
        <v>14</v>
      </c>
      <c r="HE29" s="181">
        <v>44496</v>
      </c>
      <c r="HF29" s="191" t="s">
        <v>4414</v>
      </c>
      <c r="HG29" s="191">
        <v>0</v>
      </c>
      <c r="HH29" s="191" t="s">
        <v>3077</v>
      </c>
      <c r="HI29" s="191" t="s">
        <v>21</v>
      </c>
      <c r="HJ29" s="191">
        <v>2</v>
      </c>
      <c r="HK29" s="191" t="s">
        <v>14</v>
      </c>
      <c r="HL29" s="191" t="s">
        <v>14</v>
      </c>
      <c r="HM29" s="192">
        <v>44496</v>
      </c>
      <c r="HN29" s="190" t="s">
        <v>4420</v>
      </c>
      <c r="HO29" s="184">
        <v>1</v>
      </c>
      <c r="HP29" s="184" t="s">
        <v>3077</v>
      </c>
      <c r="HQ29" s="184" t="s">
        <v>21</v>
      </c>
      <c r="HR29" s="184">
        <v>2</v>
      </c>
      <c r="HS29" s="184" t="s">
        <v>14</v>
      </c>
      <c r="HT29" s="184" t="s">
        <v>14</v>
      </c>
      <c r="HU29" s="181">
        <v>44496</v>
      </c>
      <c r="HV29" s="191" t="s">
        <v>4417</v>
      </c>
      <c r="HW29" s="191">
        <v>1</v>
      </c>
      <c r="HX29" s="191" t="s">
        <v>3077</v>
      </c>
      <c r="HY29" s="191" t="s">
        <v>21</v>
      </c>
      <c r="HZ29" s="191">
        <v>2</v>
      </c>
      <c r="IA29" s="191" t="s">
        <v>14</v>
      </c>
      <c r="IB29" s="191" t="s">
        <v>14</v>
      </c>
      <c r="IC29" s="192">
        <v>44496</v>
      </c>
      <c r="ID29" s="190" t="s">
        <v>4419</v>
      </c>
      <c r="IE29" s="184">
        <v>1</v>
      </c>
      <c r="IF29" s="184" t="s">
        <v>3077</v>
      </c>
      <c r="IG29" s="184" t="s">
        <v>21</v>
      </c>
      <c r="IH29" s="184">
        <v>2</v>
      </c>
      <c r="II29" s="184" t="s">
        <v>14</v>
      </c>
      <c r="IJ29" s="184" t="s">
        <v>14</v>
      </c>
      <c r="IK29" s="181">
        <v>44496</v>
      </c>
      <c r="IL29" s="191" t="s">
        <v>4418</v>
      </c>
      <c r="IM29" s="191">
        <v>2</v>
      </c>
      <c r="IN29" s="191" t="s">
        <v>3077</v>
      </c>
      <c r="IO29" s="191" t="s">
        <v>21</v>
      </c>
      <c r="IP29" s="191">
        <v>2</v>
      </c>
      <c r="IQ29" s="191" t="s">
        <v>14</v>
      </c>
      <c r="IR29" s="191" t="s">
        <v>14</v>
      </c>
      <c r="IS29" s="192">
        <v>44496</v>
      </c>
    </row>
    <row r="30" spans="1:253" s="286" customFormat="1" ht="12.75" customHeight="1" x14ac:dyDescent="0.2">
      <c r="A30" s="286" t="s">
        <v>241</v>
      </c>
      <c r="B30" s="286" t="s">
        <v>7815</v>
      </c>
      <c r="C30" s="286" t="s">
        <v>242</v>
      </c>
      <c r="D30" s="286" t="s">
        <v>243</v>
      </c>
      <c r="E30" s="286" t="s">
        <v>7319</v>
      </c>
      <c r="F30" s="286" t="s">
        <v>1781</v>
      </c>
      <c r="G30" s="179">
        <v>100388000</v>
      </c>
      <c r="H30" s="180" t="s">
        <v>1778</v>
      </c>
      <c r="I30" s="180" t="s">
        <v>21</v>
      </c>
      <c r="J30" s="180">
        <v>2</v>
      </c>
      <c r="K30" s="180" t="s">
        <v>1780</v>
      </c>
      <c r="L30" s="180" t="s">
        <v>1779</v>
      </c>
      <c r="M30" s="181">
        <v>43950</v>
      </c>
      <c r="N30" s="190" t="s">
        <v>1777</v>
      </c>
      <c r="O30" s="182">
        <v>91071.77</v>
      </c>
      <c r="P30" s="182" t="s">
        <v>1774</v>
      </c>
      <c r="Q30" s="182" t="s">
        <v>21</v>
      </c>
      <c r="R30" s="182">
        <v>2</v>
      </c>
      <c r="S30" s="182" t="s">
        <v>1776</v>
      </c>
      <c r="T30" s="182" t="s">
        <v>1775</v>
      </c>
      <c r="U30" s="183">
        <v>43950</v>
      </c>
      <c r="V30" s="190" t="s">
        <v>2946</v>
      </c>
      <c r="W30" s="180">
        <v>23300000</v>
      </c>
      <c r="X30" s="180" t="s">
        <v>2943</v>
      </c>
      <c r="Y30" s="180" t="s">
        <v>59</v>
      </c>
      <c r="Z30" s="180">
        <v>3</v>
      </c>
      <c r="AA30" s="180" t="s">
        <v>2945</v>
      </c>
      <c r="AB30" s="180" t="s">
        <v>2944</v>
      </c>
      <c r="AC30" s="181">
        <v>44285</v>
      </c>
      <c r="AD30" s="190" t="s">
        <v>3333</v>
      </c>
      <c r="AE30" s="188">
        <v>1439000</v>
      </c>
      <c r="AF30" s="188" t="s">
        <v>3330</v>
      </c>
      <c r="AG30" s="188" t="s">
        <v>59</v>
      </c>
      <c r="AH30" s="188">
        <v>3</v>
      </c>
      <c r="AI30" s="188" t="s">
        <v>3332</v>
      </c>
      <c r="AJ30" s="188" t="s">
        <v>3331</v>
      </c>
      <c r="AK30" s="189">
        <v>44411</v>
      </c>
      <c r="AL30" s="190" t="s">
        <v>3155</v>
      </c>
      <c r="AM30" s="180">
        <v>503000</v>
      </c>
      <c r="AN30" s="180" t="s">
        <v>3152</v>
      </c>
      <c r="AO30" s="180" t="s">
        <v>59</v>
      </c>
      <c r="AP30" s="180">
        <v>3</v>
      </c>
      <c r="AQ30" s="180" t="s">
        <v>3154</v>
      </c>
      <c r="AR30" s="180" t="s">
        <v>3153</v>
      </c>
      <c r="AS30" s="181">
        <v>44375</v>
      </c>
      <c r="AT30" s="191" t="s">
        <v>1773</v>
      </c>
      <c r="AU30" s="188" t="s">
        <v>14</v>
      </c>
      <c r="AV30" s="188" t="s">
        <v>14</v>
      </c>
      <c r="AW30" s="188" t="s">
        <v>14</v>
      </c>
      <c r="AX30" s="188" t="s">
        <v>14</v>
      </c>
      <c r="AY30" s="188" t="s">
        <v>196</v>
      </c>
      <c r="AZ30" s="188" t="s">
        <v>14</v>
      </c>
      <c r="BA30" s="189">
        <v>43950</v>
      </c>
      <c r="BB30" s="190" t="s">
        <v>1772</v>
      </c>
      <c r="BC30" s="180" t="s">
        <v>14</v>
      </c>
      <c r="BD30" s="180" t="s">
        <v>14</v>
      </c>
      <c r="BE30" s="180" t="s">
        <v>14</v>
      </c>
      <c r="BF30" s="180" t="s">
        <v>14</v>
      </c>
      <c r="BG30" s="180" t="s">
        <v>196</v>
      </c>
      <c r="BH30" s="180" t="s">
        <v>14</v>
      </c>
      <c r="BI30" s="181">
        <v>43950</v>
      </c>
      <c r="BJ30" s="191" t="s">
        <v>3340</v>
      </c>
      <c r="BK30" s="191">
        <v>0</v>
      </c>
      <c r="BL30" s="191" t="s">
        <v>3336</v>
      </c>
      <c r="BM30" s="191" t="s">
        <v>21</v>
      </c>
      <c r="BN30" s="191">
        <v>2</v>
      </c>
      <c r="BO30" s="191" t="s">
        <v>3339</v>
      </c>
      <c r="BP30" s="188" t="s">
        <v>2021</v>
      </c>
      <c r="BQ30" s="192">
        <v>44411</v>
      </c>
      <c r="BR30" s="190" t="s">
        <v>1769</v>
      </c>
      <c r="BS30" s="184" t="s">
        <v>14</v>
      </c>
      <c r="BT30" s="184" t="s">
        <v>14</v>
      </c>
      <c r="BU30" s="184" t="s">
        <v>14</v>
      </c>
      <c r="BV30" s="184" t="s">
        <v>14</v>
      </c>
      <c r="BW30" s="184" t="s">
        <v>196</v>
      </c>
      <c r="BX30" s="184" t="s">
        <v>14</v>
      </c>
      <c r="BY30" s="181">
        <v>43950</v>
      </c>
      <c r="BZ30" s="191" t="s">
        <v>1770</v>
      </c>
      <c r="CA30" s="191" t="s">
        <v>14</v>
      </c>
      <c r="CB30" s="191" t="s">
        <v>14</v>
      </c>
      <c r="CC30" s="191" t="s">
        <v>14</v>
      </c>
      <c r="CD30" s="191" t="s">
        <v>14</v>
      </c>
      <c r="CE30" s="191" t="s">
        <v>196</v>
      </c>
      <c r="CF30" s="191" t="s">
        <v>14</v>
      </c>
      <c r="CG30" s="192">
        <v>43950</v>
      </c>
      <c r="CH30" s="190" t="s">
        <v>8178</v>
      </c>
      <c r="CI30" s="191" t="e">
        <v>#N/A</v>
      </c>
      <c r="CJ30" s="191" t="e">
        <v>#N/A</v>
      </c>
      <c r="CK30" s="191" t="e">
        <v>#N/A</v>
      </c>
      <c r="CL30" s="191" t="e">
        <v>#N/A</v>
      </c>
      <c r="CM30" s="191" t="e">
        <v>#N/A</v>
      </c>
      <c r="CN30" s="191" t="e">
        <v>#N/A</v>
      </c>
      <c r="CO30" s="193" t="e">
        <v>#N/A</v>
      </c>
      <c r="CP30" s="191" t="s">
        <v>1771</v>
      </c>
      <c r="CQ30" s="184" t="s">
        <v>14</v>
      </c>
      <c r="CR30" s="184" t="s">
        <v>14</v>
      </c>
      <c r="CS30" s="184" t="s">
        <v>14</v>
      </c>
      <c r="CT30" s="184" t="s">
        <v>14</v>
      </c>
      <c r="CU30" s="184" t="s">
        <v>196</v>
      </c>
      <c r="CV30" s="184" t="s">
        <v>14</v>
      </c>
      <c r="CW30" s="181">
        <v>43950</v>
      </c>
      <c r="CX30" s="191" t="s">
        <v>3157</v>
      </c>
      <c r="CY30" s="188">
        <v>503000</v>
      </c>
      <c r="CZ30" s="188" t="s">
        <v>3152</v>
      </c>
      <c r="DA30" s="188" t="s">
        <v>59</v>
      </c>
      <c r="DB30" s="188">
        <v>3</v>
      </c>
      <c r="DC30" s="188" t="s">
        <v>3156</v>
      </c>
      <c r="DD30" s="188" t="s">
        <v>3153</v>
      </c>
      <c r="DE30" s="194">
        <v>44375</v>
      </c>
      <c r="DF30" s="190" t="s">
        <v>3334</v>
      </c>
      <c r="DG30" s="180">
        <v>21861000</v>
      </c>
      <c r="DH30" s="184" t="s">
        <v>3330</v>
      </c>
      <c r="DI30" s="184" t="s">
        <v>59</v>
      </c>
      <c r="DJ30" s="184">
        <v>3</v>
      </c>
      <c r="DK30" s="184" t="s">
        <v>3156</v>
      </c>
      <c r="DL30" s="184" t="s">
        <v>3331</v>
      </c>
      <c r="DM30" s="181">
        <v>44411</v>
      </c>
      <c r="DN30" s="191" t="s">
        <v>3335</v>
      </c>
      <c r="DO30" s="188">
        <v>936000</v>
      </c>
      <c r="DP30" s="191" t="s">
        <v>3330</v>
      </c>
      <c r="DQ30" s="191" t="s">
        <v>59</v>
      </c>
      <c r="DR30" s="191">
        <v>3</v>
      </c>
      <c r="DS30" s="191" t="s">
        <v>3156</v>
      </c>
      <c r="DT30" s="191" t="s">
        <v>3331</v>
      </c>
      <c r="DU30" s="192">
        <v>44411</v>
      </c>
      <c r="DV30" s="190" t="s">
        <v>3158</v>
      </c>
      <c r="DW30" s="180">
        <v>165000</v>
      </c>
      <c r="DX30" s="184" t="s">
        <v>3152</v>
      </c>
      <c r="DY30" s="184" t="s">
        <v>59</v>
      </c>
      <c r="DZ30" s="184">
        <v>3</v>
      </c>
      <c r="EA30" s="184" t="s">
        <v>3156</v>
      </c>
      <c r="EB30" s="184" t="s">
        <v>3153</v>
      </c>
      <c r="EC30" s="181">
        <v>44375</v>
      </c>
      <c r="ED30" s="191" t="s">
        <v>3159</v>
      </c>
      <c r="EE30" s="188">
        <v>338000</v>
      </c>
      <c r="EF30" s="191" t="s">
        <v>3152</v>
      </c>
      <c r="EG30" s="191" t="s">
        <v>59</v>
      </c>
      <c r="EH30" s="191">
        <v>3</v>
      </c>
      <c r="EI30" s="191" t="s">
        <v>3156</v>
      </c>
      <c r="EJ30" s="191" t="s">
        <v>3153</v>
      </c>
      <c r="EK30" s="192">
        <v>44375</v>
      </c>
      <c r="EL30" s="190" t="s">
        <v>3160</v>
      </c>
      <c r="EM30" s="180">
        <v>0</v>
      </c>
      <c r="EN30" s="184" t="s">
        <v>3152</v>
      </c>
      <c r="EO30" s="184" t="s">
        <v>59</v>
      </c>
      <c r="EP30" s="184">
        <v>3</v>
      </c>
      <c r="EQ30" s="184" t="s">
        <v>3156</v>
      </c>
      <c r="ER30" s="184" t="s">
        <v>3153</v>
      </c>
      <c r="ES30" s="181">
        <v>44375</v>
      </c>
      <c r="ET30" s="191" t="s">
        <v>3338</v>
      </c>
      <c r="EU30" s="191">
        <v>132</v>
      </c>
      <c r="EV30" s="191" t="s">
        <v>3336</v>
      </c>
      <c r="EW30" s="191" t="s">
        <v>21</v>
      </c>
      <c r="EX30" s="191">
        <v>2</v>
      </c>
      <c r="EY30" s="191" t="s">
        <v>3337</v>
      </c>
      <c r="EZ30" s="191" t="s">
        <v>2021</v>
      </c>
      <c r="FA30" s="192">
        <v>44411</v>
      </c>
      <c r="FB30" s="190" t="s">
        <v>245</v>
      </c>
      <c r="FC30" s="184">
        <v>2</v>
      </c>
      <c r="FD30" s="184">
        <v>0</v>
      </c>
      <c r="FE30" s="184" t="s">
        <v>21</v>
      </c>
      <c r="FF30" s="184">
        <v>2</v>
      </c>
      <c r="FG30" s="184" t="s">
        <v>244</v>
      </c>
      <c r="FH30" s="184">
        <v>0</v>
      </c>
      <c r="FI30" s="181">
        <v>43507</v>
      </c>
      <c r="FJ30" s="190" t="s">
        <v>246</v>
      </c>
      <c r="FK30" s="191" t="s">
        <v>14</v>
      </c>
      <c r="FL30" s="191">
        <v>0</v>
      </c>
      <c r="FM30" s="191" t="s">
        <v>14</v>
      </c>
      <c r="FN30" s="191" t="s">
        <v>14</v>
      </c>
      <c r="FO30" s="191">
        <v>0</v>
      </c>
      <c r="FP30" s="188">
        <v>0</v>
      </c>
      <c r="FQ30" s="189">
        <v>43507</v>
      </c>
      <c r="FR30" s="190" t="s">
        <v>247</v>
      </c>
      <c r="FS30" s="184" t="s">
        <v>14</v>
      </c>
      <c r="FT30" s="184">
        <v>0</v>
      </c>
      <c r="FU30" s="184" t="s">
        <v>14</v>
      </c>
      <c r="FV30" s="184" t="s">
        <v>14</v>
      </c>
      <c r="FW30" s="184">
        <v>0</v>
      </c>
      <c r="FX30" s="184">
        <v>0</v>
      </c>
      <c r="FY30" s="181">
        <v>43507</v>
      </c>
      <c r="FZ30" s="191" t="s">
        <v>4132</v>
      </c>
      <c r="GA30" s="191">
        <v>0</v>
      </c>
      <c r="GB30" s="191" t="s">
        <v>3077</v>
      </c>
      <c r="GC30" s="191" t="s">
        <v>21</v>
      </c>
      <c r="GD30" s="191">
        <v>2</v>
      </c>
      <c r="GE30" s="191" t="s">
        <v>14</v>
      </c>
      <c r="GF30" s="191" t="s">
        <v>14</v>
      </c>
      <c r="GG30" s="192">
        <v>44490</v>
      </c>
      <c r="GH30" s="190" t="s">
        <v>4138</v>
      </c>
      <c r="GI30" s="184">
        <v>0</v>
      </c>
      <c r="GJ30" s="184" t="s">
        <v>3077</v>
      </c>
      <c r="GK30" s="184" t="s">
        <v>21</v>
      </c>
      <c r="GL30" s="184">
        <v>2</v>
      </c>
      <c r="GM30" s="184" t="s">
        <v>14</v>
      </c>
      <c r="GN30" s="184" t="s">
        <v>14</v>
      </c>
      <c r="GO30" s="181">
        <v>44490</v>
      </c>
      <c r="GP30" s="191" t="s">
        <v>4133</v>
      </c>
      <c r="GQ30" s="191">
        <v>0</v>
      </c>
      <c r="GR30" s="191" t="s">
        <v>3077</v>
      </c>
      <c r="GS30" s="191" t="s">
        <v>21</v>
      </c>
      <c r="GT30" s="191">
        <v>2</v>
      </c>
      <c r="GU30" s="191" t="s">
        <v>14</v>
      </c>
      <c r="GV30" s="191" t="s">
        <v>14</v>
      </c>
      <c r="GW30" s="192">
        <v>44490</v>
      </c>
      <c r="GX30" s="190" t="s">
        <v>4139</v>
      </c>
      <c r="GY30" s="184">
        <v>0</v>
      </c>
      <c r="GZ30" s="184" t="s">
        <v>3077</v>
      </c>
      <c r="HA30" s="184" t="s">
        <v>21</v>
      </c>
      <c r="HB30" s="184">
        <v>2</v>
      </c>
      <c r="HC30" s="184" t="s">
        <v>14</v>
      </c>
      <c r="HD30" s="184" t="s">
        <v>14</v>
      </c>
      <c r="HE30" s="181">
        <v>44490</v>
      </c>
      <c r="HF30" s="191" t="s">
        <v>4131</v>
      </c>
      <c r="HG30" s="191">
        <v>0</v>
      </c>
      <c r="HH30" s="191" t="s">
        <v>3077</v>
      </c>
      <c r="HI30" s="191" t="s">
        <v>21</v>
      </c>
      <c r="HJ30" s="191">
        <v>2</v>
      </c>
      <c r="HK30" s="191" t="s">
        <v>14</v>
      </c>
      <c r="HL30" s="191" t="s">
        <v>14</v>
      </c>
      <c r="HM30" s="192">
        <v>44490</v>
      </c>
      <c r="HN30" s="190" t="s">
        <v>4137</v>
      </c>
      <c r="HO30" s="184">
        <v>1</v>
      </c>
      <c r="HP30" s="184" t="s">
        <v>3077</v>
      </c>
      <c r="HQ30" s="184" t="s">
        <v>21</v>
      </c>
      <c r="HR30" s="184">
        <v>2</v>
      </c>
      <c r="HS30" s="184" t="s">
        <v>14</v>
      </c>
      <c r="HT30" s="184" t="s">
        <v>14</v>
      </c>
      <c r="HU30" s="181">
        <v>44490</v>
      </c>
      <c r="HV30" s="191" t="s">
        <v>4134</v>
      </c>
      <c r="HW30" s="191">
        <v>0</v>
      </c>
      <c r="HX30" s="191" t="s">
        <v>3077</v>
      </c>
      <c r="HY30" s="191" t="s">
        <v>21</v>
      </c>
      <c r="HZ30" s="191">
        <v>2</v>
      </c>
      <c r="IA30" s="191" t="s">
        <v>14</v>
      </c>
      <c r="IB30" s="191" t="s">
        <v>14</v>
      </c>
      <c r="IC30" s="192">
        <v>44490</v>
      </c>
      <c r="ID30" s="190" t="s">
        <v>4136</v>
      </c>
      <c r="IE30" s="184">
        <v>3</v>
      </c>
      <c r="IF30" s="184" t="s">
        <v>3077</v>
      </c>
      <c r="IG30" s="184" t="s">
        <v>21</v>
      </c>
      <c r="IH30" s="184">
        <v>2</v>
      </c>
      <c r="II30" s="184" t="s">
        <v>14</v>
      </c>
      <c r="IJ30" s="184" t="s">
        <v>14</v>
      </c>
      <c r="IK30" s="181">
        <v>44490</v>
      </c>
      <c r="IL30" s="191" t="s">
        <v>4135</v>
      </c>
      <c r="IM30" s="191">
        <v>0</v>
      </c>
      <c r="IN30" s="191" t="s">
        <v>3077</v>
      </c>
      <c r="IO30" s="191" t="s">
        <v>21</v>
      </c>
      <c r="IP30" s="191">
        <v>2</v>
      </c>
      <c r="IQ30" s="191" t="s">
        <v>14</v>
      </c>
      <c r="IR30" s="191" t="s">
        <v>14</v>
      </c>
      <c r="IS30" s="192">
        <v>44490</v>
      </c>
    </row>
    <row r="31" spans="1:253" s="286" customFormat="1" ht="12.75" customHeight="1" x14ac:dyDescent="0.2">
      <c r="A31" s="286" t="s">
        <v>351</v>
      </c>
      <c r="B31" s="286" t="s">
        <v>7798</v>
      </c>
      <c r="C31" s="286" t="s">
        <v>352</v>
      </c>
      <c r="D31" s="286" t="s">
        <v>353</v>
      </c>
      <c r="E31" s="286" t="s">
        <v>7320</v>
      </c>
      <c r="F31" s="286" t="s">
        <v>1368</v>
      </c>
      <c r="G31" s="179">
        <v>3227000</v>
      </c>
      <c r="H31" s="180" t="s">
        <v>1363</v>
      </c>
      <c r="I31" s="180" t="s">
        <v>21</v>
      </c>
      <c r="J31" s="180">
        <v>2</v>
      </c>
      <c r="K31" s="180" t="s">
        <v>1367</v>
      </c>
      <c r="L31" s="180" t="s">
        <v>1364</v>
      </c>
      <c r="M31" s="181">
        <v>43790</v>
      </c>
      <c r="N31" s="190" t="s">
        <v>2092</v>
      </c>
      <c r="O31" s="182">
        <v>101000</v>
      </c>
      <c r="P31" s="182" t="s">
        <v>2040</v>
      </c>
      <c r="Q31" s="182" t="s">
        <v>21</v>
      </c>
      <c r="R31" s="182">
        <v>2</v>
      </c>
      <c r="S31" s="182" t="s">
        <v>2091</v>
      </c>
      <c r="T31" s="182" t="s">
        <v>2090</v>
      </c>
      <c r="U31" s="183">
        <v>44111</v>
      </c>
      <c r="V31" s="190" t="s">
        <v>1366</v>
      </c>
      <c r="W31" s="180">
        <v>3227000</v>
      </c>
      <c r="X31" s="180" t="s">
        <v>1363</v>
      </c>
      <c r="Y31" s="180" t="s">
        <v>21</v>
      </c>
      <c r="Z31" s="180">
        <v>2</v>
      </c>
      <c r="AA31" s="180" t="s">
        <v>1365</v>
      </c>
      <c r="AB31" s="180" t="s">
        <v>1364</v>
      </c>
      <c r="AC31" s="181">
        <v>43790</v>
      </c>
      <c r="AD31" s="190" t="s">
        <v>2647</v>
      </c>
      <c r="AE31" s="188">
        <v>2582000</v>
      </c>
      <c r="AF31" s="188" t="s">
        <v>2644</v>
      </c>
      <c r="AG31" s="188" t="s">
        <v>59</v>
      </c>
      <c r="AH31" s="188">
        <v>3</v>
      </c>
      <c r="AI31" s="188" t="s">
        <v>2646</v>
      </c>
      <c r="AJ31" s="188" t="s">
        <v>2645</v>
      </c>
      <c r="AK31" s="189">
        <v>44225</v>
      </c>
      <c r="AL31" s="190" t="s">
        <v>2651</v>
      </c>
      <c r="AM31" s="180">
        <v>314000</v>
      </c>
      <c r="AN31" s="180" t="s">
        <v>2648</v>
      </c>
      <c r="AO31" s="180" t="s">
        <v>59</v>
      </c>
      <c r="AP31" s="180">
        <v>3</v>
      </c>
      <c r="AQ31" s="180" t="s">
        <v>2650</v>
      </c>
      <c r="AR31" s="180" t="s">
        <v>2649</v>
      </c>
      <c r="AS31" s="181">
        <v>44225</v>
      </c>
      <c r="AT31" s="191" t="s">
        <v>360</v>
      </c>
      <c r="AU31" s="188" t="s">
        <v>14</v>
      </c>
      <c r="AV31" s="188">
        <v>0</v>
      </c>
      <c r="AW31" s="188" t="s">
        <v>21</v>
      </c>
      <c r="AX31" s="188">
        <v>2</v>
      </c>
      <c r="AY31" s="188" t="s">
        <v>354</v>
      </c>
      <c r="AZ31" s="188">
        <v>0</v>
      </c>
      <c r="BA31" s="189">
        <v>43509</v>
      </c>
      <c r="BB31" s="190" t="s">
        <v>359</v>
      </c>
      <c r="BC31" s="180" t="s">
        <v>14</v>
      </c>
      <c r="BD31" s="180">
        <v>0</v>
      </c>
      <c r="BE31" s="180" t="s">
        <v>21</v>
      </c>
      <c r="BF31" s="180">
        <v>2</v>
      </c>
      <c r="BG31" s="180" t="s">
        <v>354</v>
      </c>
      <c r="BH31" s="180">
        <v>0</v>
      </c>
      <c r="BI31" s="181">
        <v>43509</v>
      </c>
      <c r="BJ31" s="191" t="s">
        <v>2654</v>
      </c>
      <c r="BK31" s="191">
        <v>0</v>
      </c>
      <c r="BL31" s="191" t="s">
        <v>2652</v>
      </c>
      <c r="BM31" s="191" t="s">
        <v>59</v>
      </c>
      <c r="BN31" s="191">
        <v>3</v>
      </c>
      <c r="BO31" s="191" t="s">
        <v>2653</v>
      </c>
      <c r="BP31" s="188" t="s">
        <v>690</v>
      </c>
      <c r="BQ31" s="192">
        <v>44225</v>
      </c>
      <c r="BR31" s="190" t="s">
        <v>355</v>
      </c>
      <c r="BS31" s="184" t="s">
        <v>14</v>
      </c>
      <c r="BT31" s="184">
        <v>0</v>
      </c>
      <c r="BU31" s="184" t="s">
        <v>21</v>
      </c>
      <c r="BV31" s="184">
        <v>2</v>
      </c>
      <c r="BW31" s="184" t="s">
        <v>354</v>
      </c>
      <c r="BX31" s="184">
        <v>0</v>
      </c>
      <c r="BY31" s="181">
        <v>43509</v>
      </c>
      <c r="BZ31" s="191" t="s">
        <v>356</v>
      </c>
      <c r="CA31" s="191" t="s">
        <v>14</v>
      </c>
      <c r="CB31" s="191">
        <v>0</v>
      </c>
      <c r="CC31" s="191" t="s">
        <v>14</v>
      </c>
      <c r="CD31" s="191" t="s">
        <v>14</v>
      </c>
      <c r="CE31" s="191" t="s">
        <v>354</v>
      </c>
      <c r="CF31" s="191">
        <v>0</v>
      </c>
      <c r="CG31" s="192">
        <v>43509</v>
      </c>
      <c r="CH31" s="190" t="s">
        <v>8179</v>
      </c>
      <c r="CI31" s="191" t="e">
        <v>#N/A</v>
      </c>
      <c r="CJ31" s="191" t="e">
        <v>#N/A</v>
      </c>
      <c r="CK31" s="191" t="e">
        <v>#N/A</v>
      </c>
      <c r="CL31" s="191" t="e">
        <v>#N/A</v>
      </c>
      <c r="CM31" s="191" t="e">
        <v>#N/A</v>
      </c>
      <c r="CN31" s="191" t="e">
        <v>#N/A</v>
      </c>
      <c r="CO31" s="193" t="e">
        <v>#N/A</v>
      </c>
      <c r="CP31" s="191" t="s">
        <v>1362</v>
      </c>
      <c r="CQ31" s="184" t="s">
        <v>14</v>
      </c>
      <c r="CR31" s="184" t="s">
        <v>14</v>
      </c>
      <c r="CS31" s="184" t="s">
        <v>14</v>
      </c>
      <c r="CT31" s="184" t="s">
        <v>14</v>
      </c>
      <c r="CU31" s="184" t="s">
        <v>1361</v>
      </c>
      <c r="CV31" s="184" t="s">
        <v>14</v>
      </c>
      <c r="CW31" s="181">
        <v>43790</v>
      </c>
      <c r="CX31" s="191" t="s">
        <v>2216</v>
      </c>
      <c r="CY31" s="188">
        <v>2582000</v>
      </c>
      <c r="CZ31" s="188" t="s">
        <v>2207</v>
      </c>
      <c r="DA31" s="188" t="s">
        <v>59</v>
      </c>
      <c r="DB31" s="188">
        <v>3</v>
      </c>
      <c r="DC31" s="188" t="s">
        <v>2209</v>
      </c>
      <c r="DD31" s="188" t="s">
        <v>2208</v>
      </c>
      <c r="DE31" s="194">
        <v>44164</v>
      </c>
      <c r="DF31" s="190" t="s">
        <v>2214</v>
      </c>
      <c r="DG31" s="180">
        <v>645000</v>
      </c>
      <c r="DH31" s="184" t="s">
        <v>2211</v>
      </c>
      <c r="DI31" s="184" t="s">
        <v>59</v>
      </c>
      <c r="DJ31" s="184">
        <v>3</v>
      </c>
      <c r="DK31" s="184" t="s">
        <v>2213</v>
      </c>
      <c r="DL31" s="184" t="s">
        <v>2212</v>
      </c>
      <c r="DM31" s="181">
        <v>44164</v>
      </c>
      <c r="DN31" s="191" t="s">
        <v>2218</v>
      </c>
      <c r="DO31" s="188">
        <v>0</v>
      </c>
      <c r="DP31" s="191" t="s">
        <v>2207</v>
      </c>
      <c r="DQ31" s="191" t="s">
        <v>59</v>
      </c>
      <c r="DR31" s="191">
        <v>3</v>
      </c>
      <c r="DS31" s="191" t="s">
        <v>2209</v>
      </c>
      <c r="DT31" s="191" t="s">
        <v>2208</v>
      </c>
      <c r="DU31" s="192">
        <v>44164</v>
      </c>
      <c r="DV31" s="190" t="s">
        <v>2215</v>
      </c>
      <c r="DW31" s="180">
        <v>2582000</v>
      </c>
      <c r="DX31" s="184" t="s">
        <v>2207</v>
      </c>
      <c r="DY31" s="184" t="s">
        <v>59</v>
      </c>
      <c r="DZ31" s="184">
        <v>3</v>
      </c>
      <c r="EA31" s="184" t="s">
        <v>2209</v>
      </c>
      <c r="EB31" s="184" t="s">
        <v>2208</v>
      </c>
      <c r="EC31" s="181">
        <v>44164</v>
      </c>
      <c r="ED31" s="191" t="s">
        <v>2217</v>
      </c>
      <c r="EE31" s="188">
        <v>0</v>
      </c>
      <c r="EF31" s="191" t="s">
        <v>2207</v>
      </c>
      <c r="EG31" s="191" t="s">
        <v>59</v>
      </c>
      <c r="EH31" s="191">
        <v>3</v>
      </c>
      <c r="EI31" s="191" t="s">
        <v>2209</v>
      </c>
      <c r="EJ31" s="191" t="s">
        <v>2208</v>
      </c>
      <c r="EK31" s="192">
        <v>44164</v>
      </c>
      <c r="EL31" s="190" t="s">
        <v>2210</v>
      </c>
      <c r="EM31" s="180">
        <v>0</v>
      </c>
      <c r="EN31" s="184" t="s">
        <v>2207</v>
      </c>
      <c r="EO31" s="184" t="s">
        <v>59</v>
      </c>
      <c r="EP31" s="184">
        <v>3</v>
      </c>
      <c r="EQ31" s="184" t="s">
        <v>2209</v>
      </c>
      <c r="ER31" s="184" t="s">
        <v>2208</v>
      </c>
      <c r="ES31" s="181">
        <v>44164</v>
      </c>
      <c r="ET31" s="191" t="s">
        <v>2655</v>
      </c>
      <c r="EU31" s="191">
        <v>0</v>
      </c>
      <c r="EV31" s="191" t="s">
        <v>2652</v>
      </c>
      <c r="EW31" s="191" t="s">
        <v>59</v>
      </c>
      <c r="EX31" s="191">
        <v>3</v>
      </c>
      <c r="EY31" s="191" t="s">
        <v>2653</v>
      </c>
      <c r="EZ31" s="191" t="s">
        <v>690</v>
      </c>
      <c r="FA31" s="192">
        <v>44225</v>
      </c>
      <c r="FB31" s="190" t="s">
        <v>358</v>
      </c>
      <c r="FC31" s="184">
        <v>5</v>
      </c>
      <c r="FD31" s="184">
        <v>0</v>
      </c>
      <c r="FE31" s="184" t="s">
        <v>21</v>
      </c>
      <c r="FF31" s="184">
        <v>2</v>
      </c>
      <c r="FG31" s="184" t="s">
        <v>357</v>
      </c>
      <c r="FH31" s="184">
        <v>0</v>
      </c>
      <c r="FI31" s="181">
        <v>43509</v>
      </c>
      <c r="FJ31" s="190" t="s">
        <v>361</v>
      </c>
      <c r="FK31" s="191" t="s">
        <v>14</v>
      </c>
      <c r="FL31" s="191">
        <v>0</v>
      </c>
      <c r="FM31" s="191" t="s">
        <v>21</v>
      </c>
      <c r="FN31" s="191">
        <v>2</v>
      </c>
      <c r="FO31" s="191" t="s">
        <v>354</v>
      </c>
      <c r="FP31" s="188">
        <v>0</v>
      </c>
      <c r="FQ31" s="189">
        <v>43509</v>
      </c>
      <c r="FR31" s="190" t="s">
        <v>362</v>
      </c>
      <c r="FS31" s="184" t="s">
        <v>14</v>
      </c>
      <c r="FT31" s="184">
        <v>0</v>
      </c>
      <c r="FU31" s="184" t="s">
        <v>21</v>
      </c>
      <c r="FV31" s="184">
        <v>2</v>
      </c>
      <c r="FW31" s="184" t="s">
        <v>354</v>
      </c>
      <c r="FX31" s="184">
        <v>0</v>
      </c>
      <c r="FY31" s="181">
        <v>43509</v>
      </c>
      <c r="FZ31" s="191" t="s">
        <v>4730</v>
      </c>
      <c r="GA31" s="191">
        <v>3</v>
      </c>
      <c r="GB31" s="191" t="s">
        <v>3077</v>
      </c>
      <c r="GC31" s="191" t="s">
        <v>21</v>
      </c>
      <c r="GD31" s="191">
        <v>2</v>
      </c>
      <c r="GE31" s="191" t="s">
        <v>14</v>
      </c>
      <c r="GF31" s="191" t="s">
        <v>14</v>
      </c>
      <c r="GG31" s="192">
        <v>44498</v>
      </c>
      <c r="GH31" s="190" t="s">
        <v>4736</v>
      </c>
      <c r="GI31" s="184">
        <v>1</v>
      </c>
      <c r="GJ31" s="184" t="s">
        <v>3077</v>
      </c>
      <c r="GK31" s="184" t="s">
        <v>21</v>
      </c>
      <c r="GL31" s="184">
        <v>2</v>
      </c>
      <c r="GM31" s="184" t="s">
        <v>14</v>
      </c>
      <c r="GN31" s="184" t="s">
        <v>14</v>
      </c>
      <c r="GO31" s="181">
        <v>44498</v>
      </c>
      <c r="GP31" s="191" t="s">
        <v>4731</v>
      </c>
      <c r="GQ31" s="191">
        <v>2</v>
      </c>
      <c r="GR31" s="191" t="s">
        <v>3077</v>
      </c>
      <c r="GS31" s="191" t="s">
        <v>21</v>
      </c>
      <c r="GT31" s="191">
        <v>2</v>
      </c>
      <c r="GU31" s="191" t="s">
        <v>14</v>
      </c>
      <c r="GV31" s="191" t="s">
        <v>14</v>
      </c>
      <c r="GW31" s="192">
        <v>44498</v>
      </c>
      <c r="GX31" s="190" t="s">
        <v>4737</v>
      </c>
      <c r="GY31" s="184">
        <v>0</v>
      </c>
      <c r="GZ31" s="184" t="s">
        <v>3077</v>
      </c>
      <c r="HA31" s="184" t="s">
        <v>21</v>
      </c>
      <c r="HB31" s="184">
        <v>2</v>
      </c>
      <c r="HC31" s="184" t="s">
        <v>14</v>
      </c>
      <c r="HD31" s="184" t="s">
        <v>14</v>
      </c>
      <c r="HE31" s="181">
        <v>44498</v>
      </c>
      <c r="HF31" s="191" t="s">
        <v>4729</v>
      </c>
      <c r="HG31" s="191">
        <v>3</v>
      </c>
      <c r="HH31" s="191" t="s">
        <v>3077</v>
      </c>
      <c r="HI31" s="191" t="s">
        <v>21</v>
      </c>
      <c r="HJ31" s="191">
        <v>2</v>
      </c>
      <c r="HK31" s="191" t="s">
        <v>14</v>
      </c>
      <c r="HL31" s="191" t="s">
        <v>14</v>
      </c>
      <c r="HM31" s="192">
        <v>44498</v>
      </c>
      <c r="HN31" s="190" t="s">
        <v>4735</v>
      </c>
      <c r="HO31" s="184">
        <v>0</v>
      </c>
      <c r="HP31" s="184" t="s">
        <v>3077</v>
      </c>
      <c r="HQ31" s="184" t="s">
        <v>21</v>
      </c>
      <c r="HR31" s="184">
        <v>2</v>
      </c>
      <c r="HS31" s="184" t="s">
        <v>14</v>
      </c>
      <c r="HT31" s="184" t="s">
        <v>14</v>
      </c>
      <c r="HU31" s="181">
        <v>44498</v>
      </c>
      <c r="HV31" s="191" t="s">
        <v>4732</v>
      </c>
      <c r="HW31" s="191">
        <v>0</v>
      </c>
      <c r="HX31" s="191" t="s">
        <v>3077</v>
      </c>
      <c r="HY31" s="191" t="s">
        <v>21</v>
      </c>
      <c r="HZ31" s="191">
        <v>2</v>
      </c>
      <c r="IA31" s="191" t="s">
        <v>14</v>
      </c>
      <c r="IB31" s="191" t="s">
        <v>14</v>
      </c>
      <c r="IC31" s="192">
        <v>44498</v>
      </c>
      <c r="ID31" s="190" t="s">
        <v>4734</v>
      </c>
      <c r="IE31" s="184">
        <v>2</v>
      </c>
      <c r="IF31" s="184" t="s">
        <v>3077</v>
      </c>
      <c r="IG31" s="184" t="s">
        <v>21</v>
      </c>
      <c r="IH31" s="184">
        <v>2</v>
      </c>
      <c r="II31" s="184" t="s">
        <v>14</v>
      </c>
      <c r="IJ31" s="184" t="s">
        <v>14</v>
      </c>
      <c r="IK31" s="181">
        <v>44498</v>
      </c>
      <c r="IL31" s="191" t="s">
        <v>4733</v>
      </c>
      <c r="IM31" s="191">
        <v>1</v>
      </c>
      <c r="IN31" s="191" t="s">
        <v>3077</v>
      </c>
      <c r="IO31" s="191" t="s">
        <v>21</v>
      </c>
      <c r="IP31" s="191">
        <v>2</v>
      </c>
      <c r="IQ31" s="191" t="s">
        <v>14</v>
      </c>
      <c r="IR31" s="191" t="s">
        <v>14</v>
      </c>
      <c r="IS31" s="192">
        <v>44498</v>
      </c>
    </row>
    <row r="32" spans="1:253" s="286" customFormat="1" ht="12.75" customHeight="1" x14ac:dyDescent="0.2">
      <c r="A32" s="286" t="s">
        <v>464</v>
      </c>
      <c r="B32" s="286" t="s">
        <v>7815</v>
      </c>
      <c r="C32" s="286" t="s">
        <v>465</v>
      </c>
      <c r="D32" s="286" t="s">
        <v>466</v>
      </c>
      <c r="E32" s="286" t="s">
        <v>7321</v>
      </c>
      <c r="F32" s="286" t="s">
        <v>2404</v>
      </c>
      <c r="G32" s="179">
        <v>47077000</v>
      </c>
      <c r="H32" s="180" t="s">
        <v>2084</v>
      </c>
      <c r="I32" s="180" t="s">
        <v>41</v>
      </c>
      <c r="J32" s="180">
        <v>1</v>
      </c>
      <c r="K32" s="180" t="s">
        <v>2403</v>
      </c>
      <c r="L32" s="180" t="s">
        <v>2402</v>
      </c>
      <c r="M32" s="181">
        <v>44224</v>
      </c>
      <c r="N32" s="190" t="s">
        <v>2445</v>
      </c>
      <c r="O32" s="182">
        <v>92610</v>
      </c>
      <c r="P32" s="182" t="s">
        <v>2442</v>
      </c>
      <c r="Q32" s="182" t="s">
        <v>21</v>
      </c>
      <c r="R32" s="182">
        <v>2</v>
      </c>
      <c r="S32" s="182" t="s">
        <v>2444</v>
      </c>
      <c r="T32" s="182" t="s">
        <v>2443</v>
      </c>
      <c r="U32" s="183">
        <v>44224</v>
      </c>
      <c r="V32" s="190" t="s">
        <v>2447</v>
      </c>
      <c r="W32" s="180">
        <v>11983000</v>
      </c>
      <c r="X32" s="180" t="s">
        <v>2442</v>
      </c>
      <c r="Y32" s="180" t="s">
        <v>21</v>
      </c>
      <c r="Z32" s="180">
        <v>2</v>
      </c>
      <c r="AA32" s="180" t="s">
        <v>2446</v>
      </c>
      <c r="AB32" s="180" t="s">
        <v>2443</v>
      </c>
      <c r="AC32" s="181">
        <v>44224</v>
      </c>
      <c r="AD32" s="190" t="s">
        <v>3234</v>
      </c>
      <c r="AE32" s="188">
        <v>115000</v>
      </c>
      <c r="AF32" s="188" t="s">
        <v>3231</v>
      </c>
      <c r="AG32" s="188" t="s">
        <v>21</v>
      </c>
      <c r="AH32" s="188">
        <v>2</v>
      </c>
      <c r="AI32" s="188" t="s">
        <v>3233</v>
      </c>
      <c r="AJ32" s="188" t="s">
        <v>3232</v>
      </c>
      <c r="AK32" s="189">
        <v>44376</v>
      </c>
      <c r="AL32" s="190" t="s">
        <v>3236</v>
      </c>
      <c r="AM32" s="180">
        <v>115000</v>
      </c>
      <c r="AN32" s="180" t="s">
        <v>3231</v>
      </c>
      <c r="AO32" s="180" t="s">
        <v>21</v>
      </c>
      <c r="AP32" s="180">
        <v>2</v>
      </c>
      <c r="AQ32" s="180" t="s">
        <v>3235</v>
      </c>
      <c r="AR32" s="180" t="s">
        <v>3232</v>
      </c>
      <c r="AS32" s="181">
        <v>44376</v>
      </c>
      <c r="AT32" s="191" t="s">
        <v>473</v>
      </c>
      <c r="AU32" s="188" t="s">
        <v>14</v>
      </c>
      <c r="AV32" s="188">
        <v>0</v>
      </c>
      <c r="AW32" s="188" t="s">
        <v>21</v>
      </c>
      <c r="AX32" s="188">
        <v>2</v>
      </c>
      <c r="AY32" s="188">
        <v>0</v>
      </c>
      <c r="AZ32" s="188">
        <v>0</v>
      </c>
      <c r="BA32" s="189">
        <v>43510</v>
      </c>
      <c r="BB32" s="190" t="s">
        <v>472</v>
      </c>
      <c r="BC32" s="180" t="s">
        <v>14</v>
      </c>
      <c r="BD32" s="180">
        <v>0</v>
      </c>
      <c r="BE32" s="180" t="s">
        <v>21</v>
      </c>
      <c r="BF32" s="180">
        <v>2</v>
      </c>
      <c r="BG32" s="180">
        <v>0</v>
      </c>
      <c r="BH32" s="180">
        <v>0</v>
      </c>
      <c r="BI32" s="181">
        <v>43510</v>
      </c>
      <c r="BJ32" s="191" t="s">
        <v>3240</v>
      </c>
      <c r="BK32" s="191">
        <v>131</v>
      </c>
      <c r="BL32" s="191" t="s">
        <v>3237</v>
      </c>
      <c r="BM32" s="191" t="s">
        <v>21</v>
      </c>
      <c r="BN32" s="191">
        <v>2</v>
      </c>
      <c r="BO32" s="191" t="s">
        <v>3239</v>
      </c>
      <c r="BP32" s="188" t="s">
        <v>3238</v>
      </c>
      <c r="BQ32" s="192">
        <v>44376</v>
      </c>
      <c r="BR32" s="190" t="s">
        <v>467</v>
      </c>
      <c r="BS32" s="184" t="s">
        <v>14</v>
      </c>
      <c r="BT32" s="184">
        <v>0</v>
      </c>
      <c r="BU32" s="184" t="s">
        <v>21</v>
      </c>
      <c r="BV32" s="184">
        <v>2</v>
      </c>
      <c r="BW32" s="184">
        <v>0</v>
      </c>
      <c r="BX32" s="184">
        <v>0</v>
      </c>
      <c r="BY32" s="181">
        <v>43510</v>
      </c>
      <c r="BZ32" s="191" t="s">
        <v>468</v>
      </c>
      <c r="CA32" s="191" t="s">
        <v>14</v>
      </c>
      <c r="CB32" s="191">
        <v>0</v>
      </c>
      <c r="CC32" s="191" t="s">
        <v>14</v>
      </c>
      <c r="CD32" s="191" t="s">
        <v>14</v>
      </c>
      <c r="CE32" s="191">
        <v>0</v>
      </c>
      <c r="CF32" s="191">
        <v>0</v>
      </c>
      <c r="CG32" s="192">
        <v>43510</v>
      </c>
      <c r="CH32" s="190" t="s">
        <v>8180</v>
      </c>
      <c r="CI32" s="191" t="e">
        <v>#N/A</v>
      </c>
      <c r="CJ32" s="191" t="e">
        <v>#N/A</v>
      </c>
      <c r="CK32" s="191" t="e">
        <v>#N/A</v>
      </c>
      <c r="CL32" s="191" t="e">
        <v>#N/A</v>
      </c>
      <c r="CM32" s="191" t="e">
        <v>#N/A</v>
      </c>
      <c r="CN32" s="191" t="e">
        <v>#N/A</v>
      </c>
      <c r="CO32" s="193" t="e">
        <v>#N/A</v>
      </c>
      <c r="CP32" s="191" t="s">
        <v>471</v>
      </c>
      <c r="CQ32" s="184" t="s">
        <v>14</v>
      </c>
      <c r="CR32" s="184">
        <v>0</v>
      </c>
      <c r="CS32" s="184" t="s">
        <v>21</v>
      </c>
      <c r="CT32" s="184">
        <v>2</v>
      </c>
      <c r="CU32" s="184">
        <v>0</v>
      </c>
      <c r="CV32" s="184">
        <v>0</v>
      </c>
      <c r="CW32" s="181">
        <v>43510</v>
      </c>
      <c r="CX32" s="191" t="s">
        <v>3246</v>
      </c>
      <c r="CY32" s="188">
        <v>115000</v>
      </c>
      <c r="CZ32" s="188" t="s">
        <v>3231</v>
      </c>
      <c r="DA32" s="188" t="s">
        <v>21</v>
      </c>
      <c r="DB32" s="188">
        <v>2</v>
      </c>
      <c r="DC32" s="188" t="s">
        <v>3245</v>
      </c>
      <c r="DD32" s="188" t="s">
        <v>3232</v>
      </c>
      <c r="DE32" s="194">
        <v>44376</v>
      </c>
      <c r="DF32" s="190" t="s">
        <v>3247</v>
      </c>
      <c r="DG32" s="180">
        <v>11868000</v>
      </c>
      <c r="DH32" s="184" t="s">
        <v>3231</v>
      </c>
      <c r="DI32" s="184" t="s">
        <v>21</v>
      </c>
      <c r="DJ32" s="184">
        <v>2</v>
      </c>
      <c r="DK32" s="184" t="s">
        <v>3245</v>
      </c>
      <c r="DL32" s="184" t="s">
        <v>3232</v>
      </c>
      <c r="DM32" s="181">
        <v>44376</v>
      </c>
      <c r="DN32" s="191" t="s">
        <v>3248</v>
      </c>
      <c r="DO32" s="188">
        <v>0</v>
      </c>
      <c r="DP32" s="191" t="s">
        <v>3231</v>
      </c>
      <c r="DQ32" s="191" t="s">
        <v>21</v>
      </c>
      <c r="DR32" s="191">
        <v>2</v>
      </c>
      <c r="DS32" s="191" t="s">
        <v>3245</v>
      </c>
      <c r="DT32" s="191" t="s">
        <v>3232</v>
      </c>
      <c r="DU32" s="192">
        <v>44376</v>
      </c>
      <c r="DV32" s="190" t="s">
        <v>3249</v>
      </c>
      <c r="DW32" s="180">
        <v>115000</v>
      </c>
      <c r="DX32" s="184" t="s">
        <v>3231</v>
      </c>
      <c r="DY32" s="184" t="s">
        <v>21</v>
      </c>
      <c r="DZ32" s="184">
        <v>2</v>
      </c>
      <c r="EA32" s="184" t="s">
        <v>3245</v>
      </c>
      <c r="EB32" s="184" t="s">
        <v>3232</v>
      </c>
      <c r="EC32" s="181">
        <v>44376</v>
      </c>
      <c r="ED32" s="191" t="s">
        <v>3250</v>
      </c>
      <c r="EE32" s="188">
        <v>0</v>
      </c>
      <c r="EF32" s="191" t="s">
        <v>3231</v>
      </c>
      <c r="EG32" s="191" t="s">
        <v>21</v>
      </c>
      <c r="EH32" s="191">
        <v>2</v>
      </c>
      <c r="EI32" s="191" t="s">
        <v>3245</v>
      </c>
      <c r="EJ32" s="191" t="s">
        <v>3232</v>
      </c>
      <c r="EK32" s="192">
        <v>44376</v>
      </c>
      <c r="EL32" s="190" t="s">
        <v>3251</v>
      </c>
      <c r="EM32" s="180">
        <v>0</v>
      </c>
      <c r="EN32" s="184" t="s">
        <v>3231</v>
      </c>
      <c r="EO32" s="184" t="s">
        <v>21</v>
      </c>
      <c r="EP32" s="184">
        <v>2</v>
      </c>
      <c r="EQ32" s="184" t="s">
        <v>3245</v>
      </c>
      <c r="ER32" s="184" t="s">
        <v>3232</v>
      </c>
      <c r="ES32" s="181">
        <v>44376</v>
      </c>
      <c r="ET32" s="191" t="s">
        <v>3244</v>
      </c>
      <c r="EU32" s="191">
        <v>131</v>
      </c>
      <c r="EV32" s="191" t="s">
        <v>3241</v>
      </c>
      <c r="EW32" s="191" t="s">
        <v>21</v>
      </c>
      <c r="EX32" s="191">
        <v>2</v>
      </c>
      <c r="EY32" s="191" t="s">
        <v>3243</v>
      </c>
      <c r="EZ32" s="191" t="s">
        <v>3242</v>
      </c>
      <c r="FA32" s="192">
        <v>44376</v>
      </c>
      <c r="FB32" s="190" t="s">
        <v>470</v>
      </c>
      <c r="FC32" s="184">
        <v>2</v>
      </c>
      <c r="FD32" s="184">
        <v>0</v>
      </c>
      <c r="FE32" s="184" t="s">
        <v>21</v>
      </c>
      <c r="FF32" s="184">
        <v>2</v>
      </c>
      <c r="FG32" s="184" t="s">
        <v>469</v>
      </c>
      <c r="FH32" s="184">
        <v>0</v>
      </c>
      <c r="FI32" s="181">
        <v>43510</v>
      </c>
      <c r="FJ32" s="190" t="s">
        <v>474</v>
      </c>
      <c r="FK32" s="191" t="s">
        <v>14</v>
      </c>
      <c r="FL32" s="191">
        <v>0</v>
      </c>
      <c r="FM32" s="191" t="s">
        <v>21</v>
      </c>
      <c r="FN32" s="191">
        <v>2</v>
      </c>
      <c r="FO32" s="191">
        <v>0</v>
      </c>
      <c r="FP32" s="188">
        <v>0</v>
      </c>
      <c r="FQ32" s="189">
        <v>43510</v>
      </c>
      <c r="FR32" s="190" t="s">
        <v>475</v>
      </c>
      <c r="FS32" s="184" t="s">
        <v>14</v>
      </c>
      <c r="FT32" s="184">
        <v>0</v>
      </c>
      <c r="FU32" s="184" t="s">
        <v>21</v>
      </c>
      <c r="FV32" s="184">
        <v>2</v>
      </c>
      <c r="FW32" s="184">
        <v>0</v>
      </c>
      <c r="FX32" s="184">
        <v>0</v>
      </c>
      <c r="FY32" s="181">
        <v>43510</v>
      </c>
      <c r="FZ32" s="191" t="s">
        <v>4195</v>
      </c>
      <c r="GA32" s="191">
        <v>0</v>
      </c>
      <c r="GB32" s="191" t="s">
        <v>3077</v>
      </c>
      <c r="GC32" s="191" t="s">
        <v>21</v>
      </c>
      <c r="GD32" s="191">
        <v>2</v>
      </c>
      <c r="GE32" s="191" t="s">
        <v>14</v>
      </c>
      <c r="GF32" s="191" t="s">
        <v>14</v>
      </c>
      <c r="GG32" s="192">
        <v>44494</v>
      </c>
      <c r="GH32" s="190" t="s">
        <v>4201</v>
      </c>
      <c r="GI32" s="184">
        <v>0</v>
      </c>
      <c r="GJ32" s="184" t="s">
        <v>3077</v>
      </c>
      <c r="GK32" s="184" t="s">
        <v>21</v>
      </c>
      <c r="GL32" s="184">
        <v>2</v>
      </c>
      <c r="GM32" s="184" t="s">
        <v>14</v>
      </c>
      <c r="GN32" s="184" t="s">
        <v>14</v>
      </c>
      <c r="GO32" s="181">
        <v>44494</v>
      </c>
      <c r="GP32" s="191" t="s">
        <v>4196</v>
      </c>
      <c r="GQ32" s="191">
        <v>0</v>
      </c>
      <c r="GR32" s="191" t="s">
        <v>3077</v>
      </c>
      <c r="GS32" s="191" t="s">
        <v>21</v>
      </c>
      <c r="GT32" s="191">
        <v>2</v>
      </c>
      <c r="GU32" s="191" t="s">
        <v>14</v>
      </c>
      <c r="GV32" s="191" t="s">
        <v>14</v>
      </c>
      <c r="GW32" s="192">
        <v>44494</v>
      </c>
      <c r="GX32" s="190" t="s">
        <v>4202</v>
      </c>
      <c r="GY32" s="184">
        <v>0</v>
      </c>
      <c r="GZ32" s="184" t="s">
        <v>3077</v>
      </c>
      <c r="HA32" s="184" t="s">
        <v>21</v>
      </c>
      <c r="HB32" s="184">
        <v>2</v>
      </c>
      <c r="HC32" s="184" t="s">
        <v>14</v>
      </c>
      <c r="HD32" s="184" t="s">
        <v>14</v>
      </c>
      <c r="HE32" s="181">
        <v>44494</v>
      </c>
      <c r="HF32" s="191" t="s">
        <v>4194</v>
      </c>
      <c r="HG32" s="191">
        <v>1</v>
      </c>
      <c r="HH32" s="191" t="s">
        <v>3077</v>
      </c>
      <c r="HI32" s="191" t="s">
        <v>21</v>
      </c>
      <c r="HJ32" s="191">
        <v>2</v>
      </c>
      <c r="HK32" s="191" t="s">
        <v>14</v>
      </c>
      <c r="HL32" s="191" t="s">
        <v>14</v>
      </c>
      <c r="HM32" s="192">
        <v>44494</v>
      </c>
      <c r="HN32" s="190" t="s">
        <v>4200</v>
      </c>
      <c r="HO32" s="184">
        <v>1</v>
      </c>
      <c r="HP32" s="184" t="s">
        <v>3077</v>
      </c>
      <c r="HQ32" s="184" t="s">
        <v>21</v>
      </c>
      <c r="HR32" s="184">
        <v>2</v>
      </c>
      <c r="HS32" s="184" t="s">
        <v>14</v>
      </c>
      <c r="HT32" s="184" t="s">
        <v>14</v>
      </c>
      <c r="HU32" s="181">
        <v>44494</v>
      </c>
      <c r="HV32" s="191" t="s">
        <v>4197</v>
      </c>
      <c r="HW32" s="191">
        <v>0</v>
      </c>
      <c r="HX32" s="191" t="s">
        <v>3077</v>
      </c>
      <c r="HY32" s="191" t="s">
        <v>21</v>
      </c>
      <c r="HZ32" s="191">
        <v>2</v>
      </c>
      <c r="IA32" s="191" t="s">
        <v>14</v>
      </c>
      <c r="IB32" s="191" t="s">
        <v>14</v>
      </c>
      <c r="IC32" s="192">
        <v>44494</v>
      </c>
      <c r="ID32" s="190" t="s">
        <v>4199</v>
      </c>
      <c r="IE32" s="184">
        <v>0</v>
      </c>
      <c r="IF32" s="184" t="s">
        <v>3077</v>
      </c>
      <c r="IG32" s="184" t="s">
        <v>21</v>
      </c>
      <c r="IH32" s="184">
        <v>2</v>
      </c>
      <c r="II32" s="184" t="s">
        <v>14</v>
      </c>
      <c r="IJ32" s="184" t="s">
        <v>14</v>
      </c>
      <c r="IK32" s="181">
        <v>44494</v>
      </c>
      <c r="IL32" s="191" t="s">
        <v>4198</v>
      </c>
      <c r="IM32" s="191">
        <v>1</v>
      </c>
      <c r="IN32" s="191" t="s">
        <v>3077</v>
      </c>
      <c r="IO32" s="191" t="s">
        <v>21</v>
      </c>
      <c r="IP32" s="191">
        <v>2</v>
      </c>
      <c r="IQ32" s="191" t="s">
        <v>14</v>
      </c>
      <c r="IR32" s="191" t="s">
        <v>14</v>
      </c>
      <c r="IS32" s="192">
        <v>44494</v>
      </c>
    </row>
    <row r="33" spans="1:253" s="286" customFormat="1" ht="12.75" customHeight="1" x14ac:dyDescent="0.2">
      <c r="A33" s="286" t="s">
        <v>567</v>
      </c>
      <c r="B33" s="286" t="s">
        <v>7798</v>
      </c>
      <c r="C33" s="286" t="s">
        <v>568</v>
      </c>
      <c r="D33" s="286" t="s">
        <v>569</v>
      </c>
      <c r="E33" s="286" t="s">
        <v>7324</v>
      </c>
      <c r="F33" s="286" t="s">
        <v>3082</v>
      </c>
      <c r="G33" s="179">
        <v>103700000</v>
      </c>
      <c r="H33" s="180" t="s">
        <v>3079</v>
      </c>
      <c r="I33" s="180" t="s">
        <v>21</v>
      </c>
      <c r="J33" s="180">
        <v>2</v>
      </c>
      <c r="K33" s="180" t="s">
        <v>3081</v>
      </c>
      <c r="L33" s="180" t="s">
        <v>3080</v>
      </c>
      <c r="M33" s="181">
        <v>44363</v>
      </c>
      <c r="N33" s="190" t="s">
        <v>3086</v>
      </c>
      <c r="O33" s="182">
        <v>1063652</v>
      </c>
      <c r="P33" s="182" t="s">
        <v>3083</v>
      </c>
      <c r="Q33" s="182" t="s">
        <v>21</v>
      </c>
      <c r="R33" s="182">
        <v>2</v>
      </c>
      <c r="S33" s="182" t="s">
        <v>3085</v>
      </c>
      <c r="T33" s="182" t="s">
        <v>3084</v>
      </c>
      <c r="U33" s="183">
        <v>44363</v>
      </c>
      <c r="V33" s="190" t="s">
        <v>3088</v>
      </c>
      <c r="W33" s="180">
        <v>103700000</v>
      </c>
      <c r="X33" s="180" t="s">
        <v>3079</v>
      </c>
      <c r="Y33" s="180" t="s">
        <v>21</v>
      </c>
      <c r="Z33" s="180">
        <v>2</v>
      </c>
      <c r="AA33" s="180" t="s">
        <v>3087</v>
      </c>
      <c r="AB33" s="180" t="s">
        <v>3080</v>
      </c>
      <c r="AC33" s="181">
        <v>44363</v>
      </c>
      <c r="AD33" s="190" t="s">
        <v>3090</v>
      </c>
      <c r="AE33" s="188">
        <v>103700000</v>
      </c>
      <c r="AF33" s="188" t="s">
        <v>3079</v>
      </c>
      <c r="AG33" s="188" t="s">
        <v>21</v>
      </c>
      <c r="AH33" s="188">
        <v>2</v>
      </c>
      <c r="AI33" s="188" t="s">
        <v>3089</v>
      </c>
      <c r="AJ33" s="188" t="s">
        <v>3080</v>
      </c>
      <c r="AK33" s="189">
        <v>44363</v>
      </c>
      <c r="AL33" s="190" t="s">
        <v>6655</v>
      </c>
      <c r="AM33" s="180">
        <v>6515000</v>
      </c>
      <c r="AN33" s="180" t="s">
        <v>6652</v>
      </c>
      <c r="AO33" s="180" t="s">
        <v>21</v>
      </c>
      <c r="AP33" s="180">
        <v>2</v>
      </c>
      <c r="AQ33" s="180" t="s">
        <v>6654</v>
      </c>
      <c r="AR33" s="180" t="s">
        <v>6653</v>
      </c>
      <c r="AS33" s="181">
        <v>44591</v>
      </c>
      <c r="AT33" s="191" t="s">
        <v>3093</v>
      </c>
      <c r="AU33" s="188">
        <v>0</v>
      </c>
      <c r="AV33" s="188" t="s">
        <v>14</v>
      </c>
      <c r="AW33" s="188" t="s">
        <v>14</v>
      </c>
      <c r="AX33" s="188" t="s">
        <v>14</v>
      </c>
      <c r="AY33" s="188" t="s">
        <v>3091</v>
      </c>
      <c r="AZ33" s="188" t="s">
        <v>14</v>
      </c>
      <c r="BA33" s="189">
        <v>44363</v>
      </c>
      <c r="BB33" s="190" t="s">
        <v>3092</v>
      </c>
      <c r="BC33" s="180">
        <v>0</v>
      </c>
      <c r="BD33" s="180" t="s">
        <v>14</v>
      </c>
      <c r="BE33" s="180" t="s">
        <v>14</v>
      </c>
      <c r="BF33" s="180" t="s">
        <v>14</v>
      </c>
      <c r="BG33" s="180" t="s">
        <v>3091</v>
      </c>
      <c r="BH33" s="180" t="s">
        <v>14</v>
      </c>
      <c r="BI33" s="181">
        <v>44363</v>
      </c>
      <c r="BJ33" s="191" t="s">
        <v>6656</v>
      </c>
      <c r="BK33" s="191">
        <v>11492</v>
      </c>
      <c r="BL33" s="191" t="s">
        <v>6568</v>
      </c>
      <c r="BM33" s="191" t="s">
        <v>21</v>
      </c>
      <c r="BN33" s="191">
        <v>2</v>
      </c>
      <c r="BO33" s="191" t="s">
        <v>6571</v>
      </c>
      <c r="BP33" s="188" t="s">
        <v>2021</v>
      </c>
      <c r="BQ33" s="192">
        <v>44591</v>
      </c>
      <c r="BR33" s="190" t="s">
        <v>573</v>
      </c>
      <c r="BS33" s="184" t="s">
        <v>14</v>
      </c>
      <c r="BT33" s="184" t="s">
        <v>570</v>
      </c>
      <c r="BU33" s="184" t="s">
        <v>21</v>
      </c>
      <c r="BV33" s="184">
        <v>2</v>
      </c>
      <c r="BW33" s="184" t="s">
        <v>572</v>
      </c>
      <c r="BX33" s="184" t="s">
        <v>571</v>
      </c>
      <c r="BY33" s="181">
        <v>43511</v>
      </c>
      <c r="BZ33" s="191" t="s">
        <v>574</v>
      </c>
      <c r="CA33" s="191" t="s">
        <v>14</v>
      </c>
      <c r="CB33" s="191" t="s">
        <v>570</v>
      </c>
      <c r="CC33" s="191" t="s">
        <v>21</v>
      </c>
      <c r="CD33" s="191">
        <v>2</v>
      </c>
      <c r="CE33" s="191" t="s">
        <v>572</v>
      </c>
      <c r="CF33" s="191" t="s">
        <v>571</v>
      </c>
      <c r="CG33" s="192">
        <v>43511</v>
      </c>
      <c r="CH33" s="190" t="s">
        <v>8181</v>
      </c>
      <c r="CI33" s="191" t="e">
        <v>#N/A</v>
      </c>
      <c r="CJ33" s="191" t="e">
        <v>#N/A</v>
      </c>
      <c r="CK33" s="191" t="e">
        <v>#N/A</v>
      </c>
      <c r="CL33" s="191" t="e">
        <v>#N/A</v>
      </c>
      <c r="CM33" s="191" t="e">
        <v>#N/A</v>
      </c>
      <c r="CN33" s="191" t="e">
        <v>#N/A</v>
      </c>
      <c r="CO33" s="193" t="e">
        <v>#N/A</v>
      </c>
      <c r="CP33" s="191" t="s">
        <v>576</v>
      </c>
      <c r="CQ33" s="184" t="s">
        <v>14</v>
      </c>
      <c r="CR33" s="184">
        <v>0</v>
      </c>
      <c r="CS33" s="184" t="s">
        <v>21</v>
      </c>
      <c r="CT33" s="184">
        <v>2</v>
      </c>
      <c r="CU33" s="184" t="s">
        <v>575</v>
      </c>
      <c r="CV33" s="184">
        <v>0</v>
      </c>
      <c r="CW33" s="181">
        <v>43511</v>
      </c>
      <c r="CX33" s="191" t="s">
        <v>3095</v>
      </c>
      <c r="CY33" s="188">
        <v>23500000</v>
      </c>
      <c r="CZ33" s="188" t="s">
        <v>3094</v>
      </c>
      <c r="DA33" s="188" t="s">
        <v>21</v>
      </c>
      <c r="DB33" s="188">
        <v>2</v>
      </c>
      <c r="DC33" s="188" t="s">
        <v>3100</v>
      </c>
      <c r="DD33" s="188" t="s">
        <v>3080</v>
      </c>
      <c r="DE33" s="194">
        <v>44363</v>
      </c>
      <c r="DF33" s="190" t="s">
        <v>3097</v>
      </c>
      <c r="DG33" s="180">
        <v>0</v>
      </c>
      <c r="DH33" s="184" t="s">
        <v>3094</v>
      </c>
      <c r="DI33" s="184" t="s">
        <v>21</v>
      </c>
      <c r="DJ33" s="184">
        <v>2</v>
      </c>
      <c r="DK33" s="184" t="s">
        <v>3096</v>
      </c>
      <c r="DL33" s="184" t="s">
        <v>3080</v>
      </c>
      <c r="DM33" s="181">
        <v>44363</v>
      </c>
      <c r="DN33" s="191" t="s">
        <v>3099</v>
      </c>
      <c r="DO33" s="188">
        <v>80200000</v>
      </c>
      <c r="DP33" s="191" t="s">
        <v>3094</v>
      </c>
      <c r="DQ33" s="191" t="s">
        <v>21</v>
      </c>
      <c r="DR33" s="191">
        <v>2</v>
      </c>
      <c r="DS33" s="191" t="s">
        <v>3098</v>
      </c>
      <c r="DT33" s="191" t="s">
        <v>3080</v>
      </c>
      <c r="DU33" s="192">
        <v>44363</v>
      </c>
      <c r="DV33" s="190" t="s">
        <v>3101</v>
      </c>
      <c r="DW33" s="180">
        <v>925000</v>
      </c>
      <c r="DX33" s="184" t="s">
        <v>3094</v>
      </c>
      <c r="DY33" s="184" t="s">
        <v>21</v>
      </c>
      <c r="DZ33" s="184">
        <v>2</v>
      </c>
      <c r="EA33" s="184" t="s">
        <v>3100</v>
      </c>
      <c r="EB33" s="184" t="s">
        <v>3080</v>
      </c>
      <c r="EC33" s="181">
        <v>44363</v>
      </c>
      <c r="ED33" s="191" t="s">
        <v>3102</v>
      </c>
      <c r="EE33" s="188">
        <v>17150000</v>
      </c>
      <c r="EF33" s="191" t="s">
        <v>3094</v>
      </c>
      <c r="EG33" s="191" t="s">
        <v>21</v>
      </c>
      <c r="EH33" s="191">
        <v>2</v>
      </c>
      <c r="EI33" s="191" t="s">
        <v>3100</v>
      </c>
      <c r="EJ33" s="191" t="s">
        <v>3080</v>
      </c>
      <c r="EK33" s="192">
        <v>44363</v>
      </c>
      <c r="EL33" s="190" t="s">
        <v>3103</v>
      </c>
      <c r="EM33" s="180">
        <v>5425000</v>
      </c>
      <c r="EN33" s="184" t="s">
        <v>3094</v>
      </c>
      <c r="EO33" s="184" t="s">
        <v>21</v>
      </c>
      <c r="EP33" s="184">
        <v>2</v>
      </c>
      <c r="EQ33" s="184" t="s">
        <v>3100</v>
      </c>
      <c r="ER33" s="184" t="s">
        <v>3080</v>
      </c>
      <c r="ES33" s="181">
        <v>44363</v>
      </c>
      <c r="ET33" s="191" t="s">
        <v>6657</v>
      </c>
      <c r="EU33" s="191">
        <v>11492</v>
      </c>
      <c r="EV33" s="191" t="s">
        <v>6568</v>
      </c>
      <c r="EW33" s="191" t="s">
        <v>21</v>
      </c>
      <c r="EX33" s="191">
        <v>2</v>
      </c>
      <c r="EY33" s="191" t="s">
        <v>6571</v>
      </c>
      <c r="EZ33" s="191" t="s">
        <v>2021</v>
      </c>
      <c r="FA33" s="192">
        <v>44591</v>
      </c>
      <c r="FB33" s="190" t="s">
        <v>3107</v>
      </c>
      <c r="FC33" s="184">
        <v>4</v>
      </c>
      <c r="FD33" s="184" t="s">
        <v>3104</v>
      </c>
      <c r="FE33" s="184" t="s">
        <v>41</v>
      </c>
      <c r="FF33" s="184">
        <v>1</v>
      </c>
      <c r="FG33" s="184" t="s">
        <v>3106</v>
      </c>
      <c r="FH33" s="184" t="s">
        <v>3105</v>
      </c>
      <c r="FI33" s="181">
        <v>44363</v>
      </c>
      <c r="FJ33" s="190" t="s">
        <v>3108</v>
      </c>
      <c r="FK33" s="191">
        <v>0</v>
      </c>
      <c r="FL33" s="191" t="s">
        <v>14</v>
      </c>
      <c r="FM33" s="191" t="s">
        <v>14</v>
      </c>
      <c r="FN33" s="191" t="s">
        <v>14</v>
      </c>
      <c r="FO33" s="191" t="s">
        <v>3091</v>
      </c>
      <c r="FP33" s="188" t="s">
        <v>14</v>
      </c>
      <c r="FQ33" s="189">
        <v>44363</v>
      </c>
      <c r="FR33" s="190" t="s">
        <v>3112</v>
      </c>
      <c r="FS33" s="184">
        <v>10000</v>
      </c>
      <c r="FT33" s="184" t="s">
        <v>3109</v>
      </c>
      <c r="FU33" s="184" t="s">
        <v>59</v>
      </c>
      <c r="FV33" s="184">
        <v>3</v>
      </c>
      <c r="FW33" s="184" t="s">
        <v>3111</v>
      </c>
      <c r="FX33" s="184" t="s">
        <v>3110</v>
      </c>
      <c r="FY33" s="181">
        <v>44363</v>
      </c>
      <c r="FZ33" s="191" t="s">
        <v>4926</v>
      </c>
      <c r="GA33" s="191">
        <v>3</v>
      </c>
      <c r="GB33" s="191" t="s">
        <v>3077</v>
      </c>
      <c r="GC33" s="191" t="s">
        <v>21</v>
      </c>
      <c r="GD33" s="191">
        <v>2</v>
      </c>
      <c r="GE33" s="191" t="s">
        <v>14</v>
      </c>
      <c r="GF33" s="191" t="s">
        <v>14</v>
      </c>
      <c r="GG33" s="192">
        <v>44500</v>
      </c>
      <c r="GH33" s="190" t="s">
        <v>4932</v>
      </c>
      <c r="GI33" s="184">
        <v>3</v>
      </c>
      <c r="GJ33" s="184" t="s">
        <v>3077</v>
      </c>
      <c r="GK33" s="184" t="s">
        <v>21</v>
      </c>
      <c r="GL33" s="184">
        <v>2</v>
      </c>
      <c r="GM33" s="184" t="s">
        <v>14</v>
      </c>
      <c r="GN33" s="184" t="s">
        <v>14</v>
      </c>
      <c r="GO33" s="181">
        <v>44500</v>
      </c>
      <c r="GP33" s="191" t="s">
        <v>4927</v>
      </c>
      <c r="GQ33" s="191">
        <v>3</v>
      </c>
      <c r="GR33" s="191" t="s">
        <v>3077</v>
      </c>
      <c r="GS33" s="191" t="s">
        <v>21</v>
      </c>
      <c r="GT33" s="191">
        <v>2</v>
      </c>
      <c r="GU33" s="191" t="s">
        <v>14</v>
      </c>
      <c r="GV33" s="191" t="s">
        <v>14</v>
      </c>
      <c r="GW33" s="192">
        <v>44500</v>
      </c>
      <c r="GX33" s="190" t="s">
        <v>4933</v>
      </c>
      <c r="GY33" s="184">
        <v>3</v>
      </c>
      <c r="GZ33" s="184" t="s">
        <v>3077</v>
      </c>
      <c r="HA33" s="184" t="s">
        <v>21</v>
      </c>
      <c r="HB33" s="184">
        <v>2</v>
      </c>
      <c r="HC33" s="184" t="s">
        <v>14</v>
      </c>
      <c r="HD33" s="184" t="s">
        <v>14</v>
      </c>
      <c r="HE33" s="181">
        <v>44500</v>
      </c>
      <c r="HF33" s="191" t="s">
        <v>4925</v>
      </c>
      <c r="HG33" s="191">
        <v>3</v>
      </c>
      <c r="HH33" s="191" t="s">
        <v>3077</v>
      </c>
      <c r="HI33" s="191" t="s">
        <v>21</v>
      </c>
      <c r="HJ33" s="191">
        <v>2</v>
      </c>
      <c r="HK33" s="191" t="s">
        <v>14</v>
      </c>
      <c r="HL33" s="191" t="s">
        <v>14</v>
      </c>
      <c r="HM33" s="192">
        <v>44500</v>
      </c>
      <c r="HN33" s="190" t="s">
        <v>4931</v>
      </c>
      <c r="HO33" s="184">
        <v>3</v>
      </c>
      <c r="HP33" s="184" t="s">
        <v>3077</v>
      </c>
      <c r="HQ33" s="184" t="s">
        <v>21</v>
      </c>
      <c r="HR33" s="184">
        <v>2</v>
      </c>
      <c r="HS33" s="184" t="s">
        <v>14</v>
      </c>
      <c r="HT33" s="184" t="s">
        <v>14</v>
      </c>
      <c r="HU33" s="181">
        <v>44500</v>
      </c>
      <c r="HV33" s="191" t="s">
        <v>4928</v>
      </c>
      <c r="HW33" s="191">
        <v>3</v>
      </c>
      <c r="HX33" s="191" t="s">
        <v>3077</v>
      </c>
      <c r="HY33" s="191" t="s">
        <v>21</v>
      </c>
      <c r="HZ33" s="191">
        <v>2</v>
      </c>
      <c r="IA33" s="191" t="s">
        <v>14</v>
      </c>
      <c r="IB33" s="191" t="s">
        <v>14</v>
      </c>
      <c r="IC33" s="192">
        <v>44500</v>
      </c>
      <c r="ID33" s="190" t="s">
        <v>4930</v>
      </c>
      <c r="IE33" s="184">
        <v>3</v>
      </c>
      <c r="IF33" s="184" t="s">
        <v>3077</v>
      </c>
      <c r="IG33" s="184" t="s">
        <v>21</v>
      </c>
      <c r="IH33" s="184">
        <v>2</v>
      </c>
      <c r="II33" s="184" t="s">
        <v>14</v>
      </c>
      <c r="IJ33" s="184" t="s">
        <v>14</v>
      </c>
      <c r="IK33" s="181">
        <v>44500</v>
      </c>
      <c r="IL33" s="191" t="s">
        <v>4929</v>
      </c>
      <c r="IM33" s="191">
        <v>3</v>
      </c>
      <c r="IN33" s="191" t="s">
        <v>3077</v>
      </c>
      <c r="IO33" s="191" t="s">
        <v>21</v>
      </c>
      <c r="IP33" s="191">
        <v>2</v>
      </c>
      <c r="IQ33" s="191" t="s">
        <v>14</v>
      </c>
      <c r="IR33" s="191" t="s">
        <v>14</v>
      </c>
      <c r="IS33" s="192">
        <v>44500</v>
      </c>
    </row>
    <row r="34" spans="1:253" s="286" customFormat="1" ht="12.75" customHeight="1" x14ac:dyDescent="0.2">
      <c r="A34" s="286" t="s">
        <v>1943</v>
      </c>
      <c r="B34" s="286" t="s">
        <v>7815</v>
      </c>
      <c r="C34" s="286" t="s">
        <v>1944</v>
      </c>
      <c r="D34" s="286" t="s">
        <v>569</v>
      </c>
      <c r="E34" s="286" t="s">
        <v>7324</v>
      </c>
      <c r="F34" s="286" t="s">
        <v>3113</v>
      </c>
      <c r="G34" s="179">
        <v>103700000</v>
      </c>
      <c r="H34" s="180" t="s">
        <v>3079</v>
      </c>
      <c r="I34" s="180" t="s">
        <v>21</v>
      </c>
      <c r="J34" s="180">
        <v>2</v>
      </c>
      <c r="K34" s="180" t="s">
        <v>3081</v>
      </c>
      <c r="L34" s="180" t="s">
        <v>3080</v>
      </c>
      <c r="M34" s="181">
        <v>44363</v>
      </c>
      <c r="N34" s="190" t="s">
        <v>3114</v>
      </c>
      <c r="O34" s="182">
        <v>1063652</v>
      </c>
      <c r="P34" s="182" t="s">
        <v>3083</v>
      </c>
      <c r="Q34" s="182" t="s">
        <v>21</v>
      </c>
      <c r="R34" s="182">
        <v>2</v>
      </c>
      <c r="S34" s="182" t="s">
        <v>3085</v>
      </c>
      <c r="T34" s="182" t="s">
        <v>3084</v>
      </c>
      <c r="U34" s="183">
        <v>44363</v>
      </c>
      <c r="V34" s="190" t="s">
        <v>3116</v>
      </c>
      <c r="W34" s="180">
        <v>103700000</v>
      </c>
      <c r="X34" s="180" t="s">
        <v>3079</v>
      </c>
      <c r="Y34" s="180" t="s">
        <v>21</v>
      </c>
      <c r="Z34" s="180">
        <v>2</v>
      </c>
      <c r="AA34" s="180" t="s">
        <v>3115</v>
      </c>
      <c r="AB34" s="180" t="s">
        <v>3080</v>
      </c>
      <c r="AC34" s="181">
        <v>44363</v>
      </c>
      <c r="AD34" s="190" t="s">
        <v>3120</v>
      </c>
      <c r="AE34" s="188">
        <v>17744000</v>
      </c>
      <c r="AF34" s="188" t="s">
        <v>3117</v>
      </c>
      <c r="AG34" s="188" t="s">
        <v>21</v>
      </c>
      <c r="AH34" s="188">
        <v>2</v>
      </c>
      <c r="AI34" s="188" t="s">
        <v>3119</v>
      </c>
      <c r="AJ34" s="188" t="s">
        <v>3118</v>
      </c>
      <c r="AK34" s="189">
        <v>44363</v>
      </c>
      <c r="AL34" s="190" t="s">
        <v>6638</v>
      </c>
      <c r="AM34" s="180">
        <v>824000</v>
      </c>
      <c r="AN34" s="180" t="s">
        <v>6635</v>
      </c>
      <c r="AO34" s="180" t="s">
        <v>21</v>
      </c>
      <c r="AP34" s="180">
        <v>2</v>
      </c>
      <c r="AQ34" s="180" t="s">
        <v>6637</v>
      </c>
      <c r="AR34" s="180" t="s">
        <v>6636</v>
      </c>
      <c r="AS34" s="181">
        <v>44591</v>
      </c>
      <c r="AT34" s="191" t="s">
        <v>3122</v>
      </c>
      <c r="AU34" s="188">
        <v>0</v>
      </c>
      <c r="AV34" s="188" t="s">
        <v>14</v>
      </c>
      <c r="AW34" s="188" t="s">
        <v>14</v>
      </c>
      <c r="AX34" s="188" t="s">
        <v>14</v>
      </c>
      <c r="AY34" s="188" t="s">
        <v>14</v>
      </c>
      <c r="AZ34" s="188" t="s">
        <v>14</v>
      </c>
      <c r="BA34" s="189">
        <v>44363</v>
      </c>
      <c r="BB34" s="190" t="s">
        <v>3121</v>
      </c>
      <c r="BC34" s="180">
        <v>0</v>
      </c>
      <c r="BD34" s="180" t="s">
        <v>14</v>
      </c>
      <c r="BE34" s="180" t="s">
        <v>14</v>
      </c>
      <c r="BF34" s="180" t="s">
        <v>14</v>
      </c>
      <c r="BG34" s="180" t="s">
        <v>14</v>
      </c>
      <c r="BH34" s="180" t="s">
        <v>14</v>
      </c>
      <c r="BI34" s="181">
        <v>44363</v>
      </c>
      <c r="BJ34" s="191" t="s">
        <v>6640</v>
      </c>
      <c r="BK34" s="191">
        <v>0</v>
      </c>
      <c r="BL34" s="191" t="s">
        <v>6568</v>
      </c>
      <c r="BM34" s="191" t="s">
        <v>21</v>
      </c>
      <c r="BN34" s="191">
        <v>2</v>
      </c>
      <c r="BO34" s="191" t="s">
        <v>6639</v>
      </c>
      <c r="BP34" s="188" t="s">
        <v>2021</v>
      </c>
      <c r="BQ34" s="192">
        <v>44591</v>
      </c>
      <c r="BR34" s="190" t="s">
        <v>1946</v>
      </c>
      <c r="BS34" s="184" t="s">
        <v>14</v>
      </c>
      <c r="BT34" s="184" t="s">
        <v>14</v>
      </c>
      <c r="BU34" s="184" t="s">
        <v>14</v>
      </c>
      <c r="BV34" s="184" t="s">
        <v>14</v>
      </c>
      <c r="BW34" s="184" t="s">
        <v>1945</v>
      </c>
      <c r="BX34" s="184" t="s">
        <v>14</v>
      </c>
      <c r="BY34" s="181">
        <v>44013</v>
      </c>
      <c r="BZ34" s="191" t="s">
        <v>1947</v>
      </c>
      <c r="CA34" s="191" t="s">
        <v>14</v>
      </c>
      <c r="CB34" s="191" t="s">
        <v>14</v>
      </c>
      <c r="CC34" s="191" t="s">
        <v>14</v>
      </c>
      <c r="CD34" s="191" t="s">
        <v>14</v>
      </c>
      <c r="CE34" s="191" t="s">
        <v>1945</v>
      </c>
      <c r="CF34" s="191" t="s">
        <v>14</v>
      </c>
      <c r="CG34" s="192">
        <v>44013</v>
      </c>
      <c r="CH34" s="190" t="s">
        <v>8182</v>
      </c>
      <c r="CI34" s="191" t="e">
        <v>#N/A</v>
      </c>
      <c r="CJ34" s="191" t="e">
        <v>#N/A</v>
      </c>
      <c r="CK34" s="191" t="e">
        <v>#N/A</v>
      </c>
      <c r="CL34" s="191" t="e">
        <v>#N/A</v>
      </c>
      <c r="CM34" s="191" t="e">
        <v>#N/A</v>
      </c>
      <c r="CN34" s="191" t="e">
        <v>#N/A</v>
      </c>
      <c r="CO34" s="193" t="e">
        <v>#N/A</v>
      </c>
      <c r="CP34" s="191" t="s">
        <v>1949</v>
      </c>
      <c r="CQ34" s="184" t="s">
        <v>14</v>
      </c>
      <c r="CR34" s="184" t="s">
        <v>14</v>
      </c>
      <c r="CS34" s="184" t="s">
        <v>14</v>
      </c>
      <c r="CT34" s="184" t="s">
        <v>14</v>
      </c>
      <c r="CU34" s="184" t="s">
        <v>1948</v>
      </c>
      <c r="CV34" s="184" t="s">
        <v>14</v>
      </c>
      <c r="CW34" s="181">
        <v>44013</v>
      </c>
      <c r="CX34" s="191" t="s">
        <v>6642</v>
      </c>
      <c r="CY34" s="188">
        <v>824000</v>
      </c>
      <c r="CZ34" s="188" t="s">
        <v>6635</v>
      </c>
      <c r="DA34" s="188" t="s">
        <v>21</v>
      </c>
      <c r="DB34" s="188">
        <v>2</v>
      </c>
      <c r="DC34" s="188" t="s">
        <v>6646</v>
      </c>
      <c r="DD34" s="188" t="s">
        <v>6636</v>
      </c>
      <c r="DE34" s="194">
        <v>44591</v>
      </c>
      <c r="DF34" s="190" t="s">
        <v>6644</v>
      </c>
      <c r="DG34" s="180">
        <v>86000000</v>
      </c>
      <c r="DH34" s="184" t="s">
        <v>6643</v>
      </c>
      <c r="DI34" s="184" t="s">
        <v>21</v>
      </c>
      <c r="DJ34" s="184">
        <v>2</v>
      </c>
      <c r="DK34" s="184" t="s">
        <v>5567</v>
      </c>
      <c r="DL34" s="184" t="s">
        <v>3118</v>
      </c>
      <c r="DM34" s="181">
        <v>44591</v>
      </c>
      <c r="DN34" s="191" t="s">
        <v>6645</v>
      </c>
      <c r="DO34" s="188">
        <v>16876000</v>
      </c>
      <c r="DP34" s="191" t="s">
        <v>6643</v>
      </c>
      <c r="DQ34" s="191" t="s">
        <v>21</v>
      </c>
      <c r="DR34" s="191">
        <v>2</v>
      </c>
      <c r="DS34" s="191" t="s">
        <v>3098</v>
      </c>
      <c r="DT34" s="191" t="s">
        <v>3118</v>
      </c>
      <c r="DU34" s="192">
        <v>44591</v>
      </c>
      <c r="DV34" s="190" t="s">
        <v>6647</v>
      </c>
      <c r="DW34" s="180">
        <v>824000</v>
      </c>
      <c r="DX34" s="184" t="s">
        <v>6635</v>
      </c>
      <c r="DY34" s="184" t="s">
        <v>21</v>
      </c>
      <c r="DZ34" s="184">
        <v>2</v>
      </c>
      <c r="EA34" s="184" t="s">
        <v>6646</v>
      </c>
      <c r="EB34" s="184" t="s">
        <v>6636</v>
      </c>
      <c r="EC34" s="181">
        <v>44591</v>
      </c>
      <c r="ED34" s="191" t="s">
        <v>6650</v>
      </c>
      <c r="EE34" s="188">
        <v>0</v>
      </c>
      <c r="EF34" s="191" t="s">
        <v>6648</v>
      </c>
      <c r="EG34" s="191" t="s">
        <v>21</v>
      </c>
      <c r="EH34" s="191">
        <v>2</v>
      </c>
      <c r="EI34" s="191" t="s">
        <v>6649</v>
      </c>
      <c r="EJ34" s="191" t="s">
        <v>6636</v>
      </c>
      <c r="EK34" s="192">
        <v>44591</v>
      </c>
      <c r="EL34" s="190" t="s">
        <v>6651</v>
      </c>
      <c r="EM34" s="180">
        <v>0</v>
      </c>
      <c r="EN34" s="184" t="s">
        <v>6648</v>
      </c>
      <c r="EO34" s="184" t="s">
        <v>21</v>
      </c>
      <c r="EP34" s="184">
        <v>2</v>
      </c>
      <c r="EQ34" s="184" t="s">
        <v>6649</v>
      </c>
      <c r="ER34" s="184" t="s">
        <v>6636</v>
      </c>
      <c r="ES34" s="181">
        <v>44591</v>
      </c>
      <c r="ET34" s="191" t="s">
        <v>6641</v>
      </c>
      <c r="EU34" s="191">
        <v>11492</v>
      </c>
      <c r="EV34" s="191" t="s">
        <v>6568</v>
      </c>
      <c r="EW34" s="191" t="s">
        <v>21</v>
      </c>
      <c r="EX34" s="191">
        <v>2</v>
      </c>
      <c r="EY34" s="191" t="s">
        <v>6571</v>
      </c>
      <c r="EZ34" s="191" t="s">
        <v>2021</v>
      </c>
      <c r="FA34" s="192">
        <v>44591</v>
      </c>
      <c r="FB34" s="190" t="s">
        <v>3126</v>
      </c>
      <c r="FC34" s="184">
        <v>3</v>
      </c>
      <c r="FD34" s="184" t="s">
        <v>3123</v>
      </c>
      <c r="FE34" s="184" t="s">
        <v>41</v>
      </c>
      <c r="FF34" s="184">
        <v>1</v>
      </c>
      <c r="FG34" s="184" t="s">
        <v>3125</v>
      </c>
      <c r="FH34" s="184" t="s">
        <v>3124</v>
      </c>
      <c r="FI34" s="181">
        <v>44363</v>
      </c>
      <c r="FJ34" s="190" t="s">
        <v>3128</v>
      </c>
      <c r="FK34" s="191">
        <v>0</v>
      </c>
      <c r="FL34" s="191" t="s">
        <v>14</v>
      </c>
      <c r="FM34" s="191" t="s">
        <v>14</v>
      </c>
      <c r="FN34" s="191" t="s">
        <v>14</v>
      </c>
      <c r="FO34" s="191" t="s">
        <v>3127</v>
      </c>
      <c r="FP34" s="188" t="s">
        <v>14</v>
      </c>
      <c r="FQ34" s="189">
        <v>44363</v>
      </c>
      <c r="FR34" s="190" t="s">
        <v>3129</v>
      </c>
      <c r="FS34" s="184">
        <v>0</v>
      </c>
      <c r="FT34" s="184" t="s">
        <v>14</v>
      </c>
      <c r="FU34" s="184" t="s">
        <v>14</v>
      </c>
      <c r="FV34" s="184" t="s">
        <v>14</v>
      </c>
      <c r="FW34" s="184" t="s">
        <v>3127</v>
      </c>
      <c r="FX34" s="184" t="s">
        <v>14</v>
      </c>
      <c r="FY34" s="181">
        <v>44363</v>
      </c>
      <c r="FZ34" s="191" t="s">
        <v>4935</v>
      </c>
      <c r="GA34" s="191">
        <v>2</v>
      </c>
      <c r="GB34" s="191" t="s">
        <v>3077</v>
      </c>
      <c r="GC34" s="191" t="s">
        <v>21</v>
      </c>
      <c r="GD34" s="191">
        <v>2</v>
      </c>
      <c r="GE34" s="191" t="s">
        <v>14</v>
      </c>
      <c r="GF34" s="191" t="s">
        <v>14</v>
      </c>
      <c r="GG34" s="192">
        <v>44500</v>
      </c>
      <c r="GH34" s="190" t="s">
        <v>4941</v>
      </c>
      <c r="GI34" s="184">
        <v>1</v>
      </c>
      <c r="GJ34" s="184" t="s">
        <v>3077</v>
      </c>
      <c r="GK34" s="184" t="s">
        <v>21</v>
      </c>
      <c r="GL34" s="184">
        <v>2</v>
      </c>
      <c r="GM34" s="184" t="s">
        <v>14</v>
      </c>
      <c r="GN34" s="184" t="s">
        <v>14</v>
      </c>
      <c r="GO34" s="181">
        <v>44500</v>
      </c>
      <c r="GP34" s="191" t="s">
        <v>4936</v>
      </c>
      <c r="GQ34" s="191">
        <v>1</v>
      </c>
      <c r="GR34" s="191" t="s">
        <v>3077</v>
      </c>
      <c r="GS34" s="191" t="s">
        <v>21</v>
      </c>
      <c r="GT34" s="191">
        <v>2</v>
      </c>
      <c r="GU34" s="191" t="s">
        <v>14</v>
      </c>
      <c r="GV34" s="191" t="s">
        <v>14</v>
      </c>
      <c r="GW34" s="192">
        <v>44500</v>
      </c>
      <c r="GX34" s="190" t="s">
        <v>4942</v>
      </c>
      <c r="GY34" s="184">
        <v>0</v>
      </c>
      <c r="GZ34" s="184" t="s">
        <v>3077</v>
      </c>
      <c r="HA34" s="184" t="s">
        <v>21</v>
      </c>
      <c r="HB34" s="184">
        <v>2</v>
      </c>
      <c r="HC34" s="184" t="s">
        <v>14</v>
      </c>
      <c r="HD34" s="184" t="s">
        <v>14</v>
      </c>
      <c r="HE34" s="181">
        <v>44500</v>
      </c>
      <c r="HF34" s="191" t="s">
        <v>4934</v>
      </c>
      <c r="HG34" s="191">
        <v>0</v>
      </c>
      <c r="HH34" s="191" t="s">
        <v>3077</v>
      </c>
      <c r="HI34" s="191" t="s">
        <v>21</v>
      </c>
      <c r="HJ34" s="191">
        <v>2</v>
      </c>
      <c r="HK34" s="191" t="s">
        <v>14</v>
      </c>
      <c r="HL34" s="191" t="s">
        <v>14</v>
      </c>
      <c r="HM34" s="192">
        <v>44500</v>
      </c>
      <c r="HN34" s="190" t="s">
        <v>4940</v>
      </c>
      <c r="HO34" s="184">
        <v>2</v>
      </c>
      <c r="HP34" s="184" t="s">
        <v>3077</v>
      </c>
      <c r="HQ34" s="184" t="s">
        <v>21</v>
      </c>
      <c r="HR34" s="184">
        <v>2</v>
      </c>
      <c r="HS34" s="184" t="s">
        <v>14</v>
      </c>
      <c r="HT34" s="184" t="s">
        <v>14</v>
      </c>
      <c r="HU34" s="181">
        <v>44500</v>
      </c>
      <c r="HV34" s="191" t="s">
        <v>4937</v>
      </c>
      <c r="HW34" s="191">
        <v>0</v>
      </c>
      <c r="HX34" s="191" t="s">
        <v>3077</v>
      </c>
      <c r="HY34" s="191" t="s">
        <v>21</v>
      </c>
      <c r="HZ34" s="191">
        <v>2</v>
      </c>
      <c r="IA34" s="191" t="s">
        <v>14</v>
      </c>
      <c r="IB34" s="191" t="s">
        <v>14</v>
      </c>
      <c r="IC34" s="192">
        <v>44500</v>
      </c>
      <c r="ID34" s="190" t="s">
        <v>4939</v>
      </c>
      <c r="IE34" s="184">
        <v>3</v>
      </c>
      <c r="IF34" s="184" t="s">
        <v>3077</v>
      </c>
      <c r="IG34" s="184" t="s">
        <v>21</v>
      </c>
      <c r="IH34" s="184">
        <v>2</v>
      </c>
      <c r="II34" s="184" t="s">
        <v>14</v>
      </c>
      <c r="IJ34" s="184" t="s">
        <v>14</v>
      </c>
      <c r="IK34" s="181">
        <v>44500</v>
      </c>
      <c r="IL34" s="191" t="s">
        <v>4938</v>
      </c>
      <c r="IM34" s="191">
        <v>2</v>
      </c>
      <c r="IN34" s="191" t="s">
        <v>3077</v>
      </c>
      <c r="IO34" s="191" t="s">
        <v>21</v>
      </c>
      <c r="IP34" s="191">
        <v>2</v>
      </c>
      <c r="IQ34" s="191" t="s">
        <v>14</v>
      </c>
      <c r="IR34" s="191" t="s">
        <v>14</v>
      </c>
      <c r="IS34" s="192">
        <v>44500</v>
      </c>
    </row>
    <row r="35" spans="1:253" s="286" customFormat="1" ht="12.75" customHeight="1" x14ac:dyDescent="0.2">
      <c r="A35" s="286" t="s">
        <v>3130</v>
      </c>
      <c r="B35" s="286" t="s">
        <v>7808</v>
      </c>
      <c r="C35" s="286" t="s">
        <v>3131</v>
      </c>
      <c r="D35" s="286" t="s">
        <v>569</v>
      </c>
      <c r="E35" s="286" t="s">
        <v>7324</v>
      </c>
      <c r="F35" s="286" t="s">
        <v>5015</v>
      </c>
      <c r="G35" s="179">
        <v>23500000</v>
      </c>
      <c r="H35" s="180" t="s">
        <v>3079</v>
      </c>
      <c r="I35" s="180" t="s">
        <v>21</v>
      </c>
      <c r="J35" s="180">
        <v>2</v>
      </c>
      <c r="K35" s="180" t="s">
        <v>3081</v>
      </c>
      <c r="L35" s="180" t="s">
        <v>3080</v>
      </c>
      <c r="M35" s="181">
        <v>44514</v>
      </c>
      <c r="N35" s="190" t="s">
        <v>5017</v>
      </c>
      <c r="O35" s="182">
        <v>311484</v>
      </c>
      <c r="P35" s="182" t="s">
        <v>3083</v>
      </c>
      <c r="Q35" s="182" t="s">
        <v>21</v>
      </c>
      <c r="R35" s="182">
        <v>2</v>
      </c>
      <c r="S35" s="182" t="s">
        <v>5016</v>
      </c>
      <c r="T35" s="182" t="s">
        <v>3084</v>
      </c>
      <c r="U35" s="183">
        <v>44514</v>
      </c>
      <c r="V35" s="190" t="s">
        <v>5021</v>
      </c>
      <c r="W35" s="180">
        <v>30500000</v>
      </c>
      <c r="X35" s="180" t="s">
        <v>5018</v>
      </c>
      <c r="Y35" s="180" t="s">
        <v>21</v>
      </c>
      <c r="Z35" s="180">
        <v>2</v>
      </c>
      <c r="AA35" s="180" t="s">
        <v>5020</v>
      </c>
      <c r="AB35" s="180" t="s">
        <v>5019</v>
      </c>
      <c r="AC35" s="181">
        <v>44514</v>
      </c>
      <c r="AD35" s="190" t="s">
        <v>5025</v>
      </c>
      <c r="AE35" s="188">
        <v>30500000</v>
      </c>
      <c r="AF35" s="188" t="s">
        <v>5022</v>
      </c>
      <c r="AG35" s="188" t="s">
        <v>21</v>
      </c>
      <c r="AH35" s="188">
        <v>2</v>
      </c>
      <c r="AI35" s="188" t="s">
        <v>5024</v>
      </c>
      <c r="AJ35" s="188" t="s">
        <v>5023</v>
      </c>
      <c r="AK35" s="189">
        <v>44514</v>
      </c>
      <c r="AL35" s="190" t="s">
        <v>5563</v>
      </c>
      <c r="AM35" s="180">
        <v>2172000</v>
      </c>
      <c r="AN35" s="180" t="s">
        <v>5560</v>
      </c>
      <c r="AO35" s="180" t="s">
        <v>21</v>
      </c>
      <c r="AP35" s="180">
        <v>2</v>
      </c>
      <c r="AQ35" s="180" t="s">
        <v>5562</v>
      </c>
      <c r="AR35" s="180" t="s">
        <v>5561</v>
      </c>
      <c r="AS35" s="181">
        <v>44557</v>
      </c>
      <c r="AT35" s="191" t="s">
        <v>3133</v>
      </c>
      <c r="AU35" s="188">
        <v>0</v>
      </c>
      <c r="AV35" s="188" t="s">
        <v>14</v>
      </c>
      <c r="AW35" s="188" t="s">
        <v>14</v>
      </c>
      <c r="AX35" s="188" t="s">
        <v>14</v>
      </c>
      <c r="AY35" s="188" t="s">
        <v>15</v>
      </c>
      <c r="AZ35" s="188" t="s">
        <v>14</v>
      </c>
      <c r="BA35" s="189">
        <v>44363</v>
      </c>
      <c r="BB35" s="190" t="s">
        <v>3132</v>
      </c>
      <c r="BC35" s="180">
        <v>0</v>
      </c>
      <c r="BD35" s="180" t="s">
        <v>14</v>
      </c>
      <c r="BE35" s="180" t="s">
        <v>14</v>
      </c>
      <c r="BF35" s="180" t="s">
        <v>14</v>
      </c>
      <c r="BG35" s="180" t="s">
        <v>15</v>
      </c>
      <c r="BH35" s="180" t="s">
        <v>14</v>
      </c>
      <c r="BI35" s="181">
        <v>44363</v>
      </c>
      <c r="BJ35" s="191" t="s">
        <v>6633</v>
      </c>
      <c r="BK35" s="191">
        <v>7172</v>
      </c>
      <c r="BL35" s="191" t="s">
        <v>6568</v>
      </c>
      <c r="BM35" s="191" t="s">
        <v>21</v>
      </c>
      <c r="BN35" s="191">
        <v>2</v>
      </c>
      <c r="BO35" s="191" t="s">
        <v>6632</v>
      </c>
      <c r="BP35" s="188" t="s">
        <v>2021</v>
      </c>
      <c r="BQ35" s="192">
        <v>44591</v>
      </c>
      <c r="BR35" s="190" t="s">
        <v>8183</v>
      </c>
      <c r="BS35" s="184" t="e">
        <v>#N/A</v>
      </c>
      <c r="BT35" s="184" t="e">
        <v>#N/A</v>
      </c>
      <c r="BU35" s="184" t="e">
        <v>#N/A</v>
      </c>
      <c r="BV35" s="184" t="e">
        <v>#N/A</v>
      </c>
      <c r="BW35" s="184" t="e">
        <v>#N/A</v>
      </c>
      <c r="BX35" s="184" t="e">
        <v>#N/A</v>
      </c>
      <c r="BY35" s="181" t="e">
        <v>#N/A</v>
      </c>
      <c r="BZ35" s="191" t="s">
        <v>8184</v>
      </c>
      <c r="CA35" s="191" t="e">
        <v>#N/A</v>
      </c>
      <c r="CB35" s="191" t="e">
        <v>#N/A</v>
      </c>
      <c r="CC35" s="191" t="e">
        <v>#N/A</v>
      </c>
      <c r="CD35" s="191" t="e">
        <v>#N/A</v>
      </c>
      <c r="CE35" s="191" t="e">
        <v>#N/A</v>
      </c>
      <c r="CF35" s="191" t="e">
        <v>#N/A</v>
      </c>
      <c r="CG35" s="192" t="e">
        <v>#N/A</v>
      </c>
      <c r="CH35" s="190" t="s">
        <v>8185</v>
      </c>
      <c r="CI35" s="191" t="e">
        <v>#N/A</v>
      </c>
      <c r="CJ35" s="191" t="e">
        <v>#N/A</v>
      </c>
      <c r="CK35" s="191" t="e">
        <v>#N/A</v>
      </c>
      <c r="CL35" s="191" t="e">
        <v>#N/A</v>
      </c>
      <c r="CM35" s="191" t="e">
        <v>#N/A</v>
      </c>
      <c r="CN35" s="191" t="e">
        <v>#N/A</v>
      </c>
      <c r="CO35" s="193" t="e">
        <v>#N/A</v>
      </c>
      <c r="CP35" s="191" t="s">
        <v>8186</v>
      </c>
      <c r="CQ35" s="184" t="e">
        <v>#N/A</v>
      </c>
      <c r="CR35" s="184" t="e">
        <v>#N/A</v>
      </c>
      <c r="CS35" s="184" t="e">
        <v>#N/A</v>
      </c>
      <c r="CT35" s="184" t="e">
        <v>#N/A</v>
      </c>
      <c r="CU35" s="184" t="e">
        <v>#N/A</v>
      </c>
      <c r="CV35" s="184" t="e">
        <v>#N/A</v>
      </c>
      <c r="CW35" s="181" t="e">
        <v>#N/A</v>
      </c>
      <c r="CX35" s="191" t="s">
        <v>5566</v>
      </c>
      <c r="CY35" s="188">
        <v>9400000</v>
      </c>
      <c r="CZ35" s="188" t="s">
        <v>5564</v>
      </c>
      <c r="DA35" s="188" t="s">
        <v>59</v>
      </c>
      <c r="DB35" s="188">
        <v>3</v>
      </c>
      <c r="DC35" s="188" t="s">
        <v>5570</v>
      </c>
      <c r="DD35" s="188" t="s">
        <v>5565</v>
      </c>
      <c r="DE35" s="194">
        <v>44557</v>
      </c>
      <c r="DF35" s="190" t="s">
        <v>5568</v>
      </c>
      <c r="DG35" s="180">
        <v>0</v>
      </c>
      <c r="DH35" s="184" t="s">
        <v>5564</v>
      </c>
      <c r="DI35" s="184" t="s">
        <v>59</v>
      </c>
      <c r="DJ35" s="184">
        <v>3</v>
      </c>
      <c r="DK35" s="184" t="s">
        <v>5567</v>
      </c>
      <c r="DL35" s="184" t="s">
        <v>5565</v>
      </c>
      <c r="DM35" s="181">
        <v>44557</v>
      </c>
      <c r="DN35" s="191" t="s">
        <v>5569</v>
      </c>
      <c r="DO35" s="188">
        <v>21100000</v>
      </c>
      <c r="DP35" s="191" t="s">
        <v>5564</v>
      </c>
      <c r="DQ35" s="191" t="s">
        <v>59</v>
      </c>
      <c r="DR35" s="191">
        <v>3</v>
      </c>
      <c r="DS35" s="191" t="s">
        <v>3098</v>
      </c>
      <c r="DT35" s="191" t="s">
        <v>5565</v>
      </c>
      <c r="DU35" s="192">
        <v>44557</v>
      </c>
      <c r="DV35" s="190" t="s">
        <v>5571</v>
      </c>
      <c r="DW35" s="180">
        <v>6899000</v>
      </c>
      <c r="DX35" s="184" t="s">
        <v>5564</v>
      </c>
      <c r="DY35" s="184" t="s">
        <v>59</v>
      </c>
      <c r="DZ35" s="184">
        <v>3</v>
      </c>
      <c r="EA35" s="184" t="s">
        <v>5570</v>
      </c>
      <c r="EB35" s="184" t="s">
        <v>5565</v>
      </c>
      <c r="EC35" s="181">
        <v>44557</v>
      </c>
      <c r="ED35" s="191" t="s">
        <v>5573</v>
      </c>
      <c r="EE35" s="188">
        <v>2100000</v>
      </c>
      <c r="EF35" s="191" t="s">
        <v>5564</v>
      </c>
      <c r="EG35" s="191" t="s">
        <v>59</v>
      </c>
      <c r="EH35" s="191">
        <v>3</v>
      </c>
      <c r="EI35" s="191" t="s">
        <v>5572</v>
      </c>
      <c r="EJ35" s="191" t="s">
        <v>5565</v>
      </c>
      <c r="EK35" s="192">
        <v>44557</v>
      </c>
      <c r="EL35" s="190" t="s">
        <v>5575</v>
      </c>
      <c r="EM35" s="180">
        <v>401000</v>
      </c>
      <c r="EN35" s="184" t="s">
        <v>5564</v>
      </c>
      <c r="EO35" s="184" t="s">
        <v>59</v>
      </c>
      <c r="EP35" s="184">
        <v>3</v>
      </c>
      <c r="EQ35" s="184" t="s">
        <v>5574</v>
      </c>
      <c r="ER35" s="184" t="s">
        <v>5565</v>
      </c>
      <c r="ES35" s="181">
        <v>44557</v>
      </c>
      <c r="ET35" s="191" t="s">
        <v>6634</v>
      </c>
      <c r="EU35" s="191">
        <v>11492</v>
      </c>
      <c r="EV35" s="191" t="s">
        <v>6568</v>
      </c>
      <c r="EW35" s="191" t="s">
        <v>21</v>
      </c>
      <c r="EX35" s="191">
        <v>2</v>
      </c>
      <c r="EY35" s="191" t="s">
        <v>6571</v>
      </c>
      <c r="EZ35" s="191" t="s">
        <v>2021</v>
      </c>
      <c r="FA35" s="192">
        <v>44591</v>
      </c>
      <c r="FB35" s="190" t="s">
        <v>5026</v>
      </c>
      <c r="FC35" s="184">
        <v>4</v>
      </c>
      <c r="FD35" s="184" t="s">
        <v>3104</v>
      </c>
      <c r="FE35" s="184" t="s">
        <v>41</v>
      </c>
      <c r="FF35" s="184">
        <v>1</v>
      </c>
      <c r="FG35" s="184" t="s">
        <v>3106</v>
      </c>
      <c r="FH35" s="184" t="s">
        <v>3105</v>
      </c>
      <c r="FI35" s="181">
        <v>44514</v>
      </c>
      <c r="FJ35" s="190" t="s">
        <v>3134</v>
      </c>
      <c r="FK35" s="191">
        <v>0</v>
      </c>
      <c r="FL35" s="191" t="s">
        <v>14</v>
      </c>
      <c r="FM35" s="191" t="s">
        <v>14</v>
      </c>
      <c r="FN35" s="191" t="s">
        <v>14</v>
      </c>
      <c r="FO35" s="191" t="s">
        <v>3091</v>
      </c>
      <c r="FP35" s="188" t="s">
        <v>14</v>
      </c>
      <c r="FQ35" s="189">
        <v>44363</v>
      </c>
      <c r="FR35" s="190" t="s">
        <v>5027</v>
      </c>
      <c r="FS35" s="184">
        <v>10000</v>
      </c>
      <c r="FT35" s="184" t="s">
        <v>3109</v>
      </c>
      <c r="FU35" s="184" t="s">
        <v>59</v>
      </c>
      <c r="FV35" s="184">
        <v>3</v>
      </c>
      <c r="FW35" s="184" t="s">
        <v>3111</v>
      </c>
      <c r="FX35" s="184" t="s">
        <v>3110</v>
      </c>
      <c r="FY35" s="181">
        <v>44514</v>
      </c>
      <c r="FZ35" s="191" t="s">
        <v>4944</v>
      </c>
      <c r="GA35" s="191">
        <v>3</v>
      </c>
      <c r="GB35" s="191" t="s">
        <v>3077</v>
      </c>
      <c r="GC35" s="191" t="s">
        <v>21</v>
      </c>
      <c r="GD35" s="191">
        <v>2</v>
      </c>
      <c r="GE35" s="191" t="s">
        <v>14</v>
      </c>
      <c r="GF35" s="191" t="s">
        <v>14</v>
      </c>
      <c r="GG35" s="192">
        <v>44500</v>
      </c>
      <c r="GH35" s="190" t="s">
        <v>4950</v>
      </c>
      <c r="GI35" s="184">
        <v>3</v>
      </c>
      <c r="GJ35" s="184" t="s">
        <v>3077</v>
      </c>
      <c r="GK35" s="184" t="s">
        <v>21</v>
      </c>
      <c r="GL35" s="184">
        <v>2</v>
      </c>
      <c r="GM35" s="184" t="s">
        <v>14</v>
      </c>
      <c r="GN35" s="184" t="s">
        <v>14</v>
      </c>
      <c r="GO35" s="181">
        <v>44500</v>
      </c>
      <c r="GP35" s="191" t="s">
        <v>4945</v>
      </c>
      <c r="GQ35" s="191">
        <v>3</v>
      </c>
      <c r="GR35" s="191" t="s">
        <v>3077</v>
      </c>
      <c r="GS35" s="191" t="s">
        <v>21</v>
      </c>
      <c r="GT35" s="191">
        <v>2</v>
      </c>
      <c r="GU35" s="191" t="s">
        <v>14</v>
      </c>
      <c r="GV35" s="191" t="s">
        <v>14</v>
      </c>
      <c r="GW35" s="192">
        <v>44500</v>
      </c>
      <c r="GX35" s="190" t="s">
        <v>4951</v>
      </c>
      <c r="GY35" s="184">
        <v>3</v>
      </c>
      <c r="GZ35" s="184" t="s">
        <v>3077</v>
      </c>
      <c r="HA35" s="184" t="s">
        <v>21</v>
      </c>
      <c r="HB35" s="184">
        <v>2</v>
      </c>
      <c r="HC35" s="184" t="s">
        <v>14</v>
      </c>
      <c r="HD35" s="184" t="s">
        <v>14</v>
      </c>
      <c r="HE35" s="181">
        <v>44500</v>
      </c>
      <c r="HF35" s="191" t="s">
        <v>4943</v>
      </c>
      <c r="HG35" s="191">
        <v>3</v>
      </c>
      <c r="HH35" s="191" t="s">
        <v>3077</v>
      </c>
      <c r="HI35" s="191" t="s">
        <v>21</v>
      </c>
      <c r="HJ35" s="191">
        <v>2</v>
      </c>
      <c r="HK35" s="191" t="s">
        <v>14</v>
      </c>
      <c r="HL35" s="191" t="s">
        <v>14</v>
      </c>
      <c r="HM35" s="192">
        <v>44500</v>
      </c>
      <c r="HN35" s="190" t="s">
        <v>4949</v>
      </c>
      <c r="HO35" s="184">
        <v>3</v>
      </c>
      <c r="HP35" s="184" t="s">
        <v>3077</v>
      </c>
      <c r="HQ35" s="184" t="s">
        <v>21</v>
      </c>
      <c r="HR35" s="184">
        <v>2</v>
      </c>
      <c r="HS35" s="184" t="s">
        <v>14</v>
      </c>
      <c r="HT35" s="184" t="s">
        <v>14</v>
      </c>
      <c r="HU35" s="181">
        <v>44500</v>
      </c>
      <c r="HV35" s="191" t="s">
        <v>4946</v>
      </c>
      <c r="HW35" s="191">
        <v>3</v>
      </c>
      <c r="HX35" s="191" t="s">
        <v>3077</v>
      </c>
      <c r="HY35" s="191" t="s">
        <v>21</v>
      </c>
      <c r="HZ35" s="191">
        <v>2</v>
      </c>
      <c r="IA35" s="191" t="s">
        <v>14</v>
      </c>
      <c r="IB35" s="191" t="s">
        <v>14</v>
      </c>
      <c r="IC35" s="192">
        <v>44500</v>
      </c>
      <c r="ID35" s="190" t="s">
        <v>4948</v>
      </c>
      <c r="IE35" s="184">
        <v>3</v>
      </c>
      <c r="IF35" s="184" t="s">
        <v>3077</v>
      </c>
      <c r="IG35" s="184" t="s">
        <v>21</v>
      </c>
      <c r="IH35" s="184">
        <v>2</v>
      </c>
      <c r="II35" s="184" t="s">
        <v>14</v>
      </c>
      <c r="IJ35" s="184" t="s">
        <v>14</v>
      </c>
      <c r="IK35" s="181">
        <v>44500</v>
      </c>
      <c r="IL35" s="191" t="s">
        <v>4947</v>
      </c>
      <c r="IM35" s="191">
        <v>3</v>
      </c>
      <c r="IN35" s="191" t="s">
        <v>3077</v>
      </c>
      <c r="IO35" s="191" t="s">
        <v>21</v>
      </c>
      <c r="IP35" s="191">
        <v>2</v>
      </c>
      <c r="IQ35" s="191" t="s">
        <v>14</v>
      </c>
      <c r="IR35" s="191" t="s">
        <v>14</v>
      </c>
      <c r="IS35" s="192">
        <v>44500</v>
      </c>
    </row>
    <row r="36" spans="1:253" s="286" customFormat="1" ht="12.75" customHeight="1" x14ac:dyDescent="0.2">
      <c r="A36" s="286" t="s">
        <v>169</v>
      </c>
      <c r="B36" s="286" t="s">
        <v>7815</v>
      </c>
      <c r="C36" s="286" t="s">
        <v>170</v>
      </c>
      <c r="D36" s="286" t="s">
        <v>171</v>
      </c>
      <c r="E36" s="286" t="s">
        <v>7349</v>
      </c>
      <c r="F36" s="286" t="s">
        <v>3624</v>
      </c>
      <c r="G36" s="179">
        <v>10893000</v>
      </c>
      <c r="H36" s="180" t="s">
        <v>3621</v>
      </c>
      <c r="I36" s="180" t="s">
        <v>41</v>
      </c>
      <c r="J36" s="180">
        <v>1</v>
      </c>
      <c r="K36" s="180" t="s">
        <v>3623</v>
      </c>
      <c r="L36" s="180" t="s">
        <v>3622</v>
      </c>
      <c r="M36" s="181">
        <v>44454</v>
      </c>
      <c r="N36" s="190" t="s">
        <v>1065</v>
      </c>
      <c r="O36" s="182">
        <v>3364.07</v>
      </c>
      <c r="P36" s="182" t="s">
        <v>1062</v>
      </c>
      <c r="Q36" s="182" t="s">
        <v>21</v>
      </c>
      <c r="R36" s="182">
        <v>2</v>
      </c>
      <c r="S36" s="182" t="s">
        <v>1064</v>
      </c>
      <c r="T36" s="182" t="s">
        <v>1063</v>
      </c>
      <c r="U36" s="183">
        <v>43585</v>
      </c>
      <c r="V36" s="190" t="s">
        <v>5179</v>
      </c>
      <c r="W36" s="180">
        <v>414000</v>
      </c>
      <c r="X36" s="180" t="s">
        <v>5176</v>
      </c>
      <c r="Y36" s="180" t="s">
        <v>21</v>
      </c>
      <c r="Z36" s="180">
        <v>2</v>
      </c>
      <c r="AA36" s="180" t="s">
        <v>5178</v>
      </c>
      <c r="AB36" s="180" t="s">
        <v>5177</v>
      </c>
      <c r="AC36" s="181">
        <v>44522</v>
      </c>
      <c r="AD36" s="190" t="s">
        <v>5182</v>
      </c>
      <c r="AE36" s="188">
        <v>169000</v>
      </c>
      <c r="AF36" s="188" t="s">
        <v>5176</v>
      </c>
      <c r="AG36" s="188" t="s">
        <v>21</v>
      </c>
      <c r="AH36" s="188">
        <v>2</v>
      </c>
      <c r="AI36" s="188" t="s">
        <v>5181</v>
      </c>
      <c r="AJ36" s="188" t="s">
        <v>5180</v>
      </c>
      <c r="AK36" s="189">
        <v>44522</v>
      </c>
      <c r="AL36" s="190" t="s">
        <v>5184</v>
      </c>
      <c r="AM36" s="180">
        <v>169000</v>
      </c>
      <c r="AN36" s="180" t="s">
        <v>5176</v>
      </c>
      <c r="AO36" s="180" t="s">
        <v>21</v>
      </c>
      <c r="AP36" s="180">
        <v>2</v>
      </c>
      <c r="AQ36" s="180" t="s">
        <v>5183</v>
      </c>
      <c r="AR36" s="180" t="s">
        <v>5180</v>
      </c>
      <c r="AS36" s="181">
        <v>44522</v>
      </c>
      <c r="AT36" s="191" t="s">
        <v>1061</v>
      </c>
      <c r="AU36" s="188">
        <v>0</v>
      </c>
      <c r="AV36" s="188" t="s">
        <v>14</v>
      </c>
      <c r="AW36" s="188" t="s">
        <v>14</v>
      </c>
      <c r="AX36" s="188" t="s">
        <v>14</v>
      </c>
      <c r="AY36" s="188" t="s">
        <v>14</v>
      </c>
      <c r="AZ36" s="188" t="s">
        <v>14</v>
      </c>
      <c r="BA36" s="189">
        <v>43585</v>
      </c>
      <c r="BB36" s="190" t="s">
        <v>177</v>
      </c>
      <c r="BC36" s="180" t="s">
        <v>14</v>
      </c>
      <c r="BD36" s="180">
        <v>0</v>
      </c>
      <c r="BE36" s="180" t="s">
        <v>14</v>
      </c>
      <c r="BF36" s="180" t="s">
        <v>14</v>
      </c>
      <c r="BG36" s="180">
        <v>0</v>
      </c>
      <c r="BH36" s="180">
        <v>0</v>
      </c>
      <c r="BI36" s="181">
        <v>43501</v>
      </c>
      <c r="BJ36" s="191" t="s">
        <v>5751</v>
      </c>
      <c r="BK36" s="191">
        <v>8</v>
      </c>
      <c r="BL36" s="191" t="s">
        <v>5749</v>
      </c>
      <c r="BM36" s="191" t="s">
        <v>59</v>
      </c>
      <c r="BN36" s="191">
        <v>3</v>
      </c>
      <c r="BO36" s="191" t="s">
        <v>5750</v>
      </c>
      <c r="BP36" s="188" t="s">
        <v>1939</v>
      </c>
      <c r="BQ36" s="192">
        <v>44559</v>
      </c>
      <c r="BR36" s="190" t="s">
        <v>172</v>
      </c>
      <c r="BS36" s="184" t="s">
        <v>14</v>
      </c>
      <c r="BT36" s="184">
        <v>0</v>
      </c>
      <c r="BU36" s="184" t="s">
        <v>14</v>
      </c>
      <c r="BV36" s="184" t="s">
        <v>14</v>
      </c>
      <c r="BW36" s="184">
        <v>0</v>
      </c>
      <c r="BX36" s="184">
        <v>0</v>
      </c>
      <c r="BY36" s="181">
        <v>43501</v>
      </c>
      <c r="BZ36" s="191" t="s">
        <v>173</v>
      </c>
      <c r="CA36" s="191" t="s">
        <v>14</v>
      </c>
      <c r="CB36" s="191">
        <v>0</v>
      </c>
      <c r="CC36" s="191" t="s">
        <v>14</v>
      </c>
      <c r="CD36" s="191" t="s">
        <v>14</v>
      </c>
      <c r="CE36" s="191">
        <v>0</v>
      </c>
      <c r="CF36" s="191">
        <v>0</v>
      </c>
      <c r="CG36" s="192">
        <v>43501</v>
      </c>
      <c r="CH36" s="190" t="s">
        <v>8187</v>
      </c>
      <c r="CI36" s="191" t="e">
        <v>#N/A</v>
      </c>
      <c r="CJ36" s="191" t="e">
        <v>#N/A</v>
      </c>
      <c r="CK36" s="191" t="e">
        <v>#N/A</v>
      </c>
      <c r="CL36" s="191" t="e">
        <v>#N/A</v>
      </c>
      <c r="CM36" s="191" t="e">
        <v>#N/A</v>
      </c>
      <c r="CN36" s="191" t="e">
        <v>#N/A</v>
      </c>
      <c r="CO36" s="193" t="e">
        <v>#N/A</v>
      </c>
      <c r="CP36" s="191" t="s">
        <v>176</v>
      </c>
      <c r="CQ36" s="184" t="s">
        <v>14</v>
      </c>
      <c r="CR36" s="184">
        <v>0</v>
      </c>
      <c r="CS36" s="184" t="s">
        <v>14</v>
      </c>
      <c r="CT36" s="184" t="s">
        <v>14</v>
      </c>
      <c r="CU36" s="184">
        <v>0</v>
      </c>
      <c r="CV36" s="184">
        <v>0</v>
      </c>
      <c r="CW36" s="181">
        <v>43501</v>
      </c>
      <c r="CX36" s="191" t="s">
        <v>5188</v>
      </c>
      <c r="CY36" s="188">
        <v>18000</v>
      </c>
      <c r="CZ36" s="188" t="s">
        <v>5185</v>
      </c>
      <c r="DA36" s="188" t="s">
        <v>21</v>
      </c>
      <c r="DB36" s="188">
        <v>2</v>
      </c>
      <c r="DC36" s="188" t="s">
        <v>5187</v>
      </c>
      <c r="DD36" s="188" t="s">
        <v>5186</v>
      </c>
      <c r="DE36" s="194">
        <v>44522</v>
      </c>
      <c r="DF36" s="190" t="s">
        <v>5189</v>
      </c>
      <c r="DG36" s="180">
        <v>245000</v>
      </c>
      <c r="DH36" s="184" t="s">
        <v>5185</v>
      </c>
      <c r="DI36" s="184" t="s">
        <v>21</v>
      </c>
      <c r="DJ36" s="184">
        <v>2</v>
      </c>
      <c r="DK36" s="184" t="s">
        <v>5187</v>
      </c>
      <c r="DL36" s="184" t="s">
        <v>5186</v>
      </c>
      <c r="DM36" s="181">
        <v>44522</v>
      </c>
      <c r="DN36" s="191" t="s">
        <v>5190</v>
      </c>
      <c r="DO36" s="188">
        <v>151000</v>
      </c>
      <c r="DP36" s="191" t="s">
        <v>5185</v>
      </c>
      <c r="DQ36" s="191" t="s">
        <v>21</v>
      </c>
      <c r="DR36" s="191">
        <v>2</v>
      </c>
      <c r="DS36" s="191" t="s">
        <v>5187</v>
      </c>
      <c r="DT36" s="191" t="s">
        <v>5186</v>
      </c>
      <c r="DU36" s="192">
        <v>44522</v>
      </c>
      <c r="DV36" s="190" t="s">
        <v>5191</v>
      </c>
      <c r="DW36" s="180">
        <v>18000</v>
      </c>
      <c r="DX36" s="184" t="s">
        <v>5185</v>
      </c>
      <c r="DY36" s="184" t="s">
        <v>21</v>
      </c>
      <c r="DZ36" s="184">
        <v>2</v>
      </c>
      <c r="EA36" s="184" t="s">
        <v>5187</v>
      </c>
      <c r="EB36" s="184" t="s">
        <v>5186</v>
      </c>
      <c r="EC36" s="181">
        <v>44522</v>
      </c>
      <c r="ED36" s="191" t="s">
        <v>5192</v>
      </c>
      <c r="EE36" s="188">
        <v>0</v>
      </c>
      <c r="EF36" s="191" t="s">
        <v>5185</v>
      </c>
      <c r="EG36" s="191" t="s">
        <v>21</v>
      </c>
      <c r="EH36" s="191">
        <v>2</v>
      </c>
      <c r="EI36" s="191" t="s">
        <v>5187</v>
      </c>
      <c r="EJ36" s="191" t="s">
        <v>5186</v>
      </c>
      <c r="EK36" s="192">
        <v>44522</v>
      </c>
      <c r="EL36" s="190" t="s">
        <v>5193</v>
      </c>
      <c r="EM36" s="180">
        <v>0</v>
      </c>
      <c r="EN36" s="184" t="s">
        <v>5185</v>
      </c>
      <c r="EO36" s="184" t="s">
        <v>21</v>
      </c>
      <c r="EP36" s="184">
        <v>2</v>
      </c>
      <c r="EQ36" s="184" t="s">
        <v>5187</v>
      </c>
      <c r="ER36" s="184" t="s">
        <v>5186</v>
      </c>
      <c r="ES36" s="181">
        <v>44522</v>
      </c>
      <c r="ET36" s="191" t="s">
        <v>5752</v>
      </c>
      <c r="EU36" s="191">
        <v>8</v>
      </c>
      <c r="EV36" s="191" t="s">
        <v>5749</v>
      </c>
      <c r="EW36" s="191" t="s">
        <v>59</v>
      </c>
      <c r="EX36" s="191">
        <v>3</v>
      </c>
      <c r="EY36" s="191" t="s">
        <v>5750</v>
      </c>
      <c r="EZ36" s="191" t="s">
        <v>1939</v>
      </c>
      <c r="FA36" s="192">
        <v>44559</v>
      </c>
      <c r="FB36" s="190" t="s">
        <v>175</v>
      </c>
      <c r="FC36" s="184">
        <v>2</v>
      </c>
      <c r="FD36" s="184">
        <v>0</v>
      </c>
      <c r="FE36" s="184" t="s">
        <v>21</v>
      </c>
      <c r="FF36" s="184">
        <v>2</v>
      </c>
      <c r="FG36" s="184" t="s">
        <v>174</v>
      </c>
      <c r="FH36" s="184">
        <v>0</v>
      </c>
      <c r="FI36" s="181">
        <v>43501</v>
      </c>
      <c r="FJ36" s="190" t="s">
        <v>178</v>
      </c>
      <c r="FK36" s="191" t="s">
        <v>14</v>
      </c>
      <c r="FL36" s="191">
        <v>0</v>
      </c>
      <c r="FM36" s="191" t="s">
        <v>14</v>
      </c>
      <c r="FN36" s="191" t="s">
        <v>14</v>
      </c>
      <c r="FO36" s="191">
        <v>0</v>
      </c>
      <c r="FP36" s="188">
        <v>0</v>
      </c>
      <c r="FQ36" s="189">
        <v>43501</v>
      </c>
      <c r="FR36" s="190" t="s">
        <v>179</v>
      </c>
      <c r="FS36" s="184" t="s">
        <v>14</v>
      </c>
      <c r="FT36" s="184">
        <v>0</v>
      </c>
      <c r="FU36" s="184" t="s">
        <v>14</v>
      </c>
      <c r="FV36" s="184" t="s">
        <v>14</v>
      </c>
      <c r="FW36" s="184">
        <v>0</v>
      </c>
      <c r="FX36" s="184">
        <v>0</v>
      </c>
      <c r="FY36" s="181">
        <v>43501</v>
      </c>
      <c r="FZ36" s="191" t="s">
        <v>3916</v>
      </c>
      <c r="GA36" s="191">
        <v>1</v>
      </c>
      <c r="GB36" s="191" t="s">
        <v>3077</v>
      </c>
      <c r="GC36" s="191" t="s">
        <v>21</v>
      </c>
      <c r="GD36" s="191">
        <v>2</v>
      </c>
      <c r="GE36" s="191" t="s">
        <v>14</v>
      </c>
      <c r="GF36" s="191" t="s">
        <v>14</v>
      </c>
      <c r="GG36" s="192">
        <v>44489</v>
      </c>
      <c r="GH36" s="190" t="s">
        <v>3922</v>
      </c>
      <c r="GI36" s="184">
        <v>0</v>
      </c>
      <c r="GJ36" s="184" t="s">
        <v>3077</v>
      </c>
      <c r="GK36" s="184" t="s">
        <v>21</v>
      </c>
      <c r="GL36" s="184">
        <v>2</v>
      </c>
      <c r="GM36" s="184" t="s">
        <v>14</v>
      </c>
      <c r="GN36" s="184" t="s">
        <v>14</v>
      </c>
      <c r="GO36" s="181">
        <v>44489</v>
      </c>
      <c r="GP36" s="191" t="s">
        <v>3917</v>
      </c>
      <c r="GQ36" s="191">
        <v>2</v>
      </c>
      <c r="GR36" s="191" t="s">
        <v>3077</v>
      </c>
      <c r="GS36" s="191" t="s">
        <v>21</v>
      </c>
      <c r="GT36" s="191">
        <v>2</v>
      </c>
      <c r="GU36" s="191" t="s">
        <v>14</v>
      </c>
      <c r="GV36" s="191" t="s">
        <v>14</v>
      </c>
      <c r="GW36" s="192">
        <v>44489</v>
      </c>
      <c r="GX36" s="190" t="s">
        <v>3923</v>
      </c>
      <c r="GY36" s="184">
        <v>0</v>
      </c>
      <c r="GZ36" s="184" t="s">
        <v>3077</v>
      </c>
      <c r="HA36" s="184" t="s">
        <v>21</v>
      </c>
      <c r="HB36" s="184">
        <v>2</v>
      </c>
      <c r="HC36" s="184" t="s">
        <v>14</v>
      </c>
      <c r="HD36" s="184" t="s">
        <v>14</v>
      </c>
      <c r="HE36" s="181">
        <v>44489</v>
      </c>
      <c r="HF36" s="191" t="s">
        <v>3915</v>
      </c>
      <c r="HG36" s="191">
        <v>2</v>
      </c>
      <c r="HH36" s="191" t="s">
        <v>3077</v>
      </c>
      <c r="HI36" s="191" t="s">
        <v>21</v>
      </c>
      <c r="HJ36" s="191">
        <v>2</v>
      </c>
      <c r="HK36" s="191" t="s">
        <v>14</v>
      </c>
      <c r="HL36" s="191" t="s">
        <v>14</v>
      </c>
      <c r="HM36" s="192">
        <v>44489</v>
      </c>
      <c r="HN36" s="190" t="s">
        <v>3921</v>
      </c>
      <c r="HO36" s="184">
        <v>2</v>
      </c>
      <c r="HP36" s="184" t="s">
        <v>3077</v>
      </c>
      <c r="HQ36" s="184" t="s">
        <v>21</v>
      </c>
      <c r="HR36" s="184">
        <v>2</v>
      </c>
      <c r="HS36" s="184" t="s">
        <v>14</v>
      </c>
      <c r="HT36" s="184" t="s">
        <v>14</v>
      </c>
      <c r="HU36" s="181">
        <v>44489</v>
      </c>
      <c r="HV36" s="191" t="s">
        <v>3918</v>
      </c>
      <c r="HW36" s="191">
        <v>0</v>
      </c>
      <c r="HX36" s="191" t="s">
        <v>3077</v>
      </c>
      <c r="HY36" s="191" t="s">
        <v>21</v>
      </c>
      <c r="HZ36" s="191">
        <v>2</v>
      </c>
      <c r="IA36" s="191" t="s">
        <v>14</v>
      </c>
      <c r="IB36" s="191" t="s">
        <v>14</v>
      </c>
      <c r="IC36" s="192">
        <v>44489</v>
      </c>
      <c r="ID36" s="190" t="s">
        <v>3920</v>
      </c>
      <c r="IE36" s="184">
        <v>0</v>
      </c>
      <c r="IF36" s="184" t="s">
        <v>3077</v>
      </c>
      <c r="IG36" s="184" t="s">
        <v>21</v>
      </c>
      <c r="IH36" s="184">
        <v>2</v>
      </c>
      <c r="II36" s="184" t="s">
        <v>14</v>
      </c>
      <c r="IJ36" s="184" t="s">
        <v>14</v>
      </c>
      <c r="IK36" s="181">
        <v>44489</v>
      </c>
      <c r="IL36" s="191" t="s">
        <v>3919</v>
      </c>
      <c r="IM36" s="191">
        <v>0</v>
      </c>
      <c r="IN36" s="191" t="s">
        <v>3077</v>
      </c>
      <c r="IO36" s="191" t="s">
        <v>21</v>
      </c>
      <c r="IP36" s="191">
        <v>2</v>
      </c>
      <c r="IQ36" s="191" t="s">
        <v>14</v>
      </c>
      <c r="IR36" s="191" t="s">
        <v>14</v>
      </c>
      <c r="IS36" s="192">
        <v>44489</v>
      </c>
    </row>
    <row r="37" spans="1:253" s="286" customFormat="1" ht="12.75" customHeight="1" x14ac:dyDescent="0.2">
      <c r="A37" s="286" t="s">
        <v>476</v>
      </c>
      <c r="B37" s="286" t="s">
        <v>7798</v>
      </c>
      <c r="C37" s="286" t="s">
        <v>477</v>
      </c>
      <c r="D37" s="286" t="s">
        <v>478</v>
      </c>
      <c r="E37" s="286" t="s">
        <v>7352</v>
      </c>
      <c r="F37" s="286" t="s">
        <v>5032</v>
      </c>
      <c r="G37" s="179">
        <v>17100000</v>
      </c>
      <c r="H37" s="180" t="s">
        <v>5029</v>
      </c>
      <c r="I37" s="180" t="s">
        <v>41</v>
      </c>
      <c r="J37" s="180">
        <v>1</v>
      </c>
      <c r="K37" s="180" t="s">
        <v>5031</v>
      </c>
      <c r="L37" s="180" t="s">
        <v>5030</v>
      </c>
      <c r="M37" s="181">
        <v>44516</v>
      </c>
      <c r="N37" s="190" t="s">
        <v>5036</v>
      </c>
      <c r="O37" s="182">
        <v>108889</v>
      </c>
      <c r="P37" s="182" t="s">
        <v>5033</v>
      </c>
      <c r="Q37" s="182" t="s">
        <v>21</v>
      </c>
      <c r="R37" s="182">
        <v>2</v>
      </c>
      <c r="S37" s="182" t="s">
        <v>5035</v>
      </c>
      <c r="T37" s="182" t="s">
        <v>5034</v>
      </c>
      <c r="U37" s="183">
        <v>44516</v>
      </c>
      <c r="V37" s="190" t="s">
        <v>5038</v>
      </c>
      <c r="W37" s="180">
        <v>17100000</v>
      </c>
      <c r="X37" s="180" t="s">
        <v>5029</v>
      </c>
      <c r="Y37" s="180" t="s">
        <v>21</v>
      </c>
      <c r="Z37" s="180">
        <v>2</v>
      </c>
      <c r="AA37" s="180" t="s">
        <v>5037</v>
      </c>
      <c r="AB37" s="180" t="s">
        <v>5030</v>
      </c>
      <c r="AC37" s="181">
        <v>44516</v>
      </c>
      <c r="AD37" s="190" t="s">
        <v>5040</v>
      </c>
      <c r="AE37" s="188">
        <v>5700000</v>
      </c>
      <c r="AF37" s="188" t="s">
        <v>5029</v>
      </c>
      <c r="AG37" s="188" t="s">
        <v>41</v>
      </c>
      <c r="AH37" s="188">
        <v>1</v>
      </c>
      <c r="AI37" s="188" t="s">
        <v>5039</v>
      </c>
      <c r="AJ37" s="188" t="s">
        <v>5030</v>
      </c>
      <c r="AK37" s="189">
        <v>44516</v>
      </c>
      <c r="AL37" s="190" t="s">
        <v>5042</v>
      </c>
      <c r="AM37" s="180">
        <v>242000</v>
      </c>
      <c r="AN37" s="180" t="s">
        <v>5029</v>
      </c>
      <c r="AO37" s="180" t="s">
        <v>21</v>
      </c>
      <c r="AP37" s="180">
        <v>2</v>
      </c>
      <c r="AQ37" s="180" t="s">
        <v>5041</v>
      </c>
      <c r="AR37" s="180" t="s">
        <v>5030</v>
      </c>
      <c r="AS37" s="181">
        <v>44516</v>
      </c>
      <c r="AT37" s="191" t="s">
        <v>482</v>
      </c>
      <c r="AU37" s="188" t="s">
        <v>14</v>
      </c>
      <c r="AV37" s="188">
        <v>0</v>
      </c>
      <c r="AW37" s="188" t="s">
        <v>21</v>
      </c>
      <c r="AX37" s="188">
        <v>2</v>
      </c>
      <c r="AY37" s="188">
        <v>0</v>
      </c>
      <c r="AZ37" s="188">
        <v>0</v>
      </c>
      <c r="BA37" s="189">
        <v>43510</v>
      </c>
      <c r="BB37" s="190" t="s">
        <v>5043</v>
      </c>
      <c r="BC37" s="180" t="s">
        <v>14</v>
      </c>
      <c r="BD37" s="180" t="s">
        <v>1262</v>
      </c>
      <c r="BE37" s="180" t="s">
        <v>14</v>
      </c>
      <c r="BF37" s="180" t="s">
        <v>14</v>
      </c>
      <c r="BG37" s="180" t="s">
        <v>15</v>
      </c>
      <c r="BH37" s="180" t="s">
        <v>14</v>
      </c>
      <c r="BI37" s="181">
        <v>44516</v>
      </c>
      <c r="BJ37" s="191" t="s">
        <v>5047</v>
      </c>
      <c r="BK37" s="191">
        <v>2960</v>
      </c>
      <c r="BL37" s="191" t="s">
        <v>5044</v>
      </c>
      <c r="BM37" s="191" t="s">
        <v>21</v>
      </c>
      <c r="BN37" s="191">
        <v>2</v>
      </c>
      <c r="BO37" s="191" t="s">
        <v>5046</v>
      </c>
      <c r="BP37" s="188" t="s">
        <v>5045</v>
      </c>
      <c r="BQ37" s="192">
        <v>44516</v>
      </c>
      <c r="BR37" s="190" t="s">
        <v>479</v>
      </c>
      <c r="BS37" s="184">
        <v>0</v>
      </c>
      <c r="BT37" s="184">
        <v>0</v>
      </c>
      <c r="BU37" s="184" t="s">
        <v>21</v>
      </c>
      <c r="BV37" s="184">
        <v>2</v>
      </c>
      <c r="BW37" s="184">
        <v>0</v>
      </c>
      <c r="BX37" s="184">
        <v>0</v>
      </c>
      <c r="BY37" s="181">
        <v>43510</v>
      </c>
      <c r="BZ37" s="191" t="s">
        <v>480</v>
      </c>
      <c r="CA37" s="191">
        <v>0</v>
      </c>
      <c r="CB37" s="191">
        <v>0</v>
      </c>
      <c r="CC37" s="191" t="s">
        <v>21</v>
      </c>
      <c r="CD37" s="191">
        <v>2</v>
      </c>
      <c r="CE37" s="191">
        <v>0</v>
      </c>
      <c r="CF37" s="191">
        <v>0</v>
      </c>
      <c r="CG37" s="192">
        <v>43510</v>
      </c>
      <c r="CH37" s="190" t="s">
        <v>8188</v>
      </c>
      <c r="CI37" s="191" t="e">
        <v>#N/A</v>
      </c>
      <c r="CJ37" s="191" t="e">
        <v>#N/A</v>
      </c>
      <c r="CK37" s="191" t="e">
        <v>#N/A</v>
      </c>
      <c r="CL37" s="191" t="e">
        <v>#N/A</v>
      </c>
      <c r="CM37" s="191" t="e">
        <v>#N/A</v>
      </c>
      <c r="CN37" s="191" t="e">
        <v>#N/A</v>
      </c>
      <c r="CO37" s="193" t="e">
        <v>#N/A</v>
      </c>
      <c r="CP37" s="191" t="s">
        <v>481</v>
      </c>
      <c r="CQ37" s="184" t="s">
        <v>14</v>
      </c>
      <c r="CR37" s="184">
        <v>0</v>
      </c>
      <c r="CS37" s="184" t="s">
        <v>21</v>
      </c>
      <c r="CT37" s="184">
        <v>2</v>
      </c>
      <c r="CU37" s="184">
        <v>0</v>
      </c>
      <c r="CV37" s="184">
        <v>0</v>
      </c>
      <c r="CW37" s="181">
        <v>43510</v>
      </c>
      <c r="CX37" s="191" t="s">
        <v>5049</v>
      </c>
      <c r="CY37" s="188">
        <v>3800000</v>
      </c>
      <c r="CZ37" s="188" t="s">
        <v>5029</v>
      </c>
      <c r="DA37" s="188" t="s">
        <v>21</v>
      </c>
      <c r="DB37" s="188">
        <v>2</v>
      </c>
      <c r="DC37" s="188" t="s">
        <v>5048</v>
      </c>
      <c r="DD37" s="188" t="s">
        <v>5030</v>
      </c>
      <c r="DE37" s="194">
        <v>44516</v>
      </c>
      <c r="DF37" s="190" t="s">
        <v>5050</v>
      </c>
      <c r="DG37" s="180">
        <v>11400000</v>
      </c>
      <c r="DH37" s="184" t="s">
        <v>5029</v>
      </c>
      <c r="DI37" s="184" t="s">
        <v>21</v>
      </c>
      <c r="DJ37" s="184">
        <v>2</v>
      </c>
      <c r="DK37" s="184" t="s">
        <v>5048</v>
      </c>
      <c r="DL37" s="184" t="s">
        <v>5030</v>
      </c>
      <c r="DM37" s="181">
        <v>44516</v>
      </c>
      <c r="DN37" s="191" t="s">
        <v>5051</v>
      </c>
      <c r="DO37" s="188">
        <v>1900000</v>
      </c>
      <c r="DP37" s="191" t="s">
        <v>5029</v>
      </c>
      <c r="DQ37" s="191" t="s">
        <v>21</v>
      </c>
      <c r="DR37" s="191">
        <v>2</v>
      </c>
      <c r="DS37" s="191" t="s">
        <v>5048</v>
      </c>
      <c r="DT37" s="191" t="s">
        <v>5030</v>
      </c>
      <c r="DU37" s="192">
        <v>44516</v>
      </c>
      <c r="DV37" s="190" t="s">
        <v>5052</v>
      </c>
      <c r="DW37" s="180">
        <v>3300000</v>
      </c>
      <c r="DX37" s="184" t="s">
        <v>5029</v>
      </c>
      <c r="DY37" s="184" t="s">
        <v>21</v>
      </c>
      <c r="DZ37" s="184">
        <v>2</v>
      </c>
      <c r="EA37" s="184" t="s">
        <v>5048</v>
      </c>
      <c r="EB37" s="184" t="s">
        <v>5030</v>
      </c>
      <c r="EC37" s="181">
        <v>44516</v>
      </c>
      <c r="ED37" s="191" t="s">
        <v>5053</v>
      </c>
      <c r="EE37" s="188">
        <v>174000</v>
      </c>
      <c r="EF37" s="191" t="s">
        <v>5029</v>
      </c>
      <c r="EG37" s="191" t="s">
        <v>21</v>
      </c>
      <c r="EH37" s="191">
        <v>2</v>
      </c>
      <c r="EI37" s="191" t="s">
        <v>5048</v>
      </c>
      <c r="EJ37" s="191" t="s">
        <v>5030</v>
      </c>
      <c r="EK37" s="192">
        <v>44516</v>
      </c>
      <c r="EL37" s="190" t="s">
        <v>5054</v>
      </c>
      <c r="EM37" s="180">
        <v>326000</v>
      </c>
      <c r="EN37" s="184" t="s">
        <v>5029</v>
      </c>
      <c r="EO37" s="184" t="s">
        <v>21</v>
      </c>
      <c r="EP37" s="184">
        <v>2</v>
      </c>
      <c r="EQ37" s="184" t="s">
        <v>5048</v>
      </c>
      <c r="ER37" s="184" t="s">
        <v>5030</v>
      </c>
      <c r="ES37" s="181">
        <v>44516</v>
      </c>
      <c r="ET37" s="191" t="s">
        <v>2418</v>
      </c>
      <c r="EU37" s="191">
        <v>1937</v>
      </c>
      <c r="EV37" s="191" t="s">
        <v>2415</v>
      </c>
      <c r="EW37" s="191" t="s">
        <v>21</v>
      </c>
      <c r="EX37" s="191">
        <v>2</v>
      </c>
      <c r="EY37" s="191" t="s">
        <v>2417</v>
      </c>
      <c r="EZ37" s="191" t="s">
        <v>2416</v>
      </c>
      <c r="FA37" s="192">
        <v>44224</v>
      </c>
      <c r="FB37" s="190" t="s">
        <v>5056</v>
      </c>
      <c r="FC37" s="184">
        <v>3</v>
      </c>
      <c r="FD37" s="184">
        <v>0</v>
      </c>
      <c r="FE37" s="184" t="s">
        <v>21</v>
      </c>
      <c r="FF37" s="184">
        <v>2</v>
      </c>
      <c r="FG37" s="184" t="s">
        <v>5055</v>
      </c>
      <c r="FH37" s="184">
        <v>0</v>
      </c>
      <c r="FI37" s="181">
        <v>44516</v>
      </c>
      <c r="FJ37" s="190" t="s">
        <v>5059</v>
      </c>
      <c r="FK37" s="191" t="s">
        <v>14</v>
      </c>
      <c r="FL37" s="191" t="s">
        <v>5057</v>
      </c>
      <c r="FM37" s="191" t="s">
        <v>14</v>
      </c>
      <c r="FN37" s="191" t="s">
        <v>14</v>
      </c>
      <c r="FO37" s="191" t="s">
        <v>5058</v>
      </c>
      <c r="FP37" s="188" t="s">
        <v>1262</v>
      </c>
      <c r="FQ37" s="189">
        <v>44516</v>
      </c>
      <c r="FR37" s="190" t="s">
        <v>5060</v>
      </c>
      <c r="FS37" s="184" t="s">
        <v>14</v>
      </c>
      <c r="FT37" s="184" t="s">
        <v>1262</v>
      </c>
      <c r="FU37" s="184" t="s">
        <v>14</v>
      </c>
      <c r="FV37" s="184" t="s">
        <v>14</v>
      </c>
      <c r="FW37" s="184" t="s">
        <v>5058</v>
      </c>
      <c r="FX37" s="184" t="s">
        <v>1262</v>
      </c>
      <c r="FY37" s="181">
        <v>44516</v>
      </c>
      <c r="FZ37" s="191" t="s">
        <v>4150</v>
      </c>
      <c r="GA37" s="191">
        <v>0</v>
      </c>
      <c r="GB37" s="191" t="s">
        <v>3077</v>
      </c>
      <c r="GC37" s="191" t="s">
        <v>21</v>
      </c>
      <c r="GD37" s="191">
        <v>2</v>
      </c>
      <c r="GE37" s="191" t="s">
        <v>14</v>
      </c>
      <c r="GF37" s="191" t="s">
        <v>14</v>
      </c>
      <c r="GG37" s="192">
        <v>44491</v>
      </c>
      <c r="GH37" s="190" t="s">
        <v>4156</v>
      </c>
      <c r="GI37" s="184">
        <v>1</v>
      </c>
      <c r="GJ37" s="184" t="s">
        <v>3077</v>
      </c>
      <c r="GK37" s="184" t="s">
        <v>21</v>
      </c>
      <c r="GL37" s="184">
        <v>2</v>
      </c>
      <c r="GM37" s="184" t="s">
        <v>14</v>
      </c>
      <c r="GN37" s="184" t="s">
        <v>14</v>
      </c>
      <c r="GO37" s="181">
        <v>44491</v>
      </c>
      <c r="GP37" s="191" t="s">
        <v>4151</v>
      </c>
      <c r="GQ37" s="191">
        <v>0</v>
      </c>
      <c r="GR37" s="191" t="s">
        <v>3077</v>
      </c>
      <c r="GS37" s="191" t="s">
        <v>21</v>
      </c>
      <c r="GT37" s="191">
        <v>2</v>
      </c>
      <c r="GU37" s="191" t="s">
        <v>14</v>
      </c>
      <c r="GV37" s="191" t="s">
        <v>14</v>
      </c>
      <c r="GW37" s="192">
        <v>44491</v>
      </c>
      <c r="GX37" s="190" t="s">
        <v>4157</v>
      </c>
      <c r="GY37" s="184">
        <v>0</v>
      </c>
      <c r="GZ37" s="184" t="s">
        <v>3077</v>
      </c>
      <c r="HA37" s="184" t="s">
        <v>21</v>
      </c>
      <c r="HB37" s="184">
        <v>2</v>
      </c>
      <c r="HC37" s="184" t="s">
        <v>14</v>
      </c>
      <c r="HD37" s="184" t="s">
        <v>14</v>
      </c>
      <c r="HE37" s="181">
        <v>44491</v>
      </c>
      <c r="HF37" s="191" t="s">
        <v>4149</v>
      </c>
      <c r="HG37" s="191">
        <v>0</v>
      </c>
      <c r="HH37" s="191" t="s">
        <v>3077</v>
      </c>
      <c r="HI37" s="191" t="s">
        <v>21</v>
      </c>
      <c r="HJ37" s="191">
        <v>2</v>
      </c>
      <c r="HK37" s="191" t="s">
        <v>14</v>
      </c>
      <c r="HL37" s="191" t="s">
        <v>14</v>
      </c>
      <c r="HM37" s="192">
        <v>44491</v>
      </c>
      <c r="HN37" s="190" t="s">
        <v>4155</v>
      </c>
      <c r="HO37" s="184">
        <v>2</v>
      </c>
      <c r="HP37" s="184" t="s">
        <v>3077</v>
      </c>
      <c r="HQ37" s="184" t="s">
        <v>21</v>
      </c>
      <c r="HR37" s="184">
        <v>2</v>
      </c>
      <c r="HS37" s="184" t="s">
        <v>14</v>
      </c>
      <c r="HT37" s="184" t="s">
        <v>14</v>
      </c>
      <c r="HU37" s="181">
        <v>44491</v>
      </c>
      <c r="HV37" s="191" t="s">
        <v>4152</v>
      </c>
      <c r="HW37" s="191">
        <v>3</v>
      </c>
      <c r="HX37" s="191" t="s">
        <v>3077</v>
      </c>
      <c r="HY37" s="191" t="s">
        <v>21</v>
      </c>
      <c r="HZ37" s="191">
        <v>2</v>
      </c>
      <c r="IA37" s="191" t="s">
        <v>14</v>
      </c>
      <c r="IB37" s="191" t="s">
        <v>14</v>
      </c>
      <c r="IC37" s="192">
        <v>44491</v>
      </c>
      <c r="ID37" s="190" t="s">
        <v>4154</v>
      </c>
      <c r="IE37" s="184">
        <v>0</v>
      </c>
      <c r="IF37" s="184" t="s">
        <v>3077</v>
      </c>
      <c r="IG37" s="184" t="s">
        <v>21</v>
      </c>
      <c r="IH37" s="184">
        <v>2</v>
      </c>
      <c r="II37" s="184" t="s">
        <v>14</v>
      </c>
      <c r="IJ37" s="184" t="s">
        <v>14</v>
      </c>
      <c r="IK37" s="181">
        <v>44491</v>
      </c>
      <c r="IL37" s="191" t="s">
        <v>4153</v>
      </c>
      <c r="IM37" s="191">
        <v>2</v>
      </c>
      <c r="IN37" s="191" t="s">
        <v>3077</v>
      </c>
      <c r="IO37" s="191" t="s">
        <v>21</v>
      </c>
      <c r="IP37" s="191">
        <v>2</v>
      </c>
      <c r="IQ37" s="191" t="s">
        <v>14</v>
      </c>
      <c r="IR37" s="191" t="s">
        <v>14</v>
      </c>
      <c r="IS37" s="192">
        <v>44491</v>
      </c>
    </row>
    <row r="38" spans="1:253" s="286" customFormat="1" ht="12.75" customHeight="1" x14ac:dyDescent="0.2">
      <c r="A38" s="286" t="s">
        <v>363</v>
      </c>
      <c r="B38" s="286" t="s">
        <v>7798</v>
      </c>
      <c r="C38" s="286" t="s">
        <v>364</v>
      </c>
      <c r="D38" s="286" t="s">
        <v>365</v>
      </c>
      <c r="E38" s="286" t="s">
        <v>7355</v>
      </c>
      <c r="F38" s="286" t="s">
        <v>5098</v>
      </c>
      <c r="G38" s="179">
        <v>9400000</v>
      </c>
      <c r="H38" s="180" t="s">
        <v>5095</v>
      </c>
      <c r="I38" s="180" t="s">
        <v>41</v>
      </c>
      <c r="J38" s="180">
        <v>1</v>
      </c>
      <c r="K38" s="180" t="s">
        <v>5097</v>
      </c>
      <c r="L38" s="180" t="s">
        <v>5096</v>
      </c>
      <c r="M38" s="181">
        <v>44517</v>
      </c>
      <c r="N38" s="190" t="s">
        <v>5101</v>
      </c>
      <c r="O38" s="182">
        <v>111900</v>
      </c>
      <c r="P38" s="182" t="s">
        <v>5063</v>
      </c>
      <c r="Q38" s="182" t="s">
        <v>21</v>
      </c>
      <c r="R38" s="182">
        <v>2</v>
      </c>
      <c r="S38" s="182" t="s">
        <v>5100</v>
      </c>
      <c r="T38" s="182" t="s">
        <v>5099</v>
      </c>
      <c r="U38" s="183">
        <v>44517</v>
      </c>
      <c r="V38" s="190" t="s">
        <v>5103</v>
      </c>
      <c r="W38" s="180">
        <v>9400000</v>
      </c>
      <c r="X38" s="180" t="s">
        <v>5095</v>
      </c>
      <c r="Y38" s="180" t="s">
        <v>21</v>
      </c>
      <c r="Z38" s="180">
        <v>2</v>
      </c>
      <c r="AA38" s="180" t="s">
        <v>5102</v>
      </c>
      <c r="AB38" s="180" t="s">
        <v>5096</v>
      </c>
      <c r="AC38" s="181">
        <v>44517</v>
      </c>
      <c r="AD38" s="190" t="s">
        <v>5105</v>
      </c>
      <c r="AE38" s="188">
        <v>4000000</v>
      </c>
      <c r="AF38" s="188" t="s">
        <v>5095</v>
      </c>
      <c r="AG38" s="188" t="s">
        <v>41</v>
      </c>
      <c r="AH38" s="188">
        <v>1</v>
      </c>
      <c r="AI38" s="188" t="s">
        <v>5104</v>
      </c>
      <c r="AJ38" s="188" t="s">
        <v>5096</v>
      </c>
      <c r="AK38" s="189">
        <v>44517</v>
      </c>
      <c r="AL38" s="190" t="s">
        <v>5106</v>
      </c>
      <c r="AM38" s="180">
        <v>245000</v>
      </c>
      <c r="AN38" s="180" t="s">
        <v>5095</v>
      </c>
      <c r="AO38" s="180" t="s">
        <v>21</v>
      </c>
      <c r="AP38" s="180">
        <v>2</v>
      </c>
      <c r="AQ38" s="180" t="s">
        <v>5071</v>
      </c>
      <c r="AR38" s="180" t="s">
        <v>5096</v>
      </c>
      <c r="AS38" s="181">
        <v>44517</v>
      </c>
      <c r="AT38" s="191" t="s">
        <v>5109</v>
      </c>
      <c r="AU38" s="188" t="s">
        <v>14</v>
      </c>
      <c r="AV38" s="188" t="s">
        <v>2377</v>
      </c>
      <c r="AW38" s="188" t="s">
        <v>14</v>
      </c>
      <c r="AX38" s="188" t="s">
        <v>14</v>
      </c>
      <c r="AY38" s="188" t="s">
        <v>5058</v>
      </c>
      <c r="AZ38" s="188" t="s">
        <v>14</v>
      </c>
      <c r="BA38" s="189">
        <v>44517</v>
      </c>
      <c r="BB38" s="190" t="s">
        <v>5108</v>
      </c>
      <c r="BC38" s="180">
        <v>113000</v>
      </c>
      <c r="BD38" s="180" t="s">
        <v>5095</v>
      </c>
      <c r="BE38" s="180" t="s">
        <v>21</v>
      </c>
      <c r="BF38" s="180">
        <v>2</v>
      </c>
      <c r="BG38" s="180" t="s">
        <v>5107</v>
      </c>
      <c r="BH38" s="180" t="s">
        <v>5096</v>
      </c>
      <c r="BI38" s="181">
        <v>44517</v>
      </c>
      <c r="BJ38" s="191" t="s">
        <v>5112</v>
      </c>
      <c r="BK38" s="191">
        <v>1909</v>
      </c>
      <c r="BL38" s="191" t="s">
        <v>5110</v>
      </c>
      <c r="BM38" s="191" t="s">
        <v>21</v>
      </c>
      <c r="BN38" s="191">
        <v>2</v>
      </c>
      <c r="BO38" s="191" t="s">
        <v>5076</v>
      </c>
      <c r="BP38" s="188" t="s">
        <v>5111</v>
      </c>
      <c r="BQ38" s="192">
        <v>44517</v>
      </c>
      <c r="BR38" s="190" t="s">
        <v>366</v>
      </c>
      <c r="BS38" s="184" t="s">
        <v>14</v>
      </c>
      <c r="BT38" s="184">
        <v>0</v>
      </c>
      <c r="BU38" s="184" t="s">
        <v>21</v>
      </c>
      <c r="BV38" s="184">
        <v>2</v>
      </c>
      <c r="BW38" s="184">
        <v>0</v>
      </c>
      <c r="BX38" s="184">
        <v>0</v>
      </c>
      <c r="BY38" s="181">
        <v>43509</v>
      </c>
      <c r="BZ38" s="191" t="s">
        <v>367</v>
      </c>
      <c r="CA38" s="191" t="s">
        <v>14</v>
      </c>
      <c r="CB38" s="191">
        <v>0</v>
      </c>
      <c r="CC38" s="191" t="s">
        <v>14</v>
      </c>
      <c r="CD38" s="191" t="s">
        <v>14</v>
      </c>
      <c r="CE38" s="191">
        <v>0</v>
      </c>
      <c r="CF38" s="191">
        <v>0</v>
      </c>
      <c r="CG38" s="192">
        <v>43509</v>
      </c>
      <c r="CH38" s="190" t="s">
        <v>8189</v>
      </c>
      <c r="CI38" s="191" t="e">
        <v>#N/A</v>
      </c>
      <c r="CJ38" s="191" t="e">
        <v>#N/A</v>
      </c>
      <c r="CK38" s="191" t="e">
        <v>#N/A</v>
      </c>
      <c r="CL38" s="191" t="e">
        <v>#N/A</v>
      </c>
      <c r="CM38" s="191" t="e">
        <v>#N/A</v>
      </c>
      <c r="CN38" s="191" t="e">
        <v>#N/A</v>
      </c>
      <c r="CO38" s="193" t="e">
        <v>#N/A</v>
      </c>
      <c r="CP38" s="191" t="s">
        <v>371</v>
      </c>
      <c r="CQ38" s="184">
        <v>12965</v>
      </c>
      <c r="CR38" s="184" t="s">
        <v>368</v>
      </c>
      <c r="CS38" s="184" t="s">
        <v>21</v>
      </c>
      <c r="CT38" s="184">
        <v>2</v>
      </c>
      <c r="CU38" s="184" t="s">
        <v>370</v>
      </c>
      <c r="CV38" s="184" t="s">
        <v>369</v>
      </c>
      <c r="CW38" s="181">
        <v>43509</v>
      </c>
      <c r="CX38" s="191" t="s">
        <v>5116</v>
      </c>
      <c r="CY38" s="188">
        <v>3294000</v>
      </c>
      <c r="CZ38" s="188" t="s">
        <v>5114</v>
      </c>
      <c r="DA38" s="188" t="s">
        <v>21</v>
      </c>
      <c r="DB38" s="188">
        <v>2</v>
      </c>
      <c r="DC38" s="188" t="s">
        <v>5121</v>
      </c>
      <c r="DD38" s="188" t="s">
        <v>5115</v>
      </c>
      <c r="DE38" s="194">
        <v>44517</v>
      </c>
      <c r="DF38" s="190" t="s">
        <v>5118</v>
      </c>
      <c r="DG38" s="180">
        <v>5400000</v>
      </c>
      <c r="DH38" s="184" t="s">
        <v>5095</v>
      </c>
      <c r="DI38" s="184" t="s">
        <v>21</v>
      </c>
      <c r="DJ38" s="184">
        <v>2</v>
      </c>
      <c r="DK38" s="184" t="s">
        <v>5117</v>
      </c>
      <c r="DL38" s="184" t="s">
        <v>5096</v>
      </c>
      <c r="DM38" s="181">
        <v>44517</v>
      </c>
      <c r="DN38" s="191" t="s">
        <v>5120</v>
      </c>
      <c r="DO38" s="188">
        <v>706000</v>
      </c>
      <c r="DP38" s="191" t="s">
        <v>5095</v>
      </c>
      <c r="DQ38" s="191" t="s">
        <v>21</v>
      </c>
      <c r="DR38" s="191">
        <v>2</v>
      </c>
      <c r="DS38" s="191" t="s">
        <v>5119</v>
      </c>
      <c r="DT38" s="191" t="s">
        <v>5096</v>
      </c>
      <c r="DU38" s="192">
        <v>44517</v>
      </c>
      <c r="DV38" s="190" t="s">
        <v>5122</v>
      </c>
      <c r="DW38" s="180">
        <v>2679000</v>
      </c>
      <c r="DX38" s="184" t="s">
        <v>5114</v>
      </c>
      <c r="DY38" s="184" t="s">
        <v>21</v>
      </c>
      <c r="DZ38" s="184">
        <v>2</v>
      </c>
      <c r="EA38" s="184" t="s">
        <v>5121</v>
      </c>
      <c r="EB38" s="184" t="s">
        <v>5115</v>
      </c>
      <c r="EC38" s="181">
        <v>44517</v>
      </c>
      <c r="ED38" s="191" t="s">
        <v>5124</v>
      </c>
      <c r="EE38" s="188">
        <v>615000</v>
      </c>
      <c r="EF38" s="191" t="s">
        <v>5114</v>
      </c>
      <c r="EG38" s="191" t="s">
        <v>21</v>
      </c>
      <c r="EH38" s="191">
        <v>2</v>
      </c>
      <c r="EI38" s="191" t="s">
        <v>5123</v>
      </c>
      <c r="EJ38" s="191" t="s">
        <v>5115</v>
      </c>
      <c r="EK38" s="192">
        <v>44517</v>
      </c>
      <c r="EL38" s="190" t="s">
        <v>5125</v>
      </c>
      <c r="EM38" s="180">
        <v>0</v>
      </c>
      <c r="EN38" s="184" t="s">
        <v>5114</v>
      </c>
      <c r="EO38" s="184" t="s">
        <v>21</v>
      </c>
      <c r="EP38" s="184">
        <v>2</v>
      </c>
      <c r="EQ38" s="184" t="s">
        <v>5121</v>
      </c>
      <c r="ER38" s="184" t="s">
        <v>5115</v>
      </c>
      <c r="ES38" s="181">
        <v>44517</v>
      </c>
      <c r="ET38" s="191" t="s">
        <v>5113</v>
      </c>
      <c r="EU38" s="191">
        <v>1909</v>
      </c>
      <c r="EV38" s="191" t="s">
        <v>5110</v>
      </c>
      <c r="EW38" s="191" t="s">
        <v>21</v>
      </c>
      <c r="EX38" s="191">
        <v>2</v>
      </c>
      <c r="EY38" s="191" t="s">
        <v>5076</v>
      </c>
      <c r="EZ38" s="191" t="s">
        <v>5111</v>
      </c>
      <c r="FA38" s="192">
        <v>44517</v>
      </c>
      <c r="FB38" s="190" t="s">
        <v>5126</v>
      </c>
      <c r="FC38" s="184">
        <v>3</v>
      </c>
      <c r="FD38" s="184" t="s">
        <v>5114</v>
      </c>
      <c r="FE38" s="184" t="s">
        <v>21</v>
      </c>
      <c r="FF38" s="184">
        <v>2</v>
      </c>
      <c r="FG38" s="184" t="s">
        <v>5091</v>
      </c>
      <c r="FH38" s="184" t="s">
        <v>5115</v>
      </c>
      <c r="FI38" s="181">
        <v>44517</v>
      </c>
      <c r="FJ38" s="190" t="s">
        <v>5127</v>
      </c>
      <c r="FK38" s="191" t="s">
        <v>14</v>
      </c>
      <c r="FL38" s="191" t="s">
        <v>2377</v>
      </c>
      <c r="FM38" s="191" t="s">
        <v>14</v>
      </c>
      <c r="FN38" s="191" t="s">
        <v>14</v>
      </c>
      <c r="FO38" s="191" t="s">
        <v>15</v>
      </c>
      <c r="FP38" s="188" t="s">
        <v>14</v>
      </c>
      <c r="FQ38" s="189">
        <v>44517</v>
      </c>
      <c r="FR38" s="190" t="s">
        <v>5128</v>
      </c>
      <c r="FS38" s="184" t="s">
        <v>14</v>
      </c>
      <c r="FT38" s="184" t="s">
        <v>14</v>
      </c>
      <c r="FU38" s="184" t="s">
        <v>14</v>
      </c>
      <c r="FV38" s="184" t="s">
        <v>14</v>
      </c>
      <c r="FW38" s="184" t="s">
        <v>15</v>
      </c>
      <c r="FX38" s="184" t="s">
        <v>14</v>
      </c>
      <c r="FY38" s="181">
        <v>44517</v>
      </c>
      <c r="FZ38" s="191" t="s">
        <v>4165</v>
      </c>
      <c r="GA38" s="191">
        <v>0</v>
      </c>
      <c r="GB38" s="191" t="s">
        <v>3077</v>
      </c>
      <c r="GC38" s="191" t="s">
        <v>21</v>
      </c>
      <c r="GD38" s="191">
        <v>2</v>
      </c>
      <c r="GE38" s="191" t="s">
        <v>14</v>
      </c>
      <c r="GF38" s="191" t="s">
        <v>14</v>
      </c>
      <c r="GG38" s="192">
        <v>44493</v>
      </c>
      <c r="GH38" s="190" t="s">
        <v>4171</v>
      </c>
      <c r="GI38" s="184">
        <v>1</v>
      </c>
      <c r="GJ38" s="184" t="s">
        <v>3077</v>
      </c>
      <c r="GK38" s="184" t="s">
        <v>21</v>
      </c>
      <c r="GL38" s="184">
        <v>2</v>
      </c>
      <c r="GM38" s="184" t="s">
        <v>14</v>
      </c>
      <c r="GN38" s="184" t="s">
        <v>14</v>
      </c>
      <c r="GO38" s="181">
        <v>44493</v>
      </c>
      <c r="GP38" s="191" t="s">
        <v>4166</v>
      </c>
      <c r="GQ38" s="191">
        <v>1</v>
      </c>
      <c r="GR38" s="191" t="s">
        <v>3077</v>
      </c>
      <c r="GS38" s="191" t="s">
        <v>21</v>
      </c>
      <c r="GT38" s="191">
        <v>2</v>
      </c>
      <c r="GU38" s="191" t="s">
        <v>14</v>
      </c>
      <c r="GV38" s="191" t="s">
        <v>14</v>
      </c>
      <c r="GW38" s="192">
        <v>44493</v>
      </c>
      <c r="GX38" s="190" t="s">
        <v>4172</v>
      </c>
      <c r="GY38" s="184">
        <v>0</v>
      </c>
      <c r="GZ38" s="184" t="s">
        <v>3077</v>
      </c>
      <c r="HA38" s="184" t="s">
        <v>21</v>
      </c>
      <c r="HB38" s="184">
        <v>2</v>
      </c>
      <c r="HC38" s="184" t="s">
        <v>14</v>
      </c>
      <c r="HD38" s="184" t="s">
        <v>14</v>
      </c>
      <c r="HE38" s="181">
        <v>44493</v>
      </c>
      <c r="HF38" s="191" t="s">
        <v>4164</v>
      </c>
      <c r="HG38" s="191">
        <v>2</v>
      </c>
      <c r="HH38" s="191" t="s">
        <v>3077</v>
      </c>
      <c r="HI38" s="191" t="s">
        <v>21</v>
      </c>
      <c r="HJ38" s="191">
        <v>2</v>
      </c>
      <c r="HK38" s="191" t="s">
        <v>14</v>
      </c>
      <c r="HL38" s="191" t="s">
        <v>14</v>
      </c>
      <c r="HM38" s="192">
        <v>44493</v>
      </c>
      <c r="HN38" s="190" t="s">
        <v>4170</v>
      </c>
      <c r="HO38" s="184">
        <v>2</v>
      </c>
      <c r="HP38" s="184" t="s">
        <v>3077</v>
      </c>
      <c r="HQ38" s="184" t="s">
        <v>21</v>
      </c>
      <c r="HR38" s="184">
        <v>2</v>
      </c>
      <c r="HS38" s="184" t="s">
        <v>14</v>
      </c>
      <c r="HT38" s="184" t="s">
        <v>14</v>
      </c>
      <c r="HU38" s="181">
        <v>44493</v>
      </c>
      <c r="HV38" s="191" t="s">
        <v>4167</v>
      </c>
      <c r="HW38" s="191">
        <v>3</v>
      </c>
      <c r="HX38" s="191" t="s">
        <v>3077</v>
      </c>
      <c r="HY38" s="191" t="s">
        <v>21</v>
      </c>
      <c r="HZ38" s="191">
        <v>2</v>
      </c>
      <c r="IA38" s="191" t="s">
        <v>14</v>
      </c>
      <c r="IB38" s="191" t="s">
        <v>14</v>
      </c>
      <c r="IC38" s="192">
        <v>44493</v>
      </c>
      <c r="ID38" s="190" t="s">
        <v>4169</v>
      </c>
      <c r="IE38" s="184">
        <v>0</v>
      </c>
      <c r="IF38" s="184" t="s">
        <v>3077</v>
      </c>
      <c r="IG38" s="184" t="s">
        <v>21</v>
      </c>
      <c r="IH38" s="184">
        <v>2</v>
      </c>
      <c r="II38" s="184" t="s">
        <v>14</v>
      </c>
      <c r="IJ38" s="184" t="s">
        <v>14</v>
      </c>
      <c r="IK38" s="181">
        <v>44493</v>
      </c>
      <c r="IL38" s="191" t="s">
        <v>4168</v>
      </c>
      <c r="IM38" s="191">
        <v>2</v>
      </c>
      <c r="IN38" s="191" t="s">
        <v>3077</v>
      </c>
      <c r="IO38" s="191" t="s">
        <v>21</v>
      </c>
      <c r="IP38" s="191">
        <v>2</v>
      </c>
      <c r="IQ38" s="191" t="s">
        <v>14</v>
      </c>
      <c r="IR38" s="191" t="s">
        <v>14</v>
      </c>
      <c r="IS38" s="192">
        <v>44493</v>
      </c>
    </row>
    <row r="39" spans="1:253" s="286" customFormat="1" ht="12.75" customHeight="1" x14ac:dyDescent="0.2">
      <c r="A39" s="286" t="s">
        <v>70</v>
      </c>
      <c r="B39" s="286" t="s">
        <v>7798</v>
      </c>
      <c r="C39" s="286" t="s">
        <v>71</v>
      </c>
      <c r="D39" s="286" t="s">
        <v>72</v>
      </c>
      <c r="E39" s="286" t="s">
        <v>7358</v>
      </c>
      <c r="F39" s="286" t="s">
        <v>3498</v>
      </c>
      <c r="G39" s="179">
        <v>10898000</v>
      </c>
      <c r="H39" s="180" t="s">
        <v>3471</v>
      </c>
      <c r="I39" s="180" t="s">
        <v>59</v>
      </c>
      <c r="J39" s="180">
        <v>3</v>
      </c>
      <c r="K39" s="180" t="s">
        <v>3473</v>
      </c>
      <c r="L39" s="180" t="s">
        <v>3472</v>
      </c>
      <c r="M39" s="181">
        <v>44426</v>
      </c>
      <c r="N39" s="190" t="s">
        <v>78</v>
      </c>
      <c r="O39" s="182">
        <v>27166</v>
      </c>
      <c r="P39" s="182" t="s">
        <v>75</v>
      </c>
      <c r="Q39" s="182" t="s">
        <v>41</v>
      </c>
      <c r="R39" s="182">
        <v>1</v>
      </c>
      <c r="S39" s="182" t="s">
        <v>77</v>
      </c>
      <c r="T39" s="182" t="s">
        <v>76</v>
      </c>
      <c r="U39" s="183">
        <v>43493</v>
      </c>
      <c r="V39" s="190" t="s">
        <v>3499</v>
      </c>
      <c r="W39" s="180">
        <v>10898000</v>
      </c>
      <c r="X39" s="180" t="s">
        <v>3471</v>
      </c>
      <c r="Y39" s="180" t="s">
        <v>59</v>
      </c>
      <c r="Z39" s="180">
        <v>3</v>
      </c>
      <c r="AA39" s="180" t="s">
        <v>3473</v>
      </c>
      <c r="AB39" s="180" t="s">
        <v>3472</v>
      </c>
      <c r="AC39" s="181">
        <v>44426</v>
      </c>
      <c r="AD39" s="190" t="s">
        <v>3503</v>
      </c>
      <c r="AE39" s="188">
        <v>6950000</v>
      </c>
      <c r="AF39" s="188" t="s">
        <v>3500</v>
      </c>
      <c r="AG39" s="188" t="s">
        <v>21</v>
      </c>
      <c r="AH39" s="188">
        <v>2</v>
      </c>
      <c r="AI39" s="188" t="s">
        <v>3502</v>
      </c>
      <c r="AJ39" s="188" t="s">
        <v>3501</v>
      </c>
      <c r="AK39" s="189">
        <v>44426</v>
      </c>
      <c r="AL39" s="190" t="s">
        <v>3507</v>
      </c>
      <c r="AM39" s="180">
        <v>180000</v>
      </c>
      <c r="AN39" s="180" t="s">
        <v>3504</v>
      </c>
      <c r="AO39" s="180" t="s">
        <v>59</v>
      </c>
      <c r="AP39" s="180">
        <v>3</v>
      </c>
      <c r="AQ39" s="180" t="s">
        <v>3506</v>
      </c>
      <c r="AR39" s="180" t="s">
        <v>3505</v>
      </c>
      <c r="AS39" s="181">
        <v>44426</v>
      </c>
      <c r="AT39" s="191" t="s">
        <v>3510</v>
      </c>
      <c r="AU39" s="188">
        <v>0</v>
      </c>
      <c r="AV39" s="188" t="s">
        <v>14</v>
      </c>
      <c r="AW39" s="188" t="s">
        <v>14</v>
      </c>
      <c r="AX39" s="188" t="s">
        <v>14</v>
      </c>
      <c r="AY39" s="188" t="s">
        <v>3508</v>
      </c>
      <c r="AZ39" s="188" t="s">
        <v>14</v>
      </c>
      <c r="BA39" s="189">
        <v>44426</v>
      </c>
      <c r="BB39" s="190" t="s">
        <v>3509</v>
      </c>
      <c r="BC39" s="180">
        <v>0</v>
      </c>
      <c r="BD39" s="180" t="s">
        <v>14</v>
      </c>
      <c r="BE39" s="180" t="s">
        <v>14</v>
      </c>
      <c r="BF39" s="180" t="s">
        <v>14</v>
      </c>
      <c r="BG39" s="180" t="s">
        <v>3508</v>
      </c>
      <c r="BH39" s="180" t="s">
        <v>14</v>
      </c>
      <c r="BI39" s="181">
        <v>44426</v>
      </c>
      <c r="BJ39" s="191" t="s">
        <v>3511</v>
      </c>
      <c r="BK39" s="191">
        <v>2208</v>
      </c>
      <c r="BL39" s="191" t="s">
        <v>3487</v>
      </c>
      <c r="BM39" s="191" t="s">
        <v>21</v>
      </c>
      <c r="BN39" s="191">
        <v>2</v>
      </c>
      <c r="BO39" s="191" t="s">
        <v>3489</v>
      </c>
      <c r="BP39" s="188" t="s">
        <v>3488</v>
      </c>
      <c r="BQ39" s="192">
        <v>44426</v>
      </c>
      <c r="BR39" s="190" t="s">
        <v>3526</v>
      </c>
      <c r="BS39" s="184">
        <v>52953</v>
      </c>
      <c r="BT39" s="184" t="s">
        <v>3521</v>
      </c>
      <c r="BU39" s="184" t="s">
        <v>59</v>
      </c>
      <c r="BV39" s="184">
        <v>3</v>
      </c>
      <c r="BW39" s="184" t="s">
        <v>3525</v>
      </c>
      <c r="BX39" s="184" t="s">
        <v>3522</v>
      </c>
      <c r="BY39" s="181">
        <v>44428</v>
      </c>
      <c r="BZ39" s="191" t="s">
        <v>3524</v>
      </c>
      <c r="CA39" s="191">
        <v>52953</v>
      </c>
      <c r="CB39" s="191" t="s">
        <v>3521</v>
      </c>
      <c r="CC39" s="191" t="s">
        <v>59</v>
      </c>
      <c r="CD39" s="191">
        <v>3</v>
      </c>
      <c r="CE39" s="191" t="s">
        <v>3523</v>
      </c>
      <c r="CF39" s="191" t="s">
        <v>3522</v>
      </c>
      <c r="CG39" s="192">
        <v>44428</v>
      </c>
      <c r="CH39" s="190" t="s">
        <v>8190</v>
      </c>
      <c r="CI39" s="191" t="e">
        <v>#N/A</v>
      </c>
      <c r="CJ39" s="191" t="e">
        <v>#N/A</v>
      </c>
      <c r="CK39" s="191" t="e">
        <v>#N/A</v>
      </c>
      <c r="CL39" s="191" t="e">
        <v>#N/A</v>
      </c>
      <c r="CM39" s="191" t="e">
        <v>#N/A</v>
      </c>
      <c r="CN39" s="191" t="e">
        <v>#N/A</v>
      </c>
      <c r="CO39" s="193" t="e">
        <v>#N/A</v>
      </c>
      <c r="CP39" s="191" t="s">
        <v>73</v>
      </c>
      <c r="CQ39" s="184" t="s">
        <v>14</v>
      </c>
      <c r="CR39" s="184">
        <v>0</v>
      </c>
      <c r="CS39" s="184" t="s">
        <v>14</v>
      </c>
      <c r="CT39" s="184" t="s">
        <v>14</v>
      </c>
      <c r="CU39" s="184">
        <v>0</v>
      </c>
      <c r="CV39" s="184">
        <v>0</v>
      </c>
      <c r="CW39" s="181">
        <v>43493</v>
      </c>
      <c r="CX39" s="191" t="s">
        <v>3546</v>
      </c>
      <c r="CY39" s="188">
        <v>5050000</v>
      </c>
      <c r="CZ39" s="188" t="s">
        <v>3533</v>
      </c>
      <c r="DA39" s="188" t="s">
        <v>59</v>
      </c>
      <c r="DB39" s="188">
        <v>3</v>
      </c>
      <c r="DC39" s="188" t="s">
        <v>3545</v>
      </c>
      <c r="DD39" s="188" t="s">
        <v>3519</v>
      </c>
      <c r="DE39" s="194">
        <v>44439</v>
      </c>
      <c r="DF39" s="190" t="s">
        <v>3547</v>
      </c>
      <c r="DG39" s="180">
        <v>3948000</v>
      </c>
      <c r="DH39" s="184" t="s">
        <v>3529</v>
      </c>
      <c r="DI39" s="184" t="s">
        <v>59</v>
      </c>
      <c r="DJ39" s="184">
        <v>3</v>
      </c>
      <c r="DK39" s="184" t="s">
        <v>3527</v>
      </c>
      <c r="DL39" s="184" t="s">
        <v>3530</v>
      </c>
      <c r="DM39" s="181">
        <v>44439</v>
      </c>
      <c r="DN39" s="191" t="s">
        <v>3549</v>
      </c>
      <c r="DO39" s="188">
        <v>1900000</v>
      </c>
      <c r="DP39" s="191" t="s">
        <v>3529</v>
      </c>
      <c r="DQ39" s="191" t="s">
        <v>59</v>
      </c>
      <c r="DR39" s="191">
        <v>3</v>
      </c>
      <c r="DS39" s="191" t="s">
        <v>3548</v>
      </c>
      <c r="DT39" s="191" t="s">
        <v>3530</v>
      </c>
      <c r="DU39" s="192">
        <v>44439</v>
      </c>
      <c r="DV39" s="190" t="s">
        <v>3550</v>
      </c>
      <c r="DW39" s="180">
        <v>2550000</v>
      </c>
      <c r="DX39" s="184" t="s">
        <v>3533</v>
      </c>
      <c r="DY39" s="184" t="s">
        <v>59</v>
      </c>
      <c r="DZ39" s="184">
        <v>3</v>
      </c>
      <c r="EA39" s="184" t="s">
        <v>3545</v>
      </c>
      <c r="EB39" s="184" t="s">
        <v>3519</v>
      </c>
      <c r="EC39" s="181">
        <v>44439</v>
      </c>
      <c r="ED39" s="191" t="s">
        <v>3553</v>
      </c>
      <c r="EE39" s="188">
        <v>1500000</v>
      </c>
      <c r="EF39" s="191" t="s">
        <v>3551</v>
      </c>
      <c r="EG39" s="191" t="s">
        <v>59</v>
      </c>
      <c r="EH39" s="191">
        <v>3</v>
      </c>
      <c r="EI39" s="191" t="s">
        <v>3545</v>
      </c>
      <c r="EJ39" s="191" t="s">
        <v>3552</v>
      </c>
      <c r="EK39" s="192">
        <v>44439</v>
      </c>
      <c r="EL39" s="190" t="s">
        <v>3554</v>
      </c>
      <c r="EM39" s="180">
        <v>1000000</v>
      </c>
      <c r="EN39" s="184" t="s">
        <v>3551</v>
      </c>
      <c r="EO39" s="184" t="s">
        <v>59</v>
      </c>
      <c r="EP39" s="184">
        <v>3</v>
      </c>
      <c r="EQ39" s="184" t="s">
        <v>3545</v>
      </c>
      <c r="ER39" s="184" t="s">
        <v>3552</v>
      </c>
      <c r="ES39" s="181">
        <v>44439</v>
      </c>
      <c r="ET39" s="191" t="s">
        <v>3512</v>
      </c>
      <c r="EU39" s="191">
        <v>2208</v>
      </c>
      <c r="EV39" s="191" t="s">
        <v>3487</v>
      </c>
      <c r="EW39" s="191" t="s">
        <v>21</v>
      </c>
      <c r="EX39" s="191">
        <v>2</v>
      </c>
      <c r="EY39" s="191" t="s">
        <v>3489</v>
      </c>
      <c r="EZ39" s="191" t="s">
        <v>3488</v>
      </c>
      <c r="FA39" s="192">
        <v>44426</v>
      </c>
      <c r="FB39" s="190" t="s">
        <v>3513</v>
      </c>
      <c r="FC39" s="184">
        <v>3</v>
      </c>
      <c r="FD39" s="184" t="s">
        <v>3492</v>
      </c>
      <c r="FE39" s="184" t="s">
        <v>41</v>
      </c>
      <c r="FF39" s="184">
        <v>1</v>
      </c>
      <c r="FG39" s="184" t="s">
        <v>3494</v>
      </c>
      <c r="FH39" s="184" t="s">
        <v>3493</v>
      </c>
      <c r="FI39" s="181">
        <v>44426</v>
      </c>
      <c r="FJ39" s="190" t="s">
        <v>966</v>
      </c>
      <c r="FK39" s="191" t="s">
        <v>14</v>
      </c>
      <c r="FL39" s="191" t="s">
        <v>964</v>
      </c>
      <c r="FM39" s="191" t="s">
        <v>14</v>
      </c>
      <c r="FN39" s="191" t="s">
        <v>14</v>
      </c>
      <c r="FO39" s="191" t="s">
        <v>14</v>
      </c>
      <c r="FP39" s="188" t="s">
        <v>965</v>
      </c>
      <c r="FQ39" s="189">
        <v>43578</v>
      </c>
      <c r="FR39" s="190" t="s">
        <v>967</v>
      </c>
      <c r="FS39" s="184" t="s">
        <v>14</v>
      </c>
      <c r="FT39" s="184" t="s">
        <v>964</v>
      </c>
      <c r="FU39" s="184" t="s">
        <v>14</v>
      </c>
      <c r="FV39" s="184" t="s">
        <v>14</v>
      </c>
      <c r="FW39" s="184" t="s">
        <v>14</v>
      </c>
      <c r="FX39" s="184" t="s">
        <v>965</v>
      </c>
      <c r="FY39" s="181">
        <v>43578</v>
      </c>
      <c r="FZ39" s="191" t="s">
        <v>4315</v>
      </c>
      <c r="GA39" s="191">
        <v>0</v>
      </c>
      <c r="GB39" s="191" t="s">
        <v>3077</v>
      </c>
      <c r="GC39" s="191" t="s">
        <v>21</v>
      </c>
      <c r="GD39" s="191">
        <v>2</v>
      </c>
      <c r="GE39" s="191" t="s">
        <v>14</v>
      </c>
      <c r="GF39" s="191" t="s">
        <v>14</v>
      </c>
      <c r="GG39" s="192">
        <v>44495</v>
      </c>
      <c r="GH39" s="190" t="s">
        <v>4321</v>
      </c>
      <c r="GI39" s="184">
        <v>3</v>
      </c>
      <c r="GJ39" s="184" t="s">
        <v>3077</v>
      </c>
      <c r="GK39" s="184" t="s">
        <v>21</v>
      </c>
      <c r="GL39" s="184">
        <v>2</v>
      </c>
      <c r="GM39" s="184" t="s">
        <v>14</v>
      </c>
      <c r="GN39" s="184" t="s">
        <v>14</v>
      </c>
      <c r="GO39" s="181">
        <v>44495</v>
      </c>
      <c r="GP39" s="191" t="s">
        <v>4316</v>
      </c>
      <c r="GQ39" s="191">
        <v>3</v>
      </c>
      <c r="GR39" s="191" t="s">
        <v>3077</v>
      </c>
      <c r="GS39" s="191" t="s">
        <v>21</v>
      </c>
      <c r="GT39" s="191">
        <v>2</v>
      </c>
      <c r="GU39" s="191" t="s">
        <v>14</v>
      </c>
      <c r="GV39" s="191" t="s">
        <v>14</v>
      </c>
      <c r="GW39" s="192">
        <v>44495</v>
      </c>
      <c r="GX39" s="190" t="s">
        <v>4322</v>
      </c>
      <c r="GY39" s="184">
        <v>3</v>
      </c>
      <c r="GZ39" s="184" t="s">
        <v>3077</v>
      </c>
      <c r="HA39" s="184" t="s">
        <v>21</v>
      </c>
      <c r="HB39" s="184">
        <v>2</v>
      </c>
      <c r="HC39" s="184" t="s">
        <v>14</v>
      </c>
      <c r="HD39" s="184" t="s">
        <v>14</v>
      </c>
      <c r="HE39" s="181">
        <v>44495</v>
      </c>
      <c r="HF39" s="191" t="s">
        <v>4314</v>
      </c>
      <c r="HG39" s="191">
        <v>0</v>
      </c>
      <c r="HH39" s="191" t="s">
        <v>3077</v>
      </c>
      <c r="HI39" s="191" t="s">
        <v>21</v>
      </c>
      <c r="HJ39" s="191">
        <v>2</v>
      </c>
      <c r="HK39" s="191" t="s">
        <v>14</v>
      </c>
      <c r="HL39" s="191" t="s">
        <v>14</v>
      </c>
      <c r="HM39" s="192">
        <v>44495</v>
      </c>
      <c r="HN39" s="190" t="s">
        <v>4320</v>
      </c>
      <c r="HO39" s="184">
        <v>2</v>
      </c>
      <c r="HP39" s="184" t="s">
        <v>3077</v>
      </c>
      <c r="HQ39" s="184" t="s">
        <v>21</v>
      </c>
      <c r="HR39" s="184">
        <v>2</v>
      </c>
      <c r="HS39" s="184" t="s">
        <v>14</v>
      </c>
      <c r="HT39" s="184" t="s">
        <v>14</v>
      </c>
      <c r="HU39" s="181">
        <v>44495</v>
      </c>
      <c r="HV39" s="191" t="s">
        <v>4317</v>
      </c>
      <c r="HW39" s="191">
        <v>1</v>
      </c>
      <c r="HX39" s="191" t="s">
        <v>3077</v>
      </c>
      <c r="HY39" s="191" t="s">
        <v>21</v>
      </c>
      <c r="HZ39" s="191">
        <v>2</v>
      </c>
      <c r="IA39" s="191" t="s">
        <v>14</v>
      </c>
      <c r="IB39" s="191" t="s">
        <v>14</v>
      </c>
      <c r="IC39" s="192">
        <v>44495</v>
      </c>
      <c r="ID39" s="190" t="s">
        <v>4319</v>
      </c>
      <c r="IE39" s="184">
        <v>0</v>
      </c>
      <c r="IF39" s="184" t="s">
        <v>3077</v>
      </c>
      <c r="IG39" s="184" t="s">
        <v>21</v>
      </c>
      <c r="IH39" s="184">
        <v>2</v>
      </c>
      <c r="II39" s="184" t="s">
        <v>14</v>
      </c>
      <c r="IJ39" s="184" t="s">
        <v>14</v>
      </c>
      <c r="IK39" s="181">
        <v>44495</v>
      </c>
      <c r="IL39" s="191" t="s">
        <v>4318</v>
      </c>
      <c r="IM39" s="191">
        <v>3</v>
      </c>
      <c r="IN39" s="191" t="s">
        <v>3077</v>
      </c>
      <c r="IO39" s="191" t="s">
        <v>21</v>
      </c>
      <c r="IP39" s="191">
        <v>2</v>
      </c>
      <c r="IQ39" s="191" t="s">
        <v>14</v>
      </c>
      <c r="IR39" s="191" t="s">
        <v>14</v>
      </c>
      <c r="IS39" s="192">
        <v>44495</v>
      </c>
    </row>
    <row r="40" spans="1:253" s="286" customFormat="1" ht="12.75" customHeight="1" x14ac:dyDescent="0.2">
      <c r="A40" s="286" t="s">
        <v>3469</v>
      </c>
      <c r="B40" s="286" t="s">
        <v>7870</v>
      </c>
      <c r="C40" s="286" t="s">
        <v>3470</v>
      </c>
      <c r="D40" s="286" t="s">
        <v>72</v>
      </c>
      <c r="E40" s="286" t="s">
        <v>7358</v>
      </c>
      <c r="F40" s="286" t="s">
        <v>3474</v>
      </c>
      <c r="G40" s="179">
        <v>10898000</v>
      </c>
      <c r="H40" s="180" t="s">
        <v>3471</v>
      </c>
      <c r="I40" s="180" t="s">
        <v>59</v>
      </c>
      <c r="J40" s="180">
        <v>3</v>
      </c>
      <c r="K40" s="180" t="s">
        <v>3473</v>
      </c>
      <c r="L40" s="180" t="s">
        <v>3472</v>
      </c>
      <c r="M40" s="181">
        <v>44425</v>
      </c>
      <c r="N40" s="190" t="s">
        <v>3478</v>
      </c>
      <c r="O40" s="182">
        <v>12851</v>
      </c>
      <c r="P40" s="182" t="s">
        <v>3475</v>
      </c>
      <c r="Q40" s="182" t="s">
        <v>41</v>
      </c>
      <c r="R40" s="182">
        <v>1</v>
      </c>
      <c r="S40" s="182" t="s">
        <v>3477</v>
      </c>
      <c r="T40" s="182" t="s">
        <v>3476</v>
      </c>
      <c r="U40" s="183">
        <v>44426</v>
      </c>
      <c r="V40" s="190" t="s">
        <v>3540</v>
      </c>
      <c r="W40" s="180">
        <v>6429000</v>
      </c>
      <c r="X40" s="180" t="s">
        <v>3538</v>
      </c>
      <c r="Y40" s="180" t="s">
        <v>21</v>
      </c>
      <c r="Z40" s="180">
        <v>2</v>
      </c>
      <c r="AA40" s="180" t="s">
        <v>3539</v>
      </c>
      <c r="AB40" s="180" t="s">
        <v>3519</v>
      </c>
      <c r="AC40" s="181">
        <v>44438</v>
      </c>
      <c r="AD40" s="190" t="s">
        <v>3544</v>
      </c>
      <c r="AE40" s="188">
        <v>800000</v>
      </c>
      <c r="AF40" s="188" t="s">
        <v>3541</v>
      </c>
      <c r="AG40" s="188" t="s">
        <v>59</v>
      </c>
      <c r="AH40" s="188">
        <v>3</v>
      </c>
      <c r="AI40" s="188" t="s">
        <v>3543</v>
      </c>
      <c r="AJ40" s="188" t="s">
        <v>3542</v>
      </c>
      <c r="AK40" s="189">
        <v>44439</v>
      </c>
      <c r="AL40" s="190" t="s">
        <v>3482</v>
      </c>
      <c r="AM40" s="180">
        <v>160000</v>
      </c>
      <c r="AN40" s="180" t="s">
        <v>3479</v>
      </c>
      <c r="AO40" s="180" t="s">
        <v>59</v>
      </c>
      <c r="AP40" s="180">
        <v>3</v>
      </c>
      <c r="AQ40" s="180" t="s">
        <v>3481</v>
      </c>
      <c r="AR40" s="180" t="s">
        <v>3480</v>
      </c>
      <c r="AS40" s="181">
        <v>44426</v>
      </c>
      <c r="AT40" s="191" t="s">
        <v>3516</v>
      </c>
      <c r="AU40" s="188">
        <v>12268</v>
      </c>
      <c r="AV40" s="188" t="s">
        <v>3514</v>
      </c>
      <c r="AW40" s="188" t="s">
        <v>59</v>
      </c>
      <c r="AX40" s="188">
        <v>3</v>
      </c>
      <c r="AY40" s="188" t="s">
        <v>3515</v>
      </c>
      <c r="AZ40" s="188">
        <v>0</v>
      </c>
      <c r="BA40" s="189">
        <v>44428</v>
      </c>
      <c r="BB40" s="190" t="s">
        <v>3486</v>
      </c>
      <c r="BC40" s="180">
        <v>9915</v>
      </c>
      <c r="BD40" s="180" t="s">
        <v>3483</v>
      </c>
      <c r="BE40" s="180" t="s">
        <v>21</v>
      </c>
      <c r="BF40" s="180">
        <v>2</v>
      </c>
      <c r="BG40" s="180" t="s">
        <v>3485</v>
      </c>
      <c r="BH40" s="180" t="s">
        <v>3484</v>
      </c>
      <c r="BI40" s="181">
        <v>44426</v>
      </c>
      <c r="BJ40" s="191" t="s">
        <v>3518</v>
      </c>
      <c r="BK40" s="191">
        <v>2189</v>
      </c>
      <c r="BL40" s="191" t="s">
        <v>3514</v>
      </c>
      <c r="BM40" s="191" t="s">
        <v>59</v>
      </c>
      <c r="BN40" s="191">
        <v>3</v>
      </c>
      <c r="BO40" s="191" t="s">
        <v>3517</v>
      </c>
      <c r="BP40" s="188">
        <v>0</v>
      </c>
      <c r="BQ40" s="192">
        <v>44428</v>
      </c>
      <c r="BR40" s="190" t="s">
        <v>3628</v>
      </c>
      <c r="BS40" s="184">
        <v>92821</v>
      </c>
      <c r="BT40" s="184" t="s">
        <v>3625</v>
      </c>
      <c r="BU40" s="184" t="s">
        <v>59</v>
      </c>
      <c r="BV40" s="184">
        <v>3</v>
      </c>
      <c r="BW40" s="184" t="s">
        <v>3627</v>
      </c>
      <c r="BX40" s="184" t="s">
        <v>3626</v>
      </c>
      <c r="BY40" s="181">
        <v>44455</v>
      </c>
      <c r="BZ40" s="191" t="s">
        <v>3629</v>
      </c>
      <c r="CA40" s="191">
        <v>61689</v>
      </c>
      <c r="CB40" s="191" t="s">
        <v>3625</v>
      </c>
      <c r="CC40" s="191" t="s">
        <v>59</v>
      </c>
      <c r="CD40" s="191">
        <v>3</v>
      </c>
      <c r="CE40" s="191" t="s">
        <v>3627</v>
      </c>
      <c r="CF40" s="191" t="s">
        <v>3626</v>
      </c>
      <c r="CG40" s="192">
        <v>44455</v>
      </c>
      <c r="CH40" s="190" t="s">
        <v>8191</v>
      </c>
      <c r="CI40" s="191" t="e">
        <v>#N/A</v>
      </c>
      <c r="CJ40" s="191" t="e">
        <v>#N/A</v>
      </c>
      <c r="CK40" s="191" t="e">
        <v>#N/A</v>
      </c>
      <c r="CL40" s="191" t="e">
        <v>#N/A</v>
      </c>
      <c r="CM40" s="191" t="e">
        <v>#N/A</v>
      </c>
      <c r="CN40" s="191" t="e">
        <v>#N/A</v>
      </c>
      <c r="CO40" s="193" t="e">
        <v>#N/A</v>
      </c>
      <c r="CP40" s="191" t="s">
        <v>3491</v>
      </c>
      <c r="CQ40" s="184" t="s">
        <v>14</v>
      </c>
      <c r="CR40" s="184" t="s">
        <v>14</v>
      </c>
      <c r="CS40" s="184" t="s">
        <v>14</v>
      </c>
      <c r="CT40" s="184" t="s">
        <v>14</v>
      </c>
      <c r="CU40" s="184" t="s">
        <v>1213</v>
      </c>
      <c r="CV40" s="184" t="s">
        <v>14</v>
      </c>
      <c r="CW40" s="181">
        <v>44426</v>
      </c>
      <c r="CX40" s="191" t="s">
        <v>3520</v>
      </c>
      <c r="CY40" s="188">
        <v>650000</v>
      </c>
      <c r="CZ40" s="188" t="s">
        <v>3533</v>
      </c>
      <c r="DA40" s="188" t="s">
        <v>59</v>
      </c>
      <c r="DB40" s="188">
        <v>3</v>
      </c>
      <c r="DC40" s="188" t="s">
        <v>3534</v>
      </c>
      <c r="DD40" s="188" t="s">
        <v>3519</v>
      </c>
      <c r="DE40" s="194">
        <v>44428</v>
      </c>
      <c r="DF40" s="190" t="s">
        <v>3528</v>
      </c>
      <c r="DG40" s="180">
        <v>5629000</v>
      </c>
      <c r="DH40" s="184" t="s">
        <v>3471</v>
      </c>
      <c r="DI40" s="184" t="s">
        <v>59</v>
      </c>
      <c r="DJ40" s="184">
        <v>3</v>
      </c>
      <c r="DK40" s="184" t="s">
        <v>3527</v>
      </c>
      <c r="DL40" s="184" t="s">
        <v>3472</v>
      </c>
      <c r="DM40" s="181">
        <v>44428</v>
      </c>
      <c r="DN40" s="191" t="s">
        <v>3532</v>
      </c>
      <c r="DO40" s="188">
        <v>150000</v>
      </c>
      <c r="DP40" s="191" t="s">
        <v>3529</v>
      </c>
      <c r="DQ40" s="191" t="s">
        <v>59</v>
      </c>
      <c r="DR40" s="191">
        <v>3</v>
      </c>
      <c r="DS40" s="191" t="s">
        <v>3531</v>
      </c>
      <c r="DT40" s="191" t="s">
        <v>3530</v>
      </c>
      <c r="DU40" s="192">
        <v>44428</v>
      </c>
      <c r="DV40" s="190" t="s">
        <v>3535</v>
      </c>
      <c r="DW40" s="180">
        <v>650000</v>
      </c>
      <c r="DX40" s="184" t="s">
        <v>3533</v>
      </c>
      <c r="DY40" s="184" t="s">
        <v>59</v>
      </c>
      <c r="DZ40" s="184">
        <v>3</v>
      </c>
      <c r="EA40" s="184" t="s">
        <v>3534</v>
      </c>
      <c r="EB40" s="184" t="s">
        <v>3519</v>
      </c>
      <c r="EC40" s="181">
        <v>44428</v>
      </c>
      <c r="ED40" s="191" t="s">
        <v>3536</v>
      </c>
      <c r="EE40" s="188">
        <v>0</v>
      </c>
      <c r="EF40" s="191">
        <v>0</v>
      </c>
      <c r="EG40" s="191" t="s">
        <v>59</v>
      </c>
      <c r="EH40" s="191">
        <v>3</v>
      </c>
      <c r="EI40" s="191">
        <v>0</v>
      </c>
      <c r="EJ40" s="191">
        <v>0</v>
      </c>
      <c r="EK40" s="192">
        <v>44428</v>
      </c>
      <c r="EL40" s="190" t="s">
        <v>3537</v>
      </c>
      <c r="EM40" s="180">
        <v>0</v>
      </c>
      <c r="EN40" s="184">
        <v>0</v>
      </c>
      <c r="EO40" s="184" t="s">
        <v>59</v>
      </c>
      <c r="EP40" s="184">
        <v>3</v>
      </c>
      <c r="EQ40" s="184">
        <v>0</v>
      </c>
      <c r="ER40" s="184">
        <v>0</v>
      </c>
      <c r="ES40" s="181">
        <v>44428</v>
      </c>
      <c r="ET40" s="191" t="s">
        <v>3490</v>
      </c>
      <c r="EU40" s="191">
        <v>2208</v>
      </c>
      <c r="EV40" s="191" t="s">
        <v>3487</v>
      </c>
      <c r="EW40" s="191" t="s">
        <v>59</v>
      </c>
      <c r="EX40" s="191">
        <v>3</v>
      </c>
      <c r="EY40" s="191" t="s">
        <v>3489</v>
      </c>
      <c r="EZ40" s="191" t="s">
        <v>3488</v>
      </c>
      <c r="FA40" s="192">
        <v>44426</v>
      </c>
      <c r="FB40" s="190" t="s">
        <v>3495</v>
      </c>
      <c r="FC40" s="184">
        <v>3</v>
      </c>
      <c r="FD40" s="184" t="s">
        <v>3492</v>
      </c>
      <c r="FE40" s="184" t="s">
        <v>41</v>
      </c>
      <c r="FF40" s="184">
        <v>1</v>
      </c>
      <c r="FG40" s="184" t="s">
        <v>3494</v>
      </c>
      <c r="FH40" s="184" t="s">
        <v>3493</v>
      </c>
      <c r="FI40" s="181">
        <v>44426</v>
      </c>
      <c r="FJ40" s="190" t="s">
        <v>3496</v>
      </c>
      <c r="FK40" s="191" t="s">
        <v>14</v>
      </c>
      <c r="FL40" s="191">
        <v>0</v>
      </c>
      <c r="FM40" s="191" t="s">
        <v>14</v>
      </c>
      <c r="FN40" s="191" t="s">
        <v>14</v>
      </c>
      <c r="FO40" s="191" t="s">
        <v>14</v>
      </c>
      <c r="FP40" s="188" t="s">
        <v>14</v>
      </c>
      <c r="FQ40" s="189">
        <v>44426</v>
      </c>
      <c r="FR40" s="190" t="s">
        <v>3497</v>
      </c>
      <c r="FS40" s="184" t="s">
        <v>14</v>
      </c>
      <c r="FT40" s="184">
        <v>0</v>
      </c>
      <c r="FU40" s="184" t="s">
        <v>14</v>
      </c>
      <c r="FV40" s="184" t="s">
        <v>14</v>
      </c>
      <c r="FW40" s="184" t="s">
        <v>14</v>
      </c>
      <c r="FX40" s="184" t="s">
        <v>14</v>
      </c>
      <c r="FY40" s="181">
        <v>44426</v>
      </c>
      <c r="FZ40" s="191" t="s">
        <v>4324</v>
      </c>
      <c r="GA40" s="191">
        <v>0</v>
      </c>
      <c r="GB40" s="191" t="s">
        <v>3077</v>
      </c>
      <c r="GC40" s="191" t="s">
        <v>21</v>
      </c>
      <c r="GD40" s="191">
        <v>2</v>
      </c>
      <c r="GE40" s="191" t="s">
        <v>14</v>
      </c>
      <c r="GF40" s="191" t="s">
        <v>14</v>
      </c>
      <c r="GG40" s="192">
        <v>44495</v>
      </c>
      <c r="GH40" s="190" t="s">
        <v>4330</v>
      </c>
      <c r="GI40" s="184">
        <v>3</v>
      </c>
      <c r="GJ40" s="184" t="s">
        <v>3077</v>
      </c>
      <c r="GK40" s="184" t="s">
        <v>21</v>
      </c>
      <c r="GL40" s="184">
        <v>2</v>
      </c>
      <c r="GM40" s="184" t="s">
        <v>14</v>
      </c>
      <c r="GN40" s="184" t="s">
        <v>14</v>
      </c>
      <c r="GO40" s="181">
        <v>44495</v>
      </c>
      <c r="GP40" s="191" t="s">
        <v>4325</v>
      </c>
      <c r="GQ40" s="191">
        <v>3</v>
      </c>
      <c r="GR40" s="191" t="s">
        <v>3077</v>
      </c>
      <c r="GS40" s="191" t="s">
        <v>21</v>
      </c>
      <c r="GT40" s="191">
        <v>2</v>
      </c>
      <c r="GU40" s="191" t="s">
        <v>14</v>
      </c>
      <c r="GV40" s="191" t="s">
        <v>14</v>
      </c>
      <c r="GW40" s="192">
        <v>44495</v>
      </c>
      <c r="GX40" s="190" t="s">
        <v>4331</v>
      </c>
      <c r="GY40" s="184">
        <v>3</v>
      </c>
      <c r="GZ40" s="184" t="s">
        <v>3077</v>
      </c>
      <c r="HA40" s="184" t="s">
        <v>21</v>
      </c>
      <c r="HB40" s="184">
        <v>2</v>
      </c>
      <c r="HC40" s="184" t="s">
        <v>14</v>
      </c>
      <c r="HD40" s="184" t="s">
        <v>14</v>
      </c>
      <c r="HE40" s="181">
        <v>44495</v>
      </c>
      <c r="HF40" s="191" t="s">
        <v>4323</v>
      </c>
      <c r="HG40" s="191">
        <v>0</v>
      </c>
      <c r="HH40" s="191" t="s">
        <v>3077</v>
      </c>
      <c r="HI40" s="191" t="s">
        <v>21</v>
      </c>
      <c r="HJ40" s="191">
        <v>2</v>
      </c>
      <c r="HK40" s="191" t="s">
        <v>14</v>
      </c>
      <c r="HL40" s="191" t="s">
        <v>14</v>
      </c>
      <c r="HM40" s="192">
        <v>44495</v>
      </c>
      <c r="HN40" s="190" t="s">
        <v>4329</v>
      </c>
      <c r="HO40" s="184">
        <v>2</v>
      </c>
      <c r="HP40" s="184" t="s">
        <v>3077</v>
      </c>
      <c r="HQ40" s="184" t="s">
        <v>21</v>
      </c>
      <c r="HR40" s="184">
        <v>2</v>
      </c>
      <c r="HS40" s="184" t="s">
        <v>14</v>
      </c>
      <c r="HT40" s="184" t="s">
        <v>14</v>
      </c>
      <c r="HU40" s="181">
        <v>44495</v>
      </c>
      <c r="HV40" s="191" t="s">
        <v>4326</v>
      </c>
      <c r="HW40" s="191">
        <v>1</v>
      </c>
      <c r="HX40" s="191" t="s">
        <v>3077</v>
      </c>
      <c r="HY40" s="191" t="s">
        <v>21</v>
      </c>
      <c r="HZ40" s="191">
        <v>2</v>
      </c>
      <c r="IA40" s="191" t="s">
        <v>14</v>
      </c>
      <c r="IB40" s="191" t="s">
        <v>14</v>
      </c>
      <c r="IC40" s="192">
        <v>44495</v>
      </c>
      <c r="ID40" s="190" t="s">
        <v>4328</v>
      </c>
      <c r="IE40" s="184">
        <v>0</v>
      </c>
      <c r="IF40" s="184" t="s">
        <v>3077</v>
      </c>
      <c r="IG40" s="184" t="s">
        <v>21</v>
      </c>
      <c r="IH40" s="184">
        <v>2</v>
      </c>
      <c r="II40" s="184" t="s">
        <v>14</v>
      </c>
      <c r="IJ40" s="184" t="s">
        <v>14</v>
      </c>
      <c r="IK40" s="181">
        <v>44495</v>
      </c>
      <c r="IL40" s="191" t="s">
        <v>4327</v>
      </c>
      <c r="IM40" s="191">
        <v>3</v>
      </c>
      <c r="IN40" s="191" t="s">
        <v>3077</v>
      </c>
      <c r="IO40" s="191" t="s">
        <v>21</v>
      </c>
      <c r="IP40" s="191">
        <v>2</v>
      </c>
      <c r="IQ40" s="191" t="s">
        <v>14</v>
      </c>
      <c r="IR40" s="191" t="s">
        <v>14</v>
      </c>
      <c r="IS40" s="192">
        <v>44495</v>
      </c>
    </row>
    <row r="41" spans="1:253" s="286" customFormat="1" ht="12.75" customHeight="1" x14ac:dyDescent="0.2">
      <c r="A41" s="286" t="s">
        <v>1224</v>
      </c>
      <c r="B41" s="286" t="s">
        <v>7808</v>
      </c>
      <c r="C41" s="286" t="s">
        <v>1225</v>
      </c>
      <c r="D41" s="286" t="s">
        <v>1226</v>
      </c>
      <c r="E41" s="286" t="s">
        <v>7361</v>
      </c>
      <c r="F41" s="286" t="s">
        <v>1564</v>
      </c>
      <c r="G41" s="179">
        <v>237655000</v>
      </c>
      <c r="H41" s="180" t="s">
        <v>1561</v>
      </c>
      <c r="I41" s="180" t="s">
        <v>59</v>
      </c>
      <c r="J41" s="180">
        <v>3</v>
      </c>
      <c r="K41" s="180" t="s">
        <v>1563</v>
      </c>
      <c r="L41" s="180" t="s">
        <v>1562</v>
      </c>
      <c r="M41" s="181">
        <v>43859</v>
      </c>
      <c r="N41" s="190" t="s">
        <v>1554</v>
      </c>
      <c r="O41" s="182">
        <v>416060</v>
      </c>
      <c r="P41" s="182" t="s">
        <v>1551</v>
      </c>
      <c r="Q41" s="182" t="s">
        <v>59</v>
      </c>
      <c r="R41" s="182">
        <v>3</v>
      </c>
      <c r="S41" s="182" t="s">
        <v>1553</v>
      </c>
      <c r="T41" s="182" t="s">
        <v>1552</v>
      </c>
      <c r="U41" s="183">
        <v>43859</v>
      </c>
      <c r="V41" s="190" t="s">
        <v>1560</v>
      </c>
      <c r="W41" s="180">
        <v>3594000</v>
      </c>
      <c r="X41" s="180" t="s">
        <v>1555</v>
      </c>
      <c r="Y41" s="180" t="s">
        <v>59</v>
      </c>
      <c r="Z41" s="180">
        <v>3</v>
      </c>
      <c r="AA41" s="180" t="s">
        <v>1559</v>
      </c>
      <c r="AB41" s="180" t="s">
        <v>1556</v>
      </c>
      <c r="AC41" s="181">
        <v>43859</v>
      </c>
      <c r="AD41" s="190" t="s">
        <v>1558</v>
      </c>
      <c r="AE41" s="188">
        <v>3594000</v>
      </c>
      <c r="AF41" s="188" t="s">
        <v>1555</v>
      </c>
      <c r="AG41" s="188" t="s">
        <v>59</v>
      </c>
      <c r="AH41" s="188">
        <v>3</v>
      </c>
      <c r="AI41" s="188" t="s">
        <v>1557</v>
      </c>
      <c r="AJ41" s="188" t="s">
        <v>1556</v>
      </c>
      <c r="AK41" s="189">
        <v>43859</v>
      </c>
      <c r="AL41" s="190" t="s">
        <v>5366</v>
      </c>
      <c r="AM41" s="180">
        <v>60000</v>
      </c>
      <c r="AN41" s="180" t="s">
        <v>5363</v>
      </c>
      <c r="AO41" s="180" t="s">
        <v>59</v>
      </c>
      <c r="AP41" s="180">
        <v>3</v>
      </c>
      <c r="AQ41" s="180" t="s">
        <v>5365</v>
      </c>
      <c r="AR41" s="180" t="s">
        <v>5364</v>
      </c>
      <c r="AS41" s="181">
        <v>44530</v>
      </c>
      <c r="AT41" s="191" t="s">
        <v>1233</v>
      </c>
      <c r="AU41" s="188" t="s">
        <v>14</v>
      </c>
      <c r="AV41" s="188" t="s">
        <v>14</v>
      </c>
      <c r="AW41" s="188" t="s">
        <v>14</v>
      </c>
      <c r="AX41" s="188" t="s">
        <v>14</v>
      </c>
      <c r="AY41" s="188" t="s">
        <v>1213</v>
      </c>
      <c r="AZ41" s="188" t="s">
        <v>14</v>
      </c>
      <c r="BA41" s="189">
        <v>43676</v>
      </c>
      <c r="BB41" s="190" t="s">
        <v>1232</v>
      </c>
      <c r="BC41" s="180" t="s">
        <v>14</v>
      </c>
      <c r="BD41" s="180" t="s">
        <v>14</v>
      </c>
      <c r="BE41" s="180" t="s">
        <v>14</v>
      </c>
      <c r="BF41" s="180" t="s">
        <v>14</v>
      </c>
      <c r="BG41" s="180" t="s">
        <v>1213</v>
      </c>
      <c r="BH41" s="180" t="s">
        <v>14</v>
      </c>
      <c r="BI41" s="181">
        <v>43676</v>
      </c>
      <c r="BJ41" s="191" t="s">
        <v>6123</v>
      </c>
      <c r="BK41" s="191">
        <v>43</v>
      </c>
      <c r="BL41" s="191" t="s">
        <v>6029</v>
      </c>
      <c r="BM41" s="191" t="s">
        <v>59</v>
      </c>
      <c r="BN41" s="191">
        <v>3</v>
      </c>
      <c r="BO41" s="191" t="s">
        <v>6122</v>
      </c>
      <c r="BP41" s="188" t="s">
        <v>2855</v>
      </c>
      <c r="BQ41" s="192">
        <v>44584</v>
      </c>
      <c r="BR41" s="190" t="s">
        <v>1227</v>
      </c>
      <c r="BS41" s="184" t="s">
        <v>14</v>
      </c>
      <c r="BT41" s="184" t="s">
        <v>14</v>
      </c>
      <c r="BU41" s="184" t="s">
        <v>14</v>
      </c>
      <c r="BV41" s="184" t="s">
        <v>14</v>
      </c>
      <c r="BW41" s="184" t="s">
        <v>1213</v>
      </c>
      <c r="BX41" s="184" t="s">
        <v>14</v>
      </c>
      <c r="BY41" s="181">
        <v>43676</v>
      </c>
      <c r="BZ41" s="191" t="s">
        <v>1228</v>
      </c>
      <c r="CA41" s="191" t="s">
        <v>14</v>
      </c>
      <c r="CB41" s="191" t="s">
        <v>14</v>
      </c>
      <c r="CC41" s="191" t="s">
        <v>14</v>
      </c>
      <c r="CD41" s="191" t="s">
        <v>14</v>
      </c>
      <c r="CE41" s="191" t="s">
        <v>1213</v>
      </c>
      <c r="CF41" s="191" t="s">
        <v>14</v>
      </c>
      <c r="CG41" s="192">
        <v>43676</v>
      </c>
      <c r="CH41" s="190" t="s">
        <v>8192</v>
      </c>
      <c r="CI41" s="191" t="e">
        <v>#N/A</v>
      </c>
      <c r="CJ41" s="191" t="e">
        <v>#N/A</v>
      </c>
      <c r="CK41" s="191" t="e">
        <v>#N/A</v>
      </c>
      <c r="CL41" s="191" t="e">
        <v>#N/A</v>
      </c>
      <c r="CM41" s="191" t="e">
        <v>#N/A</v>
      </c>
      <c r="CN41" s="191" t="e">
        <v>#N/A</v>
      </c>
      <c r="CO41" s="193" t="e">
        <v>#N/A</v>
      </c>
      <c r="CP41" s="191" t="s">
        <v>1231</v>
      </c>
      <c r="CQ41" s="184" t="s">
        <v>14</v>
      </c>
      <c r="CR41" s="184" t="s">
        <v>14</v>
      </c>
      <c r="CS41" s="184" t="s">
        <v>14</v>
      </c>
      <c r="CT41" s="184" t="s">
        <v>14</v>
      </c>
      <c r="CU41" s="184" t="s">
        <v>1213</v>
      </c>
      <c r="CV41" s="184" t="s">
        <v>14</v>
      </c>
      <c r="CW41" s="181">
        <v>43676</v>
      </c>
      <c r="CX41" s="191" t="s">
        <v>5367</v>
      </c>
      <c r="CY41" s="188">
        <v>60000</v>
      </c>
      <c r="CZ41" s="188" t="s">
        <v>5363</v>
      </c>
      <c r="DA41" s="188" t="s">
        <v>59</v>
      </c>
      <c r="DB41" s="188">
        <v>3</v>
      </c>
      <c r="DC41" s="188" t="s">
        <v>5368</v>
      </c>
      <c r="DD41" s="188" t="s">
        <v>5364</v>
      </c>
      <c r="DE41" s="194">
        <v>44530</v>
      </c>
      <c r="DF41" s="190" t="s">
        <v>5511</v>
      </c>
      <c r="DG41" s="180">
        <v>3534000</v>
      </c>
      <c r="DH41" s="184" t="s">
        <v>5508</v>
      </c>
      <c r="DI41" s="184" t="s">
        <v>59</v>
      </c>
      <c r="DJ41" s="184">
        <v>3</v>
      </c>
      <c r="DK41" s="184" t="s">
        <v>5510</v>
      </c>
      <c r="DL41" s="184" t="s">
        <v>5509</v>
      </c>
      <c r="DM41" s="181">
        <v>44550</v>
      </c>
      <c r="DN41" s="191" t="s">
        <v>5514</v>
      </c>
      <c r="DO41" s="188">
        <v>0</v>
      </c>
      <c r="DP41" s="191" t="s">
        <v>14</v>
      </c>
      <c r="DQ41" s="191" t="s">
        <v>14</v>
      </c>
      <c r="DR41" s="191" t="s">
        <v>14</v>
      </c>
      <c r="DS41" s="191" t="s">
        <v>14</v>
      </c>
      <c r="DT41" s="191" t="s">
        <v>14</v>
      </c>
      <c r="DU41" s="192">
        <v>44550</v>
      </c>
      <c r="DV41" s="190" t="s">
        <v>5369</v>
      </c>
      <c r="DW41" s="180">
        <v>60000</v>
      </c>
      <c r="DX41" s="184" t="s">
        <v>5363</v>
      </c>
      <c r="DY41" s="184" t="s">
        <v>59</v>
      </c>
      <c r="DZ41" s="184">
        <v>3</v>
      </c>
      <c r="EA41" s="184" t="s">
        <v>5368</v>
      </c>
      <c r="EB41" s="184" t="s">
        <v>5364</v>
      </c>
      <c r="EC41" s="181">
        <v>44530</v>
      </c>
      <c r="ED41" s="191" t="s">
        <v>5515</v>
      </c>
      <c r="EE41" s="188">
        <v>0</v>
      </c>
      <c r="EF41" s="191" t="s">
        <v>14</v>
      </c>
      <c r="EG41" s="191" t="s">
        <v>14</v>
      </c>
      <c r="EH41" s="191" t="s">
        <v>14</v>
      </c>
      <c r="EI41" s="191" t="s">
        <v>14</v>
      </c>
      <c r="EJ41" s="191" t="s">
        <v>14</v>
      </c>
      <c r="EK41" s="192">
        <v>44550</v>
      </c>
      <c r="EL41" s="190" t="s">
        <v>5516</v>
      </c>
      <c r="EM41" s="180">
        <v>0</v>
      </c>
      <c r="EN41" s="184" t="s">
        <v>14</v>
      </c>
      <c r="EO41" s="184" t="s">
        <v>14</v>
      </c>
      <c r="EP41" s="184" t="s">
        <v>14</v>
      </c>
      <c r="EQ41" s="184" t="s">
        <v>14</v>
      </c>
      <c r="ER41" s="184" t="s">
        <v>14</v>
      </c>
      <c r="ES41" s="181">
        <v>44550</v>
      </c>
      <c r="ET41" s="191" t="s">
        <v>6125</v>
      </c>
      <c r="EU41" s="191">
        <v>32</v>
      </c>
      <c r="EV41" s="191" t="s">
        <v>6029</v>
      </c>
      <c r="EW41" s="191" t="s">
        <v>59</v>
      </c>
      <c r="EX41" s="191">
        <v>3</v>
      </c>
      <c r="EY41" s="191" t="s">
        <v>6124</v>
      </c>
      <c r="EZ41" s="191" t="s">
        <v>2855</v>
      </c>
      <c r="FA41" s="192">
        <v>44584</v>
      </c>
      <c r="FB41" s="190" t="s">
        <v>1230</v>
      </c>
      <c r="FC41" s="184">
        <v>4</v>
      </c>
      <c r="FD41" s="184" t="s">
        <v>14</v>
      </c>
      <c r="FE41" s="184" t="s">
        <v>41</v>
      </c>
      <c r="FF41" s="184">
        <v>1</v>
      </c>
      <c r="FG41" s="184" t="s">
        <v>1229</v>
      </c>
      <c r="FH41" s="184" t="s">
        <v>14</v>
      </c>
      <c r="FI41" s="181">
        <v>43676</v>
      </c>
      <c r="FJ41" s="190" t="s">
        <v>1234</v>
      </c>
      <c r="FK41" s="191" t="s">
        <v>14</v>
      </c>
      <c r="FL41" s="191" t="s">
        <v>14</v>
      </c>
      <c r="FM41" s="191" t="s">
        <v>14</v>
      </c>
      <c r="FN41" s="191" t="s">
        <v>14</v>
      </c>
      <c r="FO41" s="191" t="s">
        <v>1213</v>
      </c>
      <c r="FP41" s="188" t="s">
        <v>14</v>
      </c>
      <c r="FQ41" s="189">
        <v>43676</v>
      </c>
      <c r="FR41" s="190" t="s">
        <v>1235</v>
      </c>
      <c r="FS41" s="184" t="s">
        <v>14</v>
      </c>
      <c r="FT41" s="184" t="s">
        <v>14</v>
      </c>
      <c r="FU41" s="184" t="s">
        <v>14</v>
      </c>
      <c r="FV41" s="184" t="s">
        <v>14</v>
      </c>
      <c r="FW41" s="184" t="s">
        <v>1213</v>
      </c>
      <c r="FX41" s="184" t="s">
        <v>14</v>
      </c>
      <c r="FY41" s="181">
        <v>43676</v>
      </c>
      <c r="FZ41" s="191" t="s">
        <v>4204</v>
      </c>
      <c r="GA41" s="191">
        <v>1</v>
      </c>
      <c r="GB41" s="191" t="s">
        <v>3077</v>
      </c>
      <c r="GC41" s="191" t="s">
        <v>21</v>
      </c>
      <c r="GD41" s="191">
        <v>2</v>
      </c>
      <c r="GE41" s="191" t="s">
        <v>14</v>
      </c>
      <c r="GF41" s="191" t="s">
        <v>14</v>
      </c>
      <c r="GG41" s="192">
        <v>44494</v>
      </c>
      <c r="GH41" s="190" t="s">
        <v>4210</v>
      </c>
      <c r="GI41" s="184">
        <v>2</v>
      </c>
      <c r="GJ41" s="184" t="s">
        <v>3077</v>
      </c>
      <c r="GK41" s="184" t="s">
        <v>21</v>
      </c>
      <c r="GL41" s="184">
        <v>2</v>
      </c>
      <c r="GM41" s="184" t="s">
        <v>14</v>
      </c>
      <c r="GN41" s="184" t="s">
        <v>14</v>
      </c>
      <c r="GO41" s="181">
        <v>44494</v>
      </c>
      <c r="GP41" s="191" t="s">
        <v>4205</v>
      </c>
      <c r="GQ41" s="191">
        <v>2</v>
      </c>
      <c r="GR41" s="191" t="s">
        <v>3077</v>
      </c>
      <c r="GS41" s="191" t="s">
        <v>21</v>
      </c>
      <c r="GT41" s="191">
        <v>2</v>
      </c>
      <c r="GU41" s="191" t="s">
        <v>14</v>
      </c>
      <c r="GV41" s="191" t="s">
        <v>14</v>
      </c>
      <c r="GW41" s="192">
        <v>44494</v>
      </c>
      <c r="GX41" s="190" t="s">
        <v>4211</v>
      </c>
      <c r="GY41" s="184">
        <v>0</v>
      </c>
      <c r="GZ41" s="184" t="s">
        <v>3077</v>
      </c>
      <c r="HA41" s="184" t="s">
        <v>21</v>
      </c>
      <c r="HB41" s="184">
        <v>2</v>
      </c>
      <c r="HC41" s="184" t="s">
        <v>14</v>
      </c>
      <c r="HD41" s="184" t="s">
        <v>14</v>
      </c>
      <c r="HE41" s="181">
        <v>44494</v>
      </c>
      <c r="HF41" s="191" t="s">
        <v>4203</v>
      </c>
      <c r="HG41" s="191">
        <v>2</v>
      </c>
      <c r="HH41" s="191" t="s">
        <v>3077</v>
      </c>
      <c r="HI41" s="191" t="s">
        <v>21</v>
      </c>
      <c r="HJ41" s="191">
        <v>2</v>
      </c>
      <c r="HK41" s="191" t="s">
        <v>14</v>
      </c>
      <c r="HL41" s="191" t="s">
        <v>14</v>
      </c>
      <c r="HM41" s="192">
        <v>44494</v>
      </c>
      <c r="HN41" s="190" t="s">
        <v>4209</v>
      </c>
      <c r="HO41" s="184">
        <v>2</v>
      </c>
      <c r="HP41" s="184" t="s">
        <v>3077</v>
      </c>
      <c r="HQ41" s="184" t="s">
        <v>21</v>
      </c>
      <c r="HR41" s="184">
        <v>2</v>
      </c>
      <c r="HS41" s="184" t="s">
        <v>14</v>
      </c>
      <c r="HT41" s="184" t="s">
        <v>14</v>
      </c>
      <c r="HU41" s="181">
        <v>44494</v>
      </c>
      <c r="HV41" s="191" t="s">
        <v>4206</v>
      </c>
      <c r="HW41" s="191">
        <v>2</v>
      </c>
      <c r="HX41" s="191" t="s">
        <v>3077</v>
      </c>
      <c r="HY41" s="191" t="s">
        <v>21</v>
      </c>
      <c r="HZ41" s="191">
        <v>2</v>
      </c>
      <c r="IA41" s="191" t="s">
        <v>14</v>
      </c>
      <c r="IB41" s="191" t="s">
        <v>14</v>
      </c>
      <c r="IC41" s="192">
        <v>44494</v>
      </c>
      <c r="ID41" s="190" t="s">
        <v>4208</v>
      </c>
      <c r="IE41" s="184">
        <v>1</v>
      </c>
      <c r="IF41" s="184" t="s">
        <v>3077</v>
      </c>
      <c r="IG41" s="184" t="s">
        <v>21</v>
      </c>
      <c r="IH41" s="184">
        <v>2</v>
      </c>
      <c r="II41" s="184" t="s">
        <v>14</v>
      </c>
      <c r="IJ41" s="184" t="s">
        <v>14</v>
      </c>
      <c r="IK41" s="181">
        <v>44494</v>
      </c>
      <c r="IL41" s="191" t="s">
        <v>4207</v>
      </c>
      <c r="IM41" s="191">
        <v>1</v>
      </c>
      <c r="IN41" s="191" t="s">
        <v>3077</v>
      </c>
      <c r="IO41" s="191" t="s">
        <v>21</v>
      </c>
      <c r="IP41" s="191">
        <v>2</v>
      </c>
      <c r="IQ41" s="191" t="s">
        <v>14</v>
      </c>
      <c r="IR41" s="191" t="s">
        <v>14</v>
      </c>
      <c r="IS41" s="192">
        <v>44494</v>
      </c>
    </row>
    <row r="42" spans="1:253" s="286" customFormat="1" ht="12.75" customHeight="1" x14ac:dyDescent="0.2">
      <c r="A42" s="286" t="s">
        <v>934</v>
      </c>
      <c r="B42" s="286" t="s">
        <v>7808</v>
      </c>
      <c r="C42" s="286" t="s">
        <v>935</v>
      </c>
      <c r="D42" s="286" t="s">
        <v>936</v>
      </c>
      <c r="E42" s="286" t="s">
        <v>7362</v>
      </c>
      <c r="F42" s="286" t="s">
        <v>2363</v>
      </c>
      <c r="G42" s="179">
        <v>1353520000</v>
      </c>
      <c r="H42" s="180" t="s">
        <v>2360</v>
      </c>
      <c r="I42" s="180" t="s">
        <v>21</v>
      </c>
      <c r="J42" s="180">
        <v>2</v>
      </c>
      <c r="K42" s="180" t="s">
        <v>2362</v>
      </c>
      <c r="L42" s="180" t="s">
        <v>2361</v>
      </c>
      <c r="M42" s="181">
        <v>44223</v>
      </c>
      <c r="N42" s="190" t="s">
        <v>2367</v>
      </c>
      <c r="O42" s="182">
        <v>222236</v>
      </c>
      <c r="P42" s="182" t="s">
        <v>2364</v>
      </c>
      <c r="Q42" s="182" t="s">
        <v>21</v>
      </c>
      <c r="R42" s="182">
        <v>2</v>
      </c>
      <c r="S42" s="182" t="s">
        <v>2366</v>
      </c>
      <c r="T42" s="182" t="s">
        <v>2365</v>
      </c>
      <c r="U42" s="183">
        <v>44223</v>
      </c>
      <c r="V42" s="190" t="s">
        <v>2369</v>
      </c>
      <c r="W42" s="180">
        <v>12541000</v>
      </c>
      <c r="X42" s="180" t="s">
        <v>2364</v>
      </c>
      <c r="Y42" s="180" t="s">
        <v>21</v>
      </c>
      <c r="Z42" s="180">
        <v>2</v>
      </c>
      <c r="AA42" s="180" t="s">
        <v>2368</v>
      </c>
      <c r="AB42" s="180" t="s">
        <v>2365</v>
      </c>
      <c r="AC42" s="181">
        <v>44223</v>
      </c>
      <c r="AD42" s="190" t="s">
        <v>2371</v>
      </c>
      <c r="AE42" s="188" t="s">
        <v>14</v>
      </c>
      <c r="AF42" s="188" t="s">
        <v>14</v>
      </c>
      <c r="AG42" s="188" t="s">
        <v>14</v>
      </c>
      <c r="AH42" s="188" t="s">
        <v>14</v>
      </c>
      <c r="AI42" s="188" t="s">
        <v>2370</v>
      </c>
      <c r="AJ42" s="188" t="s">
        <v>14</v>
      </c>
      <c r="AK42" s="189">
        <v>44223</v>
      </c>
      <c r="AL42" s="190" t="s">
        <v>2381</v>
      </c>
      <c r="AM42" s="180" t="s">
        <v>14</v>
      </c>
      <c r="AN42" s="180" t="s">
        <v>14</v>
      </c>
      <c r="AO42" s="180" t="s">
        <v>14</v>
      </c>
      <c r="AP42" s="180" t="s">
        <v>14</v>
      </c>
      <c r="AQ42" s="180" t="s">
        <v>2380</v>
      </c>
      <c r="AR42" s="180" t="s">
        <v>14</v>
      </c>
      <c r="AS42" s="181">
        <v>44223</v>
      </c>
      <c r="AT42" s="191" t="s">
        <v>943</v>
      </c>
      <c r="AU42" s="188" t="s">
        <v>14</v>
      </c>
      <c r="AV42" s="188" t="s">
        <v>14</v>
      </c>
      <c r="AW42" s="188" t="s">
        <v>14</v>
      </c>
      <c r="AX42" s="188" t="s">
        <v>14</v>
      </c>
      <c r="AY42" s="188" t="s">
        <v>14</v>
      </c>
      <c r="AZ42" s="188" t="s">
        <v>14</v>
      </c>
      <c r="BA42" s="189">
        <v>43553</v>
      </c>
      <c r="BB42" s="190" t="s">
        <v>942</v>
      </c>
      <c r="BC42" s="180" t="s">
        <v>14</v>
      </c>
      <c r="BD42" s="180">
        <v>0</v>
      </c>
      <c r="BE42" s="180" t="s">
        <v>14</v>
      </c>
      <c r="BF42" s="180" t="s">
        <v>14</v>
      </c>
      <c r="BG42" s="180" t="s">
        <v>941</v>
      </c>
      <c r="BH42" s="180" t="s">
        <v>14</v>
      </c>
      <c r="BI42" s="181">
        <v>43553</v>
      </c>
      <c r="BJ42" s="191" t="s">
        <v>6040</v>
      </c>
      <c r="BK42" s="191">
        <v>180</v>
      </c>
      <c r="BL42" s="191" t="s">
        <v>6029</v>
      </c>
      <c r="BM42" s="191" t="s">
        <v>59</v>
      </c>
      <c r="BN42" s="191">
        <v>3</v>
      </c>
      <c r="BO42" s="191" t="s">
        <v>6039</v>
      </c>
      <c r="BP42" s="188" t="s">
        <v>2855</v>
      </c>
      <c r="BQ42" s="192">
        <v>44584</v>
      </c>
      <c r="BR42" s="190" t="s">
        <v>937</v>
      </c>
      <c r="BS42" s="184" t="s">
        <v>14</v>
      </c>
      <c r="BT42" s="184">
        <v>0</v>
      </c>
      <c r="BU42" s="184" t="s">
        <v>14</v>
      </c>
      <c r="BV42" s="184" t="s">
        <v>14</v>
      </c>
      <c r="BW42" s="184">
        <v>0</v>
      </c>
      <c r="BX42" s="184">
        <v>0</v>
      </c>
      <c r="BY42" s="181">
        <v>43553</v>
      </c>
      <c r="BZ42" s="191" t="s">
        <v>939</v>
      </c>
      <c r="CA42" s="191" t="s">
        <v>14</v>
      </c>
      <c r="CB42" s="191" t="s">
        <v>14</v>
      </c>
      <c r="CC42" s="191" t="s">
        <v>14</v>
      </c>
      <c r="CD42" s="191" t="s">
        <v>14</v>
      </c>
      <c r="CE42" s="191" t="s">
        <v>14</v>
      </c>
      <c r="CF42" s="191" t="s">
        <v>14</v>
      </c>
      <c r="CG42" s="192">
        <v>43553</v>
      </c>
      <c r="CH42" s="190" t="s">
        <v>8193</v>
      </c>
      <c r="CI42" s="191" t="e">
        <v>#N/A</v>
      </c>
      <c r="CJ42" s="191" t="e">
        <v>#N/A</v>
      </c>
      <c r="CK42" s="191" t="e">
        <v>#N/A</v>
      </c>
      <c r="CL42" s="191" t="e">
        <v>#N/A</v>
      </c>
      <c r="CM42" s="191" t="e">
        <v>#N/A</v>
      </c>
      <c r="CN42" s="191" t="e">
        <v>#N/A</v>
      </c>
      <c r="CO42" s="193" t="e">
        <v>#N/A</v>
      </c>
      <c r="CP42" s="191" t="s">
        <v>940</v>
      </c>
      <c r="CQ42" s="184" t="s">
        <v>14</v>
      </c>
      <c r="CR42" s="184">
        <v>0</v>
      </c>
      <c r="CS42" s="184" t="s">
        <v>14</v>
      </c>
      <c r="CT42" s="184" t="s">
        <v>14</v>
      </c>
      <c r="CU42" s="184">
        <v>0</v>
      </c>
      <c r="CV42" s="184">
        <v>0</v>
      </c>
      <c r="CW42" s="181">
        <v>43553</v>
      </c>
      <c r="CX42" s="191" t="s">
        <v>2374</v>
      </c>
      <c r="CY42" s="188" t="s">
        <v>14</v>
      </c>
      <c r="CZ42" s="188" t="s">
        <v>14</v>
      </c>
      <c r="DA42" s="188" t="s">
        <v>14</v>
      </c>
      <c r="DB42" s="188" t="s">
        <v>14</v>
      </c>
      <c r="DC42" s="188" t="s">
        <v>2372</v>
      </c>
      <c r="DD42" s="188" t="s">
        <v>14</v>
      </c>
      <c r="DE42" s="194">
        <v>44223</v>
      </c>
      <c r="DF42" s="190" t="s">
        <v>2375</v>
      </c>
      <c r="DG42" s="180">
        <v>12541000</v>
      </c>
      <c r="DH42" s="184" t="s">
        <v>2364</v>
      </c>
      <c r="DI42" s="184" t="s">
        <v>21</v>
      </c>
      <c r="DJ42" s="184">
        <v>2</v>
      </c>
      <c r="DK42" s="184" t="s">
        <v>2372</v>
      </c>
      <c r="DL42" s="184" t="s">
        <v>2365</v>
      </c>
      <c r="DM42" s="181">
        <v>44223</v>
      </c>
      <c r="DN42" s="191" t="s">
        <v>2376</v>
      </c>
      <c r="DO42" s="188" t="s">
        <v>14</v>
      </c>
      <c r="DP42" s="191" t="s">
        <v>14</v>
      </c>
      <c r="DQ42" s="191" t="s">
        <v>14</v>
      </c>
      <c r="DR42" s="191" t="s">
        <v>14</v>
      </c>
      <c r="DS42" s="191" t="s">
        <v>2372</v>
      </c>
      <c r="DT42" s="191" t="s">
        <v>14</v>
      </c>
      <c r="DU42" s="192">
        <v>44223</v>
      </c>
      <c r="DV42" s="190" t="s">
        <v>2373</v>
      </c>
      <c r="DW42" s="180" t="s">
        <v>14</v>
      </c>
      <c r="DX42" s="184" t="s">
        <v>14</v>
      </c>
      <c r="DY42" s="184" t="s">
        <v>14</v>
      </c>
      <c r="DZ42" s="184" t="s">
        <v>14</v>
      </c>
      <c r="EA42" s="184" t="s">
        <v>2372</v>
      </c>
      <c r="EB42" s="184" t="s">
        <v>14</v>
      </c>
      <c r="EC42" s="181">
        <v>44223</v>
      </c>
      <c r="ED42" s="191" t="s">
        <v>2378</v>
      </c>
      <c r="EE42" s="188" t="s">
        <v>14</v>
      </c>
      <c r="EF42" s="191" t="s">
        <v>2377</v>
      </c>
      <c r="EG42" s="191" t="s">
        <v>14</v>
      </c>
      <c r="EH42" s="191" t="s">
        <v>14</v>
      </c>
      <c r="EI42" s="191" t="s">
        <v>2372</v>
      </c>
      <c r="EJ42" s="191" t="s">
        <v>14</v>
      </c>
      <c r="EK42" s="192">
        <v>44223</v>
      </c>
      <c r="EL42" s="190" t="s">
        <v>2379</v>
      </c>
      <c r="EM42" s="180" t="s">
        <v>14</v>
      </c>
      <c r="EN42" s="184" t="s">
        <v>14</v>
      </c>
      <c r="EO42" s="184" t="s">
        <v>14</v>
      </c>
      <c r="EP42" s="184" t="s">
        <v>14</v>
      </c>
      <c r="EQ42" s="184" t="s">
        <v>2372</v>
      </c>
      <c r="ER42" s="184" t="s">
        <v>14</v>
      </c>
      <c r="ES42" s="181">
        <v>44223</v>
      </c>
      <c r="ET42" s="191" t="s">
        <v>6070</v>
      </c>
      <c r="EU42" s="191">
        <v>501</v>
      </c>
      <c r="EV42" s="191" t="s">
        <v>6029</v>
      </c>
      <c r="EW42" s="191" t="s">
        <v>21</v>
      </c>
      <c r="EX42" s="191">
        <v>2</v>
      </c>
      <c r="EY42" s="191" t="s">
        <v>6069</v>
      </c>
      <c r="EZ42" s="191" t="s">
        <v>2855</v>
      </c>
      <c r="FA42" s="192">
        <v>44584</v>
      </c>
      <c r="FB42" s="190" t="s">
        <v>1374</v>
      </c>
      <c r="FC42" s="184" t="s">
        <v>14</v>
      </c>
      <c r="FD42" s="184" t="s">
        <v>14</v>
      </c>
      <c r="FE42" s="184" t="s">
        <v>14</v>
      </c>
      <c r="FF42" s="184" t="s">
        <v>14</v>
      </c>
      <c r="FG42" s="184" t="s">
        <v>1373</v>
      </c>
      <c r="FH42" s="184" t="s">
        <v>14</v>
      </c>
      <c r="FI42" s="181">
        <v>43796</v>
      </c>
      <c r="FJ42" s="190" t="s">
        <v>944</v>
      </c>
      <c r="FK42" s="191" t="s">
        <v>14</v>
      </c>
      <c r="FL42" s="191">
        <v>0</v>
      </c>
      <c r="FM42" s="191" t="s">
        <v>21</v>
      </c>
      <c r="FN42" s="191">
        <v>2</v>
      </c>
      <c r="FO42" s="191">
        <v>0</v>
      </c>
      <c r="FP42" s="188">
        <v>0</v>
      </c>
      <c r="FQ42" s="189">
        <v>43553</v>
      </c>
      <c r="FR42" s="190" t="s">
        <v>945</v>
      </c>
      <c r="FS42" s="184" t="s">
        <v>14</v>
      </c>
      <c r="FT42" s="184">
        <v>0</v>
      </c>
      <c r="FU42" s="184" t="s">
        <v>21</v>
      </c>
      <c r="FV42" s="184">
        <v>2</v>
      </c>
      <c r="FW42" s="184">
        <v>0</v>
      </c>
      <c r="FX42" s="184">
        <v>0</v>
      </c>
      <c r="FY42" s="181">
        <v>43553</v>
      </c>
      <c r="FZ42" s="191" t="s">
        <v>4174</v>
      </c>
      <c r="GA42" s="191">
        <v>1</v>
      </c>
      <c r="GB42" s="191" t="s">
        <v>3077</v>
      </c>
      <c r="GC42" s="191" t="s">
        <v>21</v>
      </c>
      <c r="GD42" s="191">
        <v>2</v>
      </c>
      <c r="GE42" s="191" t="s">
        <v>14</v>
      </c>
      <c r="GF42" s="191" t="s">
        <v>14</v>
      </c>
      <c r="GG42" s="192">
        <v>44493</v>
      </c>
      <c r="GH42" s="190" t="s">
        <v>4180</v>
      </c>
      <c r="GI42" s="184">
        <v>1</v>
      </c>
      <c r="GJ42" s="184" t="s">
        <v>3077</v>
      </c>
      <c r="GK42" s="184" t="s">
        <v>21</v>
      </c>
      <c r="GL42" s="184">
        <v>2</v>
      </c>
      <c r="GM42" s="184" t="s">
        <v>14</v>
      </c>
      <c r="GN42" s="184" t="s">
        <v>14</v>
      </c>
      <c r="GO42" s="181">
        <v>44493</v>
      </c>
      <c r="GP42" s="191" t="s">
        <v>4175</v>
      </c>
      <c r="GQ42" s="191">
        <v>1</v>
      </c>
      <c r="GR42" s="191" t="s">
        <v>3077</v>
      </c>
      <c r="GS42" s="191" t="s">
        <v>21</v>
      </c>
      <c r="GT42" s="191">
        <v>2</v>
      </c>
      <c r="GU42" s="191" t="s">
        <v>14</v>
      </c>
      <c r="GV42" s="191" t="s">
        <v>14</v>
      </c>
      <c r="GW42" s="192">
        <v>44493</v>
      </c>
      <c r="GX42" s="190" t="s">
        <v>4181</v>
      </c>
      <c r="GY42" s="184">
        <v>0</v>
      </c>
      <c r="GZ42" s="184" t="s">
        <v>3077</v>
      </c>
      <c r="HA42" s="184" t="s">
        <v>21</v>
      </c>
      <c r="HB42" s="184">
        <v>2</v>
      </c>
      <c r="HC42" s="184" t="s">
        <v>14</v>
      </c>
      <c r="HD42" s="184" t="s">
        <v>14</v>
      </c>
      <c r="HE42" s="181">
        <v>44493</v>
      </c>
      <c r="HF42" s="191" t="s">
        <v>4173</v>
      </c>
      <c r="HG42" s="191">
        <v>0</v>
      </c>
      <c r="HH42" s="191" t="s">
        <v>3077</v>
      </c>
      <c r="HI42" s="191" t="s">
        <v>21</v>
      </c>
      <c r="HJ42" s="191">
        <v>2</v>
      </c>
      <c r="HK42" s="191" t="s">
        <v>14</v>
      </c>
      <c r="HL42" s="191" t="s">
        <v>14</v>
      </c>
      <c r="HM42" s="192">
        <v>44493</v>
      </c>
      <c r="HN42" s="190" t="s">
        <v>4179</v>
      </c>
      <c r="HO42" s="184">
        <v>0</v>
      </c>
      <c r="HP42" s="184" t="s">
        <v>3077</v>
      </c>
      <c r="HQ42" s="184" t="s">
        <v>21</v>
      </c>
      <c r="HR42" s="184">
        <v>2</v>
      </c>
      <c r="HS42" s="184" t="s">
        <v>14</v>
      </c>
      <c r="HT42" s="184" t="s">
        <v>14</v>
      </c>
      <c r="HU42" s="181">
        <v>44493</v>
      </c>
      <c r="HV42" s="191" t="s">
        <v>4176</v>
      </c>
      <c r="HW42" s="191">
        <v>0</v>
      </c>
      <c r="HX42" s="191" t="s">
        <v>3077</v>
      </c>
      <c r="HY42" s="191" t="s">
        <v>21</v>
      </c>
      <c r="HZ42" s="191">
        <v>2</v>
      </c>
      <c r="IA42" s="191" t="s">
        <v>14</v>
      </c>
      <c r="IB42" s="191" t="s">
        <v>14</v>
      </c>
      <c r="IC42" s="192">
        <v>44493</v>
      </c>
      <c r="ID42" s="190" t="s">
        <v>4178</v>
      </c>
      <c r="IE42" s="184">
        <v>1</v>
      </c>
      <c r="IF42" s="184" t="s">
        <v>3077</v>
      </c>
      <c r="IG42" s="184" t="s">
        <v>21</v>
      </c>
      <c r="IH42" s="184">
        <v>2</v>
      </c>
      <c r="II42" s="184" t="s">
        <v>14</v>
      </c>
      <c r="IJ42" s="184" t="s">
        <v>14</v>
      </c>
      <c r="IK42" s="181">
        <v>44493</v>
      </c>
      <c r="IL42" s="191" t="s">
        <v>4177</v>
      </c>
      <c r="IM42" s="191">
        <v>0</v>
      </c>
      <c r="IN42" s="191" t="s">
        <v>3077</v>
      </c>
      <c r="IO42" s="191" t="s">
        <v>21</v>
      </c>
      <c r="IP42" s="191">
        <v>2</v>
      </c>
      <c r="IQ42" s="191" t="s">
        <v>14</v>
      </c>
      <c r="IR42" s="191" t="s">
        <v>14</v>
      </c>
      <c r="IS42" s="192">
        <v>44493</v>
      </c>
    </row>
    <row r="43" spans="1:253" s="286" customFormat="1" ht="12.75" customHeight="1" x14ac:dyDescent="0.2">
      <c r="A43" s="286" t="s">
        <v>1717</v>
      </c>
      <c r="B43" s="286" t="s">
        <v>7815</v>
      </c>
      <c r="C43" s="286" t="s">
        <v>1718</v>
      </c>
      <c r="D43" s="286" t="s">
        <v>1719</v>
      </c>
      <c r="E43" s="286" t="s">
        <v>7365</v>
      </c>
      <c r="F43" s="286" t="s">
        <v>2778</v>
      </c>
      <c r="G43" s="179">
        <v>82926000</v>
      </c>
      <c r="H43" s="180" t="s">
        <v>2775</v>
      </c>
      <c r="I43" s="180" t="s">
        <v>21</v>
      </c>
      <c r="J43" s="180">
        <v>2</v>
      </c>
      <c r="K43" s="180" t="s">
        <v>2777</v>
      </c>
      <c r="L43" s="180" t="s">
        <v>2776</v>
      </c>
      <c r="M43" s="181">
        <v>44270</v>
      </c>
      <c r="N43" s="190" t="s">
        <v>2782</v>
      </c>
      <c r="O43" s="182">
        <v>239561</v>
      </c>
      <c r="P43" s="182" t="s">
        <v>2779</v>
      </c>
      <c r="Q43" s="182" t="s">
        <v>59</v>
      </c>
      <c r="R43" s="182">
        <v>3</v>
      </c>
      <c r="S43" s="182" t="s">
        <v>2781</v>
      </c>
      <c r="T43" s="182" t="s">
        <v>2780</v>
      </c>
      <c r="U43" s="183">
        <v>44270</v>
      </c>
      <c r="V43" s="190" t="s">
        <v>2784</v>
      </c>
      <c r="W43" s="180">
        <v>24823000</v>
      </c>
      <c r="X43" s="180" t="s">
        <v>2779</v>
      </c>
      <c r="Y43" s="180" t="s">
        <v>59</v>
      </c>
      <c r="Z43" s="180">
        <v>3</v>
      </c>
      <c r="AA43" s="180" t="s">
        <v>2783</v>
      </c>
      <c r="AB43" s="180" t="s">
        <v>2780</v>
      </c>
      <c r="AC43" s="181">
        <v>44270</v>
      </c>
      <c r="AD43" s="190" t="s">
        <v>5641</v>
      </c>
      <c r="AE43" s="188">
        <v>3400000</v>
      </c>
      <c r="AF43" s="188" t="s">
        <v>5638</v>
      </c>
      <c r="AG43" s="188" t="s">
        <v>59</v>
      </c>
      <c r="AH43" s="188">
        <v>3</v>
      </c>
      <c r="AI43" s="188" t="s">
        <v>5640</v>
      </c>
      <c r="AJ43" s="188" t="s">
        <v>5639</v>
      </c>
      <c r="AK43" s="189">
        <v>44558</v>
      </c>
      <c r="AL43" s="190" t="s">
        <v>5643</v>
      </c>
      <c r="AM43" s="180">
        <v>3400000</v>
      </c>
      <c r="AN43" s="180" t="s">
        <v>5638</v>
      </c>
      <c r="AO43" s="180" t="s">
        <v>59</v>
      </c>
      <c r="AP43" s="180">
        <v>3</v>
      </c>
      <c r="AQ43" s="180" t="s">
        <v>5642</v>
      </c>
      <c r="AR43" s="180" t="s">
        <v>5639</v>
      </c>
      <c r="AS43" s="181">
        <v>44558</v>
      </c>
      <c r="AT43" s="191" t="s">
        <v>1727</v>
      </c>
      <c r="AU43" s="188" t="s">
        <v>14</v>
      </c>
      <c r="AV43" s="188" t="s">
        <v>14</v>
      </c>
      <c r="AW43" s="188" t="s">
        <v>14</v>
      </c>
      <c r="AX43" s="188" t="s">
        <v>14</v>
      </c>
      <c r="AY43" s="188" t="s">
        <v>14</v>
      </c>
      <c r="AZ43" s="188" t="s">
        <v>14</v>
      </c>
      <c r="BA43" s="189">
        <v>43920</v>
      </c>
      <c r="BB43" s="190" t="s">
        <v>1726</v>
      </c>
      <c r="BC43" s="180" t="s">
        <v>14</v>
      </c>
      <c r="BD43" s="180" t="s">
        <v>14</v>
      </c>
      <c r="BE43" s="180" t="s">
        <v>14</v>
      </c>
      <c r="BF43" s="180" t="s">
        <v>14</v>
      </c>
      <c r="BG43" s="180" t="s">
        <v>14</v>
      </c>
      <c r="BH43" s="180" t="s">
        <v>14</v>
      </c>
      <c r="BI43" s="181">
        <v>43920</v>
      </c>
      <c r="BJ43" s="191" t="s">
        <v>1725</v>
      </c>
      <c r="BK43" s="191">
        <v>0</v>
      </c>
      <c r="BL43" s="191" t="s">
        <v>14</v>
      </c>
      <c r="BM43" s="191" t="s">
        <v>59</v>
      </c>
      <c r="BN43" s="191">
        <v>3</v>
      </c>
      <c r="BO43" s="191" t="s">
        <v>1723</v>
      </c>
      <c r="BP43" s="188" t="s">
        <v>14</v>
      </c>
      <c r="BQ43" s="192">
        <v>43920</v>
      </c>
      <c r="BR43" s="190" t="s">
        <v>1720</v>
      </c>
      <c r="BS43" s="184" t="s">
        <v>14</v>
      </c>
      <c r="BT43" s="184" t="s">
        <v>14</v>
      </c>
      <c r="BU43" s="184" t="s">
        <v>14</v>
      </c>
      <c r="BV43" s="184" t="s">
        <v>14</v>
      </c>
      <c r="BW43" s="184" t="s">
        <v>14</v>
      </c>
      <c r="BX43" s="184" t="s">
        <v>14</v>
      </c>
      <c r="BY43" s="181">
        <v>43920</v>
      </c>
      <c r="BZ43" s="191" t="s">
        <v>1721</v>
      </c>
      <c r="CA43" s="191" t="s">
        <v>14</v>
      </c>
      <c r="CB43" s="191" t="s">
        <v>14</v>
      </c>
      <c r="CC43" s="191" t="s">
        <v>14</v>
      </c>
      <c r="CD43" s="191" t="s">
        <v>14</v>
      </c>
      <c r="CE43" s="191" t="s">
        <v>14</v>
      </c>
      <c r="CF43" s="191" t="s">
        <v>14</v>
      </c>
      <c r="CG43" s="192">
        <v>43920</v>
      </c>
      <c r="CH43" s="190" t="s">
        <v>8194</v>
      </c>
      <c r="CI43" s="191" t="e">
        <v>#N/A</v>
      </c>
      <c r="CJ43" s="191" t="e">
        <v>#N/A</v>
      </c>
      <c r="CK43" s="191" t="e">
        <v>#N/A</v>
      </c>
      <c r="CL43" s="191" t="e">
        <v>#N/A</v>
      </c>
      <c r="CM43" s="191" t="e">
        <v>#N/A</v>
      </c>
      <c r="CN43" s="191" t="e">
        <v>#N/A</v>
      </c>
      <c r="CO43" s="193" t="e">
        <v>#N/A</v>
      </c>
      <c r="CP43" s="191" t="s">
        <v>1722</v>
      </c>
      <c r="CQ43" s="184" t="s">
        <v>14</v>
      </c>
      <c r="CR43" s="184" t="s">
        <v>14</v>
      </c>
      <c r="CS43" s="184" t="s">
        <v>14</v>
      </c>
      <c r="CT43" s="184" t="s">
        <v>14</v>
      </c>
      <c r="CU43" s="184" t="s">
        <v>14</v>
      </c>
      <c r="CV43" s="184" t="s">
        <v>14</v>
      </c>
      <c r="CW43" s="181">
        <v>43920</v>
      </c>
      <c r="CX43" s="191" t="s">
        <v>5646</v>
      </c>
      <c r="CY43" s="188">
        <v>3400000</v>
      </c>
      <c r="CZ43" s="188" t="s">
        <v>5638</v>
      </c>
      <c r="DA43" s="188" t="s">
        <v>59</v>
      </c>
      <c r="DB43" s="188">
        <v>3</v>
      </c>
      <c r="DC43" s="188" t="s">
        <v>5645</v>
      </c>
      <c r="DD43" s="188" t="s">
        <v>5644</v>
      </c>
      <c r="DE43" s="194">
        <v>44558</v>
      </c>
      <c r="DF43" s="190" t="s">
        <v>5647</v>
      </c>
      <c r="DG43" s="180">
        <v>21423000</v>
      </c>
      <c r="DH43" s="184" t="s">
        <v>5638</v>
      </c>
      <c r="DI43" s="184" t="s">
        <v>59</v>
      </c>
      <c r="DJ43" s="184">
        <v>3</v>
      </c>
      <c r="DK43" s="184" t="s">
        <v>5645</v>
      </c>
      <c r="DL43" s="184" t="s">
        <v>5644</v>
      </c>
      <c r="DM43" s="181">
        <v>44558</v>
      </c>
      <c r="DN43" s="191" t="s">
        <v>5648</v>
      </c>
      <c r="DO43" s="188">
        <v>0</v>
      </c>
      <c r="DP43" s="191" t="s">
        <v>5638</v>
      </c>
      <c r="DQ43" s="191" t="s">
        <v>59</v>
      </c>
      <c r="DR43" s="191">
        <v>3</v>
      </c>
      <c r="DS43" s="191" t="s">
        <v>5645</v>
      </c>
      <c r="DT43" s="191" t="s">
        <v>5644</v>
      </c>
      <c r="DU43" s="192">
        <v>44558</v>
      </c>
      <c r="DV43" s="190" t="s">
        <v>5649</v>
      </c>
      <c r="DW43" s="180">
        <v>800000</v>
      </c>
      <c r="DX43" s="184" t="s">
        <v>5638</v>
      </c>
      <c r="DY43" s="184" t="s">
        <v>59</v>
      </c>
      <c r="DZ43" s="184">
        <v>3</v>
      </c>
      <c r="EA43" s="184" t="s">
        <v>5645</v>
      </c>
      <c r="EB43" s="184" t="s">
        <v>5644</v>
      </c>
      <c r="EC43" s="181">
        <v>44558</v>
      </c>
      <c r="ED43" s="191" t="s">
        <v>5650</v>
      </c>
      <c r="EE43" s="188">
        <v>2600000</v>
      </c>
      <c r="EF43" s="191" t="s">
        <v>5638</v>
      </c>
      <c r="EG43" s="191" t="s">
        <v>59</v>
      </c>
      <c r="EH43" s="191">
        <v>3</v>
      </c>
      <c r="EI43" s="191" t="s">
        <v>5645</v>
      </c>
      <c r="EJ43" s="191" t="s">
        <v>5644</v>
      </c>
      <c r="EK43" s="192">
        <v>44558</v>
      </c>
      <c r="EL43" s="190" t="s">
        <v>5651</v>
      </c>
      <c r="EM43" s="180">
        <v>0</v>
      </c>
      <c r="EN43" s="184" t="s">
        <v>5638</v>
      </c>
      <c r="EO43" s="184" t="s">
        <v>59</v>
      </c>
      <c r="EP43" s="184">
        <v>3</v>
      </c>
      <c r="EQ43" s="184" t="s">
        <v>5645</v>
      </c>
      <c r="ER43" s="184" t="s">
        <v>5644</v>
      </c>
      <c r="ES43" s="181">
        <v>44558</v>
      </c>
      <c r="ET43" s="191" t="s">
        <v>1724</v>
      </c>
      <c r="EU43" s="191">
        <v>0</v>
      </c>
      <c r="EV43" s="191" t="s">
        <v>14</v>
      </c>
      <c r="EW43" s="191" t="s">
        <v>59</v>
      </c>
      <c r="EX43" s="191">
        <v>3</v>
      </c>
      <c r="EY43" s="191" t="s">
        <v>1723</v>
      </c>
      <c r="EZ43" s="191" t="s">
        <v>14</v>
      </c>
      <c r="FA43" s="192">
        <v>43920</v>
      </c>
      <c r="FB43" s="190" t="s">
        <v>2788</v>
      </c>
      <c r="FC43" s="184">
        <v>2</v>
      </c>
      <c r="FD43" s="184" t="s">
        <v>2785</v>
      </c>
      <c r="FE43" s="184" t="s">
        <v>59</v>
      </c>
      <c r="FF43" s="184">
        <v>3</v>
      </c>
      <c r="FG43" s="184" t="s">
        <v>2787</v>
      </c>
      <c r="FH43" s="184" t="s">
        <v>2786</v>
      </c>
      <c r="FI43" s="181">
        <v>44270</v>
      </c>
      <c r="FJ43" s="190" t="s">
        <v>1728</v>
      </c>
      <c r="FK43" s="191" t="s">
        <v>14</v>
      </c>
      <c r="FL43" s="191" t="s">
        <v>14</v>
      </c>
      <c r="FM43" s="191" t="s">
        <v>14</v>
      </c>
      <c r="FN43" s="191" t="s">
        <v>14</v>
      </c>
      <c r="FO43" s="191" t="s">
        <v>14</v>
      </c>
      <c r="FP43" s="188" t="s">
        <v>14</v>
      </c>
      <c r="FQ43" s="189">
        <v>43920</v>
      </c>
      <c r="FR43" s="190" t="s">
        <v>1729</v>
      </c>
      <c r="FS43" s="184" t="s">
        <v>14</v>
      </c>
      <c r="FT43" s="184" t="s">
        <v>14</v>
      </c>
      <c r="FU43" s="184" t="s">
        <v>14</v>
      </c>
      <c r="FV43" s="184" t="s">
        <v>14</v>
      </c>
      <c r="FW43" s="184" t="s">
        <v>14</v>
      </c>
      <c r="FX43" s="184" t="s">
        <v>14</v>
      </c>
      <c r="FY43" s="181">
        <v>43920</v>
      </c>
      <c r="FZ43" s="191" t="s">
        <v>3925</v>
      </c>
      <c r="GA43" s="191">
        <v>1</v>
      </c>
      <c r="GB43" s="191" t="s">
        <v>3077</v>
      </c>
      <c r="GC43" s="191" t="s">
        <v>21</v>
      </c>
      <c r="GD43" s="191">
        <v>2</v>
      </c>
      <c r="GE43" s="191" t="s">
        <v>14</v>
      </c>
      <c r="GF43" s="191" t="s">
        <v>14</v>
      </c>
      <c r="GG43" s="192">
        <v>44489</v>
      </c>
      <c r="GH43" s="190" t="s">
        <v>3931</v>
      </c>
      <c r="GI43" s="184">
        <v>0</v>
      </c>
      <c r="GJ43" s="184" t="s">
        <v>3077</v>
      </c>
      <c r="GK43" s="184" t="s">
        <v>21</v>
      </c>
      <c r="GL43" s="184">
        <v>2</v>
      </c>
      <c r="GM43" s="184" t="s">
        <v>14</v>
      </c>
      <c r="GN43" s="184" t="s">
        <v>14</v>
      </c>
      <c r="GO43" s="181">
        <v>44489</v>
      </c>
      <c r="GP43" s="191" t="s">
        <v>3926</v>
      </c>
      <c r="GQ43" s="191">
        <v>2</v>
      </c>
      <c r="GR43" s="191" t="s">
        <v>3077</v>
      </c>
      <c r="GS43" s="191" t="s">
        <v>21</v>
      </c>
      <c r="GT43" s="191">
        <v>2</v>
      </c>
      <c r="GU43" s="191" t="s">
        <v>14</v>
      </c>
      <c r="GV43" s="191" t="s">
        <v>14</v>
      </c>
      <c r="GW43" s="192">
        <v>44489</v>
      </c>
      <c r="GX43" s="190" t="s">
        <v>3932</v>
      </c>
      <c r="GY43" s="184">
        <v>0</v>
      </c>
      <c r="GZ43" s="184" t="s">
        <v>3077</v>
      </c>
      <c r="HA43" s="184" t="s">
        <v>21</v>
      </c>
      <c r="HB43" s="184">
        <v>2</v>
      </c>
      <c r="HC43" s="184" t="s">
        <v>14</v>
      </c>
      <c r="HD43" s="184" t="s">
        <v>14</v>
      </c>
      <c r="HE43" s="181">
        <v>44489</v>
      </c>
      <c r="HF43" s="191" t="s">
        <v>3924</v>
      </c>
      <c r="HG43" s="191">
        <v>2</v>
      </c>
      <c r="HH43" s="191" t="s">
        <v>3077</v>
      </c>
      <c r="HI43" s="191" t="s">
        <v>21</v>
      </c>
      <c r="HJ43" s="191">
        <v>2</v>
      </c>
      <c r="HK43" s="191" t="s">
        <v>14</v>
      </c>
      <c r="HL43" s="191" t="s">
        <v>14</v>
      </c>
      <c r="HM43" s="192">
        <v>44489</v>
      </c>
      <c r="HN43" s="190" t="s">
        <v>3930</v>
      </c>
      <c r="HO43" s="184">
        <v>1</v>
      </c>
      <c r="HP43" s="184" t="s">
        <v>3077</v>
      </c>
      <c r="HQ43" s="184" t="s">
        <v>21</v>
      </c>
      <c r="HR43" s="184">
        <v>2</v>
      </c>
      <c r="HS43" s="184" t="s">
        <v>14</v>
      </c>
      <c r="HT43" s="184" t="s">
        <v>14</v>
      </c>
      <c r="HU43" s="181">
        <v>44489</v>
      </c>
      <c r="HV43" s="191" t="s">
        <v>3927</v>
      </c>
      <c r="HW43" s="191">
        <v>0</v>
      </c>
      <c r="HX43" s="191" t="s">
        <v>3077</v>
      </c>
      <c r="HY43" s="191" t="s">
        <v>21</v>
      </c>
      <c r="HZ43" s="191">
        <v>2</v>
      </c>
      <c r="IA43" s="191" t="s">
        <v>14</v>
      </c>
      <c r="IB43" s="191" t="s">
        <v>14</v>
      </c>
      <c r="IC43" s="192">
        <v>44489</v>
      </c>
      <c r="ID43" s="190" t="s">
        <v>3929</v>
      </c>
      <c r="IE43" s="184">
        <v>3</v>
      </c>
      <c r="IF43" s="184" t="s">
        <v>3077</v>
      </c>
      <c r="IG43" s="184" t="s">
        <v>21</v>
      </c>
      <c r="IH43" s="184">
        <v>2</v>
      </c>
      <c r="II43" s="184" t="s">
        <v>14</v>
      </c>
      <c r="IJ43" s="184" t="s">
        <v>14</v>
      </c>
      <c r="IK43" s="181">
        <v>44489</v>
      </c>
      <c r="IL43" s="191" t="s">
        <v>3928</v>
      </c>
      <c r="IM43" s="191">
        <v>2</v>
      </c>
      <c r="IN43" s="191" t="s">
        <v>3077</v>
      </c>
      <c r="IO43" s="191" t="s">
        <v>21</v>
      </c>
      <c r="IP43" s="191">
        <v>2</v>
      </c>
      <c r="IQ43" s="191" t="s">
        <v>14</v>
      </c>
      <c r="IR43" s="191" t="s">
        <v>14</v>
      </c>
      <c r="IS43" s="192">
        <v>44489</v>
      </c>
    </row>
    <row r="44" spans="1:253" s="286" customFormat="1" ht="12.75" customHeight="1" x14ac:dyDescent="0.2">
      <c r="A44" s="286" t="s">
        <v>1782</v>
      </c>
      <c r="B44" s="286" t="s">
        <v>7819</v>
      </c>
      <c r="C44" s="286" t="s">
        <v>1783</v>
      </c>
      <c r="D44" s="286" t="s">
        <v>579</v>
      </c>
      <c r="E44" s="286" t="s">
        <v>7366</v>
      </c>
      <c r="F44" s="286" t="s">
        <v>6099</v>
      </c>
      <c r="G44" s="179">
        <v>41191000</v>
      </c>
      <c r="H44" s="180" t="s">
        <v>6035</v>
      </c>
      <c r="I44" s="180" t="s">
        <v>41</v>
      </c>
      <c r="J44" s="180">
        <v>1</v>
      </c>
      <c r="K44" s="180" t="s">
        <v>6037</v>
      </c>
      <c r="L44" s="180" t="s">
        <v>6036</v>
      </c>
      <c r="M44" s="181">
        <v>44584</v>
      </c>
      <c r="N44" s="190" t="s">
        <v>6100</v>
      </c>
      <c r="O44" s="182">
        <v>435052</v>
      </c>
      <c r="P44" s="182" t="s">
        <v>2084</v>
      </c>
      <c r="Q44" s="182" t="s">
        <v>21</v>
      </c>
      <c r="R44" s="182">
        <v>2</v>
      </c>
      <c r="S44" s="182" t="s">
        <v>6042</v>
      </c>
      <c r="T44" s="182" t="s">
        <v>6041</v>
      </c>
      <c r="U44" s="183">
        <v>44584</v>
      </c>
      <c r="V44" s="190" t="s">
        <v>6101</v>
      </c>
      <c r="W44" s="180">
        <v>41191000</v>
      </c>
      <c r="X44" s="180" t="s">
        <v>6035</v>
      </c>
      <c r="Y44" s="180" t="s">
        <v>59</v>
      </c>
      <c r="Z44" s="180">
        <v>3</v>
      </c>
      <c r="AA44" s="180" t="s">
        <v>6044</v>
      </c>
      <c r="AB44" s="180" t="s">
        <v>6036</v>
      </c>
      <c r="AC44" s="181">
        <v>44584</v>
      </c>
      <c r="AD44" s="190" t="s">
        <v>6103</v>
      </c>
      <c r="AE44" s="188">
        <v>6393000</v>
      </c>
      <c r="AF44" s="188" t="s">
        <v>6046</v>
      </c>
      <c r="AG44" s="188" t="s">
        <v>59</v>
      </c>
      <c r="AH44" s="188">
        <v>3</v>
      </c>
      <c r="AI44" s="188" t="s">
        <v>6102</v>
      </c>
      <c r="AJ44" s="188" t="s">
        <v>6047</v>
      </c>
      <c r="AK44" s="189">
        <v>44584</v>
      </c>
      <c r="AL44" s="190" t="s">
        <v>6107</v>
      </c>
      <c r="AM44" s="180">
        <v>8493000</v>
      </c>
      <c r="AN44" s="180" t="s">
        <v>6104</v>
      </c>
      <c r="AO44" s="180" t="s">
        <v>59</v>
      </c>
      <c r="AP44" s="180">
        <v>3</v>
      </c>
      <c r="AQ44" s="180" t="s">
        <v>6106</v>
      </c>
      <c r="AR44" s="180" t="s">
        <v>6105</v>
      </c>
      <c r="AS44" s="181">
        <v>44584</v>
      </c>
      <c r="AT44" s="191" t="s">
        <v>1795</v>
      </c>
      <c r="AU44" s="188" t="s">
        <v>14</v>
      </c>
      <c r="AV44" s="188" t="s">
        <v>14</v>
      </c>
      <c r="AW44" s="188" t="s">
        <v>14</v>
      </c>
      <c r="AX44" s="188" t="s">
        <v>14</v>
      </c>
      <c r="AY44" s="188" t="s">
        <v>1794</v>
      </c>
      <c r="AZ44" s="188" t="s">
        <v>14</v>
      </c>
      <c r="BA44" s="189">
        <v>43950</v>
      </c>
      <c r="BB44" s="190" t="s">
        <v>1793</v>
      </c>
      <c r="BC44" s="180" t="s">
        <v>14</v>
      </c>
      <c r="BD44" s="180" t="s">
        <v>14</v>
      </c>
      <c r="BE44" s="180" t="s">
        <v>14</v>
      </c>
      <c r="BF44" s="180" t="s">
        <v>14</v>
      </c>
      <c r="BG44" s="180" t="s">
        <v>14</v>
      </c>
      <c r="BH44" s="180" t="s">
        <v>14</v>
      </c>
      <c r="BI44" s="181">
        <v>43950</v>
      </c>
      <c r="BJ44" s="191" t="s">
        <v>6108</v>
      </c>
      <c r="BK44" s="191">
        <v>1238</v>
      </c>
      <c r="BL44" s="191" t="s">
        <v>6054</v>
      </c>
      <c r="BM44" s="191" t="s">
        <v>59</v>
      </c>
      <c r="BN44" s="191">
        <v>3</v>
      </c>
      <c r="BO44" s="191" t="s">
        <v>6055</v>
      </c>
      <c r="BP44" s="188" t="s">
        <v>690</v>
      </c>
      <c r="BQ44" s="192">
        <v>44584</v>
      </c>
      <c r="BR44" s="190" t="s">
        <v>1785</v>
      </c>
      <c r="BS44" s="184" t="s">
        <v>14</v>
      </c>
      <c r="BT44" s="184" t="s">
        <v>14</v>
      </c>
      <c r="BU44" s="184" t="s">
        <v>14</v>
      </c>
      <c r="BV44" s="184" t="s">
        <v>14</v>
      </c>
      <c r="BW44" s="184" t="s">
        <v>1784</v>
      </c>
      <c r="BX44" s="184" t="s">
        <v>14</v>
      </c>
      <c r="BY44" s="181">
        <v>43950</v>
      </c>
      <c r="BZ44" s="191" t="s">
        <v>1786</v>
      </c>
      <c r="CA44" s="191" t="s">
        <v>14</v>
      </c>
      <c r="CB44" s="191" t="s">
        <v>14</v>
      </c>
      <c r="CC44" s="191" t="s">
        <v>14</v>
      </c>
      <c r="CD44" s="191" t="s">
        <v>14</v>
      </c>
      <c r="CE44" s="191" t="s">
        <v>1784</v>
      </c>
      <c r="CF44" s="191" t="s">
        <v>14</v>
      </c>
      <c r="CG44" s="192">
        <v>43950</v>
      </c>
      <c r="CH44" s="190" t="s">
        <v>8195</v>
      </c>
      <c r="CI44" s="191" t="e">
        <v>#N/A</v>
      </c>
      <c r="CJ44" s="191" t="e">
        <v>#N/A</v>
      </c>
      <c r="CK44" s="191" t="e">
        <v>#N/A</v>
      </c>
      <c r="CL44" s="191" t="e">
        <v>#N/A</v>
      </c>
      <c r="CM44" s="191" t="e">
        <v>#N/A</v>
      </c>
      <c r="CN44" s="191" t="e">
        <v>#N/A</v>
      </c>
      <c r="CO44" s="193" t="e">
        <v>#N/A</v>
      </c>
      <c r="CP44" s="191" t="s">
        <v>1792</v>
      </c>
      <c r="CQ44" s="184">
        <v>133900</v>
      </c>
      <c r="CR44" s="184" t="s">
        <v>1789</v>
      </c>
      <c r="CS44" s="184" t="s">
        <v>59</v>
      </c>
      <c r="CT44" s="184">
        <v>3</v>
      </c>
      <c r="CU44" s="184" t="s">
        <v>1791</v>
      </c>
      <c r="CV44" s="184" t="s">
        <v>1790</v>
      </c>
      <c r="CW44" s="181">
        <v>43950</v>
      </c>
      <c r="CX44" s="191" t="s">
        <v>6113</v>
      </c>
      <c r="CY44" s="188">
        <v>2707000</v>
      </c>
      <c r="CZ44" s="188" t="s">
        <v>6111</v>
      </c>
      <c r="DA44" s="188" t="s">
        <v>59</v>
      </c>
      <c r="DB44" s="188">
        <v>3</v>
      </c>
      <c r="DC44" s="188" t="s">
        <v>6118</v>
      </c>
      <c r="DD44" s="188" t="s">
        <v>6112</v>
      </c>
      <c r="DE44" s="194">
        <v>44584</v>
      </c>
      <c r="DF44" s="190" t="s">
        <v>6115</v>
      </c>
      <c r="DG44" s="180">
        <v>34797000</v>
      </c>
      <c r="DH44" s="184" t="s">
        <v>6111</v>
      </c>
      <c r="DI44" s="184" t="s">
        <v>59</v>
      </c>
      <c r="DJ44" s="184">
        <v>3</v>
      </c>
      <c r="DK44" s="184" t="s">
        <v>6114</v>
      </c>
      <c r="DL44" s="184" t="s">
        <v>6112</v>
      </c>
      <c r="DM44" s="181">
        <v>44584</v>
      </c>
      <c r="DN44" s="191" t="s">
        <v>6117</v>
      </c>
      <c r="DO44" s="188">
        <v>3686000</v>
      </c>
      <c r="DP44" s="191" t="s">
        <v>6111</v>
      </c>
      <c r="DQ44" s="191" t="s">
        <v>59</v>
      </c>
      <c r="DR44" s="191">
        <v>3</v>
      </c>
      <c r="DS44" s="191" t="s">
        <v>6116</v>
      </c>
      <c r="DT44" s="191" t="s">
        <v>6112</v>
      </c>
      <c r="DU44" s="192">
        <v>44584</v>
      </c>
      <c r="DV44" s="190" t="s">
        <v>6119</v>
      </c>
      <c r="DW44" s="180">
        <v>1365000</v>
      </c>
      <c r="DX44" s="184" t="s">
        <v>6111</v>
      </c>
      <c r="DY44" s="184" t="s">
        <v>59</v>
      </c>
      <c r="DZ44" s="184">
        <v>3</v>
      </c>
      <c r="EA44" s="184" t="s">
        <v>6118</v>
      </c>
      <c r="EB44" s="184" t="s">
        <v>6112</v>
      </c>
      <c r="EC44" s="181">
        <v>44584</v>
      </c>
      <c r="ED44" s="191" t="s">
        <v>6120</v>
      </c>
      <c r="EE44" s="188">
        <v>874000</v>
      </c>
      <c r="EF44" s="191" t="s">
        <v>6111</v>
      </c>
      <c r="EG44" s="191" t="s">
        <v>59</v>
      </c>
      <c r="EH44" s="191">
        <v>3</v>
      </c>
      <c r="EI44" s="191" t="s">
        <v>6118</v>
      </c>
      <c r="EJ44" s="191" t="s">
        <v>6112</v>
      </c>
      <c r="EK44" s="192">
        <v>44584</v>
      </c>
      <c r="EL44" s="190" t="s">
        <v>6121</v>
      </c>
      <c r="EM44" s="180">
        <v>468000</v>
      </c>
      <c r="EN44" s="184" t="s">
        <v>6111</v>
      </c>
      <c r="EO44" s="184" t="s">
        <v>59</v>
      </c>
      <c r="EP44" s="184">
        <v>3</v>
      </c>
      <c r="EQ44" s="184" t="s">
        <v>6118</v>
      </c>
      <c r="ER44" s="184" t="s">
        <v>6112</v>
      </c>
      <c r="ES44" s="181">
        <v>44584</v>
      </c>
      <c r="ET44" s="191" t="s">
        <v>6110</v>
      </c>
      <c r="EU44" s="191">
        <v>1238</v>
      </c>
      <c r="EV44" s="191" t="s">
        <v>6054</v>
      </c>
      <c r="EW44" s="191" t="s">
        <v>59</v>
      </c>
      <c r="EX44" s="191">
        <v>3</v>
      </c>
      <c r="EY44" s="191" t="s">
        <v>6109</v>
      </c>
      <c r="EZ44" s="191" t="s">
        <v>690</v>
      </c>
      <c r="FA44" s="192">
        <v>44584</v>
      </c>
      <c r="FB44" s="190" t="s">
        <v>1788</v>
      </c>
      <c r="FC44" s="184">
        <v>5</v>
      </c>
      <c r="FD44" s="184" t="s">
        <v>1600</v>
      </c>
      <c r="FE44" s="184" t="s">
        <v>41</v>
      </c>
      <c r="FF44" s="184">
        <v>1</v>
      </c>
      <c r="FG44" s="184" t="s">
        <v>1787</v>
      </c>
      <c r="FH44" s="184" t="s">
        <v>1601</v>
      </c>
      <c r="FI44" s="181">
        <v>43950</v>
      </c>
      <c r="FJ44" s="190" t="s">
        <v>1953</v>
      </c>
      <c r="FK44" s="191">
        <v>1500000</v>
      </c>
      <c r="FL44" s="191" t="s">
        <v>1950</v>
      </c>
      <c r="FM44" s="191" t="s">
        <v>59</v>
      </c>
      <c r="FN44" s="191">
        <v>3</v>
      </c>
      <c r="FO44" s="191" t="s">
        <v>1952</v>
      </c>
      <c r="FP44" s="188" t="s">
        <v>1951</v>
      </c>
      <c r="FQ44" s="189">
        <v>44015</v>
      </c>
      <c r="FR44" s="190" t="s">
        <v>1955</v>
      </c>
      <c r="FS44" s="184">
        <v>300000</v>
      </c>
      <c r="FT44" s="184" t="s">
        <v>1950</v>
      </c>
      <c r="FU44" s="184" t="s">
        <v>59</v>
      </c>
      <c r="FV44" s="184">
        <v>3</v>
      </c>
      <c r="FW44" s="184" t="s">
        <v>1954</v>
      </c>
      <c r="FX44" s="184" t="s">
        <v>1951</v>
      </c>
      <c r="FY44" s="181">
        <v>44015</v>
      </c>
      <c r="FZ44" s="191" t="s">
        <v>3934</v>
      </c>
      <c r="GA44" s="191">
        <v>1</v>
      </c>
      <c r="GB44" s="191" t="s">
        <v>3077</v>
      </c>
      <c r="GC44" s="191" t="s">
        <v>21</v>
      </c>
      <c r="GD44" s="191">
        <v>2</v>
      </c>
      <c r="GE44" s="191" t="s">
        <v>14</v>
      </c>
      <c r="GF44" s="191" t="s">
        <v>14</v>
      </c>
      <c r="GG44" s="192">
        <v>44489</v>
      </c>
      <c r="GH44" s="190" t="s">
        <v>3940</v>
      </c>
      <c r="GI44" s="184">
        <v>2</v>
      </c>
      <c r="GJ44" s="184" t="s">
        <v>3077</v>
      </c>
      <c r="GK44" s="184" t="s">
        <v>21</v>
      </c>
      <c r="GL44" s="184">
        <v>2</v>
      </c>
      <c r="GM44" s="184" t="s">
        <v>14</v>
      </c>
      <c r="GN44" s="184" t="s">
        <v>14</v>
      </c>
      <c r="GO44" s="181">
        <v>44489</v>
      </c>
      <c r="GP44" s="191" t="s">
        <v>3935</v>
      </c>
      <c r="GQ44" s="191">
        <v>2</v>
      </c>
      <c r="GR44" s="191" t="s">
        <v>3077</v>
      </c>
      <c r="GS44" s="191" t="s">
        <v>21</v>
      </c>
      <c r="GT44" s="191">
        <v>2</v>
      </c>
      <c r="GU44" s="191" t="s">
        <v>14</v>
      </c>
      <c r="GV44" s="191" t="s">
        <v>14</v>
      </c>
      <c r="GW44" s="192">
        <v>44489</v>
      </c>
      <c r="GX44" s="190" t="s">
        <v>3941</v>
      </c>
      <c r="GY44" s="184">
        <v>0</v>
      </c>
      <c r="GZ44" s="184" t="s">
        <v>3077</v>
      </c>
      <c r="HA44" s="184" t="s">
        <v>21</v>
      </c>
      <c r="HB44" s="184">
        <v>2</v>
      </c>
      <c r="HC44" s="184" t="s">
        <v>14</v>
      </c>
      <c r="HD44" s="184" t="s">
        <v>14</v>
      </c>
      <c r="HE44" s="181">
        <v>44489</v>
      </c>
      <c r="HF44" s="191" t="s">
        <v>3933</v>
      </c>
      <c r="HG44" s="191">
        <v>3</v>
      </c>
      <c r="HH44" s="191" t="s">
        <v>3077</v>
      </c>
      <c r="HI44" s="191" t="s">
        <v>21</v>
      </c>
      <c r="HJ44" s="191">
        <v>2</v>
      </c>
      <c r="HK44" s="191" t="s">
        <v>14</v>
      </c>
      <c r="HL44" s="191" t="s">
        <v>14</v>
      </c>
      <c r="HM44" s="192">
        <v>44489</v>
      </c>
      <c r="HN44" s="190" t="s">
        <v>3939</v>
      </c>
      <c r="HO44" s="184">
        <v>3</v>
      </c>
      <c r="HP44" s="184" t="s">
        <v>3077</v>
      </c>
      <c r="HQ44" s="184" t="s">
        <v>21</v>
      </c>
      <c r="HR44" s="184">
        <v>2</v>
      </c>
      <c r="HS44" s="184" t="s">
        <v>14</v>
      </c>
      <c r="HT44" s="184" t="s">
        <v>14</v>
      </c>
      <c r="HU44" s="181">
        <v>44489</v>
      </c>
      <c r="HV44" s="191" t="s">
        <v>3936</v>
      </c>
      <c r="HW44" s="191">
        <v>1</v>
      </c>
      <c r="HX44" s="191" t="s">
        <v>3077</v>
      </c>
      <c r="HY44" s="191" t="s">
        <v>21</v>
      </c>
      <c r="HZ44" s="191">
        <v>2</v>
      </c>
      <c r="IA44" s="191" t="s">
        <v>14</v>
      </c>
      <c r="IB44" s="191" t="s">
        <v>14</v>
      </c>
      <c r="IC44" s="192">
        <v>44489</v>
      </c>
      <c r="ID44" s="190" t="s">
        <v>3938</v>
      </c>
      <c r="IE44" s="184">
        <v>3</v>
      </c>
      <c r="IF44" s="184" t="s">
        <v>3077</v>
      </c>
      <c r="IG44" s="184" t="s">
        <v>21</v>
      </c>
      <c r="IH44" s="184">
        <v>2</v>
      </c>
      <c r="II44" s="184" t="s">
        <v>14</v>
      </c>
      <c r="IJ44" s="184" t="s">
        <v>14</v>
      </c>
      <c r="IK44" s="181">
        <v>44489</v>
      </c>
      <c r="IL44" s="191" t="s">
        <v>3937</v>
      </c>
      <c r="IM44" s="191">
        <v>1</v>
      </c>
      <c r="IN44" s="191" t="s">
        <v>3077</v>
      </c>
      <c r="IO44" s="191" t="s">
        <v>21</v>
      </c>
      <c r="IP44" s="191">
        <v>2</v>
      </c>
      <c r="IQ44" s="191" t="s">
        <v>14</v>
      </c>
      <c r="IR44" s="191" t="s">
        <v>14</v>
      </c>
      <c r="IS44" s="192">
        <v>44489</v>
      </c>
    </row>
    <row r="45" spans="1:253" s="286" customFormat="1" ht="12.75" customHeight="1" x14ac:dyDescent="0.2">
      <c r="A45" s="286" t="s">
        <v>577</v>
      </c>
      <c r="B45" s="286" t="s">
        <v>7808</v>
      </c>
      <c r="C45" s="286" t="s">
        <v>578</v>
      </c>
      <c r="D45" s="286" t="s">
        <v>579</v>
      </c>
      <c r="E45" s="286" t="s">
        <v>7366</v>
      </c>
      <c r="F45" s="286" t="s">
        <v>6038</v>
      </c>
      <c r="G45" s="179">
        <v>41191000</v>
      </c>
      <c r="H45" s="180" t="s">
        <v>6035</v>
      </c>
      <c r="I45" s="180" t="s">
        <v>41</v>
      </c>
      <c r="J45" s="180">
        <v>1</v>
      </c>
      <c r="K45" s="180" t="s">
        <v>6037</v>
      </c>
      <c r="L45" s="180" t="s">
        <v>6036</v>
      </c>
      <c r="M45" s="181">
        <v>44584</v>
      </c>
      <c r="N45" s="190" t="s">
        <v>6043</v>
      </c>
      <c r="O45" s="182">
        <v>435052</v>
      </c>
      <c r="P45" s="182" t="s">
        <v>2084</v>
      </c>
      <c r="Q45" s="182" t="s">
        <v>21</v>
      </c>
      <c r="R45" s="182">
        <v>2</v>
      </c>
      <c r="S45" s="182" t="s">
        <v>6042</v>
      </c>
      <c r="T45" s="182" t="s">
        <v>6041</v>
      </c>
      <c r="U45" s="183">
        <v>44584</v>
      </c>
      <c r="V45" s="190" t="s">
        <v>6045</v>
      </c>
      <c r="W45" s="180">
        <v>41191000</v>
      </c>
      <c r="X45" s="180" t="s">
        <v>6035</v>
      </c>
      <c r="Y45" s="180" t="s">
        <v>59</v>
      </c>
      <c r="Z45" s="180">
        <v>3</v>
      </c>
      <c r="AA45" s="180" t="s">
        <v>6044</v>
      </c>
      <c r="AB45" s="180" t="s">
        <v>6036</v>
      </c>
      <c r="AC45" s="181">
        <v>44584</v>
      </c>
      <c r="AD45" s="190" t="s">
        <v>6049</v>
      </c>
      <c r="AE45" s="188">
        <v>6139000</v>
      </c>
      <c r="AF45" s="188" t="s">
        <v>6046</v>
      </c>
      <c r="AG45" s="188" t="s">
        <v>59</v>
      </c>
      <c r="AH45" s="188">
        <v>3</v>
      </c>
      <c r="AI45" s="188" t="s">
        <v>6048</v>
      </c>
      <c r="AJ45" s="188" t="s">
        <v>6047</v>
      </c>
      <c r="AK45" s="189">
        <v>44584</v>
      </c>
      <c r="AL45" s="190" t="s">
        <v>6053</v>
      </c>
      <c r="AM45" s="180">
        <v>8239000</v>
      </c>
      <c r="AN45" s="180" t="s">
        <v>6050</v>
      </c>
      <c r="AO45" s="180" t="s">
        <v>21</v>
      </c>
      <c r="AP45" s="180">
        <v>2</v>
      </c>
      <c r="AQ45" s="180" t="s">
        <v>6052</v>
      </c>
      <c r="AR45" s="180" t="s">
        <v>6051</v>
      </c>
      <c r="AS45" s="181">
        <v>44584</v>
      </c>
      <c r="AT45" s="191" t="s">
        <v>891</v>
      </c>
      <c r="AU45" s="188" t="s">
        <v>14</v>
      </c>
      <c r="AV45" s="188" t="s">
        <v>14</v>
      </c>
      <c r="AW45" s="188" t="s">
        <v>21</v>
      </c>
      <c r="AX45" s="188">
        <v>2</v>
      </c>
      <c r="AY45" s="188" t="s">
        <v>890</v>
      </c>
      <c r="AZ45" s="188" t="s">
        <v>14</v>
      </c>
      <c r="BA45" s="189">
        <v>43524</v>
      </c>
      <c r="BB45" s="190" t="s">
        <v>582</v>
      </c>
      <c r="BC45" s="180" t="s">
        <v>14</v>
      </c>
      <c r="BD45" s="180">
        <v>0</v>
      </c>
      <c r="BE45" s="180" t="s">
        <v>21</v>
      </c>
      <c r="BF45" s="180">
        <v>2</v>
      </c>
      <c r="BG45" s="180">
        <v>0</v>
      </c>
      <c r="BH45" s="180">
        <v>0</v>
      </c>
      <c r="BI45" s="181">
        <v>43511</v>
      </c>
      <c r="BJ45" s="191" t="s">
        <v>6056</v>
      </c>
      <c r="BK45" s="191">
        <v>1238</v>
      </c>
      <c r="BL45" s="191" t="s">
        <v>6054</v>
      </c>
      <c r="BM45" s="191" t="s">
        <v>59</v>
      </c>
      <c r="BN45" s="191">
        <v>3</v>
      </c>
      <c r="BO45" s="191" t="s">
        <v>6055</v>
      </c>
      <c r="BP45" s="188" t="s">
        <v>690</v>
      </c>
      <c r="BQ45" s="192">
        <v>44584</v>
      </c>
      <c r="BR45" s="190" t="s">
        <v>580</v>
      </c>
      <c r="BS45" s="184" t="s">
        <v>14</v>
      </c>
      <c r="BT45" s="184">
        <v>0</v>
      </c>
      <c r="BU45" s="184" t="s">
        <v>21</v>
      </c>
      <c r="BV45" s="184">
        <v>2</v>
      </c>
      <c r="BW45" s="184">
        <v>0</v>
      </c>
      <c r="BX45" s="184">
        <v>0</v>
      </c>
      <c r="BY45" s="181">
        <v>43511</v>
      </c>
      <c r="BZ45" s="191" t="s">
        <v>581</v>
      </c>
      <c r="CA45" s="191" t="s">
        <v>14</v>
      </c>
      <c r="CB45" s="191" t="s">
        <v>14</v>
      </c>
      <c r="CC45" s="191" t="s">
        <v>14</v>
      </c>
      <c r="CD45" s="191" t="s">
        <v>14</v>
      </c>
      <c r="CE45" s="191" t="s">
        <v>14</v>
      </c>
      <c r="CF45" s="191" t="s">
        <v>14</v>
      </c>
      <c r="CG45" s="192">
        <v>43511</v>
      </c>
      <c r="CH45" s="190" t="s">
        <v>8196</v>
      </c>
      <c r="CI45" s="191" t="e">
        <v>#N/A</v>
      </c>
      <c r="CJ45" s="191" t="e">
        <v>#N/A</v>
      </c>
      <c r="CK45" s="191" t="e">
        <v>#N/A</v>
      </c>
      <c r="CL45" s="191" t="e">
        <v>#N/A</v>
      </c>
      <c r="CM45" s="191" t="e">
        <v>#N/A</v>
      </c>
      <c r="CN45" s="191" t="e">
        <v>#N/A</v>
      </c>
      <c r="CO45" s="193" t="e">
        <v>#N/A</v>
      </c>
      <c r="CP45" s="191" t="s">
        <v>1798</v>
      </c>
      <c r="CQ45" s="184">
        <v>133900</v>
      </c>
      <c r="CR45" s="184" t="s">
        <v>1796</v>
      </c>
      <c r="CS45" s="184" t="s">
        <v>59</v>
      </c>
      <c r="CT45" s="184">
        <v>3</v>
      </c>
      <c r="CU45" s="184" t="s">
        <v>1791</v>
      </c>
      <c r="CV45" s="184" t="s">
        <v>1797</v>
      </c>
      <c r="CW45" s="181">
        <v>43950</v>
      </c>
      <c r="CX45" s="191" t="s">
        <v>6059</v>
      </c>
      <c r="CY45" s="188">
        <v>2453000</v>
      </c>
      <c r="CZ45" s="188" t="s">
        <v>6057</v>
      </c>
      <c r="DA45" s="188" t="s">
        <v>41</v>
      </c>
      <c r="DB45" s="188">
        <v>1</v>
      </c>
      <c r="DC45" s="188" t="s">
        <v>6064</v>
      </c>
      <c r="DD45" s="188" t="s">
        <v>6058</v>
      </c>
      <c r="DE45" s="194">
        <v>44584</v>
      </c>
      <c r="DF45" s="190" t="s">
        <v>6061</v>
      </c>
      <c r="DG45" s="180">
        <v>35052000</v>
      </c>
      <c r="DH45" s="184" t="s">
        <v>6057</v>
      </c>
      <c r="DI45" s="184" t="s">
        <v>41</v>
      </c>
      <c r="DJ45" s="184">
        <v>1</v>
      </c>
      <c r="DK45" s="184" t="s">
        <v>6060</v>
      </c>
      <c r="DL45" s="184" t="s">
        <v>6058</v>
      </c>
      <c r="DM45" s="181">
        <v>44584</v>
      </c>
      <c r="DN45" s="191" t="s">
        <v>6063</v>
      </c>
      <c r="DO45" s="188">
        <v>3686000</v>
      </c>
      <c r="DP45" s="191" t="s">
        <v>6057</v>
      </c>
      <c r="DQ45" s="191" t="s">
        <v>41</v>
      </c>
      <c r="DR45" s="191">
        <v>1</v>
      </c>
      <c r="DS45" s="191" t="s">
        <v>6062</v>
      </c>
      <c r="DT45" s="191" t="s">
        <v>6058</v>
      </c>
      <c r="DU45" s="192">
        <v>44584</v>
      </c>
      <c r="DV45" s="190" t="s">
        <v>6065</v>
      </c>
      <c r="DW45" s="180">
        <v>1284000</v>
      </c>
      <c r="DX45" s="184" t="s">
        <v>6057</v>
      </c>
      <c r="DY45" s="184" t="s">
        <v>41</v>
      </c>
      <c r="DZ45" s="184">
        <v>1</v>
      </c>
      <c r="EA45" s="184" t="s">
        <v>6064</v>
      </c>
      <c r="EB45" s="184" t="s">
        <v>6058</v>
      </c>
      <c r="EC45" s="181">
        <v>44584</v>
      </c>
      <c r="ED45" s="191" t="s">
        <v>6066</v>
      </c>
      <c r="EE45" s="188">
        <v>721000</v>
      </c>
      <c r="EF45" s="191" t="s">
        <v>6057</v>
      </c>
      <c r="EG45" s="191" t="s">
        <v>41</v>
      </c>
      <c r="EH45" s="191">
        <v>1</v>
      </c>
      <c r="EI45" s="191" t="s">
        <v>6064</v>
      </c>
      <c r="EJ45" s="191" t="s">
        <v>6058</v>
      </c>
      <c r="EK45" s="192">
        <v>44584</v>
      </c>
      <c r="EL45" s="190" t="s">
        <v>6067</v>
      </c>
      <c r="EM45" s="180">
        <v>448000</v>
      </c>
      <c r="EN45" s="184" t="s">
        <v>6057</v>
      </c>
      <c r="EO45" s="184" t="s">
        <v>41</v>
      </c>
      <c r="EP45" s="184">
        <v>1</v>
      </c>
      <c r="EQ45" s="184" t="s">
        <v>6064</v>
      </c>
      <c r="ER45" s="184" t="s">
        <v>6058</v>
      </c>
      <c r="ES45" s="181">
        <v>44584</v>
      </c>
      <c r="ET45" s="191" t="s">
        <v>2201</v>
      </c>
      <c r="EU45" s="191">
        <v>1418</v>
      </c>
      <c r="EV45" s="191" t="s">
        <v>2199</v>
      </c>
      <c r="EW45" s="191" t="s">
        <v>59</v>
      </c>
      <c r="EX45" s="191">
        <v>3</v>
      </c>
      <c r="EY45" s="191" t="s">
        <v>2200</v>
      </c>
      <c r="EZ45" s="191" t="s">
        <v>690</v>
      </c>
      <c r="FA45" s="192">
        <v>44161</v>
      </c>
      <c r="FB45" s="190" t="s">
        <v>1603</v>
      </c>
      <c r="FC45" s="184">
        <v>5</v>
      </c>
      <c r="FD45" s="184" t="s">
        <v>1600</v>
      </c>
      <c r="FE45" s="184" t="s">
        <v>41</v>
      </c>
      <c r="FF45" s="184">
        <v>1</v>
      </c>
      <c r="FG45" s="184" t="s">
        <v>1602</v>
      </c>
      <c r="FH45" s="184" t="s">
        <v>1601</v>
      </c>
      <c r="FI45" s="181">
        <v>43867</v>
      </c>
      <c r="FJ45" s="190" t="s">
        <v>1957</v>
      </c>
      <c r="FK45" s="191">
        <v>1500000</v>
      </c>
      <c r="FL45" s="191" t="s">
        <v>1950</v>
      </c>
      <c r="FM45" s="191" t="s">
        <v>59</v>
      </c>
      <c r="FN45" s="191">
        <v>3</v>
      </c>
      <c r="FO45" s="191" t="s">
        <v>1956</v>
      </c>
      <c r="FP45" s="188" t="s">
        <v>1951</v>
      </c>
      <c r="FQ45" s="189">
        <v>44015</v>
      </c>
      <c r="FR45" s="190" t="s">
        <v>1959</v>
      </c>
      <c r="FS45" s="184">
        <v>300000</v>
      </c>
      <c r="FT45" s="184" t="s">
        <v>1950</v>
      </c>
      <c r="FU45" s="184" t="s">
        <v>59</v>
      </c>
      <c r="FV45" s="184">
        <v>3</v>
      </c>
      <c r="FW45" s="184" t="s">
        <v>1958</v>
      </c>
      <c r="FX45" s="184" t="s">
        <v>1951</v>
      </c>
      <c r="FY45" s="181">
        <v>44015</v>
      </c>
      <c r="FZ45" s="191" t="s">
        <v>3943</v>
      </c>
      <c r="GA45" s="191">
        <v>1</v>
      </c>
      <c r="GB45" s="191" t="s">
        <v>3077</v>
      </c>
      <c r="GC45" s="191" t="s">
        <v>21</v>
      </c>
      <c r="GD45" s="191">
        <v>2</v>
      </c>
      <c r="GE45" s="191" t="s">
        <v>14</v>
      </c>
      <c r="GF45" s="191" t="s">
        <v>14</v>
      </c>
      <c r="GG45" s="192">
        <v>44489</v>
      </c>
      <c r="GH45" s="190" t="s">
        <v>3949</v>
      </c>
      <c r="GI45" s="184">
        <v>2</v>
      </c>
      <c r="GJ45" s="184" t="s">
        <v>3077</v>
      </c>
      <c r="GK45" s="184" t="s">
        <v>21</v>
      </c>
      <c r="GL45" s="184">
        <v>2</v>
      </c>
      <c r="GM45" s="184" t="s">
        <v>14</v>
      </c>
      <c r="GN45" s="184" t="s">
        <v>14</v>
      </c>
      <c r="GO45" s="181">
        <v>44489</v>
      </c>
      <c r="GP45" s="191" t="s">
        <v>3944</v>
      </c>
      <c r="GQ45" s="191">
        <v>2</v>
      </c>
      <c r="GR45" s="191" t="s">
        <v>3077</v>
      </c>
      <c r="GS45" s="191" t="s">
        <v>21</v>
      </c>
      <c r="GT45" s="191">
        <v>2</v>
      </c>
      <c r="GU45" s="191" t="s">
        <v>14</v>
      </c>
      <c r="GV45" s="191" t="s">
        <v>14</v>
      </c>
      <c r="GW45" s="192">
        <v>44489</v>
      </c>
      <c r="GX45" s="190" t="s">
        <v>3950</v>
      </c>
      <c r="GY45" s="184">
        <v>0</v>
      </c>
      <c r="GZ45" s="184" t="s">
        <v>3077</v>
      </c>
      <c r="HA45" s="184" t="s">
        <v>21</v>
      </c>
      <c r="HB45" s="184">
        <v>2</v>
      </c>
      <c r="HC45" s="184" t="s">
        <v>14</v>
      </c>
      <c r="HD45" s="184" t="s">
        <v>14</v>
      </c>
      <c r="HE45" s="181">
        <v>44489</v>
      </c>
      <c r="HF45" s="191" t="s">
        <v>3942</v>
      </c>
      <c r="HG45" s="191">
        <v>3</v>
      </c>
      <c r="HH45" s="191" t="s">
        <v>3077</v>
      </c>
      <c r="HI45" s="191" t="s">
        <v>21</v>
      </c>
      <c r="HJ45" s="191">
        <v>2</v>
      </c>
      <c r="HK45" s="191" t="s">
        <v>14</v>
      </c>
      <c r="HL45" s="191" t="s">
        <v>14</v>
      </c>
      <c r="HM45" s="192">
        <v>44489</v>
      </c>
      <c r="HN45" s="190" t="s">
        <v>3948</v>
      </c>
      <c r="HO45" s="184">
        <v>3</v>
      </c>
      <c r="HP45" s="184" t="s">
        <v>3077</v>
      </c>
      <c r="HQ45" s="184" t="s">
        <v>21</v>
      </c>
      <c r="HR45" s="184">
        <v>2</v>
      </c>
      <c r="HS45" s="184" t="s">
        <v>14</v>
      </c>
      <c r="HT45" s="184" t="s">
        <v>14</v>
      </c>
      <c r="HU45" s="181">
        <v>44489</v>
      </c>
      <c r="HV45" s="191" t="s">
        <v>3945</v>
      </c>
      <c r="HW45" s="191">
        <v>1</v>
      </c>
      <c r="HX45" s="191" t="s">
        <v>3077</v>
      </c>
      <c r="HY45" s="191" t="s">
        <v>21</v>
      </c>
      <c r="HZ45" s="191">
        <v>2</v>
      </c>
      <c r="IA45" s="191" t="s">
        <v>14</v>
      </c>
      <c r="IB45" s="191" t="s">
        <v>14</v>
      </c>
      <c r="IC45" s="192">
        <v>44489</v>
      </c>
      <c r="ID45" s="190" t="s">
        <v>3947</v>
      </c>
      <c r="IE45" s="184">
        <v>3</v>
      </c>
      <c r="IF45" s="184" t="s">
        <v>3077</v>
      </c>
      <c r="IG45" s="184" t="s">
        <v>21</v>
      </c>
      <c r="IH45" s="184">
        <v>2</v>
      </c>
      <c r="II45" s="184" t="s">
        <v>14</v>
      </c>
      <c r="IJ45" s="184" t="s">
        <v>14</v>
      </c>
      <c r="IK45" s="181">
        <v>44489</v>
      </c>
      <c r="IL45" s="191" t="s">
        <v>3946</v>
      </c>
      <c r="IM45" s="191">
        <v>1</v>
      </c>
      <c r="IN45" s="191" t="s">
        <v>3077</v>
      </c>
      <c r="IO45" s="191" t="s">
        <v>21</v>
      </c>
      <c r="IP45" s="191">
        <v>2</v>
      </c>
      <c r="IQ45" s="191" t="s">
        <v>14</v>
      </c>
      <c r="IR45" s="191" t="s">
        <v>14</v>
      </c>
      <c r="IS45" s="192">
        <v>44489</v>
      </c>
    </row>
    <row r="46" spans="1:253" s="286" customFormat="1" ht="12.75" customHeight="1" x14ac:dyDescent="0.2">
      <c r="A46" s="286" t="s">
        <v>583</v>
      </c>
      <c r="B46" s="286" t="s">
        <v>7815</v>
      </c>
      <c r="C46" s="286" t="s">
        <v>584</v>
      </c>
      <c r="D46" s="286" t="s">
        <v>579</v>
      </c>
      <c r="E46" s="286" t="s">
        <v>7366</v>
      </c>
      <c r="F46" s="286" t="s">
        <v>6068</v>
      </c>
      <c r="G46" s="179">
        <v>41191000</v>
      </c>
      <c r="H46" s="180" t="s">
        <v>6035</v>
      </c>
      <c r="I46" s="180" t="s">
        <v>41</v>
      </c>
      <c r="J46" s="180">
        <v>1</v>
      </c>
      <c r="K46" s="180" t="s">
        <v>6037</v>
      </c>
      <c r="L46" s="180" t="s">
        <v>6036</v>
      </c>
      <c r="M46" s="181">
        <v>44584</v>
      </c>
      <c r="N46" s="190" t="s">
        <v>6074</v>
      </c>
      <c r="O46" s="182">
        <v>40643</v>
      </c>
      <c r="P46" s="182" t="s">
        <v>6071</v>
      </c>
      <c r="Q46" s="182" t="s">
        <v>21</v>
      </c>
      <c r="R46" s="182">
        <v>2</v>
      </c>
      <c r="S46" s="182" t="s">
        <v>6073</v>
      </c>
      <c r="T46" s="182" t="s">
        <v>6072</v>
      </c>
      <c r="U46" s="183">
        <v>44584</v>
      </c>
      <c r="V46" s="190" t="s">
        <v>6078</v>
      </c>
      <c r="W46" s="180">
        <v>5147000</v>
      </c>
      <c r="X46" s="180" t="s">
        <v>6075</v>
      </c>
      <c r="Y46" s="180" t="s">
        <v>59</v>
      </c>
      <c r="Z46" s="180">
        <v>3</v>
      </c>
      <c r="AA46" s="180" t="s">
        <v>6077</v>
      </c>
      <c r="AB46" s="180" t="s">
        <v>6076</v>
      </c>
      <c r="AC46" s="181">
        <v>44584</v>
      </c>
      <c r="AD46" s="190" t="s">
        <v>6082</v>
      </c>
      <c r="AE46" s="188">
        <v>486000</v>
      </c>
      <c r="AF46" s="188" t="s">
        <v>6079</v>
      </c>
      <c r="AG46" s="188" t="s">
        <v>21</v>
      </c>
      <c r="AH46" s="188">
        <v>2</v>
      </c>
      <c r="AI46" s="188" t="s">
        <v>6081</v>
      </c>
      <c r="AJ46" s="188" t="s">
        <v>6080</v>
      </c>
      <c r="AK46" s="189">
        <v>44584</v>
      </c>
      <c r="AL46" s="190" t="s">
        <v>6086</v>
      </c>
      <c r="AM46" s="180">
        <v>255000</v>
      </c>
      <c r="AN46" s="180" t="s">
        <v>6083</v>
      </c>
      <c r="AO46" s="180" t="s">
        <v>21</v>
      </c>
      <c r="AP46" s="180">
        <v>2</v>
      </c>
      <c r="AQ46" s="180" t="s">
        <v>6085</v>
      </c>
      <c r="AR46" s="180" t="s">
        <v>6084</v>
      </c>
      <c r="AS46" s="181">
        <v>44584</v>
      </c>
      <c r="AT46" s="191" t="s">
        <v>594</v>
      </c>
      <c r="AU46" s="188" t="s">
        <v>14</v>
      </c>
      <c r="AV46" s="188">
        <v>0</v>
      </c>
      <c r="AW46" s="188" t="s">
        <v>21</v>
      </c>
      <c r="AX46" s="188">
        <v>2</v>
      </c>
      <c r="AY46" s="188">
        <v>0</v>
      </c>
      <c r="AZ46" s="188">
        <v>0</v>
      </c>
      <c r="BA46" s="189">
        <v>43511</v>
      </c>
      <c r="BB46" s="190" t="s">
        <v>593</v>
      </c>
      <c r="BC46" s="180" t="s">
        <v>14</v>
      </c>
      <c r="BD46" s="180">
        <v>0</v>
      </c>
      <c r="BE46" s="180" t="s">
        <v>21</v>
      </c>
      <c r="BF46" s="180">
        <v>2</v>
      </c>
      <c r="BG46" s="180">
        <v>0</v>
      </c>
      <c r="BH46" s="180">
        <v>0</v>
      </c>
      <c r="BI46" s="181">
        <v>43511</v>
      </c>
      <c r="BJ46" s="191" t="s">
        <v>6087</v>
      </c>
      <c r="BK46" s="191">
        <v>0</v>
      </c>
      <c r="BL46" s="191" t="s">
        <v>1262</v>
      </c>
      <c r="BM46" s="191" t="s">
        <v>14</v>
      </c>
      <c r="BN46" s="191" t="s">
        <v>14</v>
      </c>
      <c r="BO46" s="191" t="s">
        <v>1262</v>
      </c>
      <c r="BP46" s="188" t="s">
        <v>1262</v>
      </c>
      <c r="BQ46" s="192">
        <v>44584</v>
      </c>
      <c r="BR46" s="190" t="s">
        <v>586</v>
      </c>
      <c r="BS46" s="184" t="s">
        <v>14</v>
      </c>
      <c r="BT46" s="184">
        <v>0</v>
      </c>
      <c r="BU46" s="184" t="s">
        <v>21</v>
      </c>
      <c r="BV46" s="184">
        <v>2</v>
      </c>
      <c r="BW46" s="184" t="s">
        <v>585</v>
      </c>
      <c r="BX46" s="184">
        <v>0</v>
      </c>
      <c r="BY46" s="181">
        <v>43511</v>
      </c>
      <c r="BZ46" s="191" t="s">
        <v>587</v>
      </c>
      <c r="CA46" s="191">
        <v>0</v>
      </c>
      <c r="CB46" s="191" t="s">
        <v>14</v>
      </c>
      <c r="CC46" s="191" t="s">
        <v>21</v>
      </c>
      <c r="CD46" s="191">
        <v>2</v>
      </c>
      <c r="CE46" s="191" t="s">
        <v>14</v>
      </c>
      <c r="CF46" s="191" t="s">
        <v>14</v>
      </c>
      <c r="CG46" s="192">
        <v>43511</v>
      </c>
      <c r="CH46" s="190" t="s">
        <v>8197</v>
      </c>
      <c r="CI46" s="191" t="e">
        <v>#N/A</v>
      </c>
      <c r="CJ46" s="191" t="e">
        <v>#N/A</v>
      </c>
      <c r="CK46" s="191" t="e">
        <v>#N/A</v>
      </c>
      <c r="CL46" s="191" t="e">
        <v>#N/A</v>
      </c>
      <c r="CM46" s="191" t="e">
        <v>#N/A</v>
      </c>
      <c r="CN46" s="191" t="e">
        <v>#N/A</v>
      </c>
      <c r="CO46" s="193" t="e">
        <v>#N/A</v>
      </c>
      <c r="CP46" s="191" t="s">
        <v>592</v>
      </c>
      <c r="CQ46" s="184" t="s">
        <v>14</v>
      </c>
      <c r="CR46" s="184">
        <v>0</v>
      </c>
      <c r="CS46" s="184" t="s">
        <v>21</v>
      </c>
      <c r="CT46" s="184">
        <v>2</v>
      </c>
      <c r="CU46" s="184" t="s">
        <v>585</v>
      </c>
      <c r="CV46" s="184">
        <v>0</v>
      </c>
      <c r="CW46" s="181">
        <v>43511</v>
      </c>
      <c r="CX46" s="191" t="s">
        <v>6088</v>
      </c>
      <c r="CY46" s="188">
        <v>486000</v>
      </c>
      <c r="CZ46" s="188" t="s">
        <v>6089</v>
      </c>
      <c r="DA46" s="188" t="s">
        <v>59</v>
      </c>
      <c r="DB46" s="188">
        <v>3</v>
      </c>
      <c r="DC46" s="188" t="s">
        <v>6095</v>
      </c>
      <c r="DD46" s="188" t="s">
        <v>6090</v>
      </c>
      <c r="DE46" s="194">
        <v>44584</v>
      </c>
      <c r="DF46" s="190" t="s">
        <v>6092</v>
      </c>
      <c r="DG46" s="180">
        <v>4661000</v>
      </c>
      <c r="DH46" s="184" t="s">
        <v>6089</v>
      </c>
      <c r="DI46" s="184" t="s">
        <v>59</v>
      </c>
      <c r="DJ46" s="184">
        <v>3</v>
      </c>
      <c r="DK46" s="184" t="s">
        <v>6091</v>
      </c>
      <c r="DL46" s="184" t="s">
        <v>6090</v>
      </c>
      <c r="DM46" s="181">
        <v>44584</v>
      </c>
      <c r="DN46" s="191" t="s">
        <v>6094</v>
      </c>
      <c r="DO46" s="185">
        <v>0</v>
      </c>
      <c r="DP46" s="191" t="s">
        <v>6089</v>
      </c>
      <c r="DQ46" s="191" t="s">
        <v>59</v>
      </c>
      <c r="DR46" s="191">
        <v>3</v>
      </c>
      <c r="DS46" s="191" t="s">
        <v>6093</v>
      </c>
      <c r="DT46" s="191" t="s">
        <v>6090</v>
      </c>
      <c r="DU46" s="192">
        <v>44584</v>
      </c>
      <c r="DV46" s="190" t="s">
        <v>6096</v>
      </c>
      <c r="DW46" s="180">
        <v>313000</v>
      </c>
      <c r="DX46" s="184" t="s">
        <v>6089</v>
      </c>
      <c r="DY46" s="184" t="s">
        <v>59</v>
      </c>
      <c r="DZ46" s="184">
        <v>3</v>
      </c>
      <c r="EA46" s="184" t="s">
        <v>6095</v>
      </c>
      <c r="EB46" s="184" t="s">
        <v>6090</v>
      </c>
      <c r="EC46" s="181">
        <v>44584</v>
      </c>
      <c r="ED46" s="191" t="s">
        <v>6097</v>
      </c>
      <c r="EE46" s="188">
        <v>153000</v>
      </c>
      <c r="EF46" s="191" t="s">
        <v>6089</v>
      </c>
      <c r="EG46" s="191" t="s">
        <v>59</v>
      </c>
      <c r="EH46" s="191">
        <v>3</v>
      </c>
      <c r="EI46" s="191" t="s">
        <v>6095</v>
      </c>
      <c r="EJ46" s="191" t="s">
        <v>6090</v>
      </c>
      <c r="EK46" s="192">
        <v>44584</v>
      </c>
      <c r="EL46" s="190" t="s">
        <v>6098</v>
      </c>
      <c r="EM46" s="180">
        <v>20000</v>
      </c>
      <c r="EN46" s="184" t="s">
        <v>6089</v>
      </c>
      <c r="EO46" s="184" t="s">
        <v>59</v>
      </c>
      <c r="EP46" s="184">
        <v>3</v>
      </c>
      <c r="EQ46" s="184" t="s">
        <v>6095</v>
      </c>
      <c r="ER46" s="184" t="s">
        <v>6090</v>
      </c>
      <c r="ES46" s="181">
        <v>44584</v>
      </c>
      <c r="ET46" s="191" t="s">
        <v>2202</v>
      </c>
      <c r="EU46" s="191">
        <v>1418</v>
      </c>
      <c r="EV46" s="191" t="s">
        <v>2199</v>
      </c>
      <c r="EW46" s="191" t="s">
        <v>59</v>
      </c>
      <c r="EX46" s="191">
        <v>3</v>
      </c>
      <c r="EY46" s="191" t="s">
        <v>2200</v>
      </c>
      <c r="EZ46" s="191" t="s">
        <v>690</v>
      </c>
      <c r="FA46" s="192">
        <v>44161</v>
      </c>
      <c r="FB46" s="190" t="s">
        <v>591</v>
      </c>
      <c r="FC46" s="184">
        <v>5</v>
      </c>
      <c r="FD46" s="184" t="s">
        <v>588</v>
      </c>
      <c r="FE46" s="184" t="s">
        <v>21</v>
      </c>
      <c r="FF46" s="184">
        <v>2</v>
      </c>
      <c r="FG46" s="184" t="s">
        <v>590</v>
      </c>
      <c r="FH46" s="184" t="s">
        <v>589</v>
      </c>
      <c r="FI46" s="181">
        <v>43511</v>
      </c>
      <c r="FJ46" s="190" t="s">
        <v>1963</v>
      </c>
      <c r="FK46" s="191" t="s">
        <v>14</v>
      </c>
      <c r="FL46" s="191" t="s">
        <v>1960</v>
      </c>
      <c r="FM46" s="191" t="s">
        <v>14</v>
      </c>
      <c r="FN46" s="191" t="s">
        <v>14</v>
      </c>
      <c r="FO46" s="191" t="s">
        <v>1962</v>
      </c>
      <c r="FP46" s="188" t="s">
        <v>1961</v>
      </c>
      <c r="FQ46" s="189">
        <v>44015</v>
      </c>
      <c r="FR46" s="190" t="s">
        <v>1965</v>
      </c>
      <c r="FS46" s="184">
        <v>0</v>
      </c>
      <c r="FT46" s="184" t="s">
        <v>1960</v>
      </c>
      <c r="FU46" s="184" t="s">
        <v>21</v>
      </c>
      <c r="FV46" s="184">
        <v>2</v>
      </c>
      <c r="FW46" s="184" t="s">
        <v>1964</v>
      </c>
      <c r="FX46" s="184" t="s">
        <v>1961</v>
      </c>
      <c r="FY46" s="181">
        <v>44015</v>
      </c>
      <c r="FZ46" s="191" t="s">
        <v>3952</v>
      </c>
      <c r="GA46" s="191">
        <v>0</v>
      </c>
      <c r="GB46" s="191" t="s">
        <v>3077</v>
      </c>
      <c r="GC46" s="191" t="s">
        <v>21</v>
      </c>
      <c r="GD46" s="191">
        <v>2</v>
      </c>
      <c r="GE46" s="191" t="s">
        <v>14</v>
      </c>
      <c r="GF46" s="191" t="s">
        <v>14</v>
      </c>
      <c r="GG46" s="192">
        <v>44489</v>
      </c>
      <c r="GH46" s="190" t="s">
        <v>3958</v>
      </c>
      <c r="GI46" s="184">
        <v>1</v>
      </c>
      <c r="GJ46" s="184" t="s">
        <v>3077</v>
      </c>
      <c r="GK46" s="184" t="s">
        <v>21</v>
      </c>
      <c r="GL46" s="184">
        <v>2</v>
      </c>
      <c r="GM46" s="184" t="s">
        <v>14</v>
      </c>
      <c r="GN46" s="184" t="s">
        <v>14</v>
      </c>
      <c r="GO46" s="181">
        <v>44489</v>
      </c>
      <c r="GP46" s="191" t="s">
        <v>3953</v>
      </c>
      <c r="GQ46" s="191">
        <v>0</v>
      </c>
      <c r="GR46" s="191" t="s">
        <v>3077</v>
      </c>
      <c r="GS46" s="191" t="s">
        <v>21</v>
      </c>
      <c r="GT46" s="191">
        <v>2</v>
      </c>
      <c r="GU46" s="191" t="s">
        <v>14</v>
      </c>
      <c r="GV46" s="191" t="s">
        <v>14</v>
      </c>
      <c r="GW46" s="192">
        <v>44489</v>
      </c>
      <c r="GX46" s="190" t="s">
        <v>3959</v>
      </c>
      <c r="GY46" s="184">
        <v>0</v>
      </c>
      <c r="GZ46" s="184" t="s">
        <v>3077</v>
      </c>
      <c r="HA46" s="184" t="s">
        <v>21</v>
      </c>
      <c r="HB46" s="184">
        <v>2</v>
      </c>
      <c r="HC46" s="184" t="s">
        <v>14</v>
      </c>
      <c r="HD46" s="184" t="s">
        <v>14</v>
      </c>
      <c r="HE46" s="181">
        <v>44489</v>
      </c>
      <c r="HF46" s="191" t="s">
        <v>3951</v>
      </c>
      <c r="HG46" s="191">
        <v>1</v>
      </c>
      <c r="HH46" s="191" t="s">
        <v>3077</v>
      </c>
      <c r="HI46" s="191" t="s">
        <v>21</v>
      </c>
      <c r="HJ46" s="191">
        <v>2</v>
      </c>
      <c r="HK46" s="191" t="s">
        <v>14</v>
      </c>
      <c r="HL46" s="191" t="s">
        <v>14</v>
      </c>
      <c r="HM46" s="192">
        <v>44489</v>
      </c>
      <c r="HN46" s="190" t="s">
        <v>3957</v>
      </c>
      <c r="HO46" s="184">
        <v>2</v>
      </c>
      <c r="HP46" s="184" t="s">
        <v>3077</v>
      </c>
      <c r="HQ46" s="184" t="s">
        <v>21</v>
      </c>
      <c r="HR46" s="184">
        <v>2</v>
      </c>
      <c r="HS46" s="184" t="s">
        <v>14</v>
      </c>
      <c r="HT46" s="184" t="s">
        <v>14</v>
      </c>
      <c r="HU46" s="181">
        <v>44489</v>
      </c>
      <c r="HV46" s="191" t="s">
        <v>3954</v>
      </c>
      <c r="HW46" s="191">
        <v>0</v>
      </c>
      <c r="HX46" s="191" t="s">
        <v>3077</v>
      </c>
      <c r="HY46" s="191" t="s">
        <v>21</v>
      </c>
      <c r="HZ46" s="191">
        <v>2</v>
      </c>
      <c r="IA46" s="191" t="s">
        <v>14</v>
      </c>
      <c r="IB46" s="191" t="s">
        <v>14</v>
      </c>
      <c r="IC46" s="192">
        <v>44489</v>
      </c>
      <c r="ID46" s="190" t="s">
        <v>3956</v>
      </c>
      <c r="IE46" s="184">
        <v>3</v>
      </c>
      <c r="IF46" s="184" t="s">
        <v>3077</v>
      </c>
      <c r="IG46" s="184" t="s">
        <v>21</v>
      </c>
      <c r="IH46" s="184">
        <v>2</v>
      </c>
      <c r="II46" s="184" t="s">
        <v>14</v>
      </c>
      <c r="IJ46" s="184" t="s">
        <v>14</v>
      </c>
      <c r="IK46" s="181">
        <v>44489</v>
      </c>
      <c r="IL46" s="191" t="s">
        <v>3955</v>
      </c>
      <c r="IM46" s="191">
        <v>0</v>
      </c>
      <c r="IN46" s="191" t="s">
        <v>3077</v>
      </c>
      <c r="IO46" s="191" t="s">
        <v>21</v>
      </c>
      <c r="IP46" s="191">
        <v>2</v>
      </c>
      <c r="IQ46" s="191" t="s">
        <v>14</v>
      </c>
      <c r="IR46" s="191" t="s">
        <v>14</v>
      </c>
      <c r="IS46" s="192">
        <v>44489</v>
      </c>
    </row>
    <row r="47" spans="1:253" s="286" customFormat="1" ht="12.75" customHeight="1" x14ac:dyDescent="0.2">
      <c r="A47" s="286" t="s">
        <v>595</v>
      </c>
      <c r="B47" s="286" t="s">
        <v>7815</v>
      </c>
      <c r="C47" s="286" t="s">
        <v>596</v>
      </c>
      <c r="D47" s="286" t="s">
        <v>597</v>
      </c>
      <c r="E47" s="286" t="s">
        <v>7371</v>
      </c>
      <c r="F47" s="286" t="s">
        <v>3194</v>
      </c>
      <c r="G47" s="179">
        <v>64293000</v>
      </c>
      <c r="H47" s="180" t="s">
        <v>3191</v>
      </c>
      <c r="I47" s="180" t="s">
        <v>21</v>
      </c>
      <c r="J47" s="180">
        <v>2</v>
      </c>
      <c r="K47" s="180" t="s">
        <v>3193</v>
      </c>
      <c r="L47" s="180" t="s">
        <v>3192</v>
      </c>
      <c r="M47" s="181">
        <v>44376</v>
      </c>
      <c r="N47" s="190" t="s">
        <v>608</v>
      </c>
      <c r="O47" s="182">
        <v>41054</v>
      </c>
      <c r="P47" s="182">
        <v>0</v>
      </c>
      <c r="Q47" s="182" t="s">
        <v>21</v>
      </c>
      <c r="R47" s="182">
        <v>2</v>
      </c>
      <c r="S47" s="182" t="s">
        <v>607</v>
      </c>
      <c r="T47" s="182" t="s">
        <v>606</v>
      </c>
      <c r="U47" s="183">
        <v>43511</v>
      </c>
      <c r="V47" s="190" t="s">
        <v>3196</v>
      </c>
      <c r="W47" s="180">
        <v>7012000</v>
      </c>
      <c r="X47" s="180" t="s">
        <v>3191</v>
      </c>
      <c r="Y47" s="180" t="s">
        <v>21</v>
      </c>
      <c r="Z47" s="180">
        <v>2</v>
      </c>
      <c r="AA47" s="180" t="s">
        <v>3195</v>
      </c>
      <c r="AB47" s="180" t="s">
        <v>3192</v>
      </c>
      <c r="AC47" s="181">
        <v>44376</v>
      </c>
      <c r="AD47" s="190" t="s">
        <v>3199</v>
      </c>
      <c r="AE47" s="188">
        <v>208000</v>
      </c>
      <c r="AF47" s="188" t="s">
        <v>3197</v>
      </c>
      <c r="AG47" s="188" t="s">
        <v>21</v>
      </c>
      <c r="AH47" s="188">
        <v>2</v>
      </c>
      <c r="AI47" s="188" t="s">
        <v>3198</v>
      </c>
      <c r="AJ47" s="188" t="s">
        <v>606</v>
      </c>
      <c r="AK47" s="189">
        <v>44376</v>
      </c>
      <c r="AL47" s="190" t="s">
        <v>3201</v>
      </c>
      <c r="AM47" s="180">
        <v>208000</v>
      </c>
      <c r="AN47" s="180" t="s">
        <v>3197</v>
      </c>
      <c r="AO47" s="180" t="s">
        <v>21</v>
      </c>
      <c r="AP47" s="180">
        <v>2</v>
      </c>
      <c r="AQ47" s="180" t="s">
        <v>3200</v>
      </c>
      <c r="AR47" s="180" t="s">
        <v>606</v>
      </c>
      <c r="AS47" s="181">
        <v>44376</v>
      </c>
      <c r="AT47" s="191" t="s">
        <v>605</v>
      </c>
      <c r="AU47" s="188" t="s">
        <v>14</v>
      </c>
      <c r="AV47" s="188">
        <v>0</v>
      </c>
      <c r="AW47" s="188" t="s">
        <v>21</v>
      </c>
      <c r="AX47" s="188">
        <v>2</v>
      </c>
      <c r="AY47" s="188" t="s">
        <v>15</v>
      </c>
      <c r="AZ47" s="188">
        <v>0</v>
      </c>
      <c r="BA47" s="189">
        <v>43511</v>
      </c>
      <c r="BB47" s="190" t="s">
        <v>604</v>
      </c>
      <c r="BC47" s="180" t="s">
        <v>14</v>
      </c>
      <c r="BD47" s="180">
        <v>0</v>
      </c>
      <c r="BE47" s="180" t="s">
        <v>21</v>
      </c>
      <c r="BF47" s="180">
        <v>2</v>
      </c>
      <c r="BG47" s="180" t="s">
        <v>15</v>
      </c>
      <c r="BH47" s="180">
        <v>0</v>
      </c>
      <c r="BI47" s="181">
        <v>43511</v>
      </c>
      <c r="BJ47" s="191" t="s">
        <v>3205</v>
      </c>
      <c r="BK47" s="191">
        <v>696</v>
      </c>
      <c r="BL47" s="191" t="s">
        <v>3202</v>
      </c>
      <c r="BM47" s="191" t="s">
        <v>21</v>
      </c>
      <c r="BN47" s="191">
        <v>2</v>
      </c>
      <c r="BO47" s="191" t="s">
        <v>3204</v>
      </c>
      <c r="BP47" s="188" t="s">
        <v>3203</v>
      </c>
      <c r="BQ47" s="192">
        <v>44376</v>
      </c>
      <c r="BR47" s="190" t="s">
        <v>598</v>
      </c>
      <c r="BS47" s="184" t="s">
        <v>14</v>
      </c>
      <c r="BT47" s="184">
        <v>0</v>
      </c>
      <c r="BU47" s="184" t="s">
        <v>21</v>
      </c>
      <c r="BV47" s="184">
        <v>2</v>
      </c>
      <c r="BW47" s="184" t="s">
        <v>15</v>
      </c>
      <c r="BX47" s="184">
        <v>0</v>
      </c>
      <c r="BY47" s="181">
        <v>43511</v>
      </c>
      <c r="BZ47" s="191" t="s">
        <v>600</v>
      </c>
      <c r="CA47" s="191">
        <v>0</v>
      </c>
      <c r="CB47" s="191" t="s">
        <v>14</v>
      </c>
      <c r="CC47" s="191" t="s">
        <v>21</v>
      </c>
      <c r="CD47" s="191">
        <v>2</v>
      </c>
      <c r="CE47" s="191" t="s">
        <v>599</v>
      </c>
      <c r="CF47" s="191" t="s">
        <v>14</v>
      </c>
      <c r="CG47" s="192">
        <v>43511</v>
      </c>
      <c r="CH47" s="190" t="s">
        <v>8198</v>
      </c>
      <c r="CI47" s="191" t="e">
        <v>#N/A</v>
      </c>
      <c r="CJ47" s="191" t="e">
        <v>#N/A</v>
      </c>
      <c r="CK47" s="191" t="e">
        <v>#N/A</v>
      </c>
      <c r="CL47" s="191" t="e">
        <v>#N/A</v>
      </c>
      <c r="CM47" s="191" t="e">
        <v>#N/A</v>
      </c>
      <c r="CN47" s="191" t="e">
        <v>#N/A</v>
      </c>
      <c r="CO47" s="193" t="e">
        <v>#N/A</v>
      </c>
      <c r="CP47" s="191" t="s">
        <v>603</v>
      </c>
      <c r="CQ47" s="184" t="s">
        <v>14</v>
      </c>
      <c r="CR47" s="184">
        <v>0</v>
      </c>
      <c r="CS47" s="184" t="s">
        <v>21</v>
      </c>
      <c r="CT47" s="184">
        <v>2</v>
      </c>
      <c r="CU47" s="184" t="s">
        <v>15</v>
      </c>
      <c r="CV47" s="184">
        <v>0</v>
      </c>
      <c r="CW47" s="181">
        <v>43511</v>
      </c>
      <c r="CX47" s="191" t="s">
        <v>3211</v>
      </c>
      <c r="CY47" s="188">
        <v>208000</v>
      </c>
      <c r="CZ47" s="188" t="s">
        <v>3197</v>
      </c>
      <c r="DA47" s="188" t="s">
        <v>21</v>
      </c>
      <c r="DB47" s="188">
        <v>2</v>
      </c>
      <c r="DC47" s="188" t="s">
        <v>3210</v>
      </c>
      <c r="DD47" s="188" t="s">
        <v>606</v>
      </c>
      <c r="DE47" s="194">
        <v>44376</v>
      </c>
      <c r="DF47" s="190" t="s">
        <v>3215</v>
      </c>
      <c r="DG47" s="180">
        <v>6804000</v>
      </c>
      <c r="DH47" s="184" t="s">
        <v>3212</v>
      </c>
      <c r="DI47" s="184" t="s">
        <v>21</v>
      </c>
      <c r="DJ47" s="184">
        <v>2</v>
      </c>
      <c r="DK47" s="184" t="s">
        <v>3214</v>
      </c>
      <c r="DL47" s="184" t="s">
        <v>3213</v>
      </c>
      <c r="DM47" s="181">
        <v>44376</v>
      </c>
      <c r="DN47" s="191" t="s">
        <v>3217</v>
      </c>
      <c r="DO47" s="188">
        <v>0</v>
      </c>
      <c r="DP47" s="191" t="s">
        <v>3197</v>
      </c>
      <c r="DQ47" s="191" t="s">
        <v>21</v>
      </c>
      <c r="DR47" s="191">
        <v>2</v>
      </c>
      <c r="DS47" s="191" t="s">
        <v>3216</v>
      </c>
      <c r="DT47" s="191" t="s">
        <v>606</v>
      </c>
      <c r="DU47" s="192">
        <v>44376</v>
      </c>
      <c r="DV47" s="190" t="s">
        <v>3218</v>
      </c>
      <c r="DW47" s="180">
        <v>208000</v>
      </c>
      <c r="DX47" s="184" t="s">
        <v>3197</v>
      </c>
      <c r="DY47" s="184" t="s">
        <v>21</v>
      </c>
      <c r="DZ47" s="184">
        <v>2</v>
      </c>
      <c r="EA47" s="184" t="s">
        <v>3210</v>
      </c>
      <c r="EB47" s="184" t="s">
        <v>606</v>
      </c>
      <c r="EC47" s="181">
        <v>44376</v>
      </c>
      <c r="ED47" s="191" t="s">
        <v>3219</v>
      </c>
      <c r="EE47" s="188">
        <v>0</v>
      </c>
      <c r="EF47" s="191" t="s">
        <v>3197</v>
      </c>
      <c r="EG47" s="191" t="s">
        <v>21</v>
      </c>
      <c r="EH47" s="191">
        <v>2</v>
      </c>
      <c r="EI47" s="191" t="s">
        <v>3210</v>
      </c>
      <c r="EJ47" s="191" t="s">
        <v>606</v>
      </c>
      <c r="EK47" s="192">
        <v>44376</v>
      </c>
      <c r="EL47" s="190" t="s">
        <v>3220</v>
      </c>
      <c r="EM47" s="180">
        <v>0</v>
      </c>
      <c r="EN47" s="184" t="s">
        <v>3197</v>
      </c>
      <c r="EO47" s="184" t="s">
        <v>21</v>
      </c>
      <c r="EP47" s="184">
        <v>2</v>
      </c>
      <c r="EQ47" s="184" t="s">
        <v>3210</v>
      </c>
      <c r="ER47" s="184" t="s">
        <v>606</v>
      </c>
      <c r="ES47" s="181">
        <v>44376</v>
      </c>
      <c r="ET47" s="191" t="s">
        <v>3209</v>
      </c>
      <c r="EU47" s="191">
        <v>697</v>
      </c>
      <c r="EV47" s="191" t="s">
        <v>3206</v>
      </c>
      <c r="EW47" s="191" t="s">
        <v>21</v>
      </c>
      <c r="EX47" s="191">
        <v>2</v>
      </c>
      <c r="EY47" s="191" t="s">
        <v>3208</v>
      </c>
      <c r="EZ47" s="191" t="s">
        <v>3207</v>
      </c>
      <c r="FA47" s="192">
        <v>44376</v>
      </c>
      <c r="FB47" s="190" t="s">
        <v>602</v>
      </c>
      <c r="FC47" s="184">
        <v>2</v>
      </c>
      <c r="FD47" s="184">
        <v>0</v>
      </c>
      <c r="FE47" s="184" t="s">
        <v>21</v>
      </c>
      <c r="FF47" s="184">
        <v>2</v>
      </c>
      <c r="FG47" s="184" t="s">
        <v>601</v>
      </c>
      <c r="FH47" s="184">
        <v>0</v>
      </c>
      <c r="FI47" s="181">
        <v>43511</v>
      </c>
      <c r="FJ47" s="190" t="s">
        <v>609</v>
      </c>
      <c r="FK47" s="191" t="s">
        <v>14</v>
      </c>
      <c r="FL47" s="191">
        <v>0</v>
      </c>
      <c r="FM47" s="191" t="s">
        <v>21</v>
      </c>
      <c r="FN47" s="191">
        <v>2</v>
      </c>
      <c r="FO47" s="191" t="s">
        <v>585</v>
      </c>
      <c r="FP47" s="188">
        <v>0</v>
      </c>
      <c r="FQ47" s="189">
        <v>43511</v>
      </c>
      <c r="FR47" s="190" t="s">
        <v>610</v>
      </c>
      <c r="FS47" s="184" t="s">
        <v>14</v>
      </c>
      <c r="FT47" s="184">
        <v>0</v>
      </c>
      <c r="FU47" s="184" t="s">
        <v>21</v>
      </c>
      <c r="FV47" s="184">
        <v>2</v>
      </c>
      <c r="FW47" s="184" t="s">
        <v>585</v>
      </c>
      <c r="FX47" s="184">
        <v>0</v>
      </c>
      <c r="FY47" s="181">
        <v>43511</v>
      </c>
      <c r="FZ47" s="191" t="s">
        <v>4213</v>
      </c>
      <c r="GA47" s="191">
        <v>0</v>
      </c>
      <c r="GB47" s="191" t="s">
        <v>3077</v>
      </c>
      <c r="GC47" s="191" t="s">
        <v>21</v>
      </c>
      <c r="GD47" s="191">
        <v>2</v>
      </c>
      <c r="GE47" s="191" t="s">
        <v>14</v>
      </c>
      <c r="GF47" s="191" t="s">
        <v>14</v>
      </c>
      <c r="GG47" s="192">
        <v>44494</v>
      </c>
      <c r="GH47" s="190" t="s">
        <v>4219</v>
      </c>
      <c r="GI47" s="184">
        <v>0</v>
      </c>
      <c r="GJ47" s="184" t="s">
        <v>3077</v>
      </c>
      <c r="GK47" s="184" t="s">
        <v>21</v>
      </c>
      <c r="GL47" s="184">
        <v>2</v>
      </c>
      <c r="GM47" s="184" t="s">
        <v>14</v>
      </c>
      <c r="GN47" s="184" t="s">
        <v>14</v>
      </c>
      <c r="GO47" s="181">
        <v>44494</v>
      </c>
      <c r="GP47" s="191" t="s">
        <v>4214</v>
      </c>
      <c r="GQ47" s="191">
        <v>0</v>
      </c>
      <c r="GR47" s="191" t="s">
        <v>3077</v>
      </c>
      <c r="GS47" s="191" t="s">
        <v>21</v>
      </c>
      <c r="GT47" s="191">
        <v>2</v>
      </c>
      <c r="GU47" s="191" t="s">
        <v>14</v>
      </c>
      <c r="GV47" s="191" t="s">
        <v>14</v>
      </c>
      <c r="GW47" s="192">
        <v>44494</v>
      </c>
      <c r="GX47" s="190" t="s">
        <v>4220</v>
      </c>
      <c r="GY47" s="184">
        <v>0</v>
      </c>
      <c r="GZ47" s="184" t="s">
        <v>3077</v>
      </c>
      <c r="HA47" s="184" t="s">
        <v>21</v>
      </c>
      <c r="HB47" s="184">
        <v>2</v>
      </c>
      <c r="HC47" s="184" t="s">
        <v>14</v>
      </c>
      <c r="HD47" s="184" t="s">
        <v>14</v>
      </c>
      <c r="HE47" s="181">
        <v>44494</v>
      </c>
      <c r="HF47" s="191" t="s">
        <v>4212</v>
      </c>
      <c r="HG47" s="191">
        <v>0</v>
      </c>
      <c r="HH47" s="191" t="s">
        <v>3077</v>
      </c>
      <c r="HI47" s="191" t="s">
        <v>21</v>
      </c>
      <c r="HJ47" s="191">
        <v>2</v>
      </c>
      <c r="HK47" s="191" t="s">
        <v>14</v>
      </c>
      <c r="HL47" s="191" t="s">
        <v>14</v>
      </c>
      <c r="HM47" s="192">
        <v>44494</v>
      </c>
      <c r="HN47" s="190" t="s">
        <v>4218</v>
      </c>
      <c r="HO47" s="184">
        <v>2</v>
      </c>
      <c r="HP47" s="184" t="s">
        <v>3077</v>
      </c>
      <c r="HQ47" s="184" t="s">
        <v>21</v>
      </c>
      <c r="HR47" s="184">
        <v>2</v>
      </c>
      <c r="HS47" s="184" t="s">
        <v>14</v>
      </c>
      <c r="HT47" s="184" t="s">
        <v>14</v>
      </c>
      <c r="HU47" s="181">
        <v>44494</v>
      </c>
      <c r="HV47" s="191" t="s">
        <v>4215</v>
      </c>
      <c r="HW47" s="191">
        <v>0</v>
      </c>
      <c r="HX47" s="191" t="s">
        <v>3077</v>
      </c>
      <c r="HY47" s="191" t="s">
        <v>21</v>
      </c>
      <c r="HZ47" s="191">
        <v>2</v>
      </c>
      <c r="IA47" s="191" t="s">
        <v>14</v>
      </c>
      <c r="IB47" s="191" t="s">
        <v>14</v>
      </c>
      <c r="IC47" s="192">
        <v>44494</v>
      </c>
      <c r="ID47" s="190" t="s">
        <v>4217</v>
      </c>
      <c r="IE47" s="184">
        <v>1</v>
      </c>
      <c r="IF47" s="184" t="s">
        <v>3077</v>
      </c>
      <c r="IG47" s="184" t="s">
        <v>21</v>
      </c>
      <c r="IH47" s="184">
        <v>2</v>
      </c>
      <c r="II47" s="184" t="s">
        <v>14</v>
      </c>
      <c r="IJ47" s="184" t="s">
        <v>14</v>
      </c>
      <c r="IK47" s="181">
        <v>44494</v>
      </c>
      <c r="IL47" s="191" t="s">
        <v>4216</v>
      </c>
      <c r="IM47" s="191">
        <v>1</v>
      </c>
      <c r="IN47" s="191" t="s">
        <v>3077</v>
      </c>
      <c r="IO47" s="191" t="s">
        <v>21</v>
      </c>
      <c r="IP47" s="191">
        <v>2</v>
      </c>
      <c r="IQ47" s="191" t="s">
        <v>14</v>
      </c>
      <c r="IR47" s="191" t="s">
        <v>14</v>
      </c>
      <c r="IS47" s="192">
        <v>44494</v>
      </c>
    </row>
    <row r="48" spans="1:253" s="286" customFormat="1" ht="12.75" customHeight="1" x14ac:dyDescent="0.2">
      <c r="A48" s="286" t="s">
        <v>193</v>
      </c>
      <c r="B48" s="286" t="s">
        <v>7815</v>
      </c>
      <c r="C48" s="286" t="s">
        <v>194</v>
      </c>
      <c r="D48" s="286" t="s">
        <v>195</v>
      </c>
      <c r="E48" s="286" t="s">
        <v>7374</v>
      </c>
      <c r="F48" s="286" t="s">
        <v>2659</v>
      </c>
      <c r="G48" s="179">
        <v>10806000</v>
      </c>
      <c r="H48" s="180" t="s">
        <v>2656</v>
      </c>
      <c r="I48" s="180" t="s">
        <v>41</v>
      </c>
      <c r="J48" s="180">
        <v>1</v>
      </c>
      <c r="K48" s="180" t="s">
        <v>2658</v>
      </c>
      <c r="L48" s="180" t="s">
        <v>2657</v>
      </c>
      <c r="M48" s="181">
        <v>44227</v>
      </c>
      <c r="N48" s="190" t="s">
        <v>3255</v>
      </c>
      <c r="O48" s="182">
        <v>40463</v>
      </c>
      <c r="P48" s="182" t="s">
        <v>3252</v>
      </c>
      <c r="Q48" s="182" t="s">
        <v>41</v>
      </c>
      <c r="R48" s="182">
        <v>1</v>
      </c>
      <c r="S48" s="182" t="s">
        <v>3254</v>
      </c>
      <c r="T48" s="182" t="s">
        <v>3253</v>
      </c>
      <c r="U48" s="183">
        <v>44376</v>
      </c>
      <c r="V48" s="190" t="s">
        <v>3257</v>
      </c>
      <c r="W48" s="180">
        <v>8708000</v>
      </c>
      <c r="X48" s="180" t="s">
        <v>3252</v>
      </c>
      <c r="Y48" s="180" t="s">
        <v>21</v>
      </c>
      <c r="Z48" s="180">
        <v>2</v>
      </c>
      <c r="AA48" s="180" t="s">
        <v>3256</v>
      </c>
      <c r="AB48" s="180" t="s">
        <v>3253</v>
      </c>
      <c r="AC48" s="181">
        <v>44376</v>
      </c>
      <c r="AD48" s="190" t="s">
        <v>6142</v>
      </c>
      <c r="AE48" s="188">
        <v>1838000</v>
      </c>
      <c r="AF48" s="188" t="s">
        <v>6139</v>
      </c>
      <c r="AG48" s="188" t="s">
        <v>59</v>
      </c>
      <c r="AH48" s="188">
        <v>3</v>
      </c>
      <c r="AI48" s="188" t="s">
        <v>6141</v>
      </c>
      <c r="AJ48" s="188" t="s">
        <v>6140</v>
      </c>
      <c r="AK48" s="189">
        <v>44584</v>
      </c>
      <c r="AL48" s="190" t="s">
        <v>6144</v>
      </c>
      <c r="AM48" s="180">
        <v>1318000</v>
      </c>
      <c r="AN48" s="180" t="s">
        <v>6139</v>
      </c>
      <c r="AO48" s="180" t="s">
        <v>59</v>
      </c>
      <c r="AP48" s="180">
        <v>3</v>
      </c>
      <c r="AQ48" s="180" t="s">
        <v>6143</v>
      </c>
      <c r="AR48" s="180" t="s">
        <v>6140</v>
      </c>
      <c r="AS48" s="181">
        <v>44584</v>
      </c>
      <c r="AT48" s="191" t="s">
        <v>2023</v>
      </c>
      <c r="AU48" s="188" t="s">
        <v>14</v>
      </c>
      <c r="AV48" s="188" t="s">
        <v>2020</v>
      </c>
      <c r="AW48" s="188" t="s">
        <v>14</v>
      </c>
      <c r="AX48" s="188" t="s">
        <v>14</v>
      </c>
      <c r="AY48" s="188" t="s">
        <v>2022</v>
      </c>
      <c r="AZ48" s="188" t="s">
        <v>2021</v>
      </c>
      <c r="BA48" s="189">
        <v>44102</v>
      </c>
      <c r="BB48" s="190" t="s">
        <v>1803</v>
      </c>
      <c r="BC48" s="180" t="s">
        <v>14</v>
      </c>
      <c r="BD48" s="180" t="s">
        <v>14</v>
      </c>
      <c r="BE48" s="180" t="s">
        <v>14</v>
      </c>
      <c r="BF48" s="180" t="s">
        <v>14</v>
      </c>
      <c r="BG48" s="180" t="s">
        <v>196</v>
      </c>
      <c r="BH48" s="180" t="s">
        <v>14</v>
      </c>
      <c r="BI48" s="181">
        <v>43950</v>
      </c>
      <c r="BJ48" s="191" t="s">
        <v>2241</v>
      </c>
      <c r="BK48" s="191">
        <v>0</v>
      </c>
      <c r="BL48" s="191" t="s">
        <v>2238</v>
      </c>
      <c r="BM48" s="191" t="s">
        <v>59</v>
      </c>
      <c r="BN48" s="191">
        <v>3</v>
      </c>
      <c r="BO48" s="191" t="s">
        <v>2239</v>
      </c>
      <c r="BP48" s="188" t="s">
        <v>2021</v>
      </c>
      <c r="BQ48" s="192">
        <v>44165</v>
      </c>
      <c r="BR48" s="190" t="s">
        <v>1800</v>
      </c>
      <c r="BS48" s="184" t="s">
        <v>14</v>
      </c>
      <c r="BT48" s="184" t="s">
        <v>14</v>
      </c>
      <c r="BU48" s="184" t="s">
        <v>14</v>
      </c>
      <c r="BV48" s="184" t="s">
        <v>14</v>
      </c>
      <c r="BW48" s="184" t="s">
        <v>1799</v>
      </c>
      <c r="BX48" s="184" t="s">
        <v>14</v>
      </c>
      <c r="BY48" s="181">
        <v>43950</v>
      </c>
      <c r="BZ48" s="191" t="s">
        <v>1802</v>
      </c>
      <c r="CA48" s="191" t="s">
        <v>14</v>
      </c>
      <c r="CB48" s="191" t="s">
        <v>14</v>
      </c>
      <c r="CC48" s="191" t="s">
        <v>14</v>
      </c>
      <c r="CD48" s="191" t="s">
        <v>14</v>
      </c>
      <c r="CE48" s="191" t="s">
        <v>1801</v>
      </c>
      <c r="CF48" s="191" t="s">
        <v>14</v>
      </c>
      <c r="CG48" s="192">
        <v>43950</v>
      </c>
      <c r="CH48" s="190" t="s">
        <v>8199</v>
      </c>
      <c r="CI48" s="191" t="e">
        <v>#N/A</v>
      </c>
      <c r="CJ48" s="191" t="e">
        <v>#N/A</v>
      </c>
      <c r="CK48" s="191" t="e">
        <v>#N/A</v>
      </c>
      <c r="CL48" s="191" t="e">
        <v>#N/A</v>
      </c>
      <c r="CM48" s="191" t="e">
        <v>#N/A</v>
      </c>
      <c r="CN48" s="191" t="e">
        <v>#N/A</v>
      </c>
      <c r="CO48" s="193" t="e">
        <v>#N/A</v>
      </c>
      <c r="CP48" s="191" t="s">
        <v>1972</v>
      </c>
      <c r="CQ48" s="184" t="s">
        <v>14</v>
      </c>
      <c r="CR48" s="184" t="s">
        <v>1969</v>
      </c>
      <c r="CS48" s="184" t="s">
        <v>14</v>
      </c>
      <c r="CT48" s="184" t="s">
        <v>14</v>
      </c>
      <c r="CU48" s="184" t="s">
        <v>1971</v>
      </c>
      <c r="CV48" s="184" t="s">
        <v>1970</v>
      </c>
      <c r="CW48" s="181">
        <v>44015</v>
      </c>
      <c r="CX48" s="191" t="s">
        <v>6148</v>
      </c>
      <c r="CY48" s="188">
        <v>689000</v>
      </c>
      <c r="CZ48" s="188" t="s">
        <v>6145</v>
      </c>
      <c r="DA48" s="188" t="s">
        <v>59</v>
      </c>
      <c r="DB48" s="188">
        <v>3</v>
      </c>
      <c r="DC48" s="188" t="s">
        <v>6147</v>
      </c>
      <c r="DD48" s="188" t="s">
        <v>6146</v>
      </c>
      <c r="DE48" s="194">
        <v>44584</v>
      </c>
      <c r="DF48" s="190" t="s">
        <v>6150</v>
      </c>
      <c r="DG48" s="180">
        <v>6870000</v>
      </c>
      <c r="DH48" s="184" t="s">
        <v>6145</v>
      </c>
      <c r="DI48" s="184" t="s">
        <v>59</v>
      </c>
      <c r="DJ48" s="184">
        <v>3</v>
      </c>
      <c r="DK48" s="184" t="s">
        <v>6149</v>
      </c>
      <c r="DL48" s="184" t="s">
        <v>6146</v>
      </c>
      <c r="DM48" s="181">
        <v>44584</v>
      </c>
      <c r="DN48" s="191" t="s">
        <v>6152</v>
      </c>
      <c r="DO48" s="188">
        <v>1149000</v>
      </c>
      <c r="DP48" s="191" t="s">
        <v>6145</v>
      </c>
      <c r="DQ48" s="191" t="s">
        <v>59</v>
      </c>
      <c r="DR48" s="191">
        <v>3</v>
      </c>
      <c r="DS48" s="191" t="s">
        <v>6151</v>
      </c>
      <c r="DT48" s="191" t="s">
        <v>6146</v>
      </c>
      <c r="DU48" s="192">
        <v>44584</v>
      </c>
      <c r="DV48" s="190" t="s">
        <v>6153</v>
      </c>
      <c r="DW48" s="180">
        <v>530000</v>
      </c>
      <c r="DX48" s="184" t="s">
        <v>6145</v>
      </c>
      <c r="DY48" s="184" t="s">
        <v>59</v>
      </c>
      <c r="DZ48" s="184">
        <v>3</v>
      </c>
      <c r="EA48" s="184" t="s">
        <v>6147</v>
      </c>
      <c r="EB48" s="184" t="s">
        <v>6146</v>
      </c>
      <c r="EC48" s="181">
        <v>44584</v>
      </c>
      <c r="ED48" s="191" t="s">
        <v>6154</v>
      </c>
      <c r="EE48" s="188">
        <v>159000</v>
      </c>
      <c r="EF48" s="191" t="s">
        <v>6145</v>
      </c>
      <c r="EG48" s="191" t="s">
        <v>59</v>
      </c>
      <c r="EH48" s="191">
        <v>3</v>
      </c>
      <c r="EI48" s="191" t="s">
        <v>6147</v>
      </c>
      <c r="EJ48" s="191" t="s">
        <v>6146</v>
      </c>
      <c r="EK48" s="192">
        <v>44584</v>
      </c>
      <c r="EL48" s="190" t="s">
        <v>6155</v>
      </c>
      <c r="EM48" s="180">
        <v>0</v>
      </c>
      <c r="EN48" s="184" t="s">
        <v>6145</v>
      </c>
      <c r="EO48" s="184" t="s">
        <v>59</v>
      </c>
      <c r="EP48" s="184">
        <v>3</v>
      </c>
      <c r="EQ48" s="184" t="s">
        <v>6147</v>
      </c>
      <c r="ER48" s="184" t="s">
        <v>6146</v>
      </c>
      <c r="ES48" s="181">
        <v>44584</v>
      </c>
      <c r="ET48" s="191" t="s">
        <v>2240</v>
      </c>
      <c r="EU48" s="191">
        <v>0</v>
      </c>
      <c r="EV48" s="191" t="s">
        <v>2238</v>
      </c>
      <c r="EW48" s="191" t="s">
        <v>59</v>
      </c>
      <c r="EX48" s="191">
        <v>3</v>
      </c>
      <c r="EY48" s="191" t="s">
        <v>2239</v>
      </c>
      <c r="EZ48" s="191" t="s">
        <v>2021</v>
      </c>
      <c r="FA48" s="192">
        <v>44165</v>
      </c>
      <c r="FB48" s="190" t="s">
        <v>1968</v>
      </c>
      <c r="FC48" s="184">
        <v>2</v>
      </c>
      <c r="FD48" s="184" t="s">
        <v>1966</v>
      </c>
      <c r="FE48" s="184" t="s">
        <v>21</v>
      </c>
      <c r="FF48" s="184">
        <v>2</v>
      </c>
      <c r="FG48" s="184" t="s">
        <v>244</v>
      </c>
      <c r="FH48" s="184" t="s">
        <v>1967</v>
      </c>
      <c r="FI48" s="181">
        <v>44015</v>
      </c>
      <c r="FJ48" s="190" t="s">
        <v>197</v>
      </c>
      <c r="FK48" s="191" t="s">
        <v>14</v>
      </c>
      <c r="FL48" s="191">
        <v>0</v>
      </c>
      <c r="FM48" s="191" t="s">
        <v>14</v>
      </c>
      <c r="FN48" s="191" t="s">
        <v>14</v>
      </c>
      <c r="FO48" s="191" t="s">
        <v>196</v>
      </c>
      <c r="FP48" s="188">
        <v>0</v>
      </c>
      <c r="FQ48" s="189">
        <v>43503</v>
      </c>
      <c r="FR48" s="190" t="s">
        <v>198</v>
      </c>
      <c r="FS48" s="184" t="s">
        <v>14</v>
      </c>
      <c r="FT48" s="184">
        <v>0</v>
      </c>
      <c r="FU48" s="184" t="s">
        <v>14</v>
      </c>
      <c r="FV48" s="184" t="s">
        <v>14</v>
      </c>
      <c r="FW48" s="184" t="s">
        <v>196</v>
      </c>
      <c r="FX48" s="184">
        <v>0</v>
      </c>
      <c r="FY48" s="181">
        <v>43503</v>
      </c>
      <c r="FZ48" s="191" t="s">
        <v>3961</v>
      </c>
      <c r="GA48" s="191">
        <v>0</v>
      </c>
      <c r="GB48" s="191" t="s">
        <v>3077</v>
      </c>
      <c r="GC48" s="191" t="s">
        <v>21</v>
      </c>
      <c r="GD48" s="191">
        <v>2</v>
      </c>
      <c r="GE48" s="191" t="s">
        <v>14</v>
      </c>
      <c r="GF48" s="191" t="s">
        <v>14</v>
      </c>
      <c r="GG48" s="192">
        <v>44489</v>
      </c>
      <c r="GH48" s="190" t="s">
        <v>3967</v>
      </c>
      <c r="GI48" s="184">
        <v>0</v>
      </c>
      <c r="GJ48" s="184" t="s">
        <v>3077</v>
      </c>
      <c r="GK48" s="184" t="s">
        <v>21</v>
      </c>
      <c r="GL48" s="184">
        <v>2</v>
      </c>
      <c r="GM48" s="184" t="s">
        <v>14</v>
      </c>
      <c r="GN48" s="184" t="s">
        <v>14</v>
      </c>
      <c r="GO48" s="181">
        <v>44489</v>
      </c>
      <c r="GP48" s="191" t="s">
        <v>3962</v>
      </c>
      <c r="GQ48" s="191">
        <v>0</v>
      </c>
      <c r="GR48" s="191" t="s">
        <v>3077</v>
      </c>
      <c r="GS48" s="191" t="s">
        <v>21</v>
      </c>
      <c r="GT48" s="191">
        <v>2</v>
      </c>
      <c r="GU48" s="191" t="s">
        <v>14</v>
      </c>
      <c r="GV48" s="191" t="s">
        <v>14</v>
      </c>
      <c r="GW48" s="192">
        <v>44489</v>
      </c>
      <c r="GX48" s="190" t="s">
        <v>3968</v>
      </c>
      <c r="GY48" s="184">
        <v>0</v>
      </c>
      <c r="GZ48" s="184" t="s">
        <v>3077</v>
      </c>
      <c r="HA48" s="184" t="s">
        <v>21</v>
      </c>
      <c r="HB48" s="184">
        <v>2</v>
      </c>
      <c r="HC48" s="184" t="s">
        <v>14</v>
      </c>
      <c r="HD48" s="184" t="s">
        <v>14</v>
      </c>
      <c r="HE48" s="181">
        <v>44489</v>
      </c>
      <c r="HF48" s="191" t="s">
        <v>3960</v>
      </c>
      <c r="HG48" s="191">
        <v>0</v>
      </c>
      <c r="HH48" s="191" t="s">
        <v>3077</v>
      </c>
      <c r="HI48" s="191" t="s">
        <v>21</v>
      </c>
      <c r="HJ48" s="191">
        <v>2</v>
      </c>
      <c r="HK48" s="191" t="s">
        <v>14</v>
      </c>
      <c r="HL48" s="191" t="s">
        <v>14</v>
      </c>
      <c r="HM48" s="192">
        <v>44489</v>
      </c>
      <c r="HN48" s="190" t="s">
        <v>3966</v>
      </c>
      <c r="HO48" s="184">
        <v>2</v>
      </c>
      <c r="HP48" s="184" t="s">
        <v>3077</v>
      </c>
      <c r="HQ48" s="184" t="s">
        <v>21</v>
      </c>
      <c r="HR48" s="184">
        <v>2</v>
      </c>
      <c r="HS48" s="184" t="s">
        <v>14</v>
      </c>
      <c r="HT48" s="184" t="s">
        <v>14</v>
      </c>
      <c r="HU48" s="181">
        <v>44489</v>
      </c>
      <c r="HV48" s="191" t="s">
        <v>3963</v>
      </c>
      <c r="HW48" s="191">
        <v>0</v>
      </c>
      <c r="HX48" s="191" t="s">
        <v>3077</v>
      </c>
      <c r="HY48" s="191" t="s">
        <v>21</v>
      </c>
      <c r="HZ48" s="191">
        <v>2</v>
      </c>
      <c r="IA48" s="191" t="s">
        <v>14</v>
      </c>
      <c r="IB48" s="191" t="s">
        <v>14</v>
      </c>
      <c r="IC48" s="192">
        <v>44489</v>
      </c>
      <c r="ID48" s="190" t="s">
        <v>3965</v>
      </c>
      <c r="IE48" s="184">
        <v>2</v>
      </c>
      <c r="IF48" s="184" t="s">
        <v>3077</v>
      </c>
      <c r="IG48" s="184" t="s">
        <v>21</v>
      </c>
      <c r="IH48" s="184">
        <v>2</v>
      </c>
      <c r="II48" s="184" t="s">
        <v>14</v>
      </c>
      <c r="IJ48" s="184" t="s">
        <v>14</v>
      </c>
      <c r="IK48" s="181">
        <v>44489</v>
      </c>
      <c r="IL48" s="191" t="s">
        <v>3964</v>
      </c>
      <c r="IM48" s="191">
        <v>0</v>
      </c>
      <c r="IN48" s="191" t="s">
        <v>3077</v>
      </c>
      <c r="IO48" s="191" t="s">
        <v>21</v>
      </c>
      <c r="IP48" s="191">
        <v>2</v>
      </c>
      <c r="IQ48" s="191" t="s">
        <v>14</v>
      </c>
      <c r="IR48" s="191" t="s">
        <v>14</v>
      </c>
      <c r="IS48" s="192">
        <v>44489</v>
      </c>
    </row>
    <row r="49" spans="1:253" s="286" customFormat="1" ht="12.75" customHeight="1" x14ac:dyDescent="0.2">
      <c r="A49" s="286" t="s">
        <v>3650</v>
      </c>
      <c r="B49" s="286" t="s">
        <v>7819</v>
      </c>
      <c r="C49" s="286" t="s">
        <v>3651</v>
      </c>
      <c r="D49" s="286" t="s">
        <v>613</v>
      </c>
      <c r="E49" s="286" t="s">
        <v>7379</v>
      </c>
      <c r="F49" s="286" t="s">
        <v>3655</v>
      </c>
      <c r="G49" s="179">
        <v>54297000</v>
      </c>
      <c r="H49" s="180" t="s">
        <v>3652</v>
      </c>
      <c r="I49" s="180" t="s">
        <v>21</v>
      </c>
      <c r="J49" s="180">
        <v>2</v>
      </c>
      <c r="K49" s="180" t="s">
        <v>3654</v>
      </c>
      <c r="L49" s="180" t="s">
        <v>3653</v>
      </c>
      <c r="M49" s="181">
        <v>44456</v>
      </c>
      <c r="N49" s="190" t="s">
        <v>3659</v>
      </c>
      <c r="O49" s="182">
        <v>519240</v>
      </c>
      <c r="P49" s="182" t="s">
        <v>3656</v>
      </c>
      <c r="Q49" s="182" t="s">
        <v>21</v>
      </c>
      <c r="R49" s="182">
        <v>2</v>
      </c>
      <c r="S49" s="182" t="s">
        <v>3658</v>
      </c>
      <c r="T49" s="182" t="s">
        <v>3657</v>
      </c>
      <c r="U49" s="183">
        <v>44456</v>
      </c>
      <c r="V49" s="190" t="s">
        <v>5411</v>
      </c>
      <c r="W49" s="180">
        <v>16907000</v>
      </c>
      <c r="X49" s="180" t="s">
        <v>5409</v>
      </c>
      <c r="Y49" s="180" t="s">
        <v>21</v>
      </c>
      <c r="Z49" s="180">
        <v>2</v>
      </c>
      <c r="AA49" s="180" t="s">
        <v>3691</v>
      </c>
      <c r="AB49" s="180" t="s">
        <v>5410</v>
      </c>
      <c r="AC49" s="181">
        <v>44547</v>
      </c>
      <c r="AD49" s="190" t="s">
        <v>5415</v>
      </c>
      <c r="AE49" s="188">
        <v>3440000</v>
      </c>
      <c r="AF49" s="188" t="s">
        <v>5412</v>
      </c>
      <c r="AG49" s="188" t="s">
        <v>21</v>
      </c>
      <c r="AH49" s="188">
        <v>2</v>
      </c>
      <c r="AI49" s="188" t="s">
        <v>5414</v>
      </c>
      <c r="AJ49" s="188" t="s">
        <v>5413</v>
      </c>
      <c r="AK49" s="189">
        <v>44547</v>
      </c>
      <c r="AL49" s="190" t="s">
        <v>5419</v>
      </c>
      <c r="AM49" s="180">
        <v>540000</v>
      </c>
      <c r="AN49" s="180" t="s">
        <v>5416</v>
      </c>
      <c r="AO49" s="180" t="s">
        <v>59</v>
      </c>
      <c r="AP49" s="180">
        <v>3</v>
      </c>
      <c r="AQ49" s="180" t="s">
        <v>5418</v>
      </c>
      <c r="AR49" s="180" t="s">
        <v>5417</v>
      </c>
      <c r="AS49" s="181">
        <v>44547</v>
      </c>
      <c r="AT49" s="191" t="s">
        <v>3661</v>
      </c>
      <c r="AU49" s="188">
        <v>0</v>
      </c>
      <c r="AV49" s="188" t="s">
        <v>14</v>
      </c>
      <c r="AW49" s="188" t="s">
        <v>14</v>
      </c>
      <c r="AX49" s="188" t="s">
        <v>14</v>
      </c>
      <c r="AY49" s="188" t="s">
        <v>3660</v>
      </c>
      <c r="AZ49" s="188" t="s">
        <v>14</v>
      </c>
      <c r="BA49" s="189">
        <v>44456</v>
      </c>
      <c r="BB49" s="190" t="s">
        <v>5132</v>
      </c>
      <c r="BC49" s="180">
        <v>0</v>
      </c>
      <c r="BD49" s="180" t="s">
        <v>5129</v>
      </c>
      <c r="BE49" s="180" t="s">
        <v>59</v>
      </c>
      <c r="BF49" s="180">
        <v>3</v>
      </c>
      <c r="BG49" s="180" t="s">
        <v>5131</v>
      </c>
      <c r="BH49" s="180" t="s">
        <v>5130</v>
      </c>
      <c r="BI49" s="181">
        <v>44517</v>
      </c>
      <c r="BJ49" s="191" t="s">
        <v>3662</v>
      </c>
      <c r="BK49" s="191">
        <v>0</v>
      </c>
      <c r="BL49" s="191" t="s">
        <v>14</v>
      </c>
      <c r="BM49" s="191" t="s">
        <v>59</v>
      </c>
      <c r="BN49" s="191">
        <v>3</v>
      </c>
      <c r="BO49" s="191" t="s">
        <v>3660</v>
      </c>
      <c r="BP49" s="188" t="s">
        <v>14</v>
      </c>
      <c r="BQ49" s="192">
        <v>44456</v>
      </c>
      <c r="BR49" s="190" t="s">
        <v>3663</v>
      </c>
      <c r="BS49" s="184">
        <v>0</v>
      </c>
      <c r="BT49" s="184" t="s">
        <v>14</v>
      </c>
      <c r="BU49" s="184" t="s">
        <v>14</v>
      </c>
      <c r="BV49" s="184" t="s">
        <v>14</v>
      </c>
      <c r="BW49" s="184" t="s">
        <v>3660</v>
      </c>
      <c r="BX49" s="184" t="s">
        <v>14</v>
      </c>
      <c r="BY49" s="181">
        <v>44456</v>
      </c>
      <c r="BZ49" s="191" t="s">
        <v>3664</v>
      </c>
      <c r="CA49" s="191">
        <v>0</v>
      </c>
      <c r="CB49" s="191" t="s">
        <v>14</v>
      </c>
      <c r="CC49" s="191" t="s">
        <v>14</v>
      </c>
      <c r="CD49" s="191" t="s">
        <v>14</v>
      </c>
      <c r="CE49" s="191" t="s">
        <v>3660</v>
      </c>
      <c r="CF49" s="191" t="s">
        <v>14</v>
      </c>
      <c r="CG49" s="192">
        <v>44456</v>
      </c>
      <c r="CH49" s="190" t="s">
        <v>8200</v>
      </c>
      <c r="CI49" s="191" t="e">
        <v>#N/A</v>
      </c>
      <c r="CJ49" s="191" t="e">
        <v>#N/A</v>
      </c>
      <c r="CK49" s="191" t="e">
        <v>#N/A</v>
      </c>
      <c r="CL49" s="191" t="e">
        <v>#N/A</v>
      </c>
      <c r="CM49" s="191" t="e">
        <v>#N/A</v>
      </c>
      <c r="CN49" s="191" t="e">
        <v>#N/A</v>
      </c>
      <c r="CO49" s="193" t="e">
        <v>#N/A</v>
      </c>
      <c r="CP49" s="191" t="s">
        <v>3665</v>
      </c>
      <c r="CQ49" s="184">
        <v>0</v>
      </c>
      <c r="CR49" s="184" t="s">
        <v>14</v>
      </c>
      <c r="CS49" s="184" t="s">
        <v>14</v>
      </c>
      <c r="CT49" s="184" t="s">
        <v>14</v>
      </c>
      <c r="CU49" s="184" t="s">
        <v>3660</v>
      </c>
      <c r="CV49" s="184" t="s">
        <v>14</v>
      </c>
      <c r="CW49" s="181">
        <v>44456</v>
      </c>
      <c r="CX49" s="191" t="s">
        <v>5420</v>
      </c>
      <c r="CY49" s="188">
        <v>3441000</v>
      </c>
      <c r="CZ49" s="188" t="s">
        <v>5412</v>
      </c>
      <c r="DA49" s="188" t="s">
        <v>21</v>
      </c>
      <c r="DB49" s="188">
        <v>2</v>
      </c>
      <c r="DC49" s="188" t="s">
        <v>5423</v>
      </c>
      <c r="DD49" s="188" t="s">
        <v>5413</v>
      </c>
      <c r="DE49" s="194">
        <v>44547</v>
      </c>
      <c r="DF49" s="190" t="s">
        <v>5424</v>
      </c>
      <c r="DG49" s="180">
        <v>13467000</v>
      </c>
      <c r="DH49" s="184" t="s">
        <v>5421</v>
      </c>
      <c r="DI49" s="184" t="s">
        <v>21</v>
      </c>
      <c r="DJ49" s="184">
        <v>2</v>
      </c>
      <c r="DK49" s="184" t="s">
        <v>5423</v>
      </c>
      <c r="DL49" s="184" t="s">
        <v>5422</v>
      </c>
      <c r="DM49" s="181">
        <v>44547</v>
      </c>
      <c r="DN49" s="191" t="s">
        <v>5425</v>
      </c>
      <c r="DO49" s="188">
        <v>0</v>
      </c>
      <c r="DP49" s="191" t="s">
        <v>5421</v>
      </c>
      <c r="DQ49" s="191" t="s">
        <v>21</v>
      </c>
      <c r="DR49" s="191">
        <v>2</v>
      </c>
      <c r="DS49" s="191" t="s">
        <v>5423</v>
      </c>
      <c r="DT49" s="191" t="s">
        <v>5422</v>
      </c>
      <c r="DU49" s="192">
        <v>44547</v>
      </c>
      <c r="DV49" s="190" t="s">
        <v>5426</v>
      </c>
      <c r="DW49" s="180">
        <v>3073000</v>
      </c>
      <c r="DX49" s="184" t="s">
        <v>5412</v>
      </c>
      <c r="DY49" s="184" t="s">
        <v>21</v>
      </c>
      <c r="DZ49" s="184">
        <v>2</v>
      </c>
      <c r="EA49" s="184" t="s">
        <v>5423</v>
      </c>
      <c r="EB49" s="184" t="s">
        <v>5413</v>
      </c>
      <c r="EC49" s="181">
        <v>44547</v>
      </c>
      <c r="ED49" s="191" t="s">
        <v>5429</v>
      </c>
      <c r="EE49" s="188">
        <v>368000</v>
      </c>
      <c r="EF49" s="191" t="s">
        <v>5427</v>
      </c>
      <c r="EG49" s="191" t="s">
        <v>59</v>
      </c>
      <c r="EH49" s="191">
        <v>3</v>
      </c>
      <c r="EI49" s="191" t="s">
        <v>5423</v>
      </c>
      <c r="EJ49" s="191" t="s">
        <v>5428</v>
      </c>
      <c r="EK49" s="192">
        <v>44547</v>
      </c>
      <c r="EL49" s="190" t="s">
        <v>5430</v>
      </c>
      <c r="EM49" s="180">
        <v>0</v>
      </c>
      <c r="EN49" s="184" t="s">
        <v>14</v>
      </c>
      <c r="EO49" s="184" t="s">
        <v>59</v>
      </c>
      <c r="EP49" s="184">
        <v>3</v>
      </c>
      <c r="EQ49" s="184" t="s">
        <v>5423</v>
      </c>
      <c r="ER49" s="184" t="s">
        <v>14</v>
      </c>
      <c r="ES49" s="181">
        <v>44547</v>
      </c>
      <c r="ET49" s="191" t="s">
        <v>3667</v>
      </c>
      <c r="EU49" s="191">
        <v>0</v>
      </c>
      <c r="EV49" s="191" t="s">
        <v>14</v>
      </c>
      <c r="EW49" s="191" t="s">
        <v>59</v>
      </c>
      <c r="EX49" s="191">
        <v>3</v>
      </c>
      <c r="EY49" s="191" t="s">
        <v>3666</v>
      </c>
      <c r="EZ49" s="191" t="s">
        <v>14</v>
      </c>
      <c r="FA49" s="192">
        <v>44456</v>
      </c>
      <c r="FB49" s="190" t="s">
        <v>3669</v>
      </c>
      <c r="FC49" s="184">
        <v>2</v>
      </c>
      <c r="FD49" s="184" t="s">
        <v>14</v>
      </c>
      <c r="FE49" s="184" t="s">
        <v>21</v>
      </c>
      <c r="FF49" s="184">
        <v>2</v>
      </c>
      <c r="FG49" s="184" t="s">
        <v>3668</v>
      </c>
      <c r="FH49" s="184" t="s">
        <v>14</v>
      </c>
      <c r="FI49" s="181">
        <v>44456</v>
      </c>
      <c r="FJ49" s="190" t="s">
        <v>3670</v>
      </c>
      <c r="FK49" s="191">
        <v>0</v>
      </c>
      <c r="FL49" s="191" t="s">
        <v>14</v>
      </c>
      <c r="FM49" s="191" t="s">
        <v>14</v>
      </c>
      <c r="FN49" s="191" t="s">
        <v>14</v>
      </c>
      <c r="FO49" s="191" t="s">
        <v>3660</v>
      </c>
      <c r="FP49" s="188" t="s">
        <v>14</v>
      </c>
      <c r="FQ49" s="189">
        <v>44456</v>
      </c>
      <c r="FR49" s="190" t="s">
        <v>3671</v>
      </c>
      <c r="FS49" s="184">
        <v>0</v>
      </c>
      <c r="FT49" s="184" t="s">
        <v>14</v>
      </c>
      <c r="FU49" s="184" t="s">
        <v>14</v>
      </c>
      <c r="FV49" s="184" t="s">
        <v>14</v>
      </c>
      <c r="FW49" s="184" t="s">
        <v>3660</v>
      </c>
      <c r="FX49" s="184" t="s">
        <v>14</v>
      </c>
      <c r="FY49" s="181">
        <v>44456</v>
      </c>
      <c r="FZ49" s="191" t="s">
        <v>4739</v>
      </c>
      <c r="GA49" s="191">
        <v>1</v>
      </c>
      <c r="GB49" s="191" t="s">
        <v>3077</v>
      </c>
      <c r="GC49" s="191" t="s">
        <v>21</v>
      </c>
      <c r="GD49" s="191">
        <v>2</v>
      </c>
      <c r="GE49" s="191" t="s">
        <v>14</v>
      </c>
      <c r="GF49" s="191" t="s">
        <v>14</v>
      </c>
      <c r="GG49" s="192">
        <v>44498</v>
      </c>
      <c r="GH49" s="190" t="s">
        <v>4745</v>
      </c>
      <c r="GI49" s="184">
        <v>1</v>
      </c>
      <c r="GJ49" s="184" t="s">
        <v>3077</v>
      </c>
      <c r="GK49" s="184" t="s">
        <v>21</v>
      </c>
      <c r="GL49" s="184">
        <v>2</v>
      </c>
      <c r="GM49" s="184" t="s">
        <v>14</v>
      </c>
      <c r="GN49" s="184" t="s">
        <v>14</v>
      </c>
      <c r="GO49" s="181">
        <v>44498</v>
      </c>
      <c r="GP49" s="191" t="s">
        <v>4740</v>
      </c>
      <c r="GQ49" s="191">
        <v>1</v>
      </c>
      <c r="GR49" s="191" t="s">
        <v>3077</v>
      </c>
      <c r="GS49" s="191" t="s">
        <v>21</v>
      </c>
      <c r="GT49" s="191">
        <v>2</v>
      </c>
      <c r="GU49" s="191" t="s">
        <v>14</v>
      </c>
      <c r="GV49" s="191" t="s">
        <v>14</v>
      </c>
      <c r="GW49" s="192">
        <v>44498</v>
      </c>
      <c r="GX49" s="190" t="s">
        <v>4746</v>
      </c>
      <c r="GY49" s="184">
        <v>0</v>
      </c>
      <c r="GZ49" s="184" t="s">
        <v>3077</v>
      </c>
      <c r="HA49" s="184" t="s">
        <v>21</v>
      </c>
      <c r="HB49" s="184">
        <v>2</v>
      </c>
      <c r="HC49" s="184" t="s">
        <v>14</v>
      </c>
      <c r="HD49" s="184" t="s">
        <v>14</v>
      </c>
      <c r="HE49" s="181">
        <v>44498</v>
      </c>
      <c r="HF49" s="191" t="s">
        <v>4738</v>
      </c>
      <c r="HG49" s="191">
        <v>2</v>
      </c>
      <c r="HH49" s="191" t="s">
        <v>3077</v>
      </c>
      <c r="HI49" s="191" t="s">
        <v>21</v>
      </c>
      <c r="HJ49" s="191">
        <v>2</v>
      </c>
      <c r="HK49" s="191" t="s">
        <v>14</v>
      </c>
      <c r="HL49" s="191" t="s">
        <v>14</v>
      </c>
      <c r="HM49" s="192">
        <v>44498</v>
      </c>
      <c r="HN49" s="190" t="s">
        <v>4744</v>
      </c>
      <c r="HO49" s="184">
        <v>2</v>
      </c>
      <c r="HP49" s="184" t="s">
        <v>3077</v>
      </c>
      <c r="HQ49" s="184" t="s">
        <v>21</v>
      </c>
      <c r="HR49" s="184">
        <v>2</v>
      </c>
      <c r="HS49" s="184" t="s">
        <v>14</v>
      </c>
      <c r="HT49" s="184" t="s">
        <v>14</v>
      </c>
      <c r="HU49" s="181">
        <v>44498</v>
      </c>
      <c r="HV49" s="191" t="s">
        <v>4741</v>
      </c>
      <c r="HW49" s="191">
        <v>1</v>
      </c>
      <c r="HX49" s="191" t="s">
        <v>3077</v>
      </c>
      <c r="HY49" s="191" t="s">
        <v>21</v>
      </c>
      <c r="HZ49" s="191">
        <v>2</v>
      </c>
      <c r="IA49" s="191" t="s">
        <v>14</v>
      </c>
      <c r="IB49" s="191" t="s">
        <v>14</v>
      </c>
      <c r="IC49" s="192">
        <v>44498</v>
      </c>
      <c r="ID49" s="190" t="s">
        <v>4743</v>
      </c>
      <c r="IE49" s="184">
        <v>1</v>
      </c>
      <c r="IF49" s="184" t="s">
        <v>3077</v>
      </c>
      <c r="IG49" s="184" t="s">
        <v>21</v>
      </c>
      <c r="IH49" s="184">
        <v>2</v>
      </c>
      <c r="II49" s="184" t="s">
        <v>14</v>
      </c>
      <c r="IJ49" s="184" t="s">
        <v>14</v>
      </c>
      <c r="IK49" s="181">
        <v>44498</v>
      </c>
      <c r="IL49" s="191" t="s">
        <v>4742</v>
      </c>
      <c r="IM49" s="191">
        <v>1</v>
      </c>
      <c r="IN49" s="191" t="s">
        <v>3077</v>
      </c>
      <c r="IO49" s="191" t="s">
        <v>21</v>
      </c>
      <c r="IP49" s="191">
        <v>2</v>
      </c>
      <c r="IQ49" s="191" t="s">
        <v>14</v>
      </c>
      <c r="IR49" s="191" t="s">
        <v>14</v>
      </c>
      <c r="IS49" s="192">
        <v>44498</v>
      </c>
    </row>
    <row r="50" spans="1:253" s="286" customFormat="1" ht="12.75" customHeight="1" x14ac:dyDescent="0.2">
      <c r="A50" s="286" t="s">
        <v>611</v>
      </c>
      <c r="B50" s="286" t="s">
        <v>7815</v>
      </c>
      <c r="C50" s="286" t="s">
        <v>612</v>
      </c>
      <c r="D50" s="286" t="s">
        <v>613</v>
      </c>
      <c r="E50" s="286" t="s">
        <v>7379</v>
      </c>
      <c r="F50" s="286" t="s">
        <v>3672</v>
      </c>
      <c r="G50" s="179">
        <v>54297000</v>
      </c>
      <c r="H50" s="180" t="s">
        <v>3652</v>
      </c>
      <c r="I50" s="180" t="s">
        <v>21</v>
      </c>
      <c r="J50" s="180">
        <v>2</v>
      </c>
      <c r="K50" s="180" t="s">
        <v>3654</v>
      </c>
      <c r="L50" s="180" t="s">
        <v>3653</v>
      </c>
      <c r="M50" s="181">
        <v>44456</v>
      </c>
      <c r="N50" s="190" t="s">
        <v>3676</v>
      </c>
      <c r="O50" s="182">
        <v>38244</v>
      </c>
      <c r="P50" s="182" t="s">
        <v>3673</v>
      </c>
      <c r="Q50" s="182" t="s">
        <v>21</v>
      </c>
      <c r="R50" s="182">
        <v>2</v>
      </c>
      <c r="S50" s="182" t="s">
        <v>3675</v>
      </c>
      <c r="T50" s="182" t="s">
        <v>3674</v>
      </c>
      <c r="U50" s="183">
        <v>44456</v>
      </c>
      <c r="V50" s="190" t="s">
        <v>5434</v>
      </c>
      <c r="W50" s="180">
        <v>1099000</v>
      </c>
      <c r="X50" s="180" t="s">
        <v>5431</v>
      </c>
      <c r="Y50" s="180" t="s">
        <v>21</v>
      </c>
      <c r="Z50" s="180">
        <v>2</v>
      </c>
      <c r="AA50" s="180" t="s">
        <v>5433</v>
      </c>
      <c r="AB50" s="180" t="s">
        <v>5432</v>
      </c>
      <c r="AC50" s="181">
        <v>44547</v>
      </c>
      <c r="AD50" s="190" t="s">
        <v>5436</v>
      </c>
      <c r="AE50" s="188">
        <v>540000</v>
      </c>
      <c r="AF50" s="188" t="s">
        <v>5416</v>
      </c>
      <c r="AG50" s="188" t="s">
        <v>21</v>
      </c>
      <c r="AH50" s="188">
        <v>2</v>
      </c>
      <c r="AI50" s="188" t="s">
        <v>5435</v>
      </c>
      <c r="AJ50" s="188" t="s">
        <v>5417</v>
      </c>
      <c r="AK50" s="189">
        <v>44547</v>
      </c>
      <c r="AL50" s="190" t="s">
        <v>5437</v>
      </c>
      <c r="AM50" s="180">
        <v>540000</v>
      </c>
      <c r="AN50" s="180" t="s">
        <v>5416</v>
      </c>
      <c r="AO50" s="180" t="s">
        <v>21</v>
      </c>
      <c r="AP50" s="180">
        <v>2</v>
      </c>
      <c r="AQ50" s="180" t="s">
        <v>5435</v>
      </c>
      <c r="AR50" s="180" t="s">
        <v>5417</v>
      </c>
      <c r="AS50" s="181">
        <v>44547</v>
      </c>
      <c r="AT50" s="191" t="s">
        <v>3677</v>
      </c>
      <c r="AU50" s="188">
        <v>0</v>
      </c>
      <c r="AV50" s="188" t="s">
        <v>14</v>
      </c>
      <c r="AW50" s="188" t="s">
        <v>14</v>
      </c>
      <c r="AX50" s="188" t="s">
        <v>14</v>
      </c>
      <c r="AY50" s="188" t="s">
        <v>3660</v>
      </c>
      <c r="AZ50" s="188" t="s">
        <v>14</v>
      </c>
      <c r="BA50" s="189">
        <v>44456</v>
      </c>
      <c r="BB50" s="190" t="s">
        <v>3678</v>
      </c>
      <c r="BC50" s="180">
        <v>0</v>
      </c>
      <c r="BD50" s="180" t="s">
        <v>14</v>
      </c>
      <c r="BE50" s="180" t="s">
        <v>14</v>
      </c>
      <c r="BF50" s="180" t="s">
        <v>14</v>
      </c>
      <c r="BG50" s="180" t="s">
        <v>3660</v>
      </c>
      <c r="BH50" s="180" t="s">
        <v>14</v>
      </c>
      <c r="BI50" s="181">
        <v>44456</v>
      </c>
      <c r="BJ50" s="191" t="s">
        <v>3679</v>
      </c>
      <c r="BK50" s="191">
        <v>0</v>
      </c>
      <c r="BL50" s="191" t="s">
        <v>14</v>
      </c>
      <c r="BM50" s="191" t="s">
        <v>14</v>
      </c>
      <c r="BN50" s="191" t="s">
        <v>14</v>
      </c>
      <c r="BO50" s="191" t="s">
        <v>3660</v>
      </c>
      <c r="BP50" s="188" t="s">
        <v>14</v>
      </c>
      <c r="BQ50" s="192">
        <v>44456</v>
      </c>
      <c r="BR50" s="190" t="s">
        <v>3680</v>
      </c>
      <c r="BS50" s="184">
        <v>0</v>
      </c>
      <c r="BT50" s="184" t="s">
        <v>14</v>
      </c>
      <c r="BU50" s="184" t="s">
        <v>14</v>
      </c>
      <c r="BV50" s="184" t="s">
        <v>14</v>
      </c>
      <c r="BW50" s="184" t="s">
        <v>3660</v>
      </c>
      <c r="BX50" s="184" t="s">
        <v>14</v>
      </c>
      <c r="BY50" s="181">
        <v>44456</v>
      </c>
      <c r="BZ50" s="191" t="s">
        <v>3681</v>
      </c>
      <c r="CA50" s="191">
        <v>0</v>
      </c>
      <c r="CB50" s="191" t="s">
        <v>14</v>
      </c>
      <c r="CC50" s="191" t="s">
        <v>14</v>
      </c>
      <c r="CD50" s="191" t="s">
        <v>14</v>
      </c>
      <c r="CE50" s="191" t="s">
        <v>3660</v>
      </c>
      <c r="CF50" s="191" t="s">
        <v>14</v>
      </c>
      <c r="CG50" s="192">
        <v>44456</v>
      </c>
      <c r="CH50" s="190" t="s">
        <v>8201</v>
      </c>
      <c r="CI50" s="191" t="e">
        <v>#N/A</v>
      </c>
      <c r="CJ50" s="191" t="e">
        <v>#N/A</v>
      </c>
      <c r="CK50" s="191" t="e">
        <v>#N/A</v>
      </c>
      <c r="CL50" s="191" t="e">
        <v>#N/A</v>
      </c>
      <c r="CM50" s="191" t="e">
        <v>#N/A</v>
      </c>
      <c r="CN50" s="191" t="e">
        <v>#N/A</v>
      </c>
      <c r="CO50" s="193" t="e">
        <v>#N/A</v>
      </c>
      <c r="CP50" s="191" t="s">
        <v>3682</v>
      </c>
      <c r="CQ50" s="184">
        <v>0</v>
      </c>
      <c r="CR50" s="184" t="s">
        <v>14</v>
      </c>
      <c r="CS50" s="184" t="s">
        <v>14</v>
      </c>
      <c r="CT50" s="184" t="s">
        <v>14</v>
      </c>
      <c r="CU50" s="184" t="s">
        <v>3660</v>
      </c>
      <c r="CV50" s="184" t="s">
        <v>14</v>
      </c>
      <c r="CW50" s="181">
        <v>44456</v>
      </c>
      <c r="CX50" s="191" t="s">
        <v>5438</v>
      </c>
      <c r="CY50" s="188">
        <v>540000</v>
      </c>
      <c r="CZ50" s="188" t="s">
        <v>5416</v>
      </c>
      <c r="DA50" s="188" t="s">
        <v>21</v>
      </c>
      <c r="DB50" s="188">
        <v>2</v>
      </c>
      <c r="DC50" s="188" t="s">
        <v>5439</v>
      </c>
      <c r="DD50" s="188" t="s">
        <v>5432</v>
      </c>
      <c r="DE50" s="194">
        <v>44547</v>
      </c>
      <c r="DF50" s="190" t="s">
        <v>5440</v>
      </c>
      <c r="DG50" s="180">
        <v>559000</v>
      </c>
      <c r="DH50" s="184" t="s">
        <v>5431</v>
      </c>
      <c r="DI50" s="184" t="s">
        <v>21</v>
      </c>
      <c r="DJ50" s="184">
        <v>2</v>
      </c>
      <c r="DK50" s="184" t="s">
        <v>5439</v>
      </c>
      <c r="DL50" s="184" t="s">
        <v>5432</v>
      </c>
      <c r="DM50" s="181">
        <v>44547</v>
      </c>
      <c r="DN50" s="191" t="s">
        <v>5441</v>
      </c>
      <c r="DO50" s="188">
        <v>0</v>
      </c>
      <c r="DP50" s="191" t="s">
        <v>5431</v>
      </c>
      <c r="DQ50" s="191" t="s">
        <v>21</v>
      </c>
      <c r="DR50" s="191">
        <v>2</v>
      </c>
      <c r="DS50" s="191" t="s">
        <v>5439</v>
      </c>
      <c r="DT50" s="191" t="s">
        <v>5432</v>
      </c>
      <c r="DU50" s="192">
        <v>44547</v>
      </c>
      <c r="DV50" s="190" t="s">
        <v>5442</v>
      </c>
      <c r="DW50" s="180">
        <v>540000</v>
      </c>
      <c r="DX50" s="184" t="s">
        <v>5416</v>
      </c>
      <c r="DY50" s="184" t="s">
        <v>21</v>
      </c>
      <c r="DZ50" s="184">
        <v>2</v>
      </c>
      <c r="EA50" s="184" t="s">
        <v>5439</v>
      </c>
      <c r="EB50" s="184" t="s">
        <v>5432</v>
      </c>
      <c r="EC50" s="181">
        <v>44547</v>
      </c>
      <c r="ED50" s="191" t="s">
        <v>5443</v>
      </c>
      <c r="EE50" s="188">
        <v>0</v>
      </c>
      <c r="EF50" s="191" t="s">
        <v>1262</v>
      </c>
      <c r="EG50" s="191" t="s">
        <v>59</v>
      </c>
      <c r="EH50" s="191">
        <v>3</v>
      </c>
      <c r="EI50" s="191" t="s">
        <v>5439</v>
      </c>
      <c r="EJ50" s="191" t="s">
        <v>1262</v>
      </c>
      <c r="EK50" s="192">
        <v>44547</v>
      </c>
      <c r="EL50" s="190" t="s">
        <v>5444</v>
      </c>
      <c r="EM50" s="180">
        <v>0</v>
      </c>
      <c r="EN50" s="184" t="s">
        <v>1262</v>
      </c>
      <c r="EO50" s="184" t="s">
        <v>59</v>
      </c>
      <c r="EP50" s="184">
        <v>3</v>
      </c>
      <c r="EQ50" s="184" t="s">
        <v>5439</v>
      </c>
      <c r="ER50" s="184" t="s">
        <v>1262</v>
      </c>
      <c r="ES50" s="181">
        <v>44547</v>
      </c>
      <c r="ET50" s="191" t="s">
        <v>3687</v>
      </c>
      <c r="EU50" s="191">
        <v>0</v>
      </c>
      <c r="EV50" s="191" t="s">
        <v>14</v>
      </c>
      <c r="EW50" s="191" t="s">
        <v>59</v>
      </c>
      <c r="EX50" s="191">
        <v>3</v>
      </c>
      <c r="EY50" s="191" t="s">
        <v>3660</v>
      </c>
      <c r="EZ50" s="191" t="s">
        <v>14</v>
      </c>
      <c r="FA50" s="192">
        <v>44456</v>
      </c>
      <c r="FB50" s="190" t="s">
        <v>3686</v>
      </c>
      <c r="FC50" s="184">
        <v>2</v>
      </c>
      <c r="FD50" s="184" t="s">
        <v>14</v>
      </c>
      <c r="FE50" s="184" t="s">
        <v>21</v>
      </c>
      <c r="FF50" s="184">
        <v>2</v>
      </c>
      <c r="FG50" s="184" t="s">
        <v>3668</v>
      </c>
      <c r="FH50" s="184" t="s">
        <v>14</v>
      </c>
      <c r="FI50" s="181">
        <v>44456</v>
      </c>
      <c r="FJ50" s="190" t="s">
        <v>3740</v>
      </c>
      <c r="FK50" s="191">
        <v>0</v>
      </c>
      <c r="FL50" s="191" t="s">
        <v>14</v>
      </c>
      <c r="FM50" s="191" t="s">
        <v>14</v>
      </c>
      <c r="FN50" s="191" t="s">
        <v>14</v>
      </c>
      <c r="FO50" s="191" t="s">
        <v>3660</v>
      </c>
      <c r="FP50" s="188" t="s">
        <v>14</v>
      </c>
      <c r="FQ50" s="189">
        <v>44456</v>
      </c>
      <c r="FR50" s="190" t="s">
        <v>614</v>
      </c>
      <c r="FS50" s="184" t="s">
        <v>14</v>
      </c>
      <c r="FT50" s="184">
        <v>0</v>
      </c>
      <c r="FU50" s="184" t="s">
        <v>14</v>
      </c>
      <c r="FV50" s="184" t="s">
        <v>14</v>
      </c>
      <c r="FW50" s="184" t="s">
        <v>15</v>
      </c>
      <c r="FX50" s="184">
        <v>0</v>
      </c>
      <c r="FY50" s="181">
        <v>43511</v>
      </c>
      <c r="FZ50" s="191" t="s">
        <v>4748</v>
      </c>
      <c r="GA50" s="191">
        <v>1</v>
      </c>
      <c r="GB50" s="191" t="s">
        <v>3077</v>
      </c>
      <c r="GC50" s="191" t="s">
        <v>21</v>
      </c>
      <c r="GD50" s="191">
        <v>2</v>
      </c>
      <c r="GE50" s="191" t="s">
        <v>14</v>
      </c>
      <c r="GF50" s="191" t="s">
        <v>14</v>
      </c>
      <c r="GG50" s="192">
        <v>44498</v>
      </c>
      <c r="GH50" s="190" t="s">
        <v>4754</v>
      </c>
      <c r="GI50" s="184">
        <v>1</v>
      </c>
      <c r="GJ50" s="184" t="s">
        <v>3077</v>
      </c>
      <c r="GK50" s="184" t="s">
        <v>21</v>
      </c>
      <c r="GL50" s="184">
        <v>2</v>
      </c>
      <c r="GM50" s="184" t="s">
        <v>14</v>
      </c>
      <c r="GN50" s="184" t="s">
        <v>14</v>
      </c>
      <c r="GO50" s="181">
        <v>44498</v>
      </c>
      <c r="GP50" s="191" t="s">
        <v>4749</v>
      </c>
      <c r="GQ50" s="191">
        <v>1</v>
      </c>
      <c r="GR50" s="191" t="s">
        <v>3077</v>
      </c>
      <c r="GS50" s="191" t="s">
        <v>21</v>
      </c>
      <c r="GT50" s="191">
        <v>2</v>
      </c>
      <c r="GU50" s="191" t="s">
        <v>14</v>
      </c>
      <c r="GV50" s="191" t="s">
        <v>14</v>
      </c>
      <c r="GW50" s="192">
        <v>44498</v>
      </c>
      <c r="GX50" s="190" t="s">
        <v>4755</v>
      </c>
      <c r="GY50" s="184">
        <v>0</v>
      </c>
      <c r="GZ50" s="184" t="s">
        <v>3077</v>
      </c>
      <c r="HA50" s="184" t="s">
        <v>21</v>
      </c>
      <c r="HB50" s="184">
        <v>2</v>
      </c>
      <c r="HC50" s="184" t="s">
        <v>14</v>
      </c>
      <c r="HD50" s="184" t="s">
        <v>14</v>
      </c>
      <c r="HE50" s="181">
        <v>44498</v>
      </c>
      <c r="HF50" s="191" t="s">
        <v>4747</v>
      </c>
      <c r="HG50" s="191">
        <v>2</v>
      </c>
      <c r="HH50" s="191" t="s">
        <v>3077</v>
      </c>
      <c r="HI50" s="191" t="s">
        <v>21</v>
      </c>
      <c r="HJ50" s="191">
        <v>2</v>
      </c>
      <c r="HK50" s="191" t="s">
        <v>14</v>
      </c>
      <c r="HL50" s="191" t="s">
        <v>14</v>
      </c>
      <c r="HM50" s="192">
        <v>44498</v>
      </c>
      <c r="HN50" s="190" t="s">
        <v>4753</v>
      </c>
      <c r="HO50" s="184">
        <v>1</v>
      </c>
      <c r="HP50" s="184" t="s">
        <v>3077</v>
      </c>
      <c r="HQ50" s="184" t="s">
        <v>21</v>
      </c>
      <c r="HR50" s="184">
        <v>2</v>
      </c>
      <c r="HS50" s="184" t="s">
        <v>14</v>
      </c>
      <c r="HT50" s="184" t="s">
        <v>14</v>
      </c>
      <c r="HU50" s="181">
        <v>44498</v>
      </c>
      <c r="HV50" s="191" t="s">
        <v>4750</v>
      </c>
      <c r="HW50" s="191">
        <v>0</v>
      </c>
      <c r="HX50" s="191" t="s">
        <v>3077</v>
      </c>
      <c r="HY50" s="191" t="s">
        <v>21</v>
      </c>
      <c r="HZ50" s="191">
        <v>2</v>
      </c>
      <c r="IA50" s="191" t="s">
        <v>14</v>
      </c>
      <c r="IB50" s="191" t="s">
        <v>14</v>
      </c>
      <c r="IC50" s="192">
        <v>44498</v>
      </c>
      <c r="ID50" s="190" t="s">
        <v>4752</v>
      </c>
      <c r="IE50" s="184">
        <v>1</v>
      </c>
      <c r="IF50" s="184" t="s">
        <v>3077</v>
      </c>
      <c r="IG50" s="184" t="s">
        <v>21</v>
      </c>
      <c r="IH50" s="184">
        <v>2</v>
      </c>
      <c r="II50" s="184" t="s">
        <v>14</v>
      </c>
      <c r="IJ50" s="184" t="s">
        <v>14</v>
      </c>
      <c r="IK50" s="181">
        <v>44498</v>
      </c>
      <c r="IL50" s="191" t="s">
        <v>4751</v>
      </c>
      <c r="IM50" s="191">
        <v>1</v>
      </c>
      <c r="IN50" s="191" t="s">
        <v>3077</v>
      </c>
      <c r="IO50" s="191" t="s">
        <v>21</v>
      </c>
      <c r="IP50" s="191">
        <v>2</v>
      </c>
      <c r="IQ50" s="191" t="s">
        <v>14</v>
      </c>
      <c r="IR50" s="191" t="s">
        <v>14</v>
      </c>
      <c r="IS50" s="192">
        <v>44498</v>
      </c>
    </row>
    <row r="51" spans="1:253" s="286" customFormat="1" ht="12.75" customHeight="1" x14ac:dyDescent="0.2">
      <c r="A51" s="286" t="s">
        <v>3683</v>
      </c>
      <c r="B51" s="286" t="s">
        <v>7848</v>
      </c>
      <c r="C51" s="286" t="s">
        <v>3684</v>
      </c>
      <c r="D51" s="286" t="s">
        <v>613</v>
      </c>
      <c r="E51" s="286" t="s">
        <v>7379</v>
      </c>
      <c r="F51" s="286" t="s">
        <v>3685</v>
      </c>
      <c r="G51" s="179">
        <v>54297000</v>
      </c>
      <c r="H51" s="180" t="s">
        <v>3652</v>
      </c>
      <c r="I51" s="180" t="s">
        <v>21</v>
      </c>
      <c r="J51" s="180">
        <v>2</v>
      </c>
      <c r="K51" s="180" t="s">
        <v>3654</v>
      </c>
      <c r="L51" s="180" t="s">
        <v>3653</v>
      </c>
      <c r="M51" s="181">
        <v>44456</v>
      </c>
      <c r="N51" s="190" t="s">
        <v>3688</v>
      </c>
      <c r="O51" s="182">
        <v>519240</v>
      </c>
      <c r="P51" s="182" t="s">
        <v>3656</v>
      </c>
      <c r="Q51" s="182" t="s">
        <v>21</v>
      </c>
      <c r="R51" s="182">
        <v>2</v>
      </c>
      <c r="S51" s="182" t="s">
        <v>3658</v>
      </c>
      <c r="T51" s="182" t="s">
        <v>3657</v>
      </c>
      <c r="U51" s="183">
        <v>44456</v>
      </c>
      <c r="V51" s="190" t="s">
        <v>3692</v>
      </c>
      <c r="W51" s="180">
        <v>16810000</v>
      </c>
      <c r="X51" s="180" t="s">
        <v>3689</v>
      </c>
      <c r="Y51" s="180" t="s">
        <v>21</v>
      </c>
      <c r="Z51" s="180">
        <v>2</v>
      </c>
      <c r="AA51" s="180" t="s">
        <v>3691</v>
      </c>
      <c r="AB51" s="180" t="s">
        <v>3690</v>
      </c>
      <c r="AC51" s="181">
        <v>44456</v>
      </c>
      <c r="AD51" s="190" t="s">
        <v>5448</v>
      </c>
      <c r="AE51" s="188">
        <v>2900000</v>
      </c>
      <c r="AF51" s="188" t="s">
        <v>5445</v>
      </c>
      <c r="AG51" s="188" t="s">
        <v>21</v>
      </c>
      <c r="AH51" s="188">
        <v>2</v>
      </c>
      <c r="AI51" s="188" t="s">
        <v>5447</v>
      </c>
      <c r="AJ51" s="188" t="s">
        <v>5446</v>
      </c>
      <c r="AK51" s="189">
        <v>44547</v>
      </c>
      <c r="AL51" s="190" t="s">
        <v>3693</v>
      </c>
      <c r="AM51" s="180">
        <v>0</v>
      </c>
      <c r="AN51" s="180" t="s">
        <v>14</v>
      </c>
      <c r="AO51" s="180" t="s">
        <v>14</v>
      </c>
      <c r="AP51" s="180" t="s">
        <v>14</v>
      </c>
      <c r="AQ51" s="180" t="s">
        <v>3660</v>
      </c>
      <c r="AR51" s="180" t="s">
        <v>14</v>
      </c>
      <c r="AS51" s="181">
        <v>44456</v>
      </c>
      <c r="AT51" s="191" t="s">
        <v>3694</v>
      </c>
      <c r="AU51" s="188">
        <v>0</v>
      </c>
      <c r="AV51" s="188" t="s">
        <v>14</v>
      </c>
      <c r="AW51" s="188" t="s">
        <v>14</v>
      </c>
      <c r="AX51" s="188" t="s">
        <v>14</v>
      </c>
      <c r="AY51" s="188" t="s">
        <v>3660</v>
      </c>
      <c r="AZ51" s="188" t="s">
        <v>14</v>
      </c>
      <c r="BA51" s="189">
        <v>44456</v>
      </c>
      <c r="BB51" s="190" t="s">
        <v>5134</v>
      </c>
      <c r="BC51" s="180">
        <v>0</v>
      </c>
      <c r="BD51" s="180" t="s">
        <v>5133</v>
      </c>
      <c r="BE51" s="180" t="s">
        <v>59</v>
      </c>
      <c r="BF51" s="180">
        <v>3</v>
      </c>
      <c r="BG51" s="180" t="s">
        <v>5131</v>
      </c>
      <c r="BH51" s="180" t="s">
        <v>5130</v>
      </c>
      <c r="BI51" s="181">
        <v>44517</v>
      </c>
      <c r="BJ51" s="191" t="s">
        <v>3695</v>
      </c>
      <c r="BK51" s="191">
        <v>0</v>
      </c>
      <c r="BL51" s="191" t="s">
        <v>14</v>
      </c>
      <c r="BM51" s="191" t="s">
        <v>59</v>
      </c>
      <c r="BN51" s="191">
        <v>3</v>
      </c>
      <c r="BO51" s="191" t="s">
        <v>3660</v>
      </c>
      <c r="BP51" s="188" t="s">
        <v>14</v>
      </c>
      <c r="BQ51" s="192">
        <v>44456</v>
      </c>
      <c r="BR51" s="190" t="s">
        <v>3696</v>
      </c>
      <c r="BS51" s="184">
        <v>0</v>
      </c>
      <c r="BT51" s="184" t="s">
        <v>14</v>
      </c>
      <c r="BU51" s="184" t="s">
        <v>14</v>
      </c>
      <c r="BV51" s="184" t="s">
        <v>14</v>
      </c>
      <c r="BW51" s="184" t="s">
        <v>3660</v>
      </c>
      <c r="BX51" s="184" t="s">
        <v>14</v>
      </c>
      <c r="BY51" s="181">
        <v>44456</v>
      </c>
      <c r="BZ51" s="191" t="s">
        <v>3697</v>
      </c>
      <c r="CA51" s="191">
        <v>0</v>
      </c>
      <c r="CB51" s="191" t="s">
        <v>14</v>
      </c>
      <c r="CC51" s="191" t="s">
        <v>14</v>
      </c>
      <c r="CD51" s="191" t="s">
        <v>14</v>
      </c>
      <c r="CE51" s="191" t="s">
        <v>3660</v>
      </c>
      <c r="CF51" s="191" t="s">
        <v>14</v>
      </c>
      <c r="CG51" s="192">
        <v>44456</v>
      </c>
      <c r="CH51" s="190" t="s">
        <v>8202</v>
      </c>
      <c r="CI51" s="191" t="e">
        <v>#N/A</v>
      </c>
      <c r="CJ51" s="191" t="e">
        <v>#N/A</v>
      </c>
      <c r="CK51" s="191" t="e">
        <v>#N/A</v>
      </c>
      <c r="CL51" s="191" t="e">
        <v>#N/A</v>
      </c>
      <c r="CM51" s="191" t="e">
        <v>#N/A</v>
      </c>
      <c r="CN51" s="191" t="e">
        <v>#N/A</v>
      </c>
      <c r="CO51" s="193" t="e">
        <v>#N/A</v>
      </c>
      <c r="CP51" s="191" t="s">
        <v>3698</v>
      </c>
      <c r="CQ51" s="184">
        <v>0</v>
      </c>
      <c r="CR51" s="184" t="s">
        <v>14</v>
      </c>
      <c r="CS51" s="184" t="s">
        <v>14</v>
      </c>
      <c r="CT51" s="184" t="s">
        <v>14</v>
      </c>
      <c r="CU51" s="184" t="s">
        <v>3660</v>
      </c>
      <c r="CV51" s="184" t="s">
        <v>14</v>
      </c>
      <c r="CW51" s="181">
        <v>44456</v>
      </c>
      <c r="CX51" s="191" t="s">
        <v>5449</v>
      </c>
      <c r="CY51" s="188">
        <v>2900000</v>
      </c>
      <c r="CZ51" s="188" t="s">
        <v>5427</v>
      </c>
      <c r="DA51" s="188" t="s">
        <v>21</v>
      </c>
      <c r="DB51" s="188">
        <v>2</v>
      </c>
      <c r="DC51" s="188" t="s">
        <v>5452</v>
      </c>
      <c r="DD51" s="188" t="s">
        <v>5428</v>
      </c>
      <c r="DE51" s="194">
        <v>44547</v>
      </c>
      <c r="DF51" s="190" t="s">
        <v>5453</v>
      </c>
      <c r="DG51" s="180">
        <v>13910000</v>
      </c>
      <c r="DH51" s="184" t="s">
        <v>5450</v>
      </c>
      <c r="DI51" s="184" t="s">
        <v>21</v>
      </c>
      <c r="DJ51" s="184">
        <v>2</v>
      </c>
      <c r="DK51" s="184" t="s">
        <v>5452</v>
      </c>
      <c r="DL51" s="184" t="s">
        <v>5451</v>
      </c>
      <c r="DM51" s="181">
        <v>44547</v>
      </c>
      <c r="DN51" s="191" t="s">
        <v>5456</v>
      </c>
      <c r="DO51" s="188">
        <v>0</v>
      </c>
      <c r="DP51" s="191" t="s">
        <v>5454</v>
      </c>
      <c r="DQ51" s="191" t="s">
        <v>21</v>
      </c>
      <c r="DR51" s="191">
        <v>2</v>
      </c>
      <c r="DS51" s="191" t="s">
        <v>5452</v>
      </c>
      <c r="DT51" s="191" t="s">
        <v>5455</v>
      </c>
      <c r="DU51" s="192">
        <v>44547</v>
      </c>
      <c r="DV51" s="190" t="s">
        <v>5457</v>
      </c>
      <c r="DW51" s="180">
        <v>2532000</v>
      </c>
      <c r="DX51" s="184" t="s">
        <v>5427</v>
      </c>
      <c r="DY51" s="184" t="s">
        <v>21</v>
      </c>
      <c r="DZ51" s="184">
        <v>2</v>
      </c>
      <c r="EA51" s="184" t="s">
        <v>5452</v>
      </c>
      <c r="EB51" s="184" t="s">
        <v>5428</v>
      </c>
      <c r="EC51" s="181">
        <v>44547</v>
      </c>
      <c r="ED51" s="191" t="s">
        <v>5458</v>
      </c>
      <c r="EE51" s="188">
        <v>368000</v>
      </c>
      <c r="EF51" s="191" t="s">
        <v>5427</v>
      </c>
      <c r="EG51" s="191" t="s">
        <v>21</v>
      </c>
      <c r="EH51" s="191">
        <v>2</v>
      </c>
      <c r="EI51" s="191" t="s">
        <v>5452</v>
      </c>
      <c r="EJ51" s="191" t="s">
        <v>5428</v>
      </c>
      <c r="EK51" s="192">
        <v>44547</v>
      </c>
      <c r="EL51" s="190" t="s">
        <v>5459</v>
      </c>
      <c r="EM51" s="180">
        <v>0</v>
      </c>
      <c r="EN51" s="184" t="s">
        <v>14</v>
      </c>
      <c r="EO51" s="184" t="s">
        <v>59</v>
      </c>
      <c r="EP51" s="184">
        <v>3</v>
      </c>
      <c r="EQ51" s="184" t="s">
        <v>5452</v>
      </c>
      <c r="ER51" s="184" t="s">
        <v>1262</v>
      </c>
      <c r="ES51" s="181">
        <v>44547</v>
      </c>
      <c r="ET51" s="191" t="s">
        <v>3716</v>
      </c>
      <c r="EU51" s="191">
        <v>0</v>
      </c>
      <c r="EV51" s="191" t="s">
        <v>14</v>
      </c>
      <c r="EW51" s="191" t="s">
        <v>59</v>
      </c>
      <c r="EX51" s="191">
        <v>3</v>
      </c>
      <c r="EY51" s="191" t="s">
        <v>14</v>
      </c>
      <c r="EZ51" s="191" t="s">
        <v>14</v>
      </c>
      <c r="FA51" s="192">
        <v>44456</v>
      </c>
      <c r="FB51" s="190" t="s">
        <v>3718</v>
      </c>
      <c r="FC51" s="184">
        <v>2</v>
      </c>
      <c r="FD51" s="184" t="s">
        <v>14</v>
      </c>
      <c r="FE51" s="184" t="s">
        <v>14</v>
      </c>
      <c r="FF51" s="184" t="s">
        <v>14</v>
      </c>
      <c r="FG51" s="184" t="s">
        <v>3717</v>
      </c>
      <c r="FH51" s="184" t="s">
        <v>14</v>
      </c>
      <c r="FI51" s="181">
        <v>44456</v>
      </c>
      <c r="FJ51" s="190" t="s">
        <v>3741</v>
      </c>
      <c r="FK51" s="191">
        <v>0</v>
      </c>
      <c r="FL51" s="191" t="s">
        <v>14</v>
      </c>
      <c r="FM51" s="191" t="s">
        <v>14</v>
      </c>
      <c r="FN51" s="191" t="s">
        <v>14</v>
      </c>
      <c r="FO51" s="191" t="s">
        <v>3660</v>
      </c>
      <c r="FP51" s="188" t="s">
        <v>14</v>
      </c>
      <c r="FQ51" s="189">
        <v>44456</v>
      </c>
      <c r="FR51" s="190" t="s">
        <v>3742</v>
      </c>
      <c r="FS51" s="184">
        <v>0</v>
      </c>
      <c r="FT51" s="184" t="s">
        <v>14</v>
      </c>
      <c r="FU51" s="184" t="s">
        <v>14</v>
      </c>
      <c r="FV51" s="184" t="s">
        <v>14</v>
      </c>
      <c r="FW51" s="184" t="s">
        <v>3660</v>
      </c>
      <c r="FX51" s="184" t="s">
        <v>14</v>
      </c>
      <c r="FY51" s="181">
        <v>44456</v>
      </c>
      <c r="FZ51" s="191" t="s">
        <v>4757</v>
      </c>
      <c r="GA51" s="191">
        <v>1</v>
      </c>
      <c r="GB51" s="191" t="s">
        <v>3077</v>
      </c>
      <c r="GC51" s="191" t="s">
        <v>21</v>
      </c>
      <c r="GD51" s="191">
        <v>2</v>
      </c>
      <c r="GE51" s="191" t="s">
        <v>14</v>
      </c>
      <c r="GF51" s="191" t="s">
        <v>14</v>
      </c>
      <c r="GG51" s="192">
        <v>44498</v>
      </c>
      <c r="GH51" s="190" t="s">
        <v>4763</v>
      </c>
      <c r="GI51" s="184">
        <v>1</v>
      </c>
      <c r="GJ51" s="184" t="s">
        <v>3077</v>
      </c>
      <c r="GK51" s="184" t="s">
        <v>21</v>
      </c>
      <c r="GL51" s="184">
        <v>2</v>
      </c>
      <c r="GM51" s="184" t="s">
        <v>14</v>
      </c>
      <c r="GN51" s="184" t="s">
        <v>14</v>
      </c>
      <c r="GO51" s="181">
        <v>44498</v>
      </c>
      <c r="GP51" s="191" t="s">
        <v>4758</v>
      </c>
      <c r="GQ51" s="191">
        <v>0</v>
      </c>
      <c r="GR51" s="191" t="s">
        <v>3077</v>
      </c>
      <c r="GS51" s="191" t="s">
        <v>21</v>
      </c>
      <c r="GT51" s="191">
        <v>2</v>
      </c>
      <c r="GU51" s="191" t="s">
        <v>14</v>
      </c>
      <c r="GV51" s="191" t="s">
        <v>14</v>
      </c>
      <c r="GW51" s="192">
        <v>44498</v>
      </c>
      <c r="GX51" s="190" t="s">
        <v>4764</v>
      </c>
      <c r="GY51" s="184">
        <v>0</v>
      </c>
      <c r="GZ51" s="184" t="s">
        <v>3077</v>
      </c>
      <c r="HA51" s="184" t="s">
        <v>21</v>
      </c>
      <c r="HB51" s="184">
        <v>2</v>
      </c>
      <c r="HC51" s="184" t="s">
        <v>14</v>
      </c>
      <c r="HD51" s="184" t="s">
        <v>14</v>
      </c>
      <c r="HE51" s="181">
        <v>44498</v>
      </c>
      <c r="HF51" s="191" t="s">
        <v>4756</v>
      </c>
      <c r="HG51" s="191">
        <v>0</v>
      </c>
      <c r="HH51" s="191" t="s">
        <v>3077</v>
      </c>
      <c r="HI51" s="191" t="s">
        <v>21</v>
      </c>
      <c r="HJ51" s="191">
        <v>2</v>
      </c>
      <c r="HK51" s="191" t="s">
        <v>14</v>
      </c>
      <c r="HL51" s="191" t="s">
        <v>14</v>
      </c>
      <c r="HM51" s="192">
        <v>44498</v>
      </c>
      <c r="HN51" s="190" t="s">
        <v>4762</v>
      </c>
      <c r="HO51" s="184">
        <v>2</v>
      </c>
      <c r="HP51" s="184" t="s">
        <v>3077</v>
      </c>
      <c r="HQ51" s="184" t="s">
        <v>21</v>
      </c>
      <c r="HR51" s="184">
        <v>2</v>
      </c>
      <c r="HS51" s="184" t="s">
        <v>14</v>
      </c>
      <c r="HT51" s="184" t="s">
        <v>14</v>
      </c>
      <c r="HU51" s="181">
        <v>44498</v>
      </c>
      <c r="HV51" s="191" t="s">
        <v>4759</v>
      </c>
      <c r="HW51" s="191">
        <v>1</v>
      </c>
      <c r="HX51" s="191" t="s">
        <v>3077</v>
      </c>
      <c r="HY51" s="191" t="s">
        <v>21</v>
      </c>
      <c r="HZ51" s="191">
        <v>2</v>
      </c>
      <c r="IA51" s="191" t="s">
        <v>14</v>
      </c>
      <c r="IB51" s="191" t="s">
        <v>14</v>
      </c>
      <c r="IC51" s="192">
        <v>44498</v>
      </c>
      <c r="ID51" s="190" t="s">
        <v>4761</v>
      </c>
      <c r="IE51" s="184">
        <v>1</v>
      </c>
      <c r="IF51" s="184" t="s">
        <v>3077</v>
      </c>
      <c r="IG51" s="184" t="s">
        <v>21</v>
      </c>
      <c r="IH51" s="184">
        <v>2</v>
      </c>
      <c r="II51" s="184" t="s">
        <v>14</v>
      </c>
      <c r="IJ51" s="184" t="s">
        <v>14</v>
      </c>
      <c r="IK51" s="181">
        <v>44498</v>
      </c>
      <c r="IL51" s="191" t="s">
        <v>4760</v>
      </c>
      <c r="IM51" s="191">
        <v>1</v>
      </c>
      <c r="IN51" s="191" t="s">
        <v>3077</v>
      </c>
      <c r="IO51" s="191" t="s">
        <v>21</v>
      </c>
      <c r="IP51" s="191">
        <v>2</v>
      </c>
      <c r="IQ51" s="191" t="s">
        <v>14</v>
      </c>
      <c r="IR51" s="191" t="s">
        <v>14</v>
      </c>
      <c r="IS51" s="192">
        <v>44498</v>
      </c>
    </row>
    <row r="52" spans="1:253" s="286" customFormat="1" ht="12.75" customHeight="1" x14ac:dyDescent="0.2">
      <c r="A52" s="286" t="s">
        <v>1843</v>
      </c>
      <c r="B52" s="286" t="s">
        <v>7815</v>
      </c>
      <c r="C52" s="286" t="s">
        <v>1844</v>
      </c>
      <c r="D52" s="286" t="s">
        <v>1806</v>
      </c>
      <c r="E52" s="286" t="s">
        <v>7394</v>
      </c>
      <c r="F52" s="286" t="s">
        <v>3454</v>
      </c>
      <c r="G52" s="179">
        <v>6825000</v>
      </c>
      <c r="H52" s="180" t="s">
        <v>3451</v>
      </c>
      <c r="I52" s="180" t="s">
        <v>21</v>
      </c>
      <c r="J52" s="180">
        <v>2</v>
      </c>
      <c r="K52" s="180" t="s">
        <v>3453</v>
      </c>
      <c r="L52" s="180" t="s">
        <v>3452</v>
      </c>
      <c r="M52" s="181">
        <v>44419</v>
      </c>
      <c r="N52" s="190" t="s">
        <v>3458</v>
      </c>
      <c r="O52" s="182">
        <v>10450</v>
      </c>
      <c r="P52" s="182" t="s">
        <v>3455</v>
      </c>
      <c r="Q52" s="182" t="s">
        <v>41</v>
      </c>
      <c r="R52" s="182">
        <v>1</v>
      </c>
      <c r="S52" s="182" t="s">
        <v>3457</v>
      </c>
      <c r="T52" s="182" t="s">
        <v>3456</v>
      </c>
      <c r="U52" s="183">
        <v>44419</v>
      </c>
      <c r="V52" s="190" t="s">
        <v>3461</v>
      </c>
      <c r="W52" s="180">
        <v>6825000</v>
      </c>
      <c r="X52" s="180" t="s">
        <v>3451</v>
      </c>
      <c r="Y52" s="180" t="s">
        <v>21</v>
      </c>
      <c r="Z52" s="180">
        <v>2</v>
      </c>
      <c r="AA52" s="180" t="s">
        <v>3460</v>
      </c>
      <c r="AB52" s="180" t="s">
        <v>3459</v>
      </c>
      <c r="AC52" s="181">
        <v>44419</v>
      </c>
      <c r="AD52" s="190" t="s">
        <v>6162</v>
      </c>
      <c r="AE52" s="188">
        <v>3028000</v>
      </c>
      <c r="AF52" s="188" t="s">
        <v>6159</v>
      </c>
      <c r="AG52" s="188" t="s">
        <v>59</v>
      </c>
      <c r="AH52" s="188">
        <v>3</v>
      </c>
      <c r="AI52" s="188" t="s">
        <v>6161</v>
      </c>
      <c r="AJ52" s="188" t="s">
        <v>6160</v>
      </c>
      <c r="AK52" s="189">
        <v>44584</v>
      </c>
      <c r="AL52" s="190" t="s">
        <v>6166</v>
      </c>
      <c r="AM52" s="180">
        <v>1528000</v>
      </c>
      <c r="AN52" s="180" t="s">
        <v>6163</v>
      </c>
      <c r="AO52" s="180" t="s">
        <v>59</v>
      </c>
      <c r="AP52" s="180">
        <v>3</v>
      </c>
      <c r="AQ52" s="180" t="s">
        <v>6165</v>
      </c>
      <c r="AR52" s="180" t="s">
        <v>6164</v>
      </c>
      <c r="AS52" s="181">
        <v>44584</v>
      </c>
      <c r="AT52" s="191" t="s">
        <v>1859</v>
      </c>
      <c r="AU52" s="188" t="s">
        <v>14</v>
      </c>
      <c r="AV52" s="188" t="s">
        <v>14</v>
      </c>
      <c r="AW52" s="188" t="s">
        <v>14</v>
      </c>
      <c r="AX52" s="188" t="s">
        <v>14</v>
      </c>
      <c r="AY52" s="188" t="s">
        <v>15</v>
      </c>
      <c r="AZ52" s="188" t="s">
        <v>14</v>
      </c>
      <c r="BA52" s="189">
        <v>43987</v>
      </c>
      <c r="BB52" s="190" t="s">
        <v>1858</v>
      </c>
      <c r="BC52" s="180">
        <v>0</v>
      </c>
      <c r="BD52" s="180" t="s">
        <v>1845</v>
      </c>
      <c r="BE52" s="180" t="s">
        <v>59</v>
      </c>
      <c r="BF52" s="180">
        <v>3</v>
      </c>
      <c r="BG52" s="180" t="s">
        <v>1857</v>
      </c>
      <c r="BH52" s="180" t="s">
        <v>690</v>
      </c>
      <c r="BI52" s="181">
        <v>43987</v>
      </c>
      <c r="BJ52" s="191" t="s">
        <v>2118</v>
      </c>
      <c r="BK52" s="191">
        <v>0</v>
      </c>
      <c r="BL52" s="191" t="s">
        <v>2116</v>
      </c>
      <c r="BM52" s="191" t="s">
        <v>59</v>
      </c>
      <c r="BN52" s="191">
        <v>3</v>
      </c>
      <c r="BO52" s="191" t="s">
        <v>2117</v>
      </c>
      <c r="BP52" s="188" t="s">
        <v>690</v>
      </c>
      <c r="BQ52" s="192">
        <v>44132</v>
      </c>
      <c r="BR52" s="190" t="s">
        <v>1847</v>
      </c>
      <c r="BS52" s="184" t="s">
        <v>14</v>
      </c>
      <c r="BT52" s="184" t="s">
        <v>1845</v>
      </c>
      <c r="BU52" s="184" t="s">
        <v>14</v>
      </c>
      <c r="BV52" s="184" t="s">
        <v>14</v>
      </c>
      <c r="BW52" s="184" t="s">
        <v>1846</v>
      </c>
      <c r="BX52" s="184" t="s">
        <v>690</v>
      </c>
      <c r="BY52" s="181">
        <v>43987</v>
      </c>
      <c r="BZ52" s="191" t="s">
        <v>1848</v>
      </c>
      <c r="CA52" s="191" t="s">
        <v>14</v>
      </c>
      <c r="CB52" s="191" t="s">
        <v>1845</v>
      </c>
      <c r="CC52" s="191" t="s">
        <v>14</v>
      </c>
      <c r="CD52" s="191" t="s">
        <v>14</v>
      </c>
      <c r="CE52" s="191" t="s">
        <v>1846</v>
      </c>
      <c r="CF52" s="191" t="s">
        <v>690</v>
      </c>
      <c r="CG52" s="192">
        <v>43987</v>
      </c>
      <c r="CH52" s="190" t="s">
        <v>8203</v>
      </c>
      <c r="CI52" s="191" t="e">
        <v>#N/A</v>
      </c>
      <c r="CJ52" s="191" t="e">
        <v>#N/A</v>
      </c>
      <c r="CK52" s="191" t="e">
        <v>#N/A</v>
      </c>
      <c r="CL52" s="191" t="e">
        <v>#N/A</v>
      </c>
      <c r="CM52" s="191" t="e">
        <v>#N/A</v>
      </c>
      <c r="CN52" s="191" t="e">
        <v>#N/A</v>
      </c>
      <c r="CO52" s="193" t="e">
        <v>#N/A</v>
      </c>
      <c r="CP52" s="191" t="s">
        <v>1856</v>
      </c>
      <c r="CQ52" s="184" t="s">
        <v>14</v>
      </c>
      <c r="CR52" s="184" t="s">
        <v>1853</v>
      </c>
      <c r="CS52" s="184" t="s">
        <v>14</v>
      </c>
      <c r="CT52" s="184" t="s">
        <v>14</v>
      </c>
      <c r="CU52" s="184" t="s">
        <v>1855</v>
      </c>
      <c r="CV52" s="184" t="s">
        <v>1854</v>
      </c>
      <c r="CW52" s="181">
        <v>43987</v>
      </c>
      <c r="CX52" s="191" t="s">
        <v>6169</v>
      </c>
      <c r="CY52" s="188">
        <v>1528000</v>
      </c>
      <c r="CZ52" s="188" t="s">
        <v>6167</v>
      </c>
      <c r="DA52" s="188" t="s">
        <v>59</v>
      </c>
      <c r="DB52" s="188">
        <v>3</v>
      </c>
      <c r="DC52" s="188" t="s">
        <v>6168</v>
      </c>
      <c r="DD52" s="188" t="s">
        <v>6167</v>
      </c>
      <c r="DE52" s="194">
        <v>44584</v>
      </c>
      <c r="DF52" s="190" t="s">
        <v>6170</v>
      </c>
      <c r="DG52" s="180">
        <v>3798000</v>
      </c>
      <c r="DH52" s="184" t="s">
        <v>6167</v>
      </c>
      <c r="DI52" s="184" t="s">
        <v>59</v>
      </c>
      <c r="DJ52" s="184">
        <v>3</v>
      </c>
      <c r="DK52" s="184" t="s">
        <v>6168</v>
      </c>
      <c r="DL52" s="184" t="s">
        <v>6167</v>
      </c>
      <c r="DM52" s="181">
        <v>44584</v>
      </c>
      <c r="DN52" s="191" t="s">
        <v>6171</v>
      </c>
      <c r="DO52" s="188">
        <v>1500000</v>
      </c>
      <c r="DP52" s="191" t="s">
        <v>6167</v>
      </c>
      <c r="DQ52" s="191" t="s">
        <v>59</v>
      </c>
      <c r="DR52" s="191">
        <v>3</v>
      </c>
      <c r="DS52" s="191" t="s">
        <v>6168</v>
      </c>
      <c r="DT52" s="191" t="s">
        <v>6167</v>
      </c>
      <c r="DU52" s="192">
        <v>44584</v>
      </c>
      <c r="DV52" s="190" t="s">
        <v>6172</v>
      </c>
      <c r="DW52" s="180">
        <v>105000</v>
      </c>
      <c r="DX52" s="184" t="s">
        <v>6167</v>
      </c>
      <c r="DY52" s="184" t="s">
        <v>59</v>
      </c>
      <c r="DZ52" s="184">
        <v>3</v>
      </c>
      <c r="EA52" s="184" t="s">
        <v>6168</v>
      </c>
      <c r="EB52" s="184" t="s">
        <v>6167</v>
      </c>
      <c r="EC52" s="181">
        <v>44584</v>
      </c>
      <c r="ED52" s="191" t="s">
        <v>6173</v>
      </c>
      <c r="EE52" s="188">
        <v>1363000</v>
      </c>
      <c r="EF52" s="191" t="s">
        <v>6167</v>
      </c>
      <c r="EG52" s="191" t="s">
        <v>59</v>
      </c>
      <c r="EH52" s="191">
        <v>3</v>
      </c>
      <c r="EI52" s="191" t="s">
        <v>6168</v>
      </c>
      <c r="EJ52" s="191" t="s">
        <v>6167</v>
      </c>
      <c r="EK52" s="192">
        <v>44584</v>
      </c>
      <c r="EL52" s="190" t="s">
        <v>6174</v>
      </c>
      <c r="EM52" s="180">
        <v>60000</v>
      </c>
      <c r="EN52" s="184" t="s">
        <v>6167</v>
      </c>
      <c r="EO52" s="184" t="s">
        <v>59</v>
      </c>
      <c r="EP52" s="184">
        <v>3</v>
      </c>
      <c r="EQ52" s="184" t="s">
        <v>6168</v>
      </c>
      <c r="ER52" s="184" t="s">
        <v>6167</v>
      </c>
      <c r="ES52" s="181">
        <v>44584</v>
      </c>
      <c r="ET52" s="191" t="s">
        <v>2115</v>
      </c>
      <c r="EU52" s="191">
        <v>191</v>
      </c>
      <c r="EV52" s="191" t="s">
        <v>2112</v>
      </c>
      <c r="EW52" s="191" t="s">
        <v>59</v>
      </c>
      <c r="EX52" s="191">
        <v>3</v>
      </c>
      <c r="EY52" s="191" t="s">
        <v>2114</v>
      </c>
      <c r="EZ52" s="191" t="s">
        <v>2113</v>
      </c>
      <c r="FA52" s="192">
        <v>44132</v>
      </c>
      <c r="FB52" s="190" t="s">
        <v>1852</v>
      </c>
      <c r="FC52" s="184">
        <v>2</v>
      </c>
      <c r="FD52" s="184" t="s">
        <v>1849</v>
      </c>
      <c r="FE52" s="184" t="s">
        <v>41</v>
      </c>
      <c r="FF52" s="184">
        <v>1</v>
      </c>
      <c r="FG52" s="184" t="s">
        <v>1851</v>
      </c>
      <c r="FH52" s="184" t="s">
        <v>1850</v>
      </c>
      <c r="FI52" s="181">
        <v>43987</v>
      </c>
      <c r="FJ52" s="190" t="s">
        <v>1860</v>
      </c>
      <c r="FK52" s="191" t="s">
        <v>14</v>
      </c>
      <c r="FL52" s="191" t="s">
        <v>14</v>
      </c>
      <c r="FM52" s="191" t="s">
        <v>14</v>
      </c>
      <c r="FN52" s="191" t="s">
        <v>14</v>
      </c>
      <c r="FO52" s="191" t="s">
        <v>1815</v>
      </c>
      <c r="FP52" s="188" t="s">
        <v>14</v>
      </c>
      <c r="FQ52" s="189">
        <v>43987</v>
      </c>
      <c r="FR52" s="190" t="s">
        <v>1861</v>
      </c>
      <c r="FS52" s="184" t="s">
        <v>14</v>
      </c>
      <c r="FT52" s="184" t="s">
        <v>14</v>
      </c>
      <c r="FU52" s="184" t="s">
        <v>14</v>
      </c>
      <c r="FV52" s="184" t="s">
        <v>14</v>
      </c>
      <c r="FW52" s="184" t="s">
        <v>1815</v>
      </c>
      <c r="FX52" s="184" t="s">
        <v>14</v>
      </c>
      <c r="FY52" s="181">
        <v>43987</v>
      </c>
      <c r="FZ52" s="191" t="s">
        <v>3970</v>
      </c>
      <c r="GA52" s="191">
        <v>1</v>
      </c>
      <c r="GB52" s="191" t="s">
        <v>3077</v>
      </c>
      <c r="GC52" s="191" t="s">
        <v>21</v>
      </c>
      <c r="GD52" s="191">
        <v>2</v>
      </c>
      <c r="GE52" s="191" t="s">
        <v>14</v>
      </c>
      <c r="GF52" s="191" t="s">
        <v>14</v>
      </c>
      <c r="GG52" s="192">
        <v>44489</v>
      </c>
      <c r="GH52" s="190" t="s">
        <v>3976</v>
      </c>
      <c r="GI52" s="184">
        <v>1</v>
      </c>
      <c r="GJ52" s="184" t="s">
        <v>3077</v>
      </c>
      <c r="GK52" s="184" t="s">
        <v>21</v>
      </c>
      <c r="GL52" s="184">
        <v>2</v>
      </c>
      <c r="GM52" s="184" t="s">
        <v>14</v>
      </c>
      <c r="GN52" s="184" t="s">
        <v>14</v>
      </c>
      <c r="GO52" s="181">
        <v>44489</v>
      </c>
      <c r="GP52" s="191" t="s">
        <v>3971</v>
      </c>
      <c r="GQ52" s="191">
        <v>0</v>
      </c>
      <c r="GR52" s="191" t="s">
        <v>3077</v>
      </c>
      <c r="GS52" s="191" t="s">
        <v>21</v>
      </c>
      <c r="GT52" s="191">
        <v>2</v>
      </c>
      <c r="GU52" s="191" t="s">
        <v>14</v>
      </c>
      <c r="GV52" s="191" t="s">
        <v>14</v>
      </c>
      <c r="GW52" s="192">
        <v>44489</v>
      </c>
      <c r="GX52" s="190" t="s">
        <v>3977</v>
      </c>
      <c r="GY52" s="184">
        <v>0</v>
      </c>
      <c r="GZ52" s="184" t="s">
        <v>3077</v>
      </c>
      <c r="HA52" s="184" t="s">
        <v>21</v>
      </c>
      <c r="HB52" s="184">
        <v>2</v>
      </c>
      <c r="HC52" s="184" t="s">
        <v>14</v>
      </c>
      <c r="HD52" s="184" t="s">
        <v>14</v>
      </c>
      <c r="HE52" s="181">
        <v>44489</v>
      </c>
      <c r="HF52" s="191" t="s">
        <v>3969</v>
      </c>
      <c r="HG52" s="191">
        <v>2</v>
      </c>
      <c r="HH52" s="191" t="s">
        <v>3077</v>
      </c>
      <c r="HI52" s="191" t="s">
        <v>21</v>
      </c>
      <c r="HJ52" s="191">
        <v>2</v>
      </c>
      <c r="HK52" s="191" t="s">
        <v>14</v>
      </c>
      <c r="HL52" s="191" t="s">
        <v>14</v>
      </c>
      <c r="HM52" s="192">
        <v>44489</v>
      </c>
      <c r="HN52" s="190" t="s">
        <v>3975</v>
      </c>
      <c r="HO52" s="184">
        <v>2</v>
      </c>
      <c r="HP52" s="184" t="s">
        <v>3077</v>
      </c>
      <c r="HQ52" s="184" t="s">
        <v>21</v>
      </c>
      <c r="HR52" s="184">
        <v>2</v>
      </c>
      <c r="HS52" s="184" t="s">
        <v>14</v>
      </c>
      <c r="HT52" s="184" t="s">
        <v>14</v>
      </c>
      <c r="HU52" s="181">
        <v>44489</v>
      </c>
      <c r="HV52" s="191" t="s">
        <v>3972</v>
      </c>
      <c r="HW52" s="191">
        <v>0</v>
      </c>
      <c r="HX52" s="191" t="s">
        <v>3077</v>
      </c>
      <c r="HY52" s="191" t="s">
        <v>21</v>
      </c>
      <c r="HZ52" s="191">
        <v>2</v>
      </c>
      <c r="IA52" s="191" t="s">
        <v>14</v>
      </c>
      <c r="IB52" s="191" t="s">
        <v>14</v>
      </c>
      <c r="IC52" s="192">
        <v>44489</v>
      </c>
      <c r="ID52" s="190" t="s">
        <v>3974</v>
      </c>
      <c r="IE52" s="184">
        <v>3</v>
      </c>
      <c r="IF52" s="184" t="s">
        <v>3077</v>
      </c>
      <c r="IG52" s="184" t="s">
        <v>21</v>
      </c>
      <c r="IH52" s="184">
        <v>2</v>
      </c>
      <c r="II52" s="184" t="s">
        <v>14</v>
      </c>
      <c r="IJ52" s="184" t="s">
        <v>14</v>
      </c>
      <c r="IK52" s="181">
        <v>44489</v>
      </c>
      <c r="IL52" s="191" t="s">
        <v>3973</v>
      </c>
      <c r="IM52" s="191">
        <v>2</v>
      </c>
      <c r="IN52" s="191" t="s">
        <v>3077</v>
      </c>
      <c r="IO52" s="191" t="s">
        <v>21</v>
      </c>
      <c r="IP52" s="191">
        <v>2</v>
      </c>
      <c r="IQ52" s="191" t="s">
        <v>14</v>
      </c>
      <c r="IR52" s="191" t="s">
        <v>14</v>
      </c>
      <c r="IS52" s="192">
        <v>44489</v>
      </c>
    </row>
    <row r="53" spans="1:253" s="286" customFormat="1" ht="12.75" customHeight="1" x14ac:dyDescent="0.2">
      <c r="A53" s="286" t="s">
        <v>1804</v>
      </c>
      <c r="B53" s="286" t="s">
        <v>7895</v>
      </c>
      <c r="C53" s="286" t="s">
        <v>1805</v>
      </c>
      <c r="D53" s="286" t="s">
        <v>1806</v>
      </c>
      <c r="E53" s="286" t="s">
        <v>7394</v>
      </c>
      <c r="F53" s="286" t="s">
        <v>3462</v>
      </c>
      <c r="G53" s="179">
        <v>6825000</v>
      </c>
      <c r="H53" s="180" t="s">
        <v>3451</v>
      </c>
      <c r="I53" s="180" t="s">
        <v>21</v>
      </c>
      <c r="J53" s="180">
        <v>2</v>
      </c>
      <c r="K53" s="180" t="s">
        <v>3453</v>
      </c>
      <c r="L53" s="180" t="s">
        <v>3452</v>
      </c>
      <c r="M53" s="181">
        <v>44419</v>
      </c>
      <c r="N53" s="190" t="s">
        <v>3463</v>
      </c>
      <c r="O53" s="182">
        <v>10450</v>
      </c>
      <c r="P53" s="182" t="s">
        <v>3455</v>
      </c>
      <c r="Q53" s="182" t="s">
        <v>41</v>
      </c>
      <c r="R53" s="182">
        <v>1</v>
      </c>
      <c r="S53" s="182" t="s">
        <v>3457</v>
      </c>
      <c r="T53" s="182" t="s">
        <v>3456</v>
      </c>
      <c r="U53" s="183">
        <v>44419</v>
      </c>
      <c r="V53" s="190" t="s">
        <v>3464</v>
      </c>
      <c r="W53" s="180">
        <v>6825000</v>
      </c>
      <c r="X53" s="180" t="s">
        <v>3451</v>
      </c>
      <c r="Y53" s="180" t="s">
        <v>21</v>
      </c>
      <c r="Z53" s="180">
        <v>2</v>
      </c>
      <c r="AA53" s="180" t="s">
        <v>3460</v>
      </c>
      <c r="AB53" s="180" t="s">
        <v>3459</v>
      </c>
      <c r="AC53" s="181">
        <v>44419</v>
      </c>
      <c r="AD53" s="190" t="s">
        <v>5655</v>
      </c>
      <c r="AE53" s="188">
        <v>3798000</v>
      </c>
      <c r="AF53" s="188" t="s">
        <v>5652</v>
      </c>
      <c r="AG53" s="188" t="s">
        <v>59</v>
      </c>
      <c r="AH53" s="188">
        <v>3</v>
      </c>
      <c r="AI53" s="188" t="s">
        <v>5654</v>
      </c>
      <c r="AJ53" s="188" t="s">
        <v>5653</v>
      </c>
      <c r="AK53" s="189">
        <v>44559</v>
      </c>
      <c r="AL53" s="190" t="s">
        <v>2711</v>
      </c>
      <c r="AM53" s="180" t="s">
        <v>14</v>
      </c>
      <c r="AN53" s="180" t="s">
        <v>1262</v>
      </c>
      <c r="AO53" s="180" t="s">
        <v>14</v>
      </c>
      <c r="AP53" s="180" t="s">
        <v>14</v>
      </c>
      <c r="AQ53" s="180" t="s">
        <v>2710</v>
      </c>
      <c r="AR53" s="180" t="s">
        <v>1262</v>
      </c>
      <c r="AS53" s="181">
        <v>44254</v>
      </c>
      <c r="AT53" s="191" t="s">
        <v>2039</v>
      </c>
      <c r="AU53" s="188" t="s">
        <v>14</v>
      </c>
      <c r="AV53" s="188" t="s">
        <v>2037</v>
      </c>
      <c r="AW53" s="188" t="s">
        <v>14</v>
      </c>
      <c r="AX53" s="188" t="s">
        <v>14</v>
      </c>
      <c r="AY53" s="188" t="s">
        <v>2038</v>
      </c>
      <c r="AZ53" s="188" t="s">
        <v>690</v>
      </c>
      <c r="BA53" s="189">
        <v>44104</v>
      </c>
      <c r="BB53" s="190" t="s">
        <v>1814</v>
      </c>
      <c r="BC53" s="180" t="s">
        <v>14</v>
      </c>
      <c r="BD53" s="180" t="s">
        <v>14</v>
      </c>
      <c r="BE53" s="180" t="s">
        <v>14</v>
      </c>
      <c r="BF53" s="180" t="s">
        <v>14</v>
      </c>
      <c r="BG53" s="180" t="s">
        <v>817</v>
      </c>
      <c r="BH53" s="180" t="s">
        <v>817</v>
      </c>
      <c r="BI53" s="181">
        <v>43950</v>
      </c>
      <c r="BJ53" s="191" t="s">
        <v>6176</v>
      </c>
      <c r="BK53" s="191">
        <v>58</v>
      </c>
      <c r="BL53" s="191" t="s">
        <v>6054</v>
      </c>
      <c r="BM53" s="191" t="s">
        <v>59</v>
      </c>
      <c r="BN53" s="191">
        <v>3</v>
      </c>
      <c r="BO53" s="191" t="s">
        <v>6175</v>
      </c>
      <c r="BP53" s="188" t="s">
        <v>690</v>
      </c>
      <c r="BQ53" s="192">
        <v>44584</v>
      </c>
      <c r="BR53" s="190" t="s">
        <v>1976</v>
      </c>
      <c r="BS53" s="184" t="s">
        <v>14</v>
      </c>
      <c r="BT53" s="184" t="s">
        <v>1973</v>
      </c>
      <c r="BU53" s="184" t="s">
        <v>14</v>
      </c>
      <c r="BV53" s="184" t="s">
        <v>14</v>
      </c>
      <c r="BW53" s="184" t="s">
        <v>1975</v>
      </c>
      <c r="BX53" s="184" t="s">
        <v>1974</v>
      </c>
      <c r="BY53" s="181">
        <v>44015</v>
      </c>
      <c r="BZ53" s="191" t="s">
        <v>1978</v>
      </c>
      <c r="CA53" s="191" t="s">
        <v>14</v>
      </c>
      <c r="CB53" s="191" t="s">
        <v>1973</v>
      </c>
      <c r="CC53" s="191" t="s">
        <v>14</v>
      </c>
      <c r="CD53" s="191" t="s">
        <v>14</v>
      </c>
      <c r="CE53" s="191" t="s">
        <v>1977</v>
      </c>
      <c r="CF53" s="191" t="s">
        <v>1974</v>
      </c>
      <c r="CG53" s="192">
        <v>44015</v>
      </c>
      <c r="CH53" s="190" t="s">
        <v>8204</v>
      </c>
      <c r="CI53" s="191" t="e">
        <v>#N/A</v>
      </c>
      <c r="CJ53" s="191" t="e">
        <v>#N/A</v>
      </c>
      <c r="CK53" s="191" t="e">
        <v>#N/A</v>
      </c>
      <c r="CL53" s="191" t="e">
        <v>#N/A</v>
      </c>
      <c r="CM53" s="191" t="e">
        <v>#N/A</v>
      </c>
      <c r="CN53" s="191" t="e">
        <v>#N/A</v>
      </c>
      <c r="CO53" s="193" t="e">
        <v>#N/A</v>
      </c>
      <c r="CP53" s="191" t="s">
        <v>1813</v>
      </c>
      <c r="CQ53" s="184" t="s">
        <v>14</v>
      </c>
      <c r="CR53" s="184" t="s">
        <v>14</v>
      </c>
      <c r="CS53" s="184" t="s">
        <v>14</v>
      </c>
      <c r="CT53" s="184" t="s">
        <v>14</v>
      </c>
      <c r="CU53" s="184" t="s">
        <v>1812</v>
      </c>
      <c r="CV53" s="184" t="s">
        <v>1811</v>
      </c>
      <c r="CW53" s="181">
        <v>43950</v>
      </c>
      <c r="CX53" s="191" t="s">
        <v>5658</v>
      </c>
      <c r="CY53" s="188">
        <v>3428000</v>
      </c>
      <c r="CZ53" s="188" t="s">
        <v>5656</v>
      </c>
      <c r="DA53" s="188" t="s">
        <v>59</v>
      </c>
      <c r="DB53" s="188">
        <v>3</v>
      </c>
      <c r="DC53" s="188" t="s">
        <v>5659</v>
      </c>
      <c r="DD53" s="188" t="s">
        <v>5657</v>
      </c>
      <c r="DE53" s="194">
        <v>44559</v>
      </c>
      <c r="DF53" s="190" t="s">
        <v>5660</v>
      </c>
      <c r="DG53" s="180">
        <v>3028000</v>
      </c>
      <c r="DH53" s="184" t="s">
        <v>5656</v>
      </c>
      <c r="DI53" s="184" t="s">
        <v>59</v>
      </c>
      <c r="DJ53" s="184">
        <v>3</v>
      </c>
      <c r="DK53" s="184" t="s">
        <v>5659</v>
      </c>
      <c r="DL53" s="184" t="s">
        <v>5657</v>
      </c>
      <c r="DM53" s="181">
        <v>44559</v>
      </c>
      <c r="DN53" s="191" t="s">
        <v>5661</v>
      </c>
      <c r="DO53" s="188">
        <v>370000</v>
      </c>
      <c r="DP53" s="191" t="s">
        <v>5656</v>
      </c>
      <c r="DQ53" s="191" t="s">
        <v>59</v>
      </c>
      <c r="DR53" s="191">
        <v>3</v>
      </c>
      <c r="DS53" s="191" t="s">
        <v>5659</v>
      </c>
      <c r="DT53" s="191" t="s">
        <v>5657</v>
      </c>
      <c r="DU53" s="192">
        <v>44559</v>
      </c>
      <c r="DV53" s="190" t="s">
        <v>5662</v>
      </c>
      <c r="DW53" s="180">
        <v>1321000</v>
      </c>
      <c r="DX53" s="184" t="s">
        <v>5656</v>
      </c>
      <c r="DY53" s="184" t="s">
        <v>59</v>
      </c>
      <c r="DZ53" s="184">
        <v>3</v>
      </c>
      <c r="EA53" s="184" t="s">
        <v>5659</v>
      </c>
      <c r="EB53" s="184" t="s">
        <v>5657</v>
      </c>
      <c r="EC53" s="181">
        <v>44559</v>
      </c>
      <c r="ED53" s="191" t="s">
        <v>5663</v>
      </c>
      <c r="EE53" s="188">
        <v>2047000</v>
      </c>
      <c r="EF53" s="191" t="s">
        <v>5656</v>
      </c>
      <c r="EG53" s="191" t="s">
        <v>59</v>
      </c>
      <c r="EH53" s="191">
        <v>3</v>
      </c>
      <c r="EI53" s="191" t="s">
        <v>5659</v>
      </c>
      <c r="EJ53" s="191" t="s">
        <v>5657</v>
      </c>
      <c r="EK53" s="192">
        <v>44559</v>
      </c>
      <c r="EL53" s="190" t="s">
        <v>5664</v>
      </c>
      <c r="EM53" s="180">
        <v>60000</v>
      </c>
      <c r="EN53" s="184" t="s">
        <v>5656</v>
      </c>
      <c r="EO53" s="184" t="s">
        <v>59</v>
      </c>
      <c r="EP53" s="184">
        <v>3</v>
      </c>
      <c r="EQ53" s="184" t="s">
        <v>5659</v>
      </c>
      <c r="ER53" s="184" t="s">
        <v>5657</v>
      </c>
      <c r="ES53" s="181">
        <v>44559</v>
      </c>
      <c r="ET53" s="191" t="s">
        <v>6177</v>
      </c>
      <c r="EU53" s="191">
        <v>58</v>
      </c>
      <c r="EV53" s="191" t="s">
        <v>6054</v>
      </c>
      <c r="EW53" s="191" t="s">
        <v>59</v>
      </c>
      <c r="EX53" s="191">
        <v>3</v>
      </c>
      <c r="EY53" s="191" t="s">
        <v>6175</v>
      </c>
      <c r="EZ53" s="191" t="s">
        <v>690</v>
      </c>
      <c r="FA53" s="192">
        <v>44584</v>
      </c>
      <c r="FB53" s="190" t="s">
        <v>1810</v>
      </c>
      <c r="FC53" s="184">
        <v>3</v>
      </c>
      <c r="FD53" s="184" t="s">
        <v>1807</v>
      </c>
      <c r="FE53" s="184" t="s">
        <v>41</v>
      </c>
      <c r="FF53" s="184">
        <v>1</v>
      </c>
      <c r="FG53" s="184" t="s">
        <v>1809</v>
      </c>
      <c r="FH53" s="184" t="s">
        <v>1808</v>
      </c>
      <c r="FI53" s="181">
        <v>43950</v>
      </c>
      <c r="FJ53" s="190" t="s">
        <v>1816</v>
      </c>
      <c r="FK53" s="191" t="s">
        <v>14</v>
      </c>
      <c r="FL53" s="191" t="s">
        <v>14</v>
      </c>
      <c r="FM53" s="191" t="s">
        <v>14</v>
      </c>
      <c r="FN53" s="191" t="s">
        <v>14</v>
      </c>
      <c r="FO53" s="191" t="s">
        <v>1815</v>
      </c>
      <c r="FP53" s="188" t="s">
        <v>817</v>
      </c>
      <c r="FQ53" s="189">
        <v>43950</v>
      </c>
      <c r="FR53" s="190" t="s">
        <v>1817</v>
      </c>
      <c r="FS53" s="184" t="s">
        <v>14</v>
      </c>
      <c r="FT53" s="184" t="s">
        <v>14</v>
      </c>
      <c r="FU53" s="184" t="s">
        <v>14</v>
      </c>
      <c r="FV53" s="184" t="s">
        <v>14</v>
      </c>
      <c r="FW53" s="184" t="s">
        <v>1815</v>
      </c>
      <c r="FX53" s="184" t="s">
        <v>817</v>
      </c>
      <c r="FY53" s="181">
        <v>43950</v>
      </c>
      <c r="FZ53" s="191" t="s">
        <v>3979</v>
      </c>
      <c r="GA53" s="191">
        <v>1</v>
      </c>
      <c r="GB53" s="191" t="s">
        <v>3077</v>
      </c>
      <c r="GC53" s="191" t="s">
        <v>21</v>
      </c>
      <c r="GD53" s="191">
        <v>2</v>
      </c>
      <c r="GE53" s="191" t="s">
        <v>14</v>
      </c>
      <c r="GF53" s="191" t="s">
        <v>14</v>
      </c>
      <c r="GG53" s="192">
        <v>44489</v>
      </c>
      <c r="GH53" s="190" t="s">
        <v>3985</v>
      </c>
      <c r="GI53" s="184">
        <v>1</v>
      </c>
      <c r="GJ53" s="184" t="s">
        <v>3077</v>
      </c>
      <c r="GK53" s="184" t="s">
        <v>21</v>
      </c>
      <c r="GL53" s="184">
        <v>2</v>
      </c>
      <c r="GM53" s="184" t="s">
        <v>14</v>
      </c>
      <c r="GN53" s="184" t="s">
        <v>14</v>
      </c>
      <c r="GO53" s="181">
        <v>44489</v>
      </c>
      <c r="GP53" s="191" t="s">
        <v>3980</v>
      </c>
      <c r="GQ53" s="191">
        <v>0</v>
      </c>
      <c r="GR53" s="191" t="s">
        <v>3077</v>
      </c>
      <c r="GS53" s="191" t="s">
        <v>21</v>
      </c>
      <c r="GT53" s="191">
        <v>2</v>
      </c>
      <c r="GU53" s="191" t="s">
        <v>14</v>
      </c>
      <c r="GV53" s="191" t="s">
        <v>14</v>
      </c>
      <c r="GW53" s="192">
        <v>44489</v>
      </c>
      <c r="GX53" s="190" t="s">
        <v>3986</v>
      </c>
      <c r="GY53" s="184">
        <v>0</v>
      </c>
      <c r="GZ53" s="184" t="s">
        <v>3077</v>
      </c>
      <c r="HA53" s="184" t="s">
        <v>21</v>
      </c>
      <c r="HB53" s="184">
        <v>2</v>
      </c>
      <c r="HC53" s="184" t="s">
        <v>14</v>
      </c>
      <c r="HD53" s="184" t="s">
        <v>14</v>
      </c>
      <c r="HE53" s="181">
        <v>44489</v>
      </c>
      <c r="HF53" s="191" t="s">
        <v>3978</v>
      </c>
      <c r="HG53" s="191">
        <v>2</v>
      </c>
      <c r="HH53" s="191" t="s">
        <v>3077</v>
      </c>
      <c r="HI53" s="191" t="s">
        <v>21</v>
      </c>
      <c r="HJ53" s="191">
        <v>2</v>
      </c>
      <c r="HK53" s="191" t="s">
        <v>14</v>
      </c>
      <c r="HL53" s="191" t="s">
        <v>14</v>
      </c>
      <c r="HM53" s="192">
        <v>44489</v>
      </c>
      <c r="HN53" s="190" t="s">
        <v>3984</v>
      </c>
      <c r="HO53" s="184">
        <v>2</v>
      </c>
      <c r="HP53" s="184" t="s">
        <v>3077</v>
      </c>
      <c r="HQ53" s="184" t="s">
        <v>21</v>
      </c>
      <c r="HR53" s="184">
        <v>2</v>
      </c>
      <c r="HS53" s="184" t="s">
        <v>14</v>
      </c>
      <c r="HT53" s="184" t="s">
        <v>14</v>
      </c>
      <c r="HU53" s="181">
        <v>44489</v>
      </c>
      <c r="HV53" s="191" t="s">
        <v>3981</v>
      </c>
      <c r="HW53" s="191">
        <v>0</v>
      </c>
      <c r="HX53" s="191" t="s">
        <v>3077</v>
      </c>
      <c r="HY53" s="191" t="s">
        <v>21</v>
      </c>
      <c r="HZ53" s="191">
        <v>2</v>
      </c>
      <c r="IA53" s="191" t="s">
        <v>14</v>
      </c>
      <c r="IB53" s="191" t="s">
        <v>14</v>
      </c>
      <c r="IC53" s="192">
        <v>44489</v>
      </c>
      <c r="ID53" s="190" t="s">
        <v>3983</v>
      </c>
      <c r="IE53" s="184">
        <v>3</v>
      </c>
      <c r="IF53" s="184" t="s">
        <v>3077</v>
      </c>
      <c r="IG53" s="184" t="s">
        <v>21</v>
      </c>
      <c r="IH53" s="184">
        <v>2</v>
      </c>
      <c r="II53" s="184" t="s">
        <v>14</v>
      </c>
      <c r="IJ53" s="184" t="s">
        <v>14</v>
      </c>
      <c r="IK53" s="181">
        <v>44489</v>
      </c>
      <c r="IL53" s="191" t="s">
        <v>3982</v>
      </c>
      <c r="IM53" s="191">
        <v>2</v>
      </c>
      <c r="IN53" s="191" t="s">
        <v>3077</v>
      </c>
      <c r="IO53" s="191" t="s">
        <v>21</v>
      </c>
      <c r="IP53" s="191">
        <v>2</v>
      </c>
      <c r="IQ53" s="191" t="s">
        <v>14</v>
      </c>
      <c r="IR53" s="191" t="s">
        <v>14</v>
      </c>
      <c r="IS53" s="192">
        <v>44489</v>
      </c>
    </row>
    <row r="54" spans="1:253" s="286" customFormat="1" ht="12.75" customHeight="1" x14ac:dyDescent="0.2">
      <c r="A54" s="286" t="s">
        <v>199</v>
      </c>
      <c r="B54" s="286" t="s">
        <v>7819</v>
      </c>
      <c r="C54" s="286" t="s">
        <v>200</v>
      </c>
      <c r="D54" s="286" t="s">
        <v>201</v>
      </c>
      <c r="E54" s="286" t="s">
        <v>7397</v>
      </c>
      <c r="F54" s="286" t="s">
        <v>2950</v>
      </c>
      <c r="G54" s="179">
        <v>7400000</v>
      </c>
      <c r="H54" s="180" t="s">
        <v>2947</v>
      </c>
      <c r="I54" s="180" t="s">
        <v>21</v>
      </c>
      <c r="J54" s="180">
        <v>2</v>
      </c>
      <c r="K54" s="180" t="s">
        <v>2949</v>
      </c>
      <c r="L54" s="180" t="s">
        <v>2948</v>
      </c>
      <c r="M54" s="181">
        <v>44285</v>
      </c>
      <c r="N54" s="190" t="s">
        <v>1824</v>
      </c>
      <c r="O54" s="182">
        <v>1759540</v>
      </c>
      <c r="P54" s="182" t="s">
        <v>1821</v>
      </c>
      <c r="Q54" s="182" t="s">
        <v>41</v>
      </c>
      <c r="R54" s="182">
        <v>1</v>
      </c>
      <c r="S54" s="182" t="s">
        <v>1823</v>
      </c>
      <c r="T54" s="182" t="s">
        <v>1822</v>
      </c>
      <c r="U54" s="183">
        <v>43950</v>
      </c>
      <c r="V54" s="190" t="s">
        <v>2952</v>
      </c>
      <c r="W54" s="180">
        <v>7400000</v>
      </c>
      <c r="X54" s="180" t="s">
        <v>2947</v>
      </c>
      <c r="Y54" s="180" t="s">
        <v>21</v>
      </c>
      <c r="Z54" s="180">
        <v>2</v>
      </c>
      <c r="AA54" s="180" t="s">
        <v>2951</v>
      </c>
      <c r="AB54" s="180" t="s">
        <v>2948</v>
      </c>
      <c r="AC54" s="181">
        <v>44285</v>
      </c>
      <c r="AD54" s="190" t="s">
        <v>1827</v>
      </c>
      <c r="AE54" s="188">
        <v>1800000</v>
      </c>
      <c r="AF54" s="188" t="s">
        <v>1825</v>
      </c>
      <c r="AG54" s="188" t="s">
        <v>21</v>
      </c>
      <c r="AH54" s="188">
        <v>2</v>
      </c>
      <c r="AI54" s="188" t="s">
        <v>1826</v>
      </c>
      <c r="AJ54" s="188" t="s">
        <v>1818</v>
      </c>
      <c r="AK54" s="189">
        <v>43950</v>
      </c>
      <c r="AL54" s="190" t="s">
        <v>3354</v>
      </c>
      <c r="AM54" s="180">
        <v>1522000</v>
      </c>
      <c r="AN54" s="180" t="s">
        <v>3351</v>
      </c>
      <c r="AO54" s="180" t="s">
        <v>21</v>
      </c>
      <c r="AP54" s="180">
        <v>2</v>
      </c>
      <c r="AQ54" s="180" t="s">
        <v>3353</v>
      </c>
      <c r="AR54" s="180" t="s">
        <v>3352</v>
      </c>
      <c r="AS54" s="181">
        <v>44412</v>
      </c>
      <c r="AT54" s="191" t="s">
        <v>1326</v>
      </c>
      <c r="AU54" s="188" t="s">
        <v>14</v>
      </c>
      <c r="AV54" s="188" t="s">
        <v>14</v>
      </c>
      <c r="AW54" s="188" t="s">
        <v>14</v>
      </c>
      <c r="AX54" s="188" t="s">
        <v>14</v>
      </c>
      <c r="AY54" s="188" t="s">
        <v>1325</v>
      </c>
      <c r="AZ54" s="188" t="s">
        <v>14</v>
      </c>
      <c r="BA54" s="189">
        <v>43767</v>
      </c>
      <c r="BB54" s="190" t="s">
        <v>205</v>
      </c>
      <c r="BC54" s="180" t="s">
        <v>14</v>
      </c>
      <c r="BD54" s="180">
        <v>0</v>
      </c>
      <c r="BE54" s="180" t="s">
        <v>14</v>
      </c>
      <c r="BF54" s="180" t="s">
        <v>14</v>
      </c>
      <c r="BG54" s="180" t="s">
        <v>15</v>
      </c>
      <c r="BH54" s="180">
        <v>0</v>
      </c>
      <c r="BI54" s="181">
        <v>43503</v>
      </c>
      <c r="BJ54" s="191" t="s">
        <v>3372</v>
      </c>
      <c r="BK54" s="191">
        <v>899</v>
      </c>
      <c r="BL54" s="191" t="s">
        <v>3369</v>
      </c>
      <c r="BM54" s="191" t="s">
        <v>21</v>
      </c>
      <c r="BN54" s="191">
        <v>2</v>
      </c>
      <c r="BO54" s="191" t="s">
        <v>3371</v>
      </c>
      <c r="BP54" s="188" t="s">
        <v>3370</v>
      </c>
      <c r="BQ54" s="192">
        <v>44412</v>
      </c>
      <c r="BR54" s="190" t="s">
        <v>202</v>
      </c>
      <c r="BS54" s="184" t="s">
        <v>14</v>
      </c>
      <c r="BT54" s="184">
        <v>0</v>
      </c>
      <c r="BU54" s="184" t="s">
        <v>14</v>
      </c>
      <c r="BV54" s="184" t="s">
        <v>14</v>
      </c>
      <c r="BW54" s="184" t="s">
        <v>15</v>
      </c>
      <c r="BX54" s="184">
        <v>0</v>
      </c>
      <c r="BY54" s="181">
        <v>43503</v>
      </c>
      <c r="BZ54" s="191" t="s">
        <v>203</v>
      </c>
      <c r="CA54" s="191" t="s">
        <v>14</v>
      </c>
      <c r="CB54" s="191">
        <v>0</v>
      </c>
      <c r="CC54" s="191" t="s">
        <v>14</v>
      </c>
      <c r="CD54" s="191" t="s">
        <v>14</v>
      </c>
      <c r="CE54" s="191" t="s">
        <v>15</v>
      </c>
      <c r="CF54" s="191">
        <v>0</v>
      </c>
      <c r="CG54" s="192">
        <v>43503</v>
      </c>
      <c r="CH54" s="190" t="s">
        <v>8205</v>
      </c>
      <c r="CI54" s="191" t="e">
        <v>#N/A</v>
      </c>
      <c r="CJ54" s="191" t="e">
        <v>#N/A</v>
      </c>
      <c r="CK54" s="191" t="e">
        <v>#N/A</v>
      </c>
      <c r="CL54" s="191" t="e">
        <v>#N/A</v>
      </c>
      <c r="CM54" s="191" t="e">
        <v>#N/A</v>
      </c>
      <c r="CN54" s="191" t="e">
        <v>#N/A</v>
      </c>
      <c r="CO54" s="193" t="e">
        <v>#N/A</v>
      </c>
      <c r="CP54" s="191" t="s">
        <v>204</v>
      </c>
      <c r="CQ54" s="184" t="s">
        <v>14</v>
      </c>
      <c r="CR54" s="184">
        <v>0</v>
      </c>
      <c r="CS54" s="184" t="s">
        <v>14</v>
      </c>
      <c r="CT54" s="184" t="s">
        <v>14</v>
      </c>
      <c r="CU54" s="184" t="s">
        <v>15</v>
      </c>
      <c r="CV54" s="184">
        <v>0</v>
      </c>
      <c r="CW54" s="181">
        <v>43503</v>
      </c>
      <c r="CX54" s="191" t="s">
        <v>2956</v>
      </c>
      <c r="CY54" s="188">
        <v>1300000</v>
      </c>
      <c r="CZ54" s="188" t="s">
        <v>2947</v>
      </c>
      <c r="DA54" s="188" t="s">
        <v>21</v>
      </c>
      <c r="DB54" s="188">
        <v>2</v>
      </c>
      <c r="DC54" s="188" t="s">
        <v>2955</v>
      </c>
      <c r="DD54" s="188" t="s">
        <v>2948</v>
      </c>
      <c r="DE54" s="194">
        <v>44286</v>
      </c>
      <c r="DF54" s="190" t="s">
        <v>2957</v>
      </c>
      <c r="DG54" s="180">
        <v>4900000</v>
      </c>
      <c r="DH54" s="184" t="s">
        <v>2947</v>
      </c>
      <c r="DI54" s="184" t="s">
        <v>21</v>
      </c>
      <c r="DJ54" s="184">
        <v>2</v>
      </c>
      <c r="DK54" s="184" t="s">
        <v>2955</v>
      </c>
      <c r="DL54" s="184" t="s">
        <v>2948</v>
      </c>
      <c r="DM54" s="181">
        <v>44286</v>
      </c>
      <c r="DN54" s="191" t="s">
        <v>2958</v>
      </c>
      <c r="DO54" s="188">
        <v>1200000</v>
      </c>
      <c r="DP54" s="191" t="s">
        <v>2947</v>
      </c>
      <c r="DQ54" s="191" t="s">
        <v>21</v>
      </c>
      <c r="DR54" s="191">
        <v>2</v>
      </c>
      <c r="DS54" s="191" t="s">
        <v>2955</v>
      </c>
      <c r="DT54" s="191" t="s">
        <v>2948</v>
      </c>
      <c r="DU54" s="192">
        <v>44286</v>
      </c>
      <c r="DV54" s="190" t="s">
        <v>2959</v>
      </c>
      <c r="DW54" s="180">
        <v>871000</v>
      </c>
      <c r="DX54" s="184" t="s">
        <v>2947</v>
      </c>
      <c r="DY54" s="184" t="s">
        <v>21</v>
      </c>
      <c r="DZ54" s="184">
        <v>2</v>
      </c>
      <c r="EA54" s="184" t="s">
        <v>2955</v>
      </c>
      <c r="EB54" s="184" t="s">
        <v>2948</v>
      </c>
      <c r="EC54" s="181">
        <v>44286</v>
      </c>
      <c r="ED54" s="191" t="s">
        <v>2960</v>
      </c>
      <c r="EE54" s="188">
        <v>273000</v>
      </c>
      <c r="EF54" s="191" t="s">
        <v>2947</v>
      </c>
      <c r="EG54" s="191" t="s">
        <v>21</v>
      </c>
      <c r="EH54" s="191">
        <v>2</v>
      </c>
      <c r="EI54" s="191" t="s">
        <v>2955</v>
      </c>
      <c r="EJ54" s="191" t="s">
        <v>2948</v>
      </c>
      <c r="EK54" s="192">
        <v>44286</v>
      </c>
      <c r="EL54" s="190" t="s">
        <v>2961</v>
      </c>
      <c r="EM54" s="180">
        <v>156000</v>
      </c>
      <c r="EN54" s="184" t="s">
        <v>2947</v>
      </c>
      <c r="EO54" s="184" t="s">
        <v>21</v>
      </c>
      <c r="EP54" s="184">
        <v>2</v>
      </c>
      <c r="EQ54" s="184" t="s">
        <v>2955</v>
      </c>
      <c r="ER54" s="184" t="s">
        <v>2948</v>
      </c>
      <c r="ES54" s="181">
        <v>44286</v>
      </c>
      <c r="ET54" s="191" t="s">
        <v>3373</v>
      </c>
      <c r="EU54" s="191">
        <v>899</v>
      </c>
      <c r="EV54" s="191" t="s">
        <v>3369</v>
      </c>
      <c r="EW54" s="191" t="s">
        <v>21</v>
      </c>
      <c r="EX54" s="191">
        <v>2</v>
      </c>
      <c r="EY54" s="191" t="s">
        <v>3371</v>
      </c>
      <c r="EZ54" s="191" t="s">
        <v>3370</v>
      </c>
      <c r="FA54" s="192">
        <v>44412</v>
      </c>
      <c r="FB54" s="190" t="s">
        <v>1820</v>
      </c>
      <c r="FC54" s="184">
        <v>5</v>
      </c>
      <c r="FD54" s="184" t="s">
        <v>1753</v>
      </c>
      <c r="FE54" s="184" t="s">
        <v>41</v>
      </c>
      <c r="FF54" s="184">
        <v>1</v>
      </c>
      <c r="FG54" s="184" t="s">
        <v>1819</v>
      </c>
      <c r="FH54" s="184" t="s">
        <v>1818</v>
      </c>
      <c r="FI54" s="181">
        <v>43950</v>
      </c>
      <c r="FJ54" s="190" t="s">
        <v>1982</v>
      </c>
      <c r="FK54" s="191">
        <v>198000</v>
      </c>
      <c r="FL54" s="191" t="s">
        <v>1979</v>
      </c>
      <c r="FM54" s="191" t="s">
        <v>59</v>
      </c>
      <c r="FN54" s="191">
        <v>3</v>
      </c>
      <c r="FO54" s="191" t="s">
        <v>1981</v>
      </c>
      <c r="FP54" s="188" t="s">
        <v>1980</v>
      </c>
      <c r="FQ54" s="189">
        <v>44015</v>
      </c>
      <c r="FR54" s="190" t="s">
        <v>1983</v>
      </c>
      <c r="FS54" s="184">
        <v>633000</v>
      </c>
      <c r="FT54" s="184" t="s">
        <v>1979</v>
      </c>
      <c r="FU54" s="184" t="s">
        <v>59</v>
      </c>
      <c r="FV54" s="184">
        <v>3</v>
      </c>
      <c r="FW54" s="184" t="s">
        <v>1981</v>
      </c>
      <c r="FX54" s="184" t="s">
        <v>1980</v>
      </c>
      <c r="FY54" s="181">
        <v>44015</v>
      </c>
      <c r="FZ54" s="191" t="s">
        <v>4424</v>
      </c>
      <c r="GA54" s="191">
        <v>1</v>
      </c>
      <c r="GB54" s="191" t="s">
        <v>3077</v>
      </c>
      <c r="GC54" s="191" t="s">
        <v>21</v>
      </c>
      <c r="GD54" s="191">
        <v>2</v>
      </c>
      <c r="GE54" s="191" t="s">
        <v>14</v>
      </c>
      <c r="GF54" s="191" t="s">
        <v>14</v>
      </c>
      <c r="GG54" s="192">
        <v>44496</v>
      </c>
      <c r="GH54" s="190" t="s">
        <v>4430</v>
      </c>
      <c r="GI54" s="184">
        <v>3</v>
      </c>
      <c r="GJ54" s="184" t="s">
        <v>3077</v>
      </c>
      <c r="GK54" s="184" t="s">
        <v>21</v>
      </c>
      <c r="GL54" s="184">
        <v>2</v>
      </c>
      <c r="GM54" s="184" t="s">
        <v>14</v>
      </c>
      <c r="GN54" s="184" t="s">
        <v>14</v>
      </c>
      <c r="GO54" s="181">
        <v>44496</v>
      </c>
      <c r="GP54" s="191" t="s">
        <v>4425</v>
      </c>
      <c r="GQ54" s="191">
        <v>0</v>
      </c>
      <c r="GR54" s="191" t="s">
        <v>3077</v>
      </c>
      <c r="GS54" s="191" t="s">
        <v>21</v>
      </c>
      <c r="GT54" s="191">
        <v>2</v>
      </c>
      <c r="GU54" s="191" t="s">
        <v>14</v>
      </c>
      <c r="GV54" s="191" t="s">
        <v>14</v>
      </c>
      <c r="GW54" s="192">
        <v>44496</v>
      </c>
      <c r="GX54" s="190" t="s">
        <v>4431</v>
      </c>
      <c r="GY54" s="184">
        <v>0</v>
      </c>
      <c r="GZ54" s="184" t="s">
        <v>3077</v>
      </c>
      <c r="HA54" s="184" t="s">
        <v>21</v>
      </c>
      <c r="HB54" s="184">
        <v>2</v>
      </c>
      <c r="HC54" s="184" t="s">
        <v>14</v>
      </c>
      <c r="HD54" s="184" t="s">
        <v>14</v>
      </c>
      <c r="HE54" s="181">
        <v>44496</v>
      </c>
      <c r="HF54" s="191" t="s">
        <v>4423</v>
      </c>
      <c r="HG54" s="191">
        <v>2</v>
      </c>
      <c r="HH54" s="191" t="s">
        <v>3077</v>
      </c>
      <c r="HI54" s="191" t="s">
        <v>21</v>
      </c>
      <c r="HJ54" s="191">
        <v>2</v>
      </c>
      <c r="HK54" s="191" t="s">
        <v>14</v>
      </c>
      <c r="HL54" s="191" t="s">
        <v>14</v>
      </c>
      <c r="HM54" s="192">
        <v>44496</v>
      </c>
      <c r="HN54" s="190" t="s">
        <v>4429</v>
      </c>
      <c r="HO54" s="184">
        <v>2</v>
      </c>
      <c r="HP54" s="184" t="s">
        <v>3077</v>
      </c>
      <c r="HQ54" s="184" t="s">
        <v>21</v>
      </c>
      <c r="HR54" s="184">
        <v>2</v>
      </c>
      <c r="HS54" s="184" t="s">
        <v>14</v>
      </c>
      <c r="HT54" s="184" t="s">
        <v>14</v>
      </c>
      <c r="HU54" s="181">
        <v>44496</v>
      </c>
      <c r="HV54" s="191" t="s">
        <v>4426</v>
      </c>
      <c r="HW54" s="191">
        <v>1</v>
      </c>
      <c r="HX54" s="191" t="s">
        <v>3077</v>
      </c>
      <c r="HY54" s="191" t="s">
        <v>21</v>
      </c>
      <c r="HZ54" s="191">
        <v>2</v>
      </c>
      <c r="IA54" s="191" t="s">
        <v>14</v>
      </c>
      <c r="IB54" s="191" t="s">
        <v>14</v>
      </c>
      <c r="IC54" s="192">
        <v>44496</v>
      </c>
      <c r="ID54" s="190" t="s">
        <v>4428</v>
      </c>
      <c r="IE54" s="184">
        <v>1</v>
      </c>
      <c r="IF54" s="184" t="s">
        <v>3077</v>
      </c>
      <c r="IG54" s="184" t="s">
        <v>21</v>
      </c>
      <c r="IH54" s="184">
        <v>2</v>
      </c>
      <c r="II54" s="184" t="s">
        <v>14</v>
      </c>
      <c r="IJ54" s="184" t="s">
        <v>14</v>
      </c>
      <c r="IK54" s="181">
        <v>44496</v>
      </c>
      <c r="IL54" s="191" t="s">
        <v>4427</v>
      </c>
      <c r="IM54" s="191">
        <v>1</v>
      </c>
      <c r="IN54" s="191" t="s">
        <v>3077</v>
      </c>
      <c r="IO54" s="191" t="s">
        <v>21</v>
      </c>
      <c r="IP54" s="191">
        <v>2</v>
      </c>
      <c r="IQ54" s="191" t="s">
        <v>14</v>
      </c>
      <c r="IR54" s="191" t="s">
        <v>14</v>
      </c>
      <c r="IS54" s="192">
        <v>44496</v>
      </c>
    </row>
    <row r="55" spans="1:253" s="286" customFormat="1" ht="12.75" customHeight="1" x14ac:dyDescent="0.2">
      <c r="A55" s="286" t="s">
        <v>206</v>
      </c>
      <c r="B55" s="286" t="s">
        <v>7815</v>
      </c>
      <c r="C55" s="286" t="s">
        <v>207</v>
      </c>
      <c r="D55" s="286" t="s">
        <v>201</v>
      </c>
      <c r="E55" s="286" t="s">
        <v>7397</v>
      </c>
      <c r="F55" s="286" t="s">
        <v>2953</v>
      </c>
      <c r="G55" s="179">
        <v>7400000</v>
      </c>
      <c r="H55" s="180" t="s">
        <v>2947</v>
      </c>
      <c r="I55" s="180" t="s">
        <v>21</v>
      </c>
      <c r="J55" s="180">
        <v>2</v>
      </c>
      <c r="K55" s="180" t="s">
        <v>2949</v>
      </c>
      <c r="L55" s="180" t="s">
        <v>2948</v>
      </c>
      <c r="M55" s="181">
        <v>44285</v>
      </c>
      <c r="N55" s="190" t="s">
        <v>2027</v>
      </c>
      <c r="O55" s="182">
        <v>1759540</v>
      </c>
      <c r="P55" s="182" t="s">
        <v>2024</v>
      </c>
      <c r="Q55" s="182" t="s">
        <v>41</v>
      </c>
      <c r="R55" s="182">
        <v>1</v>
      </c>
      <c r="S55" s="182" t="s">
        <v>2026</v>
      </c>
      <c r="T55" s="182" t="s">
        <v>2025</v>
      </c>
      <c r="U55" s="183">
        <v>44102</v>
      </c>
      <c r="V55" s="190" t="s">
        <v>2954</v>
      </c>
      <c r="W55" s="180">
        <v>7400000</v>
      </c>
      <c r="X55" s="180" t="s">
        <v>2947</v>
      </c>
      <c r="Y55" s="180" t="s">
        <v>21</v>
      </c>
      <c r="Z55" s="180">
        <v>2</v>
      </c>
      <c r="AA55" s="180" t="s">
        <v>2951</v>
      </c>
      <c r="AB55" s="180" t="s">
        <v>2948</v>
      </c>
      <c r="AC55" s="181">
        <v>44285</v>
      </c>
      <c r="AD55" s="190" t="s">
        <v>3360</v>
      </c>
      <c r="AE55" s="188">
        <v>634000</v>
      </c>
      <c r="AF55" s="188" t="s">
        <v>3355</v>
      </c>
      <c r="AG55" s="188" t="s">
        <v>21</v>
      </c>
      <c r="AH55" s="188">
        <v>2</v>
      </c>
      <c r="AI55" s="188" t="s">
        <v>3359</v>
      </c>
      <c r="AJ55" s="188" t="s">
        <v>3356</v>
      </c>
      <c r="AK55" s="189">
        <v>44412</v>
      </c>
      <c r="AL55" s="190" t="s">
        <v>3358</v>
      </c>
      <c r="AM55" s="180">
        <v>634000</v>
      </c>
      <c r="AN55" s="180" t="s">
        <v>3355</v>
      </c>
      <c r="AO55" s="180" t="s">
        <v>21</v>
      </c>
      <c r="AP55" s="180">
        <v>2</v>
      </c>
      <c r="AQ55" s="180" t="s">
        <v>3357</v>
      </c>
      <c r="AR55" s="180" t="s">
        <v>3356</v>
      </c>
      <c r="AS55" s="181">
        <v>44412</v>
      </c>
      <c r="AT55" s="191" t="s">
        <v>212</v>
      </c>
      <c r="AU55" s="188" t="s">
        <v>14</v>
      </c>
      <c r="AV55" s="188">
        <v>0</v>
      </c>
      <c r="AW55" s="188" t="s">
        <v>14</v>
      </c>
      <c r="AX55" s="188" t="s">
        <v>14</v>
      </c>
      <c r="AY55" s="188" t="s">
        <v>15</v>
      </c>
      <c r="AZ55" s="188">
        <v>0</v>
      </c>
      <c r="BA55" s="189">
        <v>43503</v>
      </c>
      <c r="BB55" s="190" t="s">
        <v>211</v>
      </c>
      <c r="BC55" s="180" t="s">
        <v>14</v>
      </c>
      <c r="BD55" s="180">
        <v>0</v>
      </c>
      <c r="BE55" s="180" t="s">
        <v>14</v>
      </c>
      <c r="BF55" s="180" t="s">
        <v>14</v>
      </c>
      <c r="BG55" s="180" t="s">
        <v>15</v>
      </c>
      <c r="BH55" s="180">
        <v>0</v>
      </c>
      <c r="BI55" s="181">
        <v>43503</v>
      </c>
      <c r="BJ55" s="191" t="s">
        <v>3377</v>
      </c>
      <c r="BK55" s="191">
        <v>849</v>
      </c>
      <c r="BL55" s="191" t="s">
        <v>3374</v>
      </c>
      <c r="BM55" s="191" t="s">
        <v>21</v>
      </c>
      <c r="BN55" s="191">
        <v>2</v>
      </c>
      <c r="BO55" s="191" t="s">
        <v>3376</v>
      </c>
      <c r="BP55" s="188" t="s">
        <v>3375</v>
      </c>
      <c r="BQ55" s="192">
        <v>44412</v>
      </c>
      <c r="BR55" s="190" t="s">
        <v>208</v>
      </c>
      <c r="BS55" s="184" t="s">
        <v>14</v>
      </c>
      <c r="BT55" s="184">
        <v>0</v>
      </c>
      <c r="BU55" s="184" t="s">
        <v>14</v>
      </c>
      <c r="BV55" s="184" t="s">
        <v>14</v>
      </c>
      <c r="BW55" s="184" t="s">
        <v>15</v>
      </c>
      <c r="BX55" s="184">
        <v>0</v>
      </c>
      <c r="BY55" s="181">
        <v>43503</v>
      </c>
      <c r="BZ55" s="191" t="s">
        <v>209</v>
      </c>
      <c r="CA55" s="191" t="s">
        <v>14</v>
      </c>
      <c r="CB55" s="191">
        <v>0</v>
      </c>
      <c r="CC55" s="191" t="s">
        <v>14</v>
      </c>
      <c r="CD55" s="191" t="s">
        <v>14</v>
      </c>
      <c r="CE55" s="191" t="s">
        <v>15</v>
      </c>
      <c r="CF55" s="191">
        <v>0</v>
      </c>
      <c r="CG55" s="192">
        <v>43503</v>
      </c>
      <c r="CH55" s="190" t="s">
        <v>8206</v>
      </c>
      <c r="CI55" s="191" t="e">
        <v>#N/A</v>
      </c>
      <c r="CJ55" s="191" t="e">
        <v>#N/A</v>
      </c>
      <c r="CK55" s="191" t="e">
        <v>#N/A</v>
      </c>
      <c r="CL55" s="191" t="e">
        <v>#N/A</v>
      </c>
      <c r="CM55" s="191" t="e">
        <v>#N/A</v>
      </c>
      <c r="CN55" s="191" t="e">
        <v>#N/A</v>
      </c>
      <c r="CO55" s="193" t="e">
        <v>#N/A</v>
      </c>
      <c r="CP55" s="191" t="s">
        <v>210</v>
      </c>
      <c r="CQ55" s="184" t="s">
        <v>14</v>
      </c>
      <c r="CR55" s="184">
        <v>0</v>
      </c>
      <c r="CS55" s="184" t="s">
        <v>14</v>
      </c>
      <c r="CT55" s="184" t="s">
        <v>14</v>
      </c>
      <c r="CU55" s="184" t="s">
        <v>15</v>
      </c>
      <c r="CV55" s="184">
        <v>0</v>
      </c>
      <c r="CW55" s="181">
        <v>43503</v>
      </c>
      <c r="CX55" s="191" t="s">
        <v>2962</v>
      </c>
      <c r="CY55" s="188">
        <v>348000</v>
      </c>
      <c r="CZ55" s="188" t="s">
        <v>3361</v>
      </c>
      <c r="DA55" s="188" t="s">
        <v>21</v>
      </c>
      <c r="DB55" s="188">
        <v>2</v>
      </c>
      <c r="DC55" s="188" t="s">
        <v>3363</v>
      </c>
      <c r="DD55" s="188" t="s">
        <v>3362</v>
      </c>
      <c r="DE55" s="194">
        <v>44412</v>
      </c>
      <c r="DF55" s="190" t="s">
        <v>3364</v>
      </c>
      <c r="DG55" s="180">
        <v>6766000</v>
      </c>
      <c r="DH55" s="184" t="s">
        <v>3361</v>
      </c>
      <c r="DI55" s="184" t="s">
        <v>21</v>
      </c>
      <c r="DJ55" s="184">
        <v>2</v>
      </c>
      <c r="DK55" s="184" t="s">
        <v>3363</v>
      </c>
      <c r="DL55" s="184" t="s">
        <v>3362</v>
      </c>
      <c r="DM55" s="181">
        <v>44412</v>
      </c>
      <c r="DN55" s="191" t="s">
        <v>3365</v>
      </c>
      <c r="DO55" s="188">
        <v>286000</v>
      </c>
      <c r="DP55" s="191" t="s">
        <v>3361</v>
      </c>
      <c r="DQ55" s="191" t="s">
        <v>21</v>
      </c>
      <c r="DR55" s="191">
        <v>2</v>
      </c>
      <c r="DS55" s="191" t="s">
        <v>3363</v>
      </c>
      <c r="DT55" s="191" t="s">
        <v>3362</v>
      </c>
      <c r="DU55" s="192">
        <v>44412</v>
      </c>
      <c r="DV55" s="190" t="s">
        <v>3366</v>
      </c>
      <c r="DW55" s="180">
        <v>65000</v>
      </c>
      <c r="DX55" s="184" t="s">
        <v>3361</v>
      </c>
      <c r="DY55" s="184" t="s">
        <v>21</v>
      </c>
      <c r="DZ55" s="184">
        <v>2</v>
      </c>
      <c r="EA55" s="184" t="s">
        <v>3363</v>
      </c>
      <c r="EB55" s="184" t="s">
        <v>3362</v>
      </c>
      <c r="EC55" s="181">
        <v>44412</v>
      </c>
      <c r="ED55" s="191" t="s">
        <v>3367</v>
      </c>
      <c r="EE55" s="188">
        <v>277000</v>
      </c>
      <c r="EF55" s="191" t="s">
        <v>3361</v>
      </c>
      <c r="EG55" s="191" t="s">
        <v>21</v>
      </c>
      <c r="EH55" s="191">
        <v>2</v>
      </c>
      <c r="EI55" s="191" t="s">
        <v>3363</v>
      </c>
      <c r="EJ55" s="191" t="s">
        <v>3362</v>
      </c>
      <c r="EK55" s="192">
        <v>44412</v>
      </c>
      <c r="EL55" s="190" t="s">
        <v>3368</v>
      </c>
      <c r="EM55" s="180">
        <v>6000</v>
      </c>
      <c r="EN55" s="184" t="s">
        <v>3361</v>
      </c>
      <c r="EO55" s="184" t="s">
        <v>21</v>
      </c>
      <c r="EP55" s="184">
        <v>2</v>
      </c>
      <c r="EQ55" s="184" t="s">
        <v>3363</v>
      </c>
      <c r="ER55" s="184" t="s">
        <v>3362</v>
      </c>
      <c r="ES55" s="181">
        <v>44412</v>
      </c>
      <c r="ET55" s="191" t="s">
        <v>3378</v>
      </c>
      <c r="EU55" s="191">
        <v>899</v>
      </c>
      <c r="EV55" s="191" t="s">
        <v>3369</v>
      </c>
      <c r="EW55" s="191" t="s">
        <v>21</v>
      </c>
      <c r="EX55" s="191">
        <v>2</v>
      </c>
      <c r="EY55" s="191" t="s">
        <v>3371</v>
      </c>
      <c r="EZ55" s="191" t="s">
        <v>3370</v>
      </c>
      <c r="FA55" s="192">
        <v>44412</v>
      </c>
      <c r="FB55" s="190" t="s">
        <v>1830</v>
      </c>
      <c r="FC55" s="184">
        <v>2</v>
      </c>
      <c r="FD55" s="184" t="s">
        <v>1753</v>
      </c>
      <c r="FE55" s="184" t="s">
        <v>41</v>
      </c>
      <c r="FF55" s="184">
        <v>1</v>
      </c>
      <c r="FG55" s="184" t="s">
        <v>1829</v>
      </c>
      <c r="FH55" s="184" t="s">
        <v>1828</v>
      </c>
      <c r="FI55" s="181">
        <v>43950</v>
      </c>
      <c r="FJ55" s="190" t="s">
        <v>1985</v>
      </c>
      <c r="FK55" s="191">
        <v>79000</v>
      </c>
      <c r="FL55" s="191" t="s">
        <v>1979</v>
      </c>
      <c r="FM55" s="191" t="s">
        <v>59</v>
      </c>
      <c r="FN55" s="191">
        <v>3</v>
      </c>
      <c r="FO55" s="191" t="s">
        <v>1984</v>
      </c>
      <c r="FP55" s="188" t="s">
        <v>1980</v>
      </c>
      <c r="FQ55" s="189">
        <v>44015</v>
      </c>
      <c r="FR55" s="190" t="s">
        <v>1986</v>
      </c>
      <c r="FS55" s="184">
        <v>229000</v>
      </c>
      <c r="FT55" s="184" t="s">
        <v>1979</v>
      </c>
      <c r="FU55" s="184" t="s">
        <v>59</v>
      </c>
      <c r="FV55" s="184">
        <v>3</v>
      </c>
      <c r="FW55" s="184" t="s">
        <v>1984</v>
      </c>
      <c r="FX55" s="184" t="s">
        <v>1980</v>
      </c>
      <c r="FY55" s="181">
        <v>44015</v>
      </c>
      <c r="FZ55" s="191" t="s">
        <v>4433</v>
      </c>
      <c r="GA55" s="191">
        <v>1</v>
      </c>
      <c r="GB55" s="191" t="s">
        <v>3077</v>
      </c>
      <c r="GC55" s="191" t="s">
        <v>21</v>
      </c>
      <c r="GD55" s="191">
        <v>2</v>
      </c>
      <c r="GE55" s="191" t="s">
        <v>14</v>
      </c>
      <c r="GF55" s="191" t="s">
        <v>14</v>
      </c>
      <c r="GG55" s="192">
        <v>44496</v>
      </c>
      <c r="GH55" s="190" t="s">
        <v>4439</v>
      </c>
      <c r="GI55" s="184">
        <v>3</v>
      </c>
      <c r="GJ55" s="184" t="s">
        <v>3077</v>
      </c>
      <c r="GK55" s="184" t="s">
        <v>21</v>
      </c>
      <c r="GL55" s="184">
        <v>2</v>
      </c>
      <c r="GM55" s="184" t="s">
        <v>14</v>
      </c>
      <c r="GN55" s="184" t="s">
        <v>14</v>
      </c>
      <c r="GO55" s="181">
        <v>44496</v>
      </c>
      <c r="GP55" s="191" t="s">
        <v>4434</v>
      </c>
      <c r="GQ55" s="191">
        <v>0</v>
      </c>
      <c r="GR55" s="191" t="s">
        <v>3077</v>
      </c>
      <c r="GS55" s="191" t="s">
        <v>21</v>
      </c>
      <c r="GT55" s="191">
        <v>2</v>
      </c>
      <c r="GU55" s="191" t="s">
        <v>14</v>
      </c>
      <c r="GV55" s="191" t="s">
        <v>14</v>
      </c>
      <c r="GW55" s="192">
        <v>44496</v>
      </c>
      <c r="GX55" s="190" t="s">
        <v>4440</v>
      </c>
      <c r="GY55" s="184">
        <v>0</v>
      </c>
      <c r="GZ55" s="184" t="s">
        <v>3077</v>
      </c>
      <c r="HA55" s="184" t="s">
        <v>21</v>
      </c>
      <c r="HB55" s="184">
        <v>2</v>
      </c>
      <c r="HC55" s="184" t="s">
        <v>14</v>
      </c>
      <c r="HD55" s="184" t="s">
        <v>14</v>
      </c>
      <c r="HE55" s="181">
        <v>44496</v>
      </c>
      <c r="HF55" s="191" t="s">
        <v>4432</v>
      </c>
      <c r="HG55" s="191">
        <v>2</v>
      </c>
      <c r="HH55" s="191" t="s">
        <v>3077</v>
      </c>
      <c r="HI55" s="191" t="s">
        <v>21</v>
      </c>
      <c r="HJ55" s="191">
        <v>2</v>
      </c>
      <c r="HK55" s="191" t="s">
        <v>14</v>
      </c>
      <c r="HL55" s="191" t="s">
        <v>14</v>
      </c>
      <c r="HM55" s="192">
        <v>44496</v>
      </c>
      <c r="HN55" s="190" t="s">
        <v>4438</v>
      </c>
      <c r="HO55" s="184">
        <v>2</v>
      </c>
      <c r="HP55" s="184" t="s">
        <v>3077</v>
      </c>
      <c r="HQ55" s="184" t="s">
        <v>21</v>
      </c>
      <c r="HR55" s="184">
        <v>2</v>
      </c>
      <c r="HS55" s="184" t="s">
        <v>14</v>
      </c>
      <c r="HT55" s="184" t="s">
        <v>14</v>
      </c>
      <c r="HU55" s="181">
        <v>44496</v>
      </c>
      <c r="HV55" s="191" t="s">
        <v>4435</v>
      </c>
      <c r="HW55" s="191">
        <v>1</v>
      </c>
      <c r="HX55" s="191" t="s">
        <v>3077</v>
      </c>
      <c r="HY55" s="191" t="s">
        <v>21</v>
      </c>
      <c r="HZ55" s="191">
        <v>2</v>
      </c>
      <c r="IA55" s="191" t="s">
        <v>14</v>
      </c>
      <c r="IB55" s="191" t="s">
        <v>14</v>
      </c>
      <c r="IC55" s="192">
        <v>44496</v>
      </c>
      <c r="ID55" s="190" t="s">
        <v>4437</v>
      </c>
      <c r="IE55" s="184">
        <v>1</v>
      </c>
      <c r="IF55" s="184" t="s">
        <v>3077</v>
      </c>
      <c r="IG55" s="184" t="s">
        <v>21</v>
      </c>
      <c r="IH55" s="184">
        <v>2</v>
      </c>
      <c r="II55" s="184" t="s">
        <v>14</v>
      </c>
      <c r="IJ55" s="184" t="s">
        <v>14</v>
      </c>
      <c r="IK55" s="181">
        <v>44496</v>
      </c>
      <c r="IL55" s="191" t="s">
        <v>4436</v>
      </c>
      <c r="IM55" s="191">
        <v>1</v>
      </c>
      <c r="IN55" s="191" t="s">
        <v>3077</v>
      </c>
      <c r="IO55" s="191" t="s">
        <v>21</v>
      </c>
      <c r="IP55" s="191">
        <v>2</v>
      </c>
      <c r="IQ55" s="191" t="s">
        <v>14</v>
      </c>
      <c r="IR55" s="191" t="s">
        <v>14</v>
      </c>
      <c r="IS55" s="192">
        <v>44496</v>
      </c>
    </row>
    <row r="56" spans="1:253" s="286" customFormat="1" ht="12.75" customHeight="1" x14ac:dyDescent="0.2">
      <c r="A56" s="286" t="s">
        <v>125</v>
      </c>
      <c r="B56" s="286" t="s">
        <v>7848</v>
      </c>
      <c r="C56" s="286" t="s">
        <v>126</v>
      </c>
      <c r="D56" s="286" t="s">
        <v>127</v>
      </c>
      <c r="E56" s="286" t="s">
        <v>7404</v>
      </c>
      <c r="F56" s="286" t="s">
        <v>3588</v>
      </c>
      <c r="G56" s="179">
        <v>2100000</v>
      </c>
      <c r="H56" s="180" t="s">
        <v>3585</v>
      </c>
      <c r="I56" s="180" t="s">
        <v>21</v>
      </c>
      <c r="J56" s="180">
        <v>2</v>
      </c>
      <c r="K56" s="180" t="s">
        <v>3587</v>
      </c>
      <c r="L56" s="180" t="s">
        <v>3586</v>
      </c>
      <c r="M56" s="181">
        <v>44451</v>
      </c>
      <c r="N56" s="190" t="s">
        <v>3589</v>
      </c>
      <c r="O56" s="182">
        <v>30355</v>
      </c>
      <c r="P56" s="182" t="s">
        <v>3290</v>
      </c>
      <c r="Q56" s="182" t="s">
        <v>21</v>
      </c>
      <c r="R56" s="182">
        <v>2</v>
      </c>
      <c r="S56" s="182" t="s">
        <v>3563</v>
      </c>
      <c r="T56" s="182" t="s">
        <v>3291</v>
      </c>
      <c r="U56" s="183">
        <v>44451</v>
      </c>
      <c r="V56" s="190" t="s">
        <v>6658</v>
      </c>
      <c r="W56" s="180">
        <v>1476000</v>
      </c>
      <c r="X56" s="180" t="s">
        <v>3585</v>
      </c>
      <c r="Y56" s="180" t="s">
        <v>21</v>
      </c>
      <c r="Z56" s="180">
        <v>2</v>
      </c>
      <c r="AA56" s="180" t="s">
        <v>5161</v>
      </c>
      <c r="AB56" s="180" t="s">
        <v>3586</v>
      </c>
      <c r="AC56" s="181">
        <v>44591</v>
      </c>
      <c r="AD56" s="190" t="s">
        <v>6659</v>
      </c>
      <c r="AE56" s="188">
        <v>866000</v>
      </c>
      <c r="AF56" s="188" t="s">
        <v>3585</v>
      </c>
      <c r="AG56" s="188" t="s">
        <v>21</v>
      </c>
      <c r="AH56" s="188">
        <v>2</v>
      </c>
      <c r="AI56" s="188" t="s">
        <v>5163</v>
      </c>
      <c r="AJ56" s="188" t="s">
        <v>3586</v>
      </c>
      <c r="AK56" s="189">
        <v>44591</v>
      </c>
      <c r="AL56" s="190" t="s">
        <v>2095</v>
      </c>
      <c r="AM56" s="180" t="s">
        <v>14</v>
      </c>
      <c r="AN56" s="180" t="s">
        <v>196</v>
      </c>
      <c r="AO56" s="180" t="s">
        <v>59</v>
      </c>
      <c r="AP56" s="180">
        <v>3</v>
      </c>
      <c r="AQ56" s="180" t="s">
        <v>196</v>
      </c>
      <c r="AR56" s="180" t="s">
        <v>196</v>
      </c>
      <c r="AS56" s="181">
        <v>44113</v>
      </c>
      <c r="AT56" s="191" t="s">
        <v>135</v>
      </c>
      <c r="AU56" s="188">
        <v>0</v>
      </c>
      <c r="AV56" s="188">
        <v>0</v>
      </c>
      <c r="AW56" s="188" t="s">
        <v>21</v>
      </c>
      <c r="AX56" s="188">
        <v>2</v>
      </c>
      <c r="AY56" s="188" t="s">
        <v>134</v>
      </c>
      <c r="AZ56" s="188">
        <v>0</v>
      </c>
      <c r="BA56" s="189">
        <v>43495</v>
      </c>
      <c r="BB56" s="190" t="s">
        <v>133</v>
      </c>
      <c r="BC56" s="180">
        <v>0</v>
      </c>
      <c r="BD56" s="180">
        <v>0</v>
      </c>
      <c r="BE56" s="180" t="s">
        <v>21</v>
      </c>
      <c r="BF56" s="180">
        <v>2</v>
      </c>
      <c r="BG56" s="180" t="s">
        <v>132</v>
      </c>
      <c r="BH56" s="180">
        <v>0</v>
      </c>
      <c r="BI56" s="181">
        <v>43495</v>
      </c>
      <c r="BJ56" s="191" t="s">
        <v>6660</v>
      </c>
      <c r="BK56" s="191">
        <v>0</v>
      </c>
      <c r="BL56" s="191" t="s">
        <v>6568</v>
      </c>
      <c r="BM56" s="191" t="s">
        <v>21</v>
      </c>
      <c r="BN56" s="191">
        <v>2</v>
      </c>
      <c r="BO56" s="191" t="s">
        <v>6569</v>
      </c>
      <c r="BP56" s="188" t="s">
        <v>2021</v>
      </c>
      <c r="BQ56" s="192">
        <v>44591</v>
      </c>
      <c r="BR56" s="190" t="s">
        <v>129</v>
      </c>
      <c r="BS56" s="184">
        <v>0</v>
      </c>
      <c r="BT56" s="184">
        <v>0</v>
      </c>
      <c r="BU56" s="184" t="s">
        <v>21</v>
      </c>
      <c r="BV56" s="184">
        <v>2</v>
      </c>
      <c r="BW56" s="184" t="s">
        <v>128</v>
      </c>
      <c r="BX56" s="184">
        <v>0</v>
      </c>
      <c r="BY56" s="181">
        <v>43495</v>
      </c>
      <c r="BZ56" s="191" t="s">
        <v>130</v>
      </c>
      <c r="CA56" s="191">
        <v>0</v>
      </c>
      <c r="CB56" s="191">
        <v>0</v>
      </c>
      <c r="CC56" s="191" t="s">
        <v>21</v>
      </c>
      <c r="CD56" s="191">
        <v>2</v>
      </c>
      <c r="CE56" s="191" t="s">
        <v>128</v>
      </c>
      <c r="CF56" s="191">
        <v>0</v>
      </c>
      <c r="CG56" s="192">
        <v>43495</v>
      </c>
      <c r="CH56" s="190" t="s">
        <v>8207</v>
      </c>
      <c r="CI56" s="191" t="e">
        <v>#N/A</v>
      </c>
      <c r="CJ56" s="191" t="e">
        <v>#N/A</v>
      </c>
      <c r="CK56" s="191" t="e">
        <v>#N/A</v>
      </c>
      <c r="CL56" s="191" t="e">
        <v>#N/A</v>
      </c>
      <c r="CM56" s="191" t="e">
        <v>#N/A</v>
      </c>
      <c r="CN56" s="191" t="e">
        <v>#N/A</v>
      </c>
      <c r="CO56" s="193" t="e">
        <v>#N/A</v>
      </c>
      <c r="CP56" s="191" t="s">
        <v>131</v>
      </c>
      <c r="CQ56" s="184" t="s">
        <v>14</v>
      </c>
      <c r="CR56" s="184">
        <v>0</v>
      </c>
      <c r="CS56" s="184" t="s">
        <v>21</v>
      </c>
      <c r="CT56" s="184">
        <v>2</v>
      </c>
      <c r="CU56" s="184" t="s">
        <v>15</v>
      </c>
      <c r="CV56" s="184">
        <v>0</v>
      </c>
      <c r="CW56" s="181">
        <v>43495</v>
      </c>
      <c r="CX56" s="191" t="s">
        <v>6664</v>
      </c>
      <c r="CY56" s="188">
        <v>338000</v>
      </c>
      <c r="CZ56" s="188" t="s">
        <v>6662</v>
      </c>
      <c r="DA56" s="188" t="s">
        <v>21</v>
      </c>
      <c r="DB56" s="188">
        <v>2</v>
      </c>
      <c r="DC56" s="188" t="s">
        <v>6669</v>
      </c>
      <c r="DD56" s="188" t="s">
        <v>6663</v>
      </c>
      <c r="DE56" s="194">
        <v>44591</v>
      </c>
      <c r="DF56" s="190" t="s">
        <v>6666</v>
      </c>
      <c r="DG56" s="180">
        <v>610000</v>
      </c>
      <c r="DH56" s="184" t="s">
        <v>6662</v>
      </c>
      <c r="DI56" s="184" t="s">
        <v>21</v>
      </c>
      <c r="DJ56" s="184">
        <v>2</v>
      </c>
      <c r="DK56" s="184" t="s">
        <v>6665</v>
      </c>
      <c r="DL56" s="184" t="s">
        <v>6663</v>
      </c>
      <c r="DM56" s="181">
        <v>44591</v>
      </c>
      <c r="DN56" s="191" t="s">
        <v>6668</v>
      </c>
      <c r="DO56" s="188">
        <v>528000</v>
      </c>
      <c r="DP56" s="191" t="s">
        <v>6662</v>
      </c>
      <c r="DQ56" s="191" t="s">
        <v>21</v>
      </c>
      <c r="DR56" s="191">
        <v>2</v>
      </c>
      <c r="DS56" s="191" t="s">
        <v>6667</v>
      </c>
      <c r="DT56" s="191" t="s">
        <v>6663</v>
      </c>
      <c r="DU56" s="192">
        <v>44591</v>
      </c>
      <c r="DV56" s="190" t="s">
        <v>6670</v>
      </c>
      <c r="DW56" s="180">
        <v>312000</v>
      </c>
      <c r="DX56" s="184" t="s">
        <v>6662</v>
      </c>
      <c r="DY56" s="184" t="s">
        <v>21</v>
      </c>
      <c r="DZ56" s="184">
        <v>2</v>
      </c>
      <c r="EA56" s="184" t="s">
        <v>6669</v>
      </c>
      <c r="EB56" s="184" t="s">
        <v>6663</v>
      </c>
      <c r="EC56" s="181">
        <v>44591</v>
      </c>
      <c r="ED56" s="191" t="s">
        <v>6672</v>
      </c>
      <c r="EE56" s="188">
        <v>26000</v>
      </c>
      <c r="EF56" s="191" t="s">
        <v>6662</v>
      </c>
      <c r="EG56" s="191" t="s">
        <v>21</v>
      </c>
      <c r="EH56" s="191">
        <v>2</v>
      </c>
      <c r="EI56" s="191" t="s">
        <v>6671</v>
      </c>
      <c r="EJ56" s="191" t="s">
        <v>6663</v>
      </c>
      <c r="EK56" s="192">
        <v>44591</v>
      </c>
      <c r="EL56" s="190" t="s">
        <v>6674</v>
      </c>
      <c r="EM56" s="180">
        <v>0</v>
      </c>
      <c r="EN56" s="184" t="s">
        <v>6662</v>
      </c>
      <c r="EO56" s="184" t="s">
        <v>21</v>
      </c>
      <c r="EP56" s="184">
        <v>2</v>
      </c>
      <c r="EQ56" s="184" t="s">
        <v>6673</v>
      </c>
      <c r="ER56" s="184" t="s">
        <v>6663</v>
      </c>
      <c r="ES56" s="181">
        <v>44591</v>
      </c>
      <c r="ET56" s="191" t="s">
        <v>6661</v>
      </c>
      <c r="EU56" s="191">
        <v>6</v>
      </c>
      <c r="EV56" s="191" t="s">
        <v>6568</v>
      </c>
      <c r="EW56" s="191" t="s">
        <v>21</v>
      </c>
      <c r="EX56" s="191">
        <v>2</v>
      </c>
      <c r="EY56" s="191" t="s">
        <v>6571</v>
      </c>
      <c r="EZ56" s="191" t="s">
        <v>2021</v>
      </c>
      <c r="FA56" s="192">
        <v>44591</v>
      </c>
      <c r="FB56" s="190" t="s">
        <v>3590</v>
      </c>
      <c r="FC56" s="184">
        <v>1</v>
      </c>
      <c r="FD56" s="184" t="s">
        <v>14</v>
      </c>
      <c r="FE56" s="184" t="s">
        <v>41</v>
      </c>
      <c r="FF56" s="184">
        <v>1</v>
      </c>
      <c r="FG56" s="184" t="s">
        <v>3302</v>
      </c>
      <c r="FH56" s="184" t="s">
        <v>14</v>
      </c>
      <c r="FI56" s="181">
        <v>44451</v>
      </c>
      <c r="FJ56" s="190" t="s">
        <v>137</v>
      </c>
      <c r="FK56" s="191">
        <v>0</v>
      </c>
      <c r="FL56" s="191">
        <v>0</v>
      </c>
      <c r="FM56" s="191" t="s">
        <v>21</v>
      </c>
      <c r="FN56" s="191">
        <v>2</v>
      </c>
      <c r="FO56" s="191" t="s">
        <v>136</v>
      </c>
      <c r="FP56" s="188">
        <v>0</v>
      </c>
      <c r="FQ56" s="189">
        <v>43495</v>
      </c>
      <c r="FR56" s="190" t="s">
        <v>138</v>
      </c>
      <c r="FS56" s="184">
        <v>0</v>
      </c>
      <c r="FT56" s="184">
        <v>0</v>
      </c>
      <c r="FU56" s="184" t="s">
        <v>21</v>
      </c>
      <c r="FV56" s="184">
        <v>2</v>
      </c>
      <c r="FW56" s="184" t="s">
        <v>136</v>
      </c>
      <c r="FX56" s="184">
        <v>0</v>
      </c>
      <c r="FY56" s="181">
        <v>43495</v>
      </c>
      <c r="FZ56" s="191" t="s">
        <v>4442</v>
      </c>
      <c r="GA56" s="191">
        <v>1</v>
      </c>
      <c r="GB56" s="191" t="s">
        <v>3077</v>
      </c>
      <c r="GC56" s="191" t="s">
        <v>21</v>
      </c>
      <c r="GD56" s="191">
        <v>2</v>
      </c>
      <c r="GE56" s="191" t="s">
        <v>14</v>
      </c>
      <c r="GF56" s="191" t="s">
        <v>14</v>
      </c>
      <c r="GG56" s="192">
        <v>44496</v>
      </c>
      <c r="GH56" s="190" t="s">
        <v>4448</v>
      </c>
      <c r="GI56" s="184">
        <v>0</v>
      </c>
      <c r="GJ56" s="184" t="s">
        <v>3077</v>
      </c>
      <c r="GK56" s="184" t="s">
        <v>21</v>
      </c>
      <c r="GL56" s="184">
        <v>2</v>
      </c>
      <c r="GM56" s="184" t="s">
        <v>14</v>
      </c>
      <c r="GN56" s="184" t="s">
        <v>14</v>
      </c>
      <c r="GO56" s="181">
        <v>44496</v>
      </c>
      <c r="GP56" s="191" t="s">
        <v>4443</v>
      </c>
      <c r="GQ56" s="191">
        <v>0</v>
      </c>
      <c r="GR56" s="191" t="s">
        <v>3077</v>
      </c>
      <c r="GS56" s="191" t="s">
        <v>21</v>
      </c>
      <c r="GT56" s="191">
        <v>2</v>
      </c>
      <c r="GU56" s="191" t="s">
        <v>14</v>
      </c>
      <c r="GV56" s="191" t="s">
        <v>14</v>
      </c>
      <c r="GW56" s="192">
        <v>44496</v>
      </c>
      <c r="GX56" s="190" t="s">
        <v>4449</v>
      </c>
      <c r="GY56" s="184">
        <v>0</v>
      </c>
      <c r="GZ56" s="184" t="s">
        <v>3077</v>
      </c>
      <c r="HA56" s="184" t="s">
        <v>21</v>
      </c>
      <c r="HB56" s="184">
        <v>2</v>
      </c>
      <c r="HC56" s="184" t="s">
        <v>14</v>
      </c>
      <c r="HD56" s="184" t="s">
        <v>14</v>
      </c>
      <c r="HE56" s="181">
        <v>44496</v>
      </c>
      <c r="HF56" s="191" t="s">
        <v>4441</v>
      </c>
      <c r="HG56" s="191">
        <v>0</v>
      </c>
      <c r="HH56" s="191" t="s">
        <v>3077</v>
      </c>
      <c r="HI56" s="191" t="s">
        <v>21</v>
      </c>
      <c r="HJ56" s="191">
        <v>2</v>
      </c>
      <c r="HK56" s="191" t="s">
        <v>14</v>
      </c>
      <c r="HL56" s="191" t="s">
        <v>14</v>
      </c>
      <c r="HM56" s="192">
        <v>44496</v>
      </c>
      <c r="HN56" s="190" t="s">
        <v>4447</v>
      </c>
      <c r="HO56" s="184">
        <v>2</v>
      </c>
      <c r="HP56" s="184" t="s">
        <v>3077</v>
      </c>
      <c r="HQ56" s="184" t="s">
        <v>21</v>
      </c>
      <c r="HR56" s="184">
        <v>2</v>
      </c>
      <c r="HS56" s="184" t="s">
        <v>14</v>
      </c>
      <c r="HT56" s="184" t="s">
        <v>14</v>
      </c>
      <c r="HU56" s="181">
        <v>44496</v>
      </c>
      <c r="HV56" s="191" t="s">
        <v>4444</v>
      </c>
      <c r="HW56" s="191">
        <v>0</v>
      </c>
      <c r="HX56" s="191" t="s">
        <v>3077</v>
      </c>
      <c r="HY56" s="191" t="s">
        <v>21</v>
      </c>
      <c r="HZ56" s="191">
        <v>2</v>
      </c>
      <c r="IA56" s="191" t="s">
        <v>14</v>
      </c>
      <c r="IB56" s="191" t="s">
        <v>14</v>
      </c>
      <c r="IC56" s="192">
        <v>44496</v>
      </c>
      <c r="ID56" s="190" t="s">
        <v>4446</v>
      </c>
      <c r="IE56" s="184">
        <v>0</v>
      </c>
      <c r="IF56" s="184" t="s">
        <v>3077</v>
      </c>
      <c r="IG56" s="184" t="s">
        <v>21</v>
      </c>
      <c r="IH56" s="184">
        <v>2</v>
      </c>
      <c r="II56" s="184" t="s">
        <v>14</v>
      </c>
      <c r="IJ56" s="184" t="s">
        <v>14</v>
      </c>
      <c r="IK56" s="181">
        <v>44496</v>
      </c>
      <c r="IL56" s="191" t="s">
        <v>4445</v>
      </c>
      <c r="IM56" s="191">
        <v>1</v>
      </c>
      <c r="IN56" s="191" t="s">
        <v>3077</v>
      </c>
      <c r="IO56" s="191" t="s">
        <v>21</v>
      </c>
      <c r="IP56" s="191">
        <v>2</v>
      </c>
      <c r="IQ56" s="191" t="s">
        <v>14</v>
      </c>
      <c r="IR56" s="191" t="s">
        <v>14</v>
      </c>
      <c r="IS56" s="192">
        <v>44496</v>
      </c>
    </row>
    <row r="57" spans="1:253" s="286" customFormat="1" ht="12.75" customHeight="1" x14ac:dyDescent="0.2">
      <c r="A57" s="286" t="s">
        <v>615</v>
      </c>
      <c r="B57" s="286" t="s">
        <v>7815</v>
      </c>
      <c r="C57" s="286" t="s">
        <v>616</v>
      </c>
      <c r="D57" s="286" t="s">
        <v>617</v>
      </c>
      <c r="E57" s="286" t="s">
        <v>7411</v>
      </c>
      <c r="F57" s="286" t="s">
        <v>1895</v>
      </c>
      <c r="G57" s="179">
        <v>36472000</v>
      </c>
      <c r="H57" s="180" t="s">
        <v>1892</v>
      </c>
      <c r="I57" s="180" t="s">
        <v>21</v>
      </c>
      <c r="J57" s="180">
        <v>2</v>
      </c>
      <c r="K57" s="180" t="s">
        <v>1894</v>
      </c>
      <c r="L57" s="180" t="s">
        <v>1893</v>
      </c>
      <c r="M57" s="181">
        <v>43993</v>
      </c>
      <c r="N57" s="190" t="s">
        <v>2033</v>
      </c>
      <c r="O57" s="182">
        <v>446300</v>
      </c>
      <c r="P57" s="182" t="s">
        <v>1821</v>
      </c>
      <c r="Q57" s="182" t="s">
        <v>41</v>
      </c>
      <c r="R57" s="182">
        <v>1</v>
      </c>
      <c r="S57" s="182" t="s">
        <v>2032</v>
      </c>
      <c r="T57" s="182" t="s">
        <v>2031</v>
      </c>
      <c r="U57" s="183">
        <v>44103</v>
      </c>
      <c r="V57" s="190" t="s">
        <v>1881</v>
      </c>
      <c r="W57" s="180">
        <v>35587000</v>
      </c>
      <c r="X57" s="180" t="s">
        <v>1878</v>
      </c>
      <c r="Y57" s="180" t="s">
        <v>59</v>
      </c>
      <c r="Z57" s="180">
        <v>3</v>
      </c>
      <c r="AA57" s="180" t="s">
        <v>1880</v>
      </c>
      <c r="AB57" s="180" t="s">
        <v>1879</v>
      </c>
      <c r="AC57" s="181">
        <v>43992</v>
      </c>
      <c r="AD57" s="190" t="s">
        <v>1874</v>
      </c>
      <c r="AE57" s="188" t="s">
        <v>14</v>
      </c>
      <c r="AF57" s="188" t="s">
        <v>1871</v>
      </c>
      <c r="AG57" s="188" t="s">
        <v>14</v>
      </c>
      <c r="AH57" s="188" t="s">
        <v>14</v>
      </c>
      <c r="AI57" s="188" t="s">
        <v>1873</v>
      </c>
      <c r="AJ57" s="188" t="s">
        <v>1872</v>
      </c>
      <c r="AK57" s="189">
        <v>43992</v>
      </c>
      <c r="AL57" s="190" t="s">
        <v>1877</v>
      </c>
      <c r="AM57" s="180" t="s">
        <v>14</v>
      </c>
      <c r="AN57" s="180" t="s">
        <v>1875</v>
      </c>
      <c r="AO57" s="180" t="s">
        <v>14</v>
      </c>
      <c r="AP57" s="180" t="s">
        <v>14</v>
      </c>
      <c r="AQ57" s="180" t="s">
        <v>1876</v>
      </c>
      <c r="AR57" s="180" t="s">
        <v>1872</v>
      </c>
      <c r="AS57" s="181">
        <v>43992</v>
      </c>
      <c r="AT57" s="191" t="s">
        <v>1416</v>
      </c>
      <c r="AU57" s="188" t="s">
        <v>14</v>
      </c>
      <c r="AV57" s="188" t="s">
        <v>14</v>
      </c>
      <c r="AW57" s="188" t="s">
        <v>14</v>
      </c>
      <c r="AX57" s="188" t="s">
        <v>14</v>
      </c>
      <c r="AY57" s="188" t="s">
        <v>14</v>
      </c>
      <c r="AZ57" s="188" t="s">
        <v>14</v>
      </c>
      <c r="BA57" s="189">
        <v>43798</v>
      </c>
      <c r="BB57" s="190" t="s">
        <v>1415</v>
      </c>
      <c r="BC57" s="180" t="s">
        <v>14</v>
      </c>
      <c r="BD57" s="180" t="s">
        <v>14</v>
      </c>
      <c r="BE57" s="180" t="s">
        <v>14</v>
      </c>
      <c r="BF57" s="180" t="s">
        <v>14</v>
      </c>
      <c r="BG57" s="180" t="s">
        <v>14</v>
      </c>
      <c r="BH57" s="180" t="s">
        <v>14</v>
      </c>
      <c r="BI57" s="181">
        <v>43798</v>
      </c>
      <c r="BJ57" s="191" t="s">
        <v>3381</v>
      </c>
      <c r="BK57" s="191">
        <v>169</v>
      </c>
      <c r="BL57" s="191" t="s">
        <v>3374</v>
      </c>
      <c r="BM57" s="191" t="s">
        <v>21</v>
      </c>
      <c r="BN57" s="191">
        <v>2</v>
      </c>
      <c r="BO57" s="191" t="s">
        <v>3380</v>
      </c>
      <c r="BP57" s="188" t="s">
        <v>3379</v>
      </c>
      <c r="BQ57" s="192">
        <v>44413</v>
      </c>
      <c r="BR57" s="190" t="s">
        <v>619</v>
      </c>
      <c r="BS57" s="184">
        <v>0</v>
      </c>
      <c r="BT57" s="184">
        <v>0</v>
      </c>
      <c r="BU57" s="184" t="s">
        <v>21</v>
      </c>
      <c r="BV57" s="184">
        <v>2</v>
      </c>
      <c r="BW57" s="184" t="s">
        <v>618</v>
      </c>
      <c r="BX57" s="184">
        <v>0</v>
      </c>
      <c r="BY57" s="181">
        <v>43511</v>
      </c>
      <c r="BZ57" s="191" t="s">
        <v>620</v>
      </c>
      <c r="CA57" s="191">
        <v>0</v>
      </c>
      <c r="CB57" s="191">
        <v>0</v>
      </c>
      <c r="CC57" s="191" t="s">
        <v>21</v>
      </c>
      <c r="CD57" s="191">
        <v>2</v>
      </c>
      <c r="CE57" s="191" t="s">
        <v>618</v>
      </c>
      <c r="CF57" s="191">
        <v>0</v>
      </c>
      <c r="CG57" s="192">
        <v>43511</v>
      </c>
      <c r="CH57" s="190" t="s">
        <v>8208</v>
      </c>
      <c r="CI57" s="191" t="e">
        <v>#N/A</v>
      </c>
      <c r="CJ57" s="191" t="e">
        <v>#N/A</v>
      </c>
      <c r="CK57" s="191" t="e">
        <v>#N/A</v>
      </c>
      <c r="CL57" s="191" t="e">
        <v>#N/A</v>
      </c>
      <c r="CM57" s="191" t="e">
        <v>#N/A</v>
      </c>
      <c r="CN57" s="191" t="e">
        <v>#N/A</v>
      </c>
      <c r="CO57" s="193" t="e">
        <v>#N/A</v>
      </c>
      <c r="CP57" s="191" t="s">
        <v>623</v>
      </c>
      <c r="CQ57" s="184">
        <v>0</v>
      </c>
      <c r="CR57" s="184">
        <v>0</v>
      </c>
      <c r="CS57" s="184" t="s">
        <v>21</v>
      </c>
      <c r="CT57" s="184">
        <v>2</v>
      </c>
      <c r="CU57" s="184" t="s">
        <v>622</v>
      </c>
      <c r="CV57" s="184">
        <v>0</v>
      </c>
      <c r="CW57" s="181">
        <v>43511</v>
      </c>
      <c r="CX57" s="191" t="s">
        <v>1419</v>
      </c>
      <c r="CY57" s="188" t="s">
        <v>14</v>
      </c>
      <c r="CZ57" s="188" t="s">
        <v>14</v>
      </c>
      <c r="DA57" s="188" t="s">
        <v>14</v>
      </c>
      <c r="DB57" s="188" t="s">
        <v>14</v>
      </c>
      <c r="DC57" s="188" t="s">
        <v>14</v>
      </c>
      <c r="DD57" s="188" t="s">
        <v>14</v>
      </c>
      <c r="DE57" s="194">
        <v>43798</v>
      </c>
      <c r="DF57" s="190" t="s">
        <v>1417</v>
      </c>
      <c r="DG57" s="180" t="s">
        <v>14</v>
      </c>
      <c r="DH57" s="184" t="s">
        <v>14</v>
      </c>
      <c r="DI57" s="184" t="s">
        <v>14</v>
      </c>
      <c r="DJ57" s="184" t="s">
        <v>14</v>
      </c>
      <c r="DK57" s="184" t="s">
        <v>14</v>
      </c>
      <c r="DL57" s="184" t="s">
        <v>14</v>
      </c>
      <c r="DM57" s="181">
        <v>43798</v>
      </c>
      <c r="DN57" s="191" t="s">
        <v>1421</v>
      </c>
      <c r="DO57" s="188" t="s">
        <v>14</v>
      </c>
      <c r="DP57" s="191" t="s">
        <v>14</v>
      </c>
      <c r="DQ57" s="191" t="s">
        <v>14</v>
      </c>
      <c r="DR57" s="191" t="s">
        <v>14</v>
      </c>
      <c r="DS57" s="191" t="s">
        <v>14</v>
      </c>
      <c r="DT57" s="191" t="s">
        <v>14</v>
      </c>
      <c r="DU57" s="192">
        <v>43798</v>
      </c>
      <c r="DV57" s="190" t="s">
        <v>1418</v>
      </c>
      <c r="DW57" s="180" t="s">
        <v>14</v>
      </c>
      <c r="DX57" s="184" t="s">
        <v>14</v>
      </c>
      <c r="DY57" s="184" t="s">
        <v>14</v>
      </c>
      <c r="DZ57" s="184" t="s">
        <v>14</v>
      </c>
      <c r="EA57" s="184" t="s">
        <v>14</v>
      </c>
      <c r="EB57" s="184" t="s">
        <v>14</v>
      </c>
      <c r="EC57" s="181">
        <v>43798</v>
      </c>
      <c r="ED57" s="191" t="s">
        <v>1420</v>
      </c>
      <c r="EE57" s="188" t="s">
        <v>14</v>
      </c>
      <c r="EF57" s="191" t="s">
        <v>14</v>
      </c>
      <c r="EG57" s="191" t="s">
        <v>14</v>
      </c>
      <c r="EH57" s="191" t="s">
        <v>14</v>
      </c>
      <c r="EI57" s="191" t="s">
        <v>14</v>
      </c>
      <c r="EJ57" s="191" t="s">
        <v>14</v>
      </c>
      <c r="EK57" s="192">
        <v>43798</v>
      </c>
      <c r="EL57" s="190" t="s">
        <v>1414</v>
      </c>
      <c r="EM57" s="180" t="s">
        <v>14</v>
      </c>
      <c r="EN57" s="184" t="s">
        <v>14</v>
      </c>
      <c r="EO57" s="184" t="s">
        <v>14</v>
      </c>
      <c r="EP57" s="184" t="s">
        <v>14</v>
      </c>
      <c r="EQ57" s="184" t="s">
        <v>14</v>
      </c>
      <c r="ER57" s="184" t="s">
        <v>14</v>
      </c>
      <c r="ES57" s="181">
        <v>43798</v>
      </c>
      <c r="ET57" s="191" t="s">
        <v>3384</v>
      </c>
      <c r="EU57" s="191">
        <v>181</v>
      </c>
      <c r="EV57" s="191" t="s">
        <v>3369</v>
      </c>
      <c r="EW57" s="191" t="s">
        <v>21</v>
      </c>
      <c r="EX57" s="191">
        <v>2</v>
      </c>
      <c r="EY57" s="191" t="s">
        <v>3383</v>
      </c>
      <c r="EZ57" s="191" t="s">
        <v>3382</v>
      </c>
      <c r="FA57" s="192">
        <v>44413</v>
      </c>
      <c r="FB57" s="190" t="s">
        <v>621</v>
      </c>
      <c r="FC57" s="184">
        <v>1</v>
      </c>
      <c r="FD57" s="184">
        <v>0</v>
      </c>
      <c r="FE57" s="184" t="s">
        <v>21</v>
      </c>
      <c r="FF57" s="184">
        <v>2</v>
      </c>
      <c r="FG57" s="184">
        <v>0</v>
      </c>
      <c r="FH57" s="184">
        <v>0</v>
      </c>
      <c r="FI57" s="181">
        <v>43511</v>
      </c>
      <c r="FJ57" s="190" t="s">
        <v>625</v>
      </c>
      <c r="FK57" s="191">
        <v>0</v>
      </c>
      <c r="FL57" s="191">
        <v>0</v>
      </c>
      <c r="FM57" s="191" t="s">
        <v>21</v>
      </c>
      <c r="FN57" s="191">
        <v>2</v>
      </c>
      <c r="FO57" s="191" t="s">
        <v>624</v>
      </c>
      <c r="FP57" s="188">
        <v>0</v>
      </c>
      <c r="FQ57" s="189">
        <v>43511</v>
      </c>
      <c r="FR57" s="190" t="s">
        <v>626</v>
      </c>
      <c r="FS57" s="184">
        <v>0</v>
      </c>
      <c r="FT57" s="184">
        <v>0</v>
      </c>
      <c r="FU57" s="184" t="s">
        <v>21</v>
      </c>
      <c r="FV57" s="184">
        <v>2</v>
      </c>
      <c r="FW57" s="184" t="s">
        <v>624</v>
      </c>
      <c r="FX57" s="184">
        <v>0</v>
      </c>
      <c r="FY57" s="181">
        <v>43511</v>
      </c>
      <c r="FZ57" s="191" t="s">
        <v>4222</v>
      </c>
      <c r="GA57" s="191">
        <v>2</v>
      </c>
      <c r="GB57" s="191" t="s">
        <v>3077</v>
      </c>
      <c r="GC57" s="191" t="s">
        <v>21</v>
      </c>
      <c r="GD57" s="191">
        <v>2</v>
      </c>
      <c r="GE57" s="191" t="s">
        <v>14</v>
      </c>
      <c r="GF57" s="191" t="s">
        <v>14</v>
      </c>
      <c r="GG57" s="192">
        <v>44494</v>
      </c>
      <c r="GH57" s="190" t="s">
        <v>4228</v>
      </c>
      <c r="GI57" s="184">
        <v>0</v>
      </c>
      <c r="GJ57" s="184" t="s">
        <v>3077</v>
      </c>
      <c r="GK57" s="184" t="s">
        <v>21</v>
      </c>
      <c r="GL57" s="184">
        <v>2</v>
      </c>
      <c r="GM57" s="184" t="s">
        <v>14</v>
      </c>
      <c r="GN57" s="184" t="s">
        <v>14</v>
      </c>
      <c r="GO57" s="181">
        <v>44494</v>
      </c>
      <c r="GP57" s="191" t="s">
        <v>4223</v>
      </c>
      <c r="GQ57" s="191">
        <v>1</v>
      </c>
      <c r="GR57" s="191" t="s">
        <v>3077</v>
      </c>
      <c r="GS57" s="191" t="s">
        <v>21</v>
      </c>
      <c r="GT57" s="191">
        <v>2</v>
      </c>
      <c r="GU57" s="191" t="s">
        <v>14</v>
      </c>
      <c r="GV57" s="191" t="s">
        <v>14</v>
      </c>
      <c r="GW57" s="192">
        <v>44494</v>
      </c>
      <c r="GX57" s="190" t="s">
        <v>4229</v>
      </c>
      <c r="GY57" s="184">
        <v>0</v>
      </c>
      <c r="GZ57" s="184" t="s">
        <v>3077</v>
      </c>
      <c r="HA57" s="184" t="s">
        <v>21</v>
      </c>
      <c r="HB57" s="184">
        <v>2</v>
      </c>
      <c r="HC57" s="184" t="s">
        <v>14</v>
      </c>
      <c r="HD57" s="184" t="s">
        <v>14</v>
      </c>
      <c r="HE57" s="181">
        <v>44494</v>
      </c>
      <c r="HF57" s="191" t="s">
        <v>4221</v>
      </c>
      <c r="HG57" s="191">
        <v>1</v>
      </c>
      <c r="HH57" s="191" t="s">
        <v>3077</v>
      </c>
      <c r="HI57" s="191" t="s">
        <v>21</v>
      </c>
      <c r="HJ57" s="191">
        <v>2</v>
      </c>
      <c r="HK57" s="191" t="s">
        <v>14</v>
      </c>
      <c r="HL57" s="191" t="s">
        <v>14</v>
      </c>
      <c r="HM57" s="192">
        <v>44494</v>
      </c>
      <c r="HN57" s="190" t="s">
        <v>4227</v>
      </c>
      <c r="HO57" s="184">
        <v>1</v>
      </c>
      <c r="HP57" s="184" t="s">
        <v>3077</v>
      </c>
      <c r="HQ57" s="184" t="s">
        <v>21</v>
      </c>
      <c r="HR57" s="184">
        <v>2</v>
      </c>
      <c r="HS57" s="184" t="s">
        <v>14</v>
      </c>
      <c r="HT57" s="184" t="s">
        <v>14</v>
      </c>
      <c r="HU57" s="181">
        <v>44494</v>
      </c>
      <c r="HV57" s="191" t="s">
        <v>4224</v>
      </c>
      <c r="HW57" s="191">
        <v>0</v>
      </c>
      <c r="HX57" s="191" t="s">
        <v>3077</v>
      </c>
      <c r="HY57" s="191" t="s">
        <v>21</v>
      </c>
      <c r="HZ57" s="191">
        <v>2</v>
      </c>
      <c r="IA57" s="191" t="s">
        <v>14</v>
      </c>
      <c r="IB57" s="191" t="s">
        <v>14</v>
      </c>
      <c r="IC57" s="192">
        <v>44494</v>
      </c>
      <c r="ID57" s="190" t="s">
        <v>4226</v>
      </c>
      <c r="IE57" s="184">
        <v>1</v>
      </c>
      <c r="IF57" s="184" t="s">
        <v>3077</v>
      </c>
      <c r="IG57" s="184" t="s">
        <v>21</v>
      </c>
      <c r="IH57" s="184">
        <v>2</v>
      </c>
      <c r="II57" s="184" t="s">
        <v>14</v>
      </c>
      <c r="IJ57" s="184" t="s">
        <v>14</v>
      </c>
      <c r="IK57" s="181">
        <v>44494</v>
      </c>
      <c r="IL57" s="191" t="s">
        <v>4225</v>
      </c>
      <c r="IM57" s="191">
        <v>0</v>
      </c>
      <c r="IN57" s="191" t="s">
        <v>3077</v>
      </c>
      <c r="IO57" s="191" t="s">
        <v>21</v>
      </c>
      <c r="IP57" s="191">
        <v>2</v>
      </c>
      <c r="IQ57" s="191" t="s">
        <v>14</v>
      </c>
      <c r="IR57" s="191" t="s">
        <v>14</v>
      </c>
      <c r="IS57" s="192">
        <v>44494</v>
      </c>
    </row>
    <row r="58" spans="1:253" s="286" customFormat="1" ht="12.75" customHeight="1" x14ac:dyDescent="0.2">
      <c r="A58" s="286" t="s">
        <v>6498</v>
      </c>
      <c r="B58" s="286" t="s">
        <v>7819</v>
      </c>
      <c r="C58" s="286" t="s">
        <v>6499</v>
      </c>
      <c r="D58" s="286" t="s">
        <v>1203</v>
      </c>
      <c r="E58" s="286" t="s">
        <v>7414</v>
      </c>
      <c r="F58" s="286" t="s">
        <v>6500</v>
      </c>
      <c r="G58" s="179">
        <v>27000000</v>
      </c>
      <c r="H58" s="180" t="s">
        <v>6460</v>
      </c>
      <c r="I58" s="180" t="s">
        <v>21</v>
      </c>
      <c r="J58" s="180">
        <v>2</v>
      </c>
      <c r="K58" s="180" t="s">
        <v>6462</v>
      </c>
      <c r="L58" s="180" t="s">
        <v>6461</v>
      </c>
      <c r="M58" s="181">
        <v>44586</v>
      </c>
      <c r="N58" s="190" t="s">
        <v>6502</v>
      </c>
      <c r="O58" s="182">
        <v>166663</v>
      </c>
      <c r="P58" s="182" t="s">
        <v>6460</v>
      </c>
      <c r="Q58" s="182" t="s">
        <v>21</v>
      </c>
      <c r="R58" s="182">
        <v>2</v>
      </c>
      <c r="S58" s="182" t="s">
        <v>6501</v>
      </c>
      <c r="T58" s="182" t="s">
        <v>6461</v>
      </c>
      <c r="U58" s="183">
        <v>44586</v>
      </c>
      <c r="V58" s="190" t="s">
        <v>6708</v>
      </c>
      <c r="W58" s="180">
        <v>18088000</v>
      </c>
      <c r="X58" s="180" t="s">
        <v>6460</v>
      </c>
      <c r="Y58" s="180" t="s">
        <v>21</v>
      </c>
      <c r="Z58" s="180">
        <v>2</v>
      </c>
      <c r="AA58" s="180" t="s">
        <v>6707</v>
      </c>
      <c r="AB58" s="180" t="s">
        <v>6706</v>
      </c>
      <c r="AC58" s="181">
        <v>44591</v>
      </c>
      <c r="AD58" s="190" t="s">
        <v>6712</v>
      </c>
      <c r="AE58" s="188">
        <v>3659000</v>
      </c>
      <c r="AF58" s="188" t="s">
        <v>6709</v>
      </c>
      <c r="AG58" s="188" t="s">
        <v>41</v>
      </c>
      <c r="AH58" s="188">
        <v>1</v>
      </c>
      <c r="AI58" s="188" t="s">
        <v>6711</v>
      </c>
      <c r="AJ58" s="188" t="s">
        <v>6710</v>
      </c>
      <c r="AK58" s="189">
        <v>44591</v>
      </c>
      <c r="AL58" s="190" t="s">
        <v>6716</v>
      </c>
      <c r="AM58" s="180">
        <v>75000</v>
      </c>
      <c r="AN58" s="180" t="s">
        <v>6713</v>
      </c>
      <c r="AO58" s="180" t="s">
        <v>21</v>
      </c>
      <c r="AP58" s="180">
        <v>2</v>
      </c>
      <c r="AQ58" s="180" t="s">
        <v>6715</v>
      </c>
      <c r="AR58" s="180" t="s">
        <v>6714</v>
      </c>
      <c r="AS58" s="181">
        <v>44591</v>
      </c>
      <c r="AT58" s="191" t="s">
        <v>6504</v>
      </c>
      <c r="AU58" s="188" t="s">
        <v>14</v>
      </c>
      <c r="AV58" s="188" t="s">
        <v>14</v>
      </c>
      <c r="AW58" s="188" t="s">
        <v>59</v>
      </c>
      <c r="AX58" s="188">
        <v>3</v>
      </c>
      <c r="AY58" s="188" t="s">
        <v>14</v>
      </c>
      <c r="AZ58" s="188" t="s">
        <v>14</v>
      </c>
      <c r="BA58" s="189">
        <v>44586</v>
      </c>
      <c r="BB58" s="190" t="s">
        <v>6503</v>
      </c>
      <c r="BC58" s="180" t="s">
        <v>14</v>
      </c>
      <c r="BD58" s="180" t="s">
        <v>14</v>
      </c>
      <c r="BE58" s="180" t="s">
        <v>59</v>
      </c>
      <c r="BF58" s="180">
        <v>3</v>
      </c>
      <c r="BG58" s="180" t="s">
        <v>14</v>
      </c>
      <c r="BH58" s="180" t="s">
        <v>14</v>
      </c>
      <c r="BI58" s="181">
        <v>44586</v>
      </c>
      <c r="BJ58" s="191" t="s">
        <v>6720</v>
      </c>
      <c r="BK58" s="191">
        <v>102</v>
      </c>
      <c r="BL58" s="191" t="s">
        <v>6717</v>
      </c>
      <c r="BM58" s="191" t="s">
        <v>21</v>
      </c>
      <c r="BN58" s="191">
        <v>2</v>
      </c>
      <c r="BO58" s="191" t="s">
        <v>6719</v>
      </c>
      <c r="BP58" s="188" t="s">
        <v>6718</v>
      </c>
      <c r="BQ58" s="192">
        <v>44591</v>
      </c>
      <c r="BR58" s="190" t="s">
        <v>6506</v>
      </c>
      <c r="BS58" s="184">
        <v>6800</v>
      </c>
      <c r="BT58" s="184" t="s">
        <v>6466</v>
      </c>
      <c r="BU58" s="184" t="s">
        <v>41</v>
      </c>
      <c r="BV58" s="184">
        <v>1</v>
      </c>
      <c r="BW58" s="184" t="s">
        <v>6505</v>
      </c>
      <c r="BX58" s="184" t="s">
        <v>6467</v>
      </c>
      <c r="BY58" s="181">
        <v>44586</v>
      </c>
      <c r="BZ58" s="191" t="s">
        <v>6508</v>
      </c>
      <c r="CA58" s="191">
        <v>57</v>
      </c>
      <c r="CB58" s="191" t="s">
        <v>6466</v>
      </c>
      <c r="CC58" s="191" t="s">
        <v>41</v>
      </c>
      <c r="CD58" s="191">
        <v>1</v>
      </c>
      <c r="CE58" s="191" t="s">
        <v>6507</v>
      </c>
      <c r="CF58" s="191" t="s">
        <v>6467</v>
      </c>
      <c r="CG58" s="192">
        <v>44586</v>
      </c>
      <c r="CH58" s="190" t="s">
        <v>8209</v>
      </c>
      <c r="CI58" s="191" t="e">
        <v>#N/A</v>
      </c>
      <c r="CJ58" s="191" t="e">
        <v>#N/A</v>
      </c>
      <c r="CK58" s="191" t="e">
        <v>#N/A</v>
      </c>
      <c r="CL58" s="191" t="e">
        <v>#N/A</v>
      </c>
      <c r="CM58" s="191" t="e">
        <v>#N/A</v>
      </c>
      <c r="CN58" s="191" t="e">
        <v>#N/A</v>
      </c>
      <c r="CO58" s="193" t="e">
        <v>#N/A</v>
      </c>
      <c r="CP58" s="191" t="s">
        <v>6509</v>
      </c>
      <c r="CQ58" s="184" t="s">
        <v>14</v>
      </c>
      <c r="CR58" s="184" t="s">
        <v>14</v>
      </c>
      <c r="CS58" s="184" t="s">
        <v>59</v>
      </c>
      <c r="CT58" s="184">
        <v>3</v>
      </c>
      <c r="CU58" s="184" t="s">
        <v>14</v>
      </c>
      <c r="CV58" s="184" t="s">
        <v>14</v>
      </c>
      <c r="CW58" s="181">
        <v>44586</v>
      </c>
      <c r="CX58" s="191" t="s">
        <v>6723</v>
      </c>
      <c r="CY58" s="188">
        <v>1747000</v>
      </c>
      <c r="CZ58" s="188" t="s">
        <v>6728</v>
      </c>
      <c r="DA58" s="188" t="s">
        <v>41</v>
      </c>
      <c r="DB58" s="188">
        <v>1</v>
      </c>
      <c r="DC58" s="188" t="s">
        <v>6729</v>
      </c>
      <c r="DD58" s="188" t="s">
        <v>6710</v>
      </c>
      <c r="DE58" s="194">
        <v>44591</v>
      </c>
      <c r="DF58" s="190" t="s">
        <v>6725</v>
      </c>
      <c r="DG58" s="180">
        <v>14429000</v>
      </c>
      <c r="DH58" s="184" t="s">
        <v>6724</v>
      </c>
      <c r="DI58" s="184" t="s">
        <v>41</v>
      </c>
      <c r="DJ58" s="184">
        <v>1</v>
      </c>
      <c r="DK58" s="184" t="s">
        <v>6694</v>
      </c>
      <c r="DL58" s="184" t="s">
        <v>6710</v>
      </c>
      <c r="DM58" s="181">
        <v>44591</v>
      </c>
      <c r="DN58" s="191" t="s">
        <v>6727</v>
      </c>
      <c r="DO58" s="188">
        <v>1912000</v>
      </c>
      <c r="DP58" s="191" t="s">
        <v>6726</v>
      </c>
      <c r="DQ58" s="191" t="s">
        <v>41</v>
      </c>
      <c r="DR58" s="191">
        <v>1</v>
      </c>
      <c r="DS58" s="191" t="s">
        <v>3098</v>
      </c>
      <c r="DT58" s="191" t="s">
        <v>6710</v>
      </c>
      <c r="DU58" s="192">
        <v>44591</v>
      </c>
      <c r="DV58" s="190" t="s">
        <v>6730</v>
      </c>
      <c r="DW58" s="180">
        <v>1413000</v>
      </c>
      <c r="DX58" s="184" t="s">
        <v>6728</v>
      </c>
      <c r="DY58" s="184" t="s">
        <v>41</v>
      </c>
      <c r="DZ58" s="184">
        <v>1</v>
      </c>
      <c r="EA58" s="184" t="s">
        <v>6729</v>
      </c>
      <c r="EB58" s="184" t="s">
        <v>6710</v>
      </c>
      <c r="EC58" s="181">
        <v>44591</v>
      </c>
      <c r="ED58" s="191" t="s">
        <v>6733</v>
      </c>
      <c r="EE58" s="188">
        <v>334000</v>
      </c>
      <c r="EF58" s="191" t="s">
        <v>6731</v>
      </c>
      <c r="EG58" s="191" t="s">
        <v>41</v>
      </c>
      <c r="EH58" s="191">
        <v>1</v>
      </c>
      <c r="EI58" s="191" t="s">
        <v>6732</v>
      </c>
      <c r="EJ58" s="191" t="s">
        <v>6710</v>
      </c>
      <c r="EK58" s="192">
        <v>44591</v>
      </c>
      <c r="EL58" s="190" t="s">
        <v>6736</v>
      </c>
      <c r="EM58" s="180">
        <v>0</v>
      </c>
      <c r="EN58" s="184" t="s">
        <v>6734</v>
      </c>
      <c r="EO58" s="184" t="s">
        <v>41</v>
      </c>
      <c r="EP58" s="184">
        <v>1</v>
      </c>
      <c r="EQ58" s="184" t="s">
        <v>6735</v>
      </c>
      <c r="ER58" s="184" t="s">
        <v>6710</v>
      </c>
      <c r="ES58" s="181">
        <v>44591</v>
      </c>
      <c r="ET58" s="191" t="s">
        <v>6722</v>
      </c>
      <c r="EU58" s="191">
        <v>326</v>
      </c>
      <c r="EV58" s="191" t="s">
        <v>6568</v>
      </c>
      <c r="EW58" s="191" t="s">
        <v>21</v>
      </c>
      <c r="EX58" s="191">
        <v>2</v>
      </c>
      <c r="EY58" s="191" t="s">
        <v>6721</v>
      </c>
      <c r="EZ58" s="191" t="s">
        <v>2021</v>
      </c>
      <c r="FA58" s="192">
        <v>44591</v>
      </c>
      <c r="FB58" s="190" t="s">
        <v>6510</v>
      </c>
      <c r="FC58" s="184">
        <v>2</v>
      </c>
      <c r="FD58" s="184" t="s">
        <v>14</v>
      </c>
      <c r="FE58" s="184" t="s">
        <v>21</v>
      </c>
      <c r="FF58" s="184">
        <v>2</v>
      </c>
      <c r="FG58" s="184" t="s">
        <v>6016</v>
      </c>
      <c r="FH58" s="184" t="s">
        <v>14</v>
      </c>
      <c r="FI58" s="181">
        <v>44586</v>
      </c>
      <c r="FJ58" s="190" t="s">
        <v>6511</v>
      </c>
      <c r="FK58" s="191" t="s">
        <v>14</v>
      </c>
      <c r="FL58" s="191" t="s">
        <v>14</v>
      </c>
      <c r="FM58" s="191" t="s">
        <v>59</v>
      </c>
      <c r="FN58" s="191">
        <v>3</v>
      </c>
      <c r="FO58" s="191" t="s">
        <v>14</v>
      </c>
      <c r="FP58" s="188" t="s">
        <v>14</v>
      </c>
      <c r="FQ58" s="189">
        <v>44586</v>
      </c>
      <c r="FR58" s="190" t="s">
        <v>6512</v>
      </c>
      <c r="FS58" s="184" t="s">
        <v>14</v>
      </c>
      <c r="FT58" s="184" t="s">
        <v>14</v>
      </c>
      <c r="FU58" s="184" t="s">
        <v>59</v>
      </c>
      <c r="FV58" s="184">
        <v>3</v>
      </c>
      <c r="FW58" s="184" t="s">
        <v>14</v>
      </c>
      <c r="FX58" s="184" t="s">
        <v>14</v>
      </c>
      <c r="FY58" s="181">
        <v>44586</v>
      </c>
      <c r="FZ58" s="191" t="s">
        <v>6514</v>
      </c>
      <c r="GA58" s="191">
        <v>0</v>
      </c>
      <c r="GB58" s="191" t="s">
        <v>3077</v>
      </c>
      <c r="GC58" s="191" t="s">
        <v>21</v>
      </c>
      <c r="GD58" s="191">
        <v>2</v>
      </c>
      <c r="GE58" s="191" t="s">
        <v>14</v>
      </c>
      <c r="GF58" s="191" t="s">
        <v>14</v>
      </c>
      <c r="GG58" s="192">
        <v>44586</v>
      </c>
      <c r="GH58" s="190" t="s">
        <v>6520</v>
      </c>
      <c r="GI58" s="184">
        <v>0</v>
      </c>
      <c r="GJ58" s="184" t="s">
        <v>3077</v>
      </c>
      <c r="GK58" s="184" t="s">
        <v>21</v>
      </c>
      <c r="GL58" s="184">
        <v>2</v>
      </c>
      <c r="GM58" s="184" t="s">
        <v>14</v>
      </c>
      <c r="GN58" s="184" t="s">
        <v>14</v>
      </c>
      <c r="GO58" s="181">
        <v>44586</v>
      </c>
      <c r="GP58" s="191" t="s">
        <v>6515</v>
      </c>
      <c r="GQ58" s="191">
        <v>0</v>
      </c>
      <c r="GR58" s="191" t="s">
        <v>3077</v>
      </c>
      <c r="GS58" s="191" t="s">
        <v>21</v>
      </c>
      <c r="GT58" s="191">
        <v>2</v>
      </c>
      <c r="GU58" s="191" t="s">
        <v>14</v>
      </c>
      <c r="GV58" s="191" t="s">
        <v>14</v>
      </c>
      <c r="GW58" s="192">
        <v>44586</v>
      </c>
      <c r="GX58" s="190" t="s">
        <v>6521</v>
      </c>
      <c r="GY58" s="184">
        <v>0</v>
      </c>
      <c r="GZ58" s="184" t="s">
        <v>3077</v>
      </c>
      <c r="HA58" s="184" t="s">
        <v>21</v>
      </c>
      <c r="HB58" s="184">
        <v>2</v>
      </c>
      <c r="HC58" s="184" t="s">
        <v>14</v>
      </c>
      <c r="HD58" s="184" t="s">
        <v>14</v>
      </c>
      <c r="HE58" s="181">
        <v>44586</v>
      </c>
      <c r="HF58" s="191" t="s">
        <v>6513</v>
      </c>
      <c r="HG58" s="191">
        <v>0</v>
      </c>
      <c r="HH58" s="191" t="s">
        <v>3077</v>
      </c>
      <c r="HI58" s="191" t="s">
        <v>21</v>
      </c>
      <c r="HJ58" s="191">
        <v>2</v>
      </c>
      <c r="HK58" s="191" t="s">
        <v>14</v>
      </c>
      <c r="HL58" s="191" t="s">
        <v>14</v>
      </c>
      <c r="HM58" s="192">
        <v>44586</v>
      </c>
      <c r="HN58" s="190" t="s">
        <v>6519</v>
      </c>
      <c r="HO58" s="184">
        <v>0</v>
      </c>
      <c r="HP58" s="184" t="s">
        <v>3077</v>
      </c>
      <c r="HQ58" s="184" t="s">
        <v>21</v>
      </c>
      <c r="HR58" s="184">
        <v>2</v>
      </c>
      <c r="HS58" s="184" t="s">
        <v>14</v>
      </c>
      <c r="HT58" s="184" t="s">
        <v>14</v>
      </c>
      <c r="HU58" s="181">
        <v>44586</v>
      </c>
      <c r="HV58" s="191" t="s">
        <v>6516</v>
      </c>
      <c r="HW58" s="191">
        <v>1</v>
      </c>
      <c r="HX58" s="191" t="s">
        <v>3077</v>
      </c>
      <c r="HY58" s="191" t="s">
        <v>21</v>
      </c>
      <c r="HZ58" s="191">
        <v>2</v>
      </c>
      <c r="IA58" s="191" t="s">
        <v>14</v>
      </c>
      <c r="IB58" s="191" t="s">
        <v>14</v>
      </c>
      <c r="IC58" s="192">
        <v>44586</v>
      </c>
      <c r="ID58" s="190" t="s">
        <v>6518</v>
      </c>
      <c r="IE58" s="184">
        <v>0</v>
      </c>
      <c r="IF58" s="184" t="s">
        <v>3077</v>
      </c>
      <c r="IG58" s="184" t="s">
        <v>21</v>
      </c>
      <c r="IH58" s="184">
        <v>2</v>
      </c>
      <c r="II58" s="184" t="s">
        <v>14</v>
      </c>
      <c r="IJ58" s="184" t="s">
        <v>14</v>
      </c>
      <c r="IK58" s="181">
        <v>44586</v>
      </c>
      <c r="IL58" s="191" t="s">
        <v>6517</v>
      </c>
      <c r="IM58" s="191">
        <v>3</v>
      </c>
      <c r="IN58" s="191" t="s">
        <v>3077</v>
      </c>
      <c r="IO58" s="191" t="s">
        <v>21</v>
      </c>
      <c r="IP58" s="191">
        <v>2</v>
      </c>
      <c r="IQ58" s="191" t="s">
        <v>14</v>
      </c>
      <c r="IR58" s="191" t="s">
        <v>14</v>
      </c>
      <c r="IS58" s="192">
        <v>44586</v>
      </c>
    </row>
    <row r="59" spans="1:253" s="286" customFormat="1" ht="12.75" customHeight="1" x14ac:dyDescent="0.2">
      <c r="A59" s="286" t="s">
        <v>1201</v>
      </c>
      <c r="B59" s="286" t="s">
        <v>7848</v>
      </c>
      <c r="C59" s="286" t="s">
        <v>1202</v>
      </c>
      <c r="D59" s="286" t="s">
        <v>1203</v>
      </c>
      <c r="E59" s="286" t="s">
        <v>7414</v>
      </c>
      <c r="F59" s="286" t="s">
        <v>6474</v>
      </c>
      <c r="G59" s="179">
        <v>27000000</v>
      </c>
      <c r="H59" s="180" t="s">
        <v>6460</v>
      </c>
      <c r="I59" s="180" t="s">
        <v>21</v>
      </c>
      <c r="J59" s="180">
        <v>2</v>
      </c>
      <c r="K59" s="180" t="s">
        <v>6462</v>
      </c>
      <c r="L59" s="180" t="s">
        <v>6461</v>
      </c>
      <c r="M59" s="181">
        <v>44586</v>
      </c>
      <c r="N59" s="190" t="s">
        <v>6476</v>
      </c>
      <c r="O59" s="182">
        <v>149752</v>
      </c>
      <c r="P59" s="182" t="s">
        <v>6460</v>
      </c>
      <c r="Q59" s="182" t="s">
        <v>21</v>
      </c>
      <c r="R59" s="182">
        <v>2</v>
      </c>
      <c r="S59" s="182" t="s">
        <v>6475</v>
      </c>
      <c r="T59" s="182" t="s">
        <v>6461</v>
      </c>
      <c r="U59" s="183">
        <v>44586</v>
      </c>
      <c r="V59" s="190" t="s">
        <v>6478</v>
      </c>
      <c r="W59" s="180">
        <v>6348000</v>
      </c>
      <c r="X59" s="180" t="s">
        <v>6460</v>
      </c>
      <c r="Y59" s="180" t="s">
        <v>21</v>
      </c>
      <c r="Z59" s="180">
        <v>2</v>
      </c>
      <c r="AA59" s="180" t="s">
        <v>6477</v>
      </c>
      <c r="AB59" s="180" t="s">
        <v>6461</v>
      </c>
      <c r="AC59" s="181">
        <v>44586</v>
      </c>
      <c r="AD59" s="190" t="s">
        <v>6482</v>
      </c>
      <c r="AE59" s="188">
        <v>3549000</v>
      </c>
      <c r="AF59" s="188" t="s">
        <v>6479</v>
      </c>
      <c r="AG59" s="188" t="s">
        <v>41</v>
      </c>
      <c r="AH59" s="188">
        <v>1</v>
      </c>
      <c r="AI59" s="188" t="s">
        <v>6481</v>
      </c>
      <c r="AJ59" s="188" t="s">
        <v>6480</v>
      </c>
      <c r="AK59" s="189">
        <v>44586</v>
      </c>
      <c r="AL59" s="190" t="s">
        <v>6486</v>
      </c>
      <c r="AM59" s="180">
        <v>3000</v>
      </c>
      <c r="AN59" s="180" t="s">
        <v>6483</v>
      </c>
      <c r="AO59" s="180" t="s">
        <v>21</v>
      </c>
      <c r="AP59" s="180">
        <v>2</v>
      </c>
      <c r="AQ59" s="180" t="s">
        <v>6485</v>
      </c>
      <c r="AR59" s="180" t="s">
        <v>6484</v>
      </c>
      <c r="AS59" s="181">
        <v>44586</v>
      </c>
      <c r="AT59" s="191" t="s">
        <v>1209</v>
      </c>
      <c r="AU59" s="188">
        <v>0</v>
      </c>
      <c r="AV59" s="188" t="s">
        <v>14</v>
      </c>
      <c r="AW59" s="188" t="s">
        <v>41</v>
      </c>
      <c r="AX59" s="188">
        <v>1</v>
      </c>
      <c r="AY59" s="188" t="s">
        <v>1204</v>
      </c>
      <c r="AZ59" s="188" t="s">
        <v>14</v>
      </c>
      <c r="BA59" s="189">
        <v>43650</v>
      </c>
      <c r="BB59" s="190" t="s">
        <v>1208</v>
      </c>
      <c r="BC59" s="180" t="s">
        <v>14</v>
      </c>
      <c r="BD59" s="180" t="s">
        <v>14</v>
      </c>
      <c r="BE59" s="180" t="s">
        <v>14</v>
      </c>
      <c r="BF59" s="180" t="s">
        <v>14</v>
      </c>
      <c r="BG59" s="180" t="s">
        <v>1204</v>
      </c>
      <c r="BH59" s="180" t="s">
        <v>14</v>
      </c>
      <c r="BI59" s="181">
        <v>43650</v>
      </c>
      <c r="BJ59" s="191" t="s">
        <v>6703</v>
      </c>
      <c r="BK59" s="191">
        <v>61</v>
      </c>
      <c r="BL59" s="191" t="s">
        <v>6701</v>
      </c>
      <c r="BM59" s="191" t="s">
        <v>21</v>
      </c>
      <c r="BN59" s="191">
        <v>2</v>
      </c>
      <c r="BO59" s="191" t="s">
        <v>6702</v>
      </c>
      <c r="BP59" s="188" t="s">
        <v>2021</v>
      </c>
      <c r="BQ59" s="192">
        <v>44591</v>
      </c>
      <c r="BR59" s="190" t="s">
        <v>1205</v>
      </c>
      <c r="BS59" s="184" t="s">
        <v>14</v>
      </c>
      <c r="BT59" s="184" t="s">
        <v>14</v>
      </c>
      <c r="BU59" s="184" t="s">
        <v>14</v>
      </c>
      <c r="BV59" s="184" t="s">
        <v>14</v>
      </c>
      <c r="BW59" s="184" t="s">
        <v>1204</v>
      </c>
      <c r="BX59" s="184" t="s">
        <v>14</v>
      </c>
      <c r="BY59" s="181">
        <v>43650</v>
      </c>
      <c r="BZ59" s="191" t="s">
        <v>1206</v>
      </c>
      <c r="CA59" s="191" t="s">
        <v>14</v>
      </c>
      <c r="CB59" s="191" t="s">
        <v>14</v>
      </c>
      <c r="CC59" s="191" t="s">
        <v>14</v>
      </c>
      <c r="CD59" s="191" t="s">
        <v>14</v>
      </c>
      <c r="CE59" s="191" t="s">
        <v>1204</v>
      </c>
      <c r="CF59" s="191" t="s">
        <v>14</v>
      </c>
      <c r="CG59" s="192">
        <v>43650</v>
      </c>
      <c r="CH59" s="190" t="s">
        <v>8210</v>
      </c>
      <c r="CI59" s="191" t="e">
        <v>#N/A</v>
      </c>
      <c r="CJ59" s="191" t="e">
        <v>#N/A</v>
      </c>
      <c r="CK59" s="191" t="e">
        <v>#N/A</v>
      </c>
      <c r="CL59" s="191" t="e">
        <v>#N/A</v>
      </c>
      <c r="CM59" s="191" t="e">
        <v>#N/A</v>
      </c>
      <c r="CN59" s="191" t="e">
        <v>#N/A</v>
      </c>
      <c r="CO59" s="193" t="e">
        <v>#N/A</v>
      </c>
      <c r="CP59" s="191" t="s">
        <v>1207</v>
      </c>
      <c r="CQ59" s="184" t="s">
        <v>14</v>
      </c>
      <c r="CR59" s="184" t="s">
        <v>14</v>
      </c>
      <c r="CS59" s="184" t="s">
        <v>14</v>
      </c>
      <c r="CT59" s="184" t="s">
        <v>14</v>
      </c>
      <c r="CU59" s="184" t="s">
        <v>1204</v>
      </c>
      <c r="CV59" s="184" t="s">
        <v>14</v>
      </c>
      <c r="CW59" s="181">
        <v>43650</v>
      </c>
      <c r="CX59" s="191" t="s">
        <v>6487</v>
      </c>
      <c r="CY59" s="188">
        <v>1637000</v>
      </c>
      <c r="CZ59" s="188" t="s">
        <v>6479</v>
      </c>
      <c r="DA59" s="188" t="s">
        <v>41</v>
      </c>
      <c r="DB59" s="188">
        <v>1</v>
      </c>
      <c r="DC59" s="188" t="s">
        <v>6490</v>
      </c>
      <c r="DD59" s="188" t="s">
        <v>6480</v>
      </c>
      <c r="DE59" s="194">
        <v>44586</v>
      </c>
      <c r="DF59" s="190" t="s">
        <v>6488</v>
      </c>
      <c r="DG59" s="180">
        <v>2799000</v>
      </c>
      <c r="DH59" s="184" t="s">
        <v>6479</v>
      </c>
      <c r="DI59" s="184" t="s">
        <v>41</v>
      </c>
      <c r="DJ59" s="184">
        <v>1</v>
      </c>
      <c r="DK59" s="184" t="s">
        <v>3574</v>
      </c>
      <c r="DL59" s="184" t="s">
        <v>6480</v>
      </c>
      <c r="DM59" s="181">
        <v>44586</v>
      </c>
      <c r="DN59" s="191" t="s">
        <v>6489</v>
      </c>
      <c r="DO59" s="188">
        <v>1912000</v>
      </c>
      <c r="DP59" s="191" t="s">
        <v>6479</v>
      </c>
      <c r="DQ59" s="191" t="s">
        <v>41</v>
      </c>
      <c r="DR59" s="191">
        <v>1</v>
      </c>
      <c r="DS59" s="191" t="s">
        <v>5550</v>
      </c>
      <c r="DT59" s="191" t="s">
        <v>6480</v>
      </c>
      <c r="DU59" s="192">
        <v>44586</v>
      </c>
      <c r="DV59" s="190" t="s">
        <v>6491</v>
      </c>
      <c r="DW59" s="180">
        <v>1303000</v>
      </c>
      <c r="DX59" s="184" t="s">
        <v>6479</v>
      </c>
      <c r="DY59" s="184" t="s">
        <v>41</v>
      </c>
      <c r="DZ59" s="184">
        <v>1</v>
      </c>
      <c r="EA59" s="184" t="s">
        <v>6490</v>
      </c>
      <c r="EB59" s="184" t="s">
        <v>6480</v>
      </c>
      <c r="EC59" s="181">
        <v>44586</v>
      </c>
      <c r="ED59" s="191" t="s">
        <v>6493</v>
      </c>
      <c r="EE59" s="188">
        <v>334000</v>
      </c>
      <c r="EF59" s="191" t="s">
        <v>6479</v>
      </c>
      <c r="EG59" s="191" t="s">
        <v>41</v>
      </c>
      <c r="EH59" s="191">
        <v>1</v>
      </c>
      <c r="EI59" s="191" t="s">
        <v>6492</v>
      </c>
      <c r="EJ59" s="191" t="s">
        <v>6480</v>
      </c>
      <c r="EK59" s="192">
        <v>44586</v>
      </c>
      <c r="EL59" s="190" t="s">
        <v>6495</v>
      </c>
      <c r="EM59" s="180">
        <v>0</v>
      </c>
      <c r="EN59" s="184" t="s">
        <v>6479</v>
      </c>
      <c r="EO59" s="184" t="s">
        <v>41</v>
      </c>
      <c r="EP59" s="184">
        <v>1</v>
      </c>
      <c r="EQ59" s="184" t="s">
        <v>6494</v>
      </c>
      <c r="ER59" s="184" t="s">
        <v>6480</v>
      </c>
      <c r="ES59" s="181">
        <v>44586</v>
      </c>
      <c r="ET59" s="191" t="s">
        <v>6705</v>
      </c>
      <c r="EU59" s="191">
        <v>326</v>
      </c>
      <c r="EV59" s="191" t="s">
        <v>6701</v>
      </c>
      <c r="EW59" s="191" t="s">
        <v>21</v>
      </c>
      <c r="EX59" s="191">
        <v>2</v>
      </c>
      <c r="EY59" s="191" t="s">
        <v>6704</v>
      </c>
      <c r="EZ59" s="191" t="s">
        <v>2021</v>
      </c>
      <c r="FA59" s="192">
        <v>44591</v>
      </c>
      <c r="FB59" s="190" t="s">
        <v>6497</v>
      </c>
      <c r="FC59" s="184">
        <v>1</v>
      </c>
      <c r="FD59" s="184" t="s">
        <v>14</v>
      </c>
      <c r="FE59" s="184" t="s">
        <v>21</v>
      </c>
      <c r="FF59" s="184">
        <v>2</v>
      </c>
      <c r="FG59" s="184" t="s">
        <v>6496</v>
      </c>
      <c r="FH59" s="184" t="s">
        <v>14</v>
      </c>
      <c r="FI59" s="181">
        <v>44586</v>
      </c>
      <c r="FJ59" s="190" t="s">
        <v>1210</v>
      </c>
      <c r="FK59" s="191" t="s">
        <v>14</v>
      </c>
      <c r="FL59" s="191" t="s">
        <v>14</v>
      </c>
      <c r="FM59" s="191" t="s">
        <v>14</v>
      </c>
      <c r="FN59" s="191" t="s">
        <v>14</v>
      </c>
      <c r="FO59" s="191" t="s">
        <v>1204</v>
      </c>
      <c r="FP59" s="188" t="s">
        <v>14</v>
      </c>
      <c r="FQ59" s="189">
        <v>43650</v>
      </c>
      <c r="FR59" s="190" t="s">
        <v>1211</v>
      </c>
      <c r="FS59" s="184" t="s">
        <v>14</v>
      </c>
      <c r="FT59" s="184" t="s">
        <v>14</v>
      </c>
      <c r="FU59" s="184" t="s">
        <v>14</v>
      </c>
      <c r="FV59" s="184" t="s">
        <v>14</v>
      </c>
      <c r="FW59" s="184" t="s">
        <v>1204</v>
      </c>
      <c r="FX59" s="184" t="s">
        <v>14</v>
      </c>
      <c r="FY59" s="181">
        <v>43650</v>
      </c>
      <c r="FZ59" s="191" t="s">
        <v>4451</v>
      </c>
      <c r="GA59" s="191">
        <v>0</v>
      </c>
      <c r="GB59" s="191" t="s">
        <v>3077</v>
      </c>
      <c r="GC59" s="191" t="s">
        <v>21</v>
      </c>
      <c r="GD59" s="191">
        <v>2</v>
      </c>
      <c r="GE59" s="191" t="s">
        <v>14</v>
      </c>
      <c r="GF59" s="191" t="s">
        <v>14</v>
      </c>
      <c r="GG59" s="192">
        <v>44496</v>
      </c>
      <c r="GH59" s="190" t="s">
        <v>4457</v>
      </c>
      <c r="GI59" s="184">
        <v>0</v>
      </c>
      <c r="GJ59" s="184" t="s">
        <v>3077</v>
      </c>
      <c r="GK59" s="184" t="s">
        <v>21</v>
      </c>
      <c r="GL59" s="184">
        <v>2</v>
      </c>
      <c r="GM59" s="184" t="s">
        <v>14</v>
      </c>
      <c r="GN59" s="184" t="s">
        <v>14</v>
      </c>
      <c r="GO59" s="181">
        <v>44496</v>
      </c>
      <c r="GP59" s="191" t="s">
        <v>4452</v>
      </c>
      <c r="GQ59" s="191">
        <v>0</v>
      </c>
      <c r="GR59" s="191" t="s">
        <v>3077</v>
      </c>
      <c r="GS59" s="191" t="s">
        <v>21</v>
      </c>
      <c r="GT59" s="191">
        <v>2</v>
      </c>
      <c r="GU59" s="191" t="s">
        <v>14</v>
      </c>
      <c r="GV59" s="191" t="s">
        <v>14</v>
      </c>
      <c r="GW59" s="192">
        <v>44496</v>
      </c>
      <c r="GX59" s="190" t="s">
        <v>4458</v>
      </c>
      <c r="GY59" s="184">
        <v>0</v>
      </c>
      <c r="GZ59" s="184" t="s">
        <v>3077</v>
      </c>
      <c r="HA59" s="184" t="s">
        <v>21</v>
      </c>
      <c r="HB59" s="184">
        <v>2</v>
      </c>
      <c r="HC59" s="184" t="s">
        <v>14</v>
      </c>
      <c r="HD59" s="184" t="s">
        <v>14</v>
      </c>
      <c r="HE59" s="181">
        <v>44496</v>
      </c>
      <c r="HF59" s="191" t="s">
        <v>4450</v>
      </c>
      <c r="HG59" s="191">
        <v>0</v>
      </c>
      <c r="HH59" s="191" t="s">
        <v>3077</v>
      </c>
      <c r="HI59" s="191" t="s">
        <v>21</v>
      </c>
      <c r="HJ59" s="191">
        <v>2</v>
      </c>
      <c r="HK59" s="191" t="s">
        <v>14</v>
      </c>
      <c r="HL59" s="191" t="s">
        <v>14</v>
      </c>
      <c r="HM59" s="192">
        <v>44496</v>
      </c>
      <c r="HN59" s="190" t="s">
        <v>4456</v>
      </c>
      <c r="HO59" s="184">
        <v>2</v>
      </c>
      <c r="HP59" s="184" t="s">
        <v>3077</v>
      </c>
      <c r="HQ59" s="184" t="s">
        <v>21</v>
      </c>
      <c r="HR59" s="184">
        <v>2</v>
      </c>
      <c r="HS59" s="184" t="s">
        <v>14</v>
      </c>
      <c r="HT59" s="184" t="s">
        <v>14</v>
      </c>
      <c r="HU59" s="181">
        <v>44496</v>
      </c>
      <c r="HV59" s="191" t="s">
        <v>4453</v>
      </c>
      <c r="HW59" s="191">
        <v>1</v>
      </c>
      <c r="HX59" s="191" t="s">
        <v>3077</v>
      </c>
      <c r="HY59" s="191" t="s">
        <v>21</v>
      </c>
      <c r="HZ59" s="191">
        <v>2</v>
      </c>
      <c r="IA59" s="191" t="s">
        <v>14</v>
      </c>
      <c r="IB59" s="191" t="s">
        <v>14</v>
      </c>
      <c r="IC59" s="192">
        <v>44496</v>
      </c>
      <c r="ID59" s="190" t="s">
        <v>4455</v>
      </c>
      <c r="IE59" s="184">
        <v>0</v>
      </c>
      <c r="IF59" s="184" t="s">
        <v>3077</v>
      </c>
      <c r="IG59" s="184" t="s">
        <v>21</v>
      </c>
      <c r="IH59" s="184">
        <v>2</v>
      </c>
      <c r="II59" s="184" t="s">
        <v>14</v>
      </c>
      <c r="IJ59" s="184" t="s">
        <v>14</v>
      </c>
      <c r="IK59" s="181">
        <v>44496</v>
      </c>
      <c r="IL59" s="191" t="s">
        <v>4454</v>
      </c>
      <c r="IM59" s="191">
        <v>3</v>
      </c>
      <c r="IN59" s="191" t="s">
        <v>3077</v>
      </c>
      <c r="IO59" s="191" t="s">
        <v>21</v>
      </c>
      <c r="IP59" s="191">
        <v>2</v>
      </c>
      <c r="IQ59" s="191" t="s">
        <v>14</v>
      </c>
      <c r="IR59" s="191" t="s">
        <v>14</v>
      </c>
      <c r="IS59" s="192">
        <v>44496</v>
      </c>
    </row>
    <row r="60" spans="1:253" s="286" customFormat="1" ht="12.75" customHeight="1" x14ac:dyDescent="0.2">
      <c r="A60" s="286" t="s">
        <v>6458</v>
      </c>
      <c r="B60" s="286" t="s">
        <v>7905</v>
      </c>
      <c r="C60" s="286" t="s">
        <v>6459</v>
      </c>
      <c r="D60" s="286" t="s">
        <v>1203</v>
      </c>
      <c r="E60" s="286" t="s">
        <v>7414</v>
      </c>
      <c r="F60" s="286" t="s">
        <v>6463</v>
      </c>
      <c r="G60" s="179">
        <v>27000000</v>
      </c>
      <c r="H60" s="180" t="s">
        <v>6460</v>
      </c>
      <c r="I60" s="180" t="s">
        <v>21</v>
      </c>
      <c r="J60" s="180">
        <v>2</v>
      </c>
      <c r="K60" s="180" t="s">
        <v>6462</v>
      </c>
      <c r="L60" s="180" t="s">
        <v>6461</v>
      </c>
      <c r="M60" s="181">
        <v>44586</v>
      </c>
      <c r="N60" s="190" t="s">
        <v>6678</v>
      </c>
      <c r="O60" s="182">
        <v>192285</v>
      </c>
      <c r="P60" s="182" t="s">
        <v>6675</v>
      </c>
      <c r="Q60" s="182" t="s">
        <v>21</v>
      </c>
      <c r="R60" s="182">
        <v>2</v>
      </c>
      <c r="S60" s="182" t="s">
        <v>6677</v>
      </c>
      <c r="T60" s="182" t="s">
        <v>6676</v>
      </c>
      <c r="U60" s="183">
        <v>44591</v>
      </c>
      <c r="V60" s="190" t="s">
        <v>6680</v>
      </c>
      <c r="W60" s="180">
        <v>11740000</v>
      </c>
      <c r="X60" s="180" t="s">
        <v>6675</v>
      </c>
      <c r="Y60" s="180" t="s">
        <v>21</v>
      </c>
      <c r="Z60" s="180">
        <v>2</v>
      </c>
      <c r="AA60" s="180" t="s">
        <v>6679</v>
      </c>
      <c r="AB60" s="180" t="s">
        <v>6676</v>
      </c>
      <c r="AC60" s="181">
        <v>44591</v>
      </c>
      <c r="AD60" s="190" t="s">
        <v>6684</v>
      </c>
      <c r="AE60" s="188">
        <v>110000</v>
      </c>
      <c r="AF60" s="188" t="s">
        <v>6681</v>
      </c>
      <c r="AG60" s="188" t="s">
        <v>41</v>
      </c>
      <c r="AH60" s="188">
        <v>1</v>
      </c>
      <c r="AI60" s="188" t="s">
        <v>6683</v>
      </c>
      <c r="AJ60" s="188" t="s">
        <v>6682</v>
      </c>
      <c r="AK60" s="189">
        <v>44591</v>
      </c>
      <c r="AL60" s="190" t="s">
        <v>6686</v>
      </c>
      <c r="AM60" s="180">
        <v>72000</v>
      </c>
      <c r="AN60" s="180" t="s">
        <v>6681</v>
      </c>
      <c r="AO60" s="180" t="s">
        <v>41</v>
      </c>
      <c r="AP60" s="180">
        <v>1</v>
      </c>
      <c r="AQ60" s="180" t="s">
        <v>6685</v>
      </c>
      <c r="AR60" s="180" t="s">
        <v>6682</v>
      </c>
      <c r="AS60" s="181">
        <v>44591</v>
      </c>
      <c r="AT60" s="191" t="s">
        <v>6465</v>
      </c>
      <c r="AU60" s="188" t="s">
        <v>14</v>
      </c>
      <c r="AV60" s="188" t="s">
        <v>14</v>
      </c>
      <c r="AW60" s="188" t="s">
        <v>59</v>
      </c>
      <c r="AX60" s="188">
        <v>3</v>
      </c>
      <c r="AY60" s="188" t="s">
        <v>14</v>
      </c>
      <c r="AZ60" s="188" t="s">
        <v>14</v>
      </c>
      <c r="BA60" s="189">
        <v>44586</v>
      </c>
      <c r="BB60" s="190" t="s">
        <v>6464</v>
      </c>
      <c r="BC60" s="180" t="s">
        <v>14</v>
      </c>
      <c r="BD60" s="180" t="s">
        <v>14</v>
      </c>
      <c r="BE60" s="180" t="s">
        <v>59</v>
      </c>
      <c r="BF60" s="180">
        <v>3</v>
      </c>
      <c r="BG60" s="180" t="s">
        <v>14</v>
      </c>
      <c r="BH60" s="180" t="s">
        <v>14</v>
      </c>
      <c r="BI60" s="181">
        <v>44586</v>
      </c>
      <c r="BJ60" s="191" t="s">
        <v>6688</v>
      </c>
      <c r="BK60" s="191">
        <v>41</v>
      </c>
      <c r="BL60" s="191" t="s">
        <v>6681</v>
      </c>
      <c r="BM60" s="191" t="s">
        <v>41</v>
      </c>
      <c r="BN60" s="191">
        <v>1</v>
      </c>
      <c r="BO60" s="191" t="s">
        <v>6687</v>
      </c>
      <c r="BP60" s="188" t="s">
        <v>6682</v>
      </c>
      <c r="BQ60" s="192">
        <v>44591</v>
      </c>
      <c r="BR60" s="190" t="s">
        <v>6692</v>
      </c>
      <c r="BS60" s="184">
        <v>8900</v>
      </c>
      <c r="BT60" s="184" t="s">
        <v>6681</v>
      </c>
      <c r="BU60" s="184" t="s">
        <v>41</v>
      </c>
      <c r="BV60" s="184">
        <v>1</v>
      </c>
      <c r="BW60" s="184" t="s">
        <v>6691</v>
      </c>
      <c r="BX60" s="184" t="s">
        <v>6682</v>
      </c>
      <c r="BY60" s="181">
        <v>44591</v>
      </c>
      <c r="BZ60" s="191" t="s">
        <v>6469</v>
      </c>
      <c r="CA60" s="191">
        <v>57</v>
      </c>
      <c r="CB60" s="191" t="s">
        <v>6466</v>
      </c>
      <c r="CC60" s="191" t="s">
        <v>41</v>
      </c>
      <c r="CD60" s="191">
        <v>1</v>
      </c>
      <c r="CE60" s="191" t="s">
        <v>6468</v>
      </c>
      <c r="CF60" s="191" t="s">
        <v>6467</v>
      </c>
      <c r="CG60" s="192">
        <v>44586</v>
      </c>
      <c r="CH60" s="190" t="s">
        <v>8211</v>
      </c>
      <c r="CI60" s="191" t="e">
        <v>#N/A</v>
      </c>
      <c r="CJ60" s="191" t="e">
        <v>#N/A</v>
      </c>
      <c r="CK60" s="191" t="e">
        <v>#N/A</v>
      </c>
      <c r="CL60" s="191" t="e">
        <v>#N/A</v>
      </c>
      <c r="CM60" s="191" t="e">
        <v>#N/A</v>
      </c>
      <c r="CN60" s="191" t="e">
        <v>#N/A</v>
      </c>
      <c r="CO60" s="193" t="e">
        <v>#N/A</v>
      </c>
      <c r="CP60" s="191" t="s">
        <v>6470</v>
      </c>
      <c r="CQ60" s="184" t="s">
        <v>14</v>
      </c>
      <c r="CR60" s="184" t="s">
        <v>14</v>
      </c>
      <c r="CS60" s="184" t="s">
        <v>59</v>
      </c>
      <c r="CT60" s="184">
        <v>3</v>
      </c>
      <c r="CU60" s="184" t="s">
        <v>14</v>
      </c>
      <c r="CV60" s="184" t="s">
        <v>14</v>
      </c>
      <c r="CW60" s="181">
        <v>44586</v>
      </c>
      <c r="CX60" s="191" t="s">
        <v>6693</v>
      </c>
      <c r="CY60" s="188">
        <v>72000</v>
      </c>
      <c r="CZ60" s="188" t="s">
        <v>6681</v>
      </c>
      <c r="DA60" s="188" t="s">
        <v>41</v>
      </c>
      <c r="DB60" s="188">
        <v>1</v>
      </c>
      <c r="DC60" s="188" t="s">
        <v>6685</v>
      </c>
      <c r="DD60" s="188" t="s">
        <v>6682</v>
      </c>
      <c r="DE60" s="194">
        <v>44591</v>
      </c>
      <c r="DF60" s="190" t="s">
        <v>6695</v>
      </c>
      <c r="DG60" s="180">
        <v>11630000</v>
      </c>
      <c r="DH60" s="184" t="s">
        <v>6681</v>
      </c>
      <c r="DI60" s="184" t="s">
        <v>41</v>
      </c>
      <c r="DJ60" s="184">
        <v>1</v>
      </c>
      <c r="DK60" s="184" t="s">
        <v>6694</v>
      </c>
      <c r="DL60" s="184" t="s">
        <v>6682</v>
      </c>
      <c r="DM60" s="181">
        <v>44591</v>
      </c>
      <c r="DN60" s="191" t="s">
        <v>6696</v>
      </c>
      <c r="DO60" s="188">
        <v>38000</v>
      </c>
      <c r="DP60" s="191" t="s">
        <v>6681</v>
      </c>
      <c r="DQ60" s="191" t="s">
        <v>41</v>
      </c>
      <c r="DR60" s="191">
        <v>1</v>
      </c>
      <c r="DS60" s="191" t="s">
        <v>3098</v>
      </c>
      <c r="DT60" s="191" t="s">
        <v>6682</v>
      </c>
      <c r="DU60" s="192">
        <v>44591</v>
      </c>
      <c r="DV60" s="190" t="s">
        <v>6697</v>
      </c>
      <c r="DW60" s="180">
        <v>72000</v>
      </c>
      <c r="DX60" s="184" t="s">
        <v>6681</v>
      </c>
      <c r="DY60" s="184" t="s">
        <v>41</v>
      </c>
      <c r="DZ60" s="184">
        <v>1</v>
      </c>
      <c r="EA60" s="184" t="s">
        <v>6685</v>
      </c>
      <c r="EB60" s="184" t="s">
        <v>6682</v>
      </c>
      <c r="EC60" s="181">
        <v>44591</v>
      </c>
      <c r="ED60" s="191" t="s">
        <v>6699</v>
      </c>
      <c r="EE60" s="188">
        <v>0</v>
      </c>
      <c r="EF60" s="191" t="s">
        <v>14</v>
      </c>
      <c r="EG60" s="191" t="s">
        <v>59</v>
      </c>
      <c r="EH60" s="191">
        <v>3</v>
      </c>
      <c r="EI60" s="191" t="s">
        <v>6698</v>
      </c>
      <c r="EJ60" s="191" t="s">
        <v>14</v>
      </c>
      <c r="EK60" s="192">
        <v>44591</v>
      </c>
      <c r="EL60" s="190" t="s">
        <v>6700</v>
      </c>
      <c r="EM60" s="180">
        <v>0</v>
      </c>
      <c r="EN60" s="184" t="s">
        <v>14</v>
      </c>
      <c r="EO60" s="184" t="s">
        <v>59</v>
      </c>
      <c r="EP60" s="184">
        <v>3</v>
      </c>
      <c r="EQ60" s="184" t="s">
        <v>6698</v>
      </c>
      <c r="ER60" s="184" t="s">
        <v>14</v>
      </c>
      <c r="ES60" s="181">
        <v>44591</v>
      </c>
      <c r="ET60" s="191" t="s">
        <v>6690</v>
      </c>
      <c r="EU60" s="191">
        <v>326</v>
      </c>
      <c r="EV60" s="191" t="s">
        <v>6568</v>
      </c>
      <c r="EW60" s="191" t="s">
        <v>21</v>
      </c>
      <c r="EX60" s="191">
        <v>2</v>
      </c>
      <c r="EY60" s="191" t="s">
        <v>6689</v>
      </c>
      <c r="EZ60" s="191" t="s">
        <v>2021</v>
      </c>
      <c r="FA60" s="192">
        <v>44591</v>
      </c>
      <c r="FB60" s="190" t="s">
        <v>6471</v>
      </c>
      <c r="FC60" s="184">
        <v>1</v>
      </c>
      <c r="FD60" s="184" t="s">
        <v>14</v>
      </c>
      <c r="FE60" s="184" t="s">
        <v>21</v>
      </c>
      <c r="FF60" s="184">
        <v>2</v>
      </c>
      <c r="FG60" s="184" t="s">
        <v>6016</v>
      </c>
      <c r="FH60" s="184" t="s">
        <v>14</v>
      </c>
      <c r="FI60" s="181">
        <v>44586</v>
      </c>
      <c r="FJ60" s="190" t="s">
        <v>6472</v>
      </c>
      <c r="FK60" s="191" t="s">
        <v>14</v>
      </c>
      <c r="FL60" s="191" t="s">
        <v>14</v>
      </c>
      <c r="FM60" s="191" t="s">
        <v>59</v>
      </c>
      <c r="FN60" s="191">
        <v>3</v>
      </c>
      <c r="FO60" s="191" t="s">
        <v>14</v>
      </c>
      <c r="FP60" s="188" t="s">
        <v>14</v>
      </c>
      <c r="FQ60" s="189">
        <v>44586</v>
      </c>
      <c r="FR60" s="190" t="s">
        <v>6473</v>
      </c>
      <c r="FS60" s="184" t="s">
        <v>14</v>
      </c>
      <c r="FT60" s="184" t="s">
        <v>14</v>
      </c>
      <c r="FU60" s="184" t="s">
        <v>59</v>
      </c>
      <c r="FV60" s="184">
        <v>3</v>
      </c>
      <c r="FW60" s="184" t="s">
        <v>14</v>
      </c>
      <c r="FX60" s="184" t="s">
        <v>14</v>
      </c>
      <c r="FY60" s="181">
        <v>44586</v>
      </c>
      <c r="FZ60" s="191" t="s">
        <v>6523</v>
      </c>
      <c r="GA60" s="191">
        <v>0</v>
      </c>
      <c r="GB60" s="191" t="s">
        <v>3077</v>
      </c>
      <c r="GC60" s="191" t="s">
        <v>21</v>
      </c>
      <c r="GD60" s="191">
        <v>2</v>
      </c>
      <c r="GE60" s="191" t="s">
        <v>14</v>
      </c>
      <c r="GF60" s="191" t="s">
        <v>14</v>
      </c>
      <c r="GG60" s="192">
        <v>44586</v>
      </c>
      <c r="GH60" s="190" t="s">
        <v>6529</v>
      </c>
      <c r="GI60" s="184">
        <v>0</v>
      </c>
      <c r="GJ60" s="184" t="s">
        <v>3077</v>
      </c>
      <c r="GK60" s="184" t="s">
        <v>21</v>
      </c>
      <c r="GL60" s="184">
        <v>2</v>
      </c>
      <c r="GM60" s="184" t="s">
        <v>14</v>
      </c>
      <c r="GN60" s="184" t="s">
        <v>14</v>
      </c>
      <c r="GO60" s="181">
        <v>44586</v>
      </c>
      <c r="GP60" s="191" t="s">
        <v>6524</v>
      </c>
      <c r="GQ60" s="191">
        <v>0</v>
      </c>
      <c r="GR60" s="191" t="s">
        <v>3077</v>
      </c>
      <c r="GS60" s="191" t="s">
        <v>21</v>
      </c>
      <c r="GT60" s="191">
        <v>2</v>
      </c>
      <c r="GU60" s="191" t="s">
        <v>14</v>
      </c>
      <c r="GV60" s="191" t="s">
        <v>14</v>
      </c>
      <c r="GW60" s="192">
        <v>44586</v>
      </c>
      <c r="GX60" s="190" t="s">
        <v>6530</v>
      </c>
      <c r="GY60" s="184">
        <v>0</v>
      </c>
      <c r="GZ60" s="184" t="s">
        <v>3077</v>
      </c>
      <c r="HA60" s="184" t="s">
        <v>21</v>
      </c>
      <c r="HB60" s="184">
        <v>2</v>
      </c>
      <c r="HC60" s="184" t="s">
        <v>14</v>
      </c>
      <c r="HD60" s="184" t="s">
        <v>14</v>
      </c>
      <c r="HE60" s="181">
        <v>44586</v>
      </c>
      <c r="HF60" s="191" t="s">
        <v>6522</v>
      </c>
      <c r="HG60" s="191">
        <v>0</v>
      </c>
      <c r="HH60" s="191" t="s">
        <v>3077</v>
      </c>
      <c r="HI60" s="191" t="s">
        <v>21</v>
      </c>
      <c r="HJ60" s="191">
        <v>2</v>
      </c>
      <c r="HK60" s="191" t="s">
        <v>14</v>
      </c>
      <c r="HL60" s="191" t="s">
        <v>14</v>
      </c>
      <c r="HM60" s="192">
        <v>44586</v>
      </c>
      <c r="HN60" s="190" t="s">
        <v>6528</v>
      </c>
      <c r="HO60" s="184">
        <v>0</v>
      </c>
      <c r="HP60" s="184" t="s">
        <v>3077</v>
      </c>
      <c r="HQ60" s="184" t="s">
        <v>21</v>
      </c>
      <c r="HR60" s="184">
        <v>2</v>
      </c>
      <c r="HS60" s="184" t="s">
        <v>14</v>
      </c>
      <c r="HT60" s="184" t="s">
        <v>14</v>
      </c>
      <c r="HU60" s="181">
        <v>44586</v>
      </c>
      <c r="HV60" s="191" t="s">
        <v>6525</v>
      </c>
      <c r="HW60" s="191">
        <v>0</v>
      </c>
      <c r="HX60" s="191" t="s">
        <v>3077</v>
      </c>
      <c r="HY60" s="191" t="s">
        <v>21</v>
      </c>
      <c r="HZ60" s="191">
        <v>2</v>
      </c>
      <c r="IA60" s="191" t="s">
        <v>14</v>
      </c>
      <c r="IB60" s="191" t="s">
        <v>14</v>
      </c>
      <c r="IC60" s="192">
        <v>44586</v>
      </c>
      <c r="ID60" s="190" t="s">
        <v>6527</v>
      </c>
      <c r="IE60" s="184">
        <v>0</v>
      </c>
      <c r="IF60" s="184" t="s">
        <v>3077</v>
      </c>
      <c r="IG60" s="184" t="s">
        <v>21</v>
      </c>
      <c r="IH60" s="184">
        <v>2</v>
      </c>
      <c r="II60" s="184" t="s">
        <v>14</v>
      </c>
      <c r="IJ60" s="184" t="s">
        <v>14</v>
      </c>
      <c r="IK60" s="181">
        <v>44586</v>
      </c>
      <c r="IL60" s="191" t="s">
        <v>6526</v>
      </c>
      <c r="IM60" s="191">
        <v>3</v>
      </c>
      <c r="IN60" s="191" t="s">
        <v>3077</v>
      </c>
      <c r="IO60" s="191" t="s">
        <v>21</v>
      </c>
      <c r="IP60" s="191">
        <v>2</v>
      </c>
      <c r="IQ60" s="191" t="s">
        <v>14</v>
      </c>
      <c r="IR60" s="191" t="s">
        <v>14</v>
      </c>
      <c r="IS60" s="192">
        <v>44586</v>
      </c>
    </row>
    <row r="61" spans="1:253" s="286" customFormat="1" ht="12.75" customHeight="1" x14ac:dyDescent="0.2">
      <c r="A61" s="286" t="s">
        <v>1422</v>
      </c>
      <c r="B61" s="286" t="s">
        <v>7819</v>
      </c>
      <c r="C61" s="286" t="s">
        <v>1423</v>
      </c>
      <c r="D61" s="286" t="s">
        <v>1424</v>
      </c>
      <c r="E61" s="286" t="s">
        <v>7417</v>
      </c>
      <c r="F61" s="286" t="s">
        <v>3763</v>
      </c>
      <c r="G61" s="179">
        <v>124227000</v>
      </c>
      <c r="H61" s="180" t="s">
        <v>3760</v>
      </c>
      <c r="I61" s="180" t="s">
        <v>21</v>
      </c>
      <c r="J61" s="180">
        <v>2</v>
      </c>
      <c r="K61" s="180" t="s">
        <v>3762</v>
      </c>
      <c r="L61" s="180" t="s">
        <v>3761</v>
      </c>
      <c r="M61" s="181">
        <v>44467</v>
      </c>
      <c r="N61" s="190" t="s">
        <v>3766</v>
      </c>
      <c r="O61" s="182">
        <v>1964375</v>
      </c>
      <c r="P61" s="182" t="s">
        <v>3760</v>
      </c>
      <c r="Q61" s="182" t="s">
        <v>21</v>
      </c>
      <c r="R61" s="182">
        <v>2</v>
      </c>
      <c r="S61" s="182" t="s">
        <v>3765</v>
      </c>
      <c r="T61" s="182" t="s">
        <v>3764</v>
      </c>
      <c r="U61" s="183">
        <v>44467</v>
      </c>
      <c r="V61" s="190" t="s">
        <v>3768</v>
      </c>
      <c r="W61" s="180">
        <v>124227000</v>
      </c>
      <c r="X61" s="180" t="s">
        <v>3760</v>
      </c>
      <c r="Y61" s="180" t="s">
        <v>59</v>
      </c>
      <c r="Z61" s="180">
        <v>3</v>
      </c>
      <c r="AA61" s="180" t="s">
        <v>3767</v>
      </c>
      <c r="AB61" s="180" t="s">
        <v>3761</v>
      </c>
      <c r="AC61" s="181">
        <v>44467</v>
      </c>
      <c r="AD61" s="190" t="s">
        <v>3772</v>
      </c>
      <c r="AE61" s="188">
        <v>321000</v>
      </c>
      <c r="AF61" s="188" t="s">
        <v>3769</v>
      </c>
      <c r="AG61" s="188" t="s">
        <v>59</v>
      </c>
      <c r="AH61" s="188">
        <v>3</v>
      </c>
      <c r="AI61" s="188" t="s">
        <v>3771</v>
      </c>
      <c r="AJ61" s="188" t="s">
        <v>3770</v>
      </c>
      <c r="AK61" s="189">
        <v>44467</v>
      </c>
      <c r="AL61" s="190" t="s">
        <v>3784</v>
      </c>
      <c r="AM61" s="180">
        <v>82000</v>
      </c>
      <c r="AN61" s="180" t="s">
        <v>3781</v>
      </c>
      <c r="AO61" s="180" t="s">
        <v>59</v>
      </c>
      <c r="AP61" s="180">
        <v>3</v>
      </c>
      <c r="AQ61" s="180" t="s">
        <v>3783</v>
      </c>
      <c r="AR61" s="180" t="s">
        <v>3782</v>
      </c>
      <c r="AS61" s="181">
        <v>44467</v>
      </c>
      <c r="AT61" s="191" t="s">
        <v>3794</v>
      </c>
      <c r="AU61" s="188" t="s">
        <v>14</v>
      </c>
      <c r="AV61" s="188" t="s">
        <v>14</v>
      </c>
      <c r="AW61" s="188" t="s">
        <v>14</v>
      </c>
      <c r="AX61" s="188" t="s">
        <v>14</v>
      </c>
      <c r="AY61" s="188" t="s">
        <v>3793</v>
      </c>
      <c r="AZ61" s="188" t="s">
        <v>14</v>
      </c>
      <c r="BA61" s="189">
        <v>44467</v>
      </c>
      <c r="BB61" s="190" t="s">
        <v>3792</v>
      </c>
      <c r="BC61" s="180" t="s">
        <v>14</v>
      </c>
      <c r="BD61" s="180" t="s">
        <v>14</v>
      </c>
      <c r="BE61" s="180" t="s">
        <v>14</v>
      </c>
      <c r="BF61" s="180" t="s">
        <v>14</v>
      </c>
      <c r="BG61" s="180" t="s">
        <v>3791</v>
      </c>
      <c r="BH61" s="180" t="s">
        <v>14</v>
      </c>
      <c r="BI61" s="181">
        <v>44467</v>
      </c>
      <c r="BJ61" s="191" t="s">
        <v>3788</v>
      </c>
      <c r="BK61" s="191">
        <v>301</v>
      </c>
      <c r="BL61" s="191" t="s">
        <v>3785</v>
      </c>
      <c r="BM61" s="191" t="s">
        <v>59</v>
      </c>
      <c r="BN61" s="191">
        <v>3</v>
      </c>
      <c r="BO61" s="191" t="s">
        <v>3787</v>
      </c>
      <c r="BP61" s="188" t="s">
        <v>3786</v>
      </c>
      <c r="BQ61" s="192">
        <v>44467</v>
      </c>
      <c r="BR61" s="190" t="s">
        <v>1426</v>
      </c>
      <c r="BS61" s="184" t="s">
        <v>14</v>
      </c>
      <c r="BT61" s="184" t="s">
        <v>1262</v>
      </c>
      <c r="BU61" s="184" t="s">
        <v>14</v>
      </c>
      <c r="BV61" s="184" t="s">
        <v>14</v>
      </c>
      <c r="BW61" s="184" t="s">
        <v>1425</v>
      </c>
      <c r="BX61" s="184" t="s">
        <v>1262</v>
      </c>
      <c r="BY61" s="181">
        <v>43798</v>
      </c>
      <c r="BZ61" s="191" t="s">
        <v>1427</v>
      </c>
      <c r="CA61" s="191" t="s">
        <v>14</v>
      </c>
      <c r="CB61" s="191" t="s">
        <v>1262</v>
      </c>
      <c r="CC61" s="191" t="s">
        <v>14</v>
      </c>
      <c r="CD61" s="191" t="s">
        <v>14</v>
      </c>
      <c r="CE61" s="191" t="s">
        <v>1425</v>
      </c>
      <c r="CF61" s="191" t="s">
        <v>1262</v>
      </c>
      <c r="CG61" s="192">
        <v>43798</v>
      </c>
      <c r="CH61" s="190" t="s">
        <v>8212</v>
      </c>
      <c r="CI61" s="191" t="e">
        <v>#N/A</v>
      </c>
      <c r="CJ61" s="191" t="e">
        <v>#N/A</v>
      </c>
      <c r="CK61" s="191" t="e">
        <v>#N/A</v>
      </c>
      <c r="CL61" s="191" t="e">
        <v>#N/A</v>
      </c>
      <c r="CM61" s="191" t="e">
        <v>#N/A</v>
      </c>
      <c r="CN61" s="191" t="e">
        <v>#N/A</v>
      </c>
      <c r="CO61" s="193" t="e">
        <v>#N/A</v>
      </c>
      <c r="CP61" s="191" t="s">
        <v>1429</v>
      </c>
      <c r="CQ61" s="184" t="s">
        <v>14</v>
      </c>
      <c r="CR61" s="184" t="s">
        <v>14</v>
      </c>
      <c r="CS61" s="184" t="s">
        <v>14</v>
      </c>
      <c r="CT61" s="184" t="s">
        <v>14</v>
      </c>
      <c r="CU61" s="184" t="s">
        <v>1428</v>
      </c>
      <c r="CV61" s="184" t="s">
        <v>14</v>
      </c>
      <c r="CW61" s="181">
        <v>43798</v>
      </c>
      <c r="CX61" s="191" t="s">
        <v>3773</v>
      </c>
      <c r="CY61" s="188" t="s">
        <v>14</v>
      </c>
      <c r="CZ61" s="188" t="s">
        <v>2377</v>
      </c>
      <c r="DA61" s="188" t="s">
        <v>14</v>
      </c>
      <c r="DB61" s="188" t="s">
        <v>14</v>
      </c>
      <c r="DC61" s="188" t="s">
        <v>3777</v>
      </c>
      <c r="DD61" s="188" t="s">
        <v>14</v>
      </c>
      <c r="DE61" s="194">
        <v>44467</v>
      </c>
      <c r="DF61" s="190" t="s">
        <v>3774</v>
      </c>
      <c r="DG61" s="180">
        <v>124227000</v>
      </c>
      <c r="DH61" s="184" t="s">
        <v>3760</v>
      </c>
      <c r="DI61" s="184" t="s">
        <v>59</v>
      </c>
      <c r="DJ61" s="184">
        <v>3</v>
      </c>
      <c r="DK61" s="184" t="s">
        <v>559</v>
      </c>
      <c r="DL61" s="184" t="s">
        <v>3761</v>
      </c>
      <c r="DM61" s="181">
        <v>44467</v>
      </c>
      <c r="DN61" s="191" t="s">
        <v>3776</v>
      </c>
      <c r="DO61" s="188">
        <v>321000</v>
      </c>
      <c r="DP61" s="191" t="s">
        <v>3769</v>
      </c>
      <c r="DQ61" s="191" t="s">
        <v>59</v>
      </c>
      <c r="DR61" s="191">
        <v>3</v>
      </c>
      <c r="DS61" s="191" t="s">
        <v>3775</v>
      </c>
      <c r="DT61" s="191" t="s">
        <v>3770</v>
      </c>
      <c r="DU61" s="192">
        <v>44467</v>
      </c>
      <c r="DV61" s="190" t="s">
        <v>3778</v>
      </c>
      <c r="DW61" s="180" t="s">
        <v>14</v>
      </c>
      <c r="DX61" s="184" t="s">
        <v>2377</v>
      </c>
      <c r="DY61" s="184" t="s">
        <v>14</v>
      </c>
      <c r="DZ61" s="184" t="s">
        <v>14</v>
      </c>
      <c r="EA61" s="184" t="s">
        <v>3777</v>
      </c>
      <c r="EB61" s="184" t="s">
        <v>14</v>
      </c>
      <c r="EC61" s="181">
        <v>44467</v>
      </c>
      <c r="ED61" s="191" t="s">
        <v>3779</v>
      </c>
      <c r="EE61" s="188" t="s">
        <v>14</v>
      </c>
      <c r="EF61" s="191" t="s">
        <v>14</v>
      </c>
      <c r="EG61" s="191" t="s">
        <v>14</v>
      </c>
      <c r="EH61" s="191" t="s">
        <v>14</v>
      </c>
      <c r="EI61" s="191" t="s">
        <v>3777</v>
      </c>
      <c r="EJ61" s="191" t="s">
        <v>14</v>
      </c>
      <c r="EK61" s="192">
        <v>44467</v>
      </c>
      <c r="EL61" s="190" t="s">
        <v>3780</v>
      </c>
      <c r="EM61" s="180" t="s">
        <v>14</v>
      </c>
      <c r="EN61" s="184" t="s">
        <v>14</v>
      </c>
      <c r="EO61" s="184" t="s">
        <v>14</v>
      </c>
      <c r="EP61" s="184" t="s">
        <v>14</v>
      </c>
      <c r="EQ61" s="184" t="s">
        <v>3777</v>
      </c>
      <c r="ER61" s="184" t="s">
        <v>14</v>
      </c>
      <c r="ES61" s="181">
        <v>44467</v>
      </c>
      <c r="ET61" s="191" t="s">
        <v>2408</v>
      </c>
      <c r="EU61" s="191">
        <v>3714</v>
      </c>
      <c r="EV61" s="191" t="s">
        <v>2405</v>
      </c>
      <c r="EW61" s="191" t="s">
        <v>59</v>
      </c>
      <c r="EX61" s="191">
        <v>3</v>
      </c>
      <c r="EY61" s="191" t="s">
        <v>2407</v>
      </c>
      <c r="EZ61" s="191" t="s">
        <v>2406</v>
      </c>
      <c r="FA61" s="192">
        <v>44224</v>
      </c>
      <c r="FB61" s="190" t="s">
        <v>3790</v>
      </c>
      <c r="FC61" s="184">
        <v>3</v>
      </c>
      <c r="FD61" s="184" t="s">
        <v>3769</v>
      </c>
      <c r="FE61" s="184" t="s">
        <v>21</v>
      </c>
      <c r="FF61" s="184">
        <v>2</v>
      </c>
      <c r="FG61" s="184" t="s">
        <v>3789</v>
      </c>
      <c r="FH61" s="184" t="s">
        <v>3770</v>
      </c>
      <c r="FI61" s="181">
        <v>44467</v>
      </c>
      <c r="FJ61" s="190" t="s">
        <v>1430</v>
      </c>
      <c r="FK61" s="191" t="s">
        <v>14</v>
      </c>
      <c r="FL61" s="191" t="s">
        <v>14</v>
      </c>
      <c r="FM61" s="191" t="s">
        <v>14</v>
      </c>
      <c r="FN61" s="191" t="s">
        <v>14</v>
      </c>
      <c r="FO61" s="191" t="s">
        <v>1425</v>
      </c>
      <c r="FP61" s="188" t="s">
        <v>14</v>
      </c>
      <c r="FQ61" s="189">
        <v>43798</v>
      </c>
      <c r="FR61" s="190" t="s">
        <v>1431</v>
      </c>
      <c r="FS61" s="184" t="s">
        <v>14</v>
      </c>
      <c r="FT61" s="184" t="s">
        <v>14</v>
      </c>
      <c r="FU61" s="184" t="s">
        <v>14</v>
      </c>
      <c r="FV61" s="184" t="s">
        <v>14</v>
      </c>
      <c r="FW61" s="184" t="s">
        <v>1425</v>
      </c>
      <c r="FX61" s="184" t="s">
        <v>14</v>
      </c>
      <c r="FY61" s="181">
        <v>43798</v>
      </c>
      <c r="FZ61" s="191" t="s">
        <v>3988</v>
      </c>
      <c r="GA61" s="191">
        <v>0</v>
      </c>
      <c r="GB61" s="191" t="s">
        <v>3077</v>
      </c>
      <c r="GC61" s="191" t="s">
        <v>21</v>
      </c>
      <c r="GD61" s="191">
        <v>2</v>
      </c>
      <c r="GE61" s="191" t="s">
        <v>14</v>
      </c>
      <c r="GF61" s="191" t="s">
        <v>14</v>
      </c>
      <c r="GG61" s="192">
        <v>44489</v>
      </c>
      <c r="GH61" s="190" t="s">
        <v>3994</v>
      </c>
      <c r="GI61" s="184">
        <v>2</v>
      </c>
      <c r="GJ61" s="184" t="s">
        <v>3077</v>
      </c>
      <c r="GK61" s="184" t="s">
        <v>21</v>
      </c>
      <c r="GL61" s="184">
        <v>2</v>
      </c>
      <c r="GM61" s="184" t="s">
        <v>14</v>
      </c>
      <c r="GN61" s="184" t="s">
        <v>14</v>
      </c>
      <c r="GO61" s="181">
        <v>44489</v>
      </c>
      <c r="GP61" s="191" t="s">
        <v>3989</v>
      </c>
      <c r="GQ61" s="191">
        <v>2</v>
      </c>
      <c r="GR61" s="191" t="s">
        <v>3077</v>
      </c>
      <c r="GS61" s="191" t="s">
        <v>21</v>
      </c>
      <c r="GT61" s="191">
        <v>2</v>
      </c>
      <c r="GU61" s="191" t="s">
        <v>14</v>
      </c>
      <c r="GV61" s="191" t="s">
        <v>14</v>
      </c>
      <c r="GW61" s="192">
        <v>44489</v>
      </c>
      <c r="GX61" s="190" t="s">
        <v>3995</v>
      </c>
      <c r="GY61" s="184">
        <v>0</v>
      </c>
      <c r="GZ61" s="184" t="s">
        <v>3077</v>
      </c>
      <c r="HA61" s="184" t="s">
        <v>21</v>
      </c>
      <c r="HB61" s="184">
        <v>2</v>
      </c>
      <c r="HC61" s="184" t="s">
        <v>14</v>
      </c>
      <c r="HD61" s="184" t="s">
        <v>14</v>
      </c>
      <c r="HE61" s="181">
        <v>44489</v>
      </c>
      <c r="HF61" s="191" t="s">
        <v>3987</v>
      </c>
      <c r="HG61" s="191">
        <v>2</v>
      </c>
      <c r="HH61" s="191" t="s">
        <v>3077</v>
      </c>
      <c r="HI61" s="191" t="s">
        <v>21</v>
      </c>
      <c r="HJ61" s="191">
        <v>2</v>
      </c>
      <c r="HK61" s="191" t="s">
        <v>14</v>
      </c>
      <c r="HL61" s="191" t="s">
        <v>14</v>
      </c>
      <c r="HM61" s="192">
        <v>44489</v>
      </c>
      <c r="HN61" s="190" t="s">
        <v>3993</v>
      </c>
      <c r="HO61" s="184">
        <v>2</v>
      </c>
      <c r="HP61" s="184" t="s">
        <v>3077</v>
      </c>
      <c r="HQ61" s="184" t="s">
        <v>21</v>
      </c>
      <c r="HR61" s="184">
        <v>2</v>
      </c>
      <c r="HS61" s="184" t="s">
        <v>14</v>
      </c>
      <c r="HT61" s="184" t="s">
        <v>14</v>
      </c>
      <c r="HU61" s="181">
        <v>44489</v>
      </c>
      <c r="HV61" s="191" t="s">
        <v>3990</v>
      </c>
      <c r="HW61" s="191">
        <v>1</v>
      </c>
      <c r="HX61" s="191" t="s">
        <v>3077</v>
      </c>
      <c r="HY61" s="191" t="s">
        <v>21</v>
      </c>
      <c r="HZ61" s="191">
        <v>2</v>
      </c>
      <c r="IA61" s="191" t="s">
        <v>14</v>
      </c>
      <c r="IB61" s="191" t="s">
        <v>14</v>
      </c>
      <c r="IC61" s="192">
        <v>44489</v>
      </c>
      <c r="ID61" s="190" t="s">
        <v>3992</v>
      </c>
      <c r="IE61" s="184">
        <v>0</v>
      </c>
      <c r="IF61" s="184" t="s">
        <v>3077</v>
      </c>
      <c r="IG61" s="184" t="s">
        <v>21</v>
      </c>
      <c r="IH61" s="184">
        <v>2</v>
      </c>
      <c r="II61" s="184" t="s">
        <v>14</v>
      </c>
      <c r="IJ61" s="184" t="s">
        <v>14</v>
      </c>
      <c r="IK61" s="181">
        <v>44489</v>
      </c>
      <c r="IL61" s="191" t="s">
        <v>3991</v>
      </c>
      <c r="IM61" s="191">
        <v>2</v>
      </c>
      <c r="IN61" s="191" t="s">
        <v>3077</v>
      </c>
      <c r="IO61" s="191" t="s">
        <v>21</v>
      </c>
      <c r="IP61" s="191">
        <v>2</v>
      </c>
      <c r="IQ61" s="191" t="s">
        <v>14</v>
      </c>
      <c r="IR61" s="191" t="s">
        <v>14</v>
      </c>
      <c r="IS61" s="192">
        <v>44489</v>
      </c>
    </row>
    <row r="62" spans="1:253" s="286" customFormat="1" ht="12.75" customHeight="1" x14ac:dyDescent="0.2">
      <c r="A62" s="286" t="s">
        <v>1432</v>
      </c>
      <c r="B62" s="286" t="s">
        <v>7912</v>
      </c>
      <c r="C62" s="286" t="s">
        <v>1433</v>
      </c>
      <c r="D62" s="286" t="s">
        <v>1424</v>
      </c>
      <c r="E62" s="286" t="s">
        <v>7417</v>
      </c>
      <c r="F62" s="286" t="s">
        <v>3797</v>
      </c>
      <c r="G62" s="179">
        <v>128972000</v>
      </c>
      <c r="H62" s="180" t="s">
        <v>3760</v>
      </c>
      <c r="I62" s="180" t="s">
        <v>21</v>
      </c>
      <c r="J62" s="180">
        <v>2</v>
      </c>
      <c r="K62" s="180" t="s">
        <v>3796</v>
      </c>
      <c r="L62" s="180" t="s">
        <v>3760</v>
      </c>
      <c r="M62" s="181">
        <v>44467</v>
      </c>
      <c r="N62" s="190" t="s">
        <v>3795</v>
      </c>
      <c r="O62" s="182">
        <v>1964375</v>
      </c>
      <c r="P62" s="182" t="s">
        <v>3760</v>
      </c>
      <c r="Q62" s="182" t="s">
        <v>21</v>
      </c>
      <c r="R62" s="182">
        <v>2</v>
      </c>
      <c r="S62" s="182" t="s">
        <v>3765</v>
      </c>
      <c r="T62" s="182" t="s">
        <v>3764</v>
      </c>
      <c r="U62" s="183">
        <v>44467</v>
      </c>
      <c r="V62" s="190" t="s">
        <v>3801</v>
      </c>
      <c r="W62" s="180">
        <v>128972000</v>
      </c>
      <c r="X62" s="180" t="s">
        <v>3798</v>
      </c>
      <c r="Y62" s="180" t="s">
        <v>59</v>
      </c>
      <c r="Z62" s="180">
        <v>3</v>
      </c>
      <c r="AA62" s="180" t="s">
        <v>3800</v>
      </c>
      <c r="AB62" s="180" t="s">
        <v>3799</v>
      </c>
      <c r="AC62" s="181">
        <v>44467</v>
      </c>
      <c r="AD62" s="190" t="s">
        <v>3805</v>
      </c>
      <c r="AE62" s="188">
        <v>357000</v>
      </c>
      <c r="AF62" s="188" t="s">
        <v>3802</v>
      </c>
      <c r="AG62" s="188" t="s">
        <v>59</v>
      </c>
      <c r="AH62" s="188">
        <v>3</v>
      </c>
      <c r="AI62" s="188" t="s">
        <v>3804</v>
      </c>
      <c r="AJ62" s="188" t="s">
        <v>3803</v>
      </c>
      <c r="AK62" s="189">
        <v>44467</v>
      </c>
      <c r="AL62" s="190" t="s">
        <v>3815</v>
      </c>
      <c r="AM62" s="180">
        <v>357000</v>
      </c>
      <c r="AN62" s="180" t="s">
        <v>3802</v>
      </c>
      <c r="AO62" s="180" t="s">
        <v>59</v>
      </c>
      <c r="AP62" s="180">
        <v>3</v>
      </c>
      <c r="AQ62" s="180" t="s">
        <v>3804</v>
      </c>
      <c r="AR62" s="180" t="s">
        <v>3803</v>
      </c>
      <c r="AS62" s="181">
        <v>44467</v>
      </c>
      <c r="AT62" s="191" t="s">
        <v>3818</v>
      </c>
      <c r="AU62" s="188" t="s">
        <v>14</v>
      </c>
      <c r="AV62" s="188" t="s">
        <v>14</v>
      </c>
      <c r="AW62" s="188" t="s">
        <v>14</v>
      </c>
      <c r="AX62" s="188" t="s">
        <v>14</v>
      </c>
      <c r="AY62" s="188" t="s">
        <v>3793</v>
      </c>
      <c r="AZ62" s="188" t="s">
        <v>14</v>
      </c>
      <c r="BA62" s="189">
        <v>44467</v>
      </c>
      <c r="BB62" s="190" t="s">
        <v>3817</v>
      </c>
      <c r="BC62" s="180" t="s">
        <v>14</v>
      </c>
      <c r="BD62" s="180" t="s">
        <v>14</v>
      </c>
      <c r="BE62" s="180" t="s">
        <v>14</v>
      </c>
      <c r="BF62" s="180" t="s">
        <v>14</v>
      </c>
      <c r="BG62" s="180" t="s">
        <v>3816</v>
      </c>
      <c r="BH62" s="180" t="s">
        <v>14</v>
      </c>
      <c r="BI62" s="181">
        <v>44467</v>
      </c>
      <c r="BJ62" s="191" t="s">
        <v>2412</v>
      </c>
      <c r="BK62" s="191">
        <v>3454</v>
      </c>
      <c r="BL62" s="191" t="s">
        <v>2409</v>
      </c>
      <c r="BM62" s="191" t="s">
        <v>59</v>
      </c>
      <c r="BN62" s="191">
        <v>3</v>
      </c>
      <c r="BO62" s="191" t="s">
        <v>2411</v>
      </c>
      <c r="BP62" s="188" t="s">
        <v>2410</v>
      </c>
      <c r="BQ62" s="192">
        <v>44224</v>
      </c>
      <c r="BR62" s="190" t="s">
        <v>1434</v>
      </c>
      <c r="BS62" s="184" t="s">
        <v>14</v>
      </c>
      <c r="BT62" s="184" t="s">
        <v>14</v>
      </c>
      <c r="BU62" s="184" t="s">
        <v>14</v>
      </c>
      <c r="BV62" s="184" t="s">
        <v>14</v>
      </c>
      <c r="BW62" s="184" t="s">
        <v>754</v>
      </c>
      <c r="BX62" s="184" t="s">
        <v>14</v>
      </c>
      <c r="BY62" s="181">
        <v>43798</v>
      </c>
      <c r="BZ62" s="191" t="s">
        <v>1435</v>
      </c>
      <c r="CA62" s="191" t="s">
        <v>14</v>
      </c>
      <c r="CB62" s="191" t="s">
        <v>14</v>
      </c>
      <c r="CC62" s="191" t="s">
        <v>14</v>
      </c>
      <c r="CD62" s="191" t="s">
        <v>14</v>
      </c>
      <c r="CE62" s="191" t="s">
        <v>754</v>
      </c>
      <c r="CF62" s="191" t="s">
        <v>14</v>
      </c>
      <c r="CG62" s="192">
        <v>43798</v>
      </c>
      <c r="CH62" s="190" t="s">
        <v>8213</v>
      </c>
      <c r="CI62" s="191" t="e">
        <v>#N/A</v>
      </c>
      <c r="CJ62" s="191" t="e">
        <v>#N/A</v>
      </c>
      <c r="CK62" s="191" t="e">
        <v>#N/A</v>
      </c>
      <c r="CL62" s="191" t="e">
        <v>#N/A</v>
      </c>
      <c r="CM62" s="191" t="e">
        <v>#N/A</v>
      </c>
      <c r="CN62" s="191" t="e">
        <v>#N/A</v>
      </c>
      <c r="CO62" s="193" t="e">
        <v>#N/A</v>
      </c>
      <c r="CP62" s="191" t="s">
        <v>1438</v>
      </c>
      <c r="CQ62" s="184" t="s">
        <v>14</v>
      </c>
      <c r="CR62" s="184" t="s">
        <v>14</v>
      </c>
      <c r="CS62" s="184" t="s">
        <v>14</v>
      </c>
      <c r="CT62" s="184" t="s">
        <v>14</v>
      </c>
      <c r="CU62" s="184" t="s">
        <v>754</v>
      </c>
      <c r="CV62" s="184" t="s">
        <v>14</v>
      </c>
      <c r="CW62" s="181">
        <v>43798</v>
      </c>
      <c r="CX62" s="191" t="s">
        <v>3806</v>
      </c>
      <c r="CY62" s="188" t="s">
        <v>14</v>
      </c>
      <c r="CZ62" s="188" t="s">
        <v>14</v>
      </c>
      <c r="DA62" s="188" t="s">
        <v>14</v>
      </c>
      <c r="DB62" s="188" t="s">
        <v>14</v>
      </c>
      <c r="DC62" s="188" t="s">
        <v>3809</v>
      </c>
      <c r="DD62" s="188" t="s">
        <v>14</v>
      </c>
      <c r="DE62" s="194">
        <v>44467</v>
      </c>
      <c r="DF62" s="190" t="s">
        <v>3807</v>
      </c>
      <c r="DG62" s="180">
        <v>124227000</v>
      </c>
      <c r="DH62" s="184" t="s">
        <v>3760</v>
      </c>
      <c r="DI62" s="184" t="s">
        <v>59</v>
      </c>
      <c r="DJ62" s="184">
        <v>3</v>
      </c>
      <c r="DK62" s="184" t="s">
        <v>3771</v>
      </c>
      <c r="DL62" s="184" t="s">
        <v>3770</v>
      </c>
      <c r="DM62" s="181">
        <v>44467</v>
      </c>
      <c r="DN62" s="191" t="s">
        <v>3808</v>
      </c>
      <c r="DO62" s="188">
        <v>321000</v>
      </c>
      <c r="DP62" s="191" t="s">
        <v>3769</v>
      </c>
      <c r="DQ62" s="191" t="s">
        <v>59</v>
      </c>
      <c r="DR62" s="191">
        <v>3</v>
      </c>
      <c r="DS62" s="191" t="s">
        <v>3775</v>
      </c>
      <c r="DT62" s="191" t="s">
        <v>3761</v>
      </c>
      <c r="DU62" s="192">
        <v>44467</v>
      </c>
      <c r="DV62" s="190" t="s">
        <v>3810</v>
      </c>
      <c r="DW62" s="180" t="s">
        <v>14</v>
      </c>
      <c r="DX62" s="184" t="s">
        <v>14</v>
      </c>
      <c r="DY62" s="184" t="s">
        <v>14</v>
      </c>
      <c r="DZ62" s="184" t="s">
        <v>14</v>
      </c>
      <c r="EA62" s="184" t="s">
        <v>3809</v>
      </c>
      <c r="EB62" s="184" t="s">
        <v>14</v>
      </c>
      <c r="EC62" s="181">
        <v>44467</v>
      </c>
      <c r="ED62" s="191" t="s">
        <v>3812</v>
      </c>
      <c r="EE62" s="188" t="s">
        <v>14</v>
      </c>
      <c r="EF62" s="191" t="s">
        <v>14</v>
      </c>
      <c r="EG62" s="191" t="s">
        <v>14</v>
      </c>
      <c r="EH62" s="191" t="s">
        <v>14</v>
      </c>
      <c r="EI62" s="191" t="s">
        <v>3811</v>
      </c>
      <c r="EJ62" s="191" t="s">
        <v>14</v>
      </c>
      <c r="EK62" s="192">
        <v>44467</v>
      </c>
      <c r="EL62" s="190" t="s">
        <v>3814</v>
      </c>
      <c r="EM62" s="180" t="s">
        <v>14</v>
      </c>
      <c r="EN62" s="184" t="s">
        <v>14</v>
      </c>
      <c r="EO62" s="184" t="s">
        <v>14</v>
      </c>
      <c r="EP62" s="184" t="s">
        <v>14</v>
      </c>
      <c r="EQ62" s="184" t="s">
        <v>3813</v>
      </c>
      <c r="ER62" s="184" t="s">
        <v>14</v>
      </c>
      <c r="ES62" s="181">
        <v>44467</v>
      </c>
      <c r="ET62" s="191" t="s">
        <v>2413</v>
      </c>
      <c r="EU62" s="191">
        <v>3714</v>
      </c>
      <c r="EV62" s="191" t="s">
        <v>2405</v>
      </c>
      <c r="EW62" s="191" t="s">
        <v>59</v>
      </c>
      <c r="EX62" s="191">
        <v>3</v>
      </c>
      <c r="EY62" s="191" t="s">
        <v>2407</v>
      </c>
      <c r="EZ62" s="191" t="s">
        <v>2406</v>
      </c>
      <c r="FA62" s="192">
        <v>44224</v>
      </c>
      <c r="FB62" s="190" t="s">
        <v>1437</v>
      </c>
      <c r="FC62" s="184">
        <v>4</v>
      </c>
      <c r="FD62" s="184" t="s">
        <v>14</v>
      </c>
      <c r="FE62" s="184" t="s">
        <v>14</v>
      </c>
      <c r="FF62" s="184" t="s">
        <v>14</v>
      </c>
      <c r="FG62" s="184" t="s">
        <v>1436</v>
      </c>
      <c r="FH62" s="184" t="s">
        <v>14</v>
      </c>
      <c r="FI62" s="181">
        <v>43798</v>
      </c>
      <c r="FJ62" s="190" t="s">
        <v>1439</v>
      </c>
      <c r="FK62" s="191" t="s">
        <v>14</v>
      </c>
      <c r="FL62" s="191" t="s">
        <v>14</v>
      </c>
      <c r="FM62" s="191" t="s">
        <v>14</v>
      </c>
      <c r="FN62" s="191" t="s">
        <v>14</v>
      </c>
      <c r="FO62" s="191" t="s">
        <v>14</v>
      </c>
      <c r="FP62" s="188" t="s">
        <v>14</v>
      </c>
      <c r="FQ62" s="189">
        <v>43798</v>
      </c>
      <c r="FR62" s="190" t="s">
        <v>1440</v>
      </c>
      <c r="FS62" s="184" t="s">
        <v>14</v>
      </c>
      <c r="FT62" s="184" t="s">
        <v>14</v>
      </c>
      <c r="FU62" s="184" t="s">
        <v>14</v>
      </c>
      <c r="FV62" s="184" t="s">
        <v>14</v>
      </c>
      <c r="FW62" s="184" t="s">
        <v>14</v>
      </c>
      <c r="FX62" s="184" t="s">
        <v>14</v>
      </c>
      <c r="FY62" s="181">
        <v>43798</v>
      </c>
      <c r="FZ62" s="191" t="s">
        <v>3895</v>
      </c>
      <c r="GA62" s="191">
        <v>0</v>
      </c>
      <c r="GB62" s="191" t="s">
        <v>3077</v>
      </c>
      <c r="GC62" s="191" t="s">
        <v>21</v>
      </c>
      <c r="GD62" s="191">
        <v>2</v>
      </c>
      <c r="GE62" s="191" t="s">
        <v>14</v>
      </c>
      <c r="GF62" s="191" t="s">
        <v>14</v>
      </c>
      <c r="GG62" s="192">
        <v>44488</v>
      </c>
      <c r="GH62" s="190" t="s">
        <v>3901</v>
      </c>
      <c r="GI62" s="184">
        <v>2</v>
      </c>
      <c r="GJ62" s="184" t="s">
        <v>3077</v>
      </c>
      <c r="GK62" s="184" t="s">
        <v>21</v>
      </c>
      <c r="GL62" s="184">
        <v>2</v>
      </c>
      <c r="GM62" s="184" t="s">
        <v>14</v>
      </c>
      <c r="GN62" s="184" t="s">
        <v>14</v>
      </c>
      <c r="GO62" s="181">
        <v>44488</v>
      </c>
      <c r="GP62" s="191" t="s">
        <v>3896</v>
      </c>
      <c r="GQ62" s="191">
        <v>2</v>
      </c>
      <c r="GR62" s="191" t="s">
        <v>3077</v>
      </c>
      <c r="GS62" s="191" t="s">
        <v>21</v>
      </c>
      <c r="GT62" s="191">
        <v>2</v>
      </c>
      <c r="GU62" s="191" t="s">
        <v>14</v>
      </c>
      <c r="GV62" s="191" t="s">
        <v>14</v>
      </c>
      <c r="GW62" s="192">
        <v>44488</v>
      </c>
      <c r="GX62" s="190" t="s">
        <v>3902</v>
      </c>
      <c r="GY62" s="184">
        <v>0</v>
      </c>
      <c r="GZ62" s="184" t="s">
        <v>3077</v>
      </c>
      <c r="HA62" s="184" t="s">
        <v>21</v>
      </c>
      <c r="HB62" s="184">
        <v>2</v>
      </c>
      <c r="HC62" s="184" t="s">
        <v>14</v>
      </c>
      <c r="HD62" s="184" t="s">
        <v>14</v>
      </c>
      <c r="HE62" s="181">
        <v>44488</v>
      </c>
      <c r="HF62" s="191" t="s">
        <v>3894</v>
      </c>
      <c r="HG62" s="191">
        <v>2</v>
      </c>
      <c r="HH62" s="191" t="s">
        <v>3077</v>
      </c>
      <c r="HI62" s="191" t="s">
        <v>21</v>
      </c>
      <c r="HJ62" s="191">
        <v>2</v>
      </c>
      <c r="HK62" s="191" t="s">
        <v>14</v>
      </c>
      <c r="HL62" s="191" t="s">
        <v>14</v>
      </c>
      <c r="HM62" s="192">
        <v>44488</v>
      </c>
      <c r="HN62" s="190" t="s">
        <v>3900</v>
      </c>
      <c r="HO62" s="184">
        <v>2</v>
      </c>
      <c r="HP62" s="184" t="s">
        <v>3077</v>
      </c>
      <c r="HQ62" s="184" t="s">
        <v>21</v>
      </c>
      <c r="HR62" s="184">
        <v>2</v>
      </c>
      <c r="HS62" s="184" t="s">
        <v>14</v>
      </c>
      <c r="HT62" s="184" t="s">
        <v>14</v>
      </c>
      <c r="HU62" s="181">
        <v>44488</v>
      </c>
      <c r="HV62" s="191" t="s">
        <v>3897</v>
      </c>
      <c r="HW62" s="191">
        <v>1</v>
      </c>
      <c r="HX62" s="191" t="s">
        <v>3077</v>
      </c>
      <c r="HY62" s="191" t="s">
        <v>21</v>
      </c>
      <c r="HZ62" s="191">
        <v>2</v>
      </c>
      <c r="IA62" s="191" t="s">
        <v>14</v>
      </c>
      <c r="IB62" s="191" t="s">
        <v>14</v>
      </c>
      <c r="IC62" s="192">
        <v>44488</v>
      </c>
      <c r="ID62" s="190" t="s">
        <v>3899</v>
      </c>
      <c r="IE62" s="184">
        <v>0</v>
      </c>
      <c r="IF62" s="184" t="s">
        <v>3077</v>
      </c>
      <c r="IG62" s="184" t="s">
        <v>21</v>
      </c>
      <c r="IH62" s="184">
        <v>2</v>
      </c>
      <c r="II62" s="184" t="s">
        <v>14</v>
      </c>
      <c r="IJ62" s="184" t="s">
        <v>14</v>
      </c>
      <c r="IK62" s="181">
        <v>44488</v>
      </c>
      <c r="IL62" s="191" t="s">
        <v>3898</v>
      </c>
      <c r="IM62" s="191">
        <v>3</v>
      </c>
      <c r="IN62" s="191" t="s">
        <v>3077</v>
      </c>
      <c r="IO62" s="191" t="s">
        <v>21</v>
      </c>
      <c r="IP62" s="191">
        <v>2</v>
      </c>
      <c r="IQ62" s="191" t="s">
        <v>14</v>
      </c>
      <c r="IR62" s="191" t="s">
        <v>14</v>
      </c>
      <c r="IS62" s="192">
        <v>44488</v>
      </c>
    </row>
    <row r="63" spans="1:253" s="286" customFormat="1" ht="12.75" customHeight="1" x14ac:dyDescent="0.2">
      <c r="A63" s="286" t="s">
        <v>1441</v>
      </c>
      <c r="B63" s="286" t="s">
        <v>7815</v>
      </c>
      <c r="C63" s="286" t="s">
        <v>1442</v>
      </c>
      <c r="D63" s="286" t="s">
        <v>1424</v>
      </c>
      <c r="E63" s="286" t="s">
        <v>7417</v>
      </c>
      <c r="F63" s="286" t="s">
        <v>3820</v>
      </c>
      <c r="G63" s="179">
        <v>124227000</v>
      </c>
      <c r="H63" s="180" t="s">
        <v>3760</v>
      </c>
      <c r="I63" s="180" t="s">
        <v>21</v>
      </c>
      <c r="J63" s="180">
        <v>2</v>
      </c>
      <c r="K63" s="180" t="s">
        <v>3819</v>
      </c>
      <c r="L63" s="180" t="s">
        <v>3761</v>
      </c>
      <c r="M63" s="181">
        <v>44467</v>
      </c>
      <c r="N63" s="190" t="s">
        <v>3821</v>
      </c>
      <c r="O63" s="182">
        <v>1964375</v>
      </c>
      <c r="P63" s="182" t="s">
        <v>3760</v>
      </c>
      <c r="Q63" s="182" t="s">
        <v>21</v>
      </c>
      <c r="R63" s="182">
        <v>2</v>
      </c>
      <c r="S63" s="182" t="s">
        <v>3765</v>
      </c>
      <c r="T63" s="182" t="s">
        <v>3764</v>
      </c>
      <c r="U63" s="183">
        <v>44467</v>
      </c>
      <c r="V63" s="190" t="s">
        <v>3822</v>
      </c>
      <c r="W63" s="180">
        <v>124227000</v>
      </c>
      <c r="X63" s="180" t="s">
        <v>3760</v>
      </c>
      <c r="Y63" s="180" t="s">
        <v>21</v>
      </c>
      <c r="Z63" s="180">
        <v>2</v>
      </c>
      <c r="AA63" s="180" t="s">
        <v>3767</v>
      </c>
      <c r="AB63" s="180" t="s">
        <v>3761</v>
      </c>
      <c r="AC63" s="181">
        <v>44467</v>
      </c>
      <c r="AD63" s="190" t="s">
        <v>3823</v>
      </c>
      <c r="AE63" s="188">
        <v>321000</v>
      </c>
      <c r="AF63" s="188" t="s">
        <v>3769</v>
      </c>
      <c r="AG63" s="188" t="s">
        <v>59</v>
      </c>
      <c r="AH63" s="188">
        <v>3</v>
      </c>
      <c r="AI63" s="188" t="s">
        <v>3771</v>
      </c>
      <c r="AJ63" s="188" t="s">
        <v>3770</v>
      </c>
      <c r="AK63" s="189">
        <v>44467</v>
      </c>
      <c r="AL63" s="190" t="s">
        <v>3831</v>
      </c>
      <c r="AM63" s="180">
        <v>82000</v>
      </c>
      <c r="AN63" s="180" t="s">
        <v>3781</v>
      </c>
      <c r="AO63" s="180" t="s">
        <v>59</v>
      </c>
      <c r="AP63" s="180">
        <v>3</v>
      </c>
      <c r="AQ63" s="180" t="s">
        <v>3783</v>
      </c>
      <c r="AR63" s="180" t="s">
        <v>3782</v>
      </c>
      <c r="AS63" s="181">
        <v>44467</v>
      </c>
      <c r="AT63" s="191" t="s">
        <v>3836</v>
      </c>
      <c r="AU63" s="188" t="s">
        <v>14</v>
      </c>
      <c r="AV63" s="188" t="s">
        <v>14</v>
      </c>
      <c r="AW63" s="188" t="s">
        <v>14</v>
      </c>
      <c r="AX63" s="188" t="s">
        <v>14</v>
      </c>
      <c r="AY63" s="188" t="s">
        <v>3834</v>
      </c>
      <c r="AZ63" s="188" t="s">
        <v>14</v>
      </c>
      <c r="BA63" s="189">
        <v>44467</v>
      </c>
      <c r="BB63" s="190" t="s">
        <v>3835</v>
      </c>
      <c r="BC63" s="180" t="s">
        <v>14</v>
      </c>
      <c r="BD63" s="180" t="s">
        <v>14</v>
      </c>
      <c r="BE63" s="180" t="s">
        <v>14</v>
      </c>
      <c r="BF63" s="180" t="s">
        <v>14</v>
      </c>
      <c r="BG63" s="180" t="s">
        <v>3834</v>
      </c>
      <c r="BH63" s="180" t="s">
        <v>14</v>
      </c>
      <c r="BI63" s="181">
        <v>44467</v>
      </c>
      <c r="BJ63" s="191" t="s">
        <v>3832</v>
      </c>
      <c r="BK63" s="191">
        <v>301</v>
      </c>
      <c r="BL63" s="191" t="s">
        <v>3785</v>
      </c>
      <c r="BM63" s="191" t="s">
        <v>21</v>
      </c>
      <c r="BN63" s="191">
        <v>2</v>
      </c>
      <c r="BO63" s="191" t="s">
        <v>3787</v>
      </c>
      <c r="BP63" s="188" t="s">
        <v>3786</v>
      </c>
      <c r="BQ63" s="192">
        <v>44467</v>
      </c>
      <c r="BR63" s="190" t="s">
        <v>1443</v>
      </c>
      <c r="BS63" s="184" t="s">
        <v>14</v>
      </c>
      <c r="BT63" s="184" t="s">
        <v>14</v>
      </c>
      <c r="BU63" s="184" t="s">
        <v>14</v>
      </c>
      <c r="BV63" s="184" t="s">
        <v>14</v>
      </c>
      <c r="BW63" s="184" t="s">
        <v>14</v>
      </c>
      <c r="BX63" s="184" t="s">
        <v>14</v>
      </c>
      <c r="BY63" s="181">
        <v>43798</v>
      </c>
      <c r="BZ63" s="191" t="s">
        <v>1444</v>
      </c>
      <c r="CA63" s="191" t="s">
        <v>14</v>
      </c>
      <c r="CB63" s="191" t="s">
        <v>14</v>
      </c>
      <c r="CC63" s="191" t="s">
        <v>14</v>
      </c>
      <c r="CD63" s="191" t="s">
        <v>14</v>
      </c>
      <c r="CE63" s="191" t="s">
        <v>14</v>
      </c>
      <c r="CF63" s="191" t="s">
        <v>14</v>
      </c>
      <c r="CG63" s="192">
        <v>43798</v>
      </c>
      <c r="CH63" s="190" t="s">
        <v>8214</v>
      </c>
      <c r="CI63" s="191" t="e">
        <v>#N/A</v>
      </c>
      <c r="CJ63" s="191" t="e">
        <v>#N/A</v>
      </c>
      <c r="CK63" s="191" t="e">
        <v>#N/A</v>
      </c>
      <c r="CL63" s="191" t="e">
        <v>#N/A</v>
      </c>
      <c r="CM63" s="191" t="e">
        <v>#N/A</v>
      </c>
      <c r="CN63" s="191" t="e">
        <v>#N/A</v>
      </c>
      <c r="CO63" s="193" t="e">
        <v>#N/A</v>
      </c>
      <c r="CP63" s="191" t="s">
        <v>1445</v>
      </c>
      <c r="CQ63" s="184" t="s">
        <v>14</v>
      </c>
      <c r="CR63" s="184" t="s">
        <v>14</v>
      </c>
      <c r="CS63" s="184" t="s">
        <v>14</v>
      </c>
      <c r="CT63" s="184" t="s">
        <v>14</v>
      </c>
      <c r="CU63" s="184" t="s">
        <v>14</v>
      </c>
      <c r="CV63" s="184" t="s">
        <v>14</v>
      </c>
      <c r="CW63" s="181">
        <v>43798</v>
      </c>
      <c r="CX63" s="191" t="s">
        <v>3824</v>
      </c>
      <c r="CY63" s="188" t="s">
        <v>14</v>
      </c>
      <c r="CZ63" s="188" t="s">
        <v>14</v>
      </c>
      <c r="DA63" s="188" t="s">
        <v>14</v>
      </c>
      <c r="DB63" s="188" t="s">
        <v>14</v>
      </c>
      <c r="DC63" s="188" t="s">
        <v>3777</v>
      </c>
      <c r="DD63" s="188" t="s">
        <v>14</v>
      </c>
      <c r="DE63" s="194">
        <v>44467</v>
      </c>
      <c r="DF63" s="190" t="s">
        <v>3826</v>
      </c>
      <c r="DG63" s="180">
        <v>124227000</v>
      </c>
      <c r="DH63" s="184" t="s">
        <v>3760</v>
      </c>
      <c r="DI63" s="184" t="s">
        <v>59</v>
      </c>
      <c r="DJ63" s="184">
        <v>3</v>
      </c>
      <c r="DK63" s="184" t="s">
        <v>3825</v>
      </c>
      <c r="DL63" s="184" t="s">
        <v>3761</v>
      </c>
      <c r="DM63" s="181">
        <v>44467</v>
      </c>
      <c r="DN63" s="191" t="s">
        <v>3827</v>
      </c>
      <c r="DO63" s="188">
        <v>321000</v>
      </c>
      <c r="DP63" s="191" t="s">
        <v>3769</v>
      </c>
      <c r="DQ63" s="191" t="s">
        <v>59</v>
      </c>
      <c r="DR63" s="191">
        <v>3</v>
      </c>
      <c r="DS63" s="191" t="s">
        <v>3775</v>
      </c>
      <c r="DT63" s="191" t="s">
        <v>3770</v>
      </c>
      <c r="DU63" s="192">
        <v>44467</v>
      </c>
      <c r="DV63" s="190" t="s">
        <v>3828</v>
      </c>
      <c r="DW63" s="180" t="s">
        <v>14</v>
      </c>
      <c r="DX63" s="184" t="s">
        <v>14</v>
      </c>
      <c r="DY63" s="184" t="s">
        <v>14</v>
      </c>
      <c r="DZ63" s="184" t="s">
        <v>14</v>
      </c>
      <c r="EA63" s="184" t="s">
        <v>3777</v>
      </c>
      <c r="EB63" s="184" t="s">
        <v>14</v>
      </c>
      <c r="EC63" s="181">
        <v>44467</v>
      </c>
      <c r="ED63" s="191" t="s">
        <v>3829</v>
      </c>
      <c r="EE63" s="188" t="s">
        <v>14</v>
      </c>
      <c r="EF63" s="191" t="s">
        <v>14</v>
      </c>
      <c r="EG63" s="191" t="s">
        <v>14</v>
      </c>
      <c r="EH63" s="191" t="s">
        <v>14</v>
      </c>
      <c r="EI63" s="191" t="s">
        <v>3777</v>
      </c>
      <c r="EJ63" s="191" t="s">
        <v>14</v>
      </c>
      <c r="EK63" s="192">
        <v>44467</v>
      </c>
      <c r="EL63" s="190" t="s">
        <v>3830</v>
      </c>
      <c r="EM63" s="180" t="s">
        <v>14</v>
      </c>
      <c r="EN63" s="184" t="s">
        <v>14</v>
      </c>
      <c r="EO63" s="184" t="s">
        <v>14</v>
      </c>
      <c r="EP63" s="184" t="s">
        <v>14</v>
      </c>
      <c r="EQ63" s="184" t="s">
        <v>3777</v>
      </c>
      <c r="ER63" s="184" t="s">
        <v>14</v>
      </c>
      <c r="ES63" s="181">
        <v>44467</v>
      </c>
      <c r="ET63" s="191" t="s">
        <v>2414</v>
      </c>
      <c r="EU63" s="191">
        <v>3714</v>
      </c>
      <c r="EV63" s="191" t="s">
        <v>2405</v>
      </c>
      <c r="EW63" s="191" t="s">
        <v>59</v>
      </c>
      <c r="EX63" s="191">
        <v>3</v>
      </c>
      <c r="EY63" s="191" t="s">
        <v>2407</v>
      </c>
      <c r="EZ63" s="191" t="s">
        <v>2406</v>
      </c>
      <c r="FA63" s="192">
        <v>44224</v>
      </c>
      <c r="FB63" s="190" t="s">
        <v>3833</v>
      </c>
      <c r="FC63" s="184">
        <v>3</v>
      </c>
      <c r="FD63" s="184" t="s">
        <v>3769</v>
      </c>
      <c r="FE63" s="184" t="s">
        <v>59</v>
      </c>
      <c r="FF63" s="184">
        <v>3</v>
      </c>
      <c r="FG63" s="184" t="s">
        <v>3789</v>
      </c>
      <c r="FH63" s="184" t="s">
        <v>3770</v>
      </c>
      <c r="FI63" s="181">
        <v>44467</v>
      </c>
      <c r="FJ63" s="190" t="s">
        <v>1446</v>
      </c>
      <c r="FK63" s="191" t="s">
        <v>14</v>
      </c>
      <c r="FL63" s="191" t="s">
        <v>14</v>
      </c>
      <c r="FM63" s="191" t="s">
        <v>14</v>
      </c>
      <c r="FN63" s="191" t="s">
        <v>14</v>
      </c>
      <c r="FO63" s="191" t="s">
        <v>14</v>
      </c>
      <c r="FP63" s="188" t="s">
        <v>14</v>
      </c>
      <c r="FQ63" s="189">
        <v>43798</v>
      </c>
      <c r="FR63" s="190" t="s">
        <v>1447</v>
      </c>
      <c r="FS63" s="184" t="s">
        <v>14</v>
      </c>
      <c r="FT63" s="184" t="s">
        <v>14</v>
      </c>
      <c r="FU63" s="184" t="s">
        <v>14</v>
      </c>
      <c r="FV63" s="184" t="s">
        <v>14</v>
      </c>
      <c r="FW63" s="184" t="s">
        <v>14</v>
      </c>
      <c r="FX63" s="184" t="s">
        <v>14</v>
      </c>
      <c r="FY63" s="181">
        <v>43798</v>
      </c>
      <c r="FZ63" s="191" t="s">
        <v>3997</v>
      </c>
      <c r="GA63" s="191">
        <v>0</v>
      </c>
      <c r="GB63" s="191" t="s">
        <v>3077</v>
      </c>
      <c r="GC63" s="191" t="s">
        <v>21</v>
      </c>
      <c r="GD63" s="191">
        <v>2</v>
      </c>
      <c r="GE63" s="191" t="s">
        <v>14</v>
      </c>
      <c r="GF63" s="191" t="s">
        <v>14</v>
      </c>
      <c r="GG63" s="192">
        <v>44489</v>
      </c>
      <c r="GH63" s="190" t="s">
        <v>4003</v>
      </c>
      <c r="GI63" s="184">
        <v>2</v>
      </c>
      <c r="GJ63" s="184" t="s">
        <v>3077</v>
      </c>
      <c r="GK63" s="184" t="s">
        <v>21</v>
      </c>
      <c r="GL63" s="184">
        <v>2</v>
      </c>
      <c r="GM63" s="184" t="s">
        <v>14</v>
      </c>
      <c r="GN63" s="184" t="s">
        <v>14</v>
      </c>
      <c r="GO63" s="181">
        <v>44489</v>
      </c>
      <c r="GP63" s="191" t="s">
        <v>3998</v>
      </c>
      <c r="GQ63" s="191">
        <v>2</v>
      </c>
      <c r="GR63" s="191" t="s">
        <v>3077</v>
      </c>
      <c r="GS63" s="191" t="s">
        <v>21</v>
      </c>
      <c r="GT63" s="191">
        <v>2</v>
      </c>
      <c r="GU63" s="191" t="s">
        <v>14</v>
      </c>
      <c r="GV63" s="191" t="s">
        <v>14</v>
      </c>
      <c r="GW63" s="192">
        <v>44489</v>
      </c>
      <c r="GX63" s="190" t="s">
        <v>4004</v>
      </c>
      <c r="GY63" s="184">
        <v>0</v>
      </c>
      <c r="GZ63" s="184" t="s">
        <v>3077</v>
      </c>
      <c r="HA63" s="184" t="s">
        <v>21</v>
      </c>
      <c r="HB63" s="184">
        <v>2</v>
      </c>
      <c r="HC63" s="184" t="s">
        <v>14</v>
      </c>
      <c r="HD63" s="184" t="s">
        <v>14</v>
      </c>
      <c r="HE63" s="181">
        <v>44489</v>
      </c>
      <c r="HF63" s="191" t="s">
        <v>3996</v>
      </c>
      <c r="HG63" s="191">
        <v>2</v>
      </c>
      <c r="HH63" s="191" t="s">
        <v>3077</v>
      </c>
      <c r="HI63" s="191" t="s">
        <v>21</v>
      </c>
      <c r="HJ63" s="191">
        <v>2</v>
      </c>
      <c r="HK63" s="191" t="s">
        <v>14</v>
      </c>
      <c r="HL63" s="191" t="s">
        <v>14</v>
      </c>
      <c r="HM63" s="192">
        <v>44489</v>
      </c>
      <c r="HN63" s="190" t="s">
        <v>4002</v>
      </c>
      <c r="HO63" s="184">
        <v>2</v>
      </c>
      <c r="HP63" s="184" t="s">
        <v>3077</v>
      </c>
      <c r="HQ63" s="184" t="s">
        <v>21</v>
      </c>
      <c r="HR63" s="184">
        <v>2</v>
      </c>
      <c r="HS63" s="184" t="s">
        <v>14</v>
      </c>
      <c r="HT63" s="184" t="s">
        <v>14</v>
      </c>
      <c r="HU63" s="181">
        <v>44489</v>
      </c>
      <c r="HV63" s="191" t="s">
        <v>3999</v>
      </c>
      <c r="HW63" s="191">
        <v>1</v>
      </c>
      <c r="HX63" s="191" t="s">
        <v>3077</v>
      </c>
      <c r="HY63" s="191" t="s">
        <v>21</v>
      </c>
      <c r="HZ63" s="191">
        <v>2</v>
      </c>
      <c r="IA63" s="191" t="s">
        <v>14</v>
      </c>
      <c r="IB63" s="191" t="s">
        <v>14</v>
      </c>
      <c r="IC63" s="192">
        <v>44489</v>
      </c>
      <c r="ID63" s="190" t="s">
        <v>4001</v>
      </c>
      <c r="IE63" s="184">
        <v>0</v>
      </c>
      <c r="IF63" s="184" t="s">
        <v>3077</v>
      </c>
      <c r="IG63" s="184" t="s">
        <v>21</v>
      </c>
      <c r="IH63" s="184">
        <v>2</v>
      </c>
      <c r="II63" s="184" t="s">
        <v>14</v>
      </c>
      <c r="IJ63" s="184" t="s">
        <v>14</v>
      </c>
      <c r="IK63" s="181">
        <v>44489</v>
      </c>
      <c r="IL63" s="191" t="s">
        <v>4000</v>
      </c>
      <c r="IM63" s="191">
        <v>2</v>
      </c>
      <c r="IN63" s="191" t="s">
        <v>3077</v>
      </c>
      <c r="IO63" s="191" t="s">
        <v>21</v>
      </c>
      <c r="IP63" s="191">
        <v>2</v>
      </c>
      <c r="IQ63" s="191" t="s">
        <v>14</v>
      </c>
      <c r="IR63" s="191" t="s">
        <v>14</v>
      </c>
      <c r="IS63" s="192">
        <v>44489</v>
      </c>
    </row>
    <row r="64" spans="1:253" s="286" customFormat="1" ht="12.75" customHeight="1" x14ac:dyDescent="0.2">
      <c r="A64" s="286" t="s">
        <v>10</v>
      </c>
      <c r="B64" s="286" t="s">
        <v>7798</v>
      </c>
      <c r="C64" s="286" t="s">
        <v>11</v>
      </c>
      <c r="D64" s="286" t="s">
        <v>12</v>
      </c>
      <c r="E64" s="286" t="s">
        <v>7422</v>
      </c>
      <c r="F64" s="286" t="s">
        <v>2732</v>
      </c>
      <c r="G64" s="187">
        <v>20402000</v>
      </c>
      <c r="H64" s="188" t="s">
        <v>2729</v>
      </c>
      <c r="I64" s="188" t="s">
        <v>21</v>
      </c>
      <c r="J64" s="188">
        <v>2</v>
      </c>
      <c r="K64" s="188" t="s">
        <v>2731</v>
      </c>
      <c r="L64" s="188" t="s">
        <v>2730</v>
      </c>
      <c r="M64" s="189">
        <v>44267</v>
      </c>
      <c r="N64" s="190" t="s">
        <v>2046</v>
      </c>
      <c r="O64" s="188">
        <v>1220190</v>
      </c>
      <c r="P64" s="188" t="s">
        <v>2040</v>
      </c>
      <c r="Q64" s="188" t="s">
        <v>41</v>
      </c>
      <c r="R64" s="188">
        <v>1</v>
      </c>
      <c r="S64" s="188" t="s">
        <v>2045</v>
      </c>
      <c r="T64" s="188" t="s">
        <v>2044</v>
      </c>
      <c r="U64" s="189">
        <v>44109</v>
      </c>
      <c r="V64" s="190" t="s">
        <v>2734</v>
      </c>
      <c r="W64" s="188">
        <v>20402000</v>
      </c>
      <c r="X64" s="188" t="s">
        <v>2729</v>
      </c>
      <c r="Y64" s="188" t="s">
        <v>21</v>
      </c>
      <c r="Z64" s="188">
        <v>2</v>
      </c>
      <c r="AA64" s="188" t="s">
        <v>2733</v>
      </c>
      <c r="AB64" s="188" t="s">
        <v>2730</v>
      </c>
      <c r="AC64" s="189">
        <v>44267</v>
      </c>
      <c r="AD64" s="190" t="s">
        <v>2738</v>
      </c>
      <c r="AE64" s="188">
        <v>11712000</v>
      </c>
      <c r="AF64" s="188" t="s">
        <v>2735</v>
      </c>
      <c r="AG64" s="188" t="s">
        <v>21</v>
      </c>
      <c r="AH64" s="188">
        <v>2</v>
      </c>
      <c r="AI64" s="188" t="s">
        <v>2737</v>
      </c>
      <c r="AJ64" s="188" t="s">
        <v>2736</v>
      </c>
      <c r="AK64" s="189">
        <v>44267</v>
      </c>
      <c r="AL64" s="190" t="s">
        <v>5156</v>
      </c>
      <c r="AM64" s="188">
        <v>1140000</v>
      </c>
      <c r="AN64" s="188" t="s">
        <v>5153</v>
      </c>
      <c r="AO64" s="188" t="s">
        <v>41</v>
      </c>
      <c r="AP64" s="188">
        <v>1</v>
      </c>
      <c r="AQ64" s="188" t="s">
        <v>5155</v>
      </c>
      <c r="AR64" s="188" t="s">
        <v>5154</v>
      </c>
      <c r="AS64" s="189">
        <v>44519</v>
      </c>
      <c r="AT64" s="191" t="s">
        <v>1296</v>
      </c>
      <c r="AU64" s="188" t="s">
        <v>14</v>
      </c>
      <c r="AV64" s="188" t="s">
        <v>14</v>
      </c>
      <c r="AW64" s="188" t="s">
        <v>14</v>
      </c>
      <c r="AX64" s="188" t="s">
        <v>14</v>
      </c>
      <c r="AY64" s="188" t="s">
        <v>1295</v>
      </c>
      <c r="AZ64" s="188" t="s">
        <v>14</v>
      </c>
      <c r="BA64" s="189">
        <v>43707</v>
      </c>
      <c r="BB64" s="190" t="s">
        <v>1138</v>
      </c>
      <c r="BC64" s="188">
        <v>44056</v>
      </c>
      <c r="BD64" s="188" t="s">
        <v>1136</v>
      </c>
      <c r="BE64" s="188" t="s">
        <v>59</v>
      </c>
      <c r="BF64" s="188">
        <v>3</v>
      </c>
      <c r="BG64" s="188">
        <v>0</v>
      </c>
      <c r="BH64" s="188" t="s">
        <v>1137</v>
      </c>
      <c r="BI64" s="189">
        <v>43642</v>
      </c>
      <c r="BJ64" s="191" t="s">
        <v>5160</v>
      </c>
      <c r="BK64" s="191">
        <v>886</v>
      </c>
      <c r="BL64" s="191" t="s">
        <v>5158</v>
      </c>
      <c r="BM64" s="191" t="s">
        <v>41</v>
      </c>
      <c r="BN64" s="191">
        <v>1</v>
      </c>
      <c r="BO64" s="191" t="s">
        <v>5159</v>
      </c>
      <c r="BP64" s="188" t="s">
        <v>2855</v>
      </c>
      <c r="BQ64" s="192">
        <v>44519</v>
      </c>
      <c r="BR64" s="190" t="s">
        <v>16</v>
      </c>
      <c r="BS64" s="191" t="s">
        <v>14</v>
      </c>
      <c r="BT64" s="191">
        <v>0</v>
      </c>
      <c r="BU64" s="191" t="s">
        <v>14</v>
      </c>
      <c r="BV64" s="191" t="s">
        <v>14</v>
      </c>
      <c r="BW64" s="191" t="s">
        <v>15</v>
      </c>
      <c r="BX64" s="191">
        <v>0</v>
      </c>
      <c r="BY64" s="189">
        <v>43489</v>
      </c>
      <c r="BZ64" s="191" t="s">
        <v>19</v>
      </c>
      <c r="CA64" s="191" t="s">
        <v>14</v>
      </c>
      <c r="CB64" s="191">
        <v>0</v>
      </c>
      <c r="CC64" s="191" t="s">
        <v>14</v>
      </c>
      <c r="CD64" s="191" t="s">
        <v>14</v>
      </c>
      <c r="CE64" s="191" t="s">
        <v>15</v>
      </c>
      <c r="CF64" s="191">
        <v>0</v>
      </c>
      <c r="CG64" s="192">
        <v>43489</v>
      </c>
      <c r="CH64" s="190" t="s">
        <v>8215</v>
      </c>
      <c r="CI64" s="191" t="e">
        <v>#N/A</v>
      </c>
      <c r="CJ64" s="191" t="e">
        <v>#N/A</v>
      </c>
      <c r="CK64" s="191" t="e">
        <v>#N/A</v>
      </c>
      <c r="CL64" s="191" t="e">
        <v>#N/A</v>
      </c>
      <c r="CM64" s="191" t="e">
        <v>#N/A</v>
      </c>
      <c r="CN64" s="191" t="e">
        <v>#N/A</v>
      </c>
      <c r="CO64" s="193" t="e">
        <v>#N/A</v>
      </c>
      <c r="CP64" s="191" t="s">
        <v>25</v>
      </c>
      <c r="CQ64" s="191" t="s">
        <v>14</v>
      </c>
      <c r="CR64" s="191">
        <v>0</v>
      </c>
      <c r="CS64" s="191" t="s">
        <v>14</v>
      </c>
      <c r="CT64" s="191" t="s">
        <v>14</v>
      </c>
      <c r="CU64" s="191" t="s">
        <v>15</v>
      </c>
      <c r="CV64" s="191">
        <v>0</v>
      </c>
      <c r="CW64" s="189">
        <v>43489</v>
      </c>
      <c r="CX64" s="191" t="s">
        <v>2739</v>
      </c>
      <c r="CY64" s="188">
        <v>5900000</v>
      </c>
      <c r="CZ64" s="188" t="s">
        <v>2735</v>
      </c>
      <c r="DA64" s="188" t="s">
        <v>21</v>
      </c>
      <c r="DB64" s="188">
        <v>2</v>
      </c>
      <c r="DC64" s="188" t="s">
        <v>2740</v>
      </c>
      <c r="DD64" s="188" t="s">
        <v>2736</v>
      </c>
      <c r="DE64" s="194">
        <v>44267</v>
      </c>
      <c r="DF64" s="190" t="s">
        <v>2741</v>
      </c>
      <c r="DG64" s="188">
        <v>8691000</v>
      </c>
      <c r="DH64" s="191" t="s">
        <v>2735</v>
      </c>
      <c r="DI64" s="191" t="s">
        <v>21</v>
      </c>
      <c r="DJ64" s="191">
        <v>2</v>
      </c>
      <c r="DK64" s="191" t="s">
        <v>2740</v>
      </c>
      <c r="DL64" s="191" t="s">
        <v>2736</v>
      </c>
      <c r="DM64" s="189">
        <v>44267</v>
      </c>
      <c r="DN64" s="191" t="s">
        <v>2742</v>
      </c>
      <c r="DO64" s="188">
        <v>5812000</v>
      </c>
      <c r="DP64" s="191" t="s">
        <v>2735</v>
      </c>
      <c r="DQ64" s="191" t="s">
        <v>21</v>
      </c>
      <c r="DR64" s="191">
        <v>2</v>
      </c>
      <c r="DS64" s="191" t="s">
        <v>2740</v>
      </c>
      <c r="DT64" s="191" t="s">
        <v>2736</v>
      </c>
      <c r="DU64" s="192">
        <v>44267</v>
      </c>
      <c r="DV64" s="190" t="s">
        <v>2743</v>
      </c>
      <c r="DW64" s="188">
        <v>3700000</v>
      </c>
      <c r="DX64" s="191" t="s">
        <v>2735</v>
      </c>
      <c r="DY64" s="191" t="s">
        <v>21</v>
      </c>
      <c r="DZ64" s="191">
        <v>2</v>
      </c>
      <c r="EA64" s="191" t="s">
        <v>2740</v>
      </c>
      <c r="EB64" s="191" t="s">
        <v>2736</v>
      </c>
      <c r="EC64" s="189">
        <v>44267</v>
      </c>
      <c r="ED64" s="191" t="s">
        <v>2744</v>
      </c>
      <c r="EE64" s="188">
        <v>2200000</v>
      </c>
      <c r="EF64" s="191" t="s">
        <v>2735</v>
      </c>
      <c r="EG64" s="191" t="s">
        <v>21</v>
      </c>
      <c r="EH64" s="191">
        <v>2</v>
      </c>
      <c r="EI64" s="191" t="s">
        <v>2740</v>
      </c>
      <c r="EJ64" s="191" t="s">
        <v>2736</v>
      </c>
      <c r="EK64" s="192">
        <v>44267</v>
      </c>
      <c r="EL64" s="190" t="s">
        <v>2745</v>
      </c>
      <c r="EM64" s="188">
        <v>0</v>
      </c>
      <c r="EN64" s="191" t="s">
        <v>2735</v>
      </c>
      <c r="EO64" s="191" t="s">
        <v>21</v>
      </c>
      <c r="EP64" s="191">
        <v>2</v>
      </c>
      <c r="EQ64" s="191" t="s">
        <v>2740</v>
      </c>
      <c r="ER64" s="191" t="s">
        <v>2736</v>
      </c>
      <c r="ES64" s="189">
        <v>44267</v>
      </c>
      <c r="ET64" s="191" t="s">
        <v>2896</v>
      </c>
      <c r="EU64" s="191">
        <v>974</v>
      </c>
      <c r="EV64" s="191" t="s">
        <v>2854</v>
      </c>
      <c r="EW64" s="191" t="s">
        <v>21</v>
      </c>
      <c r="EX64" s="191">
        <v>2</v>
      </c>
      <c r="EY64" s="191" t="s">
        <v>2895</v>
      </c>
      <c r="EZ64" s="191" t="s">
        <v>690</v>
      </c>
      <c r="FA64" s="192">
        <v>44281</v>
      </c>
      <c r="FB64" s="190" t="s">
        <v>23</v>
      </c>
      <c r="FC64" s="191">
        <v>5</v>
      </c>
      <c r="FD64" s="191">
        <v>0</v>
      </c>
      <c r="FE64" s="191" t="s">
        <v>21</v>
      </c>
      <c r="FF64" s="191">
        <v>2</v>
      </c>
      <c r="FG64" s="191" t="s">
        <v>22</v>
      </c>
      <c r="FH64" s="191">
        <v>0</v>
      </c>
      <c r="FI64" s="189">
        <v>43489</v>
      </c>
      <c r="FJ64" s="190" t="s">
        <v>27</v>
      </c>
      <c r="FK64" s="191" t="s">
        <v>14</v>
      </c>
      <c r="FL64" s="191">
        <v>0</v>
      </c>
      <c r="FM64" s="191" t="s">
        <v>14</v>
      </c>
      <c r="FN64" s="191" t="s">
        <v>14</v>
      </c>
      <c r="FO64" s="191" t="s">
        <v>15</v>
      </c>
      <c r="FP64" s="188">
        <v>0</v>
      </c>
      <c r="FQ64" s="189">
        <v>43489</v>
      </c>
      <c r="FR64" s="190" t="s">
        <v>29</v>
      </c>
      <c r="FS64" s="191" t="s">
        <v>14</v>
      </c>
      <c r="FT64" s="191">
        <v>0</v>
      </c>
      <c r="FU64" s="191" t="s">
        <v>14</v>
      </c>
      <c r="FV64" s="191" t="s">
        <v>14</v>
      </c>
      <c r="FW64" s="191" t="s">
        <v>15</v>
      </c>
      <c r="FX64" s="191">
        <v>0</v>
      </c>
      <c r="FY64" s="189">
        <v>43489</v>
      </c>
      <c r="FZ64" s="191" t="s">
        <v>4460</v>
      </c>
      <c r="GA64" s="191">
        <v>0</v>
      </c>
      <c r="GB64" s="191" t="s">
        <v>3077</v>
      </c>
      <c r="GC64" s="191" t="s">
        <v>21</v>
      </c>
      <c r="GD64" s="191">
        <v>2</v>
      </c>
      <c r="GE64" s="191" t="s">
        <v>14</v>
      </c>
      <c r="GF64" s="191" t="s">
        <v>14</v>
      </c>
      <c r="GG64" s="192">
        <v>44496</v>
      </c>
      <c r="GH64" s="190" t="s">
        <v>4466</v>
      </c>
      <c r="GI64" s="191">
        <v>3</v>
      </c>
      <c r="GJ64" s="191" t="s">
        <v>3077</v>
      </c>
      <c r="GK64" s="191" t="s">
        <v>21</v>
      </c>
      <c r="GL64" s="191">
        <v>2</v>
      </c>
      <c r="GM64" s="191" t="s">
        <v>14</v>
      </c>
      <c r="GN64" s="191" t="s">
        <v>14</v>
      </c>
      <c r="GO64" s="189">
        <v>44496</v>
      </c>
      <c r="GP64" s="191" t="s">
        <v>4461</v>
      </c>
      <c r="GQ64" s="191">
        <v>2</v>
      </c>
      <c r="GR64" s="191" t="s">
        <v>3077</v>
      </c>
      <c r="GS64" s="191" t="s">
        <v>21</v>
      </c>
      <c r="GT64" s="191">
        <v>2</v>
      </c>
      <c r="GU64" s="191" t="s">
        <v>14</v>
      </c>
      <c r="GV64" s="191" t="s">
        <v>14</v>
      </c>
      <c r="GW64" s="192">
        <v>44496</v>
      </c>
      <c r="GX64" s="190" t="s">
        <v>4467</v>
      </c>
      <c r="GY64" s="191">
        <v>3</v>
      </c>
      <c r="GZ64" s="191" t="s">
        <v>3077</v>
      </c>
      <c r="HA64" s="191" t="s">
        <v>21</v>
      </c>
      <c r="HB64" s="191">
        <v>2</v>
      </c>
      <c r="HC64" s="191" t="s">
        <v>14</v>
      </c>
      <c r="HD64" s="191" t="s">
        <v>14</v>
      </c>
      <c r="HE64" s="189">
        <v>44496</v>
      </c>
      <c r="HF64" s="191" t="s">
        <v>4459</v>
      </c>
      <c r="HG64" s="191">
        <v>2</v>
      </c>
      <c r="HH64" s="191" t="s">
        <v>3077</v>
      </c>
      <c r="HI64" s="191" t="s">
        <v>21</v>
      </c>
      <c r="HJ64" s="191">
        <v>2</v>
      </c>
      <c r="HK64" s="191" t="s">
        <v>14</v>
      </c>
      <c r="HL64" s="191" t="s">
        <v>14</v>
      </c>
      <c r="HM64" s="192">
        <v>44496</v>
      </c>
      <c r="HN64" s="190" t="s">
        <v>4465</v>
      </c>
      <c r="HO64" s="191">
        <v>3</v>
      </c>
      <c r="HP64" s="191" t="s">
        <v>3077</v>
      </c>
      <c r="HQ64" s="191" t="s">
        <v>21</v>
      </c>
      <c r="HR64" s="191">
        <v>2</v>
      </c>
      <c r="HS64" s="191" t="s">
        <v>14</v>
      </c>
      <c r="HT64" s="191" t="s">
        <v>14</v>
      </c>
      <c r="HU64" s="189">
        <v>44496</v>
      </c>
      <c r="HV64" s="191" t="s">
        <v>4462</v>
      </c>
      <c r="HW64" s="191">
        <v>3</v>
      </c>
      <c r="HX64" s="191" t="s">
        <v>3077</v>
      </c>
      <c r="HY64" s="191" t="s">
        <v>21</v>
      </c>
      <c r="HZ64" s="191">
        <v>2</v>
      </c>
      <c r="IA64" s="191" t="s">
        <v>14</v>
      </c>
      <c r="IB64" s="191" t="s">
        <v>14</v>
      </c>
      <c r="IC64" s="192">
        <v>44496</v>
      </c>
      <c r="ID64" s="190" t="s">
        <v>4464</v>
      </c>
      <c r="IE64" s="191">
        <v>1</v>
      </c>
      <c r="IF64" s="191" t="s">
        <v>3077</v>
      </c>
      <c r="IG64" s="191" t="s">
        <v>21</v>
      </c>
      <c r="IH64" s="191">
        <v>2</v>
      </c>
      <c r="II64" s="191" t="s">
        <v>14</v>
      </c>
      <c r="IJ64" s="191" t="s">
        <v>14</v>
      </c>
      <c r="IK64" s="189">
        <v>44496</v>
      </c>
      <c r="IL64" s="191" t="s">
        <v>4463</v>
      </c>
      <c r="IM64" s="191">
        <v>3</v>
      </c>
      <c r="IN64" s="191" t="s">
        <v>3077</v>
      </c>
      <c r="IO64" s="191" t="s">
        <v>21</v>
      </c>
      <c r="IP64" s="191">
        <v>2</v>
      </c>
      <c r="IQ64" s="191" t="s">
        <v>14</v>
      </c>
      <c r="IR64" s="191" t="s">
        <v>14</v>
      </c>
      <c r="IS64" s="192">
        <v>44496</v>
      </c>
    </row>
    <row r="65" spans="1:253" s="286" customFormat="1" ht="12.75" customHeight="1" x14ac:dyDescent="0.2">
      <c r="A65" s="286" t="s">
        <v>1730</v>
      </c>
      <c r="B65" s="286" t="s">
        <v>7819</v>
      </c>
      <c r="C65" s="286" t="s">
        <v>1731</v>
      </c>
      <c r="D65" s="286" t="s">
        <v>485</v>
      </c>
      <c r="E65" s="286" t="s">
        <v>7425</v>
      </c>
      <c r="F65" s="286" t="s">
        <v>6290</v>
      </c>
      <c r="G65" s="179">
        <v>54980000</v>
      </c>
      <c r="H65" s="180" t="s">
        <v>6287</v>
      </c>
      <c r="I65" s="180" t="s">
        <v>21</v>
      </c>
      <c r="J65" s="180">
        <v>2</v>
      </c>
      <c r="K65" s="180" t="s">
        <v>6289</v>
      </c>
      <c r="L65" s="180" t="s">
        <v>6288</v>
      </c>
      <c r="M65" s="181">
        <v>44584</v>
      </c>
      <c r="N65" s="190" t="s">
        <v>6404</v>
      </c>
      <c r="O65" s="182">
        <v>692711</v>
      </c>
      <c r="P65" s="182" t="s">
        <v>6402</v>
      </c>
      <c r="Q65" s="182" t="s">
        <v>21</v>
      </c>
      <c r="R65" s="182">
        <v>2</v>
      </c>
      <c r="S65" s="182" t="s">
        <v>6403</v>
      </c>
      <c r="T65" s="182" t="s">
        <v>2665</v>
      </c>
      <c r="U65" s="183">
        <v>44585</v>
      </c>
      <c r="V65" s="190" t="s">
        <v>6395</v>
      </c>
      <c r="W65" s="180">
        <v>54980000</v>
      </c>
      <c r="X65" s="180" t="s">
        <v>6390</v>
      </c>
      <c r="Y65" s="180" t="s">
        <v>21</v>
      </c>
      <c r="Z65" s="180">
        <v>2</v>
      </c>
      <c r="AA65" s="180" t="s">
        <v>6394</v>
      </c>
      <c r="AB65" s="180" t="s">
        <v>6391</v>
      </c>
      <c r="AC65" s="181">
        <v>44585</v>
      </c>
      <c r="AD65" s="190" t="s">
        <v>6397</v>
      </c>
      <c r="AE65" s="188">
        <v>20812000</v>
      </c>
      <c r="AF65" s="188" t="s">
        <v>6311</v>
      </c>
      <c r="AG65" s="188" t="s">
        <v>21</v>
      </c>
      <c r="AH65" s="188">
        <v>2</v>
      </c>
      <c r="AI65" s="188" t="s">
        <v>6396</v>
      </c>
      <c r="AJ65" s="188" t="s">
        <v>6299</v>
      </c>
      <c r="AK65" s="189">
        <v>44585</v>
      </c>
      <c r="AL65" s="190" t="s">
        <v>6401</v>
      </c>
      <c r="AM65" s="180">
        <v>1886000</v>
      </c>
      <c r="AN65" s="180" t="s">
        <v>6398</v>
      </c>
      <c r="AO65" s="180" t="s">
        <v>21</v>
      </c>
      <c r="AP65" s="180">
        <v>2</v>
      </c>
      <c r="AQ65" s="180" t="s">
        <v>6400</v>
      </c>
      <c r="AR65" s="180" t="s">
        <v>6399</v>
      </c>
      <c r="AS65" s="181">
        <v>44585</v>
      </c>
      <c r="AT65" s="191" t="s">
        <v>1736</v>
      </c>
      <c r="AU65" s="188" t="s">
        <v>14</v>
      </c>
      <c r="AV65" s="188" t="s">
        <v>14</v>
      </c>
      <c r="AW65" s="188" t="s">
        <v>14</v>
      </c>
      <c r="AX65" s="188" t="s">
        <v>14</v>
      </c>
      <c r="AY65" s="188" t="s">
        <v>14</v>
      </c>
      <c r="AZ65" s="188" t="s">
        <v>14</v>
      </c>
      <c r="BA65" s="189">
        <v>43920</v>
      </c>
      <c r="BB65" s="190" t="s">
        <v>1735</v>
      </c>
      <c r="BC65" s="180" t="s">
        <v>14</v>
      </c>
      <c r="BD65" s="180" t="s">
        <v>14</v>
      </c>
      <c r="BE65" s="180" t="s">
        <v>14</v>
      </c>
      <c r="BF65" s="180" t="s">
        <v>14</v>
      </c>
      <c r="BG65" s="180" t="s">
        <v>14</v>
      </c>
      <c r="BH65" s="180" t="s">
        <v>14</v>
      </c>
      <c r="BI65" s="181">
        <v>43920</v>
      </c>
      <c r="BJ65" s="191" t="s">
        <v>6278</v>
      </c>
      <c r="BK65" s="191">
        <v>8536</v>
      </c>
      <c r="BL65" s="191" t="s">
        <v>6029</v>
      </c>
      <c r="BM65" s="191" t="s">
        <v>21</v>
      </c>
      <c r="BN65" s="191">
        <v>2</v>
      </c>
      <c r="BO65" s="191" t="s">
        <v>6277</v>
      </c>
      <c r="BP65" s="188" t="s">
        <v>2855</v>
      </c>
      <c r="BQ65" s="192">
        <v>44584</v>
      </c>
      <c r="BR65" s="190" t="s">
        <v>1732</v>
      </c>
      <c r="BS65" s="184" t="s">
        <v>14</v>
      </c>
      <c r="BT65" s="184" t="s">
        <v>14</v>
      </c>
      <c r="BU65" s="184" t="s">
        <v>14</v>
      </c>
      <c r="BV65" s="184" t="s">
        <v>14</v>
      </c>
      <c r="BW65" s="184" t="s">
        <v>14</v>
      </c>
      <c r="BX65" s="184" t="s">
        <v>14</v>
      </c>
      <c r="BY65" s="181">
        <v>43920</v>
      </c>
      <c r="BZ65" s="191" t="s">
        <v>1733</v>
      </c>
      <c r="CA65" s="191" t="s">
        <v>14</v>
      </c>
      <c r="CB65" s="191" t="s">
        <v>14</v>
      </c>
      <c r="CC65" s="191" t="s">
        <v>14</v>
      </c>
      <c r="CD65" s="191" t="s">
        <v>14</v>
      </c>
      <c r="CE65" s="191" t="s">
        <v>14</v>
      </c>
      <c r="CF65" s="191" t="s">
        <v>14</v>
      </c>
      <c r="CG65" s="192">
        <v>43920</v>
      </c>
      <c r="CH65" s="190" t="s">
        <v>8216</v>
      </c>
      <c r="CI65" s="191" t="e">
        <v>#N/A</v>
      </c>
      <c r="CJ65" s="191" t="e">
        <v>#N/A</v>
      </c>
      <c r="CK65" s="191" t="e">
        <v>#N/A</v>
      </c>
      <c r="CL65" s="191" t="e">
        <v>#N/A</v>
      </c>
      <c r="CM65" s="191" t="e">
        <v>#N/A</v>
      </c>
      <c r="CN65" s="191" t="e">
        <v>#N/A</v>
      </c>
      <c r="CO65" s="193" t="e">
        <v>#N/A</v>
      </c>
      <c r="CP65" s="191" t="s">
        <v>1734</v>
      </c>
      <c r="CQ65" s="184" t="s">
        <v>14</v>
      </c>
      <c r="CR65" s="184" t="s">
        <v>14</v>
      </c>
      <c r="CS65" s="184" t="s">
        <v>14</v>
      </c>
      <c r="CT65" s="184" t="s">
        <v>14</v>
      </c>
      <c r="CU65" s="184" t="s">
        <v>14</v>
      </c>
      <c r="CV65" s="184" t="s">
        <v>14</v>
      </c>
      <c r="CW65" s="181">
        <v>43920</v>
      </c>
      <c r="CX65" s="191" t="s">
        <v>6407</v>
      </c>
      <c r="CY65" s="188">
        <v>14400000</v>
      </c>
      <c r="CZ65" s="188" t="s">
        <v>6311</v>
      </c>
      <c r="DA65" s="188" t="s">
        <v>21</v>
      </c>
      <c r="DB65" s="188">
        <v>2</v>
      </c>
      <c r="DC65" s="188" t="s">
        <v>6411</v>
      </c>
      <c r="DD65" s="188" t="s">
        <v>6299</v>
      </c>
      <c r="DE65" s="194">
        <v>44585</v>
      </c>
      <c r="DF65" s="190" t="s">
        <v>6409</v>
      </c>
      <c r="DG65" s="180">
        <v>39568000</v>
      </c>
      <c r="DH65" s="184" t="s">
        <v>6311</v>
      </c>
      <c r="DI65" s="184" t="s">
        <v>21</v>
      </c>
      <c r="DJ65" s="184">
        <v>2</v>
      </c>
      <c r="DK65" s="184" t="s">
        <v>6408</v>
      </c>
      <c r="DL65" s="184" t="s">
        <v>6299</v>
      </c>
      <c r="DM65" s="181">
        <v>44585</v>
      </c>
      <c r="DN65" s="191" t="s">
        <v>6410</v>
      </c>
      <c r="DO65" s="188">
        <v>1012000</v>
      </c>
      <c r="DP65" s="191" t="s">
        <v>6311</v>
      </c>
      <c r="DQ65" s="191" t="s">
        <v>21</v>
      </c>
      <c r="DR65" s="191">
        <v>2</v>
      </c>
      <c r="DS65" s="191" t="s">
        <v>6408</v>
      </c>
      <c r="DT65" s="191" t="s">
        <v>6299</v>
      </c>
      <c r="DU65" s="192">
        <v>44585</v>
      </c>
      <c r="DV65" s="190" t="s">
        <v>6412</v>
      </c>
      <c r="DW65" s="180">
        <v>7289000</v>
      </c>
      <c r="DX65" s="184" t="s">
        <v>6311</v>
      </c>
      <c r="DY65" s="184" t="s">
        <v>21</v>
      </c>
      <c r="DZ65" s="184">
        <v>2</v>
      </c>
      <c r="EA65" s="184" t="s">
        <v>6411</v>
      </c>
      <c r="EB65" s="184" t="s">
        <v>6299</v>
      </c>
      <c r="EC65" s="181">
        <v>44585</v>
      </c>
      <c r="ED65" s="191" t="s">
        <v>6414</v>
      </c>
      <c r="EE65" s="188">
        <v>6960000</v>
      </c>
      <c r="EF65" s="191" t="s">
        <v>6311</v>
      </c>
      <c r="EG65" s="191" t="s">
        <v>21</v>
      </c>
      <c r="EH65" s="191">
        <v>2</v>
      </c>
      <c r="EI65" s="191" t="s">
        <v>6413</v>
      </c>
      <c r="EJ65" s="191" t="s">
        <v>6299</v>
      </c>
      <c r="EK65" s="192">
        <v>44585</v>
      </c>
      <c r="EL65" s="190" t="s">
        <v>6416</v>
      </c>
      <c r="EM65" s="180">
        <v>151000</v>
      </c>
      <c r="EN65" s="184" t="s">
        <v>6311</v>
      </c>
      <c r="EO65" s="184" t="s">
        <v>21</v>
      </c>
      <c r="EP65" s="184">
        <v>2</v>
      </c>
      <c r="EQ65" s="184" t="s">
        <v>6415</v>
      </c>
      <c r="ER65" s="184" t="s">
        <v>6299</v>
      </c>
      <c r="ES65" s="181">
        <v>44585</v>
      </c>
      <c r="ET65" s="191" t="s">
        <v>6279</v>
      </c>
      <c r="EU65" s="191">
        <v>8536</v>
      </c>
      <c r="EV65" s="191" t="s">
        <v>6029</v>
      </c>
      <c r="EW65" s="191" t="s">
        <v>21</v>
      </c>
      <c r="EX65" s="191">
        <v>2</v>
      </c>
      <c r="EY65" s="191" t="s">
        <v>6277</v>
      </c>
      <c r="EZ65" s="191" t="s">
        <v>2855</v>
      </c>
      <c r="FA65" s="192">
        <v>44584</v>
      </c>
      <c r="FB65" s="190" t="s">
        <v>2663</v>
      </c>
      <c r="FC65" s="184">
        <v>4</v>
      </c>
      <c r="FD65" s="184" t="s">
        <v>2660</v>
      </c>
      <c r="FE65" s="184" t="s">
        <v>21</v>
      </c>
      <c r="FF65" s="184">
        <v>2</v>
      </c>
      <c r="FG65" s="184" t="s">
        <v>2662</v>
      </c>
      <c r="FH65" s="184" t="s">
        <v>2661</v>
      </c>
      <c r="FI65" s="181">
        <v>44228</v>
      </c>
      <c r="FJ65" s="190" t="s">
        <v>1737</v>
      </c>
      <c r="FK65" s="191" t="s">
        <v>14</v>
      </c>
      <c r="FL65" s="191" t="s">
        <v>14</v>
      </c>
      <c r="FM65" s="191" t="s">
        <v>14</v>
      </c>
      <c r="FN65" s="191" t="s">
        <v>14</v>
      </c>
      <c r="FO65" s="191" t="s">
        <v>14</v>
      </c>
      <c r="FP65" s="188" t="s">
        <v>14</v>
      </c>
      <c r="FQ65" s="189">
        <v>43920</v>
      </c>
      <c r="FR65" s="190" t="s">
        <v>1738</v>
      </c>
      <c r="FS65" s="184" t="s">
        <v>14</v>
      </c>
      <c r="FT65" s="184" t="s">
        <v>14</v>
      </c>
      <c r="FU65" s="184" t="s">
        <v>14</v>
      </c>
      <c r="FV65" s="184" t="s">
        <v>14</v>
      </c>
      <c r="FW65" s="184" t="s">
        <v>14</v>
      </c>
      <c r="FX65" s="184" t="s">
        <v>14</v>
      </c>
      <c r="FY65" s="181">
        <v>43920</v>
      </c>
      <c r="FZ65" s="191" t="s">
        <v>4658</v>
      </c>
      <c r="GA65" s="191">
        <v>1</v>
      </c>
      <c r="GB65" s="191" t="s">
        <v>3077</v>
      </c>
      <c r="GC65" s="191" t="s">
        <v>21</v>
      </c>
      <c r="GD65" s="191">
        <v>2</v>
      </c>
      <c r="GE65" s="191" t="s">
        <v>14</v>
      </c>
      <c r="GF65" s="191" t="s">
        <v>14</v>
      </c>
      <c r="GG65" s="192">
        <v>44497</v>
      </c>
      <c r="GH65" s="190" t="s">
        <v>4664</v>
      </c>
      <c r="GI65" s="184">
        <v>3</v>
      </c>
      <c r="GJ65" s="184" t="s">
        <v>3077</v>
      </c>
      <c r="GK65" s="184" t="s">
        <v>21</v>
      </c>
      <c r="GL65" s="184">
        <v>2</v>
      </c>
      <c r="GM65" s="184" t="s">
        <v>14</v>
      </c>
      <c r="GN65" s="184" t="s">
        <v>14</v>
      </c>
      <c r="GO65" s="181">
        <v>44497</v>
      </c>
      <c r="GP65" s="191" t="s">
        <v>4659</v>
      </c>
      <c r="GQ65" s="191">
        <v>2</v>
      </c>
      <c r="GR65" s="191" t="s">
        <v>3077</v>
      </c>
      <c r="GS65" s="191" t="s">
        <v>21</v>
      </c>
      <c r="GT65" s="191">
        <v>2</v>
      </c>
      <c r="GU65" s="191" t="s">
        <v>14</v>
      </c>
      <c r="GV65" s="191" t="s">
        <v>14</v>
      </c>
      <c r="GW65" s="192">
        <v>44497</v>
      </c>
      <c r="GX65" s="190" t="s">
        <v>4665</v>
      </c>
      <c r="GY65" s="184">
        <v>3</v>
      </c>
      <c r="GZ65" s="184" t="s">
        <v>3077</v>
      </c>
      <c r="HA65" s="184" t="s">
        <v>21</v>
      </c>
      <c r="HB65" s="184">
        <v>2</v>
      </c>
      <c r="HC65" s="184" t="s">
        <v>14</v>
      </c>
      <c r="HD65" s="184" t="s">
        <v>14</v>
      </c>
      <c r="HE65" s="181">
        <v>44497</v>
      </c>
      <c r="HF65" s="191" t="s">
        <v>4657</v>
      </c>
      <c r="HG65" s="191">
        <v>2</v>
      </c>
      <c r="HH65" s="191" t="s">
        <v>3077</v>
      </c>
      <c r="HI65" s="191" t="s">
        <v>21</v>
      </c>
      <c r="HJ65" s="191">
        <v>2</v>
      </c>
      <c r="HK65" s="191" t="s">
        <v>14</v>
      </c>
      <c r="HL65" s="191" t="s">
        <v>14</v>
      </c>
      <c r="HM65" s="192">
        <v>44497</v>
      </c>
      <c r="HN65" s="190" t="s">
        <v>4663</v>
      </c>
      <c r="HO65" s="184">
        <v>2</v>
      </c>
      <c r="HP65" s="184" t="s">
        <v>3077</v>
      </c>
      <c r="HQ65" s="184" t="s">
        <v>21</v>
      </c>
      <c r="HR65" s="184">
        <v>2</v>
      </c>
      <c r="HS65" s="184" t="s">
        <v>14</v>
      </c>
      <c r="HT65" s="184" t="s">
        <v>14</v>
      </c>
      <c r="HU65" s="181">
        <v>44497</v>
      </c>
      <c r="HV65" s="191" t="s">
        <v>4660</v>
      </c>
      <c r="HW65" s="191">
        <v>3</v>
      </c>
      <c r="HX65" s="191" t="s">
        <v>3077</v>
      </c>
      <c r="HY65" s="191" t="s">
        <v>21</v>
      </c>
      <c r="HZ65" s="191">
        <v>2</v>
      </c>
      <c r="IA65" s="191" t="s">
        <v>14</v>
      </c>
      <c r="IB65" s="191" t="s">
        <v>14</v>
      </c>
      <c r="IC65" s="192">
        <v>44497</v>
      </c>
      <c r="ID65" s="190" t="s">
        <v>4662</v>
      </c>
      <c r="IE65" s="184">
        <v>1</v>
      </c>
      <c r="IF65" s="184" t="s">
        <v>3077</v>
      </c>
      <c r="IG65" s="184" t="s">
        <v>21</v>
      </c>
      <c r="IH65" s="184">
        <v>2</v>
      </c>
      <c r="II65" s="184" t="s">
        <v>14</v>
      </c>
      <c r="IJ65" s="184" t="s">
        <v>14</v>
      </c>
      <c r="IK65" s="181">
        <v>44497</v>
      </c>
      <c r="IL65" s="191" t="s">
        <v>4661</v>
      </c>
      <c r="IM65" s="191">
        <v>3</v>
      </c>
      <c r="IN65" s="191" t="s">
        <v>3077</v>
      </c>
      <c r="IO65" s="191" t="s">
        <v>21</v>
      </c>
      <c r="IP65" s="191">
        <v>2</v>
      </c>
      <c r="IQ65" s="191" t="s">
        <v>14</v>
      </c>
      <c r="IR65" s="191" t="s">
        <v>14</v>
      </c>
      <c r="IS65" s="192">
        <v>44497</v>
      </c>
    </row>
    <row r="66" spans="1:253" s="286" customFormat="1" ht="12.75" customHeight="1" x14ac:dyDescent="0.2">
      <c r="A66" s="286" t="s">
        <v>483</v>
      </c>
      <c r="B66" s="286" t="s">
        <v>7808</v>
      </c>
      <c r="C66" s="286" t="s">
        <v>484</v>
      </c>
      <c r="D66" s="286" t="s">
        <v>485</v>
      </c>
      <c r="E66" s="286" t="s">
        <v>7425</v>
      </c>
      <c r="F66" s="286" t="s">
        <v>6291</v>
      </c>
      <c r="G66" s="179">
        <v>54980000</v>
      </c>
      <c r="H66" s="180" t="s">
        <v>6287</v>
      </c>
      <c r="I66" s="180" t="s">
        <v>21</v>
      </c>
      <c r="J66" s="180">
        <v>2</v>
      </c>
      <c r="K66" s="180" t="s">
        <v>6289</v>
      </c>
      <c r="L66" s="180" t="s">
        <v>6288</v>
      </c>
      <c r="M66" s="181">
        <v>44584</v>
      </c>
      <c r="N66" s="190" t="s">
        <v>2667</v>
      </c>
      <c r="O66" s="182">
        <v>44857</v>
      </c>
      <c r="P66" s="182" t="s">
        <v>2664</v>
      </c>
      <c r="Q66" s="182" t="s">
        <v>21</v>
      </c>
      <c r="R66" s="182">
        <v>2</v>
      </c>
      <c r="S66" s="182" t="s">
        <v>2666</v>
      </c>
      <c r="T66" s="182" t="s">
        <v>2665</v>
      </c>
      <c r="U66" s="183">
        <v>44228</v>
      </c>
      <c r="V66" s="190" t="s">
        <v>6393</v>
      </c>
      <c r="W66" s="180">
        <v>3659000</v>
      </c>
      <c r="X66" s="180" t="s">
        <v>6390</v>
      </c>
      <c r="Y66" s="180" t="s">
        <v>21</v>
      </c>
      <c r="Z66" s="180">
        <v>2</v>
      </c>
      <c r="AA66" s="180" t="s">
        <v>6392</v>
      </c>
      <c r="AB66" s="180" t="s">
        <v>6391</v>
      </c>
      <c r="AC66" s="181">
        <v>44585</v>
      </c>
      <c r="AD66" s="190" t="s">
        <v>6301</v>
      </c>
      <c r="AE66" s="188">
        <v>2559000</v>
      </c>
      <c r="AF66" s="188" t="s">
        <v>6298</v>
      </c>
      <c r="AG66" s="188" t="s">
        <v>21</v>
      </c>
      <c r="AH66" s="188">
        <v>2</v>
      </c>
      <c r="AI66" s="188" t="s">
        <v>6300</v>
      </c>
      <c r="AJ66" s="188" t="s">
        <v>6299</v>
      </c>
      <c r="AK66" s="189">
        <v>44584</v>
      </c>
      <c r="AL66" s="190" t="s">
        <v>6297</v>
      </c>
      <c r="AM66" s="180">
        <v>1379000</v>
      </c>
      <c r="AN66" s="180" t="s">
        <v>6294</v>
      </c>
      <c r="AO66" s="180" t="s">
        <v>21</v>
      </c>
      <c r="AP66" s="180">
        <v>2</v>
      </c>
      <c r="AQ66" s="180" t="s">
        <v>6296</v>
      </c>
      <c r="AR66" s="180" t="s">
        <v>6295</v>
      </c>
      <c r="AS66" s="181">
        <v>44584</v>
      </c>
      <c r="AT66" s="191" t="s">
        <v>1121</v>
      </c>
      <c r="AU66" s="188" t="s">
        <v>14</v>
      </c>
      <c r="AV66" s="188" t="s">
        <v>14</v>
      </c>
      <c r="AW66" s="188" t="s">
        <v>14</v>
      </c>
      <c r="AX66" s="188" t="s">
        <v>14</v>
      </c>
      <c r="AY66" s="188" t="s">
        <v>14</v>
      </c>
      <c r="AZ66" s="188" t="s">
        <v>14</v>
      </c>
      <c r="BA66" s="189">
        <v>43608</v>
      </c>
      <c r="BB66" s="190" t="s">
        <v>1120</v>
      </c>
      <c r="BC66" s="180" t="s">
        <v>14</v>
      </c>
      <c r="BD66" s="180" t="s">
        <v>14</v>
      </c>
      <c r="BE66" s="180" t="s">
        <v>14</v>
      </c>
      <c r="BF66" s="180" t="s">
        <v>14</v>
      </c>
      <c r="BG66" s="180" t="s">
        <v>14</v>
      </c>
      <c r="BH66" s="180" t="s">
        <v>14</v>
      </c>
      <c r="BI66" s="181">
        <v>43608</v>
      </c>
      <c r="BJ66" s="191" t="s">
        <v>6281</v>
      </c>
      <c r="BK66" s="191">
        <v>10</v>
      </c>
      <c r="BL66" s="191" t="s">
        <v>6029</v>
      </c>
      <c r="BM66" s="191" t="s">
        <v>21</v>
      </c>
      <c r="BN66" s="191">
        <v>2</v>
      </c>
      <c r="BO66" s="191" t="s">
        <v>6280</v>
      </c>
      <c r="BP66" s="188" t="s">
        <v>2855</v>
      </c>
      <c r="BQ66" s="192">
        <v>44584</v>
      </c>
      <c r="BR66" s="190" t="s">
        <v>486</v>
      </c>
      <c r="BS66" s="184" t="s">
        <v>14</v>
      </c>
      <c r="BT66" s="184">
        <v>0</v>
      </c>
      <c r="BU66" s="184" t="s">
        <v>14</v>
      </c>
      <c r="BV66" s="184" t="s">
        <v>14</v>
      </c>
      <c r="BW66" s="184" t="s">
        <v>15</v>
      </c>
      <c r="BX66" s="184">
        <v>0</v>
      </c>
      <c r="BY66" s="181">
        <v>43510</v>
      </c>
      <c r="BZ66" s="191" t="s">
        <v>487</v>
      </c>
      <c r="CA66" s="191" t="s">
        <v>14</v>
      </c>
      <c r="CB66" s="191">
        <v>0</v>
      </c>
      <c r="CC66" s="191" t="s">
        <v>14</v>
      </c>
      <c r="CD66" s="191" t="s">
        <v>14</v>
      </c>
      <c r="CE66" s="191" t="s">
        <v>15</v>
      </c>
      <c r="CF66" s="191">
        <v>0</v>
      </c>
      <c r="CG66" s="192">
        <v>43510</v>
      </c>
      <c r="CH66" s="190" t="s">
        <v>8217</v>
      </c>
      <c r="CI66" s="191" t="e">
        <v>#N/A</v>
      </c>
      <c r="CJ66" s="191" t="e">
        <v>#N/A</v>
      </c>
      <c r="CK66" s="191" t="e">
        <v>#N/A</v>
      </c>
      <c r="CL66" s="191" t="e">
        <v>#N/A</v>
      </c>
      <c r="CM66" s="191" t="e">
        <v>#N/A</v>
      </c>
      <c r="CN66" s="191" t="e">
        <v>#N/A</v>
      </c>
      <c r="CO66" s="193" t="e">
        <v>#N/A</v>
      </c>
      <c r="CP66" s="191" t="s">
        <v>488</v>
      </c>
      <c r="CQ66" s="184" t="s">
        <v>14</v>
      </c>
      <c r="CR66" s="184">
        <v>0</v>
      </c>
      <c r="CS66" s="184" t="s">
        <v>14</v>
      </c>
      <c r="CT66" s="184" t="s">
        <v>14</v>
      </c>
      <c r="CU66" s="184" t="s">
        <v>15</v>
      </c>
      <c r="CV66" s="184">
        <v>0</v>
      </c>
      <c r="CW66" s="181">
        <v>43510</v>
      </c>
      <c r="CX66" s="191" t="s">
        <v>6302</v>
      </c>
      <c r="CY66" s="188">
        <v>1547000</v>
      </c>
      <c r="CZ66" s="188" t="s">
        <v>14</v>
      </c>
      <c r="DA66" s="188" t="s">
        <v>14</v>
      </c>
      <c r="DB66" s="188" t="s">
        <v>14</v>
      </c>
      <c r="DC66" s="188" t="s">
        <v>14</v>
      </c>
      <c r="DD66" s="188" t="s">
        <v>14</v>
      </c>
      <c r="DE66" s="194">
        <v>44584</v>
      </c>
      <c r="DF66" s="190" t="s">
        <v>6304</v>
      </c>
      <c r="DG66" s="180">
        <v>1100000</v>
      </c>
      <c r="DH66" s="184" t="s">
        <v>6298</v>
      </c>
      <c r="DI66" s="184" t="s">
        <v>21</v>
      </c>
      <c r="DJ66" s="184">
        <v>2</v>
      </c>
      <c r="DK66" s="184" t="s">
        <v>6303</v>
      </c>
      <c r="DL66" s="184" t="s">
        <v>6299</v>
      </c>
      <c r="DM66" s="181">
        <v>44584</v>
      </c>
      <c r="DN66" s="191" t="s">
        <v>6306</v>
      </c>
      <c r="DO66" s="188">
        <v>1012000</v>
      </c>
      <c r="DP66" s="191" t="s">
        <v>6298</v>
      </c>
      <c r="DQ66" s="191" t="s">
        <v>21</v>
      </c>
      <c r="DR66" s="191">
        <v>2</v>
      </c>
      <c r="DS66" s="191" t="s">
        <v>6305</v>
      </c>
      <c r="DT66" s="191" t="s">
        <v>6299</v>
      </c>
      <c r="DU66" s="192">
        <v>44584</v>
      </c>
      <c r="DV66" s="190" t="s">
        <v>6307</v>
      </c>
      <c r="DW66" s="180">
        <v>0</v>
      </c>
      <c r="DX66" s="184" t="s">
        <v>14</v>
      </c>
      <c r="DY66" s="184" t="s">
        <v>14</v>
      </c>
      <c r="DZ66" s="184" t="s">
        <v>14</v>
      </c>
      <c r="EA66" s="184" t="s">
        <v>14</v>
      </c>
      <c r="EB66" s="184" t="s">
        <v>14</v>
      </c>
      <c r="EC66" s="181">
        <v>44584</v>
      </c>
      <c r="ED66" s="191" t="s">
        <v>6309</v>
      </c>
      <c r="EE66" s="188">
        <v>1547000</v>
      </c>
      <c r="EF66" s="191" t="s">
        <v>6298</v>
      </c>
      <c r="EG66" s="191" t="s">
        <v>21</v>
      </c>
      <c r="EH66" s="191">
        <v>2</v>
      </c>
      <c r="EI66" s="191" t="s">
        <v>6308</v>
      </c>
      <c r="EJ66" s="191" t="s">
        <v>6299</v>
      </c>
      <c r="EK66" s="192">
        <v>44584</v>
      </c>
      <c r="EL66" s="190" t="s">
        <v>6310</v>
      </c>
      <c r="EM66" s="180">
        <v>0</v>
      </c>
      <c r="EN66" s="184" t="s">
        <v>14</v>
      </c>
      <c r="EO66" s="184" t="s">
        <v>14</v>
      </c>
      <c r="EP66" s="184" t="s">
        <v>14</v>
      </c>
      <c r="EQ66" s="184" t="s">
        <v>14</v>
      </c>
      <c r="ER66" s="184" t="s">
        <v>14</v>
      </c>
      <c r="ES66" s="181">
        <v>44584</v>
      </c>
      <c r="ET66" s="191" t="s">
        <v>6282</v>
      </c>
      <c r="EU66" s="191">
        <v>8536</v>
      </c>
      <c r="EV66" s="191" t="s">
        <v>6029</v>
      </c>
      <c r="EW66" s="191" t="s">
        <v>21</v>
      </c>
      <c r="EX66" s="191">
        <v>2</v>
      </c>
      <c r="EY66" s="191" t="s">
        <v>6277</v>
      </c>
      <c r="EZ66" s="191" t="s">
        <v>2855</v>
      </c>
      <c r="FA66" s="192">
        <v>44584</v>
      </c>
      <c r="FB66" s="190" t="s">
        <v>2668</v>
      </c>
      <c r="FC66" s="184">
        <v>4</v>
      </c>
      <c r="FD66" s="184" t="s">
        <v>2660</v>
      </c>
      <c r="FE66" s="184" t="s">
        <v>21</v>
      </c>
      <c r="FF66" s="184">
        <v>2</v>
      </c>
      <c r="FG66" s="184" t="s">
        <v>2662</v>
      </c>
      <c r="FH66" s="184" t="s">
        <v>2661</v>
      </c>
      <c r="FI66" s="181">
        <v>44228</v>
      </c>
      <c r="FJ66" s="190" t="s">
        <v>489</v>
      </c>
      <c r="FK66" s="191" t="s">
        <v>14</v>
      </c>
      <c r="FL66" s="191">
        <v>0</v>
      </c>
      <c r="FM66" s="191" t="s">
        <v>21</v>
      </c>
      <c r="FN66" s="191">
        <v>2</v>
      </c>
      <c r="FO66" s="191" t="s">
        <v>15</v>
      </c>
      <c r="FP66" s="188">
        <v>0</v>
      </c>
      <c r="FQ66" s="189">
        <v>43510</v>
      </c>
      <c r="FR66" s="190" t="s">
        <v>490</v>
      </c>
      <c r="FS66" s="184" t="s">
        <v>14</v>
      </c>
      <c r="FT66" s="184">
        <v>0</v>
      </c>
      <c r="FU66" s="184" t="s">
        <v>21</v>
      </c>
      <c r="FV66" s="184">
        <v>2</v>
      </c>
      <c r="FW66" s="184" t="s">
        <v>15</v>
      </c>
      <c r="FX66" s="184">
        <v>0</v>
      </c>
      <c r="FY66" s="181">
        <v>43510</v>
      </c>
      <c r="FZ66" s="191" t="s">
        <v>4667</v>
      </c>
      <c r="GA66" s="191">
        <v>1</v>
      </c>
      <c r="GB66" s="191" t="s">
        <v>3077</v>
      </c>
      <c r="GC66" s="191" t="s">
        <v>21</v>
      </c>
      <c r="GD66" s="191">
        <v>2</v>
      </c>
      <c r="GE66" s="191" t="s">
        <v>14</v>
      </c>
      <c r="GF66" s="191" t="s">
        <v>14</v>
      </c>
      <c r="GG66" s="192">
        <v>44497</v>
      </c>
      <c r="GH66" s="190" t="s">
        <v>4673</v>
      </c>
      <c r="GI66" s="184">
        <v>2</v>
      </c>
      <c r="GJ66" s="184" t="s">
        <v>3077</v>
      </c>
      <c r="GK66" s="184" t="s">
        <v>21</v>
      </c>
      <c r="GL66" s="184">
        <v>2</v>
      </c>
      <c r="GM66" s="184" t="s">
        <v>14</v>
      </c>
      <c r="GN66" s="184" t="s">
        <v>14</v>
      </c>
      <c r="GO66" s="181">
        <v>44497</v>
      </c>
      <c r="GP66" s="191" t="s">
        <v>4668</v>
      </c>
      <c r="GQ66" s="191">
        <v>1</v>
      </c>
      <c r="GR66" s="191" t="s">
        <v>3077</v>
      </c>
      <c r="GS66" s="191" t="s">
        <v>21</v>
      </c>
      <c r="GT66" s="191">
        <v>2</v>
      </c>
      <c r="GU66" s="191" t="s">
        <v>14</v>
      </c>
      <c r="GV66" s="191" t="s">
        <v>14</v>
      </c>
      <c r="GW66" s="192">
        <v>44497</v>
      </c>
      <c r="GX66" s="190" t="s">
        <v>4674</v>
      </c>
      <c r="GY66" s="184">
        <v>3</v>
      </c>
      <c r="GZ66" s="184" t="s">
        <v>3077</v>
      </c>
      <c r="HA66" s="184" t="s">
        <v>21</v>
      </c>
      <c r="HB66" s="184">
        <v>2</v>
      </c>
      <c r="HC66" s="184" t="s">
        <v>14</v>
      </c>
      <c r="HD66" s="184" t="s">
        <v>14</v>
      </c>
      <c r="HE66" s="181">
        <v>44497</v>
      </c>
      <c r="HF66" s="191" t="s">
        <v>4666</v>
      </c>
      <c r="HG66" s="191">
        <v>3</v>
      </c>
      <c r="HH66" s="191" t="s">
        <v>3077</v>
      </c>
      <c r="HI66" s="191" t="s">
        <v>21</v>
      </c>
      <c r="HJ66" s="191">
        <v>2</v>
      </c>
      <c r="HK66" s="191" t="s">
        <v>14</v>
      </c>
      <c r="HL66" s="191" t="s">
        <v>14</v>
      </c>
      <c r="HM66" s="192">
        <v>44497</v>
      </c>
      <c r="HN66" s="190" t="s">
        <v>4672</v>
      </c>
      <c r="HO66" s="184">
        <v>2</v>
      </c>
      <c r="HP66" s="184" t="s">
        <v>3077</v>
      </c>
      <c r="HQ66" s="184" t="s">
        <v>21</v>
      </c>
      <c r="HR66" s="184">
        <v>2</v>
      </c>
      <c r="HS66" s="184" t="s">
        <v>14</v>
      </c>
      <c r="HT66" s="184" t="s">
        <v>14</v>
      </c>
      <c r="HU66" s="181">
        <v>44497</v>
      </c>
      <c r="HV66" s="191" t="s">
        <v>4669</v>
      </c>
      <c r="HW66" s="191">
        <v>3</v>
      </c>
      <c r="HX66" s="191" t="s">
        <v>3077</v>
      </c>
      <c r="HY66" s="191" t="s">
        <v>21</v>
      </c>
      <c r="HZ66" s="191">
        <v>2</v>
      </c>
      <c r="IA66" s="191" t="s">
        <v>14</v>
      </c>
      <c r="IB66" s="191" t="s">
        <v>14</v>
      </c>
      <c r="IC66" s="192">
        <v>44497</v>
      </c>
      <c r="ID66" s="190" t="s">
        <v>4671</v>
      </c>
      <c r="IE66" s="184">
        <v>1</v>
      </c>
      <c r="IF66" s="184" t="s">
        <v>3077</v>
      </c>
      <c r="IG66" s="184" t="s">
        <v>21</v>
      </c>
      <c r="IH66" s="184">
        <v>2</v>
      </c>
      <c r="II66" s="184" t="s">
        <v>14</v>
      </c>
      <c r="IJ66" s="184" t="s">
        <v>14</v>
      </c>
      <c r="IK66" s="181">
        <v>44497</v>
      </c>
      <c r="IL66" s="191" t="s">
        <v>4670</v>
      </c>
      <c r="IM66" s="191">
        <v>3</v>
      </c>
      <c r="IN66" s="191" t="s">
        <v>3077</v>
      </c>
      <c r="IO66" s="191" t="s">
        <v>21</v>
      </c>
      <c r="IP66" s="191">
        <v>2</v>
      </c>
      <c r="IQ66" s="191" t="s">
        <v>14</v>
      </c>
      <c r="IR66" s="191" t="s">
        <v>14</v>
      </c>
      <c r="IS66" s="192">
        <v>44497</v>
      </c>
    </row>
    <row r="67" spans="1:253" s="286" customFormat="1" ht="12.75" customHeight="1" x14ac:dyDescent="0.2">
      <c r="A67" s="286" t="s">
        <v>491</v>
      </c>
      <c r="B67" s="286" t="s">
        <v>7808</v>
      </c>
      <c r="C67" s="286" t="s">
        <v>492</v>
      </c>
      <c r="D67" s="286" t="s">
        <v>485</v>
      </c>
      <c r="E67" s="286" t="s">
        <v>7425</v>
      </c>
      <c r="F67" s="286" t="s">
        <v>6292</v>
      </c>
      <c r="G67" s="179">
        <v>54980000</v>
      </c>
      <c r="H67" s="180" t="s">
        <v>6287</v>
      </c>
      <c r="I67" s="180" t="s">
        <v>21</v>
      </c>
      <c r="J67" s="180">
        <v>2</v>
      </c>
      <c r="K67" s="180" t="s">
        <v>6289</v>
      </c>
      <c r="L67" s="180" t="s">
        <v>6288</v>
      </c>
      <c r="M67" s="181">
        <v>44584</v>
      </c>
      <c r="N67" s="190" t="s">
        <v>2671</v>
      </c>
      <c r="O67" s="182">
        <v>244843</v>
      </c>
      <c r="P67" s="182" t="s">
        <v>2669</v>
      </c>
      <c r="Q67" s="182" t="s">
        <v>21</v>
      </c>
      <c r="R67" s="182">
        <v>2</v>
      </c>
      <c r="S67" s="182" t="s">
        <v>2670</v>
      </c>
      <c r="T67" s="182" t="s">
        <v>2665</v>
      </c>
      <c r="U67" s="183">
        <v>44228</v>
      </c>
      <c r="V67" s="190" t="s">
        <v>6313</v>
      </c>
      <c r="W67" s="180">
        <v>8393000</v>
      </c>
      <c r="X67" s="180" t="s">
        <v>6311</v>
      </c>
      <c r="Y67" s="180" t="s">
        <v>21</v>
      </c>
      <c r="Z67" s="180">
        <v>2</v>
      </c>
      <c r="AA67" s="180" t="s">
        <v>6312</v>
      </c>
      <c r="AB67" s="180" t="s">
        <v>6299</v>
      </c>
      <c r="AC67" s="181">
        <v>44585</v>
      </c>
      <c r="AD67" s="190" t="s">
        <v>6315</v>
      </c>
      <c r="AE67" s="188">
        <v>8393000</v>
      </c>
      <c r="AF67" s="188" t="s">
        <v>6311</v>
      </c>
      <c r="AG67" s="188" t="s">
        <v>21</v>
      </c>
      <c r="AH67" s="188">
        <v>2</v>
      </c>
      <c r="AI67" s="188" t="s">
        <v>6314</v>
      </c>
      <c r="AJ67" s="188" t="s">
        <v>6299</v>
      </c>
      <c r="AK67" s="189">
        <v>44585</v>
      </c>
      <c r="AL67" s="190" t="s">
        <v>6319</v>
      </c>
      <c r="AM67" s="180">
        <v>107000</v>
      </c>
      <c r="AN67" s="180" t="s">
        <v>6316</v>
      </c>
      <c r="AO67" s="180" t="s">
        <v>21</v>
      </c>
      <c r="AP67" s="180">
        <v>2</v>
      </c>
      <c r="AQ67" s="180" t="s">
        <v>6318</v>
      </c>
      <c r="AR67" s="180" t="s">
        <v>6317</v>
      </c>
      <c r="AS67" s="181">
        <v>44585</v>
      </c>
      <c r="AT67" s="191" t="s">
        <v>497</v>
      </c>
      <c r="AU67" s="188" t="s">
        <v>14</v>
      </c>
      <c r="AV67" s="188">
        <v>0</v>
      </c>
      <c r="AW67" s="188" t="s">
        <v>21</v>
      </c>
      <c r="AX67" s="188">
        <v>2</v>
      </c>
      <c r="AY67" s="188" t="s">
        <v>15</v>
      </c>
      <c r="AZ67" s="188">
        <v>0</v>
      </c>
      <c r="BA67" s="189">
        <v>43510</v>
      </c>
      <c r="BB67" s="190" t="s">
        <v>496</v>
      </c>
      <c r="BC67" s="180" t="s">
        <v>14</v>
      </c>
      <c r="BD67" s="180">
        <v>0</v>
      </c>
      <c r="BE67" s="180" t="s">
        <v>21</v>
      </c>
      <c r="BF67" s="180">
        <v>2</v>
      </c>
      <c r="BG67" s="180" t="s">
        <v>15</v>
      </c>
      <c r="BH67" s="180">
        <v>0</v>
      </c>
      <c r="BI67" s="181">
        <v>43510</v>
      </c>
      <c r="BJ67" s="191" t="s">
        <v>6283</v>
      </c>
      <c r="BK67" s="191">
        <v>762</v>
      </c>
      <c r="BL67" s="191" t="s">
        <v>6029</v>
      </c>
      <c r="BM67" s="191" t="s">
        <v>21</v>
      </c>
      <c r="BN67" s="191">
        <v>2</v>
      </c>
      <c r="BO67" s="191" t="s">
        <v>6280</v>
      </c>
      <c r="BP67" s="188" t="s">
        <v>2855</v>
      </c>
      <c r="BQ67" s="192">
        <v>44584</v>
      </c>
      <c r="BR67" s="190" t="s">
        <v>493</v>
      </c>
      <c r="BS67" s="184" t="s">
        <v>14</v>
      </c>
      <c r="BT67" s="184">
        <v>0</v>
      </c>
      <c r="BU67" s="184" t="s">
        <v>21</v>
      </c>
      <c r="BV67" s="184">
        <v>2</v>
      </c>
      <c r="BW67" s="184" t="s">
        <v>15</v>
      </c>
      <c r="BX67" s="184">
        <v>0</v>
      </c>
      <c r="BY67" s="181">
        <v>43510</v>
      </c>
      <c r="BZ67" s="191" t="s">
        <v>494</v>
      </c>
      <c r="CA67" s="191" t="s">
        <v>14</v>
      </c>
      <c r="CB67" s="191">
        <v>0</v>
      </c>
      <c r="CC67" s="191" t="s">
        <v>14</v>
      </c>
      <c r="CD67" s="191" t="s">
        <v>14</v>
      </c>
      <c r="CE67" s="191" t="s">
        <v>15</v>
      </c>
      <c r="CF67" s="191">
        <v>0</v>
      </c>
      <c r="CG67" s="192">
        <v>43510</v>
      </c>
      <c r="CH67" s="190" t="s">
        <v>8218</v>
      </c>
      <c r="CI67" s="191" t="e">
        <v>#N/A</v>
      </c>
      <c r="CJ67" s="191" t="e">
        <v>#N/A</v>
      </c>
      <c r="CK67" s="191" t="e">
        <v>#N/A</v>
      </c>
      <c r="CL67" s="191" t="e">
        <v>#N/A</v>
      </c>
      <c r="CM67" s="191" t="e">
        <v>#N/A</v>
      </c>
      <c r="CN67" s="191" t="e">
        <v>#N/A</v>
      </c>
      <c r="CO67" s="193" t="e">
        <v>#N/A</v>
      </c>
      <c r="CP67" s="191" t="s">
        <v>495</v>
      </c>
      <c r="CQ67" s="184" t="s">
        <v>14</v>
      </c>
      <c r="CR67" s="184">
        <v>0</v>
      </c>
      <c r="CS67" s="184" t="s">
        <v>21</v>
      </c>
      <c r="CT67" s="184">
        <v>2</v>
      </c>
      <c r="CU67" s="184" t="s">
        <v>15</v>
      </c>
      <c r="CV67" s="184">
        <v>0</v>
      </c>
      <c r="CW67" s="181">
        <v>43510</v>
      </c>
      <c r="CX67" s="191" t="s">
        <v>6320</v>
      </c>
      <c r="CY67" s="188">
        <v>2993000</v>
      </c>
      <c r="CZ67" s="188" t="s">
        <v>6311</v>
      </c>
      <c r="DA67" s="188" t="s">
        <v>21</v>
      </c>
      <c r="DB67" s="188">
        <v>2</v>
      </c>
      <c r="DC67" s="188" t="s">
        <v>6324</v>
      </c>
      <c r="DD67" s="188" t="s">
        <v>6299</v>
      </c>
      <c r="DE67" s="194">
        <v>44585</v>
      </c>
      <c r="DF67" s="190" t="s">
        <v>6322</v>
      </c>
      <c r="DG67" s="180">
        <v>5400000</v>
      </c>
      <c r="DH67" s="184" t="s">
        <v>6311</v>
      </c>
      <c r="DI67" s="184" t="s">
        <v>21</v>
      </c>
      <c r="DJ67" s="184">
        <v>2</v>
      </c>
      <c r="DK67" s="184" t="s">
        <v>6321</v>
      </c>
      <c r="DL67" s="184" t="s">
        <v>6299</v>
      </c>
      <c r="DM67" s="181">
        <v>44585</v>
      </c>
      <c r="DN67" s="191" t="s">
        <v>6323</v>
      </c>
      <c r="DO67" s="188">
        <v>0</v>
      </c>
      <c r="DP67" s="191" t="s">
        <v>14</v>
      </c>
      <c r="DQ67" s="191" t="s">
        <v>14</v>
      </c>
      <c r="DR67" s="191" t="s">
        <v>14</v>
      </c>
      <c r="DS67" s="191" t="s">
        <v>14</v>
      </c>
      <c r="DT67" s="191" t="s">
        <v>14</v>
      </c>
      <c r="DU67" s="192">
        <v>44585</v>
      </c>
      <c r="DV67" s="190" t="s">
        <v>6325</v>
      </c>
      <c r="DW67" s="180">
        <v>777000</v>
      </c>
      <c r="DX67" s="184" t="s">
        <v>6311</v>
      </c>
      <c r="DY67" s="184" t="s">
        <v>21</v>
      </c>
      <c r="DZ67" s="184">
        <v>2</v>
      </c>
      <c r="EA67" s="184" t="s">
        <v>6324</v>
      </c>
      <c r="EB67" s="184" t="s">
        <v>6299</v>
      </c>
      <c r="EC67" s="181">
        <v>44585</v>
      </c>
      <c r="ED67" s="191" t="s">
        <v>6327</v>
      </c>
      <c r="EE67" s="188">
        <v>2065000</v>
      </c>
      <c r="EF67" s="191" t="s">
        <v>6311</v>
      </c>
      <c r="EG67" s="191" t="s">
        <v>21</v>
      </c>
      <c r="EH67" s="191">
        <v>2</v>
      </c>
      <c r="EI67" s="191" t="s">
        <v>6326</v>
      </c>
      <c r="EJ67" s="191" t="s">
        <v>6299</v>
      </c>
      <c r="EK67" s="192">
        <v>44585</v>
      </c>
      <c r="EL67" s="190" t="s">
        <v>6329</v>
      </c>
      <c r="EM67" s="180">
        <v>151000</v>
      </c>
      <c r="EN67" s="184" t="s">
        <v>6311</v>
      </c>
      <c r="EO67" s="184" t="s">
        <v>21</v>
      </c>
      <c r="EP67" s="184">
        <v>2</v>
      </c>
      <c r="EQ67" s="184" t="s">
        <v>6328</v>
      </c>
      <c r="ER67" s="184" t="s">
        <v>6299</v>
      </c>
      <c r="ES67" s="181">
        <v>44585</v>
      </c>
      <c r="ET67" s="191" t="s">
        <v>6284</v>
      </c>
      <c r="EU67" s="191">
        <v>8536</v>
      </c>
      <c r="EV67" s="191" t="s">
        <v>6029</v>
      </c>
      <c r="EW67" s="191" t="s">
        <v>21</v>
      </c>
      <c r="EX67" s="191">
        <v>2</v>
      </c>
      <c r="EY67" s="191" t="s">
        <v>6277</v>
      </c>
      <c r="EZ67" s="191" t="s">
        <v>2855</v>
      </c>
      <c r="FA67" s="192">
        <v>44584</v>
      </c>
      <c r="FB67" s="190" t="s">
        <v>2675</v>
      </c>
      <c r="FC67" s="184">
        <v>3</v>
      </c>
      <c r="FD67" s="184" t="s">
        <v>2672</v>
      </c>
      <c r="FE67" s="184" t="s">
        <v>21</v>
      </c>
      <c r="FF67" s="184">
        <v>2</v>
      </c>
      <c r="FG67" s="184" t="s">
        <v>2674</v>
      </c>
      <c r="FH67" s="184" t="s">
        <v>2673</v>
      </c>
      <c r="FI67" s="181">
        <v>44228</v>
      </c>
      <c r="FJ67" s="190" t="s">
        <v>498</v>
      </c>
      <c r="FK67" s="191" t="s">
        <v>14</v>
      </c>
      <c r="FL67" s="191">
        <v>0</v>
      </c>
      <c r="FM67" s="191" t="s">
        <v>21</v>
      </c>
      <c r="FN67" s="191">
        <v>2</v>
      </c>
      <c r="FO67" s="191" t="s">
        <v>15</v>
      </c>
      <c r="FP67" s="188">
        <v>0</v>
      </c>
      <c r="FQ67" s="189">
        <v>43510</v>
      </c>
      <c r="FR67" s="190" t="s">
        <v>499</v>
      </c>
      <c r="FS67" s="184" t="s">
        <v>14</v>
      </c>
      <c r="FT67" s="184">
        <v>0</v>
      </c>
      <c r="FU67" s="184" t="s">
        <v>21</v>
      </c>
      <c r="FV67" s="184">
        <v>2</v>
      </c>
      <c r="FW67" s="184" t="s">
        <v>15</v>
      </c>
      <c r="FX67" s="184">
        <v>0</v>
      </c>
      <c r="FY67" s="181">
        <v>43510</v>
      </c>
      <c r="FZ67" s="191" t="s">
        <v>4676</v>
      </c>
      <c r="GA67" s="191">
        <v>1</v>
      </c>
      <c r="GB67" s="191" t="s">
        <v>3077</v>
      </c>
      <c r="GC67" s="191" t="s">
        <v>21</v>
      </c>
      <c r="GD67" s="191">
        <v>2</v>
      </c>
      <c r="GE67" s="191" t="s">
        <v>14</v>
      </c>
      <c r="GF67" s="191" t="s">
        <v>14</v>
      </c>
      <c r="GG67" s="192">
        <v>44497</v>
      </c>
      <c r="GH67" s="190" t="s">
        <v>4682</v>
      </c>
      <c r="GI67" s="184">
        <v>3</v>
      </c>
      <c r="GJ67" s="184" t="s">
        <v>3077</v>
      </c>
      <c r="GK67" s="184" t="s">
        <v>21</v>
      </c>
      <c r="GL67" s="184">
        <v>2</v>
      </c>
      <c r="GM67" s="184" t="s">
        <v>14</v>
      </c>
      <c r="GN67" s="184" t="s">
        <v>14</v>
      </c>
      <c r="GO67" s="181">
        <v>44497</v>
      </c>
      <c r="GP67" s="191" t="s">
        <v>4677</v>
      </c>
      <c r="GQ67" s="191">
        <v>1</v>
      </c>
      <c r="GR67" s="191" t="s">
        <v>3077</v>
      </c>
      <c r="GS67" s="191" t="s">
        <v>21</v>
      </c>
      <c r="GT67" s="191">
        <v>2</v>
      </c>
      <c r="GU67" s="191" t="s">
        <v>14</v>
      </c>
      <c r="GV67" s="191" t="s">
        <v>14</v>
      </c>
      <c r="GW67" s="192">
        <v>44497</v>
      </c>
      <c r="GX67" s="190" t="s">
        <v>4683</v>
      </c>
      <c r="GY67" s="184">
        <v>3</v>
      </c>
      <c r="GZ67" s="184" t="s">
        <v>3077</v>
      </c>
      <c r="HA67" s="184" t="s">
        <v>21</v>
      </c>
      <c r="HB67" s="184">
        <v>2</v>
      </c>
      <c r="HC67" s="184" t="s">
        <v>14</v>
      </c>
      <c r="HD67" s="184" t="s">
        <v>14</v>
      </c>
      <c r="HE67" s="181">
        <v>44497</v>
      </c>
      <c r="HF67" s="191" t="s">
        <v>4675</v>
      </c>
      <c r="HG67" s="191">
        <v>2</v>
      </c>
      <c r="HH67" s="191" t="s">
        <v>3077</v>
      </c>
      <c r="HI67" s="191" t="s">
        <v>21</v>
      </c>
      <c r="HJ67" s="191">
        <v>2</v>
      </c>
      <c r="HK67" s="191" t="s">
        <v>14</v>
      </c>
      <c r="HL67" s="191" t="s">
        <v>14</v>
      </c>
      <c r="HM67" s="192">
        <v>44497</v>
      </c>
      <c r="HN67" s="190" t="s">
        <v>4681</v>
      </c>
      <c r="HO67" s="184">
        <v>2</v>
      </c>
      <c r="HP67" s="184" t="s">
        <v>3077</v>
      </c>
      <c r="HQ67" s="184" t="s">
        <v>21</v>
      </c>
      <c r="HR67" s="184">
        <v>2</v>
      </c>
      <c r="HS67" s="184" t="s">
        <v>14</v>
      </c>
      <c r="HT67" s="184" t="s">
        <v>14</v>
      </c>
      <c r="HU67" s="181">
        <v>44497</v>
      </c>
      <c r="HV67" s="191" t="s">
        <v>4678</v>
      </c>
      <c r="HW67" s="191">
        <v>3</v>
      </c>
      <c r="HX67" s="191" t="s">
        <v>3077</v>
      </c>
      <c r="HY67" s="191" t="s">
        <v>21</v>
      </c>
      <c r="HZ67" s="191">
        <v>2</v>
      </c>
      <c r="IA67" s="191" t="s">
        <v>14</v>
      </c>
      <c r="IB67" s="191" t="s">
        <v>14</v>
      </c>
      <c r="IC67" s="192">
        <v>44497</v>
      </c>
      <c r="ID67" s="190" t="s">
        <v>4680</v>
      </c>
      <c r="IE67" s="184">
        <v>1</v>
      </c>
      <c r="IF67" s="184" t="s">
        <v>3077</v>
      </c>
      <c r="IG67" s="184" t="s">
        <v>21</v>
      </c>
      <c r="IH67" s="184">
        <v>2</v>
      </c>
      <c r="II67" s="184" t="s">
        <v>14</v>
      </c>
      <c r="IJ67" s="184" t="s">
        <v>14</v>
      </c>
      <c r="IK67" s="181">
        <v>44497</v>
      </c>
      <c r="IL67" s="191" t="s">
        <v>4679</v>
      </c>
      <c r="IM67" s="191">
        <v>3</v>
      </c>
      <c r="IN67" s="191" t="s">
        <v>3077</v>
      </c>
      <c r="IO67" s="191" t="s">
        <v>21</v>
      </c>
      <c r="IP67" s="191">
        <v>2</v>
      </c>
      <c r="IQ67" s="191" t="s">
        <v>14</v>
      </c>
      <c r="IR67" s="191" t="s">
        <v>14</v>
      </c>
      <c r="IS67" s="192">
        <v>44497</v>
      </c>
    </row>
    <row r="68" spans="1:253" s="286" customFormat="1" ht="12.75" customHeight="1" x14ac:dyDescent="0.2">
      <c r="A68" s="286" t="s">
        <v>3139</v>
      </c>
      <c r="B68" s="286" t="s">
        <v>7808</v>
      </c>
      <c r="C68" s="286" t="s">
        <v>3140</v>
      </c>
      <c r="D68" s="286" t="s">
        <v>485</v>
      </c>
      <c r="E68" s="286" t="s">
        <v>7425</v>
      </c>
      <c r="F68" s="286" t="s">
        <v>6293</v>
      </c>
      <c r="G68" s="179">
        <v>54980000</v>
      </c>
      <c r="H68" s="180" t="s">
        <v>6287</v>
      </c>
      <c r="I68" s="180" t="s">
        <v>21</v>
      </c>
      <c r="J68" s="180">
        <v>2</v>
      </c>
      <c r="K68" s="180" t="s">
        <v>6289</v>
      </c>
      <c r="L68" s="180" t="s">
        <v>6288</v>
      </c>
      <c r="M68" s="181">
        <v>44584</v>
      </c>
      <c r="N68" s="190" t="s">
        <v>6406</v>
      </c>
      <c r="O68" s="182">
        <v>403011</v>
      </c>
      <c r="P68" s="182" t="s">
        <v>6402</v>
      </c>
      <c r="Q68" s="182" t="s">
        <v>21</v>
      </c>
      <c r="R68" s="182">
        <v>2</v>
      </c>
      <c r="S68" s="182" t="s">
        <v>6405</v>
      </c>
      <c r="T68" s="182" t="s">
        <v>2665</v>
      </c>
      <c r="U68" s="183">
        <v>44585</v>
      </c>
      <c r="V68" s="190" t="s">
        <v>6365</v>
      </c>
      <c r="W68" s="180">
        <v>42928000</v>
      </c>
      <c r="X68" s="180" t="s">
        <v>6311</v>
      </c>
      <c r="Y68" s="180" t="s">
        <v>21</v>
      </c>
      <c r="Z68" s="180">
        <v>2</v>
      </c>
      <c r="AA68" s="180" t="s">
        <v>6364</v>
      </c>
      <c r="AB68" s="180" t="s">
        <v>6299</v>
      </c>
      <c r="AC68" s="181">
        <v>44585</v>
      </c>
      <c r="AD68" s="190" t="s">
        <v>6367</v>
      </c>
      <c r="AE68" s="188">
        <v>9860000</v>
      </c>
      <c r="AF68" s="188" t="s">
        <v>6311</v>
      </c>
      <c r="AG68" s="188" t="s">
        <v>21</v>
      </c>
      <c r="AH68" s="188">
        <v>2</v>
      </c>
      <c r="AI68" s="188" t="s">
        <v>6366</v>
      </c>
      <c r="AJ68" s="188" t="s">
        <v>6299</v>
      </c>
      <c r="AK68" s="189">
        <v>44585</v>
      </c>
      <c r="AL68" s="190" t="s">
        <v>6380</v>
      </c>
      <c r="AM68" s="180">
        <v>400000</v>
      </c>
      <c r="AN68" s="180" t="s">
        <v>6377</v>
      </c>
      <c r="AO68" s="180" t="s">
        <v>21</v>
      </c>
      <c r="AP68" s="180">
        <v>2</v>
      </c>
      <c r="AQ68" s="180" t="s">
        <v>6379</v>
      </c>
      <c r="AR68" s="180" t="s">
        <v>6378</v>
      </c>
      <c r="AS68" s="181">
        <v>44585</v>
      </c>
      <c r="AT68" s="191" t="s">
        <v>3141</v>
      </c>
      <c r="AU68" s="188" t="s">
        <v>14</v>
      </c>
      <c r="AV68" s="188" t="s">
        <v>14</v>
      </c>
      <c r="AW68" s="188" t="s">
        <v>14</v>
      </c>
      <c r="AX68" s="188" t="s">
        <v>14</v>
      </c>
      <c r="AY68" s="188" t="s">
        <v>14</v>
      </c>
      <c r="AZ68" s="188" t="s">
        <v>14</v>
      </c>
      <c r="BA68" s="189">
        <v>44370</v>
      </c>
      <c r="BB68" s="190" t="s">
        <v>3142</v>
      </c>
      <c r="BC68" s="180" t="s">
        <v>14</v>
      </c>
      <c r="BD68" s="180" t="s">
        <v>14</v>
      </c>
      <c r="BE68" s="180" t="s">
        <v>14</v>
      </c>
      <c r="BF68" s="180" t="s">
        <v>14</v>
      </c>
      <c r="BG68" s="180" t="s">
        <v>14</v>
      </c>
      <c r="BH68" s="180" t="s">
        <v>14</v>
      </c>
      <c r="BI68" s="181">
        <v>44370</v>
      </c>
      <c r="BJ68" s="191" t="s">
        <v>6285</v>
      </c>
      <c r="BK68" s="191">
        <v>7693</v>
      </c>
      <c r="BL68" s="191" t="s">
        <v>6029</v>
      </c>
      <c r="BM68" s="191" t="s">
        <v>21</v>
      </c>
      <c r="BN68" s="191">
        <v>2</v>
      </c>
      <c r="BO68" s="191" t="s">
        <v>6280</v>
      </c>
      <c r="BP68" s="188" t="s">
        <v>2855</v>
      </c>
      <c r="BQ68" s="192">
        <v>44584</v>
      </c>
      <c r="BR68" s="190" t="s">
        <v>3143</v>
      </c>
      <c r="BS68" s="184" t="s">
        <v>14</v>
      </c>
      <c r="BT68" s="184" t="s">
        <v>14</v>
      </c>
      <c r="BU68" s="184" t="s">
        <v>14</v>
      </c>
      <c r="BV68" s="184" t="s">
        <v>14</v>
      </c>
      <c r="BW68" s="184" t="s">
        <v>14</v>
      </c>
      <c r="BX68" s="184" t="s">
        <v>14</v>
      </c>
      <c r="BY68" s="181">
        <v>44370</v>
      </c>
      <c r="BZ68" s="191" t="s">
        <v>3144</v>
      </c>
      <c r="CA68" s="191" t="s">
        <v>14</v>
      </c>
      <c r="CB68" s="191" t="s">
        <v>14</v>
      </c>
      <c r="CC68" s="191" t="s">
        <v>14</v>
      </c>
      <c r="CD68" s="191" t="s">
        <v>14</v>
      </c>
      <c r="CE68" s="191" t="s">
        <v>14</v>
      </c>
      <c r="CF68" s="191" t="s">
        <v>14</v>
      </c>
      <c r="CG68" s="192">
        <v>44370</v>
      </c>
      <c r="CH68" s="190" t="s">
        <v>8219</v>
      </c>
      <c r="CI68" s="191" t="e">
        <v>#N/A</v>
      </c>
      <c r="CJ68" s="191" t="e">
        <v>#N/A</v>
      </c>
      <c r="CK68" s="191" t="e">
        <v>#N/A</v>
      </c>
      <c r="CL68" s="191" t="e">
        <v>#N/A</v>
      </c>
      <c r="CM68" s="191" t="e">
        <v>#N/A</v>
      </c>
      <c r="CN68" s="191" t="e">
        <v>#N/A</v>
      </c>
      <c r="CO68" s="193" t="e">
        <v>#N/A</v>
      </c>
      <c r="CP68" s="191" t="s">
        <v>3145</v>
      </c>
      <c r="CQ68" s="184" t="s">
        <v>14</v>
      </c>
      <c r="CR68" s="184" t="s">
        <v>14</v>
      </c>
      <c r="CS68" s="184" t="s">
        <v>14</v>
      </c>
      <c r="CT68" s="184" t="s">
        <v>14</v>
      </c>
      <c r="CU68" s="184" t="s">
        <v>14</v>
      </c>
      <c r="CV68" s="184" t="s">
        <v>14</v>
      </c>
      <c r="CW68" s="181">
        <v>44370</v>
      </c>
      <c r="CX68" s="191" t="s">
        <v>6368</v>
      </c>
      <c r="CY68" s="188">
        <v>9860000</v>
      </c>
      <c r="CZ68" s="188" t="s">
        <v>6311</v>
      </c>
      <c r="DA68" s="188" t="s">
        <v>21</v>
      </c>
      <c r="DB68" s="188">
        <v>2</v>
      </c>
      <c r="DC68" s="188" t="s">
        <v>6372</v>
      </c>
      <c r="DD68" s="188" t="s">
        <v>6299</v>
      </c>
      <c r="DE68" s="194">
        <v>44585</v>
      </c>
      <c r="DF68" s="190" t="s">
        <v>6370</v>
      </c>
      <c r="DG68" s="180">
        <v>33068000</v>
      </c>
      <c r="DH68" s="184" t="s">
        <v>6311</v>
      </c>
      <c r="DI68" s="184" t="s">
        <v>21</v>
      </c>
      <c r="DJ68" s="184">
        <v>2</v>
      </c>
      <c r="DK68" s="184" t="s">
        <v>6369</v>
      </c>
      <c r="DL68" s="184" t="s">
        <v>6299</v>
      </c>
      <c r="DM68" s="181">
        <v>44585</v>
      </c>
      <c r="DN68" s="191" t="s">
        <v>6371</v>
      </c>
      <c r="DO68" s="188">
        <v>0</v>
      </c>
      <c r="DP68" s="191" t="s">
        <v>14</v>
      </c>
      <c r="DQ68" s="191" t="s">
        <v>14</v>
      </c>
      <c r="DR68" s="191" t="s">
        <v>14</v>
      </c>
      <c r="DS68" s="191" t="s">
        <v>14</v>
      </c>
      <c r="DT68" s="191" t="s">
        <v>14</v>
      </c>
      <c r="DU68" s="192">
        <v>44585</v>
      </c>
      <c r="DV68" s="190" t="s">
        <v>6373</v>
      </c>
      <c r="DW68" s="180">
        <v>6512000</v>
      </c>
      <c r="DX68" s="184" t="s">
        <v>6311</v>
      </c>
      <c r="DY68" s="184" t="s">
        <v>21</v>
      </c>
      <c r="DZ68" s="184">
        <v>2</v>
      </c>
      <c r="EA68" s="184" t="s">
        <v>6372</v>
      </c>
      <c r="EB68" s="184" t="s">
        <v>6299</v>
      </c>
      <c r="EC68" s="181">
        <v>44585</v>
      </c>
      <c r="ED68" s="191" t="s">
        <v>6375</v>
      </c>
      <c r="EE68" s="188">
        <v>3348000</v>
      </c>
      <c r="EF68" s="191" t="s">
        <v>6311</v>
      </c>
      <c r="EG68" s="191" t="s">
        <v>21</v>
      </c>
      <c r="EH68" s="191">
        <v>2</v>
      </c>
      <c r="EI68" s="191" t="s">
        <v>6374</v>
      </c>
      <c r="EJ68" s="191" t="s">
        <v>6299</v>
      </c>
      <c r="EK68" s="192">
        <v>44585</v>
      </c>
      <c r="EL68" s="190" t="s">
        <v>6376</v>
      </c>
      <c r="EM68" s="180">
        <v>0</v>
      </c>
      <c r="EN68" s="184" t="s">
        <v>14</v>
      </c>
      <c r="EO68" s="184" t="s">
        <v>14</v>
      </c>
      <c r="EP68" s="184" t="s">
        <v>14</v>
      </c>
      <c r="EQ68" s="184" t="s">
        <v>14</v>
      </c>
      <c r="ER68" s="184" t="s">
        <v>14</v>
      </c>
      <c r="ES68" s="181">
        <v>44585</v>
      </c>
      <c r="ET68" s="191" t="s">
        <v>6286</v>
      </c>
      <c r="EU68" s="191">
        <v>8536</v>
      </c>
      <c r="EV68" s="191" t="s">
        <v>6029</v>
      </c>
      <c r="EW68" s="191" t="s">
        <v>21</v>
      </c>
      <c r="EX68" s="191">
        <v>2</v>
      </c>
      <c r="EY68" s="191" t="s">
        <v>6277</v>
      </c>
      <c r="EZ68" s="191" t="s">
        <v>2855</v>
      </c>
      <c r="FA68" s="192">
        <v>44584</v>
      </c>
      <c r="FB68" s="190" t="s">
        <v>3149</v>
      </c>
      <c r="FC68" s="184">
        <v>3</v>
      </c>
      <c r="FD68" s="184" t="s">
        <v>3146</v>
      </c>
      <c r="FE68" s="184" t="s">
        <v>41</v>
      </c>
      <c r="FF68" s="184">
        <v>1</v>
      </c>
      <c r="FG68" s="184" t="s">
        <v>3148</v>
      </c>
      <c r="FH68" s="184" t="s">
        <v>3147</v>
      </c>
      <c r="FI68" s="181">
        <v>44370</v>
      </c>
      <c r="FJ68" s="190" t="s">
        <v>3150</v>
      </c>
      <c r="FK68" s="191" t="s">
        <v>14</v>
      </c>
      <c r="FL68" s="191" t="s">
        <v>14</v>
      </c>
      <c r="FM68" s="191" t="s">
        <v>14</v>
      </c>
      <c r="FN68" s="191" t="s">
        <v>14</v>
      </c>
      <c r="FO68" s="191" t="s">
        <v>14</v>
      </c>
      <c r="FP68" s="188" t="s">
        <v>14</v>
      </c>
      <c r="FQ68" s="189">
        <v>44370</v>
      </c>
      <c r="FR68" s="190" t="s">
        <v>3151</v>
      </c>
      <c r="FS68" s="184" t="s">
        <v>14</v>
      </c>
      <c r="FT68" s="184" t="s">
        <v>14</v>
      </c>
      <c r="FU68" s="184" t="s">
        <v>14</v>
      </c>
      <c r="FV68" s="184" t="s">
        <v>14</v>
      </c>
      <c r="FW68" s="184" t="s">
        <v>14</v>
      </c>
      <c r="FX68" s="184" t="s">
        <v>14</v>
      </c>
      <c r="FY68" s="181">
        <v>44370</v>
      </c>
      <c r="FZ68" s="191" t="s">
        <v>4469</v>
      </c>
      <c r="GA68" s="191">
        <v>1</v>
      </c>
      <c r="GB68" s="191" t="s">
        <v>3077</v>
      </c>
      <c r="GC68" s="191" t="s">
        <v>21</v>
      </c>
      <c r="GD68" s="191">
        <v>2</v>
      </c>
      <c r="GE68" s="191" t="s">
        <v>14</v>
      </c>
      <c r="GF68" s="191" t="s">
        <v>14</v>
      </c>
      <c r="GG68" s="192">
        <v>44496</v>
      </c>
      <c r="GH68" s="190" t="s">
        <v>4475</v>
      </c>
      <c r="GI68" s="184">
        <v>3</v>
      </c>
      <c r="GJ68" s="184" t="s">
        <v>3077</v>
      </c>
      <c r="GK68" s="184" t="s">
        <v>21</v>
      </c>
      <c r="GL68" s="184">
        <v>2</v>
      </c>
      <c r="GM68" s="184" t="s">
        <v>14</v>
      </c>
      <c r="GN68" s="184" t="s">
        <v>14</v>
      </c>
      <c r="GO68" s="181">
        <v>44496</v>
      </c>
      <c r="GP68" s="191" t="s">
        <v>4470</v>
      </c>
      <c r="GQ68" s="191">
        <v>2</v>
      </c>
      <c r="GR68" s="191" t="s">
        <v>3077</v>
      </c>
      <c r="GS68" s="191" t="s">
        <v>21</v>
      </c>
      <c r="GT68" s="191">
        <v>2</v>
      </c>
      <c r="GU68" s="191" t="s">
        <v>14</v>
      </c>
      <c r="GV68" s="191" t="s">
        <v>14</v>
      </c>
      <c r="GW68" s="192">
        <v>44496</v>
      </c>
      <c r="GX68" s="190" t="s">
        <v>4476</v>
      </c>
      <c r="GY68" s="184">
        <v>3</v>
      </c>
      <c r="GZ68" s="184" t="s">
        <v>3077</v>
      </c>
      <c r="HA68" s="184" t="s">
        <v>21</v>
      </c>
      <c r="HB68" s="184">
        <v>2</v>
      </c>
      <c r="HC68" s="184" t="s">
        <v>14</v>
      </c>
      <c r="HD68" s="184" t="s">
        <v>14</v>
      </c>
      <c r="HE68" s="181">
        <v>44496</v>
      </c>
      <c r="HF68" s="191" t="s">
        <v>4468</v>
      </c>
      <c r="HG68" s="191">
        <v>0</v>
      </c>
      <c r="HH68" s="191" t="s">
        <v>3077</v>
      </c>
      <c r="HI68" s="191" t="s">
        <v>21</v>
      </c>
      <c r="HJ68" s="191">
        <v>2</v>
      </c>
      <c r="HK68" s="191" t="s">
        <v>14</v>
      </c>
      <c r="HL68" s="191" t="s">
        <v>14</v>
      </c>
      <c r="HM68" s="192">
        <v>44496</v>
      </c>
      <c r="HN68" s="190" t="s">
        <v>4474</v>
      </c>
      <c r="HO68" s="184">
        <v>2</v>
      </c>
      <c r="HP68" s="184" t="s">
        <v>3077</v>
      </c>
      <c r="HQ68" s="184" t="s">
        <v>21</v>
      </c>
      <c r="HR68" s="184">
        <v>2</v>
      </c>
      <c r="HS68" s="184" t="s">
        <v>14</v>
      </c>
      <c r="HT68" s="184" t="s">
        <v>14</v>
      </c>
      <c r="HU68" s="181">
        <v>44496</v>
      </c>
      <c r="HV68" s="191" t="s">
        <v>4471</v>
      </c>
      <c r="HW68" s="191">
        <v>3</v>
      </c>
      <c r="HX68" s="191" t="s">
        <v>3077</v>
      </c>
      <c r="HY68" s="191" t="s">
        <v>21</v>
      </c>
      <c r="HZ68" s="191">
        <v>2</v>
      </c>
      <c r="IA68" s="191" t="s">
        <v>14</v>
      </c>
      <c r="IB68" s="191" t="s">
        <v>14</v>
      </c>
      <c r="IC68" s="192">
        <v>44496</v>
      </c>
      <c r="ID68" s="190" t="s">
        <v>4473</v>
      </c>
      <c r="IE68" s="184">
        <v>1</v>
      </c>
      <c r="IF68" s="184" t="s">
        <v>3077</v>
      </c>
      <c r="IG68" s="184" t="s">
        <v>21</v>
      </c>
      <c r="IH68" s="184">
        <v>2</v>
      </c>
      <c r="II68" s="184" t="s">
        <v>14</v>
      </c>
      <c r="IJ68" s="184" t="s">
        <v>14</v>
      </c>
      <c r="IK68" s="181">
        <v>44496</v>
      </c>
      <c r="IL68" s="191" t="s">
        <v>4472</v>
      </c>
      <c r="IM68" s="191">
        <v>3</v>
      </c>
      <c r="IN68" s="191" t="s">
        <v>3077</v>
      </c>
      <c r="IO68" s="191" t="s">
        <v>21</v>
      </c>
      <c r="IP68" s="191">
        <v>2</v>
      </c>
      <c r="IQ68" s="191" t="s">
        <v>14</v>
      </c>
      <c r="IR68" s="191" t="s">
        <v>14</v>
      </c>
      <c r="IS68" s="192">
        <v>44496</v>
      </c>
    </row>
    <row r="69" spans="1:253" s="286" customFormat="1" ht="12.75" customHeight="1" x14ac:dyDescent="0.2">
      <c r="A69" s="286" t="s">
        <v>1236</v>
      </c>
      <c r="B69" s="286" t="s">
        <v>7819</v>
      </c>
      <c r="C69" s="286" t="s">
        <v>1237</v>
      </c>
      <c r="D69" s="286" t="s">
        <v>921</v>
      </c>
      <c r="E69" s="286" t="s">
        <v>7430</v>
      </c>
      <c r="F69" s="286" t="s">
        <v>6985</v>
      </c>
      <c r="G69" s="179">
        <v>28862000</v>
      </c>
      <c r="H69" s="180" t="s">
        <v>6941</v>
      </c>
      <c r="I69" s="180" t="s">
        <v>21</v>
      </c>
      <c r="J69" s="180">
        <v>2</v>
      </c>
      <c r="K69" s="180" t="s">
        <v>6943</v>
      </c>
      <c r="L69" s="180" t="s">
        <v>6942</v>
      </c>
      <c r="M69" s="181">
        <v>44592</v>
      </c>
      <c r="N69" s="190" t="s">
        <v>6987</v>
      </c>
      <c r="O69" s="182">
        <v>550263</v>
      </c>
      <c r="P69" s="182" t="s">
        <v>6945</v>
      </c>
      <c r="Q69" s="182" t="s">
        <v>21</v>
      </c>
      <c r="R69" s="182">
        <v>2</v>
      </c>
      <c r="S69" s="182" t="s">
        <v>6986</v>
      </c>
      <c r="T69" s="182" t="s">
        <v>6946</v>
      </c>
      <c r="U69" s="183">
        <v>44592</v>
      </c>
      <c r="V69" s="190" t="s">
        <v>6989</v>
      </c>
      <c r="W69" s="180">
        <v>20399000</v>
      </c>
      <c r="X69" s="180" t="s">
        <v>6949</v>
      </c>
      <c r="Y69" s="180" t="s">
        <v>21</v>
      </c>
      <c r="Z69" s="180">
        <v>2</v>
      </c>
      <c r="AA69" s="180" t="s">
        <v>6988</v>
      </c>
      <c r="AB69" s="180" t="s">
        <v>6950</v>
      </c>
      <c r="AC69" s="181">
        <v>44592</v>
      </c>
      <c r="AD69" s="190" t="s">
        <v>6993</v>
      </c>
      <c r="AE69" s="188">
        <v>10418000</v>
      </c>
      <c r="AF69" s="188" t="s">
        <v>6990</v>
      </c>
      <c r="AG69" s="188" t="s">
        <v>21</v>
      </c>
      <c r="AH69" s="188">
        <v>2</v>
      </c>
      <c r="AI69" s="188" t="s">
        <v>6992</v>
      </c>
      <c r="AJ69" s="188" t="s">
        <v>6991</v>
      </c>
      <c r="AK69" s="189">
        <v>44592</v>
      </c>
      <c r="AL69" s="190" t="s">
        <v>6997</v>
      </c>
      <c r="AM69" s="180">
        <v>790000</v>
      </c>
      <c r="AN69" s="180" t="s">
        <v>6994</v>
      </c>
      <c r="AO69" s="180" t="s">
        <v>59</v>
      </c>
      <c r="AP69" s="180">
        <v>3</v>
      </c>
      <c r="AQ69" s="180" t="s">
        <v>6996</v>
      </c>
      <c r="AR69" s="180" t="s">
        <v>6995</v>
      </c>
      <c r="AS69" s="181">
        <v>44592</v>
      </c>
      <c r="AT69" s="191" t="s">
        <v>6999</v>
      </c>
      <c r="AU69" s="188">
        <v>220</v>
      </c>
      <c r="AV69" s="188" t="s">
        <v>6953</v>
      </c>
      <c r="AW69" s="188" t="s">
        <v>59</v>
      </c>
      <c r="AX69" s="188">
        <v>3</v>
      </c>
      <c r="AY69" s="188" t="s">
        <v>6998</v>
      </c>
      <c r="AZ69" s="188" t="s">
        <v>6954</v>
      </c>
      <c r="BA69" s="189">
        <v>44592</v>
      </c>
      <c r="BB69" s="190" t="s">
        <v>7000</v>
      </c>
      <c r="BC69" s="180" t="s">
        <v>14</v>
      </c>
      <c r="BD69" s="180" t="s">
        <v>14</v>
      </c>
      <c r="BE69" s="180" t="s">
        <v>14</v>
      </c>
      <c r="BF69" s="180" t="s">
        <v>14</v>
      </c>
      <c r="BG69" s="180">
        <v>0</v>
      </c>
      <c r="BH69" s="180" t="s">
        <v>14</v>
      </c>
      <c r="BI69" s="181">
        <v>44592</v>
      </c>
      <c r="BJ69" s="191" t="s">
        <v>7001</v>
      </c>
      <c r="BK69" s="191">
        <v>494</v>
      </c>
      <c r="BL69" s="191" t="s">
        <v>6925</v>
      </c>
      <c r="BM69" s="191" t="s">
        <v>21</v>
      </c>
      <c r="BN69" s="191">
        <v>2</v>
      </c>
      <c r="BO69" s="191" t="s">
        <v>6927</v>
      </c>
      <c r="BP69" s="188" t="s">
        <v>6926</v>
      </c>
      <c r="BQ69" s="192">
        <v>44592</v>
      </c>
      <c r="BR69" s="190" t="s">
        <v>7002</v>
      </c>
      <c r="BS69" s="184">
        <v>30</v>
      </c>
      <c r="BT69" s="184" t="s">
        <v>6953</v>
      </c>
      <c r="BU69" s="184" t="s">
        <v>59</v>
      </c>
      <c r="BV69" s="184">
        <v>3</v>
      </c>
      <c r="BW69" s="184" t="s">
        <v>6967</v>
      </c>
      <c r="BX69" s="184" t="s">
        <v>6954</v>
      </c>
      <c r="BY69" s="181">
        <v>44592</v>
      </c>
      <c r="BZ69" s="191" t="s">
        <v>7003</v>
      </c>
      <c r="CA69" s="191">
        <v>10157</v>
      </c>
      <c r="CB69" s="191" t="s">
        <v>6953</v>
      </c>
      <c r="CC69" s="191" t="s">
        <v>59</v>
      </c>
      <c r="CD69" s="191">
        <v>3</v>
      </c>
      <c r="CE69" s="191" t="s">
        <v>6969</v>
      </c>
      <c r="CF69" s="191" t="s">
        <v>6954</v>
      </c>
      <c r="CG69" s="192">
        <v>44592</v>
      </c>
      <c r="CH69" s="190" t="s">
        <v>8220</v>
      </c>
      <c r="CI69" s="191" t="e">
        <v>#N/A</v>
      </c>
      <c r="CJ69" s="191" t="e">
        <v>#N/A</v>
      </c>
      <c r="CK69" s="191" t="e">
        <v>#N/A</v>
      </c>
      <c r="CL69" s="191" t="e">
        <v>#N/A</v>
      </c>
      <c r="CM69" s="191" t="e">
        <v>#N/A</v>
      </c>
      <c r="CN69" s="191" t="e">
        <v>#N/A</v>
      </c>
      <c r="CO69" s="193" t="e">
        <v>#N/A</v>
      </c>
      <c r="CP69" s="191" t="s">
        <v>7004</v>
      </c>
      <c r="CQ69" s="184">
        <v>1700000</v>
      </c>
      <c r="CR69" s="184" t="s">
        <v>6953</v>
      </c>
      <c r="CS69" s="184" t="s">
        <v>21</v>
      </c>
      <c r="CT69" s="184">
        <v>2</v>
      </c>
      <c r="CU69" s="184" t="s">
        <v>6971</v>
      </c>
      <c r="CV69" s="184" t="s">
        <v>6954</v>
      </c>
      <c r="CW69" s="181">
        <v>44592</v>
      </c>
      <c r="CX69" s="191" t="s">
        <v>7005</v>
      </c>
      <c r="CY69" s="188">
        <v>1442000</v>
      </c>
      <c r="CZ69" s="188" t="s">
        <v>6934</v>
      </c>
      <c r="DA69" s="188" t="s">
        <v>59</v>
      </c>
      <c r="DB69" s="188">
        <v>3</v>
      </c>
      <c r="DC69" s="188" t="s">
        <v>7006</v>
      </c>
      <c r="DD69" s="188" t="s">
        <v>6935</v>
      </c>
      <c r="DE69" s="194">
        <v>44592</v>
      </c>
      <c r="DF69" s="190" t="s">
        <v>7007</v>
      </c>
      <c r="DG69" s="180">
        <v>9981000</v>
      </c>
      <c r="DH69" s="184" t="s">
        <v>6929</v>
      </c>
      <c r="DI69" s="184" t="s">
        <v>21</v>
      </c>
      <c r="DJ69" s="184">
        <v>2</v>
      </c>
      <c r="DK69" s="184" t="s">
        <v>7006</v>
      </c>
      <c r="DL69" s="184" t="s">
        <v>6930</v>
      </c>
      <c r="DM69" s="181">
        <v>44592</v>
      </c>
      <c r="DN69" s="191" t="s">
        <v>7008</v>
      </c>
      <c r="DO69" s="188">
        <v>8976000</v>
      </c>
      <c r="DP69" s="191" t="s">
        <v>6929</v>
      </c>
      <c r="DQ69" s="191" t="s">
        <v>21</v>
      </c>
      <c r="DR69" s="191">
        <v>2</v>
      </c>
      <c r="DS69" s="191" t="s">
        <v>7006</v>
      </c>
      <c r="DT69" s="191" t="s">
        <v>6930</v>
      </c>
      <c r="DU69" s="192">
        <v>44592</v>
      </c>
      <c r="DV69" s="190" t="s">
        <v>7009</v>
      </c>
      <c r="DW69" s="180">
        <v>1418000</v>
      </c>
      <c r="DX69" s="184" t="s">
        <v>6934</v>
      </c>
      <c r="DY69" s="184" t="s">
        <v>59</v>
      </c>
      <c r="DZ69" s="184">
        <v>3</v>
      </c>
      <c r="EA69" s="184" t="s">
        <v>7006</v>
      </c>
      <c r="EB69" s="184" t="s">
        <v>6935</v>
      </c>
      <c r="EC69" s="181">
        <v>44592</v>
      </c>
      <c r="ED69" s="191" t="s">
        <v>7010</v>
      </c>
      <c r="EE69" s="188">
        <v>24000</v>
      </c>
      <c r="EF69" s="191" t="s">
        <v>6934</v>
      </c>
      <c r="EG69" s="191" t="s">
        <v>59</v>
      </c>
      <c r="EH69" s="191">
        <v>3</v>
      </c>
      <c r="EI69" s="191" t="s">
        <v>7006</v>
      </c>
      <c r="EJ69" s="191" t="s">
        <v>6935</v>
      </c>
      <c r="EK69" s="192">
        <v>44592</v>
      </c>
      <c r="EL69" s="190" t="s">
        <v>7011</v>
      </c>
      <c r="EM69" s="180">
        <v>0</v>
      </c>
      <c r="EN69" s="184" t="s">
        <v>14</v>
      </c>
      <c r="EO69" s="184" t="s">
        <v>59</v>
      </c>
      <c r="EP69" s="184">
        <v>3</v>
      </c>
      <c r="EQ69" s="184" t="s">
        <v>7006</v>
      </c>
      <c r="ER69" s="184" t="s">
        <v>14</v>
      </c>
      <c r="ES69" s="181">
        <v>44592</v>
      </c>
      <c r="ET69" s="191" t="s">
        <v>7014</v>
      </c>
      <c r="EU69" s="191">
        <v>494</v>
      </c>
      <c r="EV69" s="191" t="s">
        <v>6925</v>
      </c>
      <c r="EW69" s="191" t="s">
        <v>21</v>
      </c>
      <c r="EX69" s="191">
        <v>2</v>
      </c>
      <c r="EY69" s="191" t="s">
        <v>6927</v>
      </c>
      <c r="EZ69" s="191" t="s">
        <v>6926</v>
      </c>
      <c r="FA69" s="192">
        <v>44592</v>
      </c>
      <c r="FB69" s="190" t="s">
        <v>7013</v>
      </c>
      <c r="FC69" s="184">
        <v>4</v>
      </c>
      <c r="FD69" s="184" t="s">
        <v>14</v>
      </c>
      <c r="FE69" s="184" t="s">
        <v>21</v>
      </c>
      <c r="FF69" s="184">
        <v>2</v>
      </c>
      <c r="FG69" s="184" t="s">
        <v>7012</v>
      </c>
      <c r="FH69" s="184" t="s">
        <v>14</v>
      </c>
      <c r="FI69" s="181">
        <v>44592</v>
      </c>
      <c r="FJ69" s="190" t="s">
        <v>1238</v>
      </c>
      <c r="FK69" s="191" t="s">
        <v>14</v>
      </c>
      <c r="FL69" s="191" t="s">
        <v>14</v>
      </c>
      <c r="FM69" s="191" t="s">
        <v>14</v>
      </c>
      <c r="FN69" s="191" t="s">
        <v>14</v>
      </c>
      <c r="FO69" s="191" t="s">
        <v>14</v>
      </c>
      <c r="FP69" s="188" t="s">
        <v>14</v>
      </c>
      <c r="FQ69" s="189">
        <v>43676</v>
      </c>
      <c r="FR69" s="190" t="s">
        <v>1239</v>
      </c>
      <c r="FS69" s="184" t="s">
        <v>14</v>
      </c>
      <c r="FT69" s="184" t="s">
        <v>14</v>
      </c>
      <c r="FU69" s="184" t="s">
        <v>14</v>
      </c>
      <c r="FV69" s="184" t="s">
        <v>14</v>
      </c>
      <c r="FW69" s="184" t="s">
        <v>14</v>
      </c>
      <c r="FX69" s="184" t="s">
        <v>14</v>
      </c>
      <c r="FY69" s="181">
        <v>43676</v>
      </c>
      <c r="FZ69" s="191" t="s">
        <v>7016</v>
      </c>
      <c r="GA69" s="191">
        <v>1</v>
      </c>
      <c r="GB69" s="191" t="s">
        <v>3077</v>
      </c>
      <c r="GC69" s="191" t="s">
        <v>21</v>
      </c>
      <c r="GD69" s="191">
        <v>2</v>
      </c>
      <c r="GE69" s="191" t="s">
        <v>14</v>
      </c>
      <c r="GF69" s="191" t="s">
        <v>14</v>
      </c>
      <c r="GG69" s="192">
        <v>44592</v>
      </c>
      <c r="GH69" s="190" t="s">
        <v>7022</v>
      </c>
      <c r="GI69" s="184">
        <v>3</v>
      </c>
      <c r="GJ69" s="184" t="s">
        <v>3077</v>
      </c>
      <c r="GK69" s="184" t="s">
        <v>21</v>
      </c>
      <c r="GL69" s="184">
        <v>2</v>
      </c>
      <c r="GM69" s="184" t="s">
        <v>14</v>
      </c>
      <c r="GN69" s="184" t="s">
        <v>14</v>
      </c>
      <c r="GO69" s="181">
        <v>44592</v>
      </c>
      <c r="GP69" s="191" t="s">
        <v>7017</v>
      </c>
      <c r="GQ69" s="191">
        <v>2</v>
      </c>
      <c r="GR69" s="191" t="s">
        <v>3077</v>
      </c>
      <c r="GS69" s="191" t="s">
        <v>21</v>
      </c>
      <c r="GT69" s="191">
        <v>2</v>
      </c>
      <c r="GU69" s="191" t="s">
        <v>14</v>
      </c>
      <c r="GV69" s="191" t="s">
        <v>14</v>
      </c>
      <c r="GW69" s="192">
        <v>44592</v>
      </c>
      <c r="GX69" s="190" t="s">
        <v>7023</v>
      </c>
      <c r="GY69" s="184">
        <v>0</v>
      </c>
      <c r="GZ69" s="184" t="s">
        <v>3077</v>
      </c>
      <c r="HA69" s="184" t="s">
        <v>21</v>
      </c>
      <c r="HB69" s="184">
        <v>2</v>
      </c>
      <c r="HC69" s="184" t="s">
        <v>14</v>
      </c>
      <c r="HD69" s="184" t="s">
        <v>14</v>
      </c>
      <c r="HE69" s="181">
        <v>44592</v>
      </c>
      <c r="HF69" s="191" t="s">
        <v>7015</v>
      </c>
      <c r="HG69" s="191">
        <v>0</v>
      </c>
      <c r="HH69" s="191" t="s">
        <v>3077</v>
      </c>
      <c r="HI69" s="191" t="s">
        <v>21</v>
      </c>
      <c r="HJ69" s="191">
        <v>2</v>
      </c>
      <c r="HK69" s="191" t="s">
        <v>14</v>
      </c>
      <c r="HL69" s="191" t="s">
        <v>14</v>
      </c>
      <c r="HM69" s="192">
        <v>44592</v>
      </c>
      <c r="HN69" s="190" t="s">
        <v>7021</v>
      </c>
      <c r="HO69" s="184">
        <v>2</v>
      </c>
      <c r="HP69" s="184" t="s">
        <v>3077</v>
      </c>
      <c r="HQ69" s="184" t="s">
        <v>21</v>
      </c>
      <c r="HR69" s="184">
        <v>2</v>
      </c>
      <c r="HS69" s="184" t="s">
        <v>14</v>
      </c>
      <c r="HT69" s="184" t="s">
        <v>14</v>
      </c>
      <c r="HU69" s="181">
        <v>44592</v>
      </c>
      <c r="HV69" s="191" t="s">
        <v>7018</v>
      </c>
      <c r="HW69" s="191">
        <v>3</v>
      </c>
      <c r="HX69" s="191" t="s">
        <v>3077</v>
      </c>
      <c r="HY69" s="191" t="s">
        <v>21</v>
      </c>
      <c r="HZ69" s="191">
        <v>2</v>
      </c>
      <c r="IA69" s="191" t="s">
        <v>14</v>
      </c>
      <c r="IB69" s="191" t="s">
        <v>14</v>
      </c>
      <c r="IC69" s="192">
        <v>44592</v>
      </c>
      <c r="ID69" s="190" t="s">
        <v>7020</v>
      </c>
      <c r="IE69" s="184">
        <v>1</v>
      </c>
      <c r="IF69" s="184" t="s">
        <v>3077</v>
      </c>
      <c r="IG69" s="184" t="s">
        <v>21</v>
      </c>
      <c r="IH69" s="184">
        <v>2</v>
      </c>
      <c r="II69" s="184" t="s">
        <v>14</v>
      </c>
      <c r="IJ69" s="184" t="s">
        <v>14</v>
      </c>
      <c r="IK69" s="181">
        <v>44592</v>
      </c>
      <c r="IL69" s="191" t="s">
        <v>7019</v>
      </c>
      <c r="IM69" s="191">
        <v>3</v>
      </c>
      <c r="IN69" s="191" t="s">
        <v>3077</v>
      </c>
      <c r="IO69" s="191" t="s">
        <v>21</v>
      </c>
      <c r="IP69" s="191">
        <v>2</v>
      </c>
      <c r="IQ69" s="191" t="s">
        <v>14</v>
      </c>
      <c r="IR69" s="191" t="s">
        <v>14</v>
      </c>
      <c r="IS69" s="192">
        <v>44592</v>
      </c>
    </row>
    <row r="70" spans="1:253" s="286" customFormat="1" ht="12.75" customHeight="1" x14ac:dyDescent="0.2">
      <c r="A70" s="286" t="s">
        <v>919</v>
      </c>
      <c r="B70" s="286" t="s">
        <v>7912</v>
      </c>
      <c r="C70" s="286" t="s">
        <v>920</v>
      </c>
      <c r="D70" s="286" t="s">
        <v>921</v>
      </c>
      <c r="E70" s="286" t="s">
        <v>7430</v>
      </c>
      <c r="F70" s="286" t="s">
        <v>930</v>
      </c>
      <c r="G70" s="179">
        <v>28860000</v>
      </c>
      <c r="H70" s="180" t="s">
        <v>927</v>
      </c>
      <c r="I70" s="180" t="s">
        <v>41</v>
      </c>
      <c r="J70" s="180">
        <v>1</v>
      </c>
      <c r="K70" s="180" t="s">
        <v>929</v>
      </c>
      <c r="L70" s="180" t="s">
        <v>928</v>
      </c>
      <c r="M70" s="181">
        <v>43551</v>
      </c>
      <c r="N70" s="190" t="s">
        <v>2709</v>
      </c>
      <c r="O70" s="182">
        <v>280615</v>
      </c>
      <c r="P70" s="182" t="s">
        <v>2706</v>
      </c>
      <c r="Q70" s="182" t="s">
        <v>59</v>
      </c>
      <c r="R70" s="182">
        <v>3</v>
      </c>
      <c r="S70" s="182" t="s">
        <v>2708</v>
      </c>
      <c r="T70" s="182" t="s">
        <v>2707</v>
      </c>
      <c r="U70" s="183">
        <v>44253</v>
      </c>
      <c r="V70" s="190" t="s">
        <v>3320</v>
      </c>
      <c r="W70" s="180">
        <v>10302000</v>
      </c>
      <c r="X70" s="180" t="s">
        <v>927</v>
      </c>
      <c r="Y70" s="180" t="s">
        <v>21</v>
      </c>
      <c r="Z70" s="180">
        <v>2</v>
      </c>
      <c r="AA70" s="180" t="s">
        <v>3319</v>
      </c>
      <c r="AB70" s="180" t="s">
        <v>3318</v>
      </c>
      <c r="AC70" s="181">
        <v>44392</v>
      </c>
      <c r="AD70" s="190" t="s">
        <v>6921</v>
      </c>
      <c r="AE70" s="188">
        <v>10302000</v>
      </c>
      <c r="AF70" s="188" t="s">
        <v>6918</v>
      </c>
      <c r="AG70" s="188" t="s">
        <v>21</v>
      </c>
      <c r="AH70" s="188">
        <v>2</v>
      </c>
      <c r="AI70" s="188" t="s">
        <v>6920</v>
      </c>
      <c r="AJ70" s="188" t="s">
        <v>6919</v>
      </c>
      <c r="AK70" s="189">
        <v>44592</v>
      </c>
      <c r="AL70" s="190" t="s">
        <v>3863</v>
      </c>
      <c r="AM70" s="180">
        <v>745000</v>
      </c>
      <c r="AN70" s="180" t="s">
        <v>3860</v>
      </c>
      <c r="AO70" s="180" t="s">
        <v>21</v>
      </c>
      <c r="AP70" s="180">
        <v>2</v>
      </c>
      <c r="AQ70" s="180" t="s">
        <v>3862</v>
      </c>
      <c r="AR70" s="180" t="s">
        <v>3861</v>
      </c>
      <c r="AS70" s="181">
        <v>44477</v>
      </c>
      <c r="AT70" s="191" t="s">
        <v>1344</v>
      </c>
      <c r="AU70" s="188" t="s">
        <v>14</v>
      </c>
      <c r="AV70" s="188" t="s">
        <v>14</v>
      </c>
      <c r="AW70" s="188" t="s">
        <v>14</v>
      </c>
      <c r="AX70" s="188" t="s">
        <v>14</v>
      </c>
      <c r="AY70" s="188" t="s">
        <v>14</v>
      </c>
      <c r="AZ70" s="188" t="s">
        <v>14</v>
      </c>
      <c r="BA70" s="189">
        <v>43784</v>
      </c>
      <c r="BB70" s="190" t="s">
        <v>1305</v>
      </c>
      <c r="BC70" s="180">
        <v>0</v>
      </c>
      <c r="BD70" s="180" t="s">
        <v>14</v>
      </c>
      <c r="BE70" s="180" t="s">
        <v>14</v>
      </c>
      <c r="BF70" s="180" t="s">
        <v>14</v>
      </c>
      <c r="BG70" s="180" t="s">
        <v>1304</v>
      </c>
      <c r="BH70" s="180" t="s">
        <v>14</v>
      </c>
      <c r="BI70" s="181">
        <v>43742</v>
      </c>
      <c r="BJ70" s="191" t="s">
        <v>6924</v>
      </c>
      <c r="BK70" s="191">
        <v>469</v>
      </c>
      <c r="BL70" s="191" t="s">
        <v>6922</v>
      </c>
      <c r="BM70" s="191" t="s">
        <v>21</v>
      </c>
      <c r="BN70" s="191">
        <v>2</v>
      </c>
      <c r="BO70" s="191" t="s">
        <v>6923</v>
      </c>
      <c r="BP70" s="188" t="s">
        <v>2021</v>
      </c>
      <c r="BQ70" s="192">
        <v>44592</v>
      </c>
      <c r="BR70" s="190" t="s">
        <v>922</v>
      </c>
      <c r="BS70" s="184" t="s">
        <v>14</v>
      </c>
      <c r="BT70" s="184" t="s">
        <v>14</v>
      </c>
      <c r="BU70" s="184" t="s">
        <v>14</v>
      </c>
      <c r="BV70" s="184" t="s">
        <v>14</v>
      </c>
      <c r="BW70" s="184" t="s">
        <v>14</v>
      </c>
      <c r="BX70" s="184" t="s">
        <v>14</v>
      </c>
      <c r="BY70" s="181">
        <v>43551</v>
      </c>
      <c r="BZ70" s="191" t="s">
        <v>923</v>
      </c>
      <c r="CA70" s="191" t="s">
        <v>14</v>
      </c>
      <c r="CB70" s="191" t="s">
        <v>14</v>
      </c>
      <c r="CC70" s="191" t="s">
        <v>14</v>
      </c>
      <c r="CD70" s="191" t="s">
        <v>14</v>
      </c>
      <c r="CE70" s="191" t="s">
        <v>14</v>
      </c>
      <c r="CF70" s="191" t="s">
        <v>14</v>
      </c>
      <c r="CG70" s="192">
        <v>43551</v>
      </c>
      <c r="CH70" s="190" t="s">
        <v>8221</v>
      </c>
      <c r="CI70" s="191" t="e">
        <v>#N/A</v>
      </c>
      <c r="CJ70" s="191" t="e">
        <v>#N/A</v>
      </c>
      <c r="CK70" s="191" t="e">
        <v>#N/A</v>
      </c>
      <c r="CL70" s="191" t="e">
        <v>#N/A</v>
      </c>
      <c r="CM70" s="191" t="e">
        <v>#N/A</v>
      </c>
      <c r="CN70" s="191" t="e">
        <v>#N/A</v>
      </c>
      <c r="CO70" s="193" t="e">
        <v>#N/A</v>
      </c>
      <c r="CP70" s="191" t="s">
        <v>924</v>
      </c>
      <c r="CQ70" s="184" t="s">
        <v>14</v>
      </c>
      <c r="CR70" s="184">
        <v>0</v>
      </c>
      <c r="CS70" s="184" t="s">
        <v>21</v>
      </c>
      <c r="CT70" s="184">
        <v>2</v>
      </c>
      <c r="CU70" s="184">
        <v>0</v>
      </c>
      <c r="CV70" s="184">
        <v>0</v>
      </c>
      <c r="CW70" s="181">
        <v>43551</v>
      </c>
      <c r="CX70" s="191" t="s">
        <v>3321</v>
      </c>
      <c r="CY70" s="188">
        <v>1300000</v>
      </c>
      <c r="CZ70" s="188" t="s">
        <v>6934</v>
      </c>
      <c r="DA70" s="188" t="s">
        <v>59</v>
      </c>
      <c r="DB70" s="188">
        <v>3</v>
      </c>
      <c r="DC70" s="188" t="s">
        <v>6931</v>
      </c>
      <c r="DD70" s="188" t="s">
        <v>6935</v>
      </c>
      <c r="DE70" s="194">
        <v>44592</v>
      </c>
      <c r="DF70" s="190" t="s">
        <v>6932</v>
      </c>
      <c r="DG70" s="180">
        <v>0</v>
      </c>
      <c r="DH70" s="184" t="s">
        <v>6929</v>
      </c>
      <c r="DI70" s="184" t="s">
        <v>21</v>
      </c>
      <c r="DJ70" s="184">
        <v>2</v>
      </c>
      <c r="DK70" s="184" t="s">
        <v>6931</v>
      </c>
      <c r="DL70" s="184" t="s">
        <v>6930</v>
      </c>
      <c r="DM70" s="181">
        <v>44592</v>
      </c>
      <c r="DN70" s="191" t="s">
        <v>6933</v>
      </c>
      <c r="DO70" s="188">
        <v>9002000</v>
      </c>
      <c r="DP70" s="191" t="s">
        <v>6929</v>
      </c>
      <c r="DQ70" s="191" t="s">
        <v>21</v>
      </c>
      <c r="DR70" s="191">
        <v>2</v>
      </c>
      <c r="DS70" s="191" t="s">
        <v>6931</v>
      </c>
      <c r="DT70" s="191" t="s">
        <v>6930</v>
      </c>
      <c r="DU70" s="192">
        <v>44592</v>
      </c>
      <c r="DV70" s="190" t="s">
        <v>6936</v>
      </c>
      <c r="DW70" s="180">
        <v>1276000</v>
      </c>
      <c r="DX70" s="184" t="s">
        <v>6934</v>
      </c>
      <c r="DY70" s="184" t="s">
        <v>59</v>
      </c>
      <c r="DZ70" s="184">
        <v>3</v>
      </c>
      <c r="EA70" s="184" t="s">
        <v>6931</v>
      </c>
      <c r="EB70" s="184" t="s">
        <v>6935</v>
      </c>
      <c r="EC70" s="181">
        <v>44592</v>
      </c>
      <c r="ED70" s="191" t="s">
        <v>6937</v>
      </c>
      <c r="EE70" s="188">
        <v>24000</v>
      </c>
      <c r="EF70" s="191" t="s">
        <v>6934</v>
      </c>
      <c r="EG70" s="191" t="s">
        <v>59</v>
      </c>
      <c r="EH70" s="191">
        <v>3</v>
      </c>
      <c r="EI70" s="191" t="s">
        <v>6931</v>
      </c>
      <c r="EJ70" s="191" t="s">
        <v>6935</v>
      </c>
      <c r="EK70" s="192">
        <v>44592</v>
      </c>
      <c r="EL70" s="190" t="s">
        <v>6938</v>
      </c>
      <c r="EM70" s="180">
        <v>0</v>
      </c>
      <c r="EN70" s="184" t="s">
        <v>1262</v>
      </c>
      <c r="EO70" s="184" t="s">
        <v>59</v>
      </c>
      <c r="EP70" s="184">
        <v>3</v>
      </c>
      <c r="EQ70" s="184" t="s">
        <v>6931</v>
      </c>
      <c r="ER70" s="184" t="s">
        <v>1262</v>
      </c>
      <c r="ES70" s="181">
        <v>44592</v>
      </c>
      <c r="ET70" s="191" t="s">
        <v>6928</v>
      </c>
      <c r="EU70" s="191">
        <v>494</v>
      </c>
      <c r="EV70" s="191" t="s">
        <v>6925</v>
      </c>
      <c r="EW70" s="191" t="s">
        <v>21</v>
      </c>
      <c r="EX70" s="191">
        <v>2</v>
      </c>
      <c r="EY70" s="191" t="s">
        <v>6927</v>
      </c>
      <c r="EZ70" s="191" t="s">
        <v>6926</v>
      </c>
      <c r="FA70" s="192">
        <v>44592</v>
      </c>
      <c r="FB70" s="190" t="s">
        <v>3323</v>
      </c>
      <c r="FC70" s="184">
        <v>3</v>
      </c>
      <c r="FD70" s="184" t="s">
        <v>14</v>
      </c>
      <c r="FE70" s="184" t="s">
        <v>21</v>
      </c>
      <c r="FF70" s="184">
        <v>2</v>
      </c>
      <c r="FG70" s="184" t="s">
        <v>3322</v>
      </c>
      <c r="FH70" s="184" t="s">
        <v>14</v>
      </c>
      <c r="FI70" s="181">
        <v>44392</v>
      </c>
      <c r="FJ70" s="190" t="s">
        <v>926</v>
      </c>
      <c r="FK70" s="191" t="s">
        <v>14</v>
      </c>
      <c r="FL70" s="191">
        <v>0</v>
      </c>
      <c r="FM70" s="191" t="s">
        <v>21</v>
      </c>
      <c r="FN70" s="191">
        <v>2</v>
      </c>
      <c r="FO70" s="191" t="s">
        <v>925</v>
      </c>
      <c r="FP70" s="188">
        <v>0</v>
      </c>
      <c r="FQ70" s="189">
        <v>43551</v>
      </c>
      <c r="FR70" s="190" t="s">
        <v>1345</v>
      </c>
      <c r="FS70" s="184" t="s">
        <v>14</v>
      </c>
      <c r="FT70" s="184" t="s">
        <v>14</v>
      </c>
      <c r="FU70" s="184" t="s">
        <v>14</v>
      </c>
      <c r="FV70" s="184" t="s">
        <v>14</v>
      </c>
      <c r="FW70" s="184" t="s">
        <v>14</v>
      </c>
      <c r="FX70" s="184" t="s">
        <v>14</v>
      </c>
      <c r="FY70" s="181">
        <v>43784</v>
      </c>
      <c r="FZ70" s="191" t="s">
        <v>7024</v>
      </c>
      <c r="GA70" s="191">
        <v>1</v>
      </c>
      <c r="GB70" s="191" t="s">
        <v>3077</v>
      </c>
      <c r="GC70" s="191" t="s">
        <v>21</v>
      </c>
      <c r="GD70" s="191">
        <v>2</v>
      </c>
      <c r="GE70" s="191" t="s">
        <v>14</v>
      </c>
      <c r="GF70" s="191" t="s">
        <v>14</v>
      </c>
      <c r="GG70" s="192">
        <v>44592</v>
      </c>
      <c r="GH70" s="190" t="s">
        <v>4770</v>
      </c>
      <c r="GI70" s="184">
        <v>3</v>
      </c>
      <c r="GJ70" s="184" t="s">
        <v>3077</v>
      </c>
      <c r="GK70" s="184" t="s">
        <v>21</v>
      </c>
      <c r="GL70" s="184">
        <v>2</v>
      </c>
      <c r="GM70" s="184" t="s">
        <v>14</v>
      </c>
      <c r="GN70" s="184" t="s">
        <v>14</v>
      </c>
      <c r="GO70" s="181">
        <v>44498</v>
      </c>
      <c r="GP70" s="191" t="s">
        <v>4766</v>
      </c>
      <c r="GQ70" s="191">
        <v>2</v>
      </c>
      <c r="GR70" s="191" t="s">
        <v>3077</v>
      </c>
      <c r="GS70" s="191" t="s">
        <v>21</v>
      </c>
      <c r="GT70" s="191">
        <v>2</v>
      </c>
      <c r="GU70" s="191" t="s">
        <v>14</v>
      </c>
      <c r="GV70" s="191" t="s">
        <v>14</v>
      </c>
      <c r="GW70" s="192">
        <v>44498</v>
      </c>
      <c r="GX70" s="190" t="s">
        <v>4771</v>
      </c>
      <c r="GY70" s="184">
        <v>0</v>
      </c>
      <c r="GZ70" s="184" t="s">
        <v>3077</v>
      </c>
      <c r="HA70" s="184" t="s">
        <v>21</v>
      </c>
      <c r="HB70" s="184">
        <v>2</v>
      </c>
      <c r="HC70" s="184" t="s">
        <v>14</v>
      </c>
      <c r="HD70" s="184" t="s">
        <v>14</v>
      </c>
      <c r="HE70" s="181">
        <v>44498</v>
      </c>
      <c r="HF70" s="191" t="s">
        <v>4765</v>
      </c>
      <c r="HG70" s="191">
        <v>0</v>
      </c>
      <c r="HH70" s="191" t="s">
        <v>3077</v>
      </c>
      <c r="HI70" s="191" t="s">
        <v>21</v>
      </c>
      <c r="HJ70" s="191">
        <v>2</v>
      </c>
      <c r="HK70" s="191" t="s">
        <v>14</v>
      </c>
      <c r="HL70" s="191" t="s">
        <v>14</v>
      </c>
      <c r="HM70" s="192">
        <v>44498</v>
      </c>
      <c r="HN70" s="190" t="s">
        <v>4769</v>
      </c>
      <c r="HO70" s="184">
        <v>2</v>
      </c>
      <c r="HP70" s="184" t="s">
        <v>3077</v>
      </c>
      <c r="HQ70" s="184" t="s">
        <v>21</v>
      </c>
      <c r="HR70" s="184">
        <v>2</v>
      </c>
      <c r="HS70" s="184" t="s">
        <v>14</v>
      </c>
      <c r="HT70" s="184" t="s">
        <v>14</v>
      </c>
      <c r="HU70" s="181">
        <v>44498</v>
      </c>
      <c r="HV70" s="191" t="s">
        <v>4767</v>
      </c>
      <c r="HW70" s="191">
        <v>3</v>
      </c>
      <c r="HX70" s="191" t="s">
        <v>3077</v>
      </c>
      <c r="HY70" s="191" t="s">
        <v>21</v>
      </c>
      <c r="HZ70" s="191">
        <v>2</v>
      </c>
      <c r="IA70" s="191" t="s">
        <v>14</v>
      </c>
      <c r="IB70" s="191" t="s">
        <v>14</v>
      </c>
      <c r="IC70" s="192">
        <v>44498</v>
      </c>
      <c r="ID70" s="190" t="s">
        <v>4768</v>
      </c>
      <c r="IE70" s="184">
        <v>1</v>
      </c>
      <c r="IF70" s="184" t="s">
        <v>3077</v>
      </c>
      <c r="IG70" s="184" t="s">
        <v>21</v>
      </c>
      <c r="IH70" s="184">
        <v>2</v>
      </c>
      <c r="II70" s="184" t="s">
        <v>14</v>
      </c>
      <c r="IJ70" s="184" t="s">
        <v>14</v>
      </c>
      <c r="IK70" s="181">
        <v>44498</v>
      </c>
      <c r="IL70" s="191" t="s">
        <v>7025</v>
      </c>
      <c r="IM70" s="191">
        <v>3</v>
      </c>
      <c r="IN70" s="191" t="s">
        <v>3077</v>
      </c>
      <c r="IO70" s="191" t="s">
        <v>21</v>
      </c>
      <c r="IP70" s="191">
        <v>2</v>
      </c>
      <c r="IQ70" s="191" t="s">
        <v>14</v>
      </c>
      <c r="IR70" s="191" t="s">
        <v>14</v>
      </c>
      <c r="IS70" s="192">
        <v>44592</v>
      </c>
    </row>
    <row r="71" spans="1:253" s="286" customFormat="1" ht="12.75" customHeight="1" x14ac:dyDescent="0.2">
      <c r="A71" s="286" t="s">
        <v>6939</v>
      </c>
      <c r="B71" s="286" t="s">
        <v>7905</v>
      </c>
      <c r="C71" s="286" t="s">
        <v>6940</v>
      </c>
      <c r="D71" s="286" t="s">
        <v>921</v>
      </c>
      <c r="E71" s="286" t="s">
        <v>7430</v>
      </c>
      <c r="F71" s="286" t="s">
        <v>6944</v>
      </c>
      <c r="G71" s="179">
        <v>28862000</v>
      </c>
      <c r="H71" s="180" t="s">
        <v>6941</v>
      </c>
      <c r="I71" s="180" t="s">
        <v>21</v>
      </c>
      <c r="J71" s="180">
        <v>2</v>
      </c>
      <c r="K71" s="180" t="s">
        <v>6943</v>
      </c>
      <c r="L71" s="180" t="s">
        <v>6942</v>
      </c>
      <c r="M71" s="181">
        <v>44592</v>
      </c>
      <c r="N71" s="190" t="s">
        <v>6948</v>
      </c>
      <c r="O71" s="182">
        <v>348658</v>
      </c>
      <c r="P71" s="182" t="s">
        <v>6945</v>
      </c>
      <c r="Q71" s="182" t="s">
        <v>41</v>
      </c>
      <c r="R71" s="182">
        <v>1</v>
      </c>
      <c r="S71" s="182" t="s">
        <v>6947</v>
      </c>
      <c r="T71" s="182" t="s">
        <v>6946</v>
      </c>
      <c r="U71" s="183">
        <v>44592</v>
      </c>
      <c r="V71" s="190" t="s">
        <v>6952</v>
      </c>
      <c r="W71" s="180">
        <v>16200000</v>
      </c>
      <c r="X71" s="180" t="s">
        <v>6949</v>
      </c>
      <c r="Y71" s="180" t="s">
        <v>21</v>
      </c>
      <c r="Z71" s="180">
        <v>2</v>
      </c>
      <c r="AA71" s="180" t="s">
        <v>6951</v>
      </c>
      <c r="AB71" s="180" t="s">
        <v>6950</v>
      </c>
      <c r="AC71" s="181">
        <v>44592</v>
      </c>
      <c r="AD71" s="190" t="s">
        <v>6956</v>
      </c>
      <c r="AE71" s="188">
        <v>141000</v>
      </c>
      <c r="AF71" s="188" t="s">
        <v>6953</v>
      </c>
      <c r="AG71" s="188" t="s">
        <v>59</v>
      </c>
      <c r="AH71" s="188">
        <v>3</v>
      </c>
      <c r="AI71" s="188" t="s">
        <v>6955</v>
      </c>
      <c r="AJ71" s="188" t="s">
        <v>6954</v>
      </c>
      <c r="AK71" s="189">
        <v>44592</v>
      </c>
      <c r="AL71" s="190" t="s">
        <v>6960</v>
      </c>
      <c r="AM71" s="180">
        <v>45000</v>
      </c>
      <c r="AN71" s="180" t="s">
        <v>6957</v>
      </c>
      <c r="AO71" s="180" t="s">
        <v>59</v>
      </c>
      <c r="AP71" s="180">
        <v>3</v>
      </c>
      <c r="AQ71" s="180" t="s">
        <v>6959</v>
      </c>
      <c r="AR71" s="180" t="s">
        <v>6958</v>
      </c>
      <c r="AS71" s="181">
        <v>44592</v>
      </c>
      <c r="AT71" s="191" t="s">
        <v>6962</v>
      </c>
      <c r="AU71" s="188">
        <v>220</v>
      </c>
      <c r="AV71" s="188" t="s">
        <v>6953</v>
      </c>
      <c r="AW71" s="188" t="s">
        <v>21</v>
      </c>
      <c r="AX71" s="188">
        <v>2</v>
      </c>
      <c r="AY71" s="188" t="s">
        <v>6961</v>
      </c>
      <c r="AZ71" s="188" t="s">
        <v>6954</v>
      </c>
      <c r="BA71" s="189">
        <v>44592</v>
      </c>
      <c r="BB71" s="190" t="s">
        <v>6964</v>
      </c>
      <c r="BC71" s="180" t="s">
        <v>14</v>
      </c>
      <c r="BD71" s="180" t="s">
        <v>14</v>
      </c>
      <c r="BE71" s="180" t="s">
        <v>14</v>
      </c>
      <c r="BF71" s="180" t="s">
        <v>14</v>
      </c>
      <c r="BG71" s="180" t="s">
        <v>6963</v>
      </c>
      <c r="BH71" s="180" t="s">
        <v>14</v>
      </c>
      <c r="BI71" s="181">
        <v>44592</v>
      </c>
      <c r="BJ71" s="191" t="s">
        <v>6966</v>
      </c>
      <c r="BK71" s="191">
        <v>25</v>
      </c>
      <c r="BL71" s="191" t="s">
        <v>6953</v>
      </c>
      <c r="BM71" s="191" t="s">
        <v>21</v>
      </c>
      <c r="BN71" s="191">
        <v>2</v>
      </c>
      <c r="BO71" s="191" t="s">
        <v>6965</v>
      </c>
      <c r="BP71" s="188" t="s">
        <v>6954</v>
      </c>
      <c r="BQ71" s="192">
        <v>44592</v>
      </c>
      <c r="BR71" s="190" t="s">
        <v>6968</v>
      </c>
      <c r="BS71" s="184">
        <v>30</v>
      </c>
      <c r="BT71" s="184" t="s">
        <v>6953</v>
      </c>
      <c r="BU71" s="184" t="s">
        <v>59</v>
      </c>
      <c r="BV71" s="184">
        <v>3</v>
      </c>
      <c r="BW71" s="184" t="s">
        <v>6967</v>
      </c>
      <c r="BX71" s="184" t="s">
        <v>6954</v>
      </c>
      <c r="BY71" s="181">
        <v>44592</v>
      </c>
      <c r="BZ71" s="191" t="s">
        <v>6970</v>
      </c>
      <c r="CA71" s="191">
        <v>10157</v>
      </c>
      <c r="CB71" s="191" t="s">
        <v>6953</v>
      </c>
      <c r="CC71" s="191" t="s">
        <v>59</v>
      </c>
      <c r="CD71" s="191">
        <v>3</v>
      </c>
      <c r="CE71" s="191" t="s">
        <v>6969</v>
      </c>
      <c r="CF71" s="191" t="s">
        <v>6954</v>
      </c>
      <c r="CG71" s="192">
        <v>44592</v>
      </c>
      <c r="CH71" s="190" t="s">
        <v>8222</v>
      </c>
      <c r="CI71" s="191" t="e">
        <v>#N/A</v>
      </c>
      <c r="CJ71" s="191" t="e">
        <v>#N/A</v>
      </c>
      <c r="CK71" s="191" t="e">
        <v>#N/A</v>
      </c>
      <c r="CL71" s="191" t="e">
        <v>#N/A</v>
      </c>
      <c r="CM71" s="191" t="e">
        <v>#N/A</v>
      </c>
      <c r="CN71" s="191" t="e">
        <v>#N/A</v>
      </c>
      <c r="CO71" s="193" t="e">
        <v>#N/A</v>
      </c>
      <c r="CP71" s="191" t="s">
        <v>6972</v>
      </c>
      <c r="CQ71" s="184">
        <v>1700000</v>
      </c>
      <c r="CR71" s="184" t="s">
        <v>6953</v>
      </c>
      <c r="CS71" s="184" t="s">
        <v>21</v>
      </c>
      <c r="CT71" s="184">
        <v>2</v>
      </c>
      <c r="CU71" s="184" t="s">
        <v>6971</v>
      </c>
      <c r="CV71" s="184" t="s">
        <v>6954</v>
      </c>
      <c r="CW71" s="181">
        <v>44592</v>
      </c>
      <c r="CX71" s="191" t="s">
        <v>6973</v>
      </c>
      <c r="CY71" s="188">
        <v>141000</v>
      </c>
      <c r="CZ71" s="188" t="s">
        <v>6953</v>
      </c>
      <c r="DA71" s="188" t="s">
        <v>59</v>
      </c>
      <c r="DB71" s="188">
        <v>3</v>
      </c>
      <c r="DC71" s="188" t="s">
        <v>6976</v>
      </c>
      <c r="DD71" s="188" t="s">
        <v>6954</v>
      </c>
      <c r="DE71" s="194">
        <v>44592</v>
      </c>
      <c r="DF71" s="190" t="s">
        <v>6977</v>
      </c>
      <c r="DG71" s="180">
        <v>16058000</v>
      </c>
      <c r="DH71" s="184" t="s">
        <v>6974</v>
      </c>
      <c r="DI71" s="184" t="s">
        <v>21</v>
      </c>
      <c r="DJ71" s="184">
        <v>2</v>
      </c>
      <c r="DK71" s="184" t="s">
        <v>6976</v>
      </c>
      <c r="DL71" s="184" t="s">
        <v>6975</v>
      </c>
      <c r="DM71" s="181">
        <v>44592</v>
      </c>
      <c r="DN71" s="191" t="s">
        <v>6978</v>
      </c>
      <c r="DO71" s="188">
        <v>0</v>
      </c>
      <c r="DP71" s="191" t="s">
        <v>6953</v>
      </c>
      <c r="DQ71" s="191" t="s">
        <v>21</v>
      </c>
      <c r="DR71" s="191">
        <v>2</v>
      </c>
      <c r="DS71" s="191" t="s">
        <v>6976</v>
      </c>
      <c r="DT71" s="191" t="s">
        <v>6954</v>
      </c>
      <c r="DU71" s="192">
        <v>44592</v>
      </c>
      <c r="DV71" s="190" t="s">
        <v>6979</v>
      </c>
      <c r="DW71" s="180">
        <v>141000</v>
      </c>
      <c r="DX71" s="184" t="s">
        <v>6953</v>
      </c>
      <c r="DY71" s="184" t="s">
        <v>59</v>
      </c>
      <c r="DZ71" s="184">
        <v>3</v>
      </c>
      <c r="EA71" s="184" t="s">
        <v>6976</v>
      </c>
      <c r="EB71" s="184" t="s">
        <v>6954</v>
      </c>
      <c r="EC71" s="181">
        <v>44592</v>
      </c>
      <c r="ED71" s="191" t="s">
        <v>6980</v>
      </c>
      <c r="EE71" s="188">
        <v>0</v>
      </c>
      <c r="EF71" s="191" t="s">
        <v>14</v>
      </c>
      <c r="EG71" s="191" t="s">
        <v>59</v>
      </c>
      <c r="EH71" s="191">
        <v>3</v>
      </c>
      <c r="EI71" s="191" t="s">
        <v>6976</v>
      </c>
      <c r="EJ71" s="191" t="s">
        <v>14</v>
      </c>
      <c r="EK71" s="192">
        <v>44592</v>
      </c>
      <c r="EL71" s="190" t="s">
        <v>6981</v>
      </c>
      <c r="EM71" s="180">
        <v>0</v>
      </c>
      <c r="EN71" s="184" t="s">
        <v>14</v>
      </c>
      <c r="EO71" s="184" t="s">
        <v>59</v>
      </c>
      <c r="EP71" s="184">
        <v>3</v>
      </c>
      <c r="EQ71" s="184" t="s">
        <v>6976</v>
      </c>
      <c r="ER71" s="184" t="s">
        <v>14</v>
      </c>
      <c r="ES71" s="181">
        <v>44592</v>
      </c>
      <c r="ET71" s="191" t="s">
        <v>6982</v>
      </c>
      <c r="EU71" s="191">
        <v>494</v>
      </c>
      <c r="EV71" s="191" t="s">
        <v>6925</v>
      </c>
      <c r="EW71" s="191" t="s">
        <v>21</v>
      </c>
      <c r="EX71" s="191">
        <v>2</v>
      </c>
      <c r="EY71" s="191" t="s">
        <v>6927</v>
      </c>
      <c r="EZ71" s="191" t="s">
        <v>6926</v>
      </c>
      <c r="FA71" s="192">
        <v>44592</v>
      </c>
      <c r="FB71" s="190" t="s">
        <v>6984</v>
      </c>
      <c r="FC71" s="184">
        <v>3</v>
      </c>
      <c r="FD71" s="184" t="s">
        <v>14</v>
      </c>
      <c r="FE71" s="184" t="s">
        <v>21</v>
      </c>
      <c r="FF71" s="184">
        <v>2</v>
      </c>
      <c r="FG71" s="184" t="s">
        <v>6983</v>
      </c>
      <c r="FH71" s="184" t="s">
        <v>14</v>
      </c>
      <c r="FI71" s="181">
        <v>44592</v>
      </c>
      <c r="FJ71" s="190" t="s">
        <v>8223</v>
      </c>
      <c r="FK71" s="191" t="e">
        <v>#N/A</v>
      </c>
      <c r="FL71" s="191" t="e">
        <v>#N/A</v>
      </c>
      <c r="FM71" s="191" t="e">
        <v>#N/A</v>
      </c>
      <c r="FN71" s="191" t="e">
        <v>#N/A</v>
      </c>
      <c r="FO71" s="191" t="e">
        <v>#N/A</v>
      </c>
      <c r="FP71" s="188" t="e">
        <v>#N/A</v>
      </c>
      <c r="FQ71" s="189" t="e">
        <v>#N/A</v>
      </c>
      <c r="FR71" s="190" t="s">
        <v>8224</v>
      </c>
      <c r="FS71" s="184" t="e">
        <v>#N/A</v>
      </c>
      <c r="FT71" s="184" t="e">
        <v>#N/A</v>
      </c>
      <c r="FU71" s="184" t="e">
        <v>#N/A</v>
      </c>
      <c r="FV71" s="184" t="e">
        <v>#N/A</v>
      </c>
      <c r="FW71" s="184" t="e">
        <v>#N/A</v>
      </c>
      <c r="FX71" s="184" t="e">
        <v>#N/A</v>
      </c>
      <c r="FY71" s="181" t="e">
        <v>#N/A</v>
      </c>
      <c r="FZ71" s="191" t="s">
        <v>7027</v>
      </c>
      <c r="GA71" s="191">
        <v>1</v>
      </c>
      <c r="GB71" s="191" t="s">
        <v>3077</v>
      </c>
      <c r="GC71" s="191" t="s">
        <v>21</v>
      </c>
      <c r="GD71" s="191">
        <v>2</v>
      </c>
      <c r="GE71" s="191" t="s">
        <v>14</v>
      </c>
      <c r="GF71" s="191" t="s">
        <v>14</v>
      </c>
      <c r="GG71" s="192">
        <v>44592</v>
      </c>
      <c r="GH71" s="190" t="s">
        <v>7033</v>
      </c>
      <c r="GI71" s="184">
        <v>1</v>
      </c>
      <c r="GJ71" s="184" t="s">
        <v>3077</v>
      </c>
      <c r="GK71" s="184" t="s">
        <v>21</v>
      </c>
      <c r="GL71" s="184">
        <v>2</v>
      </c>
      <c r="GM71" s="184" t="s">
        <v>14</v>
      </c>
      <c r="GN71" s="184" t="s">
        <v>14</v>
      </c>
      <c r="GO71" s="181">
        <v>44592</v>
      </c>
      <c r="GP71" s="191" t="s">
        <v>7028</v>
      </c>
      <c r="GQ71" s="191">
        <v>0</v>
      </c>
      <c r="GR71" s="191" t="s">
        <v>3077</v>
      </c>
      <c r="GS71" s="191" t="s">
        <v>21</v>
      </c>
      <c r="GT71" s="191">
        <v>2</v>
      </c>
      <c r="GU71" s="191" t="s">
        <v>14</v>
      </c>
      <c r="GV71" s="191" t="s">
        <v>14</v>
      </c>
      <c r="GW71" s="192">
        <v>44592</v>
      </c>
      <c r="GX71" s="190" t="s">
        <v>7034</v>
      </c>
      <c r="GY71" s="184">
        <v>0</v>
      </c>
      <c r="GZ71" s="184" t="s">
        <v>3077</v>
      </c>
      <c r="HA71" s="184" t="s">
        <v>21</v>
      </c>
      <c r="HB71" s="184">
        <v>2</v>
      </c>
      <c r="HC71" s="184" t="s">
        <v>14</v>
      </c>
      <c r="HD71" s="184" t="s">
        <v>14</v>
      </c>
      <c r="HE71" s="181">
        <v>44592</v>
      </c>
      <c r="HF71" s="191" t="s">
        <v>7026</v>
      </c>
      <c r="HG71" s="191">
        <v>0</v>
      </c>
      <c r="HH71" s="191" t="s">
        <v>3077</v>
      </c>
      <c r="HI71" s="191" t="s">
        <v>21</v>
      </c>
      <c r="HJ71" s="191">
        <v>2</v>
      </c>
      <c r="HK71" s="191" t="s">
        <v>14</v>
      </c>
      <c r="HL71" s="191" t="s">
        <v>14</v>
      </c>
      <c r="HM71" s="192">
        <v>44592</v>
      </c>
      <c r="HN71" s="190" t="s">
        <v>7032</v>
      </c>
      <c r="HO71" s="184">
        <v>0</v>
      </c>
      <c r="HP71" s="184" t="s">
        <v>3077</v>
      </c>
      <c r="HQ71" s="184" t="s">
        <v>21</v>
      </c>
      <c r="HR71" s="184">
        <v>2</v>
      </c>
      <c r="HS71" s="184" t="s">
        <v>14</v>
      </c>
      <c r="HT71" s="184" t="s">
        <v>14</v>
      </c>
      <c r="HU71" s="181">
        <v>44592</v>
      </c>
      <c r="HV71" s="191" t="s">
        <v>7029</v>
      </c>
      <c r="HW71" s="191">
        <v>0</v>
      </c>
      <c r="HX71" s="191" t="s">
        <v>3077</v>
      </c>
      <c r="HY71" s="191" t="s">
        <v>21</v>
      </c>
      <c r="HZ71" s="191">
        <v>2</v>
      </c>
      <c r="IA71" s="191" t="s">
        <v>14</v>
      </c>
      <c r="IB71" s="191" t="s">
        <v>14</v>
      </c>
      <c r="IC71" s="192">
        <v>44592</v>
      </c>
      <c r="ID71" s="190" t="s">
        <v>7031</v>
      </c>
      <c r="IE71" s="184">
        <v>1</v>
      </c>
      <c r="IF71" s="184" t="s">
        <v>3077</v>
      </c>
      <c r="IG71" s="184" t="s">
        <v>21</v>
      </c>
      <c r="IH71" s="184">
        <v>2</v>
      </c>
      <c r="II71" s="184" t="s">
        <v>14</v>
      </c>
      <c r="IJ71" s="184" t="s">
        <v>14</v>
      </c>
      <c r="IK71" s="181">
        <v>44592</v>
      </c>
      <c r="IL71" s="191" t="s">
        <v>7030</v>
      </c>
      <c r="IM71" s="191">
        <v>3</v>
      </c>
      <c r="IN71" s="191" t="s">
        <v>3077</v>
      </c>
      <c r="IO71" s="191" t="s">
        <v>21</v>
      </c>
      <c r="IP71" s="191">
        <v>2</v>
      </c>
      <c r="IQ71" s="191" t="s">
        <v>14</v>
      </c>
      <c r="IR71" s="191" t="s">
        <v>14</v>
      </c>
      <c r="IS71" s="192">
        <v>44592</v>
      </c>
    </row>
    <row r="72" spans="1:253" s="286" customFormat="1" ht="12.75" customHeight="1" x14ac:dyDescent="0.2">
      <c r="A72" s="286" t="s">
        <v>500</v>
      </c>
      <c r="B72" s="286" t="s">
        <v>7815</v>
      </c>
      <c r="C72" s="286" t="s">
        <v>501</v>
      </c>
      <c r="D72" s="286" t="s">
        <v>502</v>
      </c>
      <c r="E72" s="286" t="s">
        <v>7431</v>
      </c>
      <c r="F72" s="286" t="s">
        <v>3419</v>
      </c>
      <c r="G72" s="179">
        <v>4164000</v>
      </c>
      <c r="H72" s="180" t="s">
        <v>3416</v>
      </c>
      <c r="I72" s="180" t="s">
        <v>21</v>
      </c>
      <c r="J72" s="180">
        <v>2</v>
      </c>
      <c r="K72" s="180" t="s">
        <v>3418</v>
      </c>
      <c r="L72" s="180" t="s">
        <v>3417</v>
      </c>
      <c r="M72" s="181">
        <v>44419</v>
      </c>
      <c r="N72" s="190" t="s">
        <v>508</v>
      </c>
      <c r="O72" s="182">
        <v>75</v>
      </c>
      <c r="P72" s="182" t="s">
        <v>506</v>
      </c>
      <c r="Q72" s="182" t="s">
        <v>21</v>
      </c>
      <c r="R72" s="182">
        <v>2</v>
      </c>
      <c r="S72" s="182" t="s">
        <v>507</v>
      </c>
      <c r="T72" s="182">
        <v>0</v>
      </c>
      <c r="U72" s="183">
        <v>43510</v>
      </c>
      <c r="V72" s="190" t="s">
        <v>3423</v>
      </c>
      <c r="W72" s="180">
        <v>95000</v>
      </c>
      <c r="X72" s="180" t="s">
        <v>3420</v>
      </c>
      <c r="Y72" s="180" t="s">
        <v>21</v>
      </c>
      <c r="Z72" s="180">
        <v>2</v>
      </c>
      <c r="AA72" s="180" t="s">
        <v>3422</v>
      </c>
      <c r="AB72" s="180" t="s">
        <v>3421</v>
      </c>
      <c r="AC72" s="181">
        <v>44419</v>
      </c>
      <c r="AD72" s="190" t="s">
        <v>3427</v>
      </c>
      <c r="AE72" s="188">
        <v>85000</v>
      </c>
      <c r="AF72" s="188" t="s">
        <v>3424</v>
      </c>
      <c r="AG72" s="188" t="s">
        <v>21</v>
      </c>
      <c r="AH72" s="188">
        <v>2</v>
      </c>
      <c r="AI72" s="188" t="s">
        <v>3426</v>
      </c>
      <c r="AJ72" s="188" t="s">
        <v>3425</v>
      </c>
      <c r="AK72" s="189">
        <v>44419</v>
      </c>
      <c r="AL72" s="190" t="s">
        <v>3428</v>
      </c>
      <c r="AM72" s="180">
        <v>85000</v>
      </c>
      <c r="AN72" s="180" t="s">
        <v>3424</v>
      </c>
      <c r="AO72" s="180" t="s">
        <v>21</v>
      </c>
      <c r="AP72" s="180">
        <v>2</v>
      </c>
      <c r="AQ72" s="180" t="s">
        <v>3426</v>
      </c>
      <c r="AR72" s="180" t="s">
        <v>3425</v>
      </c>
      <c r="AS72" s="181">
        <v>44419</v>
      </c>
      <c r="AT72" s="191" t="s">
        <v>1143</v>
      </c>
      <c r="AU72" s="188">
        <v>0</v>
      </c>
      <c r="AV72" s="188">
        <v>0</v>
      </c>
      <c r="AW72" s="188" t="s">
        <v>41</v>
      </c>
      <c r="AX72" s="188">
        <v>1</v>
      </c>
      <c r="AY72" s="188">
        <v>0</v>
      </c>
      <c r="AZ72" s="188" t="s">
        <v>14</v>
      </c>
      <c r="BA72" s="189">
        <v>43644</v>
      </c>
      <c r="BB72" s="190" t="s">
        <v>505</v>
      </c>
      <c r="BC72" s="180" t="s">
        <v>14</v>
      </c>
      <c r="BD72" s="180">
        <v>0</v>
      </c>
      <c r="BE72" s="180" t="s">
        <v>21</v>
      </c>
      <c r="BF72" s="180">
        <v>2</v>
      </c>
      <c r="BG72" s="180">
        <v>0</v>
      </c>
      <c r="BH72" s="180">
        <v>0</v>
      </c>
      <c r="BI72" s="181">
        <v>43510</v>
      </c>
      <c r="BJ72" s="191" t="s">
        <v>3435</v>
      </c>
      <c r="BK72" s="191">
        <v>0</v>
      </c>
      <c r="BL72" s="191" t="s">
        <v>3347</v>
      </c>
      <c r="BM72" s="191" t="s">
        <v>21</v>
      </c>
      <c r="BN72" s="191">
        <v>2</v>
      </c>
      <c r="BO72" s="191" t="s">
        <v>3434</v>
      </c>
      <c r="BP72" s="188" t="s">
        <v>3433</v>
      </c>
      <c r="BQ72" s="192">
        <v>44419</v>
      </c>
      <c r="BR72" s="190" t="s">
        <v>1141</v>
      </c>
      <c r="BS72" s="184">
        <v>0</v>
      </c>
      <c r="BT72" s="184" t="s">
        <v>14</v>
      </c>
      <c r="BU72" s="184" t="s">
        <v>41</v>
      </c>
      <c r="BV72" s="184">
        <v>1</v>
      </c>
      <c r="BW72" s="184">
        <v>0</v>
      </c>
      <c r="BX72" s="184" t="s">
        <v>14</v>
      </c>
      <c r="BY72" s="181">
        <v>43644</v>
      </c>
      <c r="BZ72" s="191" t="s">
        <v>1142</v>
      </c>
      <c r="CA72" s="191">
        <v>0</v>
      </c>
      <c r="CB72" s="191" t="s">
        <v>14</v>
      </c>
      <c r="CC72" s="191" t="s">
        <v>41</v>
      </c>
      <c r="CD72" s="191">
        <v>1</v>
      </c>
      <c r="CE72" s="191">
        <v>0</v>
      </c>
      <c r="CF72" s="191" t="s">
        <v>14</v>
      </c>
      <c r="CG72" s="192">
        <v>43644</v>
      </c>
      <c r="CH72" s="190" t="s">
        <v>8225</v>
      </c>
      <c r="CI72" s="191" t="e">
        <v>#N/A</v>
      </c>
      <c r="CJ72" s="191" t="e">
        <v>#N/A</v>
      </c>
      <c r="CK72" s="191" t="e">
        <v>#N/A</v>
      </c>
      <c r="CL72" s="191" t="e">
        <v>#N/A</v>
      </c>
      <c r="CM72" s="191" t="e">
        <v>#N/A</v>
      </c>
      <c r="CN72" s="191" t="e">
        <v>#N/A</v>
      </c>
      <c r="CO72" s="193" t="e">
        <v>#N/A</v>
      </c>
      <c r="CP72" s="191" t="s">
        <v>504</v>
      </c>
      <c r="CQ72" s="184" t="s">
        <v>14</v>
      </c>
      <c r="CR72" s="184">
        <v>0</v>
      </c>
      <c r="CS72" s="184" t="s">
        <v>21</v>
      </c>
      <c r="CT72" s="184">
        <v>2</v>
      </c>
      <c r="CU72" s="184">
        <v>0</v>
      </c>
      <c r="CV72" s="184">
        <v>0</v>
      </c>
      <c r="CW72" s="181">
        <v>43510</v>
      </c>
      <c r="CX72" s="191" t="s">
        <v>3440</v>
      </c>
      <c r="CY72" s="188">
        <v>85000</v>
      </c>
      <c r="CZ72" s="188" t="s">
        <v>3420</v>
      </c>
      <c r="DA72" s="188" t="s">
        <v>21</v>
      </c>
      <c r="DB72" s="188">
        <v>2</v>
      </c>
      <c r="DC72" s="188" t="s">
        <v>3439</v>
      </c>
      <c r="DD72" s="188" t="s">
        <v>3438</v>
      </c>
      <c r="DE72" s="194">
        <v>44419</v>
      </c>
      <c r="DF72" s="190" t="s">
        <v>3442</v>
      </c>
      <c r="DG72" s="180">
        <v>11000</v>
      </c>
      <c r="DH72" s="184" t="s">
        <v>3420</v>
      </c>
      <c r="DI72" s="184" t="s">
        <v>21</v>
      </c>
      <c r="DJ72" s="184">
        <v>2</v>
      </c>
      <c r="DK72" s="184" t="s">
        <v>3439</v>
      </c>
      <c r="DL72" s="184" t="s">
        <v>3438</v>
      </c>
      <c r="DM72" s="181">
        <v>44419</v>
      </c>
      <c r="DN72" s="191" t="s">
        <v>3443</v>
      </c>
      <c r="DO72" s="188">
        <v>0</v>
      </c>
      <c r="DP72" s="191" t="s">
        <v>3420</v>
      </c>
      <c r="DQ72" s="191" t="s">
        <v>21</v>
      </c>
      <c r="DR72" s="191">
        <v>2</v>
      </c>
      <c r="DS72" s="191" t="s">
        <v>3439</v>
      </c>
      <c r="DT72" s="191" t="s">
        <v>3438</v>
      </c>
      <c r="DU72" s="192">
        <v>44419</v>
      </c>
      <c r="DV72" s="190" t="s">
        <v>3441</v>
      </c>
      <c r="DW72" s="180">
        <v>85000</v>
      </c>
      <c r="DX72" s="184" t="s">
        <v>3420</v>
      </c>
      <c r="DY72" s="184" t="s">
        <v>21</v>
      </c>
      <c r="DZ72" s="184">
        <v>2</v>
      </c>
      <c r="EA72" s="184" t="s">
        <v>3439</v>
      </c>
      <c r="EB72" s="184" t="s">
        <v>3438</v>
      </c>
      <c r="EC72" s="181">
        <v>44419</v>
      </c>
      <c r="ED72" s="191" t="s">
        <v>3444</v>
      </c>
      <c r="EE72" s="188">
        <v>0</v>
      </c>
      <c r="EF72" s="191" t="s">
        <v>3420</v>
      </c>
      <c r="EG72" s="191" t="s">
        <v>21</v>
      </c>
      <c r="EH72" s="191">
        <v>2</v>
      </c>
      <c r="EI72" s="191" t="s">
        <v>3439</v>
      </c>
      <c r="EJ72" s="191" t="s">
        <v>3438</v>
      </c>
      <c r="EK72" s="192">
        <v>44419</v>
      </c>
      <c r="EL72" s="190" t="s">
        <v>3445</v>
      </c>
      <c r="EM72" s="180">
        <v>0</v>
      </c>
      <c r="EN72" s="184" t="s">
        <v>3420</v>
      </c>
      <c r="EO72" s="184" t="s">
        <v>21</v>
      </c>
      <c r="EP72" s="184">
        <v>2</v>
      </c>
      <c r="EQ72" s="184" t="s">
        <v>3439</v>
      </c>
      <c r="ER72" s="184" t="s">
        <v>3438</v>
      </c>
      <c r="ES72" s="181">
        <v>44419</v>
      </c>
      <c r="ET72" s="191" t="s">
        <v>3432</v>
      </c>
      <c r="EU72" s="191">
        <v>3</v>
      </c>
      <c r="EV72" s="191" t="s">
        <v>3429</v>
      </c>
      <c r="EW72" s="191" t="s">
        <v>21</v>
      </c>
      <c r="EX72" s="191">
        <v>2</v>
      </c>
      <c r="EY72" s="191" t="s">
        <v>3431</v>
      </c>
      <c r="EZ72" s="191" t="s">
        <v>3430</v>
      </c>
      <c r="FA72" s="192">
        <v>44419</v>
      </c>
      <c r="FB72" s="190" t="s">
        <v>503</v>
      </c>
      <c r="FC72" s="184">
        <v>2</v>
      </c>
      <c r="FD72" s="184">
        <v>0</v>
      </c>
      <c r="FE72" s="184" t="s">
        <v>21</v>
      </c>
      <c r="FF72" s="184">
        <v>2</v>
      </c>
      <c r="FG72" s="184" t="s">
        <v>461</v>
      </c>
      <c r="FH72" s="184">
        <v>0</v>
      </c>
      <c r="FI72" s="181">
        <v>43510</v>
      </c>
      <c r="FJ72" s="190" t="s">
        <v>509</v>
      </c>
      <c r="FK72" s="191" t="s">
        <v>14</v>
      </c>
      <c r="FL72" s="191">
        <v>0</v>
      </c>
      <c r="FM72" s="191" t="s">
        <v>21</v>
      </c>
      <c r="FN72" s="191">
        <v>2</v>
      </c>
      <c r="FO72" s="191">
        <v>0</v>
      </c>
      <c r="FP72" s="188">
        <v>0</v>
      </c>
      <c r="FQ72" s="189">
        <v>43510</v>
      </c>
      <c r="FR72" s="190" t="s">
        <v>510</v>
      </c>
      <c r="FS72" s="184" t="s">
        <v>14</v>
      </c>
      <c r="FT72" s="184">
        <v>0</v>
      </c>
      <c r="FU72" s="184" t="s">
        <v>21</v>
      </c>
      <c r="FV72" s="184">
        <v>2</v>
      </c>
      <c r="FW72" s="184">
        <v>0</v>
      </c>
      <c r="FX72" s="184">
        <v>0</v>
      </c>
      <c r="FY72" s="181">
        <v>43510</v>
      </c>
      <c r="FZ72" s="191" t="s">
        <v>4231</v>
      </c>
      <c r="GA72" s="191">
        <v>2</v>
      </c>
      <c r="GB72" s="191" t="s">
        <v>3077</v>
      </c>
      <c r="GC72" s="191" t="s">
        <v>21</v>
      </c>
      <c r="GD72" s="191">
        <v>2</v>
      </c>
      <c r="GE72" s="191" t="s">
        <v>14</v>
      </c>
      <c r="GF72" s="191" t="s">
        <v>14</v>
      </c>
      <c r="GG72" s="192">
        <v>44494</v>
      </c>
      <c r="GH72" s="190" t="s">
        <v>4237</v>
      </c>
      <c r="GI72" s="184">
        <v>0</v>
      </c>
      <c r="GJ72" s="184" t="s">
        <v>3077</v>
      </c>
      <c r="GK72" s="184" t="s">
        <v>21</v>
      </c>
      <c r="GL72" s="184">
        <v>2</v>
      </c>
      <c r="GM72" s="184" t="s">
        <v>14</v>
      </c>
      <c r="GN72" s="184" t="s">
        <v>14</v>
      </c>
      <c r="GO72" s="181">
        <v>44494</v>
      </c>
      <c r="GP72" s="191" t="s">
        <v>4232</v>
      </c>
      <c r="GQ72" s="191">
        <v>0</v>
      </c>
      <c r="GR72" s="191" t="s">
        <v>3077</v>
      </c>
      <c r="GS72" s="191" t="s">
        <v>21</v>
      </c>
      <c r="GT72" s="191">
        <v>2</v>
      </c>
      <c r="GU72" s="191" t="s">
        <v>14</v>
      </c>
      <c r="GV72" s="191" t="s">
        <v>14</v>
      </c>
      <c r="GW72" s="192">
        <v>44494</v>
      </c>
      <c r="GX72" s="190" t="s">
        <v>4238</v>
      </c>
      <c r="GY72" s="184">
        <v>0</v>
      </c>
      <c r="GZ72" s="184" t="s">
        <v>3077</v>
      </c>
      <c r="HA72" s="184" t="s">
        <v>21</v>
      </c>
      <c r="HB72" s="184">
        <v>2</v>
      </c>
      <c r="HC72" s="184" t="s">
        <v>14</v>
      </c>
      <c r="HD72" s="184" t="s">
        <v>14</v>
      </c>
      <c r="HE72" s="181">
        <v>44494</v>
      </c>
      <c r="HF72" s="191" t="s">
        <v>4230</v>
      </c>
      <c r="HG72" s="191">
        <v>2</v>
      </c>
      <c r="HH72" s="191" t="s">
        <v>3077</v>
      </c>
      <c r="HI72" s="191" t="s">
        <v>21</v>
      </c>
      <c r="HJ72" s="191">
        <v>2</v>
      </c>
      <c r="HK72" s="191" t="s">
        <v>14</v>
      </c>
      <c r="HL72" s="191" t="s">
        <v>14</v>
      </c>
      <c r="HM72" s="192">
        <v>44494</v>
      </c>
      <c r="HN72" s="190" t="s">
        <v>4236</v>
      </c>
      <c r="HO72" s="184">
        <v>0</v>
      </c>
      <c r="HP72" s="184" t="s">
        <v>3077</v>
      </c>
      <c r="HQ72" s="184" t="s">
        <v>21</v>
      </c>
      <c r="HR72" s="184">
        <v>2</v>
      </c>
      <c r="HS72" s="184" t="s">
        <v>14</v>
      </c>
      <c r="HT72" s="184" t="s">
        <v>14</v>
      </c>
      <c r="HU72" s="181">
        <v>44494</v>
      </c>
      <c r="HV72" s="191" t="s">
        <v>4233</v>
      </c>
      <c r="HW72" s="191">
        <v>0</v>
      </c>
      <c r="HX72" s="191" t="s">
        <v>3077</v>
      </c>
      <c r="HY72" s="191" t="s">
        <v>21</v>
      </c>
      <c r="HZ72" s="191">
        <v>2</v>
      </c>
      <c r="IA72" s="191" t="s">
        <v>14</v>
      </c>
      <c r="IB72" s="191" t="s">
        <v>14</v>
      </c>
      <c r="IC72" s="192">
        <v>44494</v>
      </c>
      <c r="ID72" s="190" t="s">
        <v>4235</v>
      </c>
      <c r="IE72" s="184">
        <v>2</v>
      </c>
      <c r="IF72" s="184" t="s">
        <v>3077</v>
      </c>
      <c r="IG72" s="184" t="s">
        <v>21</v>
      </c>
      <c r="IH72" s="184">
        <v>2</v>
      </c>
      <c r="II72" s="184" t="s">
        <v>14</v>
      </c>
      <c r="IJ72" s="184" t="s">
        <v>14</v>
      </c>
      <c r="IK72" s="181">
        <v>44494</v>
      </c>
      <c r="IL72" s="191" t="s">
        <v>4234</v>
      </c>
      <c r="IM72" s="191">
        <v>0</v>
      </c>
      <c r="IN72" s="191" t="s">
        <v>3077</v>
      </c>
      <c r="IO72" s="191" t="s">
        <v>21</v>
      </c>
      <c r="IP72" s="191">
        <v>2</v>
      </c>
      <c r="IQ72" s="191" t="s">
        <v>14</v>
      </c>
      <c r="IR72" s="191" t="s">
        <v>14</v>
      </c>
      <c r="IS72" s="192">
        <v>44494</v>
      </c>
    </row>
    <row r="73" spans="1:253" s="286" customFormat="1" ht="12.75" customHeight="1" x14ac:dyDescent="0.2">
      <c r="A73" s="286" t="s">
        <v>2005</v>
      </c>
      <c r="B73" s="286" t="s">
        <v>7848</v>
      </c>
      <c r="C73" s="286" t="s">
        <v>2006</v>
      </c>
      <c r="D73" s="286" t="s">
        <v>502</v>
      </c>
      <c r="E73" s="286" t="s">
        <v>7431</v>
      </c>
      <c r="F73" s="286" t="s">
        <v>3446</v>
      </c>
      <c r="G73" s="179">
        <v>4164000</v>
      </c>
      <c r="H73" s="180" t="s">
        <v>3416</v>
      </c>
      <c r="I73" s="180" t="s">
        <v>21</v>
      </c>
      <c r="J73" s="180">
        <v>2</v>
      </c>
      <c r="K73" s="180" t="s">
        <v>3418</v>
      </c>
      <c r="L73" s="180" t="s">
        <v>3417</v>
      </c>
      <c r="M73" s="181">
        <v>44419</v>
      </c>
      <c r="N73" s="190" t="s">
        <v>2030</v>
      </c>
      <c r="O73" s="182">
        <v>1030700</v>
      </c>
      <c r="P73" s="182" t="s">
        <v>1821</v>
      </c>
      <c r="Q73" s="182" t="s">
        <v>21</v>
      </c>
      <c r="R73" s="182">
        <v>2</v>
      </c>
      <c r="S73" s="182" t="s">
        <v>2029</v>
      </c>
      <c r="T73" s="182" t="s">
        <v>2028</v>
      </c>
      <c r="U73" s="183">
        <v>44102</v>
      </c>
      <c r="V73" s="190" t="s">
        <v>3447</v>
      </c>
      <c r="W73" s="180">
        <v>4164000</v>
      </c>
      <c r="X73" s="180" t="s">
        <v>3416</v>
      </c>
      <c r="Y73" s="180" t="s">
        <v>21</v>
      </c>
      <c r="Z73" s="180">
        <v>2</v>
      </c>
      <c r="AA73" s="180" t="s">
        <v>3418</v>
      </c>
      <c r="AB73" s="180" t="s">
        <v>3417</v>
      </c>
      <c r="AC73" s="181">
        <v>44419</v>
      </c>
      <c r="AD73" s="190" t="s">
        <v>3449</v>
      </c>
      <c r="AE73" s="188">
        <v>4532000</v>
      </c>
      <c r="AF73" s="188" t="s">
        <v>3416</v>
      </c>
      <c r="AG73" s="188" t="s">
        <v>21</v>
      </c>
      <c r="AH73" s="188">
        <v>2</v>
      </c>
      <c r="AI73" s="188" t="s">
        <v>3448</v>
      </c>
      <c r="AJ73" s="188" t="s">
        <v>3417</v>
      </c>
      <c r="AK73" s="189">
        <v>44419</v>
      </c>
      <c r="AL73" s="190" t="s">
        <v>2017</v>
      </c>
      <c r="AM73" s="180" t="s">
        <v>14</v>
      </c>
      <c r="AN73" s="180" t="s">
        <v>2014</v>
      </c>
      <c r="AO73" s="180" t="s">
        <v>14</v>
      </c>
      <c r="AP73" s="180" t="s">
        <v>14</v>
      </c>
      <c r="AQ73" s="180" t="s">
        <v>2016</v>
      </c>
      <c r="AR73" s="180" t="s">
        <v>2015</v>
      </c>
      <c r="AS73" s="181">
        <v>44069</v>
      </c>
      <c r="AT73" s="191" t="s">
        <v>2013</v>
      </c>
      <c r="AU73" s="188" t="s">
        <v>14</v>
      </c>
      <c r="AV73" s="188" t="s">
        <v>14</v>
      </c>
      <c r="AW73" s="188" t="s">
        <v>14</v>
      </c>
      <c r="AX73" s="188" t="s">
        <v>14</v>
      </c>
      <c r="AY73" s="188" t="s">
        <v>14</v>
      </c>
      <c r="AZ73" s="188" t="s">
        <v>14</v>
      </c>
      <c r="BA73" s="189">
        <v>44069</v>
      </c>
      <c r="BB73" s="190" t="s">
        <v>2012</v>
      </c>
      <c r="BC73" s="180" t="s">
        <v>14</v>
      </c>
      <c r="BD73" s="180" t="s">
        <v>14</v>
      </c>
      <c r="BE73" s="180" t="s">
        <v>14</v>
      </c>
      <c r="BF73" s="180" t="s">
        <v>14</v>
      </c>
      <c r="BG73" s="180" t="s">
        <v>14</v>
      </c>
      <c r="BH73" s="180" t="s">
        <v>14</v>
      </c>
      <c r="BI73" s="181">
        <v>44069</v>
      </c>
      <c r="BJ73" s="191" t="s">
        <v>3437</v>
      </c>
      <c r="BK73" s="191">
        <v>0</v>
      </c>
      <c r="BL73" s="191" t="s">
        <v>3347</v>
      </c>
      <c r="BM73" s="191" t="s">
        <v>21</v>
      </c>
      <c r="BN73" s="191">
        <v>2</v>
      </c>
      <c r="BO73" s="191" t="s">
        <v>3434</v>
      </c>
      <c r="BP73" s="188" t="s">
        <v>3433</v>
      </c>
      <c r="BQ73" s="192">
        <v>44419</v>
      </c>
      <c r="BR73" s="190" t="s">
        <v>2007</v>
      </c>
      <c r="BS73" s="184" t="s">
        <v>14</v>
      </c>
      <c r="BT73" s="184" t="s">
        <v>14</v>
      </c>
      <c r="BU73" s="184" t="s">
        <v>14</v>
      </c>
      <c r="BV73" s="184" t="s">
        <v>14</v>
      </c>
      <c r="BW73" s="184" t="s">
        <v>14</v>
      </c>
      <c r="BX73" s="184" t="s">
        <v>14</v>
      </c>
      <c r="BY73" s="181">
        <v>44069</v>
      </c>
      <c r="BZ73" s="191" t="s">
        <v>2008</v>
      </c>
      <c r="CA73" s="191" t="s">
        <v>14</v>
      </c>
      <c r="CB73" s="191" t="s">
        <v>14</v>
      </c>
      <c r="CC73" s="191" t="s">
        <v>14</v>
      </c>
      <c r="CD73" s="191" t="s">
        <v>14</v>
      </c>
      <c r="CE73" s="191" t="s">
        <v>14</v>
      </c>
      <c r="CF73" s="191" t="s">
        <v>14</v>
      </c>
      <c r="CG73" s="192">
        <v>44069</v>
      </c>
      <c r="CH73" s="190" t="s">
        <v>8226</v>
      </c>
      <c r="CI73" s="191" t="e">
        <v>#N/A</v>
      </c>
      <c r="CJ73" s="191" t="e">
        <v>#N/A</v>
      </c>
      <c r="CK73" s="191" t="e">
        <v>#N/A</v>
      </c>
      <c r="CL73" s="191" t="e">
        <v>#N/A</v>
      </c>
      <c r="CM73" s="191" t="e">
        <v>#N/A</v>
      </c>
      <c r="CN73" s="191" t="e">
        <v>#N/A</v>
      </c>
      <c r="CO73" s="193" t="e">
        <v>#N/A</v>
      </c>
      <c r="CP73" s="191" t="s">
        <v>2011</v>
      </c>
      <c r="CQ73" s="184" t="s">
        <v>14</v>
      </c>
      <c r="CR73" s="184" t="s">
        <v>14</v>
      </c>
      <c r="CS73" s="184" t="s">
        <v>14</v>
      </c>
      <c r="CT73" s="184" t="s">
        <v>14</v>
      </c>
      <c r="CU73" s="184" t="s">
        <v>14</v>
      </c>
      <c r="CV73" s="184" t="s">
        <v>14</v>
      </c>
      <c r="CW73" s="181">
        <v>44069</v>
      </c>
      <c r="CX73" s="191" t="s">
        <v>3450</v>
      </c>
      <c r="CY73" s="188">
        <v>476000</v>
      </c>
      <c r="CZ73" s="188" t="s">
        <v>3416</v>
      </c>
      <c r="DA73" s="188" t="s">
        <v>21</v>
      </c>
      <c r="DB73" s="188">
        <v>2</v>
      </c>
      <c r="DC73" s="188" t="s">
        <v>2678</v>
      </c>
      <c r="DD73" s="188" t="s">
        <v>3417</v>
      </c>
      <c r="DE73" s="194">
        <v>44419</v>
      </c>
      <c r="DF73" s="190" t="s">
        <v>3465</v>
      </c>
      <c r="DG73" s="180">
        <v>2632000</v>
      </c>
      <c r="DH73" s="184" t="s">
        <v>3416</v>
      </c>
      <c r="DI73" s="184" t="s">
        <v>21</v>
      </c>
      <c r="DJ73" s="184">
        <v>2</v>
      </c>
      <c r="DK73" s="184" t="s">
        <v>2678</v>
      </c>
      <c r="DL73" s="184" t="s">
        <v>3417</v>
      </c>
      <c r="DM73" s="181">
        <v>44419</v>
      </c>
      <c r="DN73" s="191" t="s">
        <v>3466</v>
      </c>
      <c r="DO73" s="188">
        <v>1036000</v>
      </c>
      <c r="DP73" s="191" t="s">
        <v>3416</v>
      </c>
      <c r="DQ73" s="191" t="s">
        <v>21</v>
      </c>
      <c r="DR73" s="191">
        <v>2</v>
      </c>
      <c r="DS73" s="191" t="s">
        <v>2678</v>
      </c>
      <c r="DT73" s="191" t="s">
        <v>3417</v>
      </c>
      <c r="DU73" s="192">
        <v>44419</v>
      </c>
      <c r="DV73" s="190" t="s">
        <v>3467</v>
      </c>
      <c r="DW73" s="180">
        <v>476000</v>
      </c>
      <c r="DX73" s="184" t="s">
        <v>3416</v>
      </c>
      <c r="DY73" s="184" t="s">
        <v>21</v>
      </c>
      <c r="DZ73" s="184">
        <v>2</v>
      </c>
      <c r="EA73" s="184" t="s">
        <v>2678</v>
      </c>
      <c r="EB73" s="184" t="s">
        <v>3417</v>
      </c>
      <c r="EC73" s="181">
        <v>44419</v>
      </c>
      <c r="ED73" s="191" t="s">
        <v>3468</v>
      </c>
      <c r="EE73" s="188">
        <v>0</v>
      </c>
      <c r="EF73" s="191" t="s">
        <v>3416</v>
      </c>
      <c r="EG73" s="191" t="s">
        <v>21</v>
      </c>
      <c r="EH73" s="191">
        <v>2</v>
      </c>
      <c r="EI73" s="191" t="s">
        <v>2678</v>
      </c>
      <c r="EJ73" s="191" t="s">
        <v>3417</v>
      </c>
      <c r="EK73" s="192">
        <v>44419</v>
      </c>
      <c r="EL73" s="190" t="s">
        <v>2679</v>
      </c>
      <c r="EM73" s="180">
        <v>0</v>
      </c>
      <c r="EN73" s="184" t="s">
        <v>2676</v>
      </c>
      <c r="EO73" s="184" t="s">
        <v>21</v>
      </c>
      <c r="EP73" s="184">
        <v>2</v>
      </c>
      <c r="EQ73" s="184" t="s">
        <v>2678</v>
      </c>
      <c r="ER73" s="184" t="s">
        <v>2677</v>
      </c>
      <c r="ES73" s="181">
        <v>44238</v>
      </c>
      <c r="ET73" s="191" t="s">
        <v>3436</v>
      </c>
      <c r="EU73" s="191">
        <v>3</v>
      </c>
      <c r="EV73" s="191" t="s">
        <v>3429</v>
      </c>
      <c r="EW73" s="191" t="s">
        <v>21</v>
      </c>
      <c r="EX73" s="191">
        <v>2</v>
      </c>
      <c r="EY73" s="191" t="s">
        <v>3431</v>
      </c>
      <c r="EZ73" s="191" t="s">
        <v>3430</v>
      </c>
      <c r="FA73" s="192">
        <v>44419</v>
      </c>
      <c r="FB73" s="190" t="s">
        <v>2010</v>
      </c>
      <c r="FC73" s="184">
        <v>3</v>
      </c>
      <c r="FD73" s="184" t="s">
        <v>14</v>
      </c>
      <c r="FE73" s="184" t="s">
        <v>14</v>
      </c>
      <c r="FF73" s="184" t="s">
        <v>14</v>
      </c>
      <c r="FG73" s="184" t="s">
        <v>2009</v>
      </c>
      <c r="FH73" s="184" t="s">
        <v>14</v>
      </c>
      <c r="FI73" s="181">
        <v>44069</v>
      </c>
      <c r="FJ73" s="190" t="s">
        <v>2018</v>
      </c>
      <c r="FK73" s="191" t="s">
        <v>14</v>
      </c>
      <c r="FL73" s="191" t="s">
        <v>14</v>
      </c>
      <c r="FM73" s="191" t="s">
        <v>14</v>
      </c>
      <c r="FN73" s="191" t="s">
        <v>14</v>
      </c>
      <c r="FO73" s="191" t="s">
        <v>14</v>
      </c>
      <c r="FP73" s="188" t="s">
        <v>14</v>
      </c>
      <c r="FQ73" s="189">
        <v>44069</v>
      </c>
      <c r="FR73" s="190" t="s">
        <v>2019</v>
      </c>
      <c r="FS73" s="184" t="s">
        <v>14</v>
      </c>
      <c r="FT73" s="184" t="s">
        <v>14</v>
      </c>
      <c r="FU73" s="184" t="s">
        <v>14</v>
      </c>
      <c r="FV73" s="184" t="s">
        <v>14</v>
      </c>
      <c r="FW73" s="184" t="s">
        <v>14</v>
      </c>
      <c r="FX73" s="184" t="s">
        <v>14</v>
      </c>
      <c r="FY73" s="181">
        <v>44069</v>
      </c>
      <c r="FZ73" s="191" t="s">
        <v>4240</v>
      </c>
      <c r="GA73" s="191">
        <v>2</v>
      </c>
      <c r="GB73" s="191" t="s">
        <v>3077</v>
      </c>
      <c r="GC73" s="191" t="s">
        <v>21</v>
      </c>
      <c r="GD73" s="191">
        <v>2</v>
      </c>
      <c r="GE73" s="191" t="s">
        <v>14</v>
      </c>
      <c r="GF73" s="191" t="s">
        <v>14</v>
      </c>
      <c r="GG73" s="192">
        <v>44494</v>
      </c>
      <c r="GH73" s="190" t="s">
        <v>4246</v>
      </c>
      <c r="GI73" s="184">
        <v>0</v>
      </c>
      <c r="GJ73" s="184" t="s">
        <v>3077</v>
      </c>
      <c r="GK73" s="184" t="s">
        <v>21</v>
      </c>
      <c r="GL73" s="184">
        <v>2</v>
      </c>
      <c r="GM73" s="184" t="s">
        <v>14</v>
      </c>
      <c r="GN73" s="184" t="s">
        <v>14</v>
      </c>
      <c r="GO73" s="181">
        <v>44494</v>
      </c>
      <c r="GP73" s="191" t="s">
        <v>4241</v>
      </c>
      <c r="GQ73" s="191">
        <v>0</v>
      </c>
      <c r="GR73" s="191" t="s">
        <v>3077</v>
      </c>
      <c r="GS73" s="191" t="s">
        <v>21</v>
      </c>
      <c r="GT73" s="191">
        <v>2</v>
      </c>
      <c r="GU73" s="191" t="s">
        <v>14</v>
      </c>
      <c r="GV73" s="191" t="s">
        <v>14</v>
      </c>
      <c r="GW73" s="192">
        <v>44494</v>
      </c>
      <c r="GX73" s="190" t="s">
        <v>4247</v>
      </c>
      <c r="GY73" s="184">
        <v>0</v>
      </c>
      <c r="GZ73" s="184" t="s">
        <v>3077</v>
      </c>
      <c r="HA73" s="184" t="s">
        <v>21</v>
      </c>
      <c r="HB73" s="184">
        <v>2</v>
      </c>
      <c r="HC73" s="184" t="s">
        <v>14</v>
      </c>
      <c r="HD73" s="184" t="s">
        <v>14</v>
      </c>
      <c r="HE73" s="181">
        <v>44494</v>
      </c>
      <c r="HF73" s="191" t="s">
        <v>4239</v>
      </c>
      <c r="HG73" s="191">
        <v>0</v>
      </c>
      <c r="HH73" s="191" t="s">
        <v>3077</v>
      </c>
      <c r="HI73" s="191" t="s">
        <v>21</v>
      </c>
      <c r="HJ73" s="191">
        <v>2</v>
      </c>
      <c r="HK73" s="191" t="s">
        <v>14</v>
      </c>
      <c r="HL73" s="191" t="s">
        <v>14</v>
      </c>
      <c r="HM73" s="192">
        <v>44494</v>
      </c>
      <c r="HN73" s="190" t="s">
        <v>4245</v>
      </c>
      <c r="HO73" s="184">
        <v>0</v>
      </c>
      <c r="HP73" s="184" t="s">
        <v>3077</v>
      </c>
      <c r="HQ73" s="184" t="s">
        <v>21</v>
      </c>
      <c r="HR73" s="184">
        <v>2</v>
      </c>
      <c r="HS73" s="184" t="s">
        <v>14</v>
      </c>
      <c r="HT73" s="184" t="s">
        <v>14</v>
      </c>
      <c r="HU73" s="181">
        <v>44494</v>
      </c>
      <c r="HV73" s="191" t="s">
        <v>4242</v>
      </c>
      <c r="HW73" s="191">
        <v>0</v>
      </c>
      <c r="HX73" s="191" t="s">
        <v>3077</v>
      </c>
      <c r="HY73" s="191" t="s">
        <v>21</v>
      </c>
      <c r="HZ73" s="191">
        <v>2</v>
      </c>
      <c r="IA73" s="191" t="s">
        <v>14</v>
      </c>
      <c r="IB73" s="191" t="s">
        <v>14</v>
      </c>
      <c r="IC73" s="192">
        <v>44494</v>
      </c>
      <c r="ID73" s="190" t="s">
        <v>4244</v>
      </c>
      <c r="IE73" s="184">
        <v>2</v>
      </c>
      <c r="IF73" s="184" t="s">
        <v>3077</v>
      </c>
      <c r="IG73" s="184" t="s">
        <v>21</v>
      </c>
      <c r="IH73" s="184">
        <v>2</v>
      </c>
      <c r="II73" s="184" t="s">
        <v>14</v>
      </c>
      <c r="IJ73" s="184" t="s">
        <v>14</v>
      </c>
      <c r="IK73" s="181">
        <v>44494</v>
      </c>
      <c r="IL73" s="191" t="s">
        <v>4243</v>
      </c>
      <c r="IM73" s="191">
        <v>0</v>
      </c>
      <c r="IN73" s="191" t="s">
        <v>3077</v>
      </c>
      <c r="IO73" s="191" t="s">
        <v>21</v>
      </c>
      <c r="IP73" s="191">
        <v>2</v>
      </c>
      <c r="IQ73" s="191" t="s">
        <v>14</v>
      </c>
      <c r="IR73" s="191" t="s">
        <v>14</v>
      </c>
      <c r="IS73" s="192">
        <v>44494</v>
      </c>
    </row>
    <row r="74" spans="1:253" s="286" customFormat="1" ht="12.75" customHeight="1" x14ac:dyDescent="0.2">
      <c r="A74" s="286" t="s">
        <v>627</v>
      </c>
      <c r="B74" s="286" t="s">
        <v>7798</v>
      </c>
      <c r="C74" s="286" t="s">
        <v>628</v>
      </c>
      <c r="D74" s="286" t="s">
        <v>629</v>
      </c>
      <c r="E74" s="286" t="s">
        <v>7434</v>
      </c>
      <c r="F74" s="286" t="s">
        <v>3594</v>
      </c>
      <c r="G74" s="179">
        <v>19129000</v>
      </c>
      <c r="H74" s="180" t="s">
        <v>3591</v>
      </c>
      <c r="I74" s="180" t="s">
        <v>21</v>
      </c>
      <c r="J74" s="180">
        <v>2</v>
      </c>
      <c r="K74" s="180" t="s">
        <v>3593</v>
      </c>
      <c r="L74" s="180" t="s">
        <v>3592</v>
      </c>
      <c r="M74" s="181">
        <v>44451</v>
      </c>
      <c r="N74" s="190" t="s">
        <v>3596</v>
      </c>
      <c r="O74" s="182">
        <v>94280</v>
      </c>
      <c r="P74" s="182" t="s">
        <v>3591</v>
      </c>
      <c r="Q74" s="182" t="s">
        <v>21</v>
      </c>
      <c r="R74" s="182">
        <v>2</v>
      </c>
      <c r="S74" s="182" t="s">
        <v>3557</v>
      </c>
      <c r="T74" s="182" t="s">
        <v>3595</v>
      </c>
      <c r="U74" s="183">
        <v>44451</v>
      </c>
      <c r="V74" s="190" t="s">
        <v>3598</v>
      </c>
      <c r="W74" s="180">
        <v>19129000</v>
      </c>
      <c r="X74" s="180" t="s">
        <v>3591</v>
      </c>
      <c r="Y74" s="180" t="s">
        <v>21</v>
      </c>
      <c r="Z74" s="180">
        <v>2</v>
      </c>
      <c r="AA74" s="180" t="s">
        <v>3597</v>
      </c>
      <c r="AB74" s="180" t="s">
        <v>3592</v>
      </c>
      <c r="AC74" s="181">
        <v>44451</v>
      </c>
      <c r="AD74" s="190" t="s">
        <v>6861</v>
      </c>
      <c r="AE74" s="188">
        <v>5416000</v>
      </c>
      <c r="AF74" s="188" t="s">
        <v>6858</v>
      </c>
      <c r="AG74" s="188" t="s">
        <v>41</v>
      </c>
      <c r="AH74" s="188">
        <v>1</v>
      </c>
      <c r="AI74" s="188" t="s">
        <v>6860</v>
      </c>
      <c r="AJ74" s="188" t="s">
        <v>6859</v>
      </c>
      <c r="AK74" s="189">
        <v>44592</v>
      </c>
      <c r="AL74" s="190" t="s">
        <v>6865</v>
      </c>
      <c r="AM74" s="180">
        <v>78000</v>
      </c>
      <c r="AN74" s="180" t="s">
        <v>6862</v>
      </c>
      <c r="AO74" s="180" t="s">
        <v>21</v>
      </c>
      <c r="AP74" s="180">
        <v>2</v>
      </c>
      <c r="AQ74" s="180" t="s">
        <v>6864</v>
      </c>
      <c r="AR74" s="180" t="s">
        <v>6863</v>
      </c>
      <c r="AS74" s="181">
        <v>44592</v>
      </c>
      <c r="AT74" s="191" t="s">
        <v>1324</v>
      </c>
      <c r="AU74" s="188">
        <v>0</v>
      </c>
      <c r="AV74" s="188" t="s">
        <v>1322</v>
      </c>
      <c r="AW74" s="188" t="s">
        <v>41</v>
      </c>
      <c r="AX74" s="188">
        <v>1</v>
      </c>
      <c r="AY74" s="188" t="s">
        <v>1306</v>
      </c>
      <c r="AZ74" s="188" t="s">
        <v>1323</v>
      </c>
      <c r="BA74" s="189">
        <v>43763</v>
      </c>
      <c r="BB74" s="190" t="s">
        <v>1307</v>
      </c>
      <c r="BC74" s="180">
        <v>0</v>
      </c>
      <c r="BD74" s="180" t="s">
        <v>14</v>
      </c>
      <c r="BE74" s="180" t="s">
        <v>21</v>
      </c>
      <c r="BF74" s="180">
        <v>2</v>
      </c>
      <c r="BG74" s="180" t="s">
        <v>1306</v>
      </c>
      <c r="BH74" s="180" t="s">
        <v>14</v>
      </c>
      <c r="BI74" s="181">
        <v>43742</v>
      </c>
      <c r="BJ74" s="191" t="s">
        <v>6869</v>
      </c>
      <c r="BK74" s="191">
        <v>32</v>
      </c>
      <c r="BL74" s="191" t="s">
        <v>6866</v>
      </c>
      <c r="BM74" s="191" t="s">
        <v>21</v>
      </c>
      <c r="BN74" s="191">
        <v>2</v>
      </c>
      <c r="BO74" s="191" t="s">
        <v>6868</v>
      </c>
      <c r="BP74" s="188" t="s">
        <v>6867</v>
      </c>
      <c r="BQ74" s="192">
        <v>44592</v>
      </c>
      <c r="BR74" s="190" t="s">
        <v>1241</v>
      </c>
      <c r="BS74" s="184" t="s">
        <v>14</v>
      </c>
      <c r="BT74" s="184" t="s">
        <v>14</v>
      </c>
      <c r="BU74" s="184" t="s">
        <v>14</v>
      </c>
      <c r="BV74" s="184" t="s">
        <v>14</v>
      </c>
      <c r="BW74" s="184" t="s">
        <v>1240</v>
      </c>
      <c r="BX74" s="184" t="s">
        <v>14</v>
      </c>
      <c r="BY74" s="181">
        <v>43676</v>
      </c>
      <c r="BZ74" s="191" t="s">
        <v>1242</v>
      </c>
      <c r="CA74" s="191" t="s">
        <v>14</v>
      </c>
      <c r="CB74" s="191" t="s">
        <v>14</v>
      </c>
      <c r="CC74" s="191" t="s">
        <v>14</v>
      </c>
      <c r="CD74" s="191" t="s">
        <v>14</v>
      </c>
      <c r="CE74" s="191" t="s">
        <v>1240</v>
      </c>
      <c r="CF74" s="191" t="s">
        <v>14</v>
      </c>
      <c r="CG74" s="192">
        <v>43676</v>
      </c>
      <c r="CH74" s="190" t="s">
        <v>8227</v>
      </c>
      <c r="CI74" s="191" t="e">
        <v>#N/A</v>
      </c>
      <c r="CJ74" s="191" t="e">
        <v>#N/A</v>
      </c>
      <c r="CK74" s="191" t="e">
        <v>#N/A</v>
      </c>
      <c r="CL74" s="191" t="e">
        <v>#N/A</v>
      </c>
      <c r="CM74" s="191" t="e">
        <v>#N/A</v>
      </c>
      <c r="CN74" s="191" t="e">
        <v>#N/A</v>
      </c>
      <c r="CO74" s="193" t="e">
        <v>#N/A</v>
      </c>
      <c r="CP74" s="191" t="s">
        <v>1244</v>
      </c>
      <c r="CQ74" s="184" t="s">
        <v>14</v>
      </c>
      <c r="CR74" s="184" t="s">
        <v>14</v>
      </c>
      <c r="CS74" s="184" t="s">
        <v>14</v>
      </c>
      <c r="CT74" s="184" t="s">
        <v>14</v>
      </c>
      <c r="CU74" s="184" t="s">
        <v>1243</v>
      </c>
      <c r="CV74" s="184" t="s">
        <v>14</v>
      </c>
      <c r="CW74" s="181">
        <v>43676</v>
      </c>
      <c r="CX74" s="191" t="s">
        <v>6871</v>
      </c>
      <c r="CY74" s="188">
        <v>1731000</v>
      </c>
      <c r="CZ74" s="188" t="s">
        <v>6858</v>
      </c>
      <c r="DA74" s="188" t="s">
        <v>41</v>
      </c>
      <c r="DB74" s="188">
        <v>1</v>
      </c>
      <c r="DC74" s="188" t="s">
        <v>6876</v>
      </c>
      <c r="DD74" s="188" t="s">
        <v>6859</v>
      </c>
      <c r="DE74" s="194">
        <v>44592</v>
      </c>
      <c r="DF74" s="190" t="s">
        <v>6873</v>
      </c>
      <c r="DG74" s="180">
        <v>13713000</v>
      </c>
      <c r="DH74" s="184" t="s">
        <v>6858</v>
      </c>
      <c r="DI74" s="184" t="s">
        <v>41</v>
      </c>
      <c r="DJ74" s="184">
        <v>1</v>
      </c>
      <c r="DK74" s="184" t="s">
        <v>6872</v>
      </c>
      <c r="DL74" s="184" t="s">
        <v>6859</v>
      </c>
      <c r="DM74" s="181">
        <v>44592</v>
      </c>
      <c r="DN74" s="191" t="s">
        <v>6875</v>
      </c>
      <c r="DO74" s="188">
        <v>3685000</v>
      </c>
      <c r="DP74" s="191" t="s">
        <v>6858</v>
      </c>
      <c r="DQ74" s="191" t="s">
        <v>41</v>
      </c>
      <c r="DR74" s="191">
        <v>1</v>
      </c>
      <c r="DS74" s="191" t="s">
        <v>6874</v>
      </c>
      <c r="DT74" s="191" t="s">
        <v>6859</v>
      </c>
      <c r="DU74" s="192">
        <v>44592</v>
      </c>
      <c r="DV74" s="190" t="s">
        <v>6877</v>
      </c>
      <c r="DW74" s="180">
        <v>1731000</v>
      </c>
      <c r="DX74" s="184" t="s">
        <v>6858</v>
      </c>
      <c r="DY74" s="184" t="s">
        <v>41</v>
      </c>
      <c r="DZ74" s="184">
        <v>1</v>
      </c>
      <c r="EA74" s="184" t="s">
        <v>6876</v>
      </c>
      <c r="EB74" s="184" t="s">
        <v>6859</v>
      </c>
      <c r="EC74" s="181">
        <v>44592</v>
      </c>
      <c r="ED74" s="191" t="s">
        <v>6879</v>
      </c>
      <c r="EE74" s="188">
        <v>0</v>
      </c>
      <c r="EF74" s="191" t="s">
        <v>6858</v>
      </c>
      <c r="EG74" s="191" t="s">
        <v>41</v>
      </c>
      <c r="EH74" s="191">
        <v>1</v>
      </c>
      <c r="EI74" s="191" t="s">
        <v>6878</v>
      </c>
      <c r="EJ74" s="191" t="s">
        <v>6859</v>
      </c>
      <c r="EK74" s="192">
        <v>44592</v>
      </c>
      <c r="EL74" s="190" t="s">
        <v>6881</v>
      </c>
      <c r="EM74" s="180">
        <v>0</v>
      </c>
      <c r="EN74" s="184" t="s">
        <v>6858</v>
      </c>
      <c r="EO74" s="184" t="s">
        <v>41</v>
      </c>
      <c r="EP74" s="184">
        <v>1</v>
      </c>
      <c r="EQ74" s="184" t="s">
        <v>6880</v>
      </c>
      <c r="ER74" s="184" t="s">
        <v>6859</v>
      </c>
      <c r="ES74" s="181">
        <v>44592</v>
      </c>
      <c r="ET74" s="191" t="s">
        <v>6870</v>
      </c>
      <c r="EU74" s="191">
        <v>48</v>
      </c>
      <c r="EV74" s="191" t="s">
        <v>6568</v>
      </c>
      <c r="EW74" s="191" t="s">
        <v>21</v>
      </c>
      <c r="EX74" s="191">
        <v>2</v>
      </c>
      <c r="EY74" s="191" t="s">
        <v>6571</v>
      </c>
      <c r="EZ74" s="191" t="s">
        <v>2021</v>
      </c>
      <c r="FA74" s="192">
        <v>44592</v>
      </c>
      <c r="FB74" s="190" t="s">
        <v>3602</v>
      </c>
      <c r="FC74" s="184">
        <v>2</v>
      </c>
      <c r="FD74" s="184" t="s">
        <v>3599</v>
      </c>
      <c r="FE74" s="184" t="s">
        <v>41</v>
      </c>
      <c r="FF74" s="184">
        <v>1</v>
      </c>
      <c r="FG74" s="184" t="s">
        <v>3601</v>
      </c>
      <c r="FH74" s="184" t="s">
        <v>3600</v>
      </c>
      <c r="FI74" s="181">
        <v>44451</v>
      </c>
      <c r="FJ74" s="190" t="s">
        <v>630</v>
      </c>
      <c r="FK74" s="191" t="s">
        <v>14</v>
      </c>
      <c r="FL74" s="191">
        <v>0</v>
      </c>
      <c r="FM74" s="191" t="s">
        <v>21</v>
      </c>
      <c r="FN74" s="191">
        <v>2</v>
      </c>
      <c r="FO74" s="191">
        <v>0</v>
      </c>
      <c r="FP74" s="188">
        <v>0</v>
      </c>
      <c r="FQ74" s="189">
        <v>43511</v>
      </c>
      <c r="FR74" s="190" t="s">
        <v>631</v>
      </c>
      <c r="FS74" s="184" t="s">
        <v>14</v>
      </c>
      <c r="FT74" s="184">
        <v>0</v>
      </c>
      <c r="FU74" s="184" t="s">
        <v>21</v>
      </c>
      <c r="FV74" s="184">
        <v>2</v>
      </c>
      <c r="FW74" s="184">
        <v>0</v>
      </c>
      <c r="FX74" s="184">
        <v>0</v>
      </c>
      <c r="FY74" s="181">
        <v>43511</v>
      </c>
      <c r="FZ74" s="191" t="s">
        <v>7036</v>
      </c>
      <c r="GA74" s="191">
        <v>2</v>
      </c>
      <c r="GB74" s="191" t="s">
        <v>3077</v>
      </c>
      <c r="GC74" s="191" t="s">
        <v>21</v>
      </c>
      <c r="GD74" s="191">
        <v>2</v>
      </c>
      <c r="GE74" s="191" t="s">
        <v>14</v>
      </c>
      <c r="GF74" s="191" t="s">
        <v>14</v>
      </c>
      <c r="GG74" s="192">
        <v>44592</v>
      </c>
      <c r="GH74" s="190" t="s">
        <v>7042</v>
      </c>
      <c r="GI74" s="184">
        <v>0</v>
      </c>
      <c r="GJ74" s="184" t="s">
        <v>3077</v>
      </c>
      <c r="GK74" s="184" t="s">
        <v>21</v>
      </c>
      <c r="GL74" s="184">
        <v>2</v>
      </c>
      <c r="GM74" s="184" t="s">
        <v>14</v>
      </c>
      <c r="GN74" s="184" t="s">
        <v>14</v>
      </c>
      <c r="GO74" s="181">
        <v>44592</v>
      </c>
      <c r="GP74" s="191" t="s">
        <v>7037</v>
      </c>
      <c r="GQ74" s="191">
        <v>0</v>
      </c>
      <c r="GR74" s="191" t="s">
        <v>3077</v>
      </c>
      <c r="GS74" s="191" t="s">
        <v>21</v>
      </c>
      <c r="GT74" s="191">
        <v>2</v>
      </c>
      <c r="GU74" s="191" t="s">
        <v>14</v>
      </c>
      <c r="GV74" s="191" t="s">
        <v>14</v>
      </c>
      <c r="GW74" s="192">
        <v>44592</v>
      </c>
      <c r="GX74" s="190" t="s">
        <v>7043</v>
      </c>
      <c r="GY74" s="184">
        <v>0</v>
      </c>
      <c r="GZ74" s="184" t="s">
        <v>3077</v>
      </c>
      <c r="HA74" s="184" t="s">
        <v>21</v>
      </c>
      <c r="HB74" s="184">
        <v>2</v>
      </c>
      <c r="HC74" s="184" t="s">
        <v>14</v>
      </c>
      <c r="HD74" s="184" t="s">
        <v>14</v>
      </c>
      <c r="HE74" s="181">
        <v>44592</v>
      </c>
      <c r="HF74" s="191" t="s">
        <v>7035</v>
      </c>
      <c r="HG74" s="191">
        <v>2</v>
      </c>
      <c r="HH74" s="191" t="s">
        <v>3077</v>
      </c>
      <c r="HI74" s="191" t="s">
        <v>21</v>
      </c>
      <c r="HJ74" s="191">
        <v>2</v>
      </c>
      <c r="HK74" s="191" t="s">
        <v>14</v>
      </c>
      <c r="HL74" s="191" t="s">
        <v>14</v>
      </c>
      <c r="HM74" s="192">
        <v>44592</v>
      </c>
      <c r="HN74" s="190" t="s">
        <v>7041</v>
      </c>
      <c r="HO74" s="184">
        <v>2</v>
      </c>
      <c r="HP74" s="184" t="s">
        <v>3077</v>
      </c>
      <c r="HQ74" s="184" t="s">
        <v>21</v>
      </c>
      <c r="HR74" s="184">
        <v>2</v>
      </c>
      <c r="HS74" s="184" t="s">
        <v>14</v>
      </c>
      <c r="HT74" s="184" t="s">
        <v>14</v>
      </c>
      <c r="HU74" s="181">
        <v>44592</v>
      </c>
      <c r="HV74" s="191" t="s">
        <v>7038</v>
      </c>
      <c r="HW74" s="191">
        <v>0</v>
      </c>
      <c r="HX74" s="191" t="s">
        <v>3077</v>
      </c>
      <c r="HY74" s="191" t="s">
        <v>21</v>
      </c>
      <c r="HZ74" s="191">
        <v>2</v>
      </c>
      <c r="IA74" s="191" t="s">
        <v>14</v>
      </c>
      <c r="IB74" s="191" t="s">
        <v>14</v>
      </c>
      <c r="IC74" s="192">
        <v>44592</v>
      </c>
      <c r="ID74" s="190" t="s">
        <v>7040</v>
      </c>
      <c r="IE74" s="184">
        <v>0</v>
      </c>
      <c r="IF74" s="184" t="s">
        <v>3077</v>
      </c>
      <c r="IG74" s="184" t="s">
        <v>21</v>
      </c>
      <c r="IH74" s="184">
        <v>2</v>
      </c>
      <c r="II74" s="184" t="s">
        <v>14</v>
      </c>
      <c r="IJ74" s="184" t="s">
        <v>14</v>
      </c>
      <c r="IK74" s="181">
        <v>44592</v>
      </c>
      <c r="IL74" s="191" t="s">
        <v>7039</v>
      </c>
      <c r="IM74" s="191">
        <v>3</v>
      </c>
      <c r="IN74" s="191" t="s">
        <v>3077</v>
      </c>
      <c r="IO74" s="191" t="s">
        <v>21</v>
      </c>
      <c r="IP74" s="191">
        <v>2</v>
      </c>
      <c r="IQ74" s="191" t="s">
        <v>14</v>
      </c>
      <c r="IR74" s="191" t="s">
        <v>14</v>
      </c>
      <c r="IS74" s="192">
        <v>44592</v>
      </c>
    </row>
    <row r="75" spans="1:253" s="286" customFormat="1" ht="12.75" customHeight="1" x14ac:dyDescent="0.2">
      <c r="A75" s="286" t="s">
        <v>6882</v>
      </c>
      <c r="B75" s="286" t="s">
        <v>7905</v>
      </c>
      <c r="C75" s="286" t="s">
        <v>6883</v>
      </c>
      <c r="D75" s="286" t="s">
        <v>629</v>
      </c>
      <c r="E75" s="286" t="s">
        <v>7434</v>
      </c>
      <c r="F75" s="286" t="s">
        <v>6884</v>
      </c>
      <c r="G75" s="179">
        <v>19129000</v>
      </c>
      <c r="H75" s="180" t="s">
        <v>3591</v>
      </c>
      <c r="I75" s="180" t="s">
        <v>21</v>
      </c>
      <c r="J75" s="180">
        <v>2</v>
      </c>
      <c r="K75" s="180" t="s">
        <v>3593</v>
      </c>
      <c r="L75" s="180" t="s">
        <v>3592</v>
      </c>
      <c r="M75" s="181">
        <v>44592</v>
      </c>
      <c r="N75" s="190" t="s">
        <v>6888</v>
      </c>
      <c r="O75" s="182">
        <v>94548</v>
      </c>
      <c r="P75" s="182" t="s">
        <v>6885</v>
      </c>
      <c r="Q75" s="182" t="s">
        <v>21</v>
      </c>
      <c r="R75" s="182">
        <v>2</v>
      </c>
      <c r="S75" s="182" t="s">
        <v>6887</v>
      </c>
      <c r="T75" s="182" t="s">
        <v>6886</v>
      </c>
      <c r="U75" s="183">
        <v>44592</v>
      </c>
      <c r="V75" s="190" t="s">
        <v>6890</v>
      </c>
      <c r="W75" s="180">
        <v>17000000</v>
      </c>
      <c r="X75" s="180" t="s">
        <v>6885</v>
      </c>
      <c r="Y75" s="180" t="s">
        <v>21</v>
      </c>
      <c r="Z75" s="180">
        <v>2</v>
      </c>
      <c r="AA75" s="180" t="s">
        <v>6889</v>
      </c>
      <c r="AB75" s="180" t="s">
        <v>6886</v>
      </c>
      <c r="AC75" s="181">
        <v>44592</v>
      </c>
      <c r="AD75" s="190" t="s">
        <v>6892</v>
      </c>
      <c r="AE75" s="188">
        <v>414000</v>
      </c>
      <c r="AF75" s="188" t="s">
        <v>6862</v>
      </c>
      <c r="AG75" s="188" t="s">
        <v>21</v>
      </c>
      <c r="AH75" s="188">
        <v>2</v>
      </c>
      <c r="AI75" s="188" t="s">
        <v>6891</v>
      </c>
      <c r="AJ75" s="188" t="s">
        <v>6863</v>
      </c>
      <c r="AK75" s="189">
        <v>44592</v>
      </c>
      <c r="AL75" s="190" t="s">
        <v>6894</v>
      </c>
      <c r="AM75" s="180">
        <v>78000</v>
      </c>
      <c r="AN75" s="180" t="s">
        <v>6862</v>
      </c>
      <c r="AO75" s="180" t="s">
        <v>21</v>
      </c>
      <c r="AP75" s="180">
        <v>2</v>
      </c>
      <c r="AQ75" s="180" t="s">
        <v>6893</v>
      </c>
      <c r="AR75" s="180" t="s">
        <v>6863</v>
      </c>
      <c r="AS75" s="181">
        <v>44592</v>
      </c>
      <c r="AT75" s="191" t="s">
        <v>6897</v>
      </c>
      <c r="AU75" s="188">
        <v>147</v>
      </c>
      <c r="AV75" s="188" t="s">
        <v>6866</v>
      </c>
      <c r="AW75" s="188" t="s">
        <v>21</v>
      </c>
      <c r="AX75" s="188">
        <v>2</v>
      </c>
      <c r="AY75" s="188" t="s">
        <v>6896</v>
      </c>
      <c r="AZ75" s="188" t="s">
        <v>6867</v>
      </c>
      <c r="BA75" s="189">
        <v>44592</v>
      </c>
      <c r="BB75" s="190" t="s">
        <v>6895</v>
      </c>
      <c r="BC75" s="180" t="s">
        <v>14</v>
      </c>
      <c r="BD75" s="180" t="s">
        <v>14</v>
      </c>
      <c r="BE75" s="180" t="s">
        <v>14</v>
      </c>
      <c r="BF75" s="180" t="s">
        <v>14</v>
      </c>
      <c r="BG75" s="180" t="s">
        <v>14</v>
      </c>
      <c r="BH75" s="180" t="s">
        <v>14</v>
      </c>
      <c r="BI75" s="181">
        <v>44592</v>
      </c>
      <c r="BJ75" s="191" t="s">
        <v>6899</v>
      </c>
      <c r="BK75" s="191">
        <v>32</v>
      </c>
      <c r="BL75" s="191" t="s">
        <v>6866</v>
      </c>
      <c r="BM75" s="191" t="s">
        <v>21</v>
      </c>
      <c r="BN75" s="191">
        <v>2</v>
      </c>
      <c r="BO75" s="191" t="s">
        <v>6898</v>
      </c>
      <c r="BP75" s="188" t="s">
        <v>6867</v>
      </c>
      <c r="BQ75" s="192">
        <v>44592</v>
      </c>
      <c r="BR75" s="190" t="s">
        <v>6901</v>
      </c>
      <c r="BS75" s="184" t="s">
        <v>14</v>
      </c>
      <c r="BT75" s="184" t="s">
        <v>14</v>
      </c>
      <c r="BU75" s="184" t="s">
        <v>14</v>
      </c>
      <c r="BV75" s="184" t="s">
        <v>14</v>
      </c>
      <c r="BW75" s="184" t="s">
        <v>14</v>
      </c>
      <c r="BX75" s="184" t="s">
        <v>14</v>
      </c>
      <c r="BY75" s="181">
        <v>44592</v>
      </c>
      <c r="BZ75" s="191" t="s">
        <v>6902</v>
      </c>
      <c r="CA75" s="191" t="s">
        <v>14</v>
      </c>
      <c r="CB75" s="191" t="s">
        <v>14</v>
      </c>
      <c r="CC75" s="191" t="s">
        <v>14</v>
      </c>
      <c r="CD75" s="191" t="s">
        <v>14</v>
      </c>
      <c r="CE75" s="191" t="s">
        <v>14</v>
      </c>
      <c r="CF75" s="191" t="s">
        <v>14</v>
      </c>
      <c r="CG75" s="192">
        <v>44592</v>
      </c>
      <c r="CH75" s="190" t="s">
        <v>8228</v>
      </c>
      <c r="CI75" s="191" t="e">
        <v>#N/A</v>
      </c>
      <c r="CJ75" s="191" t="e">
        <v>#N/A</v>
      </c>
      <c r="CK75" s="191" t="e">
        <v>#N/A</v>
      </c>
      <c r="CL75" s="191" t="e">
        <v>#N/A</v>
      </c>
      <c r="CM75" s="191" t="e">
        <v>#N/A</v>
      </c>
      <c r="CN75" s="191" t="e">
        <v>#N/A</v>
      </c>
      <c r="CO75" s="193" t="e">
        <v>#N/A</v>
      </c>
      <c r="CP75" s="191" t="s">
        <v>6903</v>
      </c>
      <c r="CQ75" s="184" t="s">
        <v>14</v>
      </c>
      <c r="CR75" s="184" t="s">
        <v>14</v>
      </c>
      <c r="CS75" s="184" t="s">
        <v>14</v>
      </c>
      <c r="CT75" s="184" t="s">
        <v>14</v>
      </c>
      <c r="CU75" s="184" t="s">
        <v>14</v>
      </c>
      <c r="CV75" s="184" t="s">
        <v>14</v>
      </c>
      <c r="CW75" s="181">
        <v>44592</v>
      </c>
      <c r="CX75" s="191" t="s">
        <v>6904</v>
      </c>
      <c r="CY75" s="188">
        <v>78000</v>
      </c>
      <c r="CZ75" s="188" t="s">
        <v>6862</v>
      </c>
      <c r="DA75" s="188" t="s">
        <v>21</v>
      </c>
      <c r="DB75" s="188">
        <v>2</v>
      </c>
      <c r="DC75" s="188" t="s">
        <v>6908</v>
      </c>
      <c r="DD75" s="188" t="s">
        <v>6863</v>
      </c>
      <c r="DE75" s="194">
        <v>44592</v>
      </c>
      <c r="DF75" s="190" t="s">
        <v>6906</v>
      </c>
      <c r="DG75" s="180">
        <v>16586000</v>
      </c>
      <c r="DH75" s="184" t="s">
        <v>6862</v>
      </c>
      <c r="DI75" s="184" t="s">
        <v>21</v>
      </c>
      <c r="DJ75" s="184">
        <v>2</v>
      </c>
      <c r="DK75" s="184" t="s">
        <v>6872</v>
      </c>
      <c r="DL75" s="184" t="s">
        <v>6905</v>
      </c>
      <c r="DM75" s="181">
        <v>44592</v>
      </c>
      <c r="DN75" s="191" t="s">
        <v>6907</v>
      </c>
      <c r="DO75" s="188">
        <v>336000</v>
      </c>
      <c r="DP75" s="191" t="s">
        <v>6862</v>
      </c>
      <c r="DQ75" s="191" t="s">
        <v>21</v>
      </c>
      <c r="DR75" s="191">
        <v>2</v>
      </c>
      <c r="DS75" s="191" t="s">
        <v>6874</v>
      </c>
      <c r="DT75" s="191" t="s">
        <v>6905</v>
      </c>
      <c r="DU75" s="192">
        <v>44592</v>
      </c>
      <c r="DV75" s="190" t="s">
        <v>6909</v>
      </c>
      <c r="DW75" s="180">
        <v>78000</v>
      </c>
      <c r="DX75" s="184" t="s">
        <v>6862</v>
      </c>
      <c r="DY75" s="184" t="s">
        <v>21</v>
      </c>
      <c r="DZ75" s="184">
        <v>2</v>
      </c>
      <c r="EA75" s="184" t="s">
        <v>6908</v>
      </c>
      <c r="EB75" s="184" t="s">
        <v>6863</v>
      </c>
      <c r="EC75" s="181">
        <v>44592</v>
      </c>
      <c r="ED75" s="191" t="s">
        <v>6910</v>
      </c>
      <c r="EE75" s="188">
        <v>0</v>
      </c>
      <c r="EF75" s="191" t="s">
        <v>6862</v>
      </c>
      <c r="EG75" s="191" t="s">
        <v>21</v>
      </c>
      <c r="EH75" s="191">
        <v>2</v>
      </c>
      <c r="EI75" s="191" t="s">
        <v>6908</v>
      </c>
      <c r="EJ75" s="191" t="s">
        <v>6863</v>
      </c>
      <c r="EK75" s="192">
        <v>44592</v>
      </c>
      <c r="EL75" s="190" t="s">
        <v>6911</v>
      </c>
      <c r="EM75" s="180">
        <v>0</v>
      </c>
      <c r="EN75" s="184" t="s">
        <v>6862</v>
      </c>
      <c r="EO75" s="184" t="s">
        <v>21</v>
      </c>
      <c r="EP75" s="184">
        <v>2</v>
      </c>
      <c r="EQ75" s="184" t="s">
        <v>6908</v>
      </c>
      <c r="ER75" s="184" t="s">
        <v>6863</v>
      </c>
      <c r="ES75" s="181">
        <v>44592</v>
      </c>
      <c r="ET75" s="191" t="s">
        <v>6900</v>
      </c>
      <c r="EU75" s="191">
        <v>48</v>
      </c>
      <c r="EV75" s="191" t="s">
        <v>6568</v>
      </c>
      <c r="EW75" s="191" t="s">
        <v>21</v>
      </c>
      <c r="EX75" s="191">
        <v>2</v>
      </c>
      <c r="EY75" s="191" t="s">
        <v>6571</v>
      </c>
      <c r="EZ75" s="191" t="s">
        <v>2021</v>
      </c>
      <c r="FA75" s="192">
        <v>44592</v>
      </c>
      <c r="FB75" s="190" t="s">
        <v>6912</v>
      </c>
      <c r="FC75" s="184">
        <v>2</v>
      </c>
      <c r="FD75" s="184" t="s">
        <v>3599</v>
      </c>
      <c r="FE75" s="184" t="s">
        <v>41</v>
      </c>
      <c r="FF75" s="184">
        <v>1</v>
      </c>
      <c r="FG75" s="184" t="s">
        <v>3601</v>
      </c>
      <c r="FH75" s="184" t="s">
        <v>3600</v>
      </c>
      <c r="FI75" s="181">
        <v>44592</v>
      </c>
      <c r="FJ75" s="190" t="s">
        <v>6916</v>
      </c>
      <c r="FK75" s="191">
        <v>116000</v>
      </c>
      <c r="FL75" s="191" t="s">
        <v>6913</v>
      </c>
      <c r="FM75" s="191" t="s">
        <v>59</v>
      </c>
      <c r="FN75" s="191">
        <v>3</v>
      </c>
      <c r="FO75" s="191" t="s">
        <v>6915</v>
      </c>
      <c r="FP75" s="188" t="s">
        <v>6914</v>
      </c>
      <c r="FQ75" s="189">
        <v>44592</v>
      </c>
      <c r="FR75" s="190" t="s">
        <v>6917</v>
      </c>
      <c r="FS75" s="184" t="s">
        <v>14</v>
      </c>
      <c r="FT75" s="184" t="s">
        <v>14</v>
      </c>
      <c r="FU75" s="184" t="s">
        <v>14</v>
      </c>
      <c r="FV75" s="184" t="s">
        <v>14</v>
      </c>
      <c r="FW75" s="184" t="s">
        <v>14</v>
      </c>
      <c r="FX75" s="184" t="s">
        <v>14</v>
      </c>
      <c r="FY75" s="181">
        <v>44592</v>
      </c>
      <c r="FZ75" s="191" t="s">
        <v>7045</v>
      </c>
      <c r="GA75" s="191">
        <v>2</v>
      </c>
      <c r="GB75" s="191" t="s">
        <v>3077</v>
      </c>
      <c r="GC75" s="191" t="s">
        <v>21</v>
      </c>
      <c r="GD75" s="191">
        <v>2</v>
      </c>
      <c r="GE75" s="191" t="s">
        <v>14</v>
      </c>
      <c r="GF75" s="191" t="s">
        <v>14</v>
      </c>
      <c r="GG75" s="192">
        <v>44592</v>
      </c>
      <c r="GH75" s="190" t="s">
        <v>7051</v>
      </c>
      <c r="GI75" s="184">
        <v>0</v>
      </c>
      <c r="GJ75" s="184" t="s">
        <v>3077</v>
      </c>
      <c r="GK75" s="184" t="s">
        <v>21</v>
      </c>
      <c r="GL75" s="184">
        <v>2</v>
      </c>
      <c r="GM75" s="184" t="s">
        <v>14</v>
      </c>
      <c r="GN75" s="184" t="s">
        <v>14</v>
      </c>
      <c r="GO75" s="181">
        <v>44592</v>
      </c>
      <c r="GP75" s="191" t="s">
        <v>7046</v>
      </c>
      <c r="GQ75" s="191">
        <v>0</v>
      </c>
      <c r="GR75" s="191" t="s">
        <v>3077</v>
      </c>
      <c r="GS75" s="191" t="s">
        <v>21</v>
      </c>
      <c r="GT75" s="191">
        <v>2</v>
      </c>
      <c r="GU75" s="191" t="s">
        <v>14</v>
      </c>
      <c r="GV75" s="191" t="s">
        <v>14</v>
      </c>
      <c r="GW75" s="192">
        <v>44592</v>
      </c>
      <c r="GX75" s="190" t="s">
        <v>7052</v>
      </c>
      <c r="GY75" s="184">
        <v>0</v>
      </c>
      <c r="GZ75" s="184" t="s">
        <v>3077</v>
      </c>
      <c r="HA75" s="184" t="s">
        <v>21</v>
      </c>
      <c r="HB75" s="184">
        <v>2</v>
      </c>
      <c r="HC75" s="184" t="s">
        <v>14</v>
      </c>
      <c r="HD75" s="184" t="s">
        <v>14</v>
      </c>
      <c r="HE75" s="181">
        <v>44592</v>
      </c>
      <c r="HF75" s="191" t="s">
        <v>7044</v>
      </c>
      <c r="HG75" s="191">
        <v>2</v>
      </c>
      <c r="HH75" s="191" t="s">
        <v>3077</v>
      </c>
      <c r="HI75" s="191" t="s">
        <v>21</v>
      </c>
      <c r="HJ75" s="191">
        <v>2</v>
      </c>
      <c r="HK75" s="191" t="s">
        <v>14</v>
      </c>
      <c r="HL75" s="191" t="s">
        <v>14</v>
      </c>
      <c r="HM75" s="192">
        <v>44592</v>
      </c>
      <c r="HN75" s="190" t="s">
        <v>7050</v>
      </c>
      <c r="HO75" s="184">
        <v>2</v>
      </c>
      <c r="HP75" s="184" t="s">
        <v>3077</v>
      </c>
      <c r="HQ75" s="184" t="s">
        <v>21</v>
      </c>
      <c r="HR75" s="184">
        <v>2</v>
      </c>
      <c r="HS75" s="184" t="s">
        <v>14</v>
      </c>
      <c r="HT75" s="184" t="s">
        <v>14</v>
      </c>
      <c r="HU75" s="181">
        <v>44592</v>
      </c>
      <c r="HV75" s="191" t="s">
        <v>7047</v>
      </c>
      <c r="HW75" s="191">
        <v>0</v>
      </c>
      <c r="HX75" s="191" t="s">
        <v>3077</v>
      </c>
      <c r="HY75" s="191" t="s">
        <v>21</v>
      </c>
      <c r="HZ75" s="191">
        <v>2</v>
      </c>
      <c r="IA75" s="191" t="s">
        <v>14</v>
      </c>
      <c r="IB75" s="191" t="s">
        <v>14</v>
      </c>
      <c r="IC75" s="192">
        <v>44592</v>
      </c>
      <c r="ID75" s="190" t="s">
        <v>7049</v>
      </c>
      <c r="IE75" s="184">
        <v>0</v>
      </c>
      <c r="IF75" s="184" t="s">
        <v>3077</v>
      </c>
      <c r="IG75" s="184" t="s">
        <v>21</v>
      </c>
      <c r="IH75" s="184">
        <v>2</v>
      </c>
      <c r="II75" s="184" t="s">
        <v>14</v>
      </c>
      <c r="IJ75" s="184" t="s">
        <v>14</v>
      </c>
      <c r="IK75" s="181">
        <v>44592</v>
      </c>
      <c r="IL75" s="191" t="s">
        <v>7048</v>
      </c>
      <c r="IM75" s="191">
        <v>3</v>
      </c>
      <c r="IN75" s="191" t="s">
        <v>3077</v>
      </c>
      <c r="IO75" s="191" t="s">
        <v>21</v>
      </c>
      <c r="IP75" s="191">
        <v>2</v>
      </c>
      <c r="IQ75" s="191" t="s">
        <v>14</v>
      </c>
      <c r="IR75" s="191" t="s">
        <v>14</v>
      </c>
      <c r="IS75" s="192">
        <v>44592</v>
      </c>
    </row>
    <row r="76" spans="1:253" s="286" customFormat="1" ht="12.75" customHeight="1" x14ac:dyDescent="0.2">
      <c r="A76" s="286" t="s">
        <v>2920</v>
      </c>
      <c r="B76" s="286" t="s">
        <v>7815</v>
      </c>
      <c r="C76" s="286" t="s">
        <v>2921</v>
      </c>
      <c r="D76" s="286" t="s">
        <v>2922</v>
      </c>
      <c r="E76" s="286" t="s">
        <v>7435</v>
      </c>
      <c r="F76" s="286" t="s">
        <v>2926</v>
      </c>
      <c r="G76" s="179">
        <v>30485000</v>
      </c>
      <c r="H76" s="180" t="s">
        <v>2923</v>
      </c>
      <c r="I76" s="180" t="s">
        <v>21</v>
      </c>
      <c r="J76" s="180">
        <v>2</v>
      </c>
      <c r="K76" s="180" t="s">
        <v>2925</v>
      </c>
      <c r="L76" s="180" t="s">
        <v>2924</v>
      </c>
      <c r="M76" s="181">
        <v>44281</v>
      </c>
      <c r="N76" s="190" t="s">
        <v>2930</v>
      </c>
      <c r="O76" s="182">
        <v>9395</v>
      </c>
      <c r="P76" s="182" t="s">
        <v>2927</v>
      </c>
      <c r="Q76" s="182" t="s">
        <v>21</v>
      </c>
      <c r="R76" s="182">
        <v>2</v>
      </c>
      <c r="S76" s="182" t="s">
        <v>2929</v>
      </c>
      <c r="T76" s="182" t="s">
        <v>2928</v>
      </c>
      <c r="U76" s="183">
        <v>44281</v>
      </c>
      <c r="V76" s="190" t="s">
        <v>2939</v>
      </c>
      <c r="W76" s="180">
        <v>3815000</v>
      </c>
      <c r="X76" s="180" t="s">
        <v>2927</v>
      </c>
      <c r="Y76" s="180" t="s">
        <v>21</v>
      </c>
      <c r="Z76" s="180">
        <v>2</v>
      </c>
      <c r="AA76" s="180" t="s">
        <v>2938</v>
      </c>
      <c r="AB76" s="180" t="s">
        <v>2928</v>
      </c>
      <c r="AC76" s="181">
        <v>44284</v>
      </c>
      <c r="AD76" s="190" t="s">
        <v>6131</v>
      </c>
      <c r="AE76" s="188">
        <v>180000</v>
      </c>
      <c r="AF76" s="188" t="s">
        <v>6128</v>
      </c>
      <c r="AG76" s="188" t="s">
        <v>21</v>
      </c>
      <c r="AH76" s="188">
        <v>2</v>
      </c>
      <c r="AI76" s="188" t="s">
        <v>6130</v>
      </c>
      <c r="AJ76" s="188" t="s">
        <v>6129</v>
      </c>
      <c r="AK76" s="189">
        <v>44584</v>
      </c>
      <c r="AL76" s="190" t="s">
        <v>6133</v>
      </c>
      <c r="AM76" s="180">
        <v>180000</v>
      </c>
      <c r="AN76" s="180" t="s">
        <v>6128</v>
      </c>
      <c r="AO76" s="180" t="s">
        <v>21</v>
      </c>
      <c r="AP76" s="180">
        <v>2</v>
      </c>
      <c r="AQ76" s="180" t="s">
        <v>6132</v>
      </c>
      <c r="AR76" s="180" t="s">
        <v>6129</v>
      </c>
      <c r="AS76" s="181">
        <v>44584</v>
      </c>
      <c r="AT76" s="191" t="s">
        <v>8229</v>
      </c>
      <c r="AU76" s="188" t="e">
        <v>#N/A</v>
      </c>
      <c r="AV76" s="188" t="e">
        <v>#N/A</v>
      </c>
      <c r="AW76" s="188" t="e">
        <v>#N/A</v>
      </c>
      <c r="AX76" s="188" t="e">
        <v>#N/A</v>
      </c>
      <c r="AY76" s="188" t="e">
        <v>#N/A</v>
      </c>
      <c r="AZ76" s="188" t="e">
        <v>#N/A</v>
      </c>
      <c r="BA76" s="189" t="e">
        <v>#N/A</v>
      </c>
      <c r="BB76" s="190" t="s">
        <v>8230</v>
      </c>
      <c r="BC76" s="180" t="e">
        <v>#N/A</v>
      </c>
      <c r="BD76" s="180" t="e">
        <v>#N/A</v>
      </c>
      <c r="BE76" s="180" t="e">
        <v>#N/A</v>
      </c>
      <c r="BF76" s="180" t="e">
        <v>#N/A</v>
      </c>
      <c r="BG76" s="180" t="e">
        <v>#N/A</v>
      </c>
      <c r="BH76" s="180" t="e">
        <v>#N/A</v>
      </c>
      <c r="BI76" s="181" t="e">
        <v>#N/A</v>
      </c>
      <c r="BJ76" s="191" t="s">
        <v>2933</v>
      </c>
      <c r="BK76" s="191">
        <v>0</v>
      </c>
      <c r="BL76" s="191" t="s">
        <v>2931</v>
      </c>
      <c r="BM76" s="191" t="s">
        <v>59</v>
      </c>
      <c r="BN76" s="191">
        <v>3</v>
      </c>
      <c r="BO76" s="191" t="s">
        <v>2932</v>
      </c>
      <c r="BP76" s="188" t="s">
        <v>2021</v>
      </c>
      <c r="BQ76" s="192">
        <v>44281</v>
      </c>
      <c r="BR76" s="190" t="s">
        <v>8231</v>
      </c>
      <c r="BS76" s="184" t="e">
        <v>#N/A</v>
      </c>
      <c r="BT76" s="184" t="e">
        <v>#N/A</v>
      </c>
      <c r="BU76" s="184" t="e">
        <v>#N/A</v>
      </c>
      <c r="BV76" s="184" t="e">
        <v>#N/A</v>
      </c>
      <c r="BW76" s="184" t="e">
        <v>#N/A</v>
      </c>
      <c r="BX76" s="184" t="e">
        <v>#N/A</v>
      </c>
      <c r="BY76" s="181" t="e">
        <v>#N/A</v>
      </c>
      <c r="BZ76" s="191" t="s">
        <v>8232</v>
      </c>
      <c r="CA76" s="191" t="e">
        <v>#N/A</v>
      </c>
      <c r="CB76" s="191" t="e">
        <v>#N/A</v>
      </c>
      <c r="CC76" s="191" t="e">
        <v>#N/A</v>
      </c>
      <c r="CD76" s="191" t="e">
        <v>#N/A</v>
      </c>
      <c r="CE76" s="191" t="e">
        <v>#N/A</v>
      </c>
      <c r="CF76" s="191" t="e">
        <v>#N/A</v>
      </c>
      <c r="CG76" s="192" t="e">
        <v>#N/A</v>
      </c>
      <c r="CH76" s="190" t="s">
        <v>8233</v>
      </c>
      <c r="CI76" s="191" t="e">
        <v>#N/A</v>
      </c>
      <c r="CJ76" s="191" t="e">
        <v>#N/A</v>
      </c>
      <c r="CK76" s="191" t="e">
        <v>#N/A</v>
      </c>
      <c r="CL76" s="191" t="e">
        <v>#N/A</v>
      </c>
      <c r="CM76" s="191" t="e">
        <v>#N/A</v>
      </c>
      <c r="CN76" s="191" t="e">
        <v>#N/A</v>
      </c>
      <c r="CO76" s="193" t="e">
        <v>#N/A</v>
      </c>
      <c r="CP76" s="191" t="s">
        <v>8234</v>
      </c>
      <c r="CQ76" s="184" t="e">
        <v>#N/A</v>
      </c>
      <c r="CR76" s="184" t="e">
        <v>#N/A</v>
      </c>
      <c r="CS76" s="184" t="e">
        <v>#N/A</v>
      </c>
      <c r="CT76" s="184" t="e">
        <v>#N/A</v>
      </c>
      <c r="CU76" s="184" t="e">
        <v>#N/A</v>
      </c>
      <c r="CV76" s="184" t="e">
        <v>#N/A</v>
      </c>
      <c r="CW76" s="181" t="e">
        <v>#N/A</v>
      </c>
      <c r="CX76" s="191" t="s">
        <v>6134</v>
      </c>
      <c r="CY76" s="188">
        <v>180000</v>
      </c>
      <c r="CZ76" s="188" t="s">
        <v>6128</v>
      </c>
      <c r="DA76" s="188" t="s">
        <v>21</v>
      </c>
      <c r="DB76" s="188">
        <v>2</v>
      </c>
      <c r="DC76" s="188" t="s">
        <v>6135</v>
      </c>
      <c r="DD76" s="188" t="s">
        <v>6129</v>
      </c>
      <c r="DE76" s="194">
        <v>44584</v>
      </c>
      <c r="DF76" s="190" t="s">
        <v>6138</v>
      </c>
      <c r="DG76" s="180">
        <v>3634000</v>
      </c>
      <c r="DH76" s="184" t="s">
        <v>6137</v>
      </c>
      <c r="DI76" s="184" t="s">
        <v>21</v>
      </c>
      <c r="DJ76" s="184">
        <v>2</v>
      </c>
      <c r="DK76" s="184" t="s">
        <v>2934</v>
      </c>
      <c r="DL76" s="184" t="s">
        <v>2928</v>
      </c>
      <c r="DM76" s="181">
        <v>44584</v>
      </c>
      <c r="DN76" s="191" t="s">
        <v>2935</v>
      </c>
      <c r="DO76" s="188">
        <v>0</v>
      </c>
      <c r="DP76" s="191" t="s">
        <v>2927</v>
      </c>
      <c r="DQ76" s="191" t="s">
        <v>21</v>
      </c>
      <c r="DR76" s="191">
        <v>2</v>
      </c>
      <c r="DS76" s="191" t="s">
        <v>2934</v>
      </c>
      <c r="DT76" s="191" t="s">
        <v>2928</v>
      </c>
      <c r="DU76" s="192">
        <v>44281</v>
      </c>
      <c r="DV76" s="190" t="s">
        <v>6136</v>
      </c>
      <c r="DW76" s="180">
        <v>180000</v>
      </c>
      <c r="DX76" s="184" t="s">
        <v>6128</v>
      </c>
      <c r="DY76" s="184" t="s">
        <v>21</v>
      </c>
      <c r="DZ76" s="184">
        <v>2</v>
      </c>
      <c r="EA76" s="184" t="s">
        <v>6135</v>
      </c>
      <c r="EB76" s="184" t="s">
        <v>6129</v>
      </c>
      <c r="EC76" s="181">
        <v>44584</v>
      </c>
      <c r="ED76" s="191" t="s">
        <v>2936</v>
      </c>
      <c r="EE76" s="188">
        <v>0</v>
      </c>
      <c r="EF76" s="191" t="s">
        <v>2927</v>
      </c>
      <c r="EG76" s="191" t="s">
        <v>21</v>
      </c>
      <c r="EH76" s="191">
        <v>2</v>
      </c>
      <c r="EI76" s="191" t="s">
        <v>2934</v>
      </c>
      <c r="EJ76" s="191" t="s">
        <v>2928</v>
      </c>
      <c r="EK76" s="192">
        <v>44284</v>
      </c>
      <c r="EL76" s="190" t="s">
        <v>2937</v>
      </c>
      <c r="EM76" s="180">
        <v>0</v>
      </c>
      <c r="EN76" s="184" t="s">
        <v>2927</v>
      </c>
      <c r="EO76" s="184" t="s">
        <v>21</v>
      </c>
      <c r="EP76" s="184">
        <v>2</v>
      </c>
      <c r="EQ76" s="184" t="s">
        <v>2934</v>
      </c>
      <c r="ER76" s="184" t="s">
        <v>2928</v>
      </c>
      <c r="ES76" s="181">
        <v>44284</v>
      </c>
      <c r="ET76" s="191" t="s">
        <v>6127</v>
      </c>
      <c r="EU76" s="191">
        <v>4</v>
      </c>
      <c r="EV76" s="191" t="s">
        <v>6029</v>
      </c>
      <c r="EW76" s="191" t="s">
        <v>59</v>
      </c>
      <c r="EX76" s="191">
        <v>3</v>
      </c>
      <c r="EY76" s="191" t="s">
        <v>6126</v>
      </c>
      <c r="EZ76" s="191" t="s">
        <v>2855</v>
      </c>
      <c r="FA76" s="192">
        <v>44584</v>
      </c>
      <c r="FB76" s="190" t="s">
        <v>2942</v>
      </c>
      <c r="FC76" s="184">
        <v>3</v>
      </c>
      <c r="FD76" s="184" t="s">
        <v>2927</v>
      </c>
      <c r="FE76" s="184" t="s">
        <v>21</v>
      </c>
      <c r="FF76" s="184">
        <v>2</v>
      </c>
      <c r="FG76" s="184" t="s">
        <v>2941</v>
      </c>
      <c r="FH76" s="184" t="s">
        <v>2940</v>
      </c>
      <c r="FI76" s="181">
        <v>44284</v>
      </c>
      <c r="FJ76" s="190" t="s">
        <v>8235</v>
      </c>
      <c r="FK76" s="191" t="e">
        <v>#N/A</v>
      </c>
      <c r="FL76" s="191" t="e">
        <v>#N/A</v>
      </c>
      <c r="FM76" s="191" t="e">
        <v>#N/A</v>
      </c>
      <c r="FN76" s="191" t="e">
        <v>#N/A</v>
      </c>
      <c r="FO76" s="191" t="e">
        <v>#N/A</v>
      </c>
      <c r="FP76" s="188" t="e">
        <v>#N/A</v>
      </c>
      <c r="FQ76" s="189" t="e">
        <v>#N/A</v>
      </c>
      <c r="FR76" s="190" t="s">
        <v>8236</v>
      </c>
      <c r="FS76" s="184" t="e">
        <v>#N/A</v>
      </c>
      <c r="FT76" s="184" t="e">
        <v>#N/A</v>
      </c>
      <c r="FU76" s="184" t="e">
        <v>#N/A</v>
      </c>
      <c r="FV76" s="184" t="e">
        <v>#N/A</v>
      </c>
      <c r="FW76" s="184" t="e">
        <v>#N/A</v>
      </c>
      <c r="FX76" s="184" t="e">
        <v>#N/A</v>
      </c>
      <c r="FY76" s="181" t="e">
        <v>#N/A</v>
      </c>
      <c r="FZ76" s="191" t="s">
        <v>4249</v>
      </c>
      <c r="GA76" s="191">
        <v>1</v>
      </c>
      <c r="GB76" s="191" t="s">
        <v>3077</v>
      </c>
      <c r="GC76" s="191" t="s">
        <v>21</v>
      </c>
      <c r="GD76" s="191">
        <v>2</v>
      </c>
      <c r="GE76" s="191" t="s">
        <v>14</v>
      </c>
      <c r="GF76" s="191" t="s">
        <v>14</v>
      </c>
      <c r="GG76" s="192">
        <v>44494</v>
      </c>
      <c r="GH76" s="190" t="s">
        <v>4255</v>
      </c>
      <c r="GI76" s="184">
        <v>0</v>
      </c>
      <c r="GJ76" s="184" t="s">
        <v>3077</v>
      </c>
      <c r="GK76" s="184" t="s">
        <v>21</v>
      </c>
      <c r="GL76" s="184">
        <v>2</v>
      </c>
      <c r="GM76" s="184" t="s">
        <v>14</v>
      </c>
      <c r="GN76" s="184" t="s">
        <v>14</v>
      </c>
      <c r="GO76" s="181">
        <v>44494</v>
      </c>
      <c r="GP76" s="191" t="s">
        <v>4250</v>
      </c>
      <c r="GQ76" s="191">
        <v>0</v>
      </c>
      <c r="GR76" s="191" t="s">
        <v>3077</v>
      </c>
      <c r="GS76" s="191" t="s">
        <v>21</v>
      </c>
      <c r="GT76" s="191">
        <v>2</v>
      </c>
      <c r="GU76" s="191" t="s">
        <v>14</v>
      </c>
      <c r="GV76" s="191" t="s">
        <v>14</v>
      </c>
      <c r="GW76" s="192">
        <v>44494</v>
      </c>
      <c r="GX76" s="190" t="s">
        <v>4256</v>
      </c>
      <c r="GY76" s="184">
        <v>0</v>
      </c>
      <c r="GZ76" s="184" t="s">
        <v>3077</v>
      </c>
      <c r="HA76" s="184" t="s">
        <v>21</v>
      </c>
      <c r="HB76" s="184">
        <v>2</v>
      </c>
      <c r="HC76" s="184" t="s">
        <v>14</v>
      </c>
      <c r="HD76" s="184" t="s">
        <v>14</v>
      </c>
      <c r="HE76" s="181">
        <v>44494</v>
      </c>
      <c r="HF76" s="191" t="s">
        <v>4248</v>
      </c>
      <c r="HG76" s="191">
        <v>0</v>
      </c>
      <c r="HH76" s="191" t="s">
        <v>3077</v>
      </c>
      <c r="HI76" s="191" t="s">
        <v>21</v>
      </c>
      <c r="HJ76" s="191">
        <v>2</v>
      </c>
      <c r="HK76" s="191" t="s">
        <v>14</v>
      </c>
      <c r="HL76" s="191" t="s">
        <v>14</v>
      </c>
      <c r="HM76" s="192">
        <v>44494</v>
      </c>
      <c r="HN76" s="190" t="s">
        <v>4254</v>
      </c>
      <c r="HO76" s="184">
        <v>1</v>
      </c>
      <c r="HP76" s="184" t="s">
        <v>3077</v>
      </c>
      <c r="HQ76" s="184" t="s">
        <v>21</v>
      </c>
      <c r="HR76" s="184">
        <v>2</v>
      </c>
      <c r="HS76" s="184" t="s">
        <v>14</v>
      </c>
      <c r="HT76" s="184" t="s">
        <v>14</v>
      </c>
      <c r="HU76" s="181">
        <v>44494</v>
      </c>
      <c r="HV76" s="191" t="s">
        <v>4251</v>
      </c>
      <c r="HW76" s="191">
        <v>0</v>
      </c>
      <c r="HX76" s="191" t="s">
        <v>3077</v>
      </c>
      <c r="HY76" s="191" t="s">
        <v>21</v>
      </c>
      <c r="HZ76" s="191">
        <v>2</v>
      </c>
      <c r="IA76" s="191" t="s">
        <v>14</v>
      </c>
      <c r="IB76" s="191" t="s">
        <v>14</v>
      </c>
      <c r="IC76" s="192">
        <v>44494</v>
      </c>
      <c r="ID76" s="190" t="s">
        <v>4253</v>
      </c>
      <c r="IE76" s="184">
        <v>0</v>
      </c>
      <c r="IF76" s="184" t="s">
        <v>3077</v>
      </c>
      <c r="IG76" s="184" t="s">
        <v>21</v>
      </c>
      <c r="IH76" s="184">
        <v>2</v>
      </c>
      <c r="II76" s="184" t="s">
        <v>14</v>
      </c>
      <c r="IJ76" s="184" t="s">
        <v>14</v>
      </c>
      <c r="IK76" s="181">
        <v>44494</v>
      </c>
      <c r="IL76" s="191" t="s">
        <v>4252</v>
      </c>
      <c r="IM76" s="191">
        <v>0</v>
      </c>
      <c r="IN76" s="191" t="s">
        <v>3077</v>
      </c>
      <c r="IO76" s="191" t="s">
        <v>21</v>
      </c>
      <c r="IP76" s="191">
        <v>2</v>
      </c>
      <c r="IQ76" s="191" t="s">
        <v>14</v>
      </c>
      <c r="IR76" s="191" t="s">
        <v>14</v>
      </c>
      <c r="IS76" s="192">
        <v>44494</v>
      </c>
    </row>
    <row r="77" spans="1:253" s="286" customFormat="1" ht="12.75" customHeight="1" x14ac:dyDescent="0.2">
      <c r="A77" s="286" t="s">
        <v>1637</v>
      </c>
      <c r="B77" s="286" t="s">
        <v>7803</v>
      </c>
      <c r="C77" s="286" t="s">
        <v>1638</v>
      </c>
      <c r="D77" s="286" t="s">
        <v>1639</v>
      </c>
      <c r="E77" s="286" t="s">
        <v>7436</v>
      </c>
      <c r="F77" s="286" t="s">
        <v>3299</v>
      </c>
      <c r="G77" s="179">
        <v>2541000</v>
      </c>
      <c r="H77" s="180" t="s">
        <v>3296</v>
      </c>
      <c r="I77" s="180" t="s">
        <v>21</v>
      </c>
      <c r="J77" s="180">
        <v>2</v>
      </c>
      <c r="K77" s="180" t="s">
        <v>3298</v>
      </c>
      <c r="L77" s="180" t="s">
        <v>3297</v>
      </c>
      <c r="M77" s="181">
        <v>44388</v>
      </c>
      <c r="N77" s="190" t="s">
        <v>3301</v>
      </c>
      <c r="O77" s="182">
        <v>824292</v>
      </c>
      <c r="P77" s="182" t="s">
        <v>3290</v>
      </c>
      <c r="Q77" s="182" t="s">
        <v>21</v>
      </c>
      <c r="R77" s="182">
        <v>2</v>
      </c>
      <c r="S77" s="182" t="s">
        <v>3300</v>
      </c>
      <c r="T77" s="182" t="s">
        <v>3291</v>
      </c>
      <c r="U77" s="183">
        <v>44388</v>
      </c>
      <c r="V77" s="190" t="s">
        <v>5527</v>
      </c>
      <c r="W77" s="180">
        <v>2551000</v>
      </c>
      <c r="X77" s="180" t="s">
        <v>5525</v>
      </c>
      <c r="Y77" s="180" t="s">
        <v>21</v>
      </c>
      <c r="Z77" s="180">
        <v>2</v>
      </c>
      <c r="AA77" s="180" t="s">
        <v>5161</v>
      </c>
      <c r="AB77" s="180" t="s">
        <v>5526</v>
      </c>
      <c r="AC77" s="181">
        <v>44557</v>
      </c>
      <c r="AD77" s="190" t="s">
        <v>5528</v>
      </c>
      <c r="AE77" s="188">
        <v>1587000</v>
      </c>
      <c r="AF77" s="188" t="s">
        <v>5525</v>
      </c>
      <c r="AG77" s="188" t="s">
        <v>21</v>
      </c>
      <c r="AH77" s="188">
        <v>2</v>
      </c>
      <c r="AI77" s="188" t="s">
        <v>5163</v>
      </c>
      <c r="AJ77" s="188" t="s">
        <v>5526</v>
      </c>
      <c r="AK77" s="189">
        <v>44557</v>
      </c>
      <c r="AL77" s="190" t="s">
        <v>1640</v>
      </c>
      <c r="AM77" s="180">
        <v>0</v>
      </c>
      <c r="AN77" s="180" t="s">
        <v>14</v>
      </c>
      <c r="AO77" s="180" t="s">
        <v>14</v>
      </c>
      <c r="AP77" s="180" t="s">
        <v>14</v>
      </c>
      <c r="AQ77" s="180" t="s">
        <v>14</v>
      </c>
      <c r="AR77" s="180" t="s">
        <v>14</v>
      </c>
      <c r="AS77" s="181">
        <v>43868</v>
      </c>
      <c r="AT77" s="191" t="s">
        <v>1654</v>
      </c>
      <c r="AU77" s="188">
        <v>0</v>
      </c>
      <c r="AV77" s="188" t="s">
        <v>14</v>
      </c>
      <c r="AW77" s="188" t="s">
        <v>14</v>
      </c>
      <c r="AX77" s="188" t="s">
        <v>14</v>
      </c>
      <c r="AY77" s="188" t="s">
        <v>14</v>
      </c>
      <c r="AZ77" s="188" t="s">
        <v>14</v>
      </c>
      <c r="BA77" s="189">
        <v>43874</v>
      </c>
      <c r="BB77" s="190" t="s">
        <v>1653</v>
      </c>
      <c r="BC77" s="180">
        <v>0</v>
      </c>
      <c r="BD77" s="180" t="s">
        <v>14</v>
      </c>
      <c r="BE77" s="180" t="s">
        <v>14</v>
      </c>
      <c r="BF77" s="180" t="s">
        <v>14</v>
      </c>
      <c r="BG77" s="180" t="s">
        <v>14</v>
      </c>
      <c r="BH77" s="180" t="s">
        <v>14</v>
      </c>
      <c r="BI77" s="181">
        <v>43874</v>
      </c>
      <c r="BJ77" s="191" t="s">
        <v>6738</v>
      </c>
      <c r="BK77" s="191">
        <v>0</v>
      </c>
      <c r="BL77" s="191" t="s">
        <v>6568</v>
      </c>
      <c r="BM77" s="191" t="s">
        <v>21</v>
      </c>
      <c r="BN77" s="191">
        <v>2</v>
      </c>
      <c r="BO77" s="191" t="s">
        <v>6737</v>
      </c>
      <c r="BP77" s="188" t="s">
        <v>2021</v>
      </c>
      <c r="BQ77" s="192">
        <v>44591</v>
      </c>
      <c r="BR77" s="190" t="s">
        <v>8237</v>
      </c>
      <c r="BS77" s="184" t="e">
        <v>#N/A</v>
      </c>
      <c r="BT77" s="184" t="e">
        <v>#N/A</v>
      </c>
      <c r="BU77" s="184" t="e">
        <v>#N/A</v>
      </c>
      <c r="BV77" s="184" t="e">
        <v>#N/A</v>
      </c>
      <c r="BW77" s="184" t="e">
        <v>#N/A</v>
      </c>
      <c r="BX77" s="184" t="e">
        <v>#N/A</v>
      </c>
      <c r="BY77" s="181" t="e">
        <v>#N/A</v>
      </c>
      <c r="BZ77" s="191" t="s">
        <v>8238</v>
      </c>
      <c r="CA77" s="191" t="e">
        <v>#N/A</v>
      </c>
      <c r="CB77" s="191" t="e">
        <v>#N/A</v>
      </c>
      <c r="CC77" s="191" t="e">
        <v>#N/A</v>
      </c>
      <c r="CD77" s="191" t="e">
        <v>#N/A</v>
      </c>
      <c r="CE77" s="191" t="e">
        <v>#N/A</v>
      </c>
      <c r="CF77" s="191" t="e">
        <v>#N/A</v>
      </c>
      <c r="CG77" s="192" t="e">
        <v>#N/A</v>
      </c>
      <c r="CH77" s="190" t="s">
        <v>8239</v>
      </c>
      <c r="CI77" s="191" t="e">
        <v>#N/A</v>
      </c>
      <c r="CJ77" s="191" t="e">
        <v>#N/A</v>
      </c>
      <c r="CK77" s="191" t="e">
        <v>#N/A</v>
      </c>
      <c r="CL77" s="191" t="e">
        <v>#N/A</v>
      </c>
      <c r="CM77" s="191" t="e">
        <v>#N/A</v>
      </c>
      <c r="CN77" s="191" t="e">
        <v>#N/A</v>
      </c>
      <c r="CO77" s="193" t="e">
        <v>#N/A</v>
      </c>
      <c r="CP77" s="191" t="s">
        <v>8240</v>
      </c>
      <c r="CQ77" s="184" t="e">
        <v>#N/A</v>
      </c>
      <c r="CR77" s="184" t="e">
        <v>#N/A</v>
      </c>
      <c r="CS77" s="184" t="e">
        <v>#N/A</v>
      </c>
      <c r="CT77" s="184" t="e">
        <v>#N/A</v>
      </c>
      <c r="CU77" s="184" t="e">
        <v>#N/A</v>
      </c>
      <c r="CV77" s="184" t="e">
        <v>#N/A</v>
      </c>
      <c r="CW77" s="181" t="e">
        <v>#N/A</v>
      </c>
      <c r="CX77" s="191" t="s">
        <v>5529</v>
      </c>
      <c r="CY77" s="188">
        <v>751000</v>
      </c>
      <c r="CZ77" s="188" t="s">
        <v>5525</v>
      </c>
      <c r="DA77" s="188" t="s">
        <v>21</v>
      </c>
      <c r="DB77" s="188">
        <v>2</v>
      </c>
      <c r="DC77" s="188" t="s">
        <v>5534</v>
      </c>
      <c r="DD77" s="188" t="s">
        <v>5526</v>
      </c>
      <c r="DE77" s="194">
        <v>44557</v>
      </c>
      <c r="DF77" s="190" t="s">
        <v>5531</v>
      </c>
      <c r="DG77" s="180">
        <v>964000</v>
      </c>
      <c r="DH77" s="184" t="s">
        <v>5525</v>
      </c>
      <c r="DI77" s="184" t="s">
        <v>21</v>
      </c>
      <c r="DJ77" s="184">
        <v>2</v>
      </c>
      <c r="DK77" s="184" t="s">
        <v>5530</v>
      </c>
      <c r="DL77" s="184" t="s">
        <v>5526</v>
      </c>
      <c r="DM77" s="181">
        <v>44557</v>
      </c>
      <c r="DN77" s="191" t="s">
        <v>5533</v>
      </c>
      <c r="DO77" s="188">
        <v>836000</v>
      </c>
      <c r="DP77" s="191" t="s">
        <v>5525</v>
      </c>
      <c r="DQ77" s="191" t="s">
        <v>21</v>
      </c>
      <c r="DR77" s="191">
        <v>2</v>
      </c>
      <c r="DS77" s="191" t="s">
        <v>5532</v>
      </c>
      <c r="DT77" s="191" t="s">
        <v>5526</v>
      </c>
      <c r="DU77" s="192">
        <v>44557</v>
      </c>
      <c r="DV77" s="190" t="s">
        <v>5535</v>
      </c>
      <c r="DW77" s="180">
        <v>632000</v>
      </c>
      <c r="DX77" s="184" t="s">
        <v>5525</v>
      </c>
      <c r="DY77" s="184" t="s">
        <v>21</v>
      </c>
      <c r="DZ77" s="184">
        <v>2</v>
      </c>
      <c r="EA77" s="184" t="s">
        <v>5534</v>
      </c>
      <c r="EB77" s="184" t="s">
        <v>5526</v>
      </c>
      <c r="EC77" s="181">
        <v>44557</v>
      </c>
      <c r="ED77" s="191" t="s">
        <v>5537</v>
      </c>
      <c r="EE77" s="188">
        <v>119000</v>
      </c>
      <c r="EF77" s="191" t="s">
        <v>5525</v>
      </c>
      <c r="EG77" s="191" t="s">
        <v>21</v>
      </c>
      <c r="EH77" s="191">
        <v>2</v>
      </c>
      <c r="EI77" s="191" t="s">
        <v>5536</v>
      </c>
      <c r="EJ77" s="191" t="s">
        <v>5526</v>
      </c>
      <c r="EK77" s="192">
        <v>44557</v>
      </c>
      <c r="EL77" s="190" t="s">
        <v>5539</v>
      </c>
      <c r="EM77" s="180">
        <v>0</v>
      </c>
      <c r="EN77" s="184" t="s">
        <v>5525</v>
      </c>
      <c r="EO77" s="184" t="s">
        <v>21</v>
      </c>
      <c r="EP77" s="184">
        <v>2</v>
      </c>
      <c r="EQ77" s="184" t="s">
        <v>5538</v>
      </c>
      <c r="ER77" s="184" t="s">
        <v>5526</v>
      </c>
      <c r="ES77" s="181">
        <v>44557</v>
      </c>
      <c r="ET77" s="191" t="s">
        <v>6739</v>
      </c>
      <c r="EU77" s="191">
        <v>2</v>
      </c>
      <c r="EV77" s="191" t="s">
        <v>6568</v>
      </c>
      <c r="EW77" s="191" t="s">
        <v>21</v>
      </c>
      <c r="EX77" s="191">
        <v>2</v>
      </c>
      <c r="EY77" s="191" t="s">
        <v>6571</v>
      </c>
      <c r="EZ77" s="191" t="s">
        <v>2021</v>
      </c>
      <c r="FA77" s="192">
        <v>44591</v>
      </c>
      <c r="FB77" s="190" t="s">
        <v>3303</v>
      </c>
      <c r="FC77" s="184">
        <v>1</v>
      </c>
      <c r="FD77" s="184" t="s">
        <v>14</v>
      </c>
      <c r="FE77" s="184" t="s">
        <v>41</v>
      </c>
      <c r="FF77" s="184">
        <v>1</v>
      </c>
      <c r="FG77" s="184" t="s">
        <v>3302</v>
      </c>
      <c r="FH77" s="184" t="s">
        <v>14</v>
      </c>
      <c r="FI77" s="181">
        <v>44388</v>
      </c>
      <c r="FJ77" s="190" t="s">
        <v>8241</v>
      </c>
      <c r="FK77" s="191" t="e">
        <v>#N/A</v>
      </c>
      <c r="FL77" s="191" t="e">
        <v>#N/A</v>
      </c>
      <c r="FM77" s="191" t="e">
        <v>#N/A</v>
      </c>
      <c r="FN77" s="191" t="e">
        <v>#N/A</v>
      </c>
      <c r="FO77" s="191" t="e">
        <v>#N/A</v>
      </c>
      <c r="FP77" s="188" t="e">
        <v>#N/A</v>
      </c>
      <c r="FQ77" s="189" t="e">
        <v>#N/A</v>
      </c>
      <c r="FR77" s="190" t="s">
        <v>8242</v>
      </c>
      <c r="FS77" s="184" t="e">
        <v>#N/A</v>
      </c>
      <c r="FT77" s="184" t="e">
        <v>#N/A</v>
      </c>
      <c r="FU77" s="184" t="e">
        <v>#N/A</v>
      </c>
      <c r="FV77" s="184" t="e">
        <v>#N/A</v>
      </c>
      <c r="FW77" s="184" t="e">
        <v>#N/A</v>
      </c>
      <c r="FX77" s="184" t="e">
        <v>#N/A</v>
      </c>
      <c r="FY77" s="181" t="e">
        <v>#N/A</v>
      </c>
      <c r="FZ77" s="191" t="s">
        <v>4478</v>
      </c>
      <c r="GA77" s="191">
        <v>0</v>
      </c>
      <c r="GB77" s="191" t="s">
        <v>3077</v>
      </c>
      <c r="GC77" s="191" t="s">
        <v>21</v>
      </c>
      <c r="GD77" s="191">
        <v>2</v>
      </c>
      <c r="GE77" s="191" t="s">
        <v>14</v>
      </c>
      <c r="GF77" s="191" t="s">
        <v>14</v>
      </c>
      <c r="GG77" s="192">
        <v>44496</v>
      </c>
      <c r="GH77" s="190" t="s">
        <v>4484</v>
      </c>
      <c r="GI77" s="184">
        <v>0</v>
      </c>
      <c r="GJ77" s="184" t="s">
        <v>3077</v>
      </c>
      <c r="GK77" s="184" t="s">
        <v>21</v>
      </c>
      <c r="GL77" s="184">
        <v>2</v>
      </c>
      <c r="GM77" s="184" t="s">
        <v>14</v>
      </c>
      <c r="GN77" s="184" t="s">
        <v>14</v>
      </c>
      <c r="GO77" s="181">
        <v>44496</v>
      </c>
      <c r="GP77" s="191" t="s">
        <v>4479</v>
      </c>
      <c r="GQ77" s="191">
        <v>0</v>
      </c>
      <c r="GR77" s="191" t="s">
        <v>3077</v>
      </c>
      <c r="GS77" s="191" t="s">
        <v>21</v>
      </c>
      <c r="GT77" s="191">
        <v>2</v>
      </c>
      <c r="GU77" s="191" t="s">
        <v>14</v>
      </c>
      <c r="GV77" s="191" t="s">
        <v>14</v>
      </c>
      <c r="GW77" s="192">
        <v>44496</v>
      </c>
      <c r="GX77" s="190" t="s">
        <v>4485</v>
      </c>
      <c r="GY77" s="184">
        <v>0</v>
      </c>
      <c r="GZ77" s="184" t="s">
        <v>3077</v>
      </c>
      <c r="HA77" s="184" t="s">
        <v>21</v>
      </c>
      <c r="HB77" s="184">
        <v>2</v>
      </c>
      <c r="HC77" s="184" t="s">
        <v>14</v>
      </c>
      <c r="HD77" s="184" t="s">
        <v>14</v>
      </c>
      <c r="HE77" s="181">
        <v>44496</v>
      </c>
      <c r="HF77" s="191" t="s">
        <v>4477</v>
      </c>
      <c r="HG77" s="191">
        <v>0</v>
      </c>
      <c r="HH77" s="191" t="s">
        <v>3077</v>
      </c>
      <c r="HI77" s="191" t="s">
        <v>21</v>
      </c>
      <c r="HJ77" s="191">
        <v>2</v>
      </c>
      <c r="HK77" s="191" t="s">
        <v>14</v>
      </c>
      <c r="HL77" s="191" t="s">
        <v>14</v>
      </c>
      <c r="HM77" s="192">
        <v>44496</v>
      </c>
      <c r="HN77" s="190" t="s">
        <v>4483</v>
      </c>
      <c r="HO77" s="184">
        <v>0</v>
      </c>
      <c r="HP77" s="184" t="s">
        <v>3077</v>
      </c>
      <c r="HQ77" s="184" t="s">
        <v>21</v>
      </c>
      <c r="HR77" s="184">
        <v>2</v>
      </c>
      <c r="HS77" s="184" t="s">
        <v>14</v>
      </c>
      <c r="HT77" s="184" t="s">
        <v>14</v>
      </c>
      <c r="HU77" s="181">
        <v>44496</v>
      </c>
      <c r="HV77" s="191" t="s">
        <v>4480</v>
      </c>
      <c r="HW77" s="191">
        <v>0</v>
      </c>
      <c r="HX77" s="191" t="s">
        <v>3077</v>
      </c>
      <c r="HY77" s="191" t="s">
        <v>21</v>
      </c>
      <c r="HZ77" s="191">
        <v>2</v>
      </c>
      <c r="IA77" s="191" t="s">
        <v>14</v>
      </c>
      <c r="IB77" s="191" t="s">
        <v>14</v>
      </c>
      <c r="IC77" s="192">
        <v>44496</v>
      </c>
      <c r="ID77" s="190" t="s">
        <v>4482</v>
      </c>
      <c r="IE77" s="184">
        <v>1</v>
      </c>
      <c r="IF77" s="184" t="s">
        <v>3077</v>
      </c>
      <c r="IG77" s="184" t="s">
        <v>21</v>
      </c>
      <c r="IH77" s="184">
        <v>2</v>
      </c>
      <c r="II77" s="184" t="s">
        <v>14</v>
      </c>
      <c r="IJ77" s="184" t="s">
        <v>14</v>
      </c>
      <c r="IK77" s="181">
        <v>44496</v>
      </c>
      <c r="IL77" s="191" t="s">
        <v>4481</v>
      </c>
      <c r="IM77" s="191">
        <v>0</v>
      </c>
      <c r="IN77" s="191" t="s">
        <v>3077</v>
      </c>
      <c r="IO77" s="191" t="s">
        <v>21</v>
      </c>
      <c r="IP77" s="191">
        <v>2</v>
      </c>
      <c r="IQ77" s="191" t="s">
        <v>14</v>
      </c>
      <c r="IR77" s="191" t="s">
        <v>14</v>
      </c>
      <c r="IS77" s="192">
        <v>44496</v>
      </c>
    </row>
    <row r="78" spans="1:253" s="286" customFormat="1" ht="12.75" customHeight="1" x14ac:dyDescent="0.2">
      <c r="A78" s="286" t="s">
        <v>262</v>
      </c>
      <c r="B78" s="286" t="s">
        <v>7819</v>
      </c>
      <c r="C78" s="286" t="s">
        <v>263</v>
      </c>
      <c r="D78" s="286" t="s">
        <v>264</v>
      </c>
      <c r="E78" s="286" t="s">
        <v>7437</v>
      </c>
      <c r="F78" s="286" t="s">
        <v>2532</v>
      </c>
      <c r="G78" s="179">
        <v>23800000</v>
      </c>
      <c r="H78" s="180" t="s">
        <v>2529</v>
      </c>
      <c r="I78" s="180" t="s">
        <v>21</v>
      </c>
      <c r="J78" s="180">
        <v>2</v>
      </c>
      <c r="K78" s="180" t="s">
        <v>2531</v>
      </c>
      <c r="L78" s="180" t="s">
        <v>2530</v>
      </c>
      <c r="M78" s="181">
        <v>44225</v>
      </c>
      <c r="N78" s="190" t="s">
        <v>277</v>
      </c>
      <c r="O78" s="182">
        <v>1267000</v>
      </c>
      <c r="P78" s="182" t="s">
        <v>274</v>
      </c>
      <c r="Q78" s="182" t="s">
        <v>41</v>
      </c>
      <c r="R78" s="182">
        <v>1</v>
      </c>
      <c r="S78" s="182" t="s">
        <v>276</v>
      </c>
      <c r="T78" s="182" t="s">
        <v>275</v>
      </c>
      <c r="U78" s="183">
        <v>43508</v>
      </c>
      <c r="V78" s="190" t="s">
        <v>2533</v>
      </c>
      <c r="W78" s="180">
        <v>23800000</v>
      </c>
      <c r="X78" s="180" t="s">
        <v>2529</v>
      </c>
      <c r="Y78" s="180" t="s">
        <v>21</v>
      </c>
      <c r="Z78" s="180">
        <v>2</v>
      </c>
      <c r="AA78" s="180" t="s">
        <v>2531</v>
      </c>
      <c r="AB78" s="180" t="s">
        <v>2530</v>
      </c>
      <c r="AC78" s="181">
        <v>44225</v>
      </c>
      <c r="AD78" s="190" t="s">
        <v>2535</v>
      </c>
      <c r="AE78" s="188">
        <v>3882000</v>
      </c>
      <c r="AF78" s="188" t="s">
        <v>2529</v>
      </c>
      <c r="AG78" s="188" t="s">
        <v>21</v>
      </c>
      <c r="AH78" s="188">
        <v>2</v>
      </c>
      <c r="AI78" s="188" t="s">
        <v>2534</v>
      </c>
      <c r="AJ78" s="188" t="s">
        <v>2530</v>
      </c>
      <c r="AK78" s="189">
        <v>44225</v>
      </c>
      <c r="AL78" s="190" t="s">
        <v>5197</v>
      </c>
      <c r="AM78" s="180">
        <v>565000</v>
      </c>
      <c r="AN78" s="180" t="s">
        <v>5194</v>
      </c>
      <c r="AO78" s="180" t="s">
        <v>41</v>
      </c>
      <c r="AP78" s="180">
        <v>1</v>
      </c>
      <c r="AQ78" s="180" t="s">
        <v>5196</v>
      </c>
      <c r="AR78" s="180" t="s">
        <v>5195</v>
      </c>
      <c r="AS78" s="181">
        <v>44522</v>
      </c>
      <c r="AT78" s="191" t="s">
        <v>273</v>
      </c>
      <c r="AU78" s="188" t="s">
        <v>14</v>
      </c>
      <c r="AV78" s="188">
        <v>0</v>
      </c>
      <c r="AW78" s="188" t="s">
        <v>14</v>
      </c>
      <c r="AX78" s="188" t="s">
        <v>14</v>
      </c>
      <c r="AY78" s="188" t="s">
        <v>251</v>
      </c>
      <c r="AZ78" s="188">
        <v>0</v>
      </c>
      <c r="BA78" s="189">
        <v>43508</v>
      </c>
      <c r="BB78" s="190" t="s">
        <v>272</v>
      </c>
      <c r="BC78" s="180" t="s">
        <v>14</v>
      </c>
      <c r="BD78" s="180">
        <v>0</v>
      </c>
      <c r="BE78" s="180" t="s">
        <v>14</v>
      </c>
      <c r="BF78" s="180" t="s">
        <v>14</v>
      </c>
      <c r="BG78" s="180" t="s">
        <v>251</v>
      </c>
      <c r="BH78" s="180">
        <v>0</v>
      </c>
      <c r="BI78" s="181">
        <v>43508</v>
      </c>
      <c r="BJ78" s="191" t="s">
        <v>5198</v>
      </c>
      <c r="BK78" s="191">
        <v>604</v>
      </c>
      <c r="BL78" s="191" t="s">
        <v>5158</v>
      </c>
      <c r="BM78" s="191" t="s">
        <v>41</v>
      </c>
      <c r="BN78" s="191">
        <v>1</v>
      </c>
      <c r="BO78" s="191" t="s">
        <v>5159</v>
      </c>
      <c r="BP78" s="188" t="s">
        <v>2855</v>
      </c>
      <c r="BQ78" s="192">
        <v>44522</v>
      </c>
      <c r="BR78" s="190" t="s">
        <v>265</v>
      </c>
      <c r="BS78" s="184" t="s">
        <v>14</v>
      </c>
      <c r="BT78" s="184">
        <v>0</v>
      </c>
      <c r="BU78" s="184" t="s">
        <v>14</v>
      </c>
      <c r="BV78" s="184" t="s">
        <v>14</v>
      </c>
      <c r="BW78" s="184" t="s">
        <v>251</v>
      </c>
      <c r="BX78" s="184">
        <v>0</v>
      </c>
      <c r="BY78" s="181">
        <v>43508</v>
      </c>
      <c r="BZ78" s="191" t="s">
        <v>266</v>
      </c>
      <c r="CA78" s="191" t="s">
        <v>14</v>
      </c>
      <c r="CB78" s="191">
        <v>0</v>
      </c>
      <c r="CC78" s="191" t="s">
        <v>14</v>
      </c>
      <c r="CD78" s="191" t="s">
        <v>14</v>
      </c>
      <c r="CE78" s="191" t="s">
        <v>251</v>
      </c>
      <c r="CF78" s="191">
        <v>0</v>
      </c>
      <c r="CG78" s="192">
        <v>43508</v>
      </c>
      <c r="CH78" s="190" t="s">
        <v>8243</v>
      </c>
      <c r="CI78" s="191" t="e">
        <v>#N/A</v>
      </c>
      <c r="CJ78" s="191" t="e">
        <v>#N/A</v>
      </c>
      <c r="CK78" s="191" t="e">
        <v>#N/A</v>
      </c>
      <c r="CL78" s="191" t="e">
        <v>#N/A</v>
      </c>
      <c r="CM78" s="191" t="e">
        <v>#N/A</v>
      </c>
      <c r="CN78" s="191" t="e">
        <v>#N/A</v>
      </c>
      <c r="CO78" s="193" t="e">
        <v>#N/A</v>
      </c>
      <c r="CP78" s="191" t="s">
        <v>271</v>
      </c>
      <c r="CQ78" s="184" t="s">
        <v>14</v>
      </c>
      <c r="CR78" s="184">
        <v>0</v>
      </c>
      <c r="CS78" s="184" t="s">
        <v>14</v>
      </c>
      <c r="CT78" s="184" t="s">
        <v>14</v>
      </c>
      <c r="CU78" s="184" t="s">
        <v>251</v>
      </c>
      <c r="CV78" s="184">
        <v>0</v>
      </c>
      <c r="CW78" s="181">
        <v>43508</v>
      </c>
      <c r="CX78" s="191" t="s">
        <v>2537</v>
      </c>
      <c r="CY78" s="188">
        <v>3821000</v>
      </c>
      <c r="CZ78" s="188" t="s">
        <v>2529</v>
      </c>
      <c r="DA78" s="188" t="s">
        <v>21</v>
      </c>
      <c r="DB78" s="188">
        <v>2</v>
      </c>
      <c r="DC78" s="188" t="s">
        <v>2536</v>
      </c>
      <c r="DD78" s="188" t="s">
        <v>2530</v>
      </c>
      <c r="DE78" s="194">
        <v>44225</v>
      </c>
      <c r="DF78" s="190" t="s">
        <v>2538</v>
      </c>
      <c r="DG78" s="180">
        <v>19918000</v>
      </c>
      <c r="DH78" s="184" t="s">
        <v>2529</v>
      </c>
      <c r="DI78" s="184" t="s">
        <v>21</v>
      </c>
      <c r="DJ78" s="184">
        <v>2</v>
      </c>
      <c r="DK78" s="184" t="s">
        <v>2536</v>
      </c>
      <c r="DL78" s="184" t="s">
        <v>2530</v>
      </c>
      <c r="DM78" s="181">
        <v>44225</v>
      </c>
      <c r="DN78" s="191" t="s">
        <v>2539</v>
      </c>
      <c r="DO78" s="188">
        <v>60000</v>
      </c>
      <c r="DP78" s="191" t="s">
        <v>2529</v>
      </c>
      <c r="DQ78" s="191" t="s">
        <v>21</v>
      </c>
      <c r="DR78" s="191">
        <v>2</v>
      </c>
      <c r="DS78" s="191" t="s">
        <v>2536</v>
      </c>
      <c r="DT78" s="191" t="s">
        <v>2530</v>
      </c>
      <c r="DU78" s="192">
        <v>44225</v>
      </c>
      <c r="DV78" s="190" t="s">
        <v>2540</v>
      </c>
      <c r="DW78" s="180">
        <v>3648000</v>
      </c>
      <c r="DX78" s="184" t="s">
        <v>2529</v>
      </c>
      <c r="DY78" s="184" t="s">
        <v>21</v>
      </c>
      <c r="DZ78" s="184">
        <v>2</v>
      </c>
      <c r="EA78" s="184" t="s">
        <v>2536</v>
      </c>
      <c r="EB78" s="184" t="s">
        <v>2530</v>
      </c>
      <c r="EC78" s="181">
        <v>44225</v>
      </c>
      <c r="ED78" s="191" t="s">
        <v>2541</v>
      </c>
      <c r="EE78" s="188">
        <v>173000</v>
      </c>
      <c r="EF78" s="191" t="s">
        <v>2529</v>
      </c>
      <c r="EG78" s="191" t="s">
        <v>21</v>
      </c>
      <c r="EH78" s="191">
        <v>2</v>
      </c>
      <c r="EI78" s="191" t="s">
        <v>2536</v>
      </c>
      <c r="EJ78" s="191" t="s">
        <v>2530</v>
      </c>
      <c r="EK78" s="192">
        <v>44225</v>
      </c>
      <c r="EL78" s="190" t="s">
        <v>2542</v>
      </c>
      <c r="EM78" s="180">
        <v>0</v>
      </c>
      <c r="EN78" s="184" t="s">
        <v>2529</v>
      </c>
      <c r="EO78" s="184" t="s">
        <v>21</v>
      </c>
      <c r="EP78" s="184">
        <v>2</v>
      </c>
      <c r="EQ78" s="184" t="s">
        <v>2536</v>
      </c>
      <c r="ER78" s="184" t="s">
        <v>2530</v>
      </c>
      <c r="ES78" s="181">
        <v>44225</v>
      </c>
      <c r="ET78" s="191" t="s">
        <v>2891</v>
      </c>
      <c r="EU78" s="191">
        <v>385</v>
      </c>
      <c r="EV78" s="191" t="s">
        <v>2889</v>
      </c>
      <c r="EW78" s="191" t="s">
        <v>59</v>
      </c>
      <c r="EX78" s="191">
        <v>3</v>
      </c>
      <c r="EY78" s="191" t="s">
        <v>2890</v>
      </c>
      <c r="EZ78" s="191" t="s">
        <v>690</v>
      </c>
      <c r="FA78" s="192">
        <v>44281</v>
      </c>
      <c r="FB78" s="190" t="s">
        <v>270</v>
      </c>
      <c r="FC78" s="184">
        <v>5</v>
      </c>
      <c r="FD78" s="184" t="s">
        <v>267</v>
      </c>
      <c r="FE78" s="184" t="s">
        <v>41</v>
      </c>
      <c r="FF78" s="184">
        <v>1</v>
      </c>
      <c r="FG78" s="184" t="s">
        <v>269</v>
      </c>
      <c r="FH78" s="184" t="s">
        <v>268</v>
      </c>
      <c r="FI78" s="181">
        <v>43508</v>
      </c>
      <c r="FJ78" s="190" t="s">
        <v>278</v>
      </c>
      <c r="FK78" s="191" t="s">
        <v>14</v>
      </c>
      <c r="FL78" s="191">
        <v>0</v>
      </c>
      <c r="FM78" s="191" t="s">
        <v>14</v>
      </c>
      <c r="FN78" s="191" t="s">
        <v>14</v>
      </c>
      <c r="FO78" s="191" t="s">
        <v>251</v>
      </c>
      <c r="FP78" s="188">
        <v>0</v>
      </c>
      <c r="FQ78" s="189">
        <v>43508</v>
      </c>
      <c r="FR78" s="190" t="s">
        <v>279</v>
      </c>
      <c r="FS78" s="184" t="s">
        <v>14</v>
      </c>
      <c r="FT78" s="184">
        <v>0</v>
      </c>
      <c r="FU78" s="184" t="s">
        <v>14</v>
      </c>
      <c r="FV78" s="184" t="s">
        <v>14</v>
      </c>
      <c r="FW78" s="184" t="s">
        <v>251</v>
      </c>
      <c r="FX78" s="184">
        <v>0</v>
      </c>
      <c r="FY78" s="181">
        <v>43508</v>
      </c>
      <c r="FZ78" s="191" t="s">
        <v>4890</v>
      </c>
      <c r="GA78" s="191">
        <v>1</v>
      </c>
      <c r="GB78" s="191" t="s">
        <v>3077</v>
      </c>
      <c r="GC78" s="191" t="s">
        <v>21</v>
      </c>
      <c r="GD78" s="191">
        <v>2</v>
      </c>
      <c r="GE78" s="191" t="s">
        <v>14</v>
      </c>
      <c r="GF78" s="191" t="s">
        <v>14</v>
      </c>
      <c r="GG78" s="192">
        <v>44499</v>
      </c>
      <c r="GH78" s="190" t="s">
        <v>4896</v>
      </c>
      <c r="GI78" s="184">
        <v>3</v>
      </c>
      <c r="GJ78" s="184" t="s">
        <v>3077</v>
      </c>
      <c r="GK78" s="184" t="s">
        <v>21</v>
      </c>
      <c r="GL78" s="184">
        <v>2</v>
      </c>
      <c r="GM78" s="184" t="s">
        <v>14</v>
      </c>
      <c r="GN78" s="184" t="s">
        <v>14</v>
      </c>
      <c r="GO78" s="181">
        <v>44499</v>
      </c>
      <c r="GP78" s="191" t="s">
        <v>4891</v>
      </c>
      <c r="GQ78" s="191">
        <v>2</v>
      </c>
      <c r="GR78" s="191" t="s">
        <v>3077</v>
      </c>
      <c r="GS78" s="191" t="s">
        <v>21</v>
      </c>
      <c r="GT78" s="191">
        <v>2</v>
      </c>
      <c r="GU78" s="191" t="s">
        <v>14</v>
      </c>
      <c r="GV78" s="191" t="s">
        <v>14</v>
      </c>
      <c r="GW78" s="192">
        <v>44499</v>
      </c>
      <c r="GX78" s="190" t="s">
        <v>4897</v>
      </c>
      <c r="GY78" s="184">
        <v>0</v>
      </c>
      <c r="GZ78" s="184" t="s">
        <v>3077</v>
      </c>
      <c r="HA78" s="184" t="s">
        <v>21</v>
      </c>
      <c r="HB78" s="184">
        <v>2</v>
      </c>
      <c r="HC78" s="184" t="s">
        <v>14</v>
      </c>
      <c r="HD78" s="184" t="s">
        <v>14</v>
      </c>
      <c r="HE78" s="181">
        <v>44499</v>
      </c>
      <c r="HF78" s="191" t="s">
        <v>4889</v>
      </c>
      <c r="HG78" s="191">
        <v>0</v>
      </c>
      <c r="HH78" s="191" t="s">
        <v>3077</v>
      </c>
      <c r="HI78" s="191" t="s">
        <v>21</v>
      </c>
      <c r="HJ78" s="191">
        <v>2</v>
      </c>
      <c r="HK78" s="191" t="s">
        <v>14</v>
      </c>
      <c r="HL78" s="191" t="s">
        <v>14</v>
      </c>
      <c r="HM78" s="192">
        <v>44499</v>
      </c>
      <c r="HN78" s="190" t="s">
        <v>4895</v>
      </c>
      <c r="HO78" s="184">
        <v>3</v>
      </c>
      <c r="HP78" s="184" t="s">
        <v>3077</v>
      </c>
      <c r="HQ78" s="184" t="s">
        <v>21</v>
      </c>
      <c r="HR78" s="184">
        <v>2</v>
      </c>
      <c r="HS78" s="184" t="s">
        <v>14</v>
      </c>
      <c r="HT78" s="184" t="s">
        <v>14</v>
      </c>
      <c r="HU78" s="181">
        <v>44499</v>
      </c>
      <c r="HV78" s="191" t="s">
        <v>4892</v>
      </c>
      <c r="HW78" s="191">
        <v>3</v>
      </c>
      <c r="HX78" s="191" t="s">
        <v>3077</v>
      </c>
      <c r="HY78" s="191" t="s">
        <v>21</v>
      </c>
      <c r="HZ78" s="191">
        <v>2</v>
      </c>
      <c r="IA78" s="191" t="s">
        <v>14</v>
      </c>
      <c r="IB78" s="191" t="s">
        <v>14</v>
      </c>
      <c r="IC78" s="192">
        <v>44499</v>
      </c>
      <c r="ID78" s="190" t="s">
        <v>4894</v>
      </c>
      <c r="IE78" s="184">
        <v>1</v>
      </c>
      <c r="IF78" s="184" t="s">
        <v>3077</v>
      </c>
      <c r="IG78" s="184" t="s">
        <v>21</v>
      </c>
      <c r="IH78" s="184">
        <v>2</v>
      </c>
      <c r="II78" s="184" t="s">
        <v>14</v>
      </c>
      <c r="IJ78" s="184" t="s">
        <v>14</v>
      </c>
      <c r="IK78" s="181">
        <v>44499</v>
      </c>
      <c r="IL78" s="191" t="s">
        <v>4893</v>
      </c>
      <c r="IM78" s="191">
        <v>3</v>
      </c>
      <c r="IN78" s="191" t="s">
        <v>3077</v>
      </c>
      <c r="IO78" s="191" t="s">
        <v>21</v>
      </c>
      <c r="IP78" s="191">
        <v>2</v>
      </c>
      <c r="IQ78" s="191" t="s">
        <v>14</v>
      </c>
      <c r="IR78" s="191" t="s">
        <v>14</v>
      </c>
      <c r="IS78" s="192">
        <v>44499</v>
      </c>
    </row>
    <row r="79" spans="1:253" s="286" customFormat="1" ht="12.75" customHeight="1" x14ac:dyDescent="0.2">
      <c r="A79" s="286" t="s">
        <v>280</v>
      </c>
      <c r="B79" s="286" t="s">
        <v>7808</v>
      </c>
      <c r="C79" s="286" t="s">
        <v>281</v>
      </c>
      <c r="D79" s="286" t="s">
        <v>264</v>
      </c>
      <c r="E79" s="286" t="s">
        <v>7437</v>
      </c>
      <c r="F79" s="286" t="s">
        <v>2543</v>
      </c>
      <c r="G79" s="179">
        <v>23800000</v>
      </c>
      <c r="H79" s="180" t="s">
        <v>2529</v>
      </c>
      <c r="I79" s="180" t="s">
        <v>21</v>
      </c>
      <c r="J79" s="180">
        <v>2</v>
      </c>
      <c r="K79" s="180" t="s">
        <v>2531</v>
      </c>
      <c r="L79" s="180" t="s">
        <v>2530</v>
      </c>
      <c r="M79" s="181">
        <v>44225</v>
      </c>
      <c r="N79" s="190" t="s">
        <v>286</v>
      </c>
      <c r="O79" s="182">
        <v>156906</v>
      </c>
      <c r="P79" s="182" t="s">
        <v>274</v>
      </c>
      <c r="Q79" s="182" t="s">
        <v>41</v>
      </c>
      <c r="R79" s="182">
        <v>1</v>
      </c>
      <c r="S79" s="182" t="s">
        <v>285</v>
      </c>
      <c r="T79" s="182" t="s">
        <v>275</v>
      </c>
      <c r="U79" s="183">
        <v>43508</v>
      </c>
      <c r="V79" s="190" t="s">
        <v>2545</v>
      </c>
      <c r="W79" s="180">
        <v>949000</v>
      </c>
      <c r="X79" s="180" t="s">
        <v>2529</v>
      </c>
      <c r="Y79" s="180" t="s">
        <v>21</v>
      </c>
      <c r="Z79" s="180">
        <v>2</v>
      </c>
      <c r="AA79" s="180" t="s">
        <v>2544</v>
      </c>
      <c r="AB79" s="180" t="s">
        <v>2530</v>
      </c>
      <c r="AC79" s="181">
        <v>44225</v>
      </c>
      <c r="AD79" s="190" t="s">
        <v>2547</v>
      </c>
      <c r="AE79" s="188">
        <v>293000</v>
      </c>
      <c r="AF79" s="188" t="s">
        <v>2529</v>
      </c>
      <c r="AG79" s="188" t="s">
        <v>21</v>
      </c>
      <c r="AH79" s="188">
        <v>2</v>
      </c>
      <c r="AI79" s="188" t="s">
        <v>2546</v>
      </c>
      <c r="AJ79" s="188" t="s">
        <v>2530</v>
      </c>
      <c r="AK79" s="189">
        <v>44225</v>
      </c>
      <c r="AL79" s="190" t="s">
        <v>3843</v>
      </c>
      <c r="AM79" s="180">
        <v>243000</v>
      </c>
      <c r="AN79" s="180" t="s">
        <v>3634</v>
      </c>
      <c r="AO79" s="180" t="s">
        <v>41</v>
      </c>
      <c r="AP79" s="180">
        <v>1</v>
      </c>
      <c r="AQ79" s="180" t="s">
        <v>3842</v>
      </c>
      <c r="AR79" s="180" t="s">
        <v>3837</v>
      </c>
      <c r="AS79" s="181">
        <v>44468</v>
      </c>
      <c r="AT79" s="191" t="s">
        <v>1838</v>
      </c>
      <c r="AU79" s="188">
        <v>141012</v>
      </c>
      <c r="AV79" s="188" t="s">
        <v>1835</v>
      </c>
      <c r="AW79" s="188" t="s">
        <v>21</v>
      </c>
      <c r="AX79" s="188">
        <v>2</v>
      </c>
      <c r="AY79" s="188" t="s">
        <v>1837</v>
      </c>
      <c r="AZ79" s="188" t="s">
        <v>1836</v>
      </c>
      <c r="BA79" s="189">
        <v>43951</v>
      </c>
      <c r="BB79" s="190" t="s">
        <v>284</v>
      </c>
      <c r="BC79" s="180" t="s">
        <v>14</v>
      </c>
      <c r="BD79" s="180">
        <v>0</v>
      </c>
      <c r="BE79" s="180" t="s">
        <v>14</v>
      </c>
      <c r="BF79" s="180" t="s">
        <v>14</v>
      </c>
      <c r="BG79" s="180" t="s">
        <v>251</v>
      </c>
      <c r="BH79" s="180">
        <v>0</v>
      </c>
      <c r="BI79" s="181">
        <v>43508</v>
      </c>
      <c r="BJ79" s="191" t="s">
        <v>3844</v>
      </c>
      <c r="BK79" s="191">
        <v>148</v>
      </c>
      <c r="BL79" s="191" t="s">
        <v>3757</v>
      </c>
      <c r="BM79" s="191" t="s">
        <v>41</v>
      </c>
      <c r="BN79" s="191">
        <v>1</v>
      </c>
      <c r="BO79" s="191" t="s">
        <v>3840</v>
      </c>
      <c r="BP79" s="188" t="s">
        <v>2855</v>
      </c>
      <c r="BQ79" s="192">
        <v>44468</v>
      </c>
      <c r="BR79" s="190" t="s">
        <v>932</v>
      </c>
      <c r="BS79" s="184" t="s">
        <v>14</v>
      </c>
      <c r="BT79" s="184">
        <v>0</v>
      </c>
      <c r="BU79" s="184" t="s">
        <v>21</v>
      </c>
      <c r="BV79" s="184">
        <v>2</v>
      </c>
      <c r="BW79" s="184" t="s">
        <v>931</v>
      </c>
      <c r="BX79" s="184" t="s">
        <v>690</v>
      </c>
      <c r="BY79" s="181">
        <v>43552</v>
      </c>
      <c r="BZ79" s="191" t="s">
        <v>933</v>
      </c>
      <c r="CA79" s="191" t="s">
        <v>14</v>
      </c>
      <c r="CB79" s="191">
        <v>0</v>
      </c>
      <c r="CC79" s="191" t="s">
        <v>21</v>
      </c>
      <c r="CD79" s="191">
        <v>2</v>
      </c>
      <c r="CE79" s="191" t="s">
        <v>931</v>
      </c>
      <c r="CF79" s="191" t="s">
        <v>690</v>
      </c>
      <c r="CG79" s="192">
        <v>43552</v>
      </c>
      <c r="CH79" s="190" t="s">
        <v>8244</v>
      </c>
      <c r="CI79" s="191" t="e">
        <v>#N/A</v>
      </c>
      <c r="CJ79" s="191" t="e">
        <v>#N/A</v>
      </c>
      <c r="CK79" s="191" t="e">
        <v>#N/A</v>
      </c>
      <c r="CL79" s="191" t="e">
        <v>#N/A</v>
      </c>
      <c r="CM79" s="191" t="e">
        <v>#N/A</v>
      </c>
      <c r="CN79" s="191" t="e">
        <v>#N/A</v>
      </c>
      <c r="CO79" s="193" t="e">
        <v>#N/A</v>
      </c>
      <c r="CP79" s="191" t="s">
        <v>283</v>
      </c>
      <c r="CQ79" s="184" t="s">
        <v>14</v>
      </c>
      <c r="CR79" s="184">
        <v>0</v>
      </c>
      <c r="CS79" s="184" t="s">
        <v>14</v>
      </c>
      <c r="CT79" s="184" t="s">
        <v>14</v>
      </c>
      <c r="CU79" s="184" t="s">
        <v>251</v>
      </c>
      <c r="CV79" s="184">
        <v>0</v>
      </c>
      <c r="CW79" s="181">
        <v>43508</v>
      </c>
      <c r="CX79" s="191" t="s">
        <v>2548</v>
      </c>
      <c r="CY79" s="188">
        <v>292000</v>
      </c>
      <c r="CZ79" s="188" t="s">
        <v>2529</v>
      </c>
      <c r="DA79" s="188" t="s">
        <v>59</v>
      </c>
      <c r="DB79" s="188">
        <v>3</v>
      </c>
      <c r="DC79" s="188" t="s">
        <v>2536</v>
      </c>
      <c r="DD79" s="188" t="s">
        <v>2530</v>
      </c>
      <c r="DE79" s="194">
        <v>44225</v>
      </c>
      <c r="DF79" s="190" t="s">
        <v>2549</v>
      </c>
      <c r="DG79" s="180">
        <v>656000</v>
      </c>
      <c r="DH79" s="184" t="s">
        <v>2529</v>
      </c>
      <c r="DI79" s="184" t="s">
        <v>59</v>
      </c>
      <c r="DJ79" s="184">
        <v>3</v>
      </c>
      <c r="DK79" s="184" t="s">
        <v>2536</v>
      </c>
      <c r="DL79" s="184" t="s">
        <v>2530</v>
      </c>
      <c r="DM79" s="181">
        <v>44225</v>
      </c>
      <c r="DN79" s="191" t="s">
        <v>2550</v>
      </c>
      <c r="DO79" s="188">
        <v>1000</v>
      </c>
      <c r="DP79" s="191" t="s">
        <v>2529</v>
      </c>
      <c r="DQ79" s="191" t="s">
        <v>59</v>
      </c>
      <c r="DR79" s="191">
        <v>3</v>
      </c>
      <c r="DS79" s="191" t="s">
        <v>2536</v>
      </c>
      <c r="DT79" s="191" t="s">
        <v>2530</v>
      </c>
      <c r="DU79" s="192">
        <v>44225</v>
      </c>
      <c r="DV79" s="190" t="s">
        <v>2551</v>
      </c>
      <c r="DW79" s="180">
        <v>272000</v>
      </c>
      <c r="DX79" s="184" t="s">
        <v>2529</v>
      </c>
      <c r="DY79" s="184" t="s">
        <v>59</v>
      </c>
      <c r="DZ79" s="184">
        <v>3</v>
      </c>
      <c r="EA79" s="184" t="s">
        <v>2536</v>
      </c>
      <c r="EB79" s="184" t="s">
        <v>2530</v>
      </c>
      <c r="EC79" s="181">
        <v>44225</v>
      </c>
      <c r="ED79" s="191" t="s">
        <v>2552</v>
      </c>
      <c r="EE79" s="188">
        <v>20000</v>
      </c>
      <c r="EF79" s="191" t="s">
        <v>2529</v>
      </c>
      <c r="EG79" s="191" t="s">
        <v>59</v>
      </c>
      <c r="EH79" s="191">
        <v>3</v>
      </c>
      <c r="EI79" s="191" t="s">
        <v>2536</v>
      </c>
      <c r="EJ79" s="191" t="s">
        <v>2530</v>
      </c>
      <c r="EK79" s="192">
        <v>44225</v>
      </c>
      <c r="EL79" s="190" t="s">
        <v>2553</v>
      </c>
      <c r="EM79" s="180">
        <v>0</v>
      </c>
      <c r="EN79" s="184" t="s">
        <v>2529</v>
      </c>
      <c r="EO79" s="184" t="s">
        <v>59</v>
      </c>
      <c r="EP79" s="184">
        <v>3</v>
      </c>
      <c r="EQ79" s="184" t="s">
        <v>2536</v>
      </c>
      <c r="ER79" s="184" t="s">
        <v>2530</v>
      </c>
      <c r="ES79" s="181">
        <v>44225</v>
      </c>
      <c r="ET79" s="191" t="s">
        <v>2892</v>
      </c>
      <c r="EU79" s="191">
        <v>385</v>
      </c>
      <c r="EV79" s="191" t="s">
        <v>2889</v>
      </c>
      <c r="EW79" s="191" t="s">
        <v>59</v>
      </c>
      <c r="EX79" s="191">
        <v>3</v>
      </c>
      <c r="EY79" s="191" t="s">
        <v>2890</v>
      </c>
      <c r="EZ79" s="191" t="s">
        <v>690</v>
      </c>
      <c r="FA79" s="192">
        <v>44281</v>
      </c>
      <c r="FB79" s="190" t="s">
        <v>282</v>
      </c>
      <c r="FC79" s="184">
        <v>5</v>
      </c>
      <c r="FD79" s="184" t="s">
        <v>267</v>
      </c>
      <c r="FE79" s="184" t="s">
        <v>41</v>
      </c>
      <c r="FF79" s="184">
        <v>1</v>
      </c>
      <c r="FG79" s="184" t="s">
        <v>269</v>
      </c>
      <c r="FH79" s="184" t="s">
        <v>268</v>
      </c>
      <c r="FI79" s="181">
        <v>43508</v>
      </c>
      <c r="FJ79" s="190" t="s">
        <v>287</v>
      </c>
      <c r="FK79" s="191" t="s">
        <v>14</v>
      </c>
      <c r="FL79" s="191">
        <v>0</v>
      </c>
      <c r="FM79" s="191" t="s">
        <v>14</v>
      </c>
      <c r="FN79" s="191" t="s">
        <v>14</v>
      </c>
      <c r="FO79" s="191" t="s">
        <v>251</v>
      </c>
      <c r="FP79" s="188">
        <v>0</v>
      </c>
      <c r="FQ79" s="189">
        <v>43508</v>
      </c>
      <c r="FR79" s="190" t="s">
        <v>288</v>
      </c>
      <c r="FS79" s="184" t="s">
        <v>14</v>
      </c>
      <c r="FT79" s="184">
        <v>0</v>
      </c>
      <c r="FU79" s="184" t="s">
        <v>14</v>
      </c>
      <c r="FV79" s="184" t="s">
        <v>14</v>
      </c>
      <c r="FW79" s="184" t="s">
        <v>251</v>
      </c>
      <c r="FX79" s="184">
        <v>0</v>
      </c>
      <c r="FY79" s="181">
        <v>43508</v>
      </c>
      <c r="FZ79" s="191" t="s">
        <v>4899</v>
      </c>
      <c r="GA79" s="191">
        <v>1</v>
      </c>
      <c r="GB79" s="191" t="s">
        <v>3077</v>
      </c>
      <c r="GC79" s="191" t="s">
        <v>21</v>
      </c>
      <c r="GD79" s="191">
        <v>2</v>
      </c>
      <c r="GE79" s="191" t="s">
        <v>14</v>
      </c>
      <c r="GF79" s="191" t="s">
        <v>14</v>
      </c>
      <c r="GG79" s="192">
        <v>44499</v>
      </c>
      <c r="GH79" s="190" t="s">
        <v>4905</v>
      </c>
      <c r="GI79" s="184">
        <v>3</v>
      </c>
      <c r="GJ79" s="184" t="s">
        <v>3077</v>
      </c>
      <c r="GK79" s="184" t="s">
        <v>21</v>
      </c>
      <c r="GL79" s="184">
        <v>2</v>
      </c>
      <c r="GM79" s="184" t="s">
        <v>14</v>
      </c>
      <c r="GN79" s="184" t="s">
        <v>14</v>
      </c>
      <c r="GO79" s="181">
        <v>44499</v>
      </c>
      <c r="GP79" s="191" t="s">
        <v>4900</v>
      </c>
      <c r="GQ79" s="191">
        <v>2</v>
      </c>
      <c r="GR79" s="191" t="s">
        <v>3077</v>
      </c>
      <c r="GS79" s="191" t="s">
        <v>21</v>
      </c>
      <c r="GT79" s="191">
        <v>2</v>
      </c>
      <c r="GU79" s="191" t="s">
        <v>14</v>
      </c>
      <c r="GV79" s="191" t="s">
        <v>14</v>
      </c>
      <c r="GW79" s="192">
        <v>44499</v>
      </c>
      <c r="GX79" s="190" t="s">
        <v>4906</v>
      </c>
      <c r="GY79" s="184">
        <v>0</v>
      </c>
      <c r="GZ79" s="184" t="s">
        <v>3077</v>
      </c>
      <c r="HA79" s="184" t="s">
        <v>21</v>
      </c>
      <c r="HB79" s="184">
        <v>2</v>
      </c>
      <c r="HC79" s="184" t="s">
        <v>14</v>
      </c>
      <c r="HD79" s="184" t="s">
        <v>14</v>
      </c>
      <c r="HE79" s="181">
        <v>44499</v>
      </c>
      <c r="HF79" s="191" t="s">
        <v>4898</v>
      </c>
      <c r="HG79" s="191">
        <v>0</v>
      </c>
      <c r="HH79" s="191" t="s">
        <v>3077</v>
      </c>
      <c r="HI79" s="191" t="s">
        <v>21</v>
      </c>
      <c r="HJ79" s="191">
        <v>2</v>
      </c>
      <c r="HK79" s="191" t="s">
        <v>14</v>
      </c>
      <c r="HL79" s="191" t="s">
        <v>14</v>
      </c>
      <c r="HM79" s="192">
        <v>44499</v>
      </c>
      <c r="HN79" s="190" t="s">
        <v>4904</v>
      </c>
      <c r="HO79" s="184">
        <v>3</v>
      </c>
      <c r="HP79" s="184" t="s">
        <v>3077</v>
      </c>
      <c r="HQ79" s="184" t="s">
        <v>21</v>
      </c>
      <c r="HR79" s="184">
        <v>2</v>
      </c>
      <c r="HS79" s="184" t="s">
        <v>14</v>
      </c>
      <c r="HT79" s="184" t="s">
        <v>14</v>
      </c>
      <c r="HU79" s="181">
        <v>44499</v>
      </c>
      <c r="HV79" s="191" t="s">
        <v>4901</v>
      </c>
      <c r="HW79" s="191">
        <v>3</v>
      </c>
      <c r="HX79" s="191" t="s">
        <v>3077</v>
      </c>
      <c r="HY79" s="191" t="s">
        <v>21</v>
      </c>
      <c r="HZ79" s="191">
        <v>2</v>
      </c>
      <c r="IA79" s="191" t="s">
        <v>14</v>
      </c>
      <c r="IB79" s="191" t="s">
        <v>14</v>
      </c>
      <c r="IC79" s="192">
        <v>44499</v>
      </c>
      <c r="ID79" s="190" t="s">
        <v>4903</v>
      </c>
      <c r="IE79" s="184">
        <v>1</v>
      </c>
      <c r="IF79" s="184" t="s">
        <v>3077</v>
      </c>
      <c r="IG79" s="184" t="s">
        <v>21</v>
      </c>
      <c r="IH79" s="184">
        <v>2</v>
      </c>
      <c r="II79" s="184" t="s">
        <v>14</v>
      </c>
      <c r="IJ79" s="184" t="s">
        <v>14</v>
      </c>
      <c r="IK79" s="181">
        <v>44499</v>
      </c>
      <c r="IL79" s="191" t="s">
        <v>4902</v>
      </c>
      <c r="IM79" s="191">
        <v>3</v>
      </c>
      <c r="IN79" s="191" t="s">
        <v>3077</v>
      </c>
      <c r="IO79" s="191" t="s">
        <v>21</v>
      </c>
      <c r="IP79" s="191">
        <v>2</v>
      </c>
      <c r="IQ79" s="191" t="s">
        <v>14</v>
      </c>
      <c r="IR79" s="191" t="s">
        <v>14</v>
      </c>
      <c r="IS79" s="192">
        <v>44499</v>
      </c>
    </row>
    <row r="80" spans="1:253" s="286" customFormat="1" ht="12.75" customHeight="1" x14ac:dyDescent="0.2">
      <c r="A80" s="286" t="s">
        <v>289</v>
      </c>
      <c r="B80" s="286" t="s">
        <v>7808</v>
      </c>
      <c r="C80" s="286" t="s">
        <v>290</v>
      </c>
      <c r="D80" s="286" t="s">
        <v>264</v>
      </c>
      <c r="E80" s="286" t="s">
        <v>7437</v>
      </c>
      <c r="F80" s="286" t="s">
        <v>2554</v>
      </c>
      <c r="G80" s="179">
        <v>23800000</v>
      </c>
      <c r="H80" s="180" t="s">
        <v>2529</v>
      </c>
      <c r="I80" s="180" t="s">
        <v>21</v>
      </c>
      <c r="J80" s="180">
        <v>2</v>
      </c>
      <c r="K80" s="180" t="s">
        <v>2531</v>
      </c>
      <c r="L80" s="180" t="s">
        <v>2530</v>
      </c>
      <c r="M80" s="181">
        <v>44225</v>
      </c>
      <c r="N80" s="190" t="s">
        <v>300</v>
      </c>
      <c r="O80" s="182">
        <v>210600</v>
      </c>
      <c r="P80" s="182" t="s">
        <v>297</v>
      </c>
      <c r="Q80" s="182" t="s">
        <v>21</v>
      </c>
      <c r="R80" s="182">
        <v>2</v>
      </c>
      <c r="S80" s="182" t="s">
        <v>299</v>
      </c>
      <c r="T80" s="182" t="s">
        <v>298</v>
      </c>
      <c r="U80" s="183">
        <v>43508</v>
      </c>
      <c r="V80" s="190" t="s">
        <v>2556</v>
      </c>
      <c r="W80" s="180">
        <v>8400000</v>
      </c>
      <c r="X80" s="180" t="s">
        <v>2529</v>
      </c>
      <c r="Y80" s="180" t="s">
        <v>21</v>
      </c>
      <c r="Z80" s="180">
        <v>2</v>
      </c>
      <c r="AA80" s="180" t="s">
        <v>2555</v>
      </c>
      <c r="AB80" s="180" t="s">
        <v>2530</v>
      </c>
      <c r="AC80" s="181">
        <v>44225</v>
      </c>
      <c r="AD80" s="190" t="s">
        <v>2557</v>
      </c>
      <c r="AE80" s="188">
        <v>1356000</v>
      </c>
      <c r="AF80" s="188" t="s">
        <v>2529</v>
      </c>
      <c r="AG80" s="188" t="s">
        <v>21</v>
      </c>
      <c r="AH80" s="188">
        <v>2</v>
      </c>
      <c r="AI80" s="188" t="s">
        <v>2546</v>
      </c>
      <c r="AJ80" s="188" t="s">
        <v>2530</v>
      </c>
      <c r="AK80" s="189">
        <v>44225</v>
      </c>
      <c r="AL80" s="190" t="s">
        <v>3839</v>
      </c>
      <c r="AM80" s="180">
        <v>202000</v>
      </c>
      <c r="AN80" s="180" t="s">
        <v>3634</v>
      </c>
      <c r="AO80" s="180" t="s">
        <v>41</v>
      </c>
      <c r="AP80" s="180">
        <v>1</v>
      </c>
      <c r="AQ80" s="180" t="s">
        <v>3838</v>
      </c>
      <c r="AR80" s="180" t="s">
        <v>3837</v>
      </c>
      <c r="AS80" s="181">
        <v>44468</v>
      </c>
      <c r="AT80" s="191" t="s">
        <v>296</v>
      </c>
      <c r="AU80" s="188" t="s">
        <v>14</v>
      </c>
      <c r="AV80" s="188">
        <v>0</v>
      </c>
      <c r="AW80" s="188" t="s">
        <v>21</v>
      </c>
      <c r="AX80" s="188">
        <v>2</v>
      </c>
      <c r="AY80" s="188" t="s">
        <v>251</v>
      </c>
      <c r="AZ80" s="188">
        <v>0</v>
      </c>
      <c r="BA80" s="189">
        <v>43508</v>
      </c>
      <c r="BB80" s="190" t="s">
        <v>295</v>
      </c>
      <c r="BC80" s="180" t="s">
        <v>14</v>
      </c>
      <c r="BD80" s="180">
        <v>0</v>
      </c>
      <c r="BE80" s="180" t="s">
        <v>21</v>
      </c>
      <c r="BF80" s="180">
        <v>2</v>
      </c>
      <c r="BG80" s="180" t="s">
        <v>251</v>
      </c>
      <c r="BH80" s="180">
        <v>0</v>
      </c>
      <c r="BI80" s="181">
        <v>43508</v>
      </c>
      <c r="BJ80" s="191" t="s">
        <v>3841</v>
      </c>
      <c r="BK80" s="191">
        <v>415</v>
      </c>
      <c r="BL80" s="191" t="s">
        <v>3757</v>
      </c>
      <c r="BM80" s="191" t="s">
        <v>41</v>
      </c>
      <c r="BN80" s="191">
        <v>1</v>
      </c>
      <c r="BO80" s="191" t="s">
        <v>3840</v>
      </c>
      <c r="BP80" s="188" t="s">
        <v>2855</v>
      </c>
      <c r="BQ80" s="192">
        <v>44468</v>
      </c>
      <c r="BR80" s="190" t="s">
        <v>291</v>
      </c>
      <c r="BS80" s="184" t="s">
        <v>14</v>
      </c>
      <c r="BT80" s="184">
        <v>0</v>
      </c>
      <c r="BU80" s="184" t="s">
        <v>21</v>
      </c>
      <c r="BV80" s="184">
        <v>2</v>
      </c>
      <c r="BW80" s="184" t="s">
        <v>251</v>
      </c>
      <c r="BX80" s="184">
        <v>0</v>
      </c>
      <c r="BY80" s="181">
        <v>43508</v>
      </c>
      <c r="BZ80" s="191" t="s">
        <v>292</v>
      </c>
      <c r="CA80" s="191" t="s">
        <v>14</v>
      </c>
      <c r="CB80" s="191">
        <v>0</v>
      </c>
      <c r="CC80" s="191" t="s">
        <v>14</v>
      </c>
      <c r="CD80" s="191" t="s">
        <v>14</v>
      </c>
      <c r="CE80" s="191" t="s">
        <v>251</v>
      </c>
      <c r="CF80" s="191">
        <v>0</v>
      </c>
      <c r="CG80" s="192">
        <v>43508</v>
      </c>
      <c r="CH80" s="190" t="s">
        <v>8245</v>
      </c>
      <c r="CI80" s="191" t="e">
        <v>#N/A</v>
      </c>
      <c r="CJ80" s="191" t="e">
        <v>#N/A</v>
      </c>
      <c r="CK80" s="191" t="e">
        <v>#N/A</v>
      </c>
      <c r="CL80" s="191" t="e">
        <v>#N/A</v>
      </c>
      <c r="CM80" s="191" t="e">
        <v>#N/A</v>
      </c>
      <c r="CN80" s="191" t="e">
        <v>#N/A</v>
      </c>
      <c r="CO80" s="193" t="e">
        <v>#N/A</v>
      </c>
      <c r="CP80" s="191" t="s">
        <v>294</v>
      </c>
      <c r="CQ80" s="184" t="s">
        <v>14</v>
      </c>
      <c r="CR80" s="184">
        <v>0</v>
      </c>
      <c r="CS80" s="184" t="s">
        <v>21</v>
      </c>
      <c r="CT80" s="184">
        <v>2</v>
      </c>
      <c r="CU80" s="184" t="s">
        <v>251</v>
      </c>
      <c r="CV80" s="184">
        <v>0</v>
      </c>
      <c r="CW80" s="181">
        <v>43508</v>
      </c>
      <c r="CX80" s="191" t="s">
        <v>2558</v>
      </c>
      <c r="CY80" s="188">
        <v>1346000</v>
      </c>
      <c r="CZ80" s="188" t="s">
        <v>2529</v>
      </c>
      <c r="DA80" s="188" t="s">
        <v>59</v>
      </c>
      <c r="DB80" s="188">
        <v>3</v>
      </c>
      <c r="DC80" s="188" t="s">
        <v>2536</v>
      </c>
      <c r="DD80" s="188" t="s">
        <v>2530</v>
      </c>
      <c r="DE80" s="194">
        <v>44225</v>
      </c>
      <c r="DF80" s="190" t="s">
        <v>2559</v>
      </c>
      <c r="DG80" s="180">
        <v>7044000</v>
      </c>
      <c r="DH80" s="184" t="s">
        <v>2529</v>
      </c>
      <c r="DI80" s="184" t="s">
        <v>59</v>
      </c>
      <c r="DJ80" s="184">
        <v>3</v>
      </c>
      <c r="DK80" s="184" t="s">
        <v>2536</v>
      </c>
      <c r="DL80" s="184" t="s">
        <v>2530</v>
      </c>
      <c r="DM80" s="181">
        <v>44225</v>
      </c>
      <c r="DN80" s="191" t="s">
        <v>2560</v>
      </c>
      <c r="DO80" s="188">
        <v>9000</v>
      </c>
      <c r="DP80" s="191" t="s">
        <v>2529</v>
      </c>
      <c r="DQ80" s="191" t="s">
        <v>59</v>
      </c>
      <c r="DR80" s="191">
        <v>3</v>
      </c>
      <c r="DS80" s="191" t="s">
        <v>2536</v>
      </c>
      <c r="DT80" s="191" t="s">
        <v>2530</v>
      </c>
      <c r="DU80" s="192">
        <v>44225</v>
      </c>
      <c r="DV80" s="190" t="s">
        <v>2561</v>
      </c>
      <c r="DW80" s="180">
        <v>1310000</v>
      </c>
      <c r="DX80" s="184" t="s">
        <v>2529</v>
      </c>
      <c r="DY80" s="184" t="s">
        <v>59</v>
      </c>
      <c r="DZ80" s="184">
        <v>3</v>
      </c>
      <c r="EA80" s="184" t="s">
        <v>2536</v>
      </c>
      <c r="EB80" s="184" t="s">
        <v>2530</v>
      </c>
      <c r="EC80" s="181">
        <v>44225</v>
      </c>
      <c r="ED80" s="191" t="s">
        <v>2562</v>
      </c>
      <c r="EE80" s="188">
        <v>36000</v>
      </c>
      <c r="EF80" s="191" t="s">
        <v>2529</v>
      </c>
      <c r="EG80" s="191" t="s">
        <v>59</v>
      </c>
      <c r="EH80" s="191">
        <v>3</v>
      </c>
      <c r="EI80" s="191" t="s">
        <v>2536</v>
      </c>
      <c r="EJ80" s="191" t="s">
        <v>2530</v>
      </c>
      <c r="EK80" s="192">
        <v>44225</v>
      </c>
      <c r="EL80" s="190" t="s">
        <v>2563</v>
      </c>
      <c r="EM80" s="180">
        <v>0</v>
      </c>
      <c r="EN80" s="184" t="s">
        <v>2529</v>
      </c>
      <c r="EO80" s="184" t="s">
        <v>59</v>
      </c>
      <c r="EP80" s="184">
        <v>3</v>
      </c>
      <c r="EQ80" s="184" t="s">
        <v>2536</v>
      </c>
      <c r="ER80" s="184" t="s">
        <v>2530</v>
      </c>
      <c r="ES80" s="181">
        <v>44225</v>
      </c>
      <c r="ET80" s="191" t="s">
        <v>2893</v>
      </c>
      <c r="EU80" s="191">
        <v>385</v>
      </c>
      <c r="EV80" s="191" t="s">
        <v>2889</v>
      </c>
      <c r="EW80" s="191" t="s">
        <v>59</v>
      </c>
      <c r="EX80" s="191">
        <v>3</v>
      </c>
      <c r="EY80" s="191" t="s">
        <v>2890</v>
      </c>
      <c r="EZ80" s="191" t="s">
        <v>690</v>
      </c>
      <c r="FA80" s="192">
        <v>44281</v>
      </c>
      <c r="FB80" s="190" t="s">
        <v>293</v>
      </c>
      <c r="FC80" s="184">
        <v>5</v>
      </c>
      <c r="FD80" s="184" t="s">
        <v>267</v>
      </c>
      <c r="FE80" s="184" t="s">
        <v>21</v>
      </c>
      <c r="FF80" s="184">
        <v>2</v>
      </c>
      <c r="FG80" s="184" t="s">
        <v>269</v>
      </c>
      <c r="FH80" s="184" t="s">
        <v>268</v>
      </c>
      <c r="FI80" s="181">
        <v>43508</v>
      </c>
      <c r="FJ80" s="190" t="s">
        <v>301</v>
      </c>
      <c r="FK80" s="191" t="s">
        <v>14</v>
      </c>
      <c r="FL80" s="191">
        <v>0</v>
      </c>
      <c r="FM80" s="191" t="s">
        <v>21</v>
      </c>
      <c r="FN80" s="191">
        <v>2</v>
      </c>
      <c r="FO80" s="191" t="s">
        <v>251</v>
      </c>
      <c r="FP80" s="188">
        <v>0</v>
      </c>
      <c r="FQ80" s="189">
        <v>43508</v>
      </c>
      <c r="FR80" s="190" t="s">
        <v>302</v>
      </c>
      <c r="FS80" s="184" t="s">
        <v>14</v>
      </c>
      <c r="FT80" s="184">
        <v>0</v>
      </c>
      <c r="FU80" s="184" t="s">
        <v>21</v>
      </c>
      <c r="FV80" s="184">
        <v>2</v>
      </c>
      <c r="FW80" s="184" t="s">
        <v>251</v>
      </c>
      <c r="FX80" s="184">
        <v>0</v>
      </c>
      <c r="FY80" s="181">
        <v>43508</v>
      </c>
      <c r="FZ80" s="191" t="s">
        <v>4773</v>
      </c>
      <c r="GA80" s="191">
        <v>1</v>
      </c>
      <c r="GB80" s="191" t="s">
        <v>3077</v>
      </c>
      <c r="GC80" s="191" t="s">
        <v>21</v>
      </c>
      <c r="GD80" s="191">
        <v>2</v>
      </c>
      <c r="GE80" s="191" t="s">
        <v>14</v>
      </c>
      <c r="GF80" s="191" t="s">
        <v>14</v>
      </c>
      <c r="GG80" s="192">
        <v>44498</v>
      </c>
      <c r="GH80" s="190" t="s">
        <v>4779</v>
      </c>
      <c r="GI80" s="184">
        <v>3</v>
      </c>
      <c r="GJ80" s="184" t="s">
        <v>3077</v>
      </c>
      <c r="GK80" s="184" t="s">
        <v>21</v>
      </c>
      <c r="GL80" s="184">
        <v>2</v>
      </c>
      <c r="GM80" s="184" t="s">
        <v>14</v>
      </c>
      <c r="GN80" s="184" t="s">
        <v>14</v>
      </c>
      <c r="GO80" s="181">
        <v>44498</v>
      </c>
      <c r="GP80" s="191" t="s">
        <v>4774</v>
      </c>
      <c r="GQ80" s="191">
        <v>2</v>
      </c>
      <c r="GR80" s="191" t="s">
        <v>3077</v>
      </c>
      <c r="GS80" s="191" t="s">
        <v>21</v>
      </c>
      <c r="GT80" s="191">
        <v>2</v>
      </c>
      <c r="GU80" s="191" t="s">
        <v>14</v>
      </c>
      <c r="GV80" s="191" t="s">
        <v>14</v>
      </c>
      <c r="GW80" s="192">
        <v>44498</v>
      </c>
      <c r="GX80" s="190" t="s">
        <v>4780</v>
      </c>
      <c r="GY80" s="184">
        <v>0</v>
      </c>
      <c r="GZ80" s="184" t="s">
        <v>3077</v>
      </c>
      <c r="HA80" s="184" t="s">
        <v>21</v>
      </c>
      <c r="HB80" s="184">
        <v>2</v>
      </c>
      <c r="HC80" s="184" t="s">
        <v>14</v>
      </c>
      <c r="HD80" s="184" t="s">
        <v>14</v>
      </c>
      <c r="HE80" s="181">
        <v>44498</v>
      </c>
      <c r="HF80" s="191" t="s">
        <v>4772</v>
      </c>
      <c r="HG80" s="191">
        <v>0</v>
      </c>
      <c r="HH80" s="191" t="s">
        <v>3077</v>
      </c>
      <c r="HI80" s="191" t="s">
        <v>21</v>
      </c>
      <c r="HJ80" s="191">
        <v>2</v>
      </c>
      <c r="HK80" s="191" t="s">
        <v>14</v>
      </c>
      <c r="HL80" s="191" t="s">
        <v>14</v>
      </c>
      <c r="HM80" s="192">
        <v>44498</v>
      </c>
      <c r="HN80" s="190" t="s">
        <v>4778</v>
      </c>
      <c r="HO80" s="184">
        <v>2</v>
      </c>
      <c r="HP80" s="184" t="s">
        <v>3077</v>
      </c>
      <c r="HQ80" s="184" t="s">
        <v>21</v>
      </c>
      <c r="HR80" s="184">
        <v>2</v>
      </c>
      <c r="HS80" s="184" t="s">
        <v>14</v>
      </c>
      <c r="HT80" s="184" t="s">
        <v>14</v>
      </c>
      <c r="HU80" s="181">
        <v>44498</v>
      </c>
      <c r="HV80" s="191" t="s">
        <v>4775</v>
      </c>
      <c r="HW80" s="191">
        <v>3</v>
      </c>
      <c r="HX80" s="191" t="s">
        <v>3077</v>
      </c>
      <c r="HY80" s="191" t="s">
        <v>21</v>
      </c>
      <c r="HZ80" s="191">
        <v>2</v>
      </c>
      <c r="IA80" s="191" t="s">
        <v>14</v>
      </c>
      <c r="IB80" s="191" t="s">
        <v>14</v>
      </c>
      <c r="IC80" s="192">
        <v>44498</v>
      </c>
      <c r="ID80" s="190" t="s">
        <v>4777</v>
      </c>
      <c r="IE80" s="184">
        <v>0</v>
      </c>
      <c r="IF80" s="184" t="s">
        <v>3077</v>
      </c>
      <c r="IG80" s="184" t="s">
        <v>21</v>
      </c>
      <c r="IH80" s="184">
        <v>2</v>
      </c>
      <c r="II80" s="184" t="s">
        <v>14</v>
      </c>
      <c r="IJ80" s="184" t="s">
        <v>14</v>
      </c>
      <c r="IK80" s="181">
        <v>44498</v>
      </c>
      <c r="IL80" s="191" t="s">
        <v>4776</v>
      </c>
      <c r="IM80" s="191">
        <v>3</v>
      </c>
      <c r="IN80" s="191" t="s">
        <v>3077</v>
      </c>
      <c r="IO80" s="191" t="s">
        <v>21</v>
      </c>
      <c r="IP80" s="191">
        <v>2</v>
      </c>
      <c r="IQ80" s="191" t="s">
        <v>14</v>
      </c>
      <c r="IR80" s="191" t="s">
        <v>14</v>
      </c>
      <c r="IS80" s="192">
        <v>44498</v>
      </c>
    </row>
    <row r="81" spans="1:253" s="286" customFormat="1" ht="12.75" customHeight="1" x14ac:dyDescent="0.2">
      <c r="A81" s="286" t="s">
        <v>1488</v>
      </c>
      <c r="B81" s="286" t="s">
        <v>7815</v>
      </c>
      <c r="C81" s="286" t="s">
        <v>1489</v>
      </c>
      <c r="D81" s="286" t="s">
        <v>264</v>
      </c>
      <c r="E81" s="286" t="s">
        <v>7437</v>
      </c>
      <c r="F81" s="286" t="s">
        <v>2564</v>
      </c>
      <c r="G81" s="179">
        <v>23800000</v>
      </c>
      <c r="H81" s="180" t="s">
        <v>2529</v>
      </c>
      <c r="I81" s="180" t="s">
        <v>21</v>
      </c>
      <c r="J81" s="180">
        <v>2</v>
      </c>
      <c r="K81" s="180" t="s">
        <v>2531</v>
      </c>
      <c r="L81" s="180" t="s">
        <v>2530</v>
      </c>
      <c r="M81" s="181">
        <v>44225</v>
      </c>
      <c r="N81" s="190" t="s">
        <v>2568</v>
      </c>
      <c r="O81" s="182">
        <v>8616</v>
      </c>
      <c r="P81" s="182" t="s">
        <v>2565</v>
      </c>
      <c r="Q81" s="182" t="s">
        <v>21</v>
      </c>
      <c r="R81" s="182">
        <v>2</v>
      </c>
      <c r="S81" s="182" t="s">
        <v>2567</v>
      </c>
      <c r="T81" s="182" t="s">
        <v>2566</v>
      </c>
      <c r="U81" s="183">
        <v>44225</v>
      </c>
      <c r="V81" s="190" t="s">
        <v>2572</v>
      </c>
      <c r="W81" s="180">
        <v>1328000</v>
      </c>
      <c r="X81" s="180" t="s">
        <v>2569</v>
      </c>
      <c r="Y81" s="180" t="s">
        <v>59</v>
      </c>
      <c r="Z81" s="180">
        <v>3</v>
      </c>
      <c r="AA81" s="180" t="s">
        <v>2571</v>
      </c>
      <c r="AB81" s="180" t="s">
        <v>2570</v>
      </c>
      <c r="AC81" s="181">
        <v>44225</v>
      </c>
      <c r="AD81" s="190" t="s">
        <v>2573</v>
      </c>
      <c r="AE81" s="188">
        <v>704000</v>
      </c>
      <c r="AF81" s="188" t="s">
        <v>2529</v>
      </c>
      <c r="AG81" s="188" t="s">
        <v>59</v>
      </c>
      <c r="AH81" s="188">
        <v>3</v>
      </c>
      <c r="AI81" s="188" t="s">
        <v>2546</v>
      </c>
      <c r="AJ81" s="188" t="s">
        <v>2530</v>
      </c>
      <c r="AK81" s="189">
        <v>44225</v>
      </c>
      <c r="AL81" s="190" t="s">
        <v>3847</v>
      </c>
      <c r="AM81" s="180">
        <v>187000</v>
      </c>
      <c r="AN81" s="180" t="s">
        <v>3634</v>
      </c>
      <c r="AO81" s="180" t="s">
        <v>41</v>
      </c>
      <c r="AP81" s="180">
        <v>1</v>
      </c>
      <c r="AQ81" s="180" t="s">
        <v>3846</v>
      </c>
      <c r="AR81" s="180" t="s">
        <v>3845</v>
      </c>
      <c r="AS81" s="181">
        <v>44468</v>
      </c>
      <c r="AT81" s="191" t="s">
        <v>1499</v>
      </c>
      <c r="AU81" s="188" t="s">
        <v>14</v>
      </c>
      <c r="AV81" s="188" t="s">
        <v>14</v>
      </c>
      <c r="AW81" s="188" t="s">
        <v>14</v>
      </c>
      <c r="AX81" s="188" t="s">
        <v>14</v>
      </c>
      <c r="AY81" s="188" t="s">
        <v>15</v>
      </c>
      <c r="AZ81" s="188" t="s">
        <v>14</v>
      </c>
      <c r="BA81" s="189">
        <v>43815</v>
      </c>
      <c r="BB81" s="190" t="s">
        <v>1498</v>
      </c>
      <c r="BC81" s="180" t="s">
        <v>14</v>
      </c>
      <c r="BD81" s="180" t="s">
        <v>14</v>
      </c>
      <c r="BE81" s="180" t="s">
        <v>14</v>
      </c>
      <c r="BF81" s="180" t="s">
        <v>14</v>
      </c>
      <c r="BG81" s="180" t="s">
        <v>15</v>
      </c>
      <c r="BH81" s="180" t="s">
        <v>14</v>
      </c>
      <c r="BI81" s="181">
        <v>43815</v>
      </c>
      <c r="BJ81" s="191" t="s">
        <v>3848</v>
      </c>
      <c r="BK81" s="191">
        <v>16</v>
      </c>
      <c r="BL81" s="191" t="s">
        <v>3757</v>
      </c>
      <c r="BM81" s="191" t="s">
        <v>41</v>
      </c>
      <c r="BN81" s="191">
        <v>1</v>
      </c>
      <c r="BO81" s="191" t="s">
        <v>3840</v>
      </c>
      <c r="BP81" s="188" t="s">
        <v>2855</v>
      </c>
      <c r="BQ81" s="192">
        <v>44468</v>
      </c>
      <c r="BR81" s="190" t="s">
        <v>1491</v>
      </c>
      <c r="BS81" s="184">
        <v>0</v>
      </c>
      <c r="BT81" s="184" t="s">
        <v>14</v>
      </c>
      <c r="BU81" s="184" t="s">
        <v>41</v>
      </c>
      <c r="BV81" s="184">
        <v>1</v>
      </c>
      <c r="BW81" s="184" t="s">
        <v>1490</v>
      </c>
      <c r="BX81" s="184" t="s">
        <v>14</v>
      </c>
      <c r="BY81" s="181">
        <v>43815</v>
      </c>
      <c r="BZ81" s="191" t="s">
        <v>1492</v>
      </c>
      <c r="CA81" s="191">
        <v>0</v>
      </c>
      <c r="CB81" s="191" t="s">
        <v>14</v>
      </c>
      <c r="CC81" s="191" t="s">
        <v>41</v>
      </c>
      <c r="CD81" s="191">
        <v>1</v>
      </c>
      <c r="CE81" s="191" t="s">
        <v>1490</v>
      </c>
      <c r="CF81" s="191" t="s">
        <v>14</v>
      </c>
      <c r="CG81" s="192">
        <v>43815</v>
      </c>
      <c r="CH81" s="190" t="s">
        <v>8246</v>
      </c>
      <c r="CI81" s="191" t="e">
        <v>#N/A</v>
      </c>
      <c r="CJ81" s="191" t="e">
        <v>#N/A</v>
      </c>
      <c r="CK81" s="191" t="e">
        <v>#N/A</v>
      </c>
      <c r="CL81" s="191" t="e">
        <v>#N/A</v>
      </c>
      <c r="CM81" s="191" t="e">
        <v>#N/A</v>
      </c>
      <c r="CN81" s="191" t="e">
        <v>#N/A</v>
      </c>
      <c r="CO81" s="193" t="e">
        <v>#N/A</v>
      </c>
      <c r="CP81" s="191" t="s">
        <v>1497</v>
      </c>
      <c r="CQ81" s="184">
        <v>0</v>
      </c>
      <c r="CR81" s="184" t="s">
        <v>14</v>
      </c>
      <c r="CS81" s="184" t="s">
        <v>41</v>
      </c>
      <c r="CT81" s="184">
        <v>1</v>
      </c>
      <c r="CU81" s="184" t="s">
        <v>1490</v>
      </c>
      <c r="CV81" s="184" t="s">
        <v>14</v>
      </c>
      <c r="CW81" s="181">
        <v>43815</v>
      </c>
      <c r="CX81" s="191" t="s">
        <v>2574</v>
      </c>
      <c r="CY81" s="188">
        <v>704000</v>
      </c>
      <c r="CZ81" s="188" t="s">
        <v>2529</v>
      </c>
      <c r="DA81" s="188" t="s">
        <v>59</v>
      </c>
      <c r="DB81" s="188">
        <v>3</v>
      </c>
      <c r="DC81" s="188" t="s">
        <v>2536</v>
      </c>
      <c r="DD81" s="188" t="s">
        <v>2530</v>
      </c>
      <c r="DE81" s="194">
        <v>44225</v>
      </c>
      <c r="DF81" s="190" t="s">
        <v>2575</v>
      </c>
      <c r="DG81" s="180">
        <v>624000</v>
      </c>
      <c r="DH81" s="184" t="s">
        <v>2529</v>
      </c>
      <c r="DI81" s="184" t="s">
        <v>59</v>
      </c>
      <c r="DJ81" s="184">
        <v>3</v>
      </c>
      <c r="DK81" s="184" t="s">
        <v>2536</v>
      </c>
      <c r="DL81" s="184" t="s">
        <v>2530</v>
      </c>
      <c r="DM81" s="181">
        <v>44225</v>
      </c>
      <c r="DN81" s="191" t="s">
        <v>2576</v>
      </c>
      <c r="DO81" s="188">
        <v>0</v>
      </c>
      <c r="DP81" s="191" t="s">
        <v>2529</v>
      </c>
      <c r="DQ81" s="191" t="s">
        <v>59</v>
      </c>
      <c r="DR81" s="191">
        <v>3</v>
      </c>
      <c r="DS81" s="191" t="s">
        <v>2536</v>
      </c>
      <c r="DT81" s="191" t="s">
        <v>2530</v>
      </c>
      <c r="DU81" s="192">
        <v>44225</v>
      </c>
      <c r="DV81" s="190" t="s">
        <v>2577</v>
      </c>
      <c r="DW81" s="180">
        <v>662000</v>
      </c>
      <c r="DX81" s="184" t="s">
        <v>2529</v>
      </c>
      <c r="DY81" s="184" t="s">
        <v>59</v>
      </c>
      <c r="DZ81" s="184">
        <v>3</v>
      </c>
      <c r="EA81" s="184" t="s">
        <v>2536</v>
      </c>
      <c r="EB81" s="184" t="s">
        <v>2530</v>
      </c>
      <c r="EC81" s="181">
        <v>44225</v>
      </c>
      <c r="ED81" s="191" t="s">
        <v>2578</v>
      </c>
      <c r="EE81" s="188">
        <v>42000</v>
      </c>
      <c r="EF81" s="191" t="s">
        <v>2529</v>
      </c>
      <c r="EG81" s="191" t="s">
        <v>59</v>
      </c>
      <c r="EH81" s="191">
        <v>3</v>
      </c>
      <c r="EI81" s="191" t="s">
        <v>2536</v>
      </c>
      <c r="EJ81" s="191" t="s">
        <v>2530</v>
      </c>
      <c r="EK81" s="192">
        <v>44225</v>
      </c>
      <c r="EL81" s="190" t="s">
        <v>2579</v>
      </c>
      <c r="EM81" s="180">
        <v>0</v>
      </c>
      <c r="EN81" s="184" t="s">
        <v>2529</v>
      </c>
      <c r="EO81" s="184" t="s">
        <v>59</v>
      </c>
      <c r="EP81" s="184">
        <v>3</v>
      </c>
      <c r="EQ81" s="184" t="s">
        <v>2536</v>
      </c>
      <c r="ER81" s="184" t="s">
        <v>2530</v>
      </c>
      <c r="ES81" s="181">
        <v>44225</v>
      </c>
      <c r="ET81" s="191" t="s">
        <v>2894</v>
      </c>
      <c r="EU81" s="191">
        <v>385</v>
      </c>
      <c r="EV81" s="191" t="s">
        <v>2889</v>
      </c>
      <c r="EW81" s="191" t="s">
        <v>59</v>
      </c>
      <c r="EX81" s="191">
        <v>3</v>
      </c>
      <c r="EY81" s="191" t="s">
        <v>2890</v>
      </c>
      <c r="EZ81" s="191" t="s">
        <v>690</v>
      </c>
      <c r="FA81" s="192">
        <v>44281</v>
      </c>
      <c r="FB81" s="190" t="s">
        <v>1496</v>
      </c>
      <c r="FC81" s="184">
        <v>2</v>
      </c>
      <c r="FD81" s="184" t="s">
        <v>1493</v>
      </c>
      <c r="FE81" s="184" t="s">
        <v>41</v>
      </c>
      <c r="FF81" s="184">
        <v>1</v>
      </c>
      <c r="FG81" s="184" t="s">
        <v>1495</v>
      </c>
      <c r="FH81" s="184" t="s">
        <v>1494</v>
      </c>
      <c r="FI81" s="181">
        <v>43815</v>
      </c>
      <c r="FJ81" s="190" t="s">
        <v>1500</v>
      </c>
      <c r="FK81" s="191" t="s">
        <v>14</v>
      </c>
      <c r="FL81" s="191" t="s">
        <v>14</v>
      </c>
      <c r="FM81" s="191" t="s">
        <v>14</v>
      </c>
      <c r="FN81" s="191" t="s">
        <v>14</v>
      </c>
      <c r="FO81" s="191" t="s">
        <v>15</v>
      </c>
      <c r="FP81" s="188" t="s">
        <v>14</v>
      </c>
      <c r="FQ81" s="189">
        <v>43815</v>
      </c>
      <c r="FR81" s="190" t="s">
        <v>1501</v>
      </c>
      <c r="FS81" s="184" t="s">
        <v>14</v>
      </c>
      <c r="FT81" s="184" t="s">
        <v>14</v>
      </c>
      <c r="FU81" s="184" t="s">
        <v>14</v>
      </c>
      <c r="FV81" s="184" t="s">
        <v>14</v>
      </c>
      <c r="FW81" s="184" t="s">
        <v>15</v>
      </c>
      <c r="FX81" s="184" t="s">
        <v>14</v>
      </c>
      <c r="FY81" s="181">
        <v>43815</v>
      </c>
      <c r="FZ81" s="191" t="s">
        <v>4908</v>
      </c>
      <c r="GA81" s="191">
        <v>1</v>
      </c>
      <c r="GB81" s="191" t="s">
        <v>3077</v>
      </c>
      <c r="GC81" s="191" t="s">
        <v>21</v>
      </c>
      <c r="GD81" s="191">
        <v>2</v>
      </c>
      <c r="GE81" s="191" t="s">
        <v>14</v>
      </c>
      <c r="GF81" s="191" t="s">
        <v>14</v>
      </c>
      <c r="GG81" s="192">
        <v>44499</v>
      </c>
      <c r="GH81" s="190" t="s">
        <v>4914</v>
      </c>
      <c r="GI81" s="184">
        <v>3</v>
      </c>
      <c r="GJ81" s="184" t="s">
        <v>3077</v>
      </c>
      <c r="GK81" s="184" t="s">
        <v>21</v>
      </c>
      <c r="GL81" s="184">
        <v>2</v>
      </c>
      <c r="GM81" s="184" t="s">
        <v>14</v>
      </c>
      <c r="GN81" s="184" t="s">
        <v>14</v>
      </c>
      <c r="GO81" s="181">
        <v>44499</v>
      </c>
      <c r="GP81" s="191" t="s">
        <v>4909</v>
      </c>
      <c r="GQ81" s="191">
        <v>1</v>
      </c>
      <c r="GR81" s="191" t="s">
        <v>3077</v>
      </c>
      <c r="GS81" s="191" t="s">
        <v>21</v>
      </c>
      <c r="GT81" s="191">
        <v>2</v>
      </c>
      <c r="GU81" s="191" t="s">
        <v>14</v>
      </c>
      <c r="GV81" s="191" t="s">
        <v>14</v>
      </c>
      <c r="GW81" s="192">
        <v>44499</v>
      </c>
      <c r="GX81" s="190" t="s">
        <v>4915</v>
      </c>
      <c r="GY81" s="184">
        <v>0</v>
      </c>
      <c r="GZ81" s="184" t="s">
        <v>3077</v>
      </c>
      <c r="HA81" s="184" t="s">
        <v>21</v>
      </c>
      <c r="HB81" s="184">
        <v>2</v>
      </c>
      <c r="HC81" s="184" t="s">
        <v>14</v>
      </c>
      <c r="HD81" s="184" t="s">
        <v>14</v>
      </c>
      <c r="HE81" s="181">
        <v>44499</v>
      </c>
      <c r="HF81" s="191" t="s">
        <v>4907</v>
      </c>
      <c r="HG81" s="191">
        <v>0</v>
      </c>
      <c r="HH81" s="191" t="s">
        <v>3077</v>
      </c>
      <c r="HI81" s="191" t="s">
        <v>21</v>
      </c>
      <c r="HJ81" s="191">
        <v>2</v>
      </c>
      <c r="HK81" s="191" t="s">
        <v>14</v>
      </c>
      <c r="HL81" s="191" t="s">
        <v>14</v>
      </c>
      <c r="HM81" s="192">
        <v>44499</v>
      </c>
      <c r="HN81" s="190" t="s">
        <v>4913</v>
      </c>
      <c r="HO81" s="184">
        <v>2</v>
      </c>
      <c r="HP81" s="184" t="s">
        <v>3077</v>
      </c>
      <c r="HQ81" s="184" t="s">
        <v>21</v>
      </c>
      <c r="HR81" s="184">
        <v>2</v>
      </c>
      <c r="HS81" s="184" t="s">
        <v>14</v>
      </c>
      <c r="HT81" s="184" t="s">
        <v>14</v>
      </c>
      <c r="HU81" s="181">
        <v>44499</v>
      </c>
      <c r="HV81" s="191" t="s">
        <v>4910</v>
      </c>
      <c r="HW81" s="191">
        <v>2</v>
      </c>
      <c r="HX81" s="191" t="s">
        <v>3077</v>
      </c>
      <c r="HY81" s="191" t="s">
        <v>21</v>
      </c>
      <c r="HZ81" s="191">
        <v>2</v>
      </c>
      <c r="IA81" s="191" t="s">
        <v>14</v>
      </c>
      <c r="IB81" s="191" t="s">
        <v>14</v>
      </c>
      <c r="IC81" s="192">
        <v>44499</v>
      </c>
      <c r="ID81" s="190" t="s">
        <v>4912</v>
      </c>
      <c r="IE81" s="184">
        <v>0</v>
      </c>
      <c r="IF81" s="184" t="s">
        <v>3077</v>
      </c>
      <c r="IG81" s="184" t="s">
        <v>21</v>
      </c>
      <c r="IH81" s="184">
        <v>2</v>
      </c>
      <c r="II81" s="184" t="s">
        <v>14</v>
      </c>
      <c r="IJ81" s="184" t="s">
        <v>14</v>
      </c>
      <c r="IK81" s="181">
        <v>44499</v>
      </c>
      <c r="IL81" s="191" t="s">
        <v>4911</v>
      </c>
      <c r="IM81" s="191">
        <v>3</v>
      </c>
      <c r="IN81" s="191" t="s">
        <v>3077</v>
      </c>
      <c r="IO81" s="191" t="s">
        <v>21</v>
      </c>
      <c r="IP81" s="191">
        <v>2</v>
      </c>
      <c r="IQ81" s="191" t="s">
        <v>14</v>
      </c>
      <c r="IR81" s="191" t="s">
        <v>14</v>
      </c>
      <c r="IS81" s="192">
        <v>44499</v>
      </c>
    </row>
    <row r="82" spans="1:253" s="286" customFormat="1" ht="12.75" customHeight="1" x14ac:dyDescent="0.2">
      <c r="A82" s="286" t="s">
        <v>1186</v>
      </c>
      <c r="B82" s="286" t="s">
        <v>7798</v>
      </c>
      <c r="C82" s="286" t="s">
        <v>1187</v>
      </c>
      <c r="D82" s="286" t="s">
        <v>1154</v>
      </c>
      <c r="E82" s="286" t="s">
        <v>7438</v>
      </c>
      <c r="F82" s="286" t="s">
        <v>2243</v>
      </c>
      <c r="G82" s="179">
        <v>200964000</v>
      </c>
      <c r="H82" s="180" t="s">
        <v>2084</v>
      </c>
      <c r="I82" s="180" t="s">
        <v>21</v>
      </c>
      <c r="J82" s="180">
        <v>2</v>
      </c>
      <c r="K82" s="180" t="s">
        <v>2233</v>
      </c>
      <c r="L82" s="180" t="s">
        <v>2242</v>
      </c>
      <c r="M82" s="181">
        <v>44165</v>
      </c>
      <c r="N82" s="190" t="s">
        <v>1198</v>
      </c>
      <c r="O82" s="182">
        <v>909890</v>
      </c>
      <c r="P82" s="182" t="s">
        <v>1195</v>
      </c>
      <c r="Q82" s="182" t="s">
        <v>21</v>
      </c>
      <c r="R82" s="182">
        <v>2</v>
      </c>
      <c r="S82" s="182" t="s">
        <v>1197</v>
      </c>
      <c r="T82" s="182" t="s">
        <v>1196</v>
      </c>
      <c r="U82" s="183">
        <v>43649</v>
      </c>
      <c r="V82" s="190" t="s">
        <v>3400</v>
      </c>
      <c r="W82" s="180">
        <v>76901000</v>
      </c>
      <c r="X82" s="180" t="s">
        <v>3397</v>
      </c>
      <c r="Y82" s="180" t="s">
        <v>59</v>
      </c>
      <c r="Z82" s="180">
        <v>3</v>
      </c>
      <c r="AA82" s="180" t="s">
        <v>3399</v>
      </c>
      <c r="AB82" s="180" t="s">
        <v>3398</v>
      </c>
      <c r="AC82" s="181">
        <v>44418</v>
      </c>
      <c r="AD82" s="190" t="s">
        <v>5339</v>
      </c>
      <c r="AE82" s="188">
        <v>17831000</v>
      </c>
      <c r="AF82" s="188" t="s">
        <v>5336</v>
      </c>
      <c r="AG82" s="188" t="s">
        <v>59</v>
      </c>
      <c r="AH82" s="188">
        <v>3</v>
      </c>
      <c r="AI82" s="188" t="s">
        <v>5338</v>
      </c>
      <c r="AJ82" s="188" t="s">
        <v>5337</v>
      </c>
      <c r="AK82" s="189">
        <v>44526</v>
      </c>
      <c r="AL82" s="190" t="s">
        <v>5343</v>
      </c>
      <c r="AM82" s="180">
        <v>5302000</v>
      </c>
      <c r="AN82" s="180" t="s">
        <v>5340</v>
      </c>
      <c r="AO82" s="180" t="s">
        <v>59</v>
      </c>
      <c r="AP82" s="180">
        <v>3</v>
      </c>
      <c r="AQ82" s="180" t="s">
        <v>5342</v>
      </c>
      <c r="AR82" s="180" t="s">
        <v>5341</v>
      </c>
      <c r="AS82" s="181">
        <v>44526</v>
      </c>
      <c r="AT82" s="191" t="s">
        <v>1215</v>
      </c>
      <c r="AU82" s="188" t="s">
        <v>14</v>
      </c>
      <c r="AV82" s="188" t="s">
        <v>14</v>
      </c>
      <c r="AW82" s="188" t="s">
        <v>14</v>
      </c>
      <c r="AX82" s="188" t="s">
        <v>14</v>
      </c>
      <c r="AY82" s="188" t="s">
        <v>1213</v>
      </c>
      <c r="AZ82" s="188" t="s">
        <v>14</v>
      </c>
      <c r="BA82" s="189">
        <v>43672</v>
      </c>
      <c r="BB82" s="190" t="s">
        <v>1214</v>
      </c>
      <c r="BC82" s="180" t="s">
        <v>14</v>
      </c>
      <c r="BD82" s="180" t="s">
        <v>14</v>
      </c>
      <c r="BE82" s="180" t="s">
        <v>14</v>
      </c>
      <c r="BF82" s="180" t="s">
        <v>14</v>
      </c>
      <c r="BG82" s="180" t="s">
        <v>1213</v>
      </c>
      <c r="BH82" s="180" t="s">
        <v>14</v>
      </c>
      <c r="BI82" s="181">
        <v>43672</v>
      </c>
      <c r="BJ82" s="191" t="s">
        <v>5344</v>
      </c>
      <c r="BK82" s="191">
        <v>3790</v>
      </c>
      <c r="BL82" s="191" t="s">
        <v>5282</v>
      </c>
      <c r="BM82" s="191" t="s">
        <v>59</v>
      </c>
      <c r="BN82" s="191">
        <v>3</v>
      </c>
      <c r="BO82" s="191" t="s">
        <v>5284</v>
      </c>
      <c r="BP82" s="188" t="s">
        <v>5283</v>
      </c>
      <c r="BQ82" s="192">
        <v>44526</v>
      </c>
      <c r="BR82" s="190" t="s">
        <v>1188</v>
      </c>
      <c r="BS82" s="184" t="s">
        <v>14</v>
      </c>
      <c r="BT82" s="184" t="s">
        <v>14</v>
      </c>
      <c r="BU82" s="184" t="s">
        <v>14</v>
      </c>
      <c r="BV82" s="184" t="s">
        <v>14</v>
      </c>
      <c r="BW82" s="184" t="s">
        <v>1155</v>
      </c>
      <c r="BX82" s="184" t="s">
        <v>14</v>
      </c>
      <c r="BY82" s="181">
        <v>43649</v>
      </c>
      <c r="BZ82" s="191" t="s">
        <v>1190</v>
      </c>
      <c r="CA82" s="191">
        <v>4300</v>
      </c>
      <c r="CB82" s="191" t="s">
        <v>913</v>
      </c>
      <c r="CC82" s="191" t="s">
        <v>59</v>
      </c>
      <c r="CD82" s="191">
        <v>3</v>
      </c>
      <c r="CE82" s="191" t="s">
        <v>1189</v>
      </c>
      <c r="CF82" s="191" t="s">
        <v>1157</v>
      </c>
      <c r="CG82" s="192">
        <v>43649</v>
      </c>
      <c r="CH82" s="190" t="s">
        <v>8247</v>
      </c>
      <c r="CI82" s="191" t="e">
        <v>#N/A</v>
      </c>
      <c r="CJ82" s="191" t="e">
        <v>#N/A</v>
      </c>
      <c r="CK82" s="191" t="e">
        <v>#N/A</v>
      </c>
      <c r="CL82" s="191" t="e">
        <v>#N/A</v>
      </c>
      <c r="CM82" s="191" t="e">
        <v>#N/A</v>
      </c>
      <c r="CN82" s="191" t="e">
        <v>#N/A</v>
      </c>
      <c r="CO82" s="193" t="e">
        <v>#N/A</v>
      </c>
      <c r="CP82" s="191" t="s">
        <v>1194</v>
      </c>
      <c r="CQ82" s="184" t="s">
        <v>14</v>
      </c>
      <c r="CR82" s="184" t="s">
        <v>1162</v>
      </c>
      <c r="CS82" s="184" t="s">
        <v>14</v>
      </c>
      <c r="CT82" s="184" t="s">
        <v>14</v>
      </c>
      <c r="CU82" s="184" t="s">
        <v>1193</v>
      </c>
      <c r="CV82" s="184" t="s">
        <v>1163</v>
      </c>
      <c r="CW82" s="181">
        <v>43649</v>
      </c>
      <c r="CX82" s="191" t="s">
        <v>5348</v>
      </c>
      <c r="CY82" s="188">
        <v>13431000</v>
      </c>
      <c r="CZ82" s="188" t="s">
        <v>5345</v>
      </c>
      <c r="DA82" s="188" t="s">
        <v>59</v>
      </c>
      <c r="DB82" s="188">
        <v>3</v>
      </c>
      <c r="DC82" s="188" t="s">
        <v>5347</v>
      </c>
      <c r="DD82" s="188" t="s">
        <v>5346</v>
      </c>
      <c r="DE82" s="194">
        <v>44526</v>
      </c>
      <c r="DF82" s="190" t="s">
        <v>5349</v>
      </c>
      <c r="DG82" s="180">
        <v>59070000</v>
      </c>
      <c r="DH82" s="184" t="s">
        <v>5345</v>
      </c>
      <c r="DI82" s="184" t="s">
        <v>59</v>
      </c>
      <c r="DJ82" s="184">
        <v>3</v>
      </c>
      <c r="DK82" s="184" t="s">
        <v>5347</v>
      </c>
      <c r="DL82" s="184" t="s">
        <v>5346</v>
      </c>
      <c r="DM82" s="181">
        <v>44526</v>
      </c>
      <c r="DN82" s="191" t="s">
        <v>5350</v>
      </c>
      <c r="DO82" s="188">
        <v>4400000</v>
      </c>
      <c r="DP82" s="191" t="s">
        <v>5345</v>
      </c>
      <c r="DQ82" s="191" t="s">
        <v>59</v>
      </c>
      <c r="DR82" s="191">
        <v>3</v>
      </c>
      <c r="DS82" s="191" t="s">
        <v>5347</v>
      </c>
      <c r="DT82" s="191" t="s">
        <v>5346</v>
      </c>
      <c r="DU82" s="192">
        <v>44526</v>
      </c>
      <c r="DV82" s="190" t="s">
        <v>5351</v>
      </c>
      <c r="DW82" s="180">
        <v>10734000</v>
      </c>
      <c r="DX82" s="184" t="s">
        <v>5345</v>
      </c>
      <c r="DY82" s="184" t="s">
        <v>59</v>
      </c>
      <c r="DZ82" s="184">
        <v>3</v>
      </c>
      <c r="EA82" s="184" t="s">
        <v>5347</v>
      </c>
      <c r="EB82" s="184" t="s">
        <v>5346</v>
      </c>
      <c r="EC82" s="181">
        <v>44526</v>
      </c>
      <c r="ED82" s="191" t="s">
        <v>5352</v>
      </c>
      <c r="EE82" s="188">
        <v>2697000</v>
      </c>
      <c r="EF82" s="191" t="s">
        <v>2897</v>
      </c>
      <c r="EG82" s="191" t="s">
        <v>59</v>
      </c>
      <c r="EH82" s="191">
        <v>3</v>
      </c>
      <c r="EI82" s="191" t="s">
        <v>5347</v>
      </c>
      <c r="EJ82" s="191" t="s">
        <v>3401</v>
      </c>
      <c r="EK82" s="192">
        <v>44526</v>
      </c>
      <c r="EL82" s="190" t="s">
        <v>5353</v>
      </c>
      <c r="EM82" s="180">
        <v>0</v>
      </c>
      <c r="EN82" s="184" t="s">
        <v>14</v>
      </c>
      <c r="EO82" s="184" t="s">
        <v>59</v>
      </c>
      <c r="EP82" s="184">
        <v>3</v>
      </c>
      <c r="EQ82" s="184" t="s">
        <v>5347</v>
      </c>
      <c r="ER82" s="184" t="s">
        <v>14</v>
      </c>
      <c r="ES82" s="181">
        <v>44526</v>
      </c>
      <c r="ET82" s="191" t="s">
        <v>5294</v>
      </c>
      <c r="EU82" s="191">
        <v>3790</v>
      </c>
      <c r="EV82" s="191" t="s">
        <v>5282</v>
      </c>
      <c r="EW82" s="191" t="s">
        <v>59</v>
      </c>
      <c r="EX82" s="191">
        <v>3</v>
      </c>
      <c r="EY82" s="191" t="s">
        <v>5284</v>
      </c>
      <c r="EZ82" s="191" t="s">
        <v>5283</v>
      </c>
      <c r="FA82" s="192">
        <v>44526</v>
      </c>
      <c r="FB82" s="190" t="s">
        <v>1192</v>
      </c>
      <c r="FC82" s="184">
        <v>5</v>
      </c>
      <c r="FD82" s="184" t="s">
        <v>14</v>
      </c>
      <c r="FE82" s="184" t="s">
        <v>21</v>
      </c>
      <c r="FF82" s="184">
        <v>2</v>
      </c>
      <c r="FG82" s="184" t="s">
        <v>1191</v>
      </c>
      <c r="FH82" s="184" t="s">
        <v>14</v>
      </c>
      <c r="FI82" s="181">
        <v>43649</v>
      </c>
      <c r="FJ82" s="190" t="s">
        <v>1199</v>
      </c>
      <c r="FK82" s="191" t="s">
        <v>14</v>
      </c>
      <c r="FL82" s="191" t="s">
        <v>14</v>
      </c>
      <c r="FM82" s="191" t="s">
        <v>14</v>
      </c>
      <c r="FN82" s="191" t="s">
        <v>14</v>
      </c>
      <c r="FO82" s="191" t="s">
        <v>1155</v>
      </c>
      <c r="FP82" s="188" t="s">
        <v>14</v>
      </c>
      <c r="FQ82" s="189">
        <v>43649</v>
      </c>
      <c r="FR82" s="190" t="s">
        <v>1200</v>
      </c>
      <c r="FS82" s="184">
        <v>800000</v>
      </c>
      <c r="FT82" s="184" t="s">
        <v>1171</v>
      </c>
      <c r="FU82" s="184" t="s">
        <v>21</v>
      </c>
      <c r="FV82" s="184">
        <v>2</v>
      </c>
      <c r="FW82" s="184" t="s">
        <v>1173</v>
      </c>
      <c r="FX82" s="184" t="s">
        <v>1172</v>
      </c>
      <c r="FY82" s="181">
        <v>43649</v>
      </c>
      <c r="FZ82" s="191" t="s">
        <v>4782</v>
      </c>
      <c r="GA82" s="191">
        <v>1</v>
      </c>
      <c r="GB82" s="191" t="s">
        <v>3077</v>
      </c>
      <c r="GC82" s="191" t="s">
        <v>21</v>
      </c>
      <c r="GD82" s="191">
        <v>2</v>
      </c>
      <c r="GE82" s="191" t="s">
        <v>14</v>
      </c>
      <c r="GF82" s="191" t="s">
        <v>14</v>
      </c>
      <c r="GG82" s="192">
        <v>44498</v>
      </c>
      <c r="GH82" s="190" t="s">
        <v>4788</v>
      </c>
      <c r="GI82" s="184">
        <v>3</v>
      </c>
      <c r="GJ82" s="184" t="s">
        <v>3077</v>
      </c>
      <c r="GK82" s="184" t="s">
        <v>21</v>
      </c>
      <c r="GL82" s="184">
        <v>2</v>
      </c>
      <c r="GM82" s="184" t="s">
        <v>14</v>
      </c>
      <c r="GN82" s="184" t="s">
        <v>14</v>
      </c>
      <c r="GO82" s="181">
        <v>44498</v>
      </c>
      <c r="GP82" s="191" t="s">
        <v>4783</v>
      </c>
      <c r="GQ82" s="191">
        <v>2</v>
      </c>
      <c r="GR82" s="191" t="s">
        <v>3077</v>
      </c>
      <c r="GS82" s="191" t="s">
        <v>21</v>
      </c>
      <c r="GT82" s="191">
        <v>2</v>
      </c>
      <c r="GU82" s="191" t="s">
        <v>14</v>
      </c>
      <c r="GV82" s="191" t="s">
        <v>14</v>
      </c>
      <c r="GW82" s="192">
        <v>44498</v>
      </c>
      <c r="GX82" s="190" t="s">
        <v>4789</v>
      </c>
      <c r="GY82" s="184">
        <v>2</v>
      </c>
      <c r="GZ82" s="184" t="s">
        <v>3077</v>
      </c>
      <c r="HA82" s="184" t="s">
        <v>21</v>
      </c>
      <c r="HB82" s="184">
        <v>2</v>
      </c>
      <c r="HC82" s="184" t="s">
        <v>14</v>
      </c>
      <c r="HD82" s="184" t="s">
        <v>14</v>
      </c>
      <c r="HE82" s="181">
        <v>44498</v>
      </c>
      <c r="HF82" s="191" t="s">
        <v>4781</v>
      </c>
      <c r="HG82" s="191">
        <v>2</v>
      </c>
      <c r="HH82" s="191" t="s">
        <v>3077</v>
      </c>
      <c r="HI82" s="191" t="s">
        <v>21</v>
      </c>
      <c r="HJ82" s="191">
        <v>2</v>
      </c>
      <c r="HK82" s="191" t="s">
        <v>14</v>
      </c>
      <c r="HL82" s="191" t="s">
        <v>14</v>
      </c>
      <c r="HM82" s="192">
        <v>44498</v>
      </c>
      <c r="HN82" s="190" t="s">
        <v>4787</v>
      </c>
      <c r="HO82" s="184">
        <v>3</v>
      </c>
      <c r="HP82" s="184" t="s">
        <v>3077</v>
      </c>
      <c r="HQ82" s="184" t="s">
        <v>21</v>
      </c>
      <c r="HR82" s="184">
        <v>2</v>
      </c>
      <c r="HS82" s="184" t="s">
        <v>14</v>
      </c>
      <c r="HT82" s="184" t="s">
        <v>14</v>
      </c>
      <c r="HU82" s="181">
        <v>44498</v>
      </c>
      <c r="HV82" s="191" t="s">
        <v>4784</v>
      </c>
      <c r="HW82" s="191">
        <v>3</v>
      </c>
      <c r="HX82" s="191" t="s">
        <v>3077</v>
      </c>
      <c r="HY82" s="191" t="s">
        <v>21</v>
      </c>
      <c r="HZ82" s="191">
        <v>2</v>
      </c>
      <c r="IA82" s="191" t="s">
        <v>14</v>
      </c>
      <c r="IB82" s="191" t="s">
        <v>14</v>
      </c>
      <c r="IC82" s="192">
        <v>44498</v>
      </c>
      <c r="ID82" s="190" t="s">
        <v>4786</v>
      </c>
      <c r="IE82" s="184">
        <v>1</v>
      </c>
      <c r="IF82" s="184" t="s">
        <v>3077</v>
      </c>
      <c r="IG82" s="184" t="s">
        <v>21</v>
      </c>
      <c r="IH82" s="184">
        <v>2</v>
      </c>
      <c r="II82" s="184" t="s">
        <v>14</v>
      </c>
      <c r="IJ82" s="184" t="s">
        <v>14</v>
      </c>
      <c r="IK82" s="181">
        <v>44498</v>
      </c>
      <c r="IL82" s="191" t="s">
        <v>4785</v>
      </c>
      <c r="IM82" s="191">
        <v>3</v>
      </c>
      <c r="IN82" s="191" t="s">
        <v>3077</v>
      </c>
      <c r="IO82" s="191" t="s">
        <v>21</v>
      </c>
      <c r="IP82" s="191">
        <v>2</v>
      </c>
      <c r="IQ82" s="191" t="s">
        <v>14</v>
      </c>
      <c r="IR82" s="191" t="s">
        <v>14</v>
      </c>
      <c r="IS82" s="192">
        <v>44498</v>
      </c>
    </row>
    <row r="83" spans="1:253" s="286" customFormat="1" ht="12.75" customHeight="1" x14ac:dyDescent="0.2">
      <c r="A83" s="286" t="s">
        <v>1175</v>
      </c>
      <c r="B83" s="286" t="s">
        <v>7808</v>
      </c>
      <c r="C83" s="286" t="s">
        <v>1176</v>
      </c>
      <c r="D83" s="286" t="s">
        <v>1154</v>
      </c>
      <c r="E83" s="286" t="s">
        <v>7438</v>
      </c>
      <c r="F83" s="286" t="s">
        <v>2248</v>
      </c>
      <c r="G83" s="179">
        <v>200964000</v>
      </c>
      <c r="H83" s="180" t="s">
        <v>2084</v>
      </c>
      <c r="I83" s="180" t="s">
        <v>21</v>
      </c>
      <c r="J83" s="180">
        <v>2</v>
      </c>
      <c r="K83" s="180" t="s">
        <v>2233</v>
      </c>
      <c r="L83" s="180" t="s">
        <v>2242</v>
      </c>
      <c r="M83" s="181">
        <v>44165</v>
      </c>
      <c r="N83" s="190" t="s">
        <v>2247</v>
      </c>
      <c r="O83" s="182">
        <v>181664</v>
      </c>
      <c r="P83" s="182" t="s">
        <v>2244</v>
      </c>
      <c r="Q83" s="182" t="s">
        <v>41</v>
      </c>
      <c r="R83" s="182">
        <v>1</v>
      </c>
      <c r="S83" s="182" t="s">
        <v>2246</v>
      </c>
      <c r="T83" s="182" t="s">
        <v>2245</v>
      </c>
      <c r="U83" s="183">
        <v>44165</v>
      </c>
      <c r="V83" s="190" t="s">
        <v>3413</v>
      </c>
      <c r="W83" s="180">
        <v>15532000</v>
      </c>
      <c r="X83" s="180" t="s">
        <v>3411</v>
      </c>
      <c r="Y83" s="180" t="s">
        <v>21</v>
      </c>
      <c r="Z83" s="180">
        <v>2</v>
      </c>
      <c r="AA83" s="180" t="s">
        <v>3412</v>
      </c>
      <c r="AB83" s="180" t="s">
        <v>3226</v>
      </c>
      <c r="AC83" s="181">
        <v>44418</v>
      </c>
      <c r="AD83" s="190" t="s">
        <v>5307</v>
      </c>
      <c r="AE83" s="188">
        <v>982000</v>
      </c>
      <c r="AF83" s="188" t="s">
        <v>5304</v>
      </c>
      <c r="AG83" s="188" t="s">
        <v>59</v>
      </c>
      <c r="AH83" s="188">
        <v>3</v>
      </c>
      <c r="AI83" s="188" t="s">
        <v>5306</v>
      </c>
      <c r="AJ83" s="188" t="s">
        <v>5305</v>
      </c>
      <c r="AK83" s="189">
        <v>44526</v>
      </c>
      <c r="AL83" s="190" t="s">
        <v>5311</v>
      </c>
      <c r="AM83" s="180">
        <v>380000</v>
      </c>
      <c r="AN83" s="180" t="s">
        <v>5308</v>
      </c>
      <c r="AO83" s="180" t="s">
        <v>59</v>
      </c>
      <c r="AP83" s="180">
        <v>3</v>
      </c>
      <c r="AQ83" s="180" t="s">
        <v>5310</v>
      </c>
      <c r="AR83" s="180" t="s">
        <v>5309</v>
      </c>
      <c r="AS83" s="181">
        <v>44526</v>
      </c>
      <c r="AT83" s="191" t="s">
        <v>1217</v>
      </c>
      <c r="AU83" s="188" t="s">
        <v>14</v>
      </c>
      <c r="AV83" s="188" t="s">
        <v>14</v>
      </c>
      <c r="AW83" s="188" t="s">
        <v>14</v>
      </c>
      <c r="AX83" s="188" t="s">
        <v>14</v>
      </c>
      <c r="AY83" s="188" t="s">
        <v>1213</v>
      </c>
      <c r="AZ83" s="188" t="s">
        <v>14</v>
      </c>
      <c r="BA83" s="189">
        <v>43672</v>
      </c>
      <c r="BB83" s="190" t="s">
        <v>1216</v>
      </c>
      <c r="BC83" s="180" t="s">
        <v>14</v>
      </c>
      <c r="BD83" s="180" t="s">
        <v>14</v>
      </c>
      <c r="BE83" s="180" t="s">
        <v>14</v>
      </c>
      <c r="BF83" s="180" t="s">
        <v>14</v>
      </c>
      <c r="BG83" s="180" t="s">
        <v>1213</v>
      </c>
      <c r="BH83" s="180" t="s">
        <v>14</v>
      </c>
      <c r="BI83" s="181">
        <v>43672</v>
      </c>
      <c r="BJ83" s="191" t="s">
        <v>5313</v>
      </c>
      <c r="BK83" s="191">
        <v>499</v>
      </c>
      <c r="BL83" s="191" t="s">
        <v>5282</v>
      </c>
      <c r="BM83" s="191" t="s">
        <v>59</v>
      </c>
      <c r="BN83" s="191">
        <v>3</v>
      </c>
      <c r="BO83" s="191" t="s">
        <v>5312</v>
      </c>
      <c r="BP83" s="188" t="s">
        <v>5283</v>
      </c>
      <c r="BQ83" s="192">
        <v>44526</v>
      </c>
      <c r="BR83" s="190" t="s">
        <v>1177</v>
      </c>
      <c r="BS83" s="184" t="s">
        <v>14</v>
      </c>
      <c r="BT83" s="184" t="s">
        <v>14</v>
      </c>
      <c r="BU83" s="184" t="s">
        <v>14</v>
      </c>
      <c r="BV83" s="184" t="s">
        <v>14</v>
      </c>
      <c r="BW83" s="184" t="s">
        <v>1155</v>
      </c>
      <c r="BX83" s="184" t="s">
        <v>14</v>
      </c>
      <c r="BY83" s="181">
        <v>43648</v>
      </c>
      <c r="BZ83" s="191" t="s">
        <v>1178</v>
      </c>
      <c r="CA83" s="191" t="s">
        <v>14</v>
      </c>
      <c r="CB83" s="191" t="s">
        <v>14</v>
      </c>
      <c r="CC83" s="191" t="s">
        <v>14</v>
      </c>
      <c r="CD83" s="191" t="s">
        <v>14</v>
      </c>
      <c r="CE83" s="191" t="s">
        <v>1155</v>
      </c>
      <c r="CF83" s="191" t="s">
        <v>14</v>
      </c>
      <c r="CG83" s="192">
        <v>43648</v>
      </c>
      <c r="CH83" s="190" t="s">
        <v>8248</v>
      </c>
      <c r="CI83" s="191" t="e">
        <v>#N/A</v>
      </c>
      <c r="CJ83" s="191" t="e">
        <v>#N/A</v>
      </c>
      <c r="CK83" s="191" t="e">
        <v>#N/A</v>
      </c>
      <c r="CL83" s="191" t="e">
        <v>#N/A</v>
      </c>
      <c r="CM83" s="191" t="e">
        <v>#N/A</v>
      </c>
      <c r="CN83" s="191" t="e">
        <v>#N/A</v>
      </c>
      <c r="CO83" s="193" t="e">
        <v>#N/A</v>
      </c>
      <c r="CP83" s="191" t="s">
        <v>1181</v>
      </c>
      <c r="CQ83" s="184" t="s">
        <v>14</v>
      </c>
      <c r="CR83" s="184" t="s">
        <v>14</v>
      </c>
      <c r="CS83" s="184" t="s">
        <v>14</v>
      </c>
      <c r="CT83" s="184" t="s">
        <v>14</v>
      </c>
      <c r="CU83" s="184" t="s">
        <v>1155</v>
      </c>
      <c r="CV83" s="184" t="s">
        <v>14</v>
      </c>
      <c r="CW83" s="181">
        <v>43648</v>
      </c>
      <c r="CX83" s="191" t="s">
        <v>5315</v>
      </c>
      <c r="CY83" s="188">
        <v>982000</v>
      </c>
      <c r="CZ83" s="188" t="s">
        <v>5304</v>
      </c>
      <c r="DA83" s="188" t="s">
        <v>59</v>
      </c>
      <c r="DB83" s="188">
        <v>3</v>
      </c>
      <c r="DC83" s="188" t="s">
        <v>5314</v>
      </c>
      <c r="DD83" s="188" t="s">
        <v>5305</v>
      </c>
      <c r="DE83" s="194">
        <v>44526</v>
      </c>
      <c r="DF83" s="190" t="s">
        <v>5316</v>
      </c>
      <c r="DG83" s="180">
        <v>14550000</v>
      </c>
      <c r="DH83" s="184" t="s">
        <v>5304</v>
      </c>
      <c r="DI83" s="184" t="s">
        <v>59</v>
      </c>
      <c r="DJ83" s="184">
        <v>3</v>
      </c>
      <c r="DK83" s="184" t="s">
        <v>5314</v>
      </c>
      <c r="DL83" s="184" t="s">
        <v>5305</v>
      </c>
      <c r="DM83" s="181">
        <v>44526</v>
      </c>
      <c r="DN83" s="191" t="s">
        <v>5317</v>
      </c>
      <c r="DO83" s="188">
        <v>0</v>
      </c>
      <c r="DP83" s="191" t="s">
        <v>5304</v>
      </c>
      <c r="DQ83" s="191" t="s">
        <v>59</v>
      </c>
      <c r="DR83" s="191">
        <v>3</v>
      </c>
      <c r="DS83" s="191" t="s">
        <v>5314</v>
      </c>
      <c r="DT83" s="191" t="s">
        <v>5305</v>
      </c>
      <c r="DU83" s="192">
        <v>44526</v>
      </c>
      <c r="DV83" s="190" t="s">
        <v>5318</v>
      </c>
      <c r="DW83" s="180">
        <v>982000</v>
      </c>
      <c r="DX83" s="184" t="s">
        <v>5304</v>
      </c>
      <c r="DY83" s="184" t="s">
        <v>59</v>
      </c>
      <c r="DZ83" s="184">
        <v>3</v>
      </c>
      <c r="EA83" s="184" t="s">
        <v>5314</v>
      </c>
      <c r="EB83" s="184" t="s">
        <v>5305</v>
      </c>
      <c r="EC83" s="181">
        <v>44526</v>
      </c>
      <c r="ED83" s="191" t="s">
        <v>5319</v>
      </c>
      <c r="EE83" s="188">
        <v>0</v>
      </c>
      <c r="EF83" s="191" t="s">
        <v>14</v>
      </c>
      <c r="EG83" s="191" t="s">
        <v>59</v>
      </c>
      <c r="EH83" s="191">
        <v>3</v>
      </c>
      <c r="EI83" s="191" t="s">
        <v>5314</v>
      </c>
      <c r="EJ83" s="191" t="s">
        <v>14</v>
      </c>
      <c r="EK83" s="192">
        <v>44526</v>
      </c>
      <c r="EL83" s="190" t="s">
        <v>5320</v>
      </c>
      <c r="EM83" s="180">
        <v>0</v>
      </c>
      <c r="EN83" s="184" t="s">
        <v>14</v>
      </c>
      <c r="EO83" s="184" t="s">
        <v>59</v>
      </c>
      <c r="EP83" s="184">
        <v>3</v>
      </c>
      <c r="EQ83" s="184" t="s">
        <v>5314</v>
      </c>
      <c r="ER83" s="184" t="s">
        <v>14</v>
      </c>
      <c r="ES83" s="181">
        <v>44526</v>
      </c>
      <c r="ET83" s="191" t="s">
        <v>5295</v>
      </c>
      <c r="EU83" s="191">
        <v>3790</v>
      </c>
      <c r="EV83" s="191" t="s">
        <v>5282</v>
      </c>
      <c r="EW83" s="191" t="s">
        <v>59</v>
      </c>
      <c r="EX83" s="191">
        <v>3</v>
      </c>
      <c r="EY83" s="191" t="s">
        <v>5284</v>
      </c>
      <c r="EZ83" s="191" t="s">
        <v>5283</v>
      </c>
      <c r="FA83" s="192">
        <v>44526</v>
      </c>
      <c r="FB83" s="190" t="s">
        <v>1180</v>
      </c>
      <c r="FC83" s="184">
        <v>5</v>
      </c>
      <c r="FD83" s="184" t="s">
        <v>14</v>
      </c>
      <c r="FE83" s="184" t="s">
        <v>21</v>
      </c>
      <c r="FF83" s="184">
        <v>2</v>
      </c>
      <c r="FG83" s="184" t="s">
        <v>1179</v>
      </c>
      <c r="FH83" s="184" t="s">
        <v>14</v>
      </c>
      <c r="FI83" s="181">
        <v>43648</v>
      </c>
      <c r="FJ83" s="190" t="s">
        <v>1183</v>
      </c>
      <c r="FK83" s="191" t="s">
        <v>14</v>
      </c>
      <c r="FL83" s="191" t="s">
        <v>14</v>
      </c>
      <c r="FM83" s="191" t="s">
        <v>14</v>
      </c>
      <c r="FN83" s="191" t="s">
        <v>14</v>
      </c>
      <c r="FO83" s="191" t="s">
        <v>1182</v>
      </c>
      <c r="FP83" s="188" t="s">
        <v>14</v>
      </c>
      <c r="FQ83" s="189">
        <v>43648</v>
      </c>
      <c r="FR83" s="190" t="s">
        <v>1185</v>
      </c>
      <c r="FS83" s="184" t="s">
        <v>14</v>
      </c>
      <c r="FT83" s="184" t="s">
        <v>14</v>
      </c>
      <c r="FU83" s="184" t="s">
        <v>14</v>
      </c>
      <c r="FV83" s="184" t="s">
        <v>14</v>
      </c>
      <c r="FW83" s="184" t="s">
        <v>1184</v>
      </c>
      <c r="FX83" s="184" t="s">
        <v>14</v>
      </c>
      <c r="FY83" s="181">
        <v>43648</v>
      </c>
      <c r="FZ83" s="191" t="s">
        <v>4791</v>
      </c>
      <c r="GA83" s="191">
        <v>0</v>
      </c>
      <c r="GB83" s="191" t="s">
        <v>3077</v>
      </c>
      <c r="GC83" s="191" t="s">
        <v>21</v>
      </c>
      <c r="GD83" s="191">
        <v>2</v>
      </c>
      <c r="GE83" s="191" t="s">
        <v>14</v>
      </c>
      <c r="GF83" s="191" t="s">
        <v>14</v>
      </c>
      <c r="GG83" s="192">
        <v>44498</v>
      </c>
      <c r="GH83" s="190" t="s">
        <v>4797</v>
      </c>
      <c r="GI83" s="184">
        <v>2</v>
      </c>
      <c r="GJ83" s="184" t="s">
        <v>3077</v>
      </c>
      <c r="GK83" s="184" t="s">
        <v>21</v>
      </c>
      <c r="GL83" s="184">
        <v>2</v>
      </c>
      <c r="GM83" s="184" t="s">
        <v>14</v>
      </c>
      <c r="GN83" s="184" t="s">
        <v>14</v>
      </c>
      <c r="GO83" s="181">
        <v>44498</v>
      </c>
      <c r="GP83" s="191" t="s">
        <v>4792</v>
      </c>
      <c r="GQ83" s="191">
        <v>0</v>
      </c>
      <c r="GR83" s="191" t="s">
        <v>3077</v>
      </c>
      <c r="GS83" s="191" t="s">
        <v>21</v>
      </c>
      <c r="GT83" s="191">
        <v>2</v>
      </c>
      <c r="GU83" s="191" t="s">
        <v>14</v>
      </c>
      <c r="GV83" s="191" t="s">
        <v>14</v>
      </c>
      <c r="GW83" s="192">
        <v>44498</v>
      </c>
      <c r="GX83" s="190" t="s">
        <v>4798</v>
      </c>
      <c r="GY83" s="184">
        <v>2</v>
      </c>
      <c r="GZ83" s="184" t="s">
        <v>3077</v>
      </c>
      <c r="HA83" s="184" t="s">
        <v>21</v>
      </c>
      <c r="HB83" s="184">
        <v>2</v>
      </c>
      <c r="HC83" s="184" t="s">
        <v>14</v>
      </c>
      <c r="HD83" s="184" t="s">
        <v>14</v>
      </c>
      <c r="HE83" s="181">
        <v>44498</v>
      </c>
      <c r="HF83" s="191" t="s">
        <v>4790</v>
      </c>
      <c r="HG83" s="191">
        <v>0</v>
      </c>
      <c r="HH83" s="191" t="s">
        <v>3077</v>
      </c>
      <c r="HI83" s="191" t="s">
        <v>21</v>
      </c>
      <c r="HJ83" s="191">
        <v>2</v>
      </c>
      <c r="HK83" s="191" t="s">
        <v>14</v>
      </c>
      <c r="HL83" s="191" t="s">
        <v>14</v>
      </c>
      <c r="HM83" s="192">
        <v>44498</v>
      </c>
      <c r="HN83" s="190" t="s">
        <v>4796</v>
      </c>
      <c r="HO83" s="184">
        <v>1</v>
      </c>
      <c r="HP83" s="184" t="s">
        <v>3077</v>
      </c>
      <c r="HQ83" s="184" t="s">
        <v>21</v>
      </c>
      <c r="HR83" s="184">
        <v>2</v>
      </c>
      <c r="HS83" s="184" t="s">
        <v>14</v>
      </c>
      <c r="HT83" s="184" t="s">
        <v>14</v>
      </c>
      <c r="HU83" s="181">
        <v>44498</v>
      </c>
      <c r="HV83" s="191" t="s">
        <v>4793</v>
      </c>
      <c r="HW83" s="191">
        <v>1</v>
      </c>
      <c r="HX83" s="191" t="s">
        <v>3077</v>
      </c>
      <c r="HY83" s="191" t="s">
        <v>21</v>
      </c>
      <c r="HZ83" s="191">
        <v>2</v>
      </c>
      <c r="IA83" s="191" t="s">
        <v>14</v>
      </c>
      <c r="IB83" s="191" t="s">
        <v>14</v>
      </c>
      <c r="IC83" s="192">
        <v>44498</v>
      </c>
      <c r="ID83" s="190" t="s">
        <v>4795</v>
      </c>
      <c r="IE83" s="184">
        <v>1</v>
      </c>
      <c r="IF83" s="184" t="s">
        <v>3077</v>
      </c>
      <c r="IG83" s="184" t="s">
        <v>21</v>
      </c>
      <c r="IH83" s="184">
        <v>2</v>
      </c>
      <c r="II83" s="184" t="s">
        <v>14</v>
      </c>
      <c r="IJ83" s="184" t="s">
        <v>14</v>
      </c>
      <c r="IK83" s="181">
        <v>44498</v>
      </c>
      <c r="IL83" s="191" t="s">
        <v>4794</v>
      </c>
      <c r="IM83" s="191">
        <v>3</v>
      </c>
      <c r="IN83" s="191" t="s">
        <v>3077</v>
      </c>
      <c r="IO83" s="191" t="s">
        <v>21</v>
      </c>
      <c r="IP83" s="191">
        <v>2</v>
      </c>
      <c r="IQ83" s="191" t="s">
        <v>14</v>
      </c>
      <c r="IR83" s="191" t="s">
        <v>14</v>
      </c>
      <c r="IS83" s="192">
        <v>44498</v>
      </c>
    </row>
    <row r="84" spans="1:253" s="286" customFormat="1" ht="12.75" customHeight="1" x14ac:dyDescent="0.2">
      <c r="A84" s="286" t="s">
        <v>1152</v>
      </c>
      <c r="B84" s="286" t="s">
        <v>7808</v>
      </c>
      <c r="C84" s="286" t="s">
        <v>1153</v>
      </c>
      <c r="D84" s="286" t="s">
        <v>1154</v>
      </c>
      <c r="E84" s="286" t="s">
        <v>7438</v>
      </c>
      <c r="F84" s="286" t="s">
        <v>2249</v>
      </c>
      <c r="G84" s="179">
        <v>200964000</v>
      </c>
      <c r="H84" s="180" t="s">
        <v>2084</v>
      </c>
      <c r="I84" s="180" t="s">
        <v>21</v>
      </c>
      <c r="J84" s="180">
        <v>2</v>
      </c>
      <c r="K84" s="180" t="s">
        <v>2233</v>
      </c>
      <c r="L84" s="180" t="s">
        <v>2242</v>
      </c>
      <c r="M84" s="181">
        <v>44165</v>
      </c>
      <c r="N84" s="190" t="s">
        <v>1169</v>
      </c>
      <c r="O84" s="182">
        <v>157918</v>
      </c>
      <c r="P84" s="182" t="s">
        <v>1166</v>
      </c>
      <c r="Q84" s="182" t="s">
        <v>41</v>
      </c>
      <c r="R84" s="182">
        <v>1</v>
      </c>
      <c r="S84" s="182" t="s">
        <v>1168</v>
      </c>
      <c r="T84" s="182" t="s">
        <v>1167</v>
      </c>
      <c r="U84" s="183">
        <v>43647</v>
      </c>
      <c r="V84" s="190" t="s">
        <v>2900</v>
      </c>
      <c r="W84" s="180">
        <v>13100000</v>
      </c>
      <c r="X84" s="180" t="s">
        <v>2897</v>
      </c>
      <c r="Y84" s="180" t="s">
        <v>59</v>
      </c>
      <c r="Z84" s="180">
        <v>3</v>
      </c>
      <c r="AA84" s="180" t="s">
        <v>2899</v>
      </c>
      <c r="AB84" s="180" t="s">
        <v>2898</v>
      </c>
      <c r="AC84" s="181">
        <v>44281</v>
      </c>
      <c r="AD84" s="190" t="s">
        <v>3403</v>
      </c>
      <c r="AE84" s="188">
        <v>13100000</v>
      </c>
      <c r="AF84" s="188" t="s">
        <v>2897</v>
      </c>
      <c r="AG84" s="188" t="s">
        <v>21</v>
      </c>
      <c r="AH84" s="188">
        <v>2</v>
      </c>
      <c r="AI84" s="188" t="s">
        <v>3402</v>
      </c>
      <c r="AJ84" s="188" t="s">
        <v>3401</v>
      </c>
      <c r="AK84" s="189">
        <v>44418</v>
      </c>
      <c r="AL84" s="190" t="s">
        <v>5301</v>
      </c>
      <c r="AM84" s="180">
        <v>4369000</v>
      </c>
      <c r="AN84" s="180" t="s">
        <v>5298</v>
      </c>
      <c r="AO84" s="180" t="s">
        <v>21</v>
      </c>
      <c r="AP84" s="180">
        <v>2</v>
      </c>
      <c r="AQ84" s="180" t="s">
        <v>5300</v>
      </c>
      <c r="AR84" s="180" t="s">
        <v>5299</v>
      </c>
      <c r="AS84" s="181">
        <v>44526</v>
      </c>
      <c r="AT84" s="191" t="s">
        <v>1219</v>
      </c>
      <c r="AU84" s="188" t="s">
        <v>14</v>
      </c>
      <c r="AV84" s="188" t="s">
        <v>14</v>
      </c>
      <c r="AW84" s="188" t="s">
        <v>14</v>
      </c>
      <c r="AX84" s="188" t="s">
        <v>14</v>
      </c>
      <c r="AY84" s="188" t="s">
        <v>1213</v>
      </c>
      <c r="AZ84" s="188" t="s">
        <v>14</v>
      </c>
      <c r="BA84" s="189">
        <v>43672</v>
      </c>
      <c r="BB84" s="190" t="s">
        <v>1218</v>
      </c>
      <c r="BC84" s="180" t="s">
        <v>14</v>
      </c>
      <c r="BD84" s="180" t="s">
        <v>14</v>
      </c>
      <c r="BE84" s="180" t="s">
        <v>14</v>
      </c>
      <c r="BF84" s="180" t="s">
        <v>14</v>
      </c>
      <c r="BG84" s="180" t="s">
        <v>1213</v>
      </c>
      <c r="BH84" s="180" t="s">
        <v>14</v>
      </c>
      <c r="BI84" s="181">
        <v>43672</v>
      </c>
      <c r="BJ84" s="191" t="s">
        <v>5303</v>
      </c>
      <c r="BK84" s="191">
        <v>837</v>
      </c>
      <c r="BL84" s="191" t="s">
        <v>5282</v>
      </c>
      <c r="BM84" s="191" t="s">
        <v>59</v>
      </c>
      <c r="BN84" s="191">
        <v>3</v>
      </c>
      <c r="BO84" s="191" t="s">
        <v>5302</v>
      </c>
      <c r="BP84" s="188" t="s">
        <v>5283</v>
      </c>
      <c r="BQ84" s="192">
        <v>44526</v>
      </c>
      <c r="BR84" s="190" t="s">
        <v>1156</v>
      </c>
      <c r="BS84" s="184" t="s">
        <v>14</v>
      </c>
      <c r="BT84" s="184" t="s">
        <v>14</v>
      </c>
      <c r="BU84" s="184" t="s">
        <v>14</v>
      </c>
      <c r="BV84" s="184" t="s">
        <v>14</v>
      </c>
      <c r="BW84" s="184" t="s">
        <v>1155</v>
      </c>
      <c r="BX84" s="184" t="s">
        <v>14</v>
      </c>
      <c r="BY84" s="181">
        <v>43647</v>
      </c>
      <c r="BZ84" s="191" t="s">
        <v>1159</v>
      </c>
      <c r="CA84" s="191">
        <v>4300</v>
      </c>
      <c r="CB84" s="191" t="s">
        <v>913</v>
      </c>
      <c r="CC84" s="191" t="s">
        <v>21</v>
      </c>
      <c r="CD84" s="191">
        <v>2</v>
      </c>
      <c r="CE84" s="191" t="s">
        <v>1158</v>
      </c>
      <c r="CF84" s="191" t="s">
        <v>1157</v>
      </c>
      <c r="CG84" s="192">
        <v>43647</v>
      </c>
      <c r="CH84" s="190" t="s">
        <v>8249</v>
      </c>
      <c r="CI84" s="191" t="e">
        <v>#N/A</v>
      </c>
      <c r="CJ84" s="191" t="e">
        <v>#N/A</v>
      </c>
      <c r="CK84" s="191" t="e">
        <v>#N/A</v>
      </c>
      <c r="CL84" s="191" t="e">
        <v>#N/A</v>
      </c>
      <c r="CM84" s="191" t="e">
        <v>#N/A</v>
      </c>
      <c r="CN84" s="191" t="e">
        <v>#N/A</v>
      </c>
      <c r="CO84" s="193" t="e">
        <v>#N/A</v>
      </c>
      <c r="CP84" s="191" t="s">
        <v>1165</v>
      </c>
      <c r="CQ84" s="184" t="s">
        <v>14</v>
      </c>
      <c r="CR84" s="184" t="s">
        <v>1162</v>
      </c>
      <c r="CS84" s="184" t="s">
        <v>14</v>
      </c>
      <c r="CT84" s="184" t="s">
        <v>14</v>
      </c>
      <c r="CU84" s="184" t="s">
        <v>1164</v>
      </c>
      <c r="CV84" s="184" t="s">
        <v>1163</v>
      </c>
      <c r="CW84" s="181">
        <v>43647</v>
      </c>
      <c r="CX84" s="191" t="s">
        <v>3404</v>
      </c>
      <c r="CY84" s="188">
        <v>8700000</v>
      </c>
      <c r="CZ84" s="188" t="s">
        <v>2897</v>
      </c>
      <c r="DA84" s="188" t="s">
        <v>59</v>
      </c>
      <c r="DB84" s="188">
        <v>3</v>
      </c>
      <c r="DC84" s="188" t="s">
        <v>3405</v>
      </c>
      <c r="DD84" s="188" t="s">
        <v>3401</v>
      </c>
      <c r="DE84" s="194">
        <v>44418</v>
      </c>
      <c r="DF84" s="190" t="s">
        <v>3406</v>
      </c>
      <c r="DG84" s="180">
        <v>0</v>
      </c>
      <c r="DH84" s="184" t="s">
        <v>2897</v>
      </c>
      <c r="DI84" s="184" t="s">
        <v>21</v>
      </c>
      <c r="DJ84" s="184">
        <v>2</v>
      </c>
      <c r="DK84" s="184" t="s">
        <v>3405</v>
      </c>
      <c r="DL84" s="184" t="s">
        <v>3401</v>
      </c>
      <c r="DM84" s="181">
        <v>44418</v>
      </c>
      <c r="DN84" s="191" t="s">
        <v>3407</v>
      </c>
      <c r="DO84" s="188">
        <v>4400000</v>
      </c>
      <c r="DP84" s="191" t="s">
        <v>2897</v>
      </c>
      <c r="DQ84" s="191" t="s">
        <v>21</v>
      </c>
      <c r="DR84" s="191">
        <v>2</v>
      </c>
      <c r="DS84" s="191" t="s">
        <v>3405</v>
      </c>
      <c r="DT84" s="191" t="s">
        <v>3401</v>
      </c>
      <c r="DU84" s="192">
        <v>44418</v>
      </c>
      <c r="DV84" s="190" t="s">
        <v>3408</v>
      </c>
      <c r="DW84" s="180">
        <v>6003000</v>
      </c>
      <c r="DX84" s="184" t="s">
        <v>2897</v>
      </c>
      <c r="DY84" s="184" t="s">
        <v>59</v>
      </c>
      <c r="DZ84" s="184">
        <v>3</v>
      </c>
      <c r="EA84" s="184" t="s">
        <v>3405</v>
      </c>
      <c r="EB84" s="184" t="s">
        <v>3401</v>
      </c>
      <c r="EC84" s="181">
        <v>44418</v>
      </c>
      <c r="ED84" s="191" t="s">
        <v>3409</v>
      </c>
      <c r="EE84" s="188">
        <v>2697000</v>
      </c>
      <c r="EF84" s="191" t="s">
        <v>2897</v>
      </c>
      <c r="EG84" s="191" t="s">
        <v>59</v>
      </c>
      <c r="EH84" s="191">
        <v>3</v>
      </c>
      <c r="EI84" s="191" t="s">
        <v>3405</v>
      </c>
      <c r="EJ84" s="191" t="s">
        <v>3401</v>
      </c>
      <c r="EK84" s="192">
        <v>44418</v>
      </c>
      <c r="EL84" s="190" t="s">
        <v>3410</v>
      </c>
      <c r="EM84" s="180">
        <v>0</v>
      </c>
      <c r="EN84" s="184" t="s">
        <v>14</v>
      </c>
      <c r="EO84" s="184" t="s">
        <v>59</v>
      </c>
      <c r="EP84" s="184">
        <v>3</v>
      </c>
      <c r="EQ84" s="184" t="s">
        <v>3405</v>
      </c>
      <c r="ER84" s="184" t="s">
        <v>14</v>
      </c>
      <c r="ES84" s="181">
        <v>44418</v>
      </c>
      <c r="ET84" s="191" t="s">
        <v>5296</v>
      </c>
      <c r="EU84" s="191">
        <v>3790</v>
      </c>
      <c r="EV84" s="191" t="s">
        <v>5282</v>
      </c>
      <c r="EW84" s="191" t="s">
        <v>59</v>
      </c>
      <c r="EX84" s="191">
        <v>3</v>
      </c>
      <c r="EY84" s="191" t="s">
        <v>5284</v>
      </c>
      <c r="EZ84" s="191" t="s">
        <v>5283</v>
      </c>
      <c r="FA84" s="192">
        <v>44526</v>
      </c>
      <c r="FB84" s="190" t="s">
        <v>1161</v>
      </c>
      <c r="FC84" s="184">
        <v>4</v>
      </c>
      <c r="FD84" s="184" t="s">
        <v>14</v>
      </c>
      <c r="FE84" s="184" t="s">
        <v>14</v>
      </c>
      <c r="FF84" s="184" t="s">
        <v>14</v>
      </c>
      <c r="FG84" s="184" t="s">
        <v>1160</v>
      </c>
      <c r="FH84" s="184" t="s">
        <v>14</v>
      </c>
      <c r="FI84" s="181">
        <v>43647</v>
      </c>
      <c r="FJ84" s="190" t="s">
        <v>1170</v>
      </c>
      <c r="FK84" s="191" t="s">
        <v>14</v>
      </c>
      <c r="FL84" s="191" t="s">
        <v>14</v>
      </c>
      <c r="FM84" s="191" t="s">
        <v>14</v>
      </c>
      <c r="FN84" s="191" t="s">
        <v>14</v>
      </c>
      <c r="FO84" s="191" t="s">
        <v>1155</v>
      </c>
      <c r="FP84" s="188" t="s">
        <v>14</v>
      </c>
      <c r="FQ84" s="189">
        <v>43647</v>
      </c>
      <c r="FR84" s="190" t="s">
        <v>1174</v>
      </c>
      <c r="FS84" s="184">
        <v>800000</v>
      </c>
      <c r="FT84" s="184" t="s">
        <v>1171</v>
      </c>
      <c r="FU84" s="184" t="s">
        <v>21</v>
      </c>
      <c r="FV84" s="184">
        <v>2</v>
      </c>
      <c r="FW84" s="184" t="s">
        <v>1173</v>
      </c>
      <c r="FX84" s="184" t="s">
        <v>1172</v>
      </c>
      <c r="FY84" s="181">
        <v>43647</v>
      </c>
      <c r="FZ84" s="191" t="s">
        <v>4800</v>
      </c>
      <c r="GA84" s="191">
        <v>1</v>
      </c>
      <c r="GB84" s="191" t="s">
        <v>3077</v>
      </c>
      <c r="GC84" s="191" t="s">
        <v>21</v>
      </c>
      <c r="GD84" s="191">
        <v>2</v>
      </c>
      <c r="GE84" s="191" t="s">
        <v>14</v>
      </c>
      <c r="GF84" s="191" t="s">
        <v>14</v>
      </c>
      <c r="GG84" s="192">
        <v>44498</v>
      </c>
      <c r="GH84" s="190" t="s">
        <v>4806</v>
      </c>
      <c r="GI84" s="184">
        <v>2</v>
      </c>
      <c r="GJ84" s="184" t="s">
        <v>3077</v>
      </c>
      <c r="GK84" s="184" t="s">
        <v>21</v>
      </c>
      <c r="GL84" s="184">
        <v>2</v>
      </c>
      <c r="GM84" s="184" t="s">
        <v>14</v>
      </c>
      <c r="GN84" s="184" t="s">
        <v>14</v>
      </c>
      <c r="GO84" s="181">
        <v>44498</v>
      </c>
      <c r="GP84" s="191" t="s">
        <v>4801</v>
      </c>
      <c r="GQ84" s="191">
        <v>2</v>
      </c>
      <c r="GR84" s="191" t="s">
        <v>3077</v>
      </c>
      <c r="GS84" s="191" t="s">
        <v>21</v>
      </c>
      <c r="GT84" s="191">
        <v>2</v>
      </c>
      <c r="GU84" s="191" t="s">
        <v>14</v>
      </c>
      <c r="GV84" s="191" t="s">
        <v>14</v>
      </c>
      <c r="GW84" s="192">
        <v>44498</v>
      </c>
      <c r="GX84" s="190" t="s">
        <v>4807</v>
      </c>
      <c r="GY84" s="184">
        <v>0</v>
      </c>
      <c r="GZ84" s="184" t="s">
        <v>3077</v>
      </c>
      <c r="HA84" s="184" t="s">
        <v>21</v>
      </c>
      <c r="HB84" s="184">
        <v>2</v>
      </c>
      <c r="HC84" s="184" t="s">
        <v>14</v>
      </c>
      <c r="HD84" s="184" t="s">
        <v>14</v>
      </c>
      <c r="HE84" s="181">
        <v>44498</v>
      </c>
      <c r="HF84" s="191" t="s">
        <v>4799</v>
      </c>
      <c r="HG84" s="191">
        <v>2</v>
      </c>
      <c r="HH84" s="191" t="s">
        <v>3077</v>
      </c>
      <c r="HI84" s="191" t="s">
        <v>21</v>
      </c>
      <c r="HJ84" s="191">
        <v>2</v>
      </c>
      <c r="HK84" s="191" t="s">
        <v>14</v>
      </c>
      <c r="HL84" s="191" t="s">
        <v>14</v>
      </c>
      <c r="HM84" s="192">
        <v>44498</v>
      </c>
      <c r="HN84" s="190" t="s">
        <v>4805</v>
      </c>
      <c r="HO84" s="184">
        <v>2</v>
      </c>
      <c r="HP84" s="184" t="s">
        <v>3077</v>
      </c>
      <c r="HQ84" s="184" t="s">
        <v>21</v>
      </c>
      <c r="HR84" s="184">
        <v>2</v>
      </c>
      <c r="HS84" s="184" t="s">
        <v>14</v>
      </c>
      <c r="HT84" s="184" t="s">
        <v>14</v>
      </c>
      <c r="HU84" s="181">
        <v>44498</v>
      </c>
      <c r="HV84" s="191" t="s">
        <v>4802</v>
      </c>
      <c r="HW84" s="191">
        <v>3</v>
      </c>
      <c r="HX84" s="191" t="s">
        <v>3077</v>
      </c>
      <c r="HY84" s="191" t="s">
        <v>21</v>
      </c>
      <c r="HZ84" s="191">
        <v>2</v>
      </c>
      <c r="IA84" s="191" t="s">
        <v>14</v>
      </c>
      <c r="IB84" s="191" t="s">
        <v>14</v>
      </c>
      <c r="IC84" s="192">
        <v>44498</v>
      </c>
      <c r="ID84" s="190" t="s">
        <v>4804</v>
      </c>
      <c r="IE84" s="184">
        <v>1</v>
      </c>
      <c r="IF84" s="184" t="s">
        <v>3077</v>
      </c>
      <c r="IG84" s="184" t="s">
        <v>21</v>
      </c>
      <c r="IH84" s="184">
        <v>2</v>
      </c>
      <c r="II84" s="184" t="s">
        <v>14</v>
      </c>
      <c r="IJ84" s="184" t="s">
        <v>14</v>
      </c>
      <c r="IK84" s="181">
        <v>44498</v>
      </c>
      <c r="IL84" s="191" t="s">
        <v>4803</v>
      </c>
      <c r="IM84" s="191">
        <v>3</v>
      </c>
      <c r="IN84" s="191" t="s">
        <v>3077</v>
      </c>
      <c r="IO84" s="191" t="s">
        <v>21</v>
      </c>
      <c r="IP84" s="191">
        <v>2</v>
      </c>
      <c r="IQ84" s="191" t="s">
        <v>14</v>
      </c>
      <c r="IR84" s="191" t="s">
        <v>14</v>
      </c>
      <c r="IS84" s="192">
        <v>44498</v>
      </c>
    </row>
    <row r="85" spans="1:253" s="286" customFormat="1" ht="12.75" customHeight="1" x14ac:dyDescent="0.2">
      <c r="A85" s="286" t="s">
        <v>1502</v>
      </c>
      <c r="B85" s="286" t="s">
        <v>7912</v>
      </c>
      <c r="C85" s="286" t="s">
        <v>1503</v>
      </c>
      <c r="D85" s="286" t="s">
        <v>1154</v>
      </c>
      <c r="E85" s="286" t="s">
        <v>7438</v>
      </c>
      <c r="F85" s="286" t="s">
        <v>2250</v>
      </c>
      <c r="G85" s="179">
        <v>200964000</v>
      </c>
      <c r="H85" s="180" t="s">
        <v>2084</v>
      </c>
      <c r="I85" s="180" t="s">
        <v>21</v>
      </c>
      <c r="J85" s="180">
        <v>2</v>
      </c>
      <c r="K85" s="180" t="s">
        <v>2233</v>
      </c>
      <c r="L85" s="180" t="s">
        <v>2242</v>
      </c>
      <c r="M85" s="181">
        <v>44165</v>
      </c>
      <c r="N85" s="190" t="s">
        <v>1768</v>
      </c>
      <c r="O85" s="182">
        <v>237708</v>
      </c>
      <c r="P85" s="182" t="s">
        <v>1765</v>
      </c>
      <c r="Q85" s="182" t="s">
        <v>21</v>
      </c>
      <c r="R85" s="182">
        <v>2</v>
      </c>
      <c r="S85" s="182" t="s">
        <v>1767</v>
      </c>
      <c r="T85" s="182" t="s">
        <v>1766</v>
      </c>
      <c r="U85" s="183">
        <v>43949</v>
      </c>
      <c r="V85" s="190" t="s">
        <v>3415</v>
      </c>
      <c r="W85" s="180">
        <v>35593000</v>
      </c>
      <c r="X85" s="180" t="s">
        <v>3411</v>
      </c>
      <c r="Y85" s="180" t="s">
        <v>21</v>
      </c>
      <c r="Z85" s="180">
        <v>2</v>
      </c>
      <c r="AA85" s="180" t="s">
        <v>3414</v>
      </c>
      <c r="AB85" s="180" t="s">
        <v>3226</v>
      </c>
      <c r="AC85" s="181">
        <v>44418</v>
      </c>
      <c r="AD85" s="190" t="s">
        <v>5322</v>
      </c>
      <c r="AE85" s="188">
        <v>3679000</v>
      </c>
      <c r="AF85" s="188" t="s">
        <v>5304</v>
      </c>
      <c r="AG85" s="188" t="s">
        <v>59</v>
      </c>
      <c r="AH85" s="188">
        <v>3</v>
      </c>
      <c r="AI85" s="188" t="s">
        <v>5321</v>
      </c>
      <c r="AJ85" s="188" t="s">
        <v>5305</v>
      </c>
      <c r="AK85" s="189">
        <v>44526</v>
      </c>
      <c r="AL85" s="190" t="s">
        <v>5326</v>
      </c>
      <c r="AM85" s="180">
        <v>485000</v>
      </c>
      <c r="AN85" s="180" t="s">
        <v>5323</v>
      </c>
      <c r="AO85" s="180" t="s">
        <v>59</v>
      </c>
      <c r="AP85" s="180">
        <v>3</v>
      </c>
      <c r="AQ85" s="180" t="s">
        <v>5325</v>
      </c>
      <c r="AR85" s="180" t="s">
        <v>5324</v>
      </c>
      <c r="AS85" s="181">
        <v>44526</v>
      </c>
      <c r="AT85" s="191" t="s">
        <v>1517</v>
      </c>
      <c r="AU85" s="188" t="s">
        <v>14</v>
      </c>
      <c r="AV85" s="188" t="s">
        <v>14</v>
      </c>
      <c r="AW85" s="188" t="s">
        <v>14</v>
      </c>
      <c r="AX85" s="188" t="s">
        <v>14</v>
      </c>
      <c r="AY85" s="188" t="s">
        <v>1213</v>
      </c>
      <c r="AZ85" s="188" t="s">
        <v>14</v>
      </c>
      <c r="BA85" s="189">
        <v>43815</v>
      </c>
      <c r="BB85" s="190" t="s">
        <v>1516</v>
      </c>
      <c r="BC85" s="180" t="s">
        <v>14</v>
      </c>
      <c r="BD85" s="180" t="s">
        <v>14</v>
      </c>
      <c r="BE85" s="180" t="s">
        <v>14</v>
      </c>
      <c r="BF85" s="180" t="s">
        <v>14</v>
      </c>
      <c r="BG85" s="180" t="s">
        <v>1213</v>
      </c>
      <c r="BH85" s="180" t="s">
        <v>14</v>
      </c>
      <c r="BI85" s="181">
        <v>43815</v>
      </c>
      <c r="BJ85" s="191" t="s">
        <v>5328</v>
      </c>
      <c r="BK85" s="191">
        <v>2454</v>
      </c>
      <c r="BL85" s="191" t="s">
        <v>5282</v>
      </c>
      <c r="BM85" s="191" t="s">
        <v>59</v>
      </c>
      <c r="BN85" s="191">
        <v>3</v>
      </c>
      <c r="BO85" s="191" t="s">
        <v>5327</v>
      </c>
      <c r="BP85" s="188" t="s">
        <v>5283</v>
      </c>
      <c r="BQ85" s="192">
        <v>44526</v>
      </c>
      <c r="BR85" s="190" t="s">
        <v>1507</v>
      </c>
      <c r="BS85" s="184">
        <v>500</v>
      </c>
      <c r="BT85" s="184" t="s">
        <v>1504</v>
      </c>
      <c r="BU85" s="184" t="s">
        <v>59</v>
      </c>
      <c r="BV85" s="184">
        <v>3</v>
      </c>
      <c r="BW85" s="184" t="s">
        <v>1506</v>
      </c>
      <c r="BX85" s="184" t="s">
        <v>1505</v>
      </c>
      <c r="BY85" s="181">
        <v>43815</v>
      </c>
      <c r="BZ85" s="191" t="s">
        <v>1509</v>
      </c>
      <c r="CA85" s="191">
        <v>10500</v>
      </c>
      <c r="CB85" s="191" t="s">
        <v>1508</v>
      </c>
      <c r="CC85" s="191" t="s">
        <v>59</v>
      </c>
      <c r="CD85" s="191">
        <v>3</v>
      </c>
      <c r="CE85" s="191" t="s">
        <v>1506</v>
      </c>
      <c r="CF85" s="191" t="s">
        <v>1505</v>
      </c>
      <c r="CG85" s="192">
        <v>43815</v>
      </c>
      <c r="CH85" s="190" t="s">
        <v>8250</v>
      </c>
      <c r="CI85" s="191" t="e">
        <v>#N/A</v>
      </c>
      <c r="CJ85" s="191" t="e">
        <v>#N/A</v>
      </c>
      <c r="CK85" s="191" t="e">
        <v>#N/A</v>
      </c>
      <c r="CL85" s="191" t="e">
        <v>#N/A</v>
      </c>
      <c r="CM85" s="191" t="e">
        <v>#N/A</v>
      </c>
      <c r="CN85" s="191" t="e">
        <v>#N/A</v>
      </c>
      <c r="CO85" s="193" t="e">
        <v>#N/A</v>
      </c>
      <c r="CP85" s="191" t="s">
        <v>1515</v>
      </c>
      <c r="CQ85" s="184">
        <v>49</v>
      </c>
      <c r="CR85" s="184" t="s">
        <v>1512</v>
      </c>
      <c r="CS85" s="184" t="s">
        <v>59</v>
      </c>
      <c r="CT85" s="184">
        <v>3</v>
      </c>
      <c r="CU85" s="184" t="s">
        <v>1514</v>
      </c>
      <c r="CV85" s="184" t="s">
        <v>1513</v>
      </c>
      <c r="CW85" s="181">
        <v>43815</v>
      </c>
      <c r="CX85" s="191" t="s">
        <v>5330</v>
      </c>
      <c r="CY85" s="188">
        <v>3679000</v>
      </c>
      <c r="CZ85" s="188" t="s">
        <v>5304</v>
      </c>
      <c r="DA85" s="188" t="s">
        <v>59</v>
      </c>
      <c r="DB85" s="188">
        <v>3</v>
      </c>
      <c r="DC85" s="188" t="s">
        <v>5329</v>
      </c>
      <c r="DD85" s="188" t="s">
        <v>5305</v>
      </c>
      <c r="DE85" s="194">
        <v>44526</v>
      </c>
      <c r="DF85" s="190" t="s">
        <v>5331</v>
      </c>
      <c r="DG85" s="180">
        <v>31914000</v>
      </c>
      <c r="DH85" s="184" t="s">
        <v>5304</v>
      </c>
      <c r="DI85" s="184" t="s">
        <v>59</v>
      </c>
      <c r="DJ85" s="184">
        <v>3</v>
      </c>
      <c r="DK85" s="184" t="s">
        <v>5329</v>
      </c>
      <c r="DL85" s="184" t="s">
        <v>5305</v>
      </c>
      <c r="DM85" s="181">
        <v>44526</v>
      </c>
      <c r="DN85" s="191" t="s">
        <v>5332</v>
      </c>
      <c r="DO85" s="188">
        <v>0</v>
      </c>
      <c r="DP85" s="191" t="s">
        <v>5304</v>
      </c>
      <c r="DQ85" s="191" t="s">
        <v>59</v>
      </c>
      <c r="DR85" s="191">
        <v>3</v>
      </c>
      <c r="DS85" s="191" t="s">
        <v>5329</v>
      </c>
      <c r="DT85" s="191" t="s">
        <v>5305</v>
      </c>
      <c r="DU85" s="192">
        <v>44526</v>
      </c>
      <c r="DV85" s="190" t="s">
        <v>5333</v>
      </c>
      <c r="DW85" s="180">
        <v>3679000</v>
      </c>
      <c r="DX85" s="184" t="s">
        <v>5304</v>
      </c>
      <c r="DY85" s="184" t="s">
        <v>59</v>
      </c>
      <c r="DZ85" s="184">
        <v>3</v>
      </c>
      <c r="EA85" s="184" t="s">
        <v>5329</v>
      </c>
      <c r="EB85" s="184" t="s">
        <v>5305</v>
      </c>
      <c r="EC85" s="181">
        <v>44526</v>
      </c>
      <c r="ED85" s="191" t="s">
        <v>5334</v>
      </c>
      <c r="EE85" s="188">
        <v>0</v>
      </c>
      <c r="EF85" s="191" t="s">
        <v>14</v>
      </c>
      <c r="EG85" s="191" t="s">
        <v>59</v>
      </c>
      <c r="EH85" s="191">
        <v>3</v>
      </c>
      <c r="EI85" s="191" t="s">
        <v>5329</v>
      </c>
      <c r="EJ85" s="191" t="s">
        <v>14</v>
      </c>
      <c r="EK85" s="192">
        <v>44526</v>
      </c>
      <c r="EL85" s="190" t="s">
        <v>5335</v>
      </c>
      <c r="EM85" s="180">
        <v>0</v>
      </c>
      <c r="EN85" s="184" t="s">
        <v>14</v>
      </c>
      <c r="EO85" s="184" t="s">
        <v>59</v>
      </c>
      <c r="EP85" s="184">
        <v>3</v>
      </c>
      <c r="EQ85" s="184" t="s">
        <v>5329</v>
      </c>
      <c r="ER85" s="184" t="s">
        <v>14</v>
      </c>
      <c r="ES85" s="181">
        <v>44526</v>
      </c>
      <c r="ET85" s="191" t="s">
        <v>5297</v>
      </c>
      <c r="EU85" s="191">
        <v>3790</v>
      </c>
      <c r="EV85" s="191" t="s">
        <v>5282</v>
      </c>
      <c r="EW85" s="191" t="s">
        <v>59</v>
      </c>
      <c r="EX85" s="191">
        <v>3</v>
      </c>
      <c r="EY85" s="191" t="s">
        <v>5284</v>
      </c>
      <c r="EZ85" s="191" t="s">
        <v>5283</v>
      </c>
      <c r="FA85" s="192">
        <v>44526</v>
      </c>
      <c r="FB85" s="190" t="s">
        <v>1511</v>
      </c>
      <c r="FC85" s="184">
        <v>5</v>
      </c>
      <c r="FD85" s="184" t="s">
        <v>14</v>
      </c>
      <c r="FE85" s="184" t="s">
        <v>41</v>
      </c>
      <c r="FF85" s="184">
        <v>1</v>
      </c>
      <c r="FG85" s="184" t="s">
        <v>1510</v>
      </c>
      <c r="FH85" s="184" t="s">
        <v>14</v>
      </c>
      <c r="FI85" s="181">
        <v>43815</v>
      </c>
      <c r="FJ85" s="190" t="s">
        <v>1537</v>
      </c>
      <c r="FK85" s="191" t="s">
        <v>14</v>
      </c>
      <c r="FL85" s="191" t="s">
        <v>14</v>
      </c>
      <c r="FM85" s="191" t="s">
        <v>14</v>
      </c>
      <c r="FN85" s="191" t="s">
        <v>14</v>
      </c>
      <c r="FO85" s="191" t="s">
        <v>14</v>
      </c>
      <c r="FP85" s="188" t="s">
        <v>14</v>
      </c>
      <c r="FQ85" s="189">
        <v>43818</v>
      </c>
      <c r="FR85" s="190" t="s">
        <v>1538</v>
      </c>
      <c r="FS85" s="184" t="s">
        <v>14</v>
      </c>
      <c r="FT85" s="184" t="s">
        <v>14</v>
      </c>
      <c r="FU85" s="184" t="s">
        <v>14</v>
      </c>
      <c r="FV85" s="184" t="s">
        <v>14</v>
      </c>
      <c r="FW85" s="184" t="s">
        <v>14</v>
      </c>
      <c r="FX85" s="184" t="s">
        <v>14</v>
      </c>
      <c r="FY85" s="181">
        <v>43818</v>
      </c>
      <c r="FZ85" s="191" t="s">
        <v>4809</v>
      </c>
      <c r="GA85" s="191">
        <v>0</v>
      </c>
      <c r="GB85" s="191" t="s">
        <v>3077</v>
      </c>
      <c r="GC85" s="191" t="s">
        <v>21</v>
      </c>
      <c r="GD85" s="191">
        <v>2</v>
      </c>
      <c r="GE85" s="191" t="s">
        <v>14</v>
      </c>
      <c r="GF85" s="191" t="s">
        <v>14</v>
      </c>
      <c r="GG85" s="192">
        <v>44498</v>
      </c>
      <c r="GH85" s="190" t="s">
        <v>4815</v>
      </c>
      <c r="GI85" s="184">
        <v>3</v>
      </c>
      <c r="GJ85" s="184" t="s">
        <v>3077</v>
      </c>
      <c r="GK85" s="184" t="s">
        <v>21</v>
      </c>
      <c r="GL85" s="184">
        <v>2</v>
      </c>
      <c r="GM85" s="184" t="s">
        <v>14</v>
      </c>
      <c r="GN85" s="184" t="s">
        <v>14</v>
      </c>
      <c r="GO85" s="181">
        <v>44498</v>
      </c>
      <c r="GP85" s="191" t="s">
        <v>4810</v>
      </c>
      <c r="GQ85" s="191">
        <v>0</v>
      </c>
      <c r="GR85" s="191" t="s">
        <v>3077</v>
      </c>
      <c r="GS85" s="191" t="s">
        <v>21</v>
      </c>
      <c r="GT85" s="191">
        <v>2</v>
      </c>
      <c r="GU85" s="191" t="s">
        <v>14</v>
      </c>
      <c r="GV85" s="191" t="s">
        <v>14</v>
      </c>
      <c r="GW85" s="192">
        <v>44498</v>
      </c>
      <c r="GX85" s="190" t="s">
        <v>4816</v>
      </c>
      <c r="GY85" s="184">
        <v>0</v>
      </c>
      <c r="GZ85" s="184" t="s">
        <v>3077</v>
      </c>
      <c r="HA85" s="184" t="s">
        <v>21</v>
      </c>
      <c r="HB85" s="184">
        <v>2</v>
      </c>
      <c r="HC85" s="184" t="s">
        <v>14</v>
      </c>
      <c r="HD85" s="184" t="s">
        <v>14</v>
      </c>
      <c r="HE85" s="181">
        <v>44498</v>
      </c>
      <c r="HF85" s="191" t="s">
        <v>4808</v>
      </c>
      <c r="HG85" s="191">
        <v>2</v>
      </c>
      <c r="HH85" s="191" t="s">
        <v>3077</v>
      </c>
      <c r="HI85" s="191" t="s">
        <v>21</v>
      </c>
      <c r="HJ85" s="191">
        <v>2</v>
      </c>
      <c r="HK85" s="191" t="s">
        <v>14</v>
      </c>
      <c r="HL85" s="191" t="s">
        <v>14</v>
      </c>
      <c r="HM85" s="192">
        <v>44498</v>
      </c>
      <c r="HN85" s="190" t="s">
        <v>4814</v>
      </c>
      <c r="HO85" s="184">
        <v>2</v>
      </c>
      <c r="HP85" s="184" t="s">
        <v>3077</v>
      </c>
      <c r="HQ85" s="184" t="s">
        <v>21</v>
      </c>
      <c r="HR85" s="184">
        <v>2</v>
      </c>
      <c r="HS85" s="184" t="s">
        <v>14</v>
      </c>
      <c r="HT85" s="184" t="s">
        <v>14</v>
      </c>
      <c r="HU85" s="181">
        <v>44498</v>
      </c>
      <c r="HV85" s="191" t="s">
        <v>4811</v>
      </c>
      <c r="HW85" s="191">
        <v>2</v>
      </c>
      <c r="HX85" s="191" t="s">
        <v>3077</v>
      </c>
      <c r="HY85" s="191" t="s">
        <v>21</v>
      </c>
      <c r="HZ85" s="191">
        <v>2</v>
      </c>
      <c r="IA85" s="191" t="s">
        <v>14</v>
      </c>
      <c r="IB85" s="191" t="s">
        <v>14</v>
      </c>
      <c r="IC85" s="192">
        <v>44498</v>
      </c>
      <c r="ID85" s="190" t="s">
        <v>4813</v>
      </c>
      <c r="IE85" s="184">
        <v>1</v>
      </c>
      <c r="IF85" s="184" t="s">
        <v>3077</v>
      </c>
      <c r="IG85" s="184" t="s">
        <v>21</v>
      </c>
      <c r="IH85" s="184">
        <v>2</v>
      </c>
      <c r="II85" s="184" t="s">
        <v>14</v>
      </c>
      <c r="IJ85" s="184" t="s">
        <v>14</v>
      </c>
      <c r="IK85" s="181">
        <v>44498</v>
      </c>
      <c r="IL85" s="191" t="s">
        <v>4812</v>
      </c>
      <c r="IM85" s="191">
        <v>3</v>
      </c>
      <c r="IN85" s="191" t="s">
        <v>3077</v>
      </c>
      <c r="IO85" s="191" t="s">
        <v>21</v>
      </c>
      <c r="IP85" s="191">
        <v>2</v>
      </c>
      <c r="IQ85" s="191" t="s">
        <v>14</v>
      </c>
      <c r="IR85" s="191" t="s">
        <v>14</v>
      </c>
      <c r="IS85" s="192">
        <v>44498</v>
      </c>
    </row>
    <row r="86" spans="1:253" s="286" customFormat="1" ht="12.75" customHeight="1" x14ac:dyDescent="0.2">
      <c r="A86" s="286" t="s">
        <v>1542</v>
      </c>
      <c r="B86" s="286" t="s">
        <v>7815</v>
      </c>
      <c r="C86" s="286" t="s">
        <v>1543</v>
      </c>
      <c r="D86" s="286" t="s">
        <v>1154</v>
      </c>
      <c r="E86" s="286" t="s">
        <v>7438</v>
      </c>
      <c r="F86" s="286" t="s">
        <v>2251</v>
      </c>
      <c r="G86" s="179">
        <v>200964000</v>
      </c>
      <c r="H86" s="180" t="s">
        <v>2084</v>
      </c>
      <c r="I86" s="180" t="s">
        <v>21</v>
      </c>
      <c r="J86" s="180">
        <v>2</v>
      </c>
      <c r="K86" s="180" t="s">
        <v>2233</v>
      </c>
      <c r="L86" s="180" t="s">
        <v>2242</v>
      </c>
      <c r="M86" s="181">
        <v>44165</v>
      </c>
      <c r="N86" s="190" t="s">
        <v>3224</v>
      </c>
      <c r="O86" s="182">
        <v>108688</v>
      </c>
      <c r="P86" s="182" t="s">
        <v>3221</v>
      </c>
      <c r="Q86" s="182" t="s">
        <v>21</v>
      </c>
      <c r="R86" s="182">
        <v>2</v>
      </c>
      <c r="S86" s="182" t="s">
        <v>3223</v>
      </c>
      <c r="T86" s="182" t="s">
        <v>3222</v>
      </c>
      <c r="U86" s="183">
        <v>44376</v>
      </c>
      <c r="V86" s="190" t="s">
        <v>3228</v>
      </c>
      <c r="W86" s="180">
        <v>12675000</v>
      </c>
      <c r="X86" s="180" t="s">
        <v>3225</v>
      </c>
      <c r="Y86" s="180" t="s">
        <v>21</v>
      </c>
      <c r="Z86" s="180">
        <v>2</v>
      </c>
      <c r="AA86" s="180" t="s">
        <v>3227</v>
      </c>
      <c r="AB86" s="180" t="s">
        <v>3226</v>
      </c>
      <c r="AC86" s="181">
        <v>44376</v>
      </c>
      <c r="AD86" s="190" t="s">
        <v>5281</v>
      </c>
      <c r="AE86" s="188">
        <v>69000</v>
      </c>
      <c r="AF86" s="188" t="s">
        <v>5278</v>
      </c>
      <c r="AG86" s="188" t="s">
        <v>21</v>
      </c>
      <c r="AH86" s="188">
        <v>2</v>
      </c>
      <c r="AI86" s="188" t="s">
        <v>5280</v>
      </c>
      <c r="AJ86" s="188" t="s">
        <v>5279</v>
      </c>
      <c r="AK86" s="189">
        <v>44526</v>
      </c>
      <c r="AL86" s="190" t="s">
        <v>5293</v>
      </c>
      <c r="AM86" s="180">
        <v>69000</v>
      </c>
      <c r="AN86" s="180" t="s">
        <v>5278</v>
      </c>
      <c r="AO86" s="180" t="s">
        <v>21</v>
      </c>
      <c r="AP86" s="180">
        <v>2</v>
      </c>
      <c r="AQ86" s="180" t="s">
        <v>5280</v>
      </c>
      <c r="AR86" s="180" t="s">
        <v>5279</v>
      </c>
      <c r="AS86" s="181">
        <v>44526</v>
      </c>
      <c r="AT86" s="191" t="s">
        <v>1548</v>
      </c>
      <c r="AU86" s="188" t="s">
        <v>14</v>
      </c>
      <c r="AV86" s="188" t="s">
        <v>14</v>
      </c>
      <c r="AW86" s="188" t="s">
        <v>14</v>
      </c>
      <c r="AX86" s="188" t="s">
        <v>14</v>
      </c>
      <c r="AY86" s="188" t="s">
        <v>14</v>
      </c>
      <c r="AZ86" s="188" t="s">
        <v>14</v>
      </c>
      <c r="BA86" s="189">
        <v>43840</v>
      </c>
      <c r="BB86" s="190" t="s">
        <v>1547</v>
      </c>
      <c r="BC86" s="180" t="s">
        <v>14</v>
      </c>
      <c r="BD86" s="180" t="s">
        <v>14</v>
      </c>
      <c r="BE86" s="180" t="s">
        <v>14</v>
      </c>
      <c r="BF86" s="180" t="s">
        <v>14</v>
      </c>
      <c r="BG86" s="180" t="s">
        <v>14</v>
      </c>
      <c r="BH86" s="180" t="s">
        <v>14</v>
      </c>
      <c r="BI86" s="181">
        <v>43840</v>
      </c>
      <c r="BJ86" s="191" t="s">
        <v>3230</v>
      </c>
      <c r="BK86" s="191">
        <v>0</v>
      </c>
      <c r="BL86" s="191" t="s">
        <v>14</v>
      </c>
      <c r="BM86" s="191" t="s">
        <v>14</v>
      </c>
      <c r="BN86" s="191" t="s">
        <v>14</v>
      </c>
      <c r="BO86" s="191" t="s">
        <v>3229</v>
      </c>
      <c r="BP86" s="188" t="s">
        <v>14</v>
      </c>
      <c r="BQ86" s="192">
        <v>44376</v>
      </c>
      <c r="BR86" s="190" t="s">
        <v>1544</v>
      </c>
      <c r="BS86" s="184" t="s">
        <v>14</v>
      </c>
      <c r="BT86" s="184" t="s">
        <v>14</v>
      </c>
      <c r="BU86" s="184" t="s">
        <v>14</v>
      </c>
      <c r="BV86" s="184" t="s">
        <v>14</v>
      </c>
      <c r="BW86" s="184" t="s">
        <v>14</v>
      </c>
      <c r="BX86" s="184" t="s">
        <v>1262</v>
      </c>
      <c r="BY86" s="181">
        <v>43840</v>
      </c>
      <c r="BZ86" s="191" t="s">
        <v>1545</v>
      </c>
      <c r="CA86" s="191" t="s">
        <v>14</v>
      </c>
      <c r="CB86" s="191" t="s">
        <v>14</v>
      </c>
      <c r="CC86" s="191" t="s">
        <v>14</v>
      </c>
      <c r="CD86" s="191" t="s">
        <v>14</v>
      </c>
      <c r="CE86" s="191" t="s">
        <v>14</v>
      </c>
      <c r="CF86" s="191" t="s">
        <v>1262</v>
      </c>
      <c r="CG86" s="192">
        <v>43840</v>
      </c>
      <c r="CH86" s="190" t="s">
        <v>8251</v>
      </c>
      <c r="CI86" s="191" t="e">
        <v>#N/A</v>
      </c>
      <c r="CJ86" s="191" t="e">
        <v>#N/A</v>
      </c>
      <c r="CK86" s="191" t="e">
        <v>#N/A</v>
      </c>
      <c r="CL86" s="191" t="e">
        <v>#N/A</v>
      </c>
      <c r="CM86" s="191" t="e">
        <v>#N/A</v>
      </c>
      <c r="CN86" s="191" t="e">
        <v>#N/A</v>
      </c>
      <c r="CO86" s="193" t="e">
        <v>#N/A</v>
      </c>
      <c r="CP86" s="191" t="s">
        <v>1546</v>
      </c>
      <c r="CQ86" s="184" t="s">
        <v>14</v>
      </c>
      <c r="CR86" s="184" t="s">
        <v>14</v>
      </c>
      <c r="CS86" s="184" t="s">
        <v>14</v>
      </c>
      <c r="CT86" s="184" t="s">
        <v>14</v>
      </c>
      <c r="CU86" s="184" t="s">
        <v>14</v>
      </c>
      <c r="CV86" s="184" t="s">
        <v>1262</v>
      </c>
      <c r="CW86" s="181">
        <v>43840</v>
      </c>
      <c r="CX86" s="191" t="s">
        <v>5287</v>
      </c>
      <c r="CY86" s="188">
        <v>69000</v>
      </c>
      <c r="CZ86" s="188" t="s">
        <v>5278</v>
      </c>
      <c r="DA86" s="188" t="s">
        <v>21</v>
      </c>
      <c r="DB86" s="188">
        <v>2</v>
      </c>
      <c r="DC86" s="188" t="s">
        <v>5286</v>
      </c>
      <c r="DD86" s="188" t="s">
        <v>5279</v>
      </c>
      <c r="DE86" s="194">
        <v>44526</v>
      </c>
      <c r="DF86" s="190" t="s">
        <v>5288</v>
      </c>
      <c r="DG86" s="180">
        <v>12606000</v>
      </c>
      <c r="DH86" s="184" t="s">
        <v>5278</v>
      </c>
      <c r="DI86" s="184" t="s">
        <v>21</v>
      </c>
      <c r="DJ86" s="184">
        <v>2</v>
      </c>
      <c r="DK86" s="184" t="s">
        <v>5286</v>
      </c>
      <c r="DL86" s="184" t="s">
        <v>5279</v>
      </c>
      <c r="DM86" s="181">
        <v>44526</v>
      </c>
      <c r="DN86" s="191" t="s">
        <v>5289</v>
      </c>
      <c r="DO86" s="188">
        <v>0</v>
      </c>
      <c r="DP86" s="191" t="s">
        <v>5278</v>
      </c>
      <c r="DQ86" s="191" t="s">
        <v>21</v>
      </c>
      <c r="DR86" s="191">
        <v>2</v>
      </c>
      <c r="DS86" s="191" t="s">
        <v>5286</v>
      </c>
      <c r="DT86" s="191" t="s">
        <v>5279</v>
      </c>
      <c r="DU86" s="192">
        <v>44526</v>
      </c>
      <c r="DV86" s="190" t="s">
        <v>5290</v>
      </c>
      <c r="DW86" s="180">
        <v>69000</v>
      </c>
      <c r="DX86" s="184" t="s">
        <v>5278</v>
      </c>
      <c r="DY86" s="184" t="s">
        <v>21</v>
      </c>
      <c r="DZ86" s="184">
        <v>2</v>
      </c>
      <c r="EA86" s="184" t="s">
        <v>5286</v>
      </c>
      <c r="EB86" s="184" t="s">
        <v>5279</v>
      </c>
      <c r="EC86" s="181">
        <v>44526</v>
      </c>
      <c r="ED86" s="191" t="s">
        <v>5291</v>
      </c>
      <c r="EE86" s="188">
        <v>0</v>
      </c>
      <c r="EF86" s="191" t="s">
        <v>14</v>
      </c>
      <c r="EG86" s="191" t="s">
        <v>21</v>
      </c>
      <c r="EH86" s="191">
        <v>2</v>
      </c>
      <c r="EI86" s="191" t="s">
        <v>5286</v>
      </c>
      <c r="EJ86" s="191" t="s">
        <v>14</v>
      </c>
      <c r="EK86" s="192">
        <v>44526</v>
      </c>
      <c r="EL86" s="190" t="s">
        <v>5292</v>
      </c>
      <c r="EM86" s="180">
        <v>0</v>
      </c>
      <c r="EN86" s="184" t="s">
        <v>14</v>
      </c>
      <c r="EO86" s="184" t="s">
        <v>21</v>
      </c>
      <c r="EP86" s="184">
        <v>2</v>
      </c>
      <c r="EQ86" s="184" t="s">
        <v>5286</v>
      </c>
      <c r="ER86" s="184" t="s">
        <v>14</v>
      </c>
      <c r="ES86" s="181">
        <v>44526</v>
      </c>
      <c r="ET86" s="191" t="s">
        <v>5285</v>
      </c>
      <c r="EU86" s="191">
        <v>3790</v>
      </c>
      <c r="EV86" s="191" t="s">
        <v>5282</v>
      </c>
      <c r="EW86" s="191" t="s">
        <v>59</v>
      </c>
      <c r="EX86" s="191">
        <v>3</v>
      </c>
      <c r="EY86" s="191" t="s">
        <v>5284</v>
      </c>
      <c r="EZ86" s="191" t="s">
        <v>5283</v>
      </c>
      <c r="FA86" s="192">
        <v>44526</v>
      </c>
      <c r="FB86" s="190" t="s">
        <v>1568</v>
      </c>
      <c r="FC86" s="184">
        <v>2139</v>
      </c>
      <c r="FD86" s="184" t="s">
        <v>1565</v>
      </c>
      <c r="FE86" s="184" t="s">
        <v>21</v>
      </c>
      <c r="FF86" s="184">
        <v>2</v>
      </c>
      <c r="FG86" s="184" t="s">
        <v>1567</v>
      </c>
      <c r="FH86" s="184" t="s">
        <v>1566</v>
      </c>
      <c r="FI86" s="181">
        <v>43859</v>
      </c>
      <c r="FJ86" s="190" t="s">
        <v>1549</v>
      </c>
      <c r="FK86" s="191" t="s">
        <v>14</v>
      </c>
      <c r="FL86" s="191" t="s">
        <v>14</v>
      </c>
      <c r="FM86" s="191" t="s">
        <v>14</v>
      </c>
      <c r="FN86" s="191" t="s">
        <v>14</v>
      </c>
      <c r="FO86" s="191" t="s">
        <v>14</v>
      </c>
      <c r="FP86" s="188" t="s">
        <v>14</v>
      </c>
      <c r="FQ86" s="189">
        <v>43840</v>
      </c>
      <c r="FR86" s="190" t="s">
        <v>1550</v>
      </c>
      <c r="FS86" s="184" t="s">
        <v>14</v>
      </c>
      <c r="FT86" s="184" t="s">
        <v>14</v>
      </c>
      <c r="FU86" s="184" t="s">
        <v>14</v>
      </c>
      <c r="FV86" s="184" t="s">
        <v>14</v>
      </c>
      <c r="FW86" s="184" t="s">
        <v>14</v>
      </c>
      <c r="FX86" s="184" t="s">
        <v>14</v>
      </c>
      <c r="FY86" s="181">
        <v>43840</v>
      </c>
      <c r="FZ86" s="191" t="s">
        <v>4818</v>
      </c>
      <c r="GA86" s="191">
        <v>0</v>
      </c>
      <c r="GB86" s="191" t="s">
        <v>3077</v>
      </c>
      <c r="GC86" s="191" t="s">
        <v>21</v>
      </c>
      <c r="GD86" s="191">
        <v>2</v>
      </c>
      <c r="GE86" s="191" t="s">
        <v>14</v>
      </c>
      <c r="GF86" s="191" t="s">
        <v>14</v>
      </c>
      <c r="GG86" s="192">
        <v>44498</v>
      </c>
      <c r="GH86" s="190" t="s">
        <v>4824</v>
      </c>
      <c r="GI86" s="184">
        <v>2</v>
      </c>
      <c r="GJ86" s="184" t="s">
        <v>3077</v>
      </c>
      <c r="GK86" s="184" t="s">
        <v>21</v>
      </c>
      <c r="GL86" s="184">
        <v>2</v>
      </c>
      <c r="GM86" s="184" t="s">
        <v>14</v>
      </c>
      <c r="GN86" s="184" t="s">
        <v>14</v>
      </c>
      <c r="GO86" s="181">
        <v>44498</v>
      </c>
      <c r="GP86" s="191" t="s">
        <v>4819</v>
      </c>
      <c r="GQ86" s="191">
        <v>0</v>
      </c>
      <c r="GR86" s="191" t="s">
        <v>3077</v>
      </c>
      <c r="GS86" s="191" t="s">
        <v>21</v>
      </c>
      <c r="GT86" s="191">
        <v>2</v>
      </c>
      <c r="GU86" s="191" t="s">
        <v>14</v>
      </c>
      <c r="GV86" s="191" t="s">
        <v>14</v>
      </c>
      <c r="GW86" s="192">
        <v>44498</v>
      </c>
      <c r="GX86" s="190" t="s">
        <v>4825</v>
      </c>
      <c r="GY86" s="184">
        <v>0</v>
      </c>
      <c r="GZ86" s="184" t="s">
        <v>3077</v>
      </c>
      <c r="HA86" s="184" t="s">
        <v>21</v>
      </c>
      <c r="HB86" s="184">
        <v>2</v>
      </c>
      <c r="HC86" s="184" t="s">
        <v>14</v>
      </c>
      <c r="HD86" s="184" t="s">
        <v>14</v>
      </c>
      <c r="HE86" s="181">
        <v>44498</v>
      </c>
      <c r="HF86" s="191" t="s">
        <v>4817</v>
      </c>
      <c r="HG86" s="191">
        <v>0</v>
      </c>
      <c r="HH86" s="191" t="s">
        <v>3077</v>
      </c>
      <c r="HI86" s="191" t="s">
        <v>21</v>
      </c>
      <c r="HJ86" s="191">
        <v>2</v>
      </c>
      <c r="HK86" s="191" t="s">
        <v>14</v>
      </c>
      <c r="HL86" s="191" t="s">
        <v>14</v>
      </c>
      <c r="HM86" s="192">
        <v>44498</v>
      </c>
      <c r="HN86" s="190" t="s">
        <v>4823</v>
      </c>
      <c r="HO86" s="184">
        <v>1</v>
      </c>
      <c r="HP86" s="184" t="s">
        <v>3077</v>
      </c>
      <c r="HQ86" s="184" t="s">
        <v>21</v>
      </c>
      <c r="HR86" s="184">
        <v>2</v>
      </c>
      <c r="HS86" s="184" t="s">
        <v>14</v>
      </c>
      <c r="HT86" s="184" t="s">
        <v>14</v>
      </c>
      <c r="HU86" s="181">
        <v>44498</v>
      </c>
      <c r="HV86" s="191" t="s">
        <v>4820</v>
      </c>
      <c r="HW86" s="191">
        <v>0</v>
      </c>
      <c r="HX86" s="191" t="s">
        <v>3077</v>
      </c>
      <c r="HY86" s="191" t="s">
        <v>21</v>
      </c>
      <c r="HZ86" s="191">
        <v>2</v>
      </c>
      <c r="IA86" s="191" t="s">
        <v>14</v>
      </c>
      <c r="IB86" s="191" t="s">
        <v>14</v>
      </c>
      <c r="IC86" s="192">
        <v>44498</v>
      </c>
      <c r="ID86" s="190" t="s">
        <v>4822</v>
      </c>
      <c r="IE86" s="184">
        <v>1</v>
      </c>
      <c r="IF86" s="184" t="s">
        <v>3077</v>
      </c>
      <c r="IG86" s="184" t="s">
        <v>21</v>
      </c>
      <c r="IH86" s="184">
        <v>2</v>
      </c>
      <c r="II86" s="184" t="s">
        <v>14</v>
      </c>
      <c r="IJ86" s="184" t="s">
        <v>14</v>
      </c>
      <c r="IK86" s="181">
        <v>44498</v>
      </c>
      <c r="IL86" s="191" t="s">
        <v>4821</v>
      </c>
      <c r="IM86" s="191">
        <v>3</v>
      </c>
      <c r="IN86" s="191" t="s">
        <v>3077</v>
      </c>
      <c r="IO86" s="191" t="s">
        <v>21</v>
      </c>
      <c r="IP86" s="191">
        <v>2</v>
      </c>
      <c r="IQ86" s="191" t="s">
        <v>14</v>
      </c>
      <c r="IR86" s="191" t="s">
        <v>14</v>
      </c>
      <c r="IS86" s="192">
        <v>44498</v>
      </c>
    </row>
    <row r="87" spans="1:253" s="286" customFormat="1" ht="12.75" customHeight="1" x14ac:dyDescent="0.2">
      <c r="A87" s="286" t="s">
        <v>30</v>
      </c>
      <c r="B87" s="286" t="s">
        <v>7895</v>
      </c>
      <c r="C87" s="286" t="s">
        <v>31</v>
      </c>
      <c r="D87" s="286" t="s">
        <v>32</v>
      </c>
      <c r="E87" s="286" t="s">
        <v>7439</v>
      </c>
      <c r="F87" s="286" t="s">
        <v>2081</v>
      </c>
      <c r="G87" s="179">
        <v>6444000</v>
      </c>
      <c r="H87" s="180" t="s">
        <v>2077</v>
      </c>
      <c r="I87" s="180" t="s">
        <v>21</v>
      </c>
      <c r="J87" s="180">
        <v>2</v>
      </c>
      <c r="K87" s="180" t="s">
        <v>2079</v>
      </c>
      <c r="L87" s="180" t="s">
        <v>2078</v>
      </c>
      <c r="M87" s="181">
        <v>44110</v>
      </c>
      <c r="N87" s="190" t="s">
        <v>1607</v>
      </c>
      <c r="O87" s="182">
        <v>120339.54</v>
      </c>
      <c r="P87" s="182" t="s">
        <v>1604</v>
      </c>
      <c r="Q87" s="182" t="s">
        <v>41</v>
      </c>
      <c r="R87" s="182">
        <v>1</v>
      </c>
      <c r="S87" s="182" t="s">
        <v>1606</v>
      </c>
      <c r="T87" s="182" t="s">
        <v>1605</v>
      </c>
      <c r="U87" s="183">
        <v>43867</v>
      </c>
      <c r="V87" s="190" t="s">
        <v>2080</v>
      </c>
      <c r="W87" s="180">
        <v>6444000</v>
      </c>
      <c r="X87" s="180" t="s">
        <v>2077</v>
      </c>
      <c r="Y87" s="180" t="s">
        <v>21</v>
      </c>
      <c r="Z87" s="180">
        <v>2</v>
      </c>
      <c r="AA87" s="180" t="s">
        <v>2079</v>
      </c>
      <c r="AB87" s="180" t="s">
        <v>2078</v>
      </c>
      <c r="AC87" s="181">
        <v>44110</v>
      </c>
      <c r="AD87" s="190" t="s">
        <v>47</v>
      </c>
      <c r="AE87" s="188">
        <v>417000</v>
      </c>
      <c r="AF87" s="188" t="s">
        <v>44</v>
      </c>
      <c r="AG87" s="188" t="s">
        <v>21</v>
      </c>
      <c r="AH87" s="188">
        <v>2</v>
      </c>
      <c r="AI87" s="188" t="s">
        <v>46</v>
      </c>
      <c r="AJ87" s="188" t="s">
        <v>45</v>
      </c>
      <c r="AK87" s="189">
        <v>43489</v>
      </c>
      <c r="AL87" s="190" t="s">
        <v>2076</v>
      </c>
      <c r="AM87" s="180">
        <v>102000</v>
      </c>
      <c r="AN87" s="180" t="s">
        <v>2073</v>
      </c>
      <c r="AO87" s="180" t="s">
        <v>21</v>
      </c>
      <c r="AP87" s="180">
        <v>2</v>
      </c>
      <c r="AQ87" s="180" t="s">
        <v>2075</v>
      </c>
      <c r="AR87" s="180" t="s">
        <v>2074</v>
      </c>
      <c r="AS87" s="181">
        <v>44110</v>
      </c>
      <c r="AT87" s="191" t="s">
        <v>2072</v>
      </c>
      <c r="AU87" s="188" t="s">
        <v>14</v>
      </c>
      <c r="AV87" s="188" t="s">
        <v>2070</v>
      </c>
      <c r="AW87" s="188" t="s">
        <v>59</v>
      </c>
      <c r="AX87" s="188">
        <v>3</v>
      </c>
      <c r="AY87" s="188" t="s">
        <v>2071</v>
      </c>
      <c r="AZ87" s="188" t="s">
        <v>2021</v>
      </c>
      <c r="BA87" s="189">
        <v>44110</v>
      </c>
      <c r="BB87" s="190" t="s">
        <v>2069</v>
      </c>
      <c r="BC87" s="180">
        <v>17631</v>
      </c>
      <c r="BD87" s="180" t="s">
        <v>2066</v>
      </c>
      <c r="BE87" s="180" t="s">
        <v>21</v>
      </c>
      <c r="BF87" s="180">
        <v>2</v>
      </c>
      <c r="BG87" s="180" t="s">
        <v>2068</v>
      </c>
      <c r="BH87" s="180" t="s">
        <v>2067</v>
      </c>
      <c r="BI87" s="181">
        <v>44110</v>
      </c>
      <c r="BJ87" s="191" t="s">
        <v>2421</v>
      </c>
      <c r="BK87" s="191">
        <v>3</v>
      </c>
      <c r="BL87" s="191" t="s">
        <v>2419</v>
      </c>
      <c r="BM87" s="191" t="s">
        <v>59</v>
      </c>
      <c r="BN87" s="191">
        <v>3</v>
      </c>
      <c r="BO87" s="191" t="s">
        <v>2420</v>
      </c>
      <c r="BP87" s="188" t="s">
        <v>2021</v>
      </c>
      <c r="BQ87" s="192">
        <v>44224</v>
      </c>
      <c r="BR87" s="190" t="s">
        <v>33</v>
      </c>
      <c r="BS87" s="184">
        <v>0</v>
      </c>
      <c r="BT87" s="184">
        <v>0</v>
      </c>
      <c r="BU87" s="184" t="s">
        <v>21</v>
      </c>
      <c r="BV87" s="184">
        <v>2</v>
      </c>
      <c r="BW87" s="184">
        <v>0</v>
      </c>
      <c r="BX87" s="184">
        <v>0</v>
      </c>
      <c r="BY87" s="181">
        <v>43489</v>
      </c>
      <c r="BZ87" s="191" t="s">
        <v>34</v>
      </c>
      <c r="CA87" s="191">
        <v>0</v>
      </c>
      <c r="CB87" s="191">
        <v>0</v>
      </c>
      <c r="CC87" s="191" t="s">
        <v>21</v>
      </c>
      <c r="CD87" s="191">
        <v>2</v>
      </c>
      <c r="CE87" s="191">
        <v>0</v>
      </c>
      <c r="CF87" s="191">
        <v>0</v>
      </c>
      <c r="CG87" s="192">
        <v>43489</v>
      </c>
      <c r="CH87" s="190" t="s">
        <v>8252</v>
      </c>
      <c r="CI87" s="191" t="e">
        <v>#N/A</v>
      </c>
      <c r="CJ87" s="191" t="e">
        <v>#N/A</v>
      </c>
      <c r="CK87" s="191" t="e">
        <v>#N/A</v>
      </c>
      <c r="CL87" s="191" t="e">
        <v>#N/A</v>
      </c>
      <c r="CM87" s="191" t="e">
        <v>#N/A</v>
      </c>
      <c r="CN87" s="191" t="e">
        <v>#N/A</v>
      </c>
      <c r="CO87" s="193" t="e">
        <v>#N/A</v>
      </c>
      <c r="CP87" s="191" t="s">
        <v>39</v>
      </c>
      <c r="CQ87" s="184">
        <v>1214</v>
      </c>
      <c r="CR87" s="184" t="s">
        <v>36</v>
      </c>
      <c r="CS87" s="184" t="s">
        <v>21</v>
      </c>
      <c r="CT87" s="184">
        <v>2</v>
      </c>
      <c r="CU87" s="184" t="s">
        <v>38</v>
      </c>
      <c r="CV87" s="184" t="s">
        <v>37</v>
      </c>
      <c r="CW87" s="181">
        <v>43489</v>
      </c>
      <c r="CX87" s="191" t="s">
        <v>1337</v>
      </c>
      <c r="CY87" s="188" t="s">
        <v>14</v>
      </c>
      <c r="CZ87" s="188" t="s">
        <v>14</v>
      </c>
      <c r="DA87" s="188" t="s">
        <v>14</v>
      </c>
      <c r="DB87" s="188" t="s">
        <v>14</v>
      </c>
      <c r="DC87" s="188" t="s">
        <v>1335</v>
      </c>
      <c r="DD87" s="188">
        <v>0</v>
      </c>
      <c r="DE87" s="194">
        <v>43769</v>
      </c>
      <c r="DF87" s="190" t="s">
        <v>1334</v>
      </c>
      <c r="DG87" s="180" t="s">
        <v>14</v>
      </c>
      <c r="DH87" s="184" t="s">
        <v>14</v>
      </c>
      <c r="DI87" s="184" t="s">
        <v>14</v>
      </c>
      <c r="DJ87" s="184" t="s">
        <v>14</v>
      </c>
      <c r="DK87" s="184" t="s">
        <v>1333</v>
      </c>
      <c r="DL87" s="184">
        <v>0</v>
      </c>
      <c r="DM87" s="181">
        <v>43769</v>
      </c>
      <c r="DN87" s="191" t="s">
        <v>1338</v>
      </c>
      <c r="DO87" s="188" t="s">
        <v>14</v>
      </c>
      <c r="DP87" s="191" t="s">
        <v>14</v>
      </c>
      <c r="DQ87" s="191" t="s">
        <v>14</v>
      </c>
      <c r="DR87" s="191" t="s">
        <v>14</v>
      </c>
      <c r="DS87" s="191" t="s">
        <v>1335</v>
      </c>
      <c r="DT87" s="191">
        <v>0</v>
      </c>
      <c r="DU87" s="192">
        <v>43769</v>
      </c>
      <c r="DV87" s="190" t="s">
        <v>1336</v>
      </c>
      <c r="DW87" s="180" t="s">
        <v>14</v>
      </c>
      <c r="DX87" s="184" t="s">
        <v>14</v>
      </c>
      <c r="DY87" s="184" t="s">
        <v>14</v>
      </c>
      <c r="DZ87" s="184" t="s">
        <v>14</v>
      </c>
      <c r="EA87" s="184" t="s">
        <v>1335</v>
      </c>
      <c r="EB87" s="184">
        <v>0</v>
      </c>
      <c r="EC87" s="181">
        <v>43769</v>
      </c>
      <c r="ED87" s="191" t="s">
        <v>51</v>
      </c>
      <c r="EE87" s="188">
        <v>0</v>
      </c>
      <c r="EF87" s="191">
        <v>0</v>
      </c>
      <c r="EG87" s="191" t="s">
        <v>41</v>
      </c>
      <c r="EH87" s="191">
        <v>1</v>
      </c>
      <c r="EI87" s="191">
        <v>0</v>
      </c>
      <c r="EJ87" s="191">
        <v>0</v>
      </c>
      <c r="EK87" s="192">
        <v>43489</v>
      </c>
      <c r="EL87" s="190" t="s">
        <v>42</v>
      </c>
      <c r="EM87" s="180">
        <v>0</v>
      </c>
      <c r="EN87" s="184">
        <v>0</v>
      </c>
      <c r="EO87" s="184" t="s">
        <v>41</v>
      </c>
      <c r="EP87" s="184">
        <v>1</v>
      </c>
      <c r="EQ87" s="184">
        <v>0</v>
      </c>
      <c r="ER87" s="184">
        <v>0</v>
      </c>
      <c r="ES87" s="181">
        <v>43489</v>
      </c>
      <c r="ET87" s="191" t="s">
        <v>2425</v>
      </c>
      <c r="EU87" s="191">
        <v>26</v>
      </c>
      <c r="EV87" s="191" t="s">
        <v>2422</v>
      </c>
      <c r="EW87" s="191" t="s">
        <v>59</v>
      </c>
      <c r="EX87" s="191">
        <v>3</v>
      </c>
      <c r="EY87" s="191" t="s">
        <v>2424</v>
      </c>
      <c r="EZ87" s="191" t="s">
        <v>2423</v>
      </c>
      <c r="FA87" s="192">
        <v>44224</v>
      </c>
      <c r="FB87" s="190" t="s">
        <v>35</v>
      </c>
      <c r="FC87" s="184">
        <v>1</v>
      </c>
      <c r="FD87" s="184">
        <v>0</v>
      </c>
      <c r="FE87" s="184" t="s">
        <v>21</v>
      </c>
      <c r="FF87" s="184">
        <v>2</v>
      </c>
      <c r="FG87" s="184">
        <v>0</v>
      </c>
      <c r="FH87" s="184">
        <v>0</v>
      </c>
      <c r="FI87" s="181">
        <v>43489</v>
      </c>
      <c r="FJ87" s="190" t="s">
        <v>48</v>
      </c>
      <c r="FK87" s="191">
        <v>0</v>
      </c>
      <c r="FL87" s="191">
        <v>0</v>
      </c>
      <c r="FM87" s="191">
        <v>0</v>
      </c>
      <c r="FN87" s="191">
        <v>0</v>
      </c>
      <c r="FO87" s="191">
        <v>0</v>
      </c>
      <c r="FP87" s="188">
        <v>0</v>
      </c>
      <c r="FQ87" s="189">
        <v>43489</v>
      </c>
      <c r="FR87" s="190" t="s">
        <v>49</v>
      </c>
      <c r="FS87" s="184">
        <v>0</v>
      </c>
      <c r="FT87" s="184">
        <v>0</v>
      </c>
      <c r="FU87" s="184">
        <v>0</v>
      </c>
      <c r="FV87" s="184">
        <v>0</v>
      </c>
      <c r="FW87" s="184">
        <v>0</v>
      </c>
      <c r="FX87" s="184">
        <v>0</v>
      </c>
      <c r="FY87" s="181">
        <v>43489</v>
      </c>
      <c r="FZ87" s="191" t="s">
        <v>4685</v>
      </c>
      <c r="GA87" s="191">
        <v>2</v>
      </c>
      <c r="GB87" s="191" t="s">
        <v>3077</v>
      </c>
      <c r="GC87" s="191" t="s">
        <v>21</v>
      </c>
      <c r="GD87" s="191">
        <v>2</v>
      </c>
      <c r="GE87" s="191" t="s">
        <v>14</v>
      </c>
      <c r="GF87" s="191" t="s">
        <v>14</v>
      </c>
      <c r="GG87" s="192">
        <v>44497</v>
      </c>
      <c r="GH87" s="190" t="s">
        <v>4691</v>
      </c>
      <c r="GI87" s="184">
        <v>0</v>
      </c>
      <c r="GJ87" s="184" t="s">
        <v>3077</v>
      </c>
      <c r="GK87" s="184" t="s">
        <v>21</v>
      </c>
      <c r="GL87" s="184">
        <v>2</v>
      </c>
      <c r="GM87" s="184" t="s">
        <v>14</v>
      </c>
      <c r="GN87" s="184" t="s">
        <v>14</v>
      </c>
      <c r="GO87" s="181">
        <v>44497</v>
      </c>
      <c r="GP87" s="191" t="s">
        <v>4686</v>
      </c>
      <c r="GQ87" s="191">
        <v>1</v>
      </c>
      <c r="GR87" s="191" t="s">
        <v>3077</v>
      </c>
      <c r="GS87" s="191" t="s">
        <v>21</v>
      </c>
      <c r="GT87" s="191">
        <v>2</v>
      </c>
      <c r="GU87" s="191" t="s">
        <v>14</v>
      </c>
      <c r="GV87" s="191" t="s">
        <v>14</v>
      </c>
      <c r="GW87" s="192">
        <v>44497</v>
      </c>
      <c r="GX87" s="190" t="s">
        <v>4692</v>
      </c>
      <c r="GY87" s="184">
        <v>2</v>
      </c>
      <c r="GZ87" s="184" t="s">
        <v>3077</v>
      </c>
      <c r="HA87" s="184" t="s">
        <v>21</v>
      </c>
      <c r="HB87" s="184">
        <v>2</v>
      </c>
      <c r="HC87" s="184" t="s">
        <v>14</v>
      </c>
      <c r="HD87" s="184" t="s">
        <v>14</v>
      </c>
      <c r="HE87" s="181">
        <v>44497</v>
      </c>
      <c r="HF87" s="191" t="s">
        <v>4684</v>
      </c>
      <c r="HG87" s="191">
        <v>2</v>
      </c>
      <c r="HH87" s="191" t="s">
        <v>3077</v>
      </c>
      <c r="HI87" s="191" t="s">
        <v>21</v>
      </c>
      <c r="HJ87" s="191">
        <v>2</v>
      </c>
      <c r="HK87" s="191" t="s">
        <v>14</v>
      </c>
      <c r="HL87" s="191" t="s">
        <v>14</v>
      </c>
      <c r="HM87" s="192">
        <v>44497</v>
      </c>
      <c r="HN87" s="190" t="s">
        <v>4690</v>
      </c>
      <c r="HO87" s="184">
        <v>3</v>
      </c>
      <c r="HP87" s="184" t="s">
        <v>3077</v>
      </c>
      <c r="HQ87" s="184" t="s">
        <v>21</v>
      </c>
      <c r="HR87" s="184">
        <v>2</v>
      </c>
      <c r="HS87" s="184" t="s">
        <v>14</v>
      </c>
      <c r="HT87" s="184" t="s">
        <v>14</v>
      </c>
      <c r="HU87" s="181">
        <v>44497</v>
      </c>
      <c r="HV87" s="191" t="s">
        <v>4687</v>
      </c>
      <c r="HW87" s="191">
        <v>0</v>
      </c>
      <c r="HX87" s="191" t="s">
        <v>3077</v>
      </c>
      <c r="HY87" s="191" t="s">
        <v>21</v>
      </c>
      <c r="HZ87" s="191">
        <v>2</v>
      </c>
      <c r="IA87" s="191" t="s">
        <v>14</v>
      </c>
      <c r="IB87" s="191" t="s">
        <v>14</v>
      </c>
      <c r="IC87" s="192">
        <v>44497</v>
      </c>
      <c r="ID87" s="190" t="s">
        <v>4689</v>
      </c>
      <c r="IE87" s="184">
        <v>0</v>
      </c>
      <c r="IF87" s="184" t="s">
        <v>3077</v>
      </c>
      <c r="IG87" s="184" t="s">
        <v>21</v>
      </c>
      <c r="IH87" s="184">
        <v>2</v>
      </c>
      <c r="II87" s="184" t="s">
        <v>14</v>
      </c>
      <c r="IJ87" s="184" t="s">
        <v>14</v>
      </c>
      <c r="IK87" s="181">
        <v>44497</v>
      </c>
      <c r="IL87" s="191" t="s">
        <v>4688</v>
      </c>
      <c r="IM87" s="191">
        <v>2</v>
      </c>
      <c r="IN87" s="191" t="s">
        <v>3077</v>
      </c>
      <c r="IO87" s="191" t="s">
        <v>21</v>
      </c>
      <c r="IP87" s="191">
        <v>2</v>
      </c>
      <c r="IQ87" s="191" t="s">
        <v>14</v>
      </c>
      <c r="IR87" s="191" t="s">
        <v>14</v>
      </c>
      <c r="IS87" s="192">
        <v>44497</v>
      </c>
    </row>
    <row r="88" spans="1:253" s="286" customFormat="1" ht="12.75" customHeight="1" x14ac:dyDescent="0.2">
      <c r="A88" s="286" t="s">
        <v>213</v>
      </c>
      <c r="B88" s="286" t="s">
        <v>7798</v>
      </c>
      <c r="C88" s="286" t="s">
        <v>214</v>
      </c>
      <c r="D88" s="286" t="s">
        <v>215</v>
      </c>
      <c r="E88" s="286" t="s">
        <v>7452</v>
      </c>
      <c r="F88" s="286" t="s">
        <v>5607</v>
      </c>
      <c r="G88" s="187">
        <v>229489000</v>
      </c>
      <c r="H88" s="188" t="s">
        <v>5604</v>
      </c>
      <c r="I88" s="188" t="s">
        <v>21</v>
      </c>
      <c r="J88" s="188">
        <v>2</v>
      </c>
      <c r="K88" s="188" t="s">
        <v>5606</v>
      </c>
      <c r="L88" s="188" t="s">
        <v>5605</v>
      </c>
      <c r="M88" s="189">
        <v>44558</v>
      </c>
      <c r="N88" s="190" t="s">
        <v>5611</v>
      </c>
      <c r="O88" s="188">
        <v>770880</v>
      </c>
      <c r="P88" s="188" t="s">
        <v>5608</v>
      </c>
      <c r="Q88" s="188" t="s">
        <v>41</v>
      </c>
      <c r="R88" s="188">
        <v>1</v>
      </c>
      <c r="S88" s="188" t="s">
        <v>5610</v>
      </c>
      <c r="T88" s="188" t="s">
        <v>5609</v>
      </c>
      <c r="U88" s="189">
        <v>44558</v>
      </c>
      <c r="V88" s="190" t="s">
        <v>5939</v>
      </c>
      <c r="W88" s="188">
        <v>229489000</v>
      </c>
      <c r="X88" s="188" t="s">
        <v>5604</v>
      </c>
      <c r="Y88" s="188" t="s">
        <v>21</v>
      </c>
      <c r="Z88" s="188">
        <v>2</v>
      </c>
      <c r="AA88" s="188" t="s">
        <v>5938</v>
      </c>
      <c r="AB88" s="188" t="s">
        <v>5605</v>
      </c>
      <c r="AC88" s="189">
        <v>44571</v>
      </c>
      <c r="AD88" s="190" t="s">
        <v>5943</v>
      </c>
      <c r="AE88" s="188">
        <v>68843000</v>
      </c>
      <c r="AF88" s="188" t="s">
        <v>5940</v>
      </c>
      <c r="AG88" s="188" t="s">
        <v>21</v>
      </c>
      <c r="AH88" s="188">
        <v>2</v>
      </c>
      <c r="AI88" s="188" t="s">
        <v>5942</v>
      </c>
      <c r="AJ88" s="188" t="s">
        <v>5941</v>
      </c>
      <c r="AK88" s="189">
        <v>44571</v>
      </c>
      <c r="AL88" s="190" t="s">
        <v>5615</v>
      </c>
      <c r="AM88" s="188">
        <v>21660000</v>
      </c>
      <c r="AN88" s="188" t="s">
        <v>5612</v>
      </c>
      <c r="AO88" s="188" t="s">
        <v>59</v>
      </c>
      <c r="AP88" s="188">
        <v>3</v>
      </c>
      <c r="AQ88" s="188" t="s">
        <v>5614</v>
      </c>
      <c r="AR88" s="188" t="s">
        <v>5613</v>
      </c>
      <c r="AS88" s="189">
        <v>44558</v>
      </c>
      <c r="AT88" s="191" t="s">
        <v>1311</v>
      </c>
      <c r="AU88" s="188" t="s">
        <v>14</v>
      </c>
      <c r="AV88" s="188" t="s">
        <v>14</v>
      </c>
      <c r="AW88" s="188" t="s">
        <v>14</v>
      </c>
      <c r="AX88" s="188" t="s">
        <v>14</v>
      </c>
      <c r="AY88" s="188" t="s">
        <v>1310</v>
      </c>
      <c r="AZ88" s="188" t="s">
        <v>14</v>
      </c>
      <c r="BA88" s="189">
        <v>43742</v>
      </c>
      <c r="BB88" s="190" t="s">
        <v>1309</v>
      </c>
      <c r="BC88" s="188" t="s">
        <v>14</v>
      </c>
      <c r="BD88" s="188" t="s">
        <v>14</v>
      </c>
      <c r="BE88" s="188" t="s">
        <v>14</v>
      </c>
      <c r="BF88" s="188" t="s">
        <v>14</v>
      </c>
      <c r="BG88" s="188" t="s">
        <v>1308</v>
      </c>
      <c r="BH88" s="188" t="s">
        <v>14</v>
      </c>
      <c r="BI88" s="189">
        <v>43742</v>
      </c>
      <c r="BJ88" s="191" t="s">
        <v>5946</v>
      </c>
      <c r="BK88" s="191">
        <v>598</v>
      </c>
      <c r="BL88" s="191" t="s">
        <v>5944</v>
      </c>
      <c r="BM88" s="191" t="s">
        <v>59</v>
      </c>
      <c r="BN88" s="191">
        <v>3</v>
      </c>
      <c r="BO88" s="191" t="s">
        <v>5945</v>
      </c>
      <c r="BP88" s="188" t="s">
        <v>2021</v>
      </c>
      <c r="BQ88" s="192">
        <v>44571</v>
      </c>
      <c r="BR88" s="190" t="s">
        <v>217</v>
      </c>
      <c r="BS88" s="191" t="s">
        <v>14</v>
      </c>
      <c r="BT88" s="191" t="s">
        <v>14</v>
      </c>
      <c r="BU88" s="191" t="s">
        <v>14</v>
      </c>
      <c r="BV88" s="191" t="s">
        <v>14</v>
      </c>
      <c r="BW88" s="191" t="s">
        <v>216</v>
      </c>
      <c r="BX88" s="191" t="s">
        <v>14</v>
      </c>
      <c r="BY88" s="189">
        <v>43503</v>
      </c>
      <c r="BZ88" s="191" t="s">
        <v>218</v>
      </c>
      <c r="CA88" s="191" t="s">
        <v>14</v>
      </c>
      <c r="CB88" s="191" t="s">
        <v>14</v>
      </c>
      <c r="CC88" s="191" t="s">
        <v>14</v>
      </c>
      <c r="CD88" s="191" t="s">
        <v>14</v>
      </c>
      <c r="CE88" s="191" t="s">
        <v>216</v>
      </c>
      <c r="CF88" s="191" t="s">
        <v>14</v>
      </c>
      <c r="CG88" s="192">
        <v>43503</v>
      </c>
      <c r="CH88" s="190" t="s">
        <v>8253</v>
      </c>
      <c r="CI88" s="191" t="e">
        <v>#N/A</v>
      </c>
      <c r="CJ88" s="191" t="e">
        <v>#N/A</v>
      </c>
      <c r="CK88" s="191" t="e">
        <v>#N/A</v>
      </c>
      <c r="CL88" s="191" t="e">
        <v>#N/A</v>
      </c>
      <c r="CM88" s="191" t="e">
        <v>#N/A</v>
      </c>
      <c r="CN88" s="191" t="e">
        <v>#N/A</v>
      </c>
      <c r="CO88" s="193" t="e">
        <v>#N/A</v>
      </c>
      <c r="CP88" s="191" t="s">
        <v>225</v>
      </c>
      <c r="CQ88" s="191" t="s">
        <v>14</v>
      </c>
      <c r="CR88" s="191" t="s">
        <v>222</v>
      </c>
      <c r="CS88" s="191" t="s">
        <v>14</v>
      </c>
      <c r="CT88" s="191" t="s">
        <v>14</v>
      </c>
      <c r="CU88" s="191" t="s">
        <v>224</v>
      </c>
      <c r="CV88" s="191" t="s">
        <v>223</v>
      </c>
      <c r="CW88" s="189">
        <v>43503</v>
      </c>
      <c r="CX88" s="191" t="s">
        <v>5948</v>
      </c>
      <c r="CY88" s="188">
        <v>11001000</v>
      </c>
      <c r="CZ88" s="188" t="s">
        <v>5949</v>
      </c>
      <c r="DA88" s="188" t="s">
        <v>21</v>
      </c>
      <c r="DB88" s="188">
        <v>2</v>
      </c>
      <c r="DC88" s="188" t="s">
        <v>5951</v>
      </c>
      <c r="DD88" s="188" t="s">
        <v>5950</v>
      </c>
      <c r="DE88" s="194">
        <v>44571</v>
      </c>
      <c r="DF88" s="190" t="s">
        <v>5952</v>
      </c>
      <c r="DG88" s="188">
        <v>160646000</v>
      </c>
      <c r="DH88" s="191" t="s">
        <v>5949</v>
      </c>
      <c r="DI88" s="191" t="s">
        <v>21</v>
      </c>
      <c r="DJ88" s="191">
        <v>2</v>
      </c>
      <c r="DK88" s="191" t="s">
        <v>5951</v>
      </c>
      <c r="DL88" s="191" t="s">
        <v>5950</v>
      </c>
      <c r="DM88" s="189">
        <v>44571</v>
      </c>
      <c r="DN88" s="191" t="s">
        <v>5953</v>
      </c>
      <c r="DO88" s="188">
        <v>57843000</v>
      </c>
      <c r="DP88" s="191" t="s">
        <v>5949</v>
      </c>
      <c r="DQ88" s="191" t="s">
        <v>21</v>
      </c>
      <c r="DR88" s="191">
        <v>2</v>
      </c>
      <c r="DS88" s="191" t="s">
        <v>5951</v>
      </c>
      <c r="DT88" s="191" t="s">
        <v>5950</v>
      </c>
      <c r="DU88" s="192">
        <v>44571</v>
      </c>
      <c r="DV88" s="190" t="s">
        <v>5954</v>
      </c>
      <c r="DW88" s="188">
        <v>9909000</v>
      </c>
      <c r="DX88" s="191" t="s">
        <v>5949</v>
      </c>
      <c r="DY88" s="191" t="s">
        <v>21</v>
      </c>
      <c r="DZ88" s="191">
        <v>2</v>
      </c>
      <c r="EA88" s="191" t="s">
        <v>5951</v>
      </c>
      <c r="EB88" s="191" t="s">
        <v>5950</v>
      </c>
      <c r="EC88" s="189">
        <v>44571</v>
      </c>
      <c r="ED88" s="191" t="s">
        <v>5955</v>
      </c>
      <c r="EE88" s="188">
        <v>1092000</v>
      </c>
      <c r="EF88" s="191" t="s">
        <v>5949</v>
      </c>
      <c r="EG88" s="191" t="s">
        <v>21</v>
      </c>
      <c r="EH88" s="191">
        <v>2</v>
      </c>
      <c r="EI88" s="191" t="s">
        <v>5951</v>
      </c>
      <c r="EJ88" s="191" t="s">
        <v>5950</v>
      </c>
      <c r="EK88" s="192">
        <v>44571</v>
      </c>
      <c r="EL88" s="190" t="s">
        <v>5956</v>
      </c>
      <c r="EM88" s="188">
        <v>0</v>
      </c>
      <c r="EN88" s="191" t="s">
        <v>5949</v>
      </c>
      <c r="EO88" s="191" t="s">
        <v>21</v>
      </c>
      <c r="EP88" s="191">
        <v>2</v>
      </c>
      <c r="EQ88" s="191" t="s">
        <v>5951</v>
      </c>
      <c r="ER88" s="191" t="s">
        <v>5950</v>
      </c>
      <c r="ES88" s="189">
        <v>44571</v>
      </c>
      <c r="ET88" s="191" t="s">
        <v>5947</v>
      </c>
      <c r="EU88" s="191">
        <v>599</v>
      </c>
      <c r="EV88" s="191" t="s">
        <v>5944</v>
      </c>
      <c r="EW88" s="191" t="s">
        <v>59</v>
      </c>
      <c r="EX88" s="191">
        <v>3</v>
      </c>
      <c r="EY88" s="191" t="s">
        <v>5629</v>
      </c>
      <c r="EZ88" s="191" t="s">
        <v>2021</v>
      </c>
      <c r="FA88" s="192">
        <v>44571</v>
      </c>
      <c r="FB88" s="190" t="s">
        <v>221</v>
      </c>
      <c r="FC88" s="191">
        <v>5</v>
      </c>
      <c r="FD88" s="191" t="s">
        <v>219</v>
      </c>
      <c r="FE88" s="191" t="s">
        <v>41</v>
      </c>
      <c r="FF88" s="191">
        <v>1</v>
      </c>
      <c r="FG88" s="191" t="s">
        <v>220</v>
      </c>
      <c r="FH88" s="191">
        <v>0</v>
      </c>
      <c r="FI88" s="189">
        <v>43503</v>
      </c>
      <c r="FJ88" s="190" t="s">
        <v>969</v>
      </c>
      <c r="FK88" s="191" t="s">
        <v>14</v>
      </c>
      <c r="FL88" s="191" t="s">
        <v>964</v>
      </c>
      <c r="FM88" s="191" t="s">
        <v>14</v>
      </c>
      <c r="FN88" s="191" t="s">
        <v>14</v>
      </c>
      <c r="FO88" s="191" t="s">
        <v>968</v>
      </c>
      <c r="FP88" s="188" t="s">
        <v>965</v>
      </c>
      <c r="FQ88" s="189">
        <v>43578</v>
      </c>
      <c r="FR88" s="190" t="s">
        <v>970</v>
      </c>
      <c r="FS88" s="191" t="s">
        <v>14</v>
      </c>
      <c r="FT88" s="191" t="s">
        <v>964</v>
      </c>
      <c r="FU88" s="191" t="s">
        <v>14</v>
      </c>
      <c r="FV88" s="191" t="s">
        <v>14</v>
      </c>
      <c r="FW88" s="191" t="s">
        <v>968</v>
      </c>
      <c r="FX88" s="191" t="s">
        <v>965</v>
      </c>
      <c r="FY88" s="189">
        <v>43578</v>
      </c>
      <c r="FZ88" s="191" t="s">
        <v>4006</v>
      </c>
      <c r="GA88" s="191">
        <v>2</v>
      </c>
      <c r="GB88" s="191" t="s">
        <v>3077</v>
      </c>
      <c r="GC88" s="191" t="s">
        <v>21</v>
      </c>
      <c r="GD88" s="191">
        <v>2</v>
      </c>
      <c r="GE88" s="191" t="s">
        <v>14</v>
      </c>
      <c r="GF88" s="191" t="s">
        <v>14</v>
      </c>
      <c r="GG88" s="192">
        <v>44489</v>
      </c>
      <c r="GH88" s="190" t="s">
        <v>4012</v>
      </c>
      <c r="GI88" s="191">
        <v>2</v>
      </c>
      <c r="GJ88" s="191" t="s">
        <v>3077</v>
      </c>
      <c r="GK88" s="191" t="s">
        <v>21</v>
      </c>
      <c r="GL88" s="191">
        <v>2</v>
      </c>
      <c r="GM88" s="191" t="s">
        <v>14</v>
      </c>
      <c r="GN88" s="191" t="s">
        <v>14</v>
      </c>
      <c r="GO88" s="189">
        <v>44489</v>
      </c>
      <c r="GP88" s="191" t="s">
        <v>4007</v>
      </c>
      <c r="GQ88" s="191">
        <v>1</v>
      </c>
      <c r="GR88" s="191" t="s">
        <v>3077</v>
      </c>
      <c r="GS88" s="191" t="s">
        <v>21</v>
      </c>
      <c r="GT88" s="191">
        <v>2</v>
      </c>
      <c r="GU88" s="191" t="s">
        <v>14</v>
      </c>
      <c r="GV88" s="191" t="s">
        <v>14</v>
      </c>
      <c r="GW88" s="192">
        <v>44489</v>
      </c>
      <c r="GX88" s="190" t="s">
        <v>4013</v>
      </c>
      <c r="GY88" s="191">
        <v>0</v>
      </c>
      <c r="GZ88" s="191" t="s">
        <v>3077</v>
      </c>
      <c r="HA88" s="191" t="s">
        <v>21</v>
      </c>
      <c r="HB88" s="191">
        <v>2</v>
      </c>
      <c r="HC88" s="191" t="s">
        <v>14</v>
      </c>
      <c r="HD88" s="191" t="s">
        <v>14</v>
      </c>
      <c r="HE88" s="189">
        <v>44489</v>
      </c>
      <c r="HF88" s="191" t="s">
        <v>4005</v>
      </c>
      <c r="HG88" s="191">
        <v>0</v>
      </c>
      <c r="HH88" s="191" t="s">
        <v>3077</v>
      </c>
      <c r="HI88" s="191" t="s">
        <v>21</v>
      </c>
      <c r="HJ88" s="191">
        <v>2</v>
      </c>
      <c r="HK88" s="191" t="s">
        <v>14</v>
      </c>
      <c r="HL88" s="191" t="s">
        <v>14</v>
      </c>
      <c r="HM88" s="192">
        <v>44489</v>
      </c>
      <c r="HN88" s="190" t="s">
        <v>4011</v>
      </c>
      <c r="HO88" s="191">
        <v>2</v>
      </c>
      <c r="HP88" s="191" t="s">
        <v>3077</v>
      </c>
      <c r="HQ88" s="191" t="s">
        <v>21</v>
      </c>
      <c r="HR88" s="191">
        <v>2</v>
      </c>
      <c r="HS88" s="191" t="s">
        <v>14</v>
      </c>
      <c r="HT88" s="191" t="s">
        <v>14</v>
      </c>
      <c r="HU88" s="189">
        <v>44489</v>
      </c>
      <c r="HV88" s="191" t="s">
        <v>4008</v>
      </c>
      <c r="HW88" s="191">
        <v>1</v>
      </c>
      <c r="HX88" s="191" t="s">
        <v>3077</v>
      </c>
      <c r="HY88" s="191" t="s">
        <v>21</v>
      </c>
      <c r="HZ88" s="191">
        <v>2</v>
      </c>
      <c r="IA88" s="191" t="s">
        <v>14</v>
      </c>
      <c r="IB88" s="191" t="s">
        <v>14</v>
      </c>
      <c r="IC88" s="192">
        <v>44489</v>
      </c>
      <c r="ID88" s="190" t="s">
        <v>4010</v>
      </c>
      <c r="IE88" s="191">
        <v>1</v>
      </c>
      <c r="IF88" s="191" t="s">
        <v>3077</v>
      </c>
      <c r="IG88" s="191" t="s">
        <v>21</v>
      </c>
      <c r="IH88" s="191">
        <v>2</v>
      </c>
      <c r="II88" s="191" t="s">
        <v>14</v>
      </c>
      <c r="IJ88" s="191" t="s">
        <v>14</v>
      </c>
      <c r="IK88" s="189">
        <v>44489</v>
      </c>
      <c r="IL88" s="191" t="s">
        <v>4009</v>
      </c>
      <c r="IM88" s="191">
        <v>2</v>
      </c>
      <c r="IN88" s="191" t="s">
        <v>3077</v>
      </c>
      <c r="IO88" s="191" t="s">
        <v>21</v>
      </c>
      <c r="IP88" s="191">
        <v>2</v>
      </c>
      <c r="IQ88" s="191" t="s">
        <v>14</v>
      </c>
      <c r="IR88" s="191" t="s">
        <v>14</v>
      </c>
      <c r="IS88" s="192">
        <v>44489</v>
      </c>
    </row>
    <row r="89" spans="1:253" s="286" customFormat="1" ht="12.75" customHeight="1" x14ac:dyDescent="0.2">
      <c r="A89" s="286" t="s">
        <v>868</v>
      </c>
      <c r="B89" s="286" t="s">
        <v>7808</v>
      </c>
      <c r="C89" s="286" t="s">
        <v>869</v>
      </c>
      <c r="D89" s="286" t="s">
        <v>215</v>
      </c>
      <c r="E89" s="286" t="s">
        <v>7452</v>
      </c>
      <c r="F89" s="286" t="s">
        <v>5616</v>
      </c>
      <c r="G89" s="179">
        <v>229489000</v>
      </c>
      <c r="H89" s="180" t="s">
        <v>5604</v>
      </c>
      <c r="I89" s="180" t="s">
        <v>21</v>
      </c>
      <c r="J89" s="180">
        <v>2</v>
      </c>
      <c r="K89" s="180" t="s">
        <v>5606</v>
      </c>
      <c r="L89" s="180" t="s">
        <v>5605</v>
      </c>
      <c r="M89" s="181">
        <v>44558</v>
      </c>
      <c r="N89" s="190" t="s">
        <v>5620</v>
      </c>
      <c r="O89" s="182">
        <v>13297</v>
      </c>
      <c r="P89" s="182" t="s">
        <v>5617</v>
      </c>
      <c r="Q89" s="182" t="s">
        <v>41</v>
      </c>
      <c r="R89" s="182">
        <v>1</v>
      </c>
      <c r="S89" s="182" t="s">
        <v>5619</v>
      </c>
      <c r="T89" s="182" t="s">
        <v>5618</v>
      </c>
      <c r="U89" s="183">
        <v>44558</v>
      </c>
      <c r="V89" s="190" t="s">
        <v>5622</v>
      </c>
      <c r="W89" s="180">
        <v>4450000</v>
      </c>
      <c r="X89" s="180" t="s">
        <v>5617</v>
      </c>
      <c r="Y89" s="180" t="s">
        <v>59</v>
      </c>
      <c r="Z89" s="180">
        <v>3</v>
      </c>
      <c r="AA89" s="180" t="s">
        <v>5621</v>
      </c>
      <c r="AB89" s="180" t="s">
        <v>5618</v>
      </c>
      <c r="AC89" s="181">
        <v>44558</v>
      </c>
      <c r="AD89" s="190" t="s">
        <v>5624</v>
      </c>
      <c r="AE89" s="188" t="s">
        <v>14</v>
      </c>
      <c r="AF89" s="188" t="s">
        <v>1262</v>
      </c>
      <c r="AG89" s="188" t="s">
        <v>14</v>
      </c>
      <c r="AH89" s="188" t="s">
        <v>14</v>
      </c>
      <c r="AI89" s="188" t="s">
        <v>5623</v>
      </c>
      <c r="AJ89" s="188" t="s">
        <v>1262</v>
      </c>
      <c r="AK89" s="189">
        <v>44558</v>
      </c>
      <c r="AL89" s="190" t="s">
        <v>5627</v>
      </c>
      <c r="AM89" s="180" t="s">
        <v>14</v>
      </c>
      <c r="AN89" s="180" t="s">
        <v>1262</v>
      </c>
      <c r="AO89" s="180" t="s">
        <v>14</v>
      </c>
      <c r="AP89" s="180" t="s">
        <v>14</v>
      </c>
      <c r="AQ89" s="180" t="s">
        <v>5626</v>
      </c>
      <c r="AR89" s="180" t="s">
        <v>5625</v>
      </c>
      <c r="AS89" s="181">
        <v>44558</v>
      </c>
      <c r="AT89" s="191" t="s">
        <v>883</v>
      </c>
      <c r="AU89" s="188" t="s">
        <v>14</v>
      </c>
      <c r="AV89" s="188" t="s">
        <v>14</v>
      </c>
      <c r="AW89" s="188" t="s">
        <v>21</v>
      </c>
      <c r="AX89" s="188">
        <v>2</v>
      </c>
      <c r="AY89" s="188" t="s">
        <v>882</v>
      </c>
      <c r="AZ89" s="188" t="s">
        <v>14</v>
      </c>
      <c r="BA89" s="189">
        <v>43523</v>
      </c>
      <c r="BB89" s="190" t="s">
        <v>881</v>
      </c>
      <c r="BC89" s="180" t="s">
        <v>14</v>
      </c>
      <c r="BD89" s="180" t="s">
        <v>14</v>
      </c>
      <c r="BE89" s="180" t="s">
        <v>21</v>
      </c>
      <c r="BF89" s="180">
        <v>2</v>
      </c>
      <c r="BG89" s="180" t="s">
        <v>880</v>
      </c>
      <c r="BH89" s="180" t="s">
        <v>14</v>
      </c>
      <c r="BI89" s="181">
        <v>43523</v>
      </c>
      <c r="BJ89" s="191" t="s">
        <v>5958</v>
      </c>
      <c r="BK89" s="191">
        <v>1</v>
      </c>
      <c r="BL89" s="191" t="s">
        <v>5944</v>
      </c>
      <c r="BM89" s="191" t="s">
        <v>59</v>
      </c>
      <c r="BN89" s="191">
        <v>3</v>
      </c>
      <c r="BO89" s="191" t="s">
        <v>5957</v>
      </c>
      <c r="BP89" s="188" t="s">
        <v>2021</v>
      </c>
      <c r="BQ89" s="192">
        <v>44571</v>
      </c>
      <c r="BR89" s="190" t="s">
        <v>871</v>
      </c>
      <c r="BS89" s="184" t="s">
        <v>14</v>
      </c>
      <c r="BT89" s="184" t="s">
        <v>14</v>
      </c>
      <c r="BU89" s="184" t="s">
        <v>21</v>
      </c>
      <c r="BV89" s="184">
        <v>2</v>
      </c>
      <c r="BW89" s="184" t="s">
        <v>870</v>
      </c>
      <c r="BX89" s="184" t="s">
        <v>14</v>
      </c>
      <c r="BY89" s="181">
        <v>43523</v>
      </c>
      <c r="BZ89" s="191" t="s">
        <v>873</v>
      </c>
      <c r="CA89" s="191" t="s">
        <v>14</v>
      </c>
      <c r="CB89" s="191" t="s">
        <v>14</v>
      </c>
      <c r="CC89" s="191" t="s">
        <v>14</v>
      </c>
      <c r="CD89" s="191" t="s">
        <v>14</v>
      </c>
      <c r="CE89" s="191" t="s">
        <v>872</v>
      </c>
      <c r="CF89" s="191" t="s">
        <v>14</v>
      </c>
      <c r="CG89" s="192">
        <v>43523</v>
      </c>
      <c r="CH89" s="190" t="s">
        <v>8254</v>
      </c>
      <c r="CI89" s="191" t="e">
        <v>#N/A</v>
      </c>
      <c r="CJ89" s="191" t="e">
        <v>#N/A</v>
      </c>
      <c r="CK89" s="191" t="e">
        <v>#N/A</v>
      </c>
      <c r="CL89" s="191" t="e">
        <v>#N/A</v>
      </c>
      <c r="CM89" s="191" t="e">
        <v>#N/A</v>
      </c>
      <c r="CN89" s="191" t="e">
        <v>#N/A</v>
      </c>
      <c r="CO89" s="193" t="e">
        <v>#N/A</v>
      </c>
      <c r="CP89" s="191" t="s">
        <v>879</v>
      </c>
      <c r="CQ89" s="184" t="s">
        <v>14</v>
      </c>
      <c r="CR89" s="184" t="s">
        <v>14</v>
      </c>
      <c r="CS89" s="184" t="s">
        <v>21</v>
      </c>
      <c r="CT89" s="184">
        <v>2</v>
      </c>
      <c r="CU89" s="184" t="s">
        <v>878</v>
      </c>
      <c r="CV89" s="184" t="s">
        <v>14</v>
      </c>
      <c r="CW89" s="181">
        <v>43523</v>
      </c>
      <c r="CX89" s="191" t="s">
        <v>5632</v>
      </c>
      <c r="CY89" s="188" t="s">
        <v>14</v>
      </c>
      <c r="CZ89" s="188" t="s">
        <v>14</v>
      </c>
      <c r="DA89" s="188" t="s">
        <v>14</v>
      </c>
      <c r="DB89" s="188" t="s">
        <v>14</v>
      </c>
      <c r="DC89" s="188" t="s">
        <v>5631</v>
      </c>
      <c r="DD89" s="188" t="s">
        <v>1262</v>
      </c>
      <c r="DE89" s="194">
        <v>44558</v>
      </c>
      <c r="DF89" s="190" t="s">
        <v>5633</v>
      </c>
      <c r="DG89" s="180" t="s">
        <v>14</v>
      </c>
      <c r="DH89" s="184" t="s">
        <v>14</v>
      </c>
      <c r="DI89" s="184" t="s">
        <v>14</v>
      </c>
      <c r="DJ89" s="184" t="s">
        <v>14</v>
      </c>
      <c r="DK89" s="184" t="s">
        <v>5631</v>
      </c>
      <c r="DL89" s="184" t="s">
        <v>1262</v>
      </c>
      <c r="DM89" s="181">
        <v>44558</v>
      </c>
      <c r="DN89" s="191" t="s">
        <v>5634</v>
      </c>
      <c r="DO89" s="188" t="s">
        <v>14</v>
      </c>
      <c r="DP89" s="191" t="s">
        <v>14</v>
      </c>
      <c r="DQ89" s="191" t="s">
        <v>14</v>
      </c>
      <c r="DR89" s="191" t="s">
        <v>14</v>
      </c>
      <c r="DS89" s="191" t="s">
        <v>5631</v>
      </c>
      <c r="DT89" s="191" t="s">
        <v>1262</v>
      </c>
      <c r="DU89" s="192">
        <v>44558</v>
      </c>
      <c r="DV89" s="190" t="s">
        <v>5635</v>
      </c>
      <c r="DW89" s="180" t="s">
        <v>14</v>
      </c>
      <c r="DX89" s="184" t="s">
        <v>14</v>
      </c>
      <c r="DY89" s="184" t="s">
        <v>14</v>
      </c>
      <c r="DZ89" s="184" t="s">
        <v>14</v>
      </c>
      <c r="EA89" s="184" t="s">
        <v>5631</v>
      </c>
      <c r="EB89" s="184" t="s">
        <v>1262</v>
      </c>
      <c r="EC89" s="181">
        <v>44558</v>
      </c>
      <c r="ED89" s="191" t="s">
        <v>5636</v>
      </c>
      <c r="EE89" s="188" t="s">
        <v>14</v>
      </c>
      <c r="EF89" s="191" t="s">
        <v>14</v>
      </c>
      <c r="EG89" s="191" t="s">
        <v>14</v>
      </c>
      <c r="EH89" s="191" t="s">
        <v>14</v>
      </c>
      <c r="EI89" s="191" t="s">
        <v>5631</v>
      </c>
      <c r="EJ89" s="191" t="s">
        <v>1262</v>
      </c>
      <c r="EK89" s="192">
        <v>44558</v>
      </c>
      <c r="EL89" s="190" t="s">
        <v>5637</v>
      </c>
      <c r="EM89" s="180" t="s">
        <v>14</v>
      </c>
      <c r="EN89" s="184" t="s">
        <v>2377</v>
      </c>
      <c r="EO89" s="184" t="s">
        <v>14</v>
      </c>
      <c r="EP89" s="184" t="s">
        <v>14</v>
      </c>
      <c r="EQ89" s="184" t="s">
        <v>5631</v>
      </c>
      <c r="ER89" s="184" t="s">
        <v>1262</v>
      </c>
      <c r="ES89" s="181">
        <v>44558</v>
      </c>
      <c r="ET89" s="191" t="s">
        <v>5630</v>
      </c>
      <c r="EU89" s="191">
        <v>720</v>
      </c>
      <c r="EV89" s="191" t="s">
        <v>5628</v>
      </c>
      <c r="EW89" s="191" t="s">
        <v>59</v>
      </c>
      <c r="EX89" s="191">
        <v>3</v>
      </c>
      <c r="EY89" s="191" t="s">
        <v>5629</v>
      </c>
      <c r="EZ89" s="191" t="s">
        <v>2021</v>
      </c>
      <c r="FA89" s="192">
        <v>44558</v>
      </c>
      <c r="FB89" s="190" t="s">
        <v>877</v>
      </c>
      <c r="FC89" s="184">
        <v>3</v>
      </c>
      <c r="FD89" s="184" t="s">
        <v>874</v>
      </c>
      <c r="FE89" s="184" t="s">
        <v>21</v>
      </c>
      <c r="FF89" s="184">
        <v>2</v>
      </c>
      <c r="FG89" s="184" t="s">
        <v>876</v>
      </c>
      <c r="FH89" s="184" t="s">
        <v>875</v>
      </c>
      <c r="FI89" s="181">
        <v>43523</v>
      </c>
      <c r="FJ89" s="190" t="s">
        <v>971</v>
      </c>
      <c r="FK89" s="191" t="s">
        <v>14</v>
      </c>
      <c r="FL89" s="191" t="s">
        <v>964</v>
      </c>
      <c r="FM89" s="191" t="s">
        <v>14</v>
      </c>
      <c r="FN89" s="191" t="s">
        <v>14</v>
      </c>
      <c r="FO89" s="191" t="s">
        <v>968</v>
      </c>
      <c r="FP89" s="188" t="s">
        <v>965</v>
      </c>
      <c r="FQ89" s="189">
        <v>43578</v>
      </c>
      <c r="FR89" s="190" t="s">
        <v>972</v>
      </c>
      <c r="FS89" s="184" t="s">
        <v>14</v>
      </c>
      <c r="FT89" s="184" t="s">
        <v>964</v>
      </c>
      <c r="FU89" s="184" t="s">
        <v>14</v>
      </c>
      <c r="FV89" s="184" t="s">
        <v>14</v>
      </c>
      <c r="FW89" s="184" t="s">
        <v>968</v>
      </c>
      <c r="FX89" s="184" t="s">
        <v>965</v>
      </c>
      <c r="FY89" s="181">
        <v>43578</v>
      </c>
      <c r="FZ89" s="191" t="s">
        <v>4015</v>
      </c>
      <c r="GA89" s="191">
        <v>2</v>
      </c>
      <c r="GB89" s="191" t="s">
        <v>3077</v>
      </c>
      <c r="GC89" s="191" t="s">
        <v>21</v>
      </c>
      <c r="GD89" s="191">
        <v>2</v>
      </c>
      <c r="GE89" s="191" t="s">
        <v>14</v>
      </c>
      <c r="GF89" s="191" t="s">
        <v>14</v>
      </c>
      <c r="GG89" s="192">
        <v>44489</v>
      </c>
      <c r="GH89" s="190" t="s">
        <v>4021</v>
      </c>
      <c r="GI89" s="184">
        <v>1</v>
      </c>
      <c r="GJ89" s="184" t="s">
        <v>3077</v>
      </c>
      <c r="GK89" s="184" t="s">
        <v>21</v>
      </c>
      <c r="GL89" s="184">
        <v>2</v>
      </c>
      <c r="GM89" s="184" t="s">
        <v>14</v>
      </c>
      <c r="GN89" s="184" t="s">
        <v>14</v>
      </c>
      <c r="GO89" s="181">
        <v>44489</v>
      </c>
      <c r="GP89" s="191" t="s">
        <v>4016</v>
      </c>
      <c r="GQ89" s="191">
        <v>1</v>
      </c>
      <c r="GR89" s="191" t="s">
        <v>3077</v>
      </c>
      <c r="GS89" s="191" t="s">
        <v>21</v>
      </c>
      <c r="GT89" s="191">
        <v>2</v>
      </c>
      <c r="GU89" s="191" t="s">
        <v>14</v>
      </c>
      <c r="GV89" s="191" t="s">
        <v>14</v>
      </c>
      <c r="GW89" s="192">
        <v>44489</v>
      </c>
      <c r="GX89" s="190" t="s">
        <v>4022</v>
      </c>
      <c r="GY89" s="184">
        <v>0</v>
      </c>
      <c r="GZ89" s="184" t="s">
        <v>3077</v>
      </c>
      <c r="HA89" s="184" t="s">
        <v>21</v>
      </c>
      <c r="HB89" s="184">
        <v>2</v>
      </c>
      <c r="HC89" s="184" t="s">
        <v>14</v>
      </c>
      <c r="HD89" s="184" t="s">
        <v>14</v>
      </c>
      <c r="HE89" s="181">
        <v>44489</v>
      </c>
      <c r="HF89" s="191" t="s">
        <v>4014</v>
      </c>
      <c r="HG89" s="191">
        <v>0</v>
      </c>
      <c r="HH89" s="191" t="s">
        <v>3077</v>
      </c>
      <c r="HI89" s="191" t="s">
        <v>21</v>
      </c>
      <c r="HJ89" s="191">
        <v>2</v>
      </c>
      <c r="HK89" s="191" t="s">
        <v>14</v>
      </c>
      <c r="HL89" s="191" t="s">
        <v>14</v>
      </c>
      <c r="HM89" s="192">
        <v>44489</v>
      </c>
      <c r="HN89" s="190" t="s">
        <v>4020</v>
      </c>
      <c r="HO89" s="184">
        <v>2</v>
      </c>
      <c r="HP89" s="184" t="s">
        <v>3077</v>
      </c>
      <c r="HQ89" s="184" t="s">
        <v>21</v>
      </c>
      <c r="HR89" s="184">
        <v>2</v>
      </c>
      <c r="HS89" s="184" t="s">
        <v>14</v>
      </c>
      <c r="HT89" s="184" t="s">
        <v>14</v>
      </c>
      <c r="HU89" s="181">
        <v>44489</v>
      </c>
      <c r="HV89" s="191" t="s">
        <v>4017</v>
      </c>
      <c r="HW89" s="191">
        <v>1</v>
      </c>
      <c r="HX89" s="191" t="s">
        <v>3077</v>
      </c>
      <c r="HY89" s="191" t="s">
        <v>21</v>
      </c>
      <c r="HZ89" s="191">
        <v>2</v>
      </c>
      <c r="IA89" s="191" t="s">
        <v>14</v>
      </c>
      <c r="IB89" s="191" t="s">
        <v>14</v>
      </c>
      <c r="IC89" s="192">
        <v>44489</v>
      </c>
      <c r="ID89" s="190" t="s">
        <v>4019</v>
      </c>
      <c r="IE89" s="184">
        <v>1</v>
      </c>
      <c r="IF89" s="184" t="s">
        <v>3077</v>
      </c>
      <c r="IG89" s="184" t="s">
        <v>21</v>
      </c>
      <c r="IH89" s="184">
        <v>2</v>
      </c>
      <c r="II89" s="184" t="s">
        <v>14</v>
      </c>
      <c r="IJ89" s="184" t="s">
        <v>14</v>
      </c>
      <c r="IK89" s="181">
        <v>44489</v>
      </c>
      <c r="IL89" s="191" t="s">
        <v>4018</v>
      </c>
      <c r="IM89" s="191">
        <v>1</v>
      </c>
      <c r="IN89" s="191" t="s">
        <v>3077</v>
      </c>
      <c r="IO89" s="191" t="s">
        <v>21</v>
      </c>
      <c r="IP89" s="191">
        <v>2</v>
      </c>
      <c r="IQ89" s="191" t="s">
        <v>14</v>
      </c>
      <c r="IR89" s="191" t="s">
        <v>14</v>
      </c>
      <c r="IS89" s="192">
        <v>44489</v>
      </c>
    </row>
    <row r="90" spans="1:253" s="286" customFormat="1" ht="12.75" customHeight="1" x14ac:dyDescent="0.2">
      <c r="A90" s="286" t="s">
        <v>632</v>
      </c>
      <c r="B90" s="286" t="s">
        <v>7815</v>
      </c>
      <c r="C90" s="286" t="s">
        <v>633</v>
      </c>
      <c r="D90" s="286" t="s">
        <v>634</v>
      </c>
      <c r="E90" s="286" t="s">
        <v>7455</v>
      </c>
      <c r="F90" s="286" t="s">
        <v>5214</v>
      </c>
      <c r="G90" s="179">
        <v>33000000</v>
      </c>
      <c r="H90" s="180" t="s">
        <v>5211</v>
      </c>
      <c r="I90" s="180" t="s">
        <v>41</v>
      </c>
      <c r="J90" s="180">
        <v>1</v>
      </c>
      <c r="K90" s="180" t="s">
        <v>5213</v>
      </c>
      <c r="L90" s="180" t="s">
        <v>5212</v>
      </c>
      <c r="M90" s="181">
        <v>44522</v>
      </c>
      <c r="N90" s="190" t="s">
        <v>5218</v>
      </c>
      <c r="O90" s="182">
        <v>205094</v>
      </c>
      <c r="P90" s="182" t="s">
        <v>5215</v>
      </c>
      <c r="Q90" s="182" t="s">
        <v>41</v>
      </c>
      <c r="R90" s="182">
        <v>1</v>
      </c>
      <c r="S90" s="182" t="s">
        <v>5217</v>
      </c>
      <c r="T90" s="182" t="s">
        <v>5216</v>
      </c>
      <c r="U90" s="183">
        <v>44522</v>
      </c>
      <c r="V90" s="190" t="s">
        <v>5222</v>
      </c>
      <c r="W90" s="180">
        <v>1050000</v>
      </c>
      <c r="X90" s="180" t="s">
        <v>5219</v>
      </c>
      <c r="Y90" s="180" t="s">
        <v>41</v>
      </c>
      <c r="Z90" s="180">
        <v>1</v>
      </c>
      <c r="AA90" s="180" t="s">
        <v>5221</v>
      </c>
      <c r="AB90" s="180" t="s">
        <v>5220</v>
      </c>
      <c r="AC90" s="181">
        <v>44522</v>
      </c>
      <c r="AD90" s="190" t="s">
        <v>5226</v>
      </c>
      <c r="AE90" s="188">
        <v>713000</v>
      </c>
      <c r="AF90" s="188" t="s">
        <v>5223</v>
      </c>
      <c r="AG90" s="188" t="s">
        <v>59</v>
      </c>
      <c r="AH90" s="188">
        <v>3</v>
      </c>
      <c r="AI90" s="188" t="s">
        <v>5225</v>
      </c>
      <c r="AJ90" s="188" t="s">
        <v>5224</v>
      </c>
      <c r="AK90" s="189">
        <v>44522</v>
      </c>
      <c r="AL90" s="190" t="s">
        <v>5228</v>
      </c>
      <c r="AM90" s="180">
        <v>1050000</v>
      </c>
      <c r="AN90" s="180" t="s">
        <v>5219</v>
      </c>
      <c r="AO90" s="180" t="s">
        <v>21</v>
      </c>
      <c r="AP90" s="180">
        <v>2</v>
      </c>
      <c r="AQ90" s="180" t="s">
        <v>5227</v>
      </c>
      <c r="AR90" s="180" t="s">
        <v>5220</v>
      </c>
      <c r="AS90" s="181">
        <v>44522</v>
      </c>
      <c r="AT90" s="191" t="s">
        <v>5230</v>
      </c>
      <c r="AU90" s="188" t="s">
        <v>14</v>
      </c>
      <c r="AV90" s="188" t="s">
        <v>2377</v>
      </c>
      <c r="AW90" s="188" t="s">
        <v>14</v>
      </c>
      <c r="AX90" s="188" t="s">
        <v>14</v>
      </c>
      <c r="AY90" s="188" t="s">
        <v>15</v>
      </c>
      <c r="AZ90" s="188" t="s">
        <v>14</v>
      </c>
      <c r="BA90" s="189">
        <v>44522</v>
      </c>
      <c r="BB90" s="190" t="s">
        <v>5229</v>
      </c>
      <c r="BC90" s="180" t="s">
        <v>14</v>
      </c>
      <c r="BD90" s="180" t="s">
        <v>2377</v>
      </c>
      <c r="BE90" s="180" t="s">
        <v>14</v>
      </c>
      <c r="BF90" s="180" t="s">
        <v>14</v>
      </c>
      <c r="BG90" s="180" t="s">
        <v>15</v>
      </c>
      <c r="BH90" s="180" t="s">
        <v>14</v>
      </c>
      <c r="BI90" s="181">
        <v>44522</v>
      </c>
      <c r="BJ90" s="191" t="s">
        <v>5231</v>
      </c>
      <c r="BK90" s="191" t="s">
        <v>14</v>
      </c>
      <c r="BL90" s="191" t="s">
        <v>2377</v>
      </c>
      <c r="BM90" s="191" t="s">
        <v>14</v>
      </c>
      <c r="BN90" s="191" t="s">
        <v>14</v>
      </c>
      <c r="BO90" s="191" t="s">
        <v>15</v>
      </c>
      <c r="BP90" s="188" t="s">
        <v>14</v>
      </c>
      <c r="BQ90" s="192">
        <v>44522</v>
      </c>
      <c r="BR90" s="190" t="s">
        <v>635</v>
      </c>
      <c r="BS90" s="184">
        <v>0</v>
      </c>
      <c r="BT90" s="184">
        <v>0</v>
      </c>
      <c r="BU90" s="184" t="s">
        <v>21</v>
      </c>
      <c r="BV90" s="184">
        <v>2</v>
      </c>
      <c r="BW90" s="184">
        <v>0</v>
      </c>
      <c r="BX90" s="184">
        <v>0</v>
      </c>
      <c r="BY90" s="181">
        <v>43511</v>
      </c>
      <c r="BZ90" s="191" t="s">
        <v>636</v>
      </c>
      <c r="CA90" s="191">
        <v>0</v>
      </c>
      <c r="CB90" s="191">
        <v>0</v>
      </c>
      <c r="CC90" s="191" t="s">
        <v>21</v>
      </c>
      <c r="CD90" s="191">
        <v>2</v>
      </c>
      <c r="CE90" s="191">
        <v>0</v>
      </c>
      <c r="CF90" s="191">
        <v>0</v>
      </c>
      <c r="CG90" s="192">
        <v>43511</v>
      </c>
      <c r="CH90" s="190" t="s">
        <v>8255</v>
      </c>
      <c r="CI90" s="191" t="e">
        <v>#N/A</v>
      </c>
      <c r="CJ90" s="191" t="e">
        <v>#N/A</v>
      </c>
      <c r="CK90" s="191" t="e">
        <v>#N/A</v>
      </c>
      <c r="CL90" s="191" t="e">
        <v>#N/A</v>
      </c>
      <c r="CM90" s="191" t="e">
        <v>#N/A</v>
      </c>
      <c r="CN90" s="191" t="e">
        <v>#N/A</v>
      </c>
      <c r="CO90" s="193" t="e">
        <v>#N/A</v>
      </c>
      <c r="CP90" s="191" t="s">
        <v>638</v>
      </c>
      <c r="CQ90" s="184" t="s">
        <v>14</v>
      </c>
      <c r="CR90" s="184">
        <v>0</v>
      </c>
      <c r="CS90" s="184" t="s">
        <v>21</v>
      </c>
      <c r="CT90" s="184">
        <v>2</v>
      </c>
      <c r="CU90" s="184" t="s">
        <v>637</v>
      </c>
      <c r="CV90" s="184">
        <v>0</v>
      </c>
      <c r="CW90" s="181">
        <v>43511</v>
      </c>
      <c r="CX90" s="191" t="s">
        <v>5235</v>
      </c>
      <c r="CY90" s="188">
        <v>713000</v>
      </c>
      <c r="CZ90" s="188" t="s">
        <v>5233</v>
      </c>
      <c r="DA90" s="188" t="s">
        <v>59</v>
      </c>
      <c r="DB90" s="188">
        <v>3</v>
      </c>
      <c r="DC90" s="188" t="s">
        <v>5239</v>
      </c>
      <c r="DD90" s="188" t="s">
        <v>5234</v>
      </c>
      <c r="DE90" s="194">
        <v>44522</v>
      </c>
      <c r="DF90" s="190" t="s">
        <v>5237</v>
      </c>
      <c r="DG90" s="180">
        <v>337000</v>
      </c>
      <c r="DH90" s="184">
        <v>0</v>
      </c>
      <c r="DI90" s="184" t="s">
        <v>59</v>
      </c>
      <c r="DJ90" s="184">
        <v>3</v>
      </c>
      <c r="DK90" s="184" t="s">
        <v>5236</v>
      </c>
      <c r="DL90" s="184">
        <v>0</v>
      </c>
      <c r="DM90" s="181">
        <v>44522</v>
      </c>
      <c r="DN90" s="191" t="s">
        <v>5238</v>
      </c>
      <c r="DO90" s="188">
        <v>0</v>
      </c>
      <c r="DP90" s="191" t="s">
        <v>14</v>
      </c>
      <c r="DQ90" s="191" t="s">
        <v>14</v>
      </c>
      <c r="DR90" s="191" t="s">
        <v>14</v>
      </c>
      <c r="DS90" s="191" t="s">
        <v>15</v>
      </c>
      <c r="DT90" s="191" t="s">
        <v>14</v>
      </c>
      <c r="DU90" s="192">
        <v>44522</v>
      </c>
      <c r="DV90" s="190" t="s">
        <v>5240</v>
      </c>
      <c r="DW90" s="180">
        <v>713000</v>
      </c>
      <c r="DX90" s="184" t="s">
        <v>5233</v>
      </c>
      <c r="DY90" s="184" t="s">
        <v>59</v>
      </c>
      <c r="DZ90" s="184">
        <v>3</v>
      </c>
      <c r="EA90" s="184" t="s">
        <v>5239</v>
      </c>
      <c r="EB90" s="184" t="s">
        <v>5234</v>
      </c>
      <c r="EC90" s="181">
        <v>44522</v>
      </c>
      <c r="ED90" s="191" t="s">
        <v>5241</v>
      </c>
      <c r="EE90" s="188">
        <v>0</v>
      </c>
      <c r="EF90" s="191" t="s">
        <v>2377</v>
      </c>
      <c r="EG90" s="191" t="s">
        <v>14</v>
      </c>
      <c r="EH90" s="191" t="s">
        <v>14</v>
      </c>
      <c r="EI90" s="191" t="s">
        <v>15</v>
      </c>
      <c r="EJ90" s="191" t="s">
        <v>14</v>
      </c>
      <c r="EK90" s="192">
        <v>44522</v>
      </c>
      <c r="EL90" s="190" t="s">
        <v>5242</v>
      </c>
      <c r="EM90" s="180">
        <v>0</v>
      </c>
      <c r="EN90" s="184" t="s">
        <v>14</v>
      </c>
      <c r="EO90" s="184" t="s">
        <v>14</v>
      </c>
      <c r="EP90" s="184" t="s">
        <v>14</v>
      </c>
      <c r="EQ90" s="184" t="s">
        <v>15</v>
      </c>
      <c r="ER90" s="184" t="s">
        <v>14</v>
      </c>
      <c r="ES90" s="181">
        <v>44522</v>
      </c>
      <c r="ET90" s="191" t="s">
        <v>5232</v>
      </c>
      <c r="EU90" s="191" t="s">
        <v>14</v>
      </c>
      <c r="EV90" s="191" t="s">
        <v>14</v>
      </c>
      <c r="EW90" s="191" t="s">
        <v>14</v>
      </c>
      <c r="EX90" s="191" t="s">
        <v>14</v>
      </c>
      <c r="EY90" s="191" t="s">
        <v>15</v>
      </c>
      <c r="EZ90" s="191" t="s">
        <v>14</v>
      </c>
      <c r="FA90" s="192">
        <v>44522</v>
      </c>
      <c r="FB90" s="190" t="s">
        <v>5244</v>
      </c>
      <c r="FC90" s="184">
        <v>2</v>
      </c>
      <c r="FD90" s="184">
        <v>0</v>
      </c>
      <c r="FE90" s="184" t="s">
        <v>21</v>
      </c>
      <c r="FF90" s="184">
        <v>2</v>
      </c>
      <c r="FG90" s="184" t="s">
        <v>5243</v>
      </c>
      <c r="FH90" s="184">
        <v>0</v>
      </c>
      <c r="FI90" s="181">
        <v>44522</v>
      </c>
      <c r="FJ90" s="190" t="s">
        <v>5245</v>
      </c>
      <c r="FK90" s="191" t="s">
        <v>14</v>
      </c>
      <c r="FL90" s="191" t="s">
        <v>2377</v>
      </c>
      <c r="FM90" s="191" t="s">
        <v>14</v>
      </c>
      <c r="FN90" s="191" t="s">
        <v>14</v>
      </c>
      <c r="FO90" s="191" t="s">
        <v>15</v>
      </c>
      <c r="FP90" s="188" t="s">
        <v>14</v>
      </c>
      <c r="FQ90" s="189">
        <v>44522</v>
      </c>
      <c r="FR90" s="190" t="s">
        <v>5246</v>
      </c>
      <c r="FS90" s="184" t="s">
        <v>14</v>
      </c>
      <c r="FT90" s="184" t="s">
        <v>14</v>
      </c>
      <c r="FU90" s="184" t="s">
        <v>14</v>
      </c>
      <c r="FV90" s="184" t="s">
        <v>14</v>
      </c>
      <c r="FW90" s="184" t="s">
        <v>15</v>
      </c>
      <c r="FX90" s="184" t="s">
        <v>14</v>
      </c>
      <c r="FY90" s="181">
        <v>44522</v>
      </c>
      <c r="FZ90" s="191" t="s">
        <v>4487</v>
      </c>
      <c r="GA90" s="191">
        <v>0</v>
      </c>
      <c r="GB90" s="191" t="s">
        <v>3077</v>
      </c>
      <c r="GC90" s="191" t="s">
        <v>21</v>
      </c>
      <c r="GD90" s="191">
        <v>2</v>
      </c>
      <c r="GE90" s="191" t="s">
        <v>14</v>
      </c>
      <c r="GF90" s="191" t="s">
        <v>14</v>
      </c>
      <c r="GG90" s="192">
        <v>44496</v>
      </c>
      <c r="GH90" s="190" t="s">
        <v>4493</v>
      </c>
      <c r="GI90" s="184">
        <v>0</v>
      </c>
      <c r="GJ90" s="184" t="s">
        <v>3077</v>
      </c>
      <c r="GK90" s="184" t="s">
        <v>21</v>
      </c>
      <c r="GL90" s="184">
        <v>2</v>
      </c>
      <c r="GM90" s="184" t="s">
        <v>14</v>
      </c>
      <c r="GN90" s="184" t="s">
        <v>14</v>
      </c>
      <c r="GO90" s="181">
        <v>44496</v>
      </c>
      <c r="GP90" s="191" t="s">
        <v>4488</v>
      </c>
      <c r="GQ90" s="191">
        <v>0</v>
      </c>
      <c r="GR90" s="191" t="s">
        <v>3077</v>
      </c>
      <c r="GS90" s="191" t="s">
        <v>21</v>
      </c>
      <c r="GT90" s="191">
        <v>2</v>
      </c>
      <c r="GU90" s="191" t="s">
        <v>14</v>
      </c>
      <c r="GV90" s="191" t="s">
        <v>14</v>
      </c>
      <c r="GW90" s="192">
        <v>44496</v>
      </c>
      <c r="GX90" s="190" t="s">
        <v>4494</v>
      </c>
      <c r="GY90" s="184">
        <v>0</v>
      </c>
      <c r="GZ90" s="184" t="s">
        <v>3077</v>
      </c>
      <c r="HA90" s="184" t="s">
        <v>21</v>
      </c>
      <c r="HB90" s="184">
        <v>2</v>
      </c>
      <c r="HC90" s="184" t="s">
        <v>14</v>
      </c>
      <c r="HD90" s="184" t="s">
        <v>14</v>
      </c>
      <c r="HE90" s="181">
        <v>44496</v>
      </c>
      <c r="HF90" s="191" t="s">
        <v>4486</v>
      </c>
      <c r="HG90" s="191">
        <v>0</v>
      </c>
      <c r="HH90" s="191" t="s">
        <v>3077</v>
      </c>
      <c r="HI90" s="191" t="s">
        <v>21</v>
      </c>
      <c r="HJ90" s="191">
        <v>2</v>
      </c>
      <c r="HK90" s="191" t="s">
        <v>14</v>
      </c>
      <c r="HL90" s="191" t="s">
        <v>14</v>
      </c>
      <c r="HM90" s="192">
        <v>44496</v>
      </c>
      <c r="HN90" s="190" t="s">
        <v>4492</v>
      </c>
      <c r="HO90" s="184">
        <v>1</v>
      </c>
      <c r="HP90" s="184" t="s">
        <v>3077</v>
      </c>
      <c r="HQ90" s="184" t="s">
        <v>21</v>
      </c>
      <c r="HR90" s="184">
        <v>2</v>
      </c>
      <c r="HS90" s="184" t="s">
        <v>14</v>
      </c>
      <c r="HT90" s="184" t="s">
        <v>14</v>
      </c>
      <c r="HU90" s="181">
        <v>44496</v>
      </c>
      <c r="HV90" s="191" t="s">
        <v>4489</v>
      </c>
      <c r="HW90" s="191">
        <v>0</v>
      </c>
      <c r="HX90" s="191" t="s">
        <v>3077</v>
      </c>
      <c r="HY90" s="191" t="s">
        <v>21</v>
      </c>
      <c r="HZ90" s="191">
        <v>2</v>
      </c>
      <c r="IA90" s="191" t="s">
        <v>14</v>
      </c>
      <c r="IB90" s="191" t="s">
        <v>14</v>
      </c>
      <c r="IC90" s="192">
        <v>44496</v>
      </c>
      <c r="ID90" s="190" t="s">
        <v>4491</v>
      </c>
      <c r="IE90" s="184">
        <v>1</v>
      </c>
      <c r="IF90" s="184" t="s">
        <v>3077</v>
      </c>
      <c r="IG90" s="184" t="s">
        <v>21</v>
      </c>
      <c r="IH90" s="184">
        <v>2</v>
      </c>
      <c r="II90" s="184" t="s">
        <v>14</v>
      </c>
      <c r="IJ90" s="184" t="s">
        <v>14</v>
      </c>
      <c r="IK90" s="181">
        <v>44496</v>
      </c>
      <c r="IL90" s="191" t="s">
        <v>4490</v>
      </c>
      <c r="IM90" s="191">
        <v>2</v>
      </c>
      <c r="IN90" s="191" t="s">
        <v>3077</v>
      </c>
      <c r="IO90" s="191" t="s">
        <v>21</v>
      </c>
      <c r="IP90" s="191">
        <v>2</v>
      </c>
      <c r="IQ90" s="191" t="s">
        <v>14</v>
      </c>
      <c r="IR90" s="191" t="s">
        <v>14</v>
      </c>
      <c r="IS90" s="192">
        <v>44496</v>
      </c>
    </row>
    <row r="91" spans="1:253" s="286" customFormat="1" ht="12.75" customHeight="1" x14ac:dyDescent="0.2">
      <c r="A91" s="286" t="s">
        <v>5460</v>
      </c>
      <c r="B91" s="286" t="s">
        <v>7819</v>
      </c>
      <c r="C91" s="286" t="s">
        <v>5461</v>
      </c>
      <c r="D91" s="286" t="s">
        <v>975</v>
      </c>
      <c r="E91" s="286" t="s">
        <v>7456</v>
      </c>
      <c r="F91" s="286" t="s">
        <v>5462</v>
      </c>
      <c r="G91" s="179">
        <v>109033000</v>
      </c>
      <c r="H91" s="180" t="s">
        <v>3324</v>
      </c>
      <c r="I91" s="180" t="s">
        <v>41</v>
      </c>
      <c r="J91" s="180">
        <v>1</v>
      </c>
      <c r="K91" s="180" t="s">
        <v>3326</v>
      </c>
      <c r="L91" s="180" t="s">
        <v>3325</v>
      </c>
      <c r="M91" s="181">
        <v>44549</v>
      </c>
      <c r="N91" s="190" t="s">
        <v>6239</v>
      </c>
      <c r="O91" s="182">
        <v>232534.48</v>
      </c>
      <c r="P91" s="182" t="s">
        <v>6231</v>
      </c>
      <c r="Q91" s="182" t="s">
        <v>21</v>
      </c>
      <c r="R91" s="182">
        <v>2</v>
      </c>
      <c r="S91" s="182" t="s">
        <v>6238</v>
      </c>
      <c r="T91" s="182" t="s">
        <v>1455</v>
      </c>
      <c r="U91" s="183">
        <v>44584</v>
      </c>
      <c r="V91" s="190" t="s">
        <v>5464</v>
      </c>
      <c r="W91" s="180">
        <v>44915000</v>
      </c>
      <c r="X91" s="180" t="s">
        <v>3324</v>
      </c>
      <c r="Y91" s="180" t="s">
        <v>21</v>
      </c>
      <c r="Z91" s="180">
        <v>2</v>
      </c>
      <c r="AA91" s="180" t="s">
        <v>3328</v>
      </c>
      <c r="AB91" s="180" t="s">
        <v>5463</v>
      </c>
      <c r="AC91" s="181">
        <v>44549</v>
      </c>
      <c r="AD91" s="190" t="s">
        <v>6260</v>
      </c>
      <c r="AE91" s="188">
        <v>9571000</v>
      </c>
      <c r="AF91" s="188" t="s">
        <v>6257</v>
      </c>
      <c r="AG91" s="188" t="s">
        <v>21</v>
      </c>
      <c r="AH91" s="188">
        <v>2</v>
      </c>
      <c r="AI91" s="188" t="s">
        <v>6259</v>
      </c>
      <c r="AJ91" s="188" t="s">
        <v>6258</v>
      </c>
      <c r="AK91" s="189">
        <v>44584</v>
      </c>
      <c r="AL91" s="190" t="s">
        <v>6262</v>
      </c>
      <c r="AM91" s="180">
        <v>279000</v>
      </c>
      <c r="AN91" s="180" t="s">
        <v>6257</v>
      </c>
      <c r="AO91" s="180" t="s">
        <v>21</v>
      </c>
      <c r="AP91" s="180">
        <v>2</v>
      </c>
      <c r="AQ91" s="180" t="s">
        <v>6261</v>
      </c>
      <c r="AR91" s="180" t="s">
        <v>6258</v>
      </c>
      <c r="AS91" s="181">
        <v>44584</v>
      </c>
      <c r="AT91" s="191" t="s">
        <v>6246</v>
      </c>
      <c r="AU91" s="188">
        <v>1147</v>
      </c>
      <c r="AV91" s="188" t="s">
        <v>6242</v>
      </c>
      <c r="AW91" s="188" t="s">
        <v>21</v>
      </c>
      <c r="AX91" s="188">
        <v>2</v>
      </c>
      <c r="AY91" s="188" t="s">
        <v>6244</v>
      </c>
      <c r="AZ91" s="188" t="s">
        <v>6243</v>
      </c>
      <c r="BA91" s="189">
        <v>44584</v>
      </c>
      <c r="BB91" s="190" t="s">
        <v>5465</v>
      </c>
      <c r="BC91" s="180" t="s">
        <v>14</v>
      </c>
      <c r="BD91" s="180" t="s">
        <v>14</v>
      </c>
      <c r="BE91" s="180" t="s">
        <v>14</v>
      </c>
      <c r="BF91" s="180" t="s">
        <v>14</v>
      </c>
      <c r="BG91" s="180" t="s">
        <v>14</v>
      </c>
      <c r="BH91" s="180" t="s">
        <v>14</v>
      </c>
      <c r="BI91" s="181">
        <v>44549</v>
      </c>
      <c r="BJ91" s="191" t="s">
        <v>6208</v>
      </c>
      <c r="BK91" s="191">
        <v>466</v>
      </c>
      <c r="BL91" s="191" t="s">
        <v>6205</v>
      </c>
      <c r="BM91" s="191" t="s">
        <v>21</v>
      </c>
      <c r="BN91" s="191">
        <v>2</v>
      </c>
      <c r="BO91" s="191" t="s">
        <v>6207</v>
      </c>
      <c r="BP91" s="188" t="s">
        <v>6206</v>
      </c>
      <c r="BQ91" s="192">
        <v>44584</v>
      </c>
      <c r="BR91" s="190" t="s">
        <v>6251</v>
      </c>
      <c r="BS91" s="184">
        <v>1207784</v>
      </c>
      <c r="BT91" s="184" t="s">
        <v>6234</v>
      </c>
      <c r="BU91" s="184" t="s">
        <v>21</v>
      </c>
      <c r="BV91" s="184">
        <v>2</v>
      </c>
      <c r="BW91" s="184" t="s">
        <v>6247</v>
      </c>
      <c r="BX91" s="184" t="s">
        <v>6235</v>
      </c>
      <c r="BY91" s="181">
        <v>44584</v>
      </c>
      <c r="BZ91" s="191" t="s">
        <v>6252</v>
      </c>
      <c r="CA91" s="191">
        <v>417322</v>
      </c>
      <c r="CB91" s="191" t="s">
        <v>6234</v>
      </c>
      <c r="CC91" s="191" t="s">
        <v>21</v>
      </c>
      <c r="CD91" s="191">
        <v>2</v>
      </c>
      <c r="CE91" s="191" t="s">
        <v>6249</v>
      </c>
      <c r="CF91" s="191" t="s">
        <v>6235</v>
      </c>
      <c r="CG91" s="192">
        <v>44584</v>
      </c>
      <c r="CH91" s="190" t="s">
        <v>8256</v>
      </c>
      <c r="CI91" s="191" t="e">
        <v>#N/A</v>
      </c>
      <c r="CJ91" s="191" t="e">
        <v>#N/A</v>
      </c>
      <c r="CK91" s="191" t="e">
        <v>#N/A</v>
      </c>
      <c r="CL91" s="191" t="e">
        <v>#N/A</v>
      </c>
      <c r="CM91" s="191" t="e">
        <v>#N/A</v>
      </c>
      <c r="CN91" s="191" t="e">
        <v>#N/A</v>
      </c>
      <c r="CO91" s="193" t="e">
        <v>#N/A</v>
      </c>
      <c r="CP91" s="191" t="s">
        <v>5469</v>
      </c>
      <c r="CQ91" s="184">
        <v>66000000000</v>
      </c>
      <c r="CR91" s="184" t="s">
        <v>5466</v>
      </c>
      <c r="CS91" s="184" t="s">
        <v>59</v>
      </c>
      <c r="CT91" s="184">
        <v>3</v>
      </c>
      <c r="CU91" s="184" t="s">
        <v>5468</v>
      </c>
      <c r="CV91" s="184" t="s">
        <v>5467</v>
      </c>
      <c r="CW91" s="181">
        <v>44549</v>
      </c>
      <c r="CX91" s="191" t="s">
        <v>6265</v>
      </c>
      <c r="CY91" s="188">
        <v>2517000</v>
      </c>
      <c r="CZ91" s="188" t="s">
        <v>6263</v>
      </c>
      <c r="DA91" s="188" t="s">
        <v>21</v>
      </c>
      <c r="DB91" s="188">
        <v>2</v>
      </c>
      <c r="DC91" s="188" t="s">
        <v>6271</v>
      </c>
      <c r="DD91" s="188" t="s">
        <v>6264</v>
      </c>
      <c r="DE91" s="194">
        <v>44584</v>
      </c>
      <c r="DF91" s="190" t="s">
        <v>6268</v>
      </c>
      <c r="DG91" s="180">
        <v>35344000</v>
      </c>
      <c r="DH91" s="184" t="s">
        <v>3324</v>
      </c>
      <c r="DI91" s="184" t="s">
        <v>21</v>
      </c>
      <c r="DJ91" s="184">
        <v>2</v>
      </c>
      <c r="DK91" s="184" t="s">
        <v>6267</v>
      </c>
      <c r="DL91" s="184" t="s">
        <v>6266</v>
      </c>
      <c r="DM91" s="181">
        <v>44584</v>
      </c>
      <c r="DN91" s="191" t="s">
        <v>6270</v>
      </c>
      <c r="DO91" s="188">
        <v>7054000</v>
      </c>
      <c r="DP91" s="191" t="s">
        <v>3324</v>
      </c>
      <c r="DQ91" s="191" t="s">
        <v>21</v>
      </c>
      <c r="DR91" s="191">
        <v>2</v>
      </c>
      <c r="DS91" s="191" t="s">
        <v>6269</v>
      </c>
      <c r="DT91" s="191" t="s">
        <v>6266</v>
      </c>
      <c r="DU91" s="192">
        <v>44584</v>
      </c>
      <c r="DV91" s="190" t="s">
        <v>6272</v>
      </c>
      <c r="DW91" s="180">
        <v>2517000</v>
      </c>
      <c r="DX91" s="184" t="s">
        <v>6263</v>
      </c>
      <c r="DY91" s="184" t="s">
        <v>21</v>
      </c>
      <c r="DZ91" s="184">
        <v>2</v>
      </c>
      <c r="EA91" s="184" t="s">
        <v>6271</v>
      </c>
      <c r="EB91" s="184" t="s">
        <v>6264</v>
      </c>
      <c r="EC91" s="181">
        <v>44584</v>
      </c>
      <c r="ED91" s="191" t="s">
        <v>5470</v>
      </c>
      <c r="EE91" s="188">
        <v>0</v>
      </c>
      <c r="EF91" s="191" t="s">
        <v>14</v>
      </c>
      <c r="EG91" s="191" t="s">
        <v>14</v>
      </c>
      <c r="EH91" s="191" t="s">
        <v>14</v>
      </c>
      <c r="EI91" s="191" t="s">
        <v>14</v>
      </c>
      <c r="EJ91" s="191" t="s">
        <v>14</v>
      </c>
      <c r="EK91" s="192">
        <v>44549</v>
      </c>
      <c r="EL91" s="190" t="s">
        <v>5471</v>
      </c>
      <c r="EM91" s="180">
        <v>0</v>
      </c>
      <c r="EN91" s="184" t="s">
        <v>14</v>
      </c>
      <c r="EO91" s="184" t="s">
        <v>14</v>
      </c>
      <c r="EP91" s="184" t="s">
        <v>14</v>
      </c>
      <c r="EQ91" s="184" t="s">
        <v>14</v>
      </c>
      <c r="ER91" s="184" t="s">
        <v>14</v>
      </c>
      <c r="ES91" s="181">
        <v>44549</v>
      </c>
      <c r="ET91" s="191" t="s">
        <v>6209</v>
      </c>
      <c r="EU91" s="191">
        <v>370</v>
      </c>
      <c r="EV91" s="191" t="s">
        <v>6029</v>
      </c>
      <c r="EW91" s="191" t="s">
        <v>21</v>
      </c>
      <c r="EX91" s="191">
        <v>2</v>
      </c>
      <c r="EY91" s="191" t="s">
        <v>6126</v>
      </c>
      <c r="EZ91" s="191" t="s">
        <v>2855</v>
      </c>
      <c r="FA91" s="192">
        <v>44584</v>
      </c>
      <c r="FB91" s="190" t="s">
        <v>5473</v>
      </c>
      <c r="FC91" s="184">
        <v>4</v>
      </c>
      <c r="FD91" s="184" t="s">
        <v>14</v>
      </c>
      <c r="FE91" s="184" t="s">
        <v>14</v>
      </c>
      <c r="FF91" s="184" t="s">
        <v>14</v>
      </c>
      <c r="FG91" s="184" t="s">
        <v>5472</v>
      </c>
      <c r="FH91" s="184" t="s">
        <v>14</v>
      </c>
      <c r="FI91" s="181">
        <v>44549</v>
      </c>
      <c r="FJ91" s="190" t="s">
        <v>8257</v>
      </c>
      <c r="FK91" s="191" t="e">
        <v>#N/A</v>
      </c>
      <c r="FL91" s="191" t="e">
        <v>#N/A</v>
      </c>
      <c r="FM91" s="191" t="e">
        <v>#N/A</v>
      </c>
      <c r="FN91" s="191" t="e">
        <v>#N/A</v>
      </c>
      <c r="FO91" s="191" t="e">
        <v>#N/A</v>
      </c>
      <c r="FP91" s="188" t="e">
        <v>#N/A</v>
      </c>
      <c r="FQ91" s="189" t="e">
        <v>#N/A</v>
      </c>
      <c r="FR91" s="190" t="s">
        <v>8258</v>
      </c>
      <c r="FS91" s="184" t="e">
        <v>#N/A</v>
      </c>
      <c r="FT91" s="184" t="e">
        <v>#N/A</v>
      </c>
      <c r="FU91" s="184" t="e">
        <v>#N/A</v>
      </c>
      <c r="FV91" s="184" t="e">
        <v>#N/A</v>
      </c>
      <c r="FW91" s="184" t="e">
        <v>#N/A</v>
      </c>
      <c r="FX91" s="184" t="e">
        <v>#N/A</v>
      </c>
      <c r="FY91" s="181" t="e">
        <v>#N/A</v>
      </c>
      <c r="FZ91" s="191" t="s">
        <v>5491</v>
      </c>
      <c r="GA91" s="191">
        <v>0</v>
      </c>
      <c r="GB91" s="191" t="s">
        <v>3077</v>
      </c>
      <c r="GC91" s="191" t="s">
        <v>21</v>
      </c>
      <c r="GD91" s="191">
        <v>2</v>
      </c>
      <c r="GE91" s="191" t="s">
        <v>14</v>
      </c>
      <c r="GF91" s="191" t="s">
        <v>14</v>
      </c>
      <c r="GG91" s="192">
        <v>44549</v>
      </c>
      <c r="GH91" s="190" t="s">
        <v>5497</v>
      </c>
      <c r="GI91" s="184">
        <v>1</v>
      </c>
      <c r="GJ91" s="184" t="s">
        <v>3077</v>
      </c>
      <c r="GK91" s="184" t="s">
        <v>21</v>
      </c>
      <c r="GL91" s="184">
        <v>2</v>
      </c>
      <c r="GM91" s="184" t="s">
        <v>14</v>
      </c>
      <c r="GN91" s="184" t="s">
        <v>14</v>
      </c>
      <c r="GO91" s="181">
        <v>44549</v>
      </c>
      <c r="GP91" s="191" t="s">
        <v>5492</v>
      </c>
      <c r="GQ91" s="191">
        <v>0</v>
      </c>
      <c r="GR91" s="191" t="s">
        <v>3077</v>
      </c>
      <c r="GS91" s="191" t="s">
        <v>21</v>
      </c>
      <c r="GT91" s="191">
        <v>2</v>
      </c>
      <c r="GU91" s="191" t="s">
        <v>14</v>
      </c>
      <c r="GV91" s="191" t="s">
        <v>14</v>
      </c>
      <c r="GW91" s="192">
        <v>44549</v>
      </c>
      <c r="GX91" s="190" t="s">
        <v>5498</v>
      </c>
      <c r="GY91" s="184">
        <v>0</v>
      </c>
      <c r="GZ91" s="184" t="s">
        <v>3077</v>
      </c>
      <c r="HA91" s="184" t="s">
        <v>21</v>
      </c>
      <c r="HB91" s="184">
        <v>2</v>
      </c>
      <c r="HC91" s="184" t="s">
        <v>14</v>
      </c>
      <c r="HD91" s="184" t="s">
        <v>14</v>
      </c>
      <c r="HE91" s="181">
        <v>44549</v>
      </c>
      <c r="HF91" s="191" t="s">
        <v>5490</v>
      </c>
      <c r="HG91" s="191">
        <v>0</v>
      </c>
      <c r="HH91" s="191" t="s">
        <v>3077</v>
      </c>
      <c r="HI91" s="191" t="s">
        <v>21</v>
      </c>
      <c r="HJ91" s="191">
        <v>2</v>
      </c>
      <c r="HK91" s="191" t="s">
        <v>14</v>
      </c>
      <c r="HL91" s="191" t="s">
        <v>14</v>
      </c>
      <c r="HM91" s="192">
        <v>44549</v>
      </c>
      <c r="HN91" s="190" t="s">
        <v>5496</v>
      </c>
      <c r="HO91" s="184">
        <v>1</v>
      </c>
      <c r="HP91" s="184" t="s">
        <v>3077</v>
      </c>
      <c r="HQ91" s="184" t="s">
        <v>21</v>
      </c>
      <c r="HR91" s="184">
        <v>2</v>
      </c>
      <c r="HS91" s="184" t="s">
        <v>14</v>
      </c>
      <c r="HT91" s="184" t="s">
        <v>14</v>
      </c>
      <c r="HU91" s="181">
        <v>44549</v>
      </c>
      <c r="HV91" s="191" t="s">
        <v>5493</v>
      </c>
      <c r="HW91" s="191">
        <v>0</v>
      </c>
      <c r="HX91" s="191" t="s">
        <v>3077</v>
      </c>
      <c r="HY91" s="191" t="s">
        <v>21</v>
      </c>
      <c r="HZ91" s="191">
        <v>2</v>
      </c>
      <c r="IA91" s="191" t="s">
        <v>14</v>
      </c>
      <c r="IB91" s="191" t="s">
        <v>14</v>
      </c>
      <c r="IC91" s="192">
        <v>44549</v>
      </c>
      <c r="ID91" s="190" t="s">
        <v>5495</v>
      </c>
      <c r="IE91" s="184">
        <v>0</v>
      </c>
      <c r="IF91" s="184" t="s">
        <v>3077</v>
      </c>
      <c r="IG91" s="184" t="s">
        <v>21</v>
      </c>
      <c r="IH91" s="184">
        <v>2</v>
      </c>
      <c r="II91" s="184" t="s">
        <v>14</v>
      </c>
      <c r="IJ91" s="184" t="s">
        <v>14</v>
      </c>
      <c r="IK91" s="181">
        <v>44549</v>
      </c>
      <c r="IL91" s="191" t="s">
        <v>5494</v>
      </c>
      <c r="IM91" s="191">
        <v>3</v>
      </c>
      <c r="IN91" s="191" t="s">
        <v>3077</v>
      </c>
      <c r="IO91" s="191" t="s">
        <v>21</v>
      </c>
      <c r="IP91" s="191">
        <v>2</v>
      </c>
      <c r="IQ91" s="191" t="s">
        <v>14</v>
      </c>
      <c r="IR91" s="191" t="s">
        <v>14</v>
      </c>
      <c r="IS91" s="192">
        <v>44549</v>
      </c>
    </row>
    <row r="92" spans="1:253" s="286" customFormat="1" ht="12.75" customHeight="1" x14ac:dyDescent="0.2">
      <c r="A92" s="286" t="s">
        <v>973</v>
      </c>
      <c r="B92" s="286" t="s">
        <v>7808</v>
      </c>
      <c r="C92" s="286" t="s">
        <v>974</v>
      </c>
      <c r="D92" s="286" t="s">
        <v>975</v>
      </c>
      <c r="E92" s="286" t="s">
        <v>7456</v>
      </c>
      <c r="F92" s="286" t="s">
        <v>3327</v>
      </c>
      <c r="G92" s="179">
        <v>109033000</v>
      </c>
      <c r="H92" s="180" t="s">
        <v>3324</v>
      </c>
      <c r="I92" s="180" t="s">
        <v>41</v>
      </c>
      <c r="J92" s="180">
        <v>1</v>
      </c>
      <c r="K92" s="180" t="s">
        <v>3326</v>
      </c>
      <c r="L92" s="180" t="s">
        <v>3325</v>
      </c>
      <c r="M92" s="181">
        <v>44403</v>
      </c>
      <c r="N92" s="190" t="s">
        <v>1457</v>
      </c>
      <c r="O92" s="182">
        <v>138354</v>
      </c>
      <c r="P92" s="182" t="s">
        <v>1454</v>
      </c>
      <c r="Q92" s="182" t="s">
        <v>21</v>
      </c>
      <c r="R92" s="182">
        <v>2</v>
      </c>
      <c r="S92" s="182" t="s">
        <v>1456</v>
      </c>
      <c r="T92" s="182" t="s">
        <v>1455</v>
      </c>
      <c r="U92" s="183">
        <v>43798</v>
      </c>
      <c r="V92" s="190" t="s">
        <v>3329</v>
      </c>
      <c r="W92" s="180">
        <v>26252000</v>
      </c>
      <c r="X92" s="180" t="s">
        <v>3324</v>
      </c>
      <c r="Y92" s="180" t="s">
        <v>21</v>
      </c>
      <c r="Z92" s="180">
        <v>2</v>
      </c>
      <c r="AA92" s="180" t="s">
        <v>3328</v>
      </c>
      <c r="AB92" s="180" t="s">
        <v>3325</v>
      </c>
      <c r="AC92" s="181">
        <v>44403</v>
      </c>
      <c r="AD92" s="190" t="s">
        <v>6225</v>
      </c>
      <c r="AE92" s="188">
        <v>117000</v>
      </c>
      <c r="AF92" s="188" t="s">
        <v>6222</v>
      </c>
      <c r="AG92" s="188" t="s">
        <v>59</v>
      </c>
      <c r="AH92" s="188">
        <v>3</v>
      </c>
      <c r="AI92" s="188" t="s">
        <v>6224</v>
      </c>
      <c r="AJ92" s="188" t="s">
        <v>6223</v>
      </c>
      <c r="AK92" s="189">
        <v>44584</v>
      </c>
      <c r="AL92" s="190" t="s">
        <v>6227</v>
      </c>
      <c r="AM92" s="180">
        <v>117000</v>
      </c>
      <c r="AN92" s="180" t="s">
        <v>6222</v>
      </c>
      <c r="AO92" s="180" t="s">
        <v>21</v>
      </c>
      <c r="AP92" s="180">
        <v>2</v>
      </c>
      <c r="AQ92" s="180" t="s">
        <v>6226</v>
      </c>
      <c r="AR92" s="180" t="s">
        <v>6223</v>
      </c>
      <c r="AS92" s="181">
        <v>44584</v>
      </c>
      <c r="AT92" s="191" t="s">
        <v>1453</v>
      </c>
      <c r="AU92" s="188" t="s">
        <v>14</v>
      </c>
      <c r="AV92" s="188" t="s">
        <v>14</v>
      </c>
      <c r="AW92" s="188" t="s">
        <v>14</v>
      </c>
      <c r="AX92" s="188" t="s">
        <v>14</v>
      </c>
      <c r="AY92" s="188" t="s">
        <v>14</v>
      </c>
      <c r="AZ92" s="188" t="s">
        <v>14</v>
      </c>
      <c r="BA92" s="189">
        <v>43798</v>
      </c>
      <c r="BB92" s="190" t="s">
        <v>1541</v>
      </c>
      <c r="BC92" s="180" t="s">
        <v>14</v>
      </c>
      <c r="BD92" s="180" t="s">
        <v>14</v>
      </c>
      <c r="BE92" s="180" t="s">
        <v>14</v>
      </c>
      <c r="BF92" s="180" t="s">
        <v>14</v>
      </c>
      <c r="BG92" s="180" t="s">
        <v>1539</v>
      </c>
      <c r="BH92" s="180" t="s">
        <v>14</v>
      </c>
      <c r="BI92" s="181">
        <v>43819</v>
      </c>
      <c r="BJ92" s="191" t="s">
        <v>6211</v>
      </c>
      <c r="BK92" s="191">
        <v>61</v>
      </c>
      <c r="BL92" s="191" t="s">
        <v>6029</v>
      </c>
      <c r="BM92" s="191" t="s">
        <v>21</v>
      </c>
      <c r="BN92" s="191">
        <v>2</v>
      </c>
      <c r="BO92" s="191" t="s">
        <v>6210</v>
      </c>
      <c r="BP92" s="188" t="s">
        <v>2855</v>
      </c>
      <c r="BQ92" s="192">
        <v>44584</v>
      </c>
      <c r="BR92" s="190" t="s">
        <v>1448</v>
      </c>
      <c r="BS92" s="184" t="s">
        <v>14</v>
      </c>
      <c r="BT92" s="184" t="s">
        <v>14</v>
      </c>
      <c r="BU92" s="184" t="s">
        <v>14</v>
      </c>
      <c r="BV92" s="184" t="s">
        <v>14</v>
      </c>
      <c r="BW92" s="184" t="s">
        <v>14</v>
      </c>
      <c r="BX92" s="184" t="s">
        <v>14</v>
      </c>
      <c r="BY92" s="181">
        <v>43798</v>
      </c>
      <c r="BZ92" s="191" t="s">
        <v>1449</v>
      </c>
      <c r="CA92" s="191" t="s">
        <v>14</v>
      </c>
      <c r="CB92" s="191" t="s">
        <v>14</v>
      </c>
      <c r="CC92" s="191" t="s">
        <v>14</v>
      </c>
      <c r="CD92" s="191" t="s">
        <v>14</v>
      </c>
      <c r="CE92" s="191" t="s">
        <v>14</v>
      </c>
      <c r="CF92" s="191" t="s">
        <v>14</v>
      </c>
      <c r="CG92" s="192">
        <v>43798</v>
      </c>
      <c r="CH92" s="190" t="s">
        <v>8259</v>
      </c>
      <c r="CI92" s="191" t="e">
        <v>#N/A</v>
      </c>
      <c r="CJ92" s="191" t="e">
        <v>#N/A</v>
      </c>
      <c r="CK92" s="191" t="e">
        <v>#N/A</v>
      </c>
      <c r="CL92" s="191" t="e">
        <v>#N/A</v>
      </c>
      <c r="CM92" s="191" t="e">
        <v>#N/A</v>
      </c>
      <c r="CN92" s="191" t="e">
        <v>#N/A</v>
      </c>
      <c r="CO92" s="193" t="e">
        <v>#N/A</v>
      </c>
      <c r="CP92" s="191" t="s">
        <v>1452</v>
      </c>
      <c r="CQ92" s="184" t="s">
        <v>14</v>
      </c>
      <c r="CR92" s="184" t="s">
        <v>14</v>
      </c>
      <c r="CS92" s="184" t="s">
        <v>14</v>
      </c>
      <c r="CT92" s="184" t="s">
        <v>14</v>
      </c>
      <c r="CU92" s="184" t="s">
        <v>14</v>
      </c>
      <c r="CV92" s="184" t="s">
        <v>14</v>
      </c>
      <c r="CW92" s="181">
        <v>43798</v>
      </c>
      <c r="CX92" s="191" t="s">
        <v>6228</v>
      </c>
      <c r="CY92" s="188">
        <v>117000</v>
      </c>
      <c r="CZ92" s="188" t="s">
        <v>6222</v>
      </c>
      <c r="DA92" s="188" t="s">
        <v>59</v>
      </c>
      <c r="DB92" s="188">
        <v>3</v>
      </c>
      <c r="DC92" s="188" t="s">
        <v>6229</v>
      </c>
      <c r="DD92" s="188" t="s">
        <v>6223</v>
      </c>
      <c r="DE92" s="194">
        <v>44584</v>
      </c>
      <c r="DF92" s="190" t="s">
        <v>6221</v>
      </c>
      <c r="DG92" s="180">
        <v>26136000</v>
      </c>
      <c r="DH92" s="184" t="s">
        <v>6218</v>
      </c>
      <c r="DI92" s="184" t="s">
        <v>21</v>
      </c>
      <c r="DJ92" s="184">
        <v>2</v>
      </c>
      <c r="DK92" s="184" t="s">
        <v>6220</v>
      </c>
      <c r="DL92" s="184" t="s">
        <v>6219</v>
      </c>
      <c r="DM92" s="181">
        <v>44584</v>
      </c>
      <c r="DN92" s="191" t="s">
        <v>2726</v>
      </c>
      <c r="DO92" s="188">
        <v>0</v>
      </c>
      <c r="DP92" s="191" t="s">
        <v>2723</v>
      </c>
      <c r="DQ92" s="191" t="s">
        <v>21</v>
      </c>
      <c r="DR92" s="191">
        <v>2</v>
      </c>
      <c r="DS92" s="191" t="s">
        <v>2725</v>
      </c>
      <c r="DT92" s="191" t="s">
        <v>2724</v>
      </c>
      <c r="DU92" s="192">
        <v>44258</v>
      </c>
      <c r="DV92" s="190" t="s">
        <v>6230</v>
      </c>
      <c r="DW92" s="180">
        <v>117000</v>
      </c>
      <c r="DX92" s="184" t="s">
        <v>6222</v>
      </c>
      <c r="DY92" s="184" t="s">
        <v>59</v>
      </c>
      <c r="DZ92" s="184">
        <v>3</v>
      </c>
      <c r="EA92" s="184" t="s">
        <v>6229</v>
      </c>
      <c r="EB92" s="184" t="s">
        <v>6223</v>
      </c>
      <c r="EC92" s="181">
        <v>44584</v>
      </c>
      <c r="ED92" s="191" t="s">
        <v>2727</v>
      </c>
      <c r="EE92" s="188">
        <v>0</v>
      </c>
      <c r="EF92" s="191" t="s">
        <v>2723</v>
      </c>
      <c r="EG92" s="191" t="s">
        <v>21</v>
      </c>
      <c r="EH92" s="191">
        <v>2</v>
      </c>
      <c r="EI92" s="191" t="s">
        <v>2725</v>
      </c>
      <c r="EJ92" s="191" t="s">
        <v>2724</v>
      </c>
      <c r="EK92" s="192">
        <v>44258</v>
      </c>
      <c r="EL92" s="190" t="s">
        <v>2728</v>
      </c>
      <c r="EM92" s="180">
        <v>0</v>
      </c>
      <c r="EN92" s="184" t="s">
        <v>2723</v>
      </c>
      <c r="EO92" s="184" t="s">
        <v>21</v>
      </c>
      <c r="EP92" s="184">
        <v>2</v>
      </c>
      <c r="EQ92" s="184" t="s">
        <v>2725</v>
      </c>
      <c r="ER92" s="184" t="s">
        <v>2724</v>
      </c>
      <c r="ES92" s="181">
        <v>44258</v>
      </c>
      <c r="ET92" s="191" t="s">
        <v>6212</v>
      </c>
      <c r="EU92" s="191">
        <v>370</v>
      </c>
      <c r="EV92" s="191" t="s">
        <v>6029</v>
      </c>
      <c r="EW92" s="191" t="s">
        <v>21</v>
      </c>
      <c r="EX92" s="191">
        <v>2</v>
      </c>
      <c r="EY92" s="191" t="s">
        <v>6126</v>
      </c>
      <c r="EZ92" s="191" t="s">
        <v>2855</v>
      </c>
      <c r="FA92" s="192">
        <v>44584</v>
      </c>
      <c r="FB92" s="190" t="s">
        <v>1451</v>
      </c>
      <c r="FC92" s="184">
        <v>4</v>
      </c>
      <c r="FD92" s="184">
        <v>0</v>
      </c>
      <c r="FE92" s="184" t="s">
        <v>21</v>
      </c>
      <c r="FF92" s="184">
        <v>2</v>
      </c>
      <c r="FG92" s="184" t="s">
        <v>1450</v>
      </c>
      <c r="FH92" s="184">
        <v>0</v>
      </c>
      <c r="FI92" s="181">
        <v>43798</v>
      </c>
      <c r="FJ92" s="190" t="s">
        <v>976</v>
      </c>
      <c r="FK92" s="191" t="s">
        <v>14</v>
      </c>
      <c r="FL92" s="191" t="s">
        <v>964</v>
      </c>
      <c r="FM92" s="191" t="s">
        <v>14</v>
      </c>
      <c r="FN92" s="191" t="s">
        <v>14</v>
      </c>
      <c r="FO92" s="191">
        <v>0</v>
      </c>
      <c r="FP92" s="188">
        <v>0</v>
      </c>
      <c r="FQ92" s="189">
        <v>43578</v>
      </c>
      <c r="FR92" s="190" t="s">
        <v>977</v>
      </c>
      <c r="FS92" s="184" t="s">
        <v>14</v>
      </c>
      <c r="FT92" s="184" t="s">
        <v>964</v>
      </c>
      <c r="FU92" s="184" t="s">
        <v>14</v>
      </c>
      <c r="FV92" s="184" t="s">
        <v>14</v>
      </c>
      <c r="FW92" s="184">
        <v>0</v>
      </c>
      <c r="FX92" s="184">
        <v>0</v>
      </c>
      <c r="FY92" s="181">
        <v>43578</v>
      </c>
      <c r="FZ92" s="191" t="s">
        <v>4258</v>
      </c>
      <c r="GA92" s="191">
        <v>0</v>
      </c>
      <c r="GB92" s="191" t="s">
        <v>3077</v>
      </c>
      <c r="GC92" s="191" t="s">
        <v>21</v>
      </c>
      <c r="GD92" s="191">
        <v>2</v>
      </c>
      <c r="GE92" s="191" t="s">
        <v>14</v>
      </c>
      <c r="GF92" s="191" t="s">
        <v>14</v>
      </c>
      <c r="GG92" s="192">
        <v>44494</v>
      </c>
      <c r="GH92" s="190" t="s">
        <v>4264</v>
      </c>
      <c r="GI92" s="184">
        <v>1</v>
      </c>
      <c r="GJ92" s="184" t="s">
        <v>3077</v>
      </c>
      <c r="GK92" s="184" t="s">
        <v>21</v>
      </c>
      <c r="GL92" s="184">
        <v>2</v>
      </c>
      <c r="GM92" s="184" t="s">
        <v>14</v>
      </c>
      <c r="GN92" s="184" t="s">
        <v>14</v>
      </c>
      <c r="GO92" s="181">
        <v>44494</v>
      </c>
      <c r="GP92" s="191" t="s">
        <v>4259</v>
      </c>
      <c r="GQ92" s="191">
        <v>0</v>
      </c>
      <c r="GR92" s="191" t="s">
        <v>3077</v>
      </c>
      <c r="GS92" s="191" t="s">
        <v>21</v>
      </c>
      <c r="GT92" s="191">
        <v>2</v>
      </c>
      <c r="GU92" s="191" t="s">
        <v>14</v>
      </c>
      <c r="GV92" s="191" t="s">
        <v>14</v>
      </c>
      <c r="GW92" s="192">
        <v>44494</v>
      </c>
      <c r="GX92" s="190" t="s">
        <v>4265</v>
      </c>
      <c r="GY92" s="184">
        <v>0</v>
      </c>
      <c r="GZ92" s="184" t="s">
        <v>3077</v>
      </c>
      <c r="HA92" s="184" t="s">
        <v>21</v>
      </c>
      <c r="HB92" s="184">
        <v>2</v>
      </c>
      <c r="HC92" s="184" t="s">
        <v>14</v>
      </c>
      <c r="HD92" s="184" t="s">
        <v>14</v>
      </c>
      <c r="HE92" s="181">
        <v>44494</v>
      </c>
      <c r="HF92" s="191" t="s">
        <v>4257</v>
      </c>
      <c r="HG92" s="191">
        <v>0</v>
      </c>
      <c r="HH92" s="191" t="s">
        <v>3077</v>
      </c>
      <c r="HI92" s="191" t="s">
        <v>21</v>
      </c>
      <c r="HJ92" s="191">
        <v>2</v>
      </c>
      <c r="HK92" s="191" t="s">
        <v>14</v>
      </c>
      <c r="HL92" s="191" t="s">
        <v>14</v>
      </c>
      <c r="HM92" s="192">
        <v>44494</v>
      </c>
      <c r="HN92" s="190" t="s">
        <v>4263</v>
      </c>
      <c r="HO92" s="184">
        <v>1</v>
      </c>
      <c r="HP92" s="184" t="s">
        <v>3077</v>
      </c>
      <c r="HQ92" s="184" t="s">
        <v>21</v>
      </c>
      <c r="HR92" s="184">
        <v>2</v>
      </c>
      <c r="HS92" s="184" t="s">
        <v>14</v>
      </c>
      <c r="HT92" s="184" t="s">
        <v>14</v>
      </c>
      <c r="HU92" s="181">
        <v>44494</v>
      </c>
      <c r="HV92" s="191" t="s">
        <v>4260</v>
      </c>
      <c r="HW92" s="191">
        <v>0</v>
      </c>
      <c r="HX92" s="191" t="s">
        <v>3077</v>
      </c>
      <c r="HY92" s="191" t="s">
        <v>21</v>
      </c>
      <c r="HZ92" s="191">
        <v>2</v>
      </c>
      <c r="IA92" s="191" t="s">
        <v>14</v>
      </c>
      <c r="IB92" s="191" t="s">
        <v>14</v>
      </c>
      <c r="IC92" s="192">
        <v>44494</v>
      </c>
      <c r="ID92" s="190" t="s">
        <v>4262</v>
      </c>
      <c r="IE92" s="184">
        <v>0</v>
      </c>
      <c r="IF92" s="184" t="s">
        <v>3077</v>
      </c>
      <c r="IG92" s="184" t="s">
        <v>21</v>
      </c>
      <c r="IH92" s="184">
        <v>2</v>
      </c>
      <c r="II92" s="184" t="s">
        <v>14</v>
      </c>
      <c r="IJ92" s="184" t="s">
        <v>14</v>
      </c>
      <c r="IK92" s="181">
        <v>44494</v>
      </c>
      <c r="IL92" s="191" t="s">
        <v>4261</v>
      </c>
      <c r="IM92" s="191">
        <v>0</v>
      </c>
      <c r="IN92" s="191" t="s">
        <v>3077</v>
      </c>
      <c r="IO92" s="191" t="s">
        <v>21</v>
      </c>
      <c r="IP92" s="191">
        <v>2</v>
      </c>
      <c r="IQ92" s="191" t="s">
        <v>14</v>
      </c>
      <c r="IR92" s="191" t="s">
        <v>14</v>
      </c>
      <c r="IS92" s="192">
        <v>44494</v>
      </c>
    </row>
    <row r="93" spans="1:253" s="286" customFormat="1" ht="12.75" customHeight="1" x14ac:dyDescent="0.2">
      <c r="A93" s="286" t="s">
        <v>5474</v>
      </c>
      <c r="B93" s="286" t="s">
        <v>7905</v>
      </c>
      <c r="C93" s="286" t="s">
        <v>5475</v>
      </c>
      <c r="D93" s="286" t="s">
        <v>975</v>
      </c>
      <c r="E93" s="286" t="s">
        <v>7456</v>
      </c>
      <c r="F93" s="286" t="s">
        <v>5476</v>
      </c>
      <c r="G93" s="179">
        <v>109033000</v>
      </c>
      <c r="H93" s="180" t="s">
        <v>3324</v>
      </c>
      <c r="I93" s="180" t="s">
        <v>41</v>
      </c>
      <c r="J93" s="180">
        <v>1</v>
      </c>
      <c r="K93" s="180" t="s">
        <v>3326</v>
      </c>
      <c r="L93" s="180" t="s">
        <v>3325</v>
      </c>
      <c r="M93" s="181">
        <v>44549</v>
      </c>
      <c r="N93" s="190" t="s">
        <v>6233</v>
      </c>
      <c r="O93" s="182">
        <v>195883.53</v>
      </c>
      <c r="P93" s="182" t="s">
        <v>6231</v>
      </c>
      <c r="Q93" s="182" t="s">
        <v>21</v>
      </c>
      <c r="R93" s="182">
        <v>2</v>
      </c>
      <c r="S93" s="182" t="s">
        <v>6232</v>
      </c>
      <c r="T93" s="182" t="s">
        <v>1455</v>
      </c>
      <c r="U93" s="183">
        <v>44584</v>
      </c>
      <c r="V93" s="190" t="s">
        <v>5478</v>
      </c>
      <c r="W93" s="180">
        <v>18662000</v>
      </c>
      <c r="X93" s="180" t="s">
        <v>3324</v>
      </c>
      <c r="Y93" s="180" t="s">
        <v>21</v>
      </c>
      <c r="Z93" s="180">
        <v>2</v>
      </c>
      <c r="AA93" s="180" t="s">
        <v>5477</v>
      </c>
      <c r="AB93" s="180" t="s">
        <v>5463</v>
      </c>
      <c r="AC93" s="181">
        <v>44549</v>
      </c>
      <c r="AD93" s="190" t="s">
        <v>6237</v>
      </c>
      <c r="AE93" s="188">
        <v>9454000</v>
      </c>
      <c r="AF93" s="188" t="s">
        <v>6234</v>
      </c>
      <c r="AG93" s="188" t="s">
        <v>21</v>
      </c>
      <c r="AH93" s="188">
        <v>2</v>
      </c>
      <c r="AI93" s="188" t="s">
        <v>6236</v>
      </c>
      <c r="AJ93" s="188" t="s">
        <v>6235</v>
      </c>
      <c r="AK93" s="189">
        <v>44584</v>
      </c>
      <c r="AL93" s="190" t="s">
        <v>6241</v>
      </c>
      <c r="AM93" s="180">
        <v>162000</v>
      </c>
      <c r="AN93" s="180" t="s">
        <v>6234</v>
      </c>
      <c r="AO93" s="180" t="s">
        <v>21</v>
      </c>
      <c r="AP93" s="180">
        <v>2</v>
      </c>
      <c r="AQ93" s="180" t="s">
        <v>6240</v>
      </c>
      <c r="AR93" s="180" t="s">
        <v>6235</v>
      </c>
      <c r="AS93" s="181">
        <v>44584</v>
      </c>
      <c r="AT93" s="191" t="s">
        <v>6245</v>
      </c>
      <c r="AU93" s="188">
        <v>1147</v>
      </c>
      <c r="AV93" s="188" t="s">
        <v>6242</v>
      </c>
      <c r="AW93" s="188" t="s">
        <v>21</v>
      </c>
      <c r="AX93" s="188">
        <v>2</v>
      </c>
      <c r="AY93" s="188" t="s">
        <v>6244</v>
      </c>
      <c r="AZ93" s="188" t="s">
        <v>6243</v>
      </c>
      <c r="BA93" s="189">
        <v>44584</v>
      </c>
      <c r="BB93" s="190" t="s">
        <v>5479</v>
      </c>
      <c r="BC93" s="180" t="s">
        <v>14</v>
      </c>
      <c r="BD93" s="180" t="s">
        <v>14</v>
      </c>
      <c r="BE93" s="180" t="s">
        <v>14</v>
      </c>
      <c r="BF93" s="180" t="s">
        <v>14</v>
      </c>
      <c r="BG93" s="180" t="s">
        <v>14</v>
      </c>
      <c r="BH93" s="180" t="s">
        <v>14</v>
      </c>
      <c r="BI93" s="181">
        <v>44549</v>
      </c>
      <c r="BJ93" s="191" t="s">
        <v>6216</v>
      </c>
      <c r="BK93" s="191">
        <v>405</v>
      </c>
      <c r="BL93" s="191" t="s">
        <v>6213</v>
      </c>
      <c r="BM93" s="191" t="s">
        <v>21</v>
      </c>
      <c r="BN93" s="191">
        <v>2</v>
      </c>
      <c r="BO93" s="191" t="s">
        <v>6215</v>
      </c>
      <c r="BP93" s="188" t="s">
        <v>6214</v>
      </c>
      <c r="BQ93" s="192">
        <v>44584</v>
      </c>
      <c r="BR93" s="190" t="s">
        <v>6248</v>
      </c>
      <c r="BS93" s="184">
        <v>1207784</v>
      </c>
      <c r="BT93" s="184" t="s">
        <v>6234</v>
      </c>
      <c r="BU93" s="184" t="s">
        <v>21</v>
      </c>
      <c r="BV93" s="184">
        <v>2</v>
      </c>
      <c r="BW93" s="184" t="s">
        <v>6247</v>
      </c>
      <c r="BX93" s="184" t="s">
        <v>6235</v>
      </c>
      <c r="BY93" s="181">
        <v>44584</v>
      </c>
      <c r="BZ93" s="191" t="s">
        <v>6250</v>
      </c>
      <c r="CA93" s="191">
        <v>417322</v>
      </c>
      <c r="CB93" s="191" t="s">
        <v>6234</v>
      </c>
      <c r="CC93" s="191" t="s">
        <v>21</v>
      </c>
      <c r="CD93" s="191">
        <v>2</v>
      </c>
      <c r="CE93" s="191" t="s">
        <v>6249</v>
      </c>
      <c r="CF93" s="191" t="s">
        <v>6235</v>
      </c>
      <c r="CG93" s="192">
        <v>44584</v>
      </c>
      <c r="CH93" s="190" t="s">
        <v>8260</v>
      </c>
      <c r="CI93" s="191" t="e">
        <v>#N/A</v>
      </c>
      <c r="CJ93" s="191" t="e">
        <v>#N/A</v>
      </c>
      <c r="CK93" s="191" t="e">
        <v>#N/A</v>
      </c>
      <c r="CL93" s="191" t="e">
        <v>#N/A</v>
      </c>
      <c r="CM93" s="191" t="e">
        <v>#N/A</v>
      </c>
      <c r="CN93" s="191" t="e">
        <v>#N/A</v>
      </c>
      <c r="CO93" s="193" t="e">
        <v>#N/A</v>
      </c>
      <c r="CP93" s="191" t="s">
        <v>5480</v>
      </c>
      <c r="CQ93" s="184">
        <v>66000000000</v>
      </c>
      <c r="CR93" s="184" t="s">
        <v>5466</v>
      </c>
      <c r="CS93" s="184" t="s">
        <v>59</v>
      </c>
      <c r="CT93" s="184">
        <v>3</v>
      </c>
      <c r="CU93" s="184" t="s">
        <v>5468</v>
      </c>
      <c r="CV93" s="184" t="s">
        <v>5467</v>
      </c>
      <c r="CW93" s="181">
        <v>44549</v>
      </c>
      <c r="CX93" s="191" t="s">
        <v>5483</v>
      </c>
      <c r="CY93" s="188">
        <v>2400000</v>
      </c>
      <c r="CZ93" s="188" t="s">
        <v>5481</v>
      </c>
      <c r="DA93" s="188" t="s">
        <v>21</v>
      </c>
      <c r="DB93" s="188">
        <v>2</v>
      </c>
      <c r="DC93" s="188" t="s">
        <v>5484</v>
      </c>
      <c r="DD93" s="188" t="s">
        <v>5482</v>
      </c>
      <c r="DE93" s="194">
        <v>44549</v>
      </c>
      <c r="DF93" s="190" t="s">
        <v>6254</v>
      </c>
      <c r="DG93" s="180">
        <v>9208000</v>
      </c>
      <c r="DH93" s="184" t="s">
        <v>3324</v>
      </c>
      <c r="DI93" s="184" t="s">
        <v>21</v>
      </c>
      <c r="DJ93" s="184">
        <v>2</v>
      </c>
      <c r="DK93" s="184" t="s">
        <v>6253</v>
      </c>
      <c r="DL93" s="184" t="s">
        <v>5463</v>
      </c>
      <c r="DM93" s="181">
        <v>44584</v>
      </c>
      <c r="DN93" s="191" t="s">
        <v>6256</v>
      </c>
      <c r="DO93" s="188">
        <v>7054000</v>
      </c>
      <c r="DP93" s="191" t="s">
        <v>3324</v>
      </c>
      <c r="DQ93" s="191" t="s">
        <v>21</v>
      </c>
      <c r="DR93" s="191">
        <v>2</v>
      </c>
      <c r="DS93" s="191" t="s">
        <v>6255</v>
      </c>
      <c r="DT93" s="191" t="s">
        <v>5463</v>
      </c>
      <c r="DU93" s="192">
        <v>44584</v>
      </c>
      <c r="DV93" s="190" t="s">
        <v>5485</v>
      </c>
      <c r="DW93" s="180">
        <v>2400000</v>
      </c>
      <c r="DX93" s="184" t="s">
        <v>5481</v>
      </c>
      <c r="DY93" s="184" t="s">
        <v>21</v>
      </c>
      <c r="DZ93" s="184">
        <v>2</v>
      </c>
      <c r="EA93" s="184" t="s">
        <v>5484</v>
      </c>
      <c r="EB93" s="184" t="s">
        <v>5482</v>
      </c>
      <c r="EC93" s="181">
        <v>44549</v>
      </c>
      <c r="ED93" s="191" t="s">
        <v>5486</v>
      </c>
      <c r="EE93" s="188">
        <v>0</v>
      </c>
      <c r="EF93" s="191" t="s">
        <v>14</v>
      </c>
      <c r="EG93" s="191" t="s">
        <v>14</v>
      </c>
      <c r="EH93" s="191" t="s">
        <v>14</v>
      </c>
      <c r="EI93" s="191" t="s">
        <v>14</v>
      </c>
      <c r="EJ93" s="191" t="s">
        <v>14</v>
      </c>
      <c r="EK93" s="192">
        <v>44549</v>
      </c>
      <c r="EL93" s="190" t="s">
        <v>5487</v>
      </c>
      <c r="EM93" s="180">
        <v>0</v>
      </c>
      <c r="EN93" s="184" t="s">
        <v>14</v>
      </c>
      <c r="EO93" s="184" t="s">
        <v>14</v>
      </c>
      <c r="EP93" s="184" t="s">
        <v>14</v>
      </c>
      <c r="EQ93" s="184" t="s">
        <v>14</v>
      </c>
      <c r="ER93" s="184" t="s">
        <v>14</v>
      </c>
      <c r="ES93" s="181">
        <v>44549</v>
      </c>
      <c r="ET93" s="191" t="s">
        <v>6217</v>
      </c>
      <c r="EU93" s="191">
        <v>370</v>
      </c>
      <c r="EV93" s="191" t="s">
        <v>6029</v>
      </c>
      <c r="EW93" s="191" t="s">
        <v>21</v>
      </c>
      <c r="EX93" s="191">
        <v>2</v>
      </c>
      <c r="EY93" s="191" t="s">
        <v>6126</v>
      </c>
      <c r="EZ93" s="191" t="s">
        <v>2855</v>
      </c>
      <c r="FA93" s="192">
        <v>44584</v>
      </c>
      <c r="FB93" s="190" t="s">
        <v>5489</v>
      </c>
      <c r="FC93" s="184">
        <v>4</v>
      </c>
      <c r="FD93" s="184" t="s">
        <v>14</v>
      </c>
      <c r="FE93" s="184" t="s">
        <v>14</v>
      </c>
      <c r="FF93" s="184" t="s">
        <v>14</v>
      </c>
      <c r="FG93" s="184" t="s">
        <v>5488</v>
      </c>
      <c r="FH93" s="184" t="s">
        <v>14</v>
      </c>
      <c r="FI93" s="181">
        <v>44549</v>
      </c>
      <c r="FJ93" s="190" t="s">
        <v>8261</v>
      </c>
      <c r="FK93" s="191" t="e">
        <v>#N/A</v>
      </c>
      <c r="FL93" s="191" t="e">
        <v>#N/A</v>
      </c>
      <c r="FM93" s="191" t="e">
        <v>#N/A</v>
      </c>
      <c r="FN93" s="191" t="e">
        <v>#N/A</v>
      </c>
      <c r="FO93" s="191" t="e">
        <v>#N/A</v>
      </c>
      <c r="FP93" s="188" t="e">
        <v>#N/A</v>
      </c>
      <c r="FQ93" s="189" t="e">
        <v>#N/A</v>
      </c>
      <c r="FR93" s="190" t="s">
        <v>8262</v>
      </c>
      <c r="FS93" s="184" t="e">
        <v>#N/A</v>
      </c>
      <c r="FT93" s="184" t="e">
        <v>#N/A</v>
      </c>
      <c r="FU93" s="184" t="e">
        <v>#N/A</v>
      </c>
      <c r="FV93" s="184" t="e">
        <v>#N/A</v>
      </c>
      <c r="FW93" s="184" t="e">
        <v>#N/A</v>
      </c>
      <c r="FX93" s="184" t="e">
        <v>#N/A</v>
      </c>
      <c r="FY93" s="181" t="e">
        <v>#N/A</v>
      </c>
      <c r="FZ93" s="191" t="s">
        <v>5500</v>
      </c>
      <c r="GA93" s="191">
        <v>0</v>
      </c>
      <c r="GB93" s="191" t="s">
        <v>3077</v>
      </c>
      <c r="GC93" s="191" t="s">
        <v>21</v>
      </c>
      <c r="GD93" s="191">
        <v>2</v>
      </c>
      <c r="GE93" s="191" t="s">
        <v>14</v>
      </c>
      <c r="GF93" s="191" t="s">
        <v>14</v>
      </c>
      <c r="GG93" s="192">
        <v>44549</v>
      </c>
      <c r="GH93" s="190" t="s">
        <v>5506</v>
      </c>
      <c r="GI93" s="184">
        <v>0</v>
      </c>
      <c r="GJ93" s="184" t="s">
        <v>3077</v>
      </c>
      <c r="GK93" s="184" t="s">
        <v>21</v>
      </c>
      <c r="GL93" s="184">
        <v>2</v>
      </c>
      <c r="GM93" s="184" t="s">
        <v>14</v>
      </c>
      <c r="GN93" s="184" t="s">
        <v>14</v>
      </c>
      <c r="GO93" s="181">
        <v>44549</v>
      </c>
      <c r="GP93" s="191" t="s">
        <v>5501</v>
      </c>
      <c r="GQ93" s="191">
        <v>0</v>
      </c>
      <c r="GR93" s="191" t="s">
        <v>3077</v>
      </c>
      <c r="GS93" s="191" t="s">
        <v>21</v>
      </c>
      <c r="GT93" s="191">
        <v>2</v>
      </c>
      <c r="GU93" s="191" t="s">
        <v>14</v>
      </c>
      <c r="GV93" s="191" t="s">
        <v>14</v>
      </c>
      <c r="GW93" s="192">
        <v>44549</v>
      </c>
      <c r="GX93" s="190" t="s">
        <v>5507</v>
      </c>
      <c r="GY93" s="184">
        <v>0</v>
      </c>
      <c r="GZ93" s="184" t="s">
        <v>3077</v>
      </c>
      <c r="HA93" s="184" t="s">
        <v>21</v>
      </c>
      <c r="HB93" s="184">
        <v>2</v>
      </c>
      <c r="HC93" s="184" t="s">
        <v>14</v>
      </c>
      <c r="HD93" s="184" t="s">
        <v>14</v>
      </c>
      <c r="HE93" s="181">
        <v>44549</v>
      </c>
      <c r="HF93" s="191" t="s">
        <v>5499</v>
      </c>
      <c r="HG93" s="191">
        <v>0</v>
      </c>
      <c r="HH93" s="191" t="s">
        <v>3077</v>
      </c>
      <c r="HI93" s="191" t="s">
        <v>21</v>
      </c>
      <c r="HJ93" s="191">
        <v>2</v>
      </c>
      <c r="HK93" s="191" t="s">
        <v>14</v>
      </c>
      <c r="HL93" s="191" t="s">
        <v>14</v>
      </c>
      <c r="HM93" s="192">
        <v>44549</v>
      </c>
      <c r="HN93" s="190" t="s">
        <v>5505</v>
      </c>
      <c r="HO93" s="184">
        <v>1</v>
      </c>
      <c r="HP93" s="184" t="s">
        <v>3077</v>
      </c>
      <c r="HQ93" s="184" t="s">
        <v>21</v>
      </c>
      <c r="HR93" s="184">
        <v>2</v>
      </c>
      <c r="HS93" s="184" t="s">
        <v>14</v>
      </c>
      <c r="HT93" s="184" t="s">
        <v>14</v>
      </c>
      <c r="HU93" s="181">
        <v>44549</v>
      </c>
      <c r="HV93" s="191" t="s">
        <v>5502</v>
      </c>
      <c r="HW93" s="191">
        <v>0</v>
      </c>
      <c r="HX93" s="191" t="s">
        <v>3077</v>
      </c>
      <c r="HY93" s="191" t="s">
        <v>21</v>
      </c>
      <c r="HZ93" s="191">
        <v>2</v>
      </c>
      <c r="IA93" s="191" t="s">
        <v>14</v>
      </c>
      <c r="IB93" s="191" t="s">
        <v>14</v>
      </c>
      <c r="IC93" s="192">
        <v>44549</v>
      </c>
      <c r="ID93" s="190" t="s">
        <v>5504</v>
      </c>
      <c r="IE93" s="184">
        <v>0</v>
      </c>
      <c r="IF93" s="184" t="s">
        <v>3077</v>
      </c>
      <c r="IG93" s="184" t="s">
        <v>21</v>
      </c>
      <c r="IH93" s="184">
        <v>2</v>
      </c>
      <c r="II93" s="184" t="s">
        <v>14</v>
      </c>
      <c r="IJ93" s="184" t="s">
        <v>14</v>
      </c>
      <c r="IK93" s="181">
        <v>44549</v>
      </c>
      <c r="IL93" s="191" t="s">
        <v>5503</v>
      </c>
      <c r="IM93" s="191">
        <v>3</v>
      </c>
      <c r="IN93" s="191" t="s">
        <v>3077</v>
      </c>
      <c r="IO93" s="191" t="s">
        <v>21</v>
      </c>
      <c r="IP93" s="191">
        <v>2</v>
      </c>
      <c r="IQ93" s="191" t="s">
        <v>14</v>
      </c>
      <c r="IR93" s="191" t="s">
        <v>14</v>
      </c>
      <c r="IS93" s="192">
        <v>44549</v>
      </c>
    </row>
    <row r="94" spans="1:253" s="286" customFormat="1" ht="12.75" customHeight="1" x14ac:dyDescent="0.2">
      <c r="A94" s="286" t="s">
        <v>79</v>
      </c>
      <c r="B94" s="286" t="s">
        <v>7798</v>
      </c>
      <c r="C94" s="286" t="s">
        <v>80</v>
      </c>
      <c r="D94" s="286" t="s">
        <v>81</v>
      </c>
      <c r="E94" s="286" t="s">
        <v>7463</v>
      </c>
      <c r="F94" s="286" t="s">
        <v>2791</v>
      </c>
      <c r="G94" s="179">
        <v>25666000</v>
      </c>
      <c r="H94" s="180" t="s">
        <v>2084</v>
      </c>
      <c r="I94" s="180" t="s">
        <v>21</v>
      </c>
      <c r="J94" s="180">
        <v>2</v>
      </c>
      <c r="K94" s="180" t="s">
        <v>2790</v>
      </c>
      <c r="L94" s="180" t="s">
        <v>2789</v>
      </c>
      <c r="M94" s="181">
        <v>44278</v>
      </c>
      <c r="N94" s="190" t="s">
        <v>2795</v>
      </c>
      <c r="O94" s="182">
        <v>120410</v>
      </c>
      <c r="P94" s="182" t="s">
        <v>2792</v>
      </c>
      <c r="Q94" s="182" t="s">
        <v>21</v>
      </c>
      <c r="R94" s="182">
        <v>2</v>
      </c>
      <c r="S94" s="182" t="s">
        <v>2794</v>
      </c>
      <c r="T94" s="182" t="s">
        <v>2793</v>
      </c>
      <c r="U94" s="183">
        <v>44278</v>
      </c>
      <c r="V94" s="190" t="s">
        <v>2797</v>
      </c>
      <c r="W94" s="180">
        <v>25666000</v>
      </c>
      <c r="X94" s="180" t="s">
        <v>2084</v>
      </c>
      <c r="Y94" s="180" t="s">
        <v>21</v>
      </c>
      <c r="Z94" s="180">
        <v>2</v>
      </c>
      <c r="AA94" s="180" t="s">
        <v>2796</v>
      </c>
      <c r="AB94" s="180" t="s">
        <v>2789</v>
      </c>
      <c r="AC94" s="181">
        <v>44278</v>
      </c>
      <c r="AD94" s="190" t="s">
        <v>2799</v>
      </c>
      <c r="AE94" s="188">
        <v>25666000</v>
      </c>
      <c r="AF94" s="188" t="s">
        <v>2084</v>
      </c>
      <c r="AG94" s="188" t="s">
        <v>21</v>
      </c>
      <c r="AH94" s="188">
        <v>2</v>
      </c>
      <c r="AI94" s="188" t="s">
        <v>2798</v>
      </c>
      <c r="AJ94" s="188" t="s">
        <v>2789</v>
      </c>
      <c r="AK94" s="189">
        <v>44278</v>
      </c>
      <c r="AL94" s="190" t="s">
        <v>3138</v>
      </c>
      <c r="AM94" s="180">
        <v>34000</v>
      </c>
      <c r="AN94" s="180" t="s">
        <v>3135</v>
      </c>
      <c r="AO94" s="180" t="s">
        <v>59</v>
      </c>
      <c r="AP94" s="180">
        <v>3</v>
      </c>
      <c r="AQ94" s="180" t="s">
        <v>3137</v>
      </c>
      <c r="AR94" s="180" t="s">
        <v>3136</v>
      </c>
      <c r="AS94" s="181">
        <v>44364</v>
      </c>
      <c r="AT94" s="191" t="s">
        <v>88</v>
      </c>
      <c r="AU94" s="188" t="s">
        <v>14</v>
      </c>
      <c r="AV94" s="188">
        <v>0</v>
      </c>
      <c r="AW94" s="188" t="s">
        <v>14</v>
      </c>
      <c r="AX94" s="188" t="s">
        <v>14</v>
      </c>
      <c r="AY94" s="188">
        <v>0</v>
      </c>
      <c r="AZ94" s="188">
        <v>0</v>
      </c>
      <c r="BA94" s="189">
        <v>43493</v>
      </c>
      <c r="BB94" s="190" t="s">
        <v>87</v>
      </c>
      <c r="BC94" s="180" t="s">
        <v>14</v>
      </c>
      <c r="BD94" s="180">
        <v>0</v>
      </c>
      <c r="BE94" s="180" t="s">
        <v>14</v>
      </c>
      <c r="BF94" s="180" t="s">
        <v>14</v>
      </c>
      <c r="BG94" s="180">
        <v>0</v>
      </c>
      <c r="BH94" s="180">
        <v>0</v>
      </c>
      <c r="BI94" s="181">
        <v>43493</v>
      </c>
      <c r="BJ94" s="191" t="s">
        <v>6033</v>
      </c>
      <c r="BK94" s="191">
        <v>1</v>
      </c>
      <c r="BL94" s="191" t="s">
        <v>6029</v>
      </c>
      <c r="BM94" s="191" t="s">
        <v>59</v>
      </c>
      <c r="BN94" s="191">
        <v>3</v>
      </c>
      <c r="BO94" s="191" t="s">
        <v>6032</v>
      </c>
      <c r="BP94" s="188" t="s">
        <v>2855</v>
      </c>
      <c r="BQ94" s="192">
        <v>44584</v>
      </c>
      <c r="BR94" s="190" t="s">
        <v>82</v>
      </c>
      <c r="BS94" s="184" t="s">
        <v>14</v>
      </c>
      <c r="BT94" s="184">
        <v>0</v>
      </c>
      <c r="BU94" s="184" t="s">
        <v>14</v>
      </c>
      <c r="BV94" s="184" t="s">
        <v>14</v>
      </c>
      <c r="BW94" s="184">
        <v>0</v>
      </c>
      <c r="BX94" s="184">
        <v>0</v>
      </c>
      <c r="BY94" s="181">
        <v>43493</v>
      </c>
      <c r="BZ94" s="191" t="s">
        <v>83</v>
      </c>
      <c r="CA94" s="191" t="s">
        <v>14</v>
      </c>
      <c r="CB94" s="191">
        <v>0</v>
      </c>
      <c r="CC94" s="191" t="s">
        <v>14</v>
      </c>
      <c r="CD94" s="191" t="s">
        <v>14</v>
      </c>
      <c r="CE94" s="191">
        <v>0</v>
      </c>
      <c r="CF94" s="191">
        <v>0</v>
      </c>
      <c r="CG94" s="192">
        <v>43493</v>
      </c>
      <c r="CH94" s="190" t="s">
        <v>8263</v>
      </c>
      <c r="CI94" s="191" t="e">
        <v>#N/A</v>
      </c>
      <c r="CJ94" s="191" t="e">
        <v>#N/A</v>
      </c>
      <c r="CK94" s="191" t="e">
        <v>#N/A</v>
      </c>
      <c r="CL94" s="191" t="e">
        <v>#N/A</v>
      </c>
      <c r="CM94" s="191" t="e">
        <v>#N/A</v>
      </c>
      <c r="CN94" s="191" t="e">
        <v>#N/A</v>
      </c>
      <c r="CO94" s="193" t="e">
        <v>#N/A</v>
      </c>
      <c r="CP94" s="191" t="s">
        <v>86</v>
      </c>
      <c r="CQ94" s="184" t="s">
        <v>14</v>
      </c>
      <c r="CR94" s="184">
        <v>0</v>
      </c>
      <c r="CS94" s="184" t="s">
        <v>14</v>
      </c>
      <c r="CT94" s="184" t="s">
        <v>14</v>
      </c>
      <c r="CU94" s="184">
        <v>0</v>
      </c>
      <c r="CV94" s="184">
        <v>0</v>
      </c>
      <c r="CW94" s="181">
        <v>43493</v>
      </c>
      <c r="CX94" s="191" t="s">
        <v>981</v>
      </c>
      <c r="CY94" s="188">
        <v>10429000</v>
      </c>
      <c r="CZ94" s="188" t="s">
        <v>1739</v>
      </c>
      <c r="DA94" s="188" t="s">
        <v>21</v>
      </c>
      <c r="DB94" s="188">
        <v>2</v>
      </c>
      <c r="DC94" s="188" t="s">
        <v>1741</v>
      </c>
      <c r="DD94" s="188" t="s">
        <v>1740</v>
      </c>
      <c r="DE94" s="194">
        <v>43920</v>
      </c>
      <c r="DF94" s="190" t="s">
        <v>1743</v>
      </c>
      <c r="DG94" s="180">
        <v>0</v>
      </c>
      <c r="DH94" s="184" t="s">
        <v>1739</v>
      </c>
      <c r="DI94" s="184" t="s">
        <v>21</v>
      </c>
      <c r="DJ94" s="184">
        <v>2</v>
      </c>
      <c r="DK94" s="184" t="s">
        <v>1741</v>
      </c>
      <c r="DL94" s="184" t="s">
        <v>1740</v>
      </c>
      <c r="DM94" s="181">
        <v>43920</v>
      </c>
      <c r="DN94" s="191" t="s">
        <v>1746</v>
      </c>
      <c r="DO94" s="188">
        <v>15120000</v>
      </c>
      <c r="DP94" s="191" t="s">
        <v>1739</v>
      </c>
      <c r="DQ94" s="191" t="s">
        <v>21</v>
      </c>
      <c r="DR94" s="191">
        <v>2</v>
      </c>
      <c r="DS94" s="191" t="s">
        <v>1741</v>
      </c>
      <c r="DT94" s="191" t="s">
        <v>1740</v>
      </c>
      <c r="DU94" s="192">
        <v>43920</v>
      </c>
      <c r="DV94" s="190" t="s">
        <v>1744</v>
      </c>
      <c r="DW94" s="180">
        <v>4970000</v>
      </c>
      <c r="DX94" s="184" t="s">
        <v>1739</v>
      </c>
      <c r="DY94" s="184" t="s">
        <v>21</v>
      </c>
      <c r="DZ94" s="184">
        <v>2</v>
      </c>
      <c r="EA94" s="184" t="s">
        <v>1741</v>
      </c>
      <c r="EB94" s="184" t="s">
        <v>1740</v>
      </c>
      <c r="EC94" s="181">
        <v>43920</v>
      </c>
      <c r="ED94" s="191" t="s">
        <v>1745</v>
      </c>
      <c r="EE94" s="188">
        <v>5459000</v>
      </c>
      <c r="EF94" s="191" t="s">
        <v>1739</v>
      </c>
      <c r="EG94" s="191" t="s">
        <v>21</v>
      </c>
      <c r="EH94" s="191">
        <v>2</v>
      </c>
      <c r="EI94" s="191" t="s">
        <v>1741</v>
      </c>
      <c r="EJ94" s="191" t="s">
        <v>1740</v>
      </c>
      <c r="EK94" s="192">
        <v>43920</v>
      </c>
      <c r="EL94" s="190" t="s">
        <v>1742</v>
      </c>
      <c r="EM94" s="180">
        <v>0</v>
      </c>
      <c r="EN94" s="184" t="s">
        <v>1739</v>
      </c>
      <c r="EO94" s="184" t="s">
        <v>21</v>
      </c>
      <c r="EP94" s="184">
        <v>2</v>
      </c>
      <c r="EQ94" s="184" t="s">
        <v>1741</v>
      </c>
      <c r="ER94" s="184" t="s">
        <v>1740</v>
      </c>
      <c r="ES94" s="181">
        <v>43920</v>
      </c>
      <c r="ET94" s="191" t="s">
        <v>6034</v>
      </c>
      <c r="EU94" s="191">
        <v>1</v>
      </c>
      <c r="EV94" s="191" t="s">
        <v>6029</v>
      </c>
      <c r="EW94" s="191" t="s">
        <v>59</v>
      </c>
      <c r="EX94" s="191">
        <v>3</v>
      </c>
      <c r="EY94" s="191" t="s">
        <v>6032</v>
      </c>
      <c r="EZ94" s="191" t="s">
        <v>2855</v>
      </c>
      <c r="FA94" s="192">
        <v>44584</v>
      </c>
      <c r="FB94" s="190" t="s">
        <v>85</v>
      </c>
      <c r="FC94" s="184">
        <v>1</v>
      </c>
      <c r="FD94" s="184">
        <v>0</v>
      </c>
      <c r="FE94" s="184" t="s">
        <v>21</v>
      </c>
      <c r="FF94" s="184">
        <v>2</v>
      </c>
      <c r="FG94" s="184" t="s">
        <v>84</v>
      </c>
      <c r="FH94" s="184">
        <v>0</v>
      </c>
      <c r="FI94" s="181">
        <v>43493</v>
      </c>
      <c r="FJ94" s="190" t="s">
        <v>89</v>
      </c>
      <c r="FK94" s="191" t="s">
        <v>14</v>
      </c>
      <c r="FL94" s="191">
        <v>0</v>
      </c>
      <c r="FM94" s="191" t="s">
        <v>14</v>
      </c>
      <c r="FN94" s="191" t="s">
        <v>14</v>
      </c>
      <c r="FO94" s="191">
        <v>0</v>
      </c>
      <c r="FP94" s="188">
        <v>0</v>
      </c>
      <c r="FQ94" s="189">
        <v>43493</v>
      </c>
      <c r="FR94" s="190" t="s">
        <v>90</v>
      </c>
      <c r="FS94" s="184" t="s">
        <v>14</v>
      </c>
      <c r="FT94" s="184">
        <v>0</v>
      </c>
      <c r="FU94" s="184" t="s">
        <v>14</v>
      </c>
      <c r="FV94" s="184" t="s">
        <v>14</v>
      </c>
      <c r="FW94" s="184">
        <v>0</v>
      </c>
      <c r="FX94" s="184">
        <v>0</v>
      </c>
      <c r="FY94" s="181">
        <v>43493</v>
      </c>
      <c r="FZ94" s="191" t="s">
        <v>4183</v>
      </c>
      <c r="GA94" s="191">
        <v>2</v>
      </c>
      <c r="GB94" s="191" t="s">
        <v>3077</v>
      </c>
      <c r="GC94" s="191" t="s">
        <v>21</v>
      </c>
      <c r="GD94" s="191">
        <v>2</v>
      </c>
      <c r="GE94" s="191" t="s">
        <v>14</v>
      </c>
      <c r="GF94" s="191" t="s">
        <v>14</v>
      </c>
      <c r="GG94" s="192">
        <v>44493</v>
      </c>
      <c r="GH94" s="190" t="s">
        <v>4189</v>
      </c>
      <c r="GI94" s="184">
        <v>2</v>
      </c>
      <c r="GJ94" s="184" t="s">
        <v>3077</v>
      </c>
      <c r="GK94" s="184" t="s">
        <v>21</v>
      </c>
      <c r="GL94" s="184">
        <v>2</v>
      </c>
      <c r="GM94" s="184" t="s">
        <v>14</v>
      </c>
      <c r="GN94" s="184" t="s">
        <v>14</v>
      </c>
      <c r="GO94" s="181">
        <v>44493</v>
      </c>
      <c r="GP94" s="191" t="s">
        <v>4184</v>
      </c>
      <c r="GQ94" s="191">
        <v>2</v>
      </c>
      <c r="GR94" s="191" t="s">
        <v>3077</v>
      </c>
      <c r="GS94" s="191" t="s">
        <v>21</v>
      </c>
      <c r="GT94" s="191">
        <v>2</v>
      </c>
      <c r="GU94" s="191" t="s">
        <v>14</v>
      </c>
      <c r="GV94" s="191" t="s">
        <v>14</v>
      </c>
      <c r="GW94" s="192">
        <v>44493</v>
      </c>
      <c r="GX94" s="190" t="s">
        <v>4190</v>
      </c>
      <c r="GY94" s="184">
        <v>0</v>
      </c>
      <c r="GZ94" s="184" t="s">
        <v>3077</v>
      </c>
      <c r="HA94" s="184" t="s">
        <v>21</v>
      </c>
      <c r="HB94" s="184">
        <v>2</v>
      </c>
      <c r="HC94" s="184" t="s">
        <v>14</v>
      </c>
      <c r="HD94" s="184" t="s">
        <v>14</v>
      </c>
      <c r="HE94" s="181">
        <v>44493</v>
      </c>
      <c r="HF94" s="191" t="s">
        <v>4182</v>
      </c>
      <c r="HG94" s="191">
        <v>2</v>
      </c>
      <c r="HH94" s="191" t="s">
        <v>3077</v>
      </c>
      <c r="HI94" s="191" t="s">
        <v>21</v>
      </c>
      <c r="HJ94" s="191">
        <v>2</v>
      </c>
      <c r="HK94" s="191" t="s">
        <v>14</v>
      </c>
      <c r="HL94" s="191" t="s">
        <v>14</v>
      </c>
      <c r="HM94" s="192">
        <v>44493</v>
      </c>
      <c r="HN94" s="190" t="s">
        <v>4188</v>
      </c>
      <c r="HO94" s="184">
        <v>3</v>
      </c>
      <c r="HP94" s="184" t="s">
        <v>3077</v>
      </c>
      <c r="HQ94" s="184" t="s">
        <v>21</v>
      </c>
      <c r="HR94" s="184">
        <v>2</v>
      </c>
      <c r="HS94" s="184" t="s">
        <v>14</v>
      </c>
      <c r="HT94" s="184" t="s">
        <v>14</v>
      </c>
      <c r="HU94" s="181">
        <v>44493</v>
      </c>
      <c r="HV94" s="191" t="s">
        <v>4185</v>
      </c>
      <c r="HW94" s="191">
        <v>0</v>
      </c>
      <c r="HX94" s="191" t="s">
        <v>3077</v>
      </c>
      <c r="HY94" s="191" t="s">
        <v>21</v>
      </c>
      <c r="HZ94" s="191">
        <v>2</v>
      </c>
      <c r="IA94" s="191" t="s">
        <v>14</v>
      </c>
      <c r="IB94" s="191" t="s">
        <v>14</v>
      </c>
      <c r="IC94" s="192">
        <v>44493</v>
      </c>
      <c r="ID94" s="190" t="s">
        <v>4187</v>
      </c>
      <c r="IE94" s="184">
        <v>0</v>
      </c>
      <c r="IF94" s="184" t="s">
        <v>3077</v>
      </c>
      <c r="IG94" s="184" t="s">
        <v>21</v>
      </c>
      <c r="IH94" s="184">
        <v>2</v>
      </c>
      <c r="II94" s="184" t="s">
        <v>14</v>
      </c>
      <c r="IJ94" s="184" t="s">
        <v>14</v>
      </c>
      <c r="IK94" s="181">
        <v>44493</v>
      </c>
      <c r="IL94" s="191" t="s">
        <v>4186</v>
      </c>
      <c r="IM94" s="191">
        <v>3</v>
      </c>
      <c r="IN94" s="191" t="s">
        <v>3077</v>
      </c>
      <c r="IO94" s="191" t="s">
        <v>21</v>
      </c>
      <c r="IP94" s="191">
        <v>2</v>
      </c>
      <c r="IQ94" s="191" t="s">
        <v>14</v>
      </c>
      <c r="IR94" s="191" t="s">
        <v>14</v>
      </c>
      <c r="IS94" s="192">
        <v>44493</v>
      </c>
    </row>
    <row r="95" spans="1:253" s="286" customFormat="1" ht="12.75" customHeight="1" x14ac:dyDescent="0.2">
      <c r="A95" s="286" t="s">
        <v>226</v>
      </c>
      <c r="B95" s="286" t="s">
        <v>7808</v>
      </c>
      <c r="C95" s="286" t="s">
        <v>227</v>
      </c>
      <c r="D95" s="286" t="s">
        <v>228</v>
      </c>
      <c r="E95" s="286" t="s">
        <v>7468</v>
      </c>
      <c r="F95" s="286" t="s">
        <v>5966</v>
      </c>
      <c r="G95" s="179">
        <v>5355000</v>
      </c>
      <c r="H95" s="180" t="s">
        <v>5963</v>
      </c>
      <c r="I95" s="180" t="s">
        <v>41</v>
      </c>
      <c r="J95" s="180">
        <v>1</v>
      </c>
      <c r="K95" s="180" t="s">
        <v>5965</v>
      </c>
      <c r="L95" s="180" t="s">
        <v>5964</v>
      </c>
      <c r="M95" s="181">
        <v>44580</v>
      </c>
      <c r="N95" s="190" t="s">
        <v>5970</v>
      </c>
      <c r="O95" s="182">
        <v>6025</v>
      </c>
      <c r="P95" s="182" t="s">
        <v>5967</v>
      </c>
      <c r="Q95" s="182" t="s">
        <v>41</v>
      </c>
      <c r="R95" s="182">
        <v>1</v>
      </c>
      <c r="S95" s="182" t="s">
        <v>5969</v>
      </c>
      <c r="T95" s="182" t="s">
        <v>5968</v>
      </c>
      <c r="U95" s="183">
        <v>44580</v>
      </c>
      <c r="V95" s="190" t="s">
        <v>5974</v>
      </c>
      <c r="W95" s="180">
        <v>5355000</v>
      </c>
      <c r="X95" s="180" t="s">
        <v>5971</v>
      </c>
      <c r="Y95" s="180" t="s">
        <v>41</v>
      </c>
      <c r="Z95" s="180">
        <v>1</v>
      </c>
      <c r="AA95" s="180" t="s">
        <v>5973</v>
      </c>
      <c r="AB95" s="180" t="s">
        <v>5972</v>
      </c>
      <c r="AC95" s="181">
        <v>44580</v>
      </c>
      <c r="AD95" s="190" t="s">
        <v>5976</v>
      </c>
      <c r="AE95" s="188">
        <v>4712000</v>
      </c>
      <c r="AF95" s="188" t="s">
        <v>5971</v>
      </c>
      <c r="AG95" s="188" t="s">
        <v>41</v>
      </c>
      <c r="AH95" s="188">
        <v>1</v>
      </c>
      <c r="AI95" s="188" t="s">
        <v>5975</v>
      </c>
      <c r="AJ95" s="188" t="s">
        <v>5972</v>
      </c>
      <c r="AK95" s="189">
        <v>44580</v>
      </c>
      <c r="AL95" s="190" t="s">
        <v>5980</v>
      </c>
      <c r="AM95" s="180">
        <v>6401000</v>
      </c>
      <c r="AN95" s="180" t="s">
        <v>5977</v>
      </c>
      <c r="AO95" s="180" t="s">
        <v>59</v>
      </c>
      <c r="AP95" s="180">
        <v>3</v>
      </c>
      <c r="AQ95" s="180" t="s">
        <v>5979</v>
      </c>
      <c r="AR95" s="180" t="s">
        <v>5978</v>
      </c>
      <c r="AS95" s="181">
        <v>44580</v>
      </c>
      <c r="AT95" s="191" t="s">
        <v>5984</v>
      </c>
      <c r="AU95" s="188">
        <v>5727</v>
      </c>
      <c r="AV95" s="188" t="s">
        <v>5981</v>
      </c>
      <c r="AW95" s="188" t="s">
        <v>21</v>
      </c>
      <c r="AX95" s="188">
        <v>2</v>
      </c>
      <c r="AY95" s="188" t="s">
        <v>5983</v>
      </c>
      <c r="AZ95" s="188" t="s">
        <v>5982</v>
      </c>
      <c r="BA95" s="189">
        <v>44580</v>
      </c>
      <c r="BB95" s="190" t="s">
        <v>239</v>
      </c>
      <c r="BC95" s="180" t="s">
        <v>14</v>
      </c>
      <c r="BD95" s="180">
        <v>0</v>
      </c>
      <c r="BE95" s="180" t="s">
        <v>14</v>
      </c>
      <c r="BF95" s="180" t="s">
        <v>14</v>
      </c>
      <c r="BG95" s="180" t="s">
        <v>238</v>
      </c>
      <c r="BH95" s="180">
        <v>0</v>
      </c>
      <c r="BI95" s="181">
        <v>43503</v>
      </c>
      <c r="BJ95" s="191" t="s">
        <v>5986</v>
      </c>
      <c r="BK95" s="191">
        <v>37</v>
      </c>
      <c r="BL95" s="191" t="s">
        <v>5981</v>
      </c>
      <c r="BM95" s="191" t="s">
        <v>21</v>
      </c>
      <c r="BN95" s="191">
        <v>2</v>
      </c>
      <c r="BO95" s="191" t="s">
        <v>5985</v>
      </c>
      <c r="BP95" s="188" t="s">
        <v>5982</v>
      </c>
      <c r="BQ95" s="192">
        <v>44580</v>
      </c>
      <c r="BR95" s="190" t="s">
        <v>232</v>
      </c>
      <c r="BS95" s="184">
        <v>160000</v>
      </c>
      <c r="BT95" s="184" t="s">
        <v>229</v>
      </c>
      <c r="BU95" s="184" t="s">
        <v>21</v>
      </c>
      <c r="BV95" s="184">
        <v>2</v>
      </c>
      <c r="BW95" s="184" t="s">
        <v>231</v>
      </c>
      <c r="BX95" s="184" t="s">
        <v>230</v>
      </c>
      <c r="BY95" s="181">
        <v>43503</v>
      </c>
      <c r="BZ95" s="191" t="s">
        <v>235</v>
      </c>
      <c r="CA95" s="191">
        <v>11422</v>
      </c>
      <c r="CB95" s="191" t="s">
        <v>229</v>
      </c>
      <c r="CC95" s="191" t="s">
        <v>21</v>
      </c>
      <c r="CD95" s="191">
        <v>2</v>
      </c>
      <c r="CE95" s="191" t="s">
        <v>234</v>
      </c>
      <c r="CF95" s="191" t="s">
        <v>233</v>
      </c>
      <c r="CG95" s="192">
        <v>43503</v>
      </c>
      <c r="CH95" s="190" t="s">
        <v>8264</v>
      </c>
      <c r="CI95" s="191" t="e">
        <v>#N/A</v>
      </c>
      <c r="CJ95" s="191" t="e">
        <v>#N/A</v>
      </c>
      <c r="CK95" s="191" t="e">
        <v>#N/A</v>
      </c>
      <c r="CL95" s="191" t="e">
        <v>#N/A</v>
      </c>
      <c r="CM95" s="191" t="e">
        <v>#N/A</v>
      </c>
      <c r="CN95" s="191" t="e">
        <v>#N/A</v>
      </c>
      <c r="CO95" s="193" t="e">
        <v>#N/A</v>
      </c>
      <c r="CP95" s="191" t="s">
        <v>1536</v>
      </c>
      <c r="CQ95" s="184" t="s">
        <v>14</v>
      </c>
      <c r="CR95" s="184" t="s">
        <v>1533</v>
      </c>
      <c r="CS95" s="184" t="s">
        <v>14</v>
      </c>
      <c r="CT95" s="184" t="s">
        <v>14</v>
      </c>
      <c r="CU95" s="184" t="s">
        <v>1535</v>
      </c>
      <c r="CV95" s="184" t="s">
        <v>1534</v>
      </c>
      <c r="CW95" s="181">
        <v>43816</v>
      </c>
      <c r="CX95" s="191" t="s">
        <v>5989</v>
      </c>
      <c r="CY95" s="188">
        <v>2356000</v>
      </c>
      <c r="CZ95" s="188" t="s">
        <v>5971</v>
      </c>
      <c r="DA95" s="188" t="s">
        <v>41</v>
      </c>
      <c r="DB95" s="188">
        <v>1</v>
      </c>
      <c r="DC95" s="188" t="s">
        <v>5988</v>
      </c>
      <c r="DD95" s="188" t="s">
        <v>5972</v>
      </c>
      <c r="DE95" s="194">
        <v>44580</v>
      </c>
      <c r="DF95" s="190" t="s">
        <v>5990</v>
      </c>
      <c r="DG95" s="180">
        <v>643000</v>
      </c>
      <c r="DH95" s="184" t="s">
        <v>5971</v>
      </c>
      <c r="DI95" s="184" t="s">
        <v>41</v>
      </c>
      <c r="DJ95" s="184">
        <v>1</v>
      </c>
      <c r="DK95" s="184" t="s">
        <v>5988</v>
      </c>
      <c r="DL95" s="184" t="s">
        <v>5972</v>
      </c>
      <c r="DM95" s="181">
        <v>44580</v>
      </c>
      <c r="DN95" s="191" t="s">
        <v>5991</v>
      </c>
      <c r="DO95" s="188">
        <v>2356000</v>
      </c>
      <c r="DP95" s="191" t="s">
        <v>5971</v>
      </c>
      <c r="DQ95" s="191" t="s">
        <v>41</v>
      </c>
      <c r="DR95" s="191">
        <v>1</v>
      </c>
      <c r="DS95" s="191" t="s">
        <v>5988</v>
      </c>
      <c r="DT95" s="191" t="s">
        <v>5972</v>
      </c>
      <c r="DU95" s="192">
        <v>44580</v>
      </c>
      <c r="DV95" s="190" t="s">
        <v>5992</v>
      </c>
      <c r="DW95" s="180">
        <v>2035000</v>
      </c>
      <c r="DX95" s="184" t="s">
        <v>5971</v>
      </c>
      <c r="DY95" s="184" t="s">
        <v>41</v>
      </c>
      <c r="DZ95" s="184">
        <v>1</v>
      </c>
      <c r="EA95" s="184" t="s">
        <v>5988</v>
      </c>
      <c r="EB95" s="184" t="s">
        <v>5972</v>
      </c>
      <c r="EC95" s="181">
        <v>44580</v>
      </c>
      <c r="ED95" s="191" t="s">
        <v>5993</v>
      </c>
      <c r="EE95" s="188">
        <v>321000</v>
      </c>
      <c r="EF95" s="191" t="s">
        <v>5971</v>
      </c>
      <c r="EG95" s="191" t="s">
        <v>41</v>
      </c>
      <c r="EH95" s="191">
        <v>1</v>
      </c>
      <c r="EI95" s="191" t="s">
        <v>5988</v>
      </c>
      <c r="EJ95" s="191" t="s">
        <v>5972</v>
      </c>
      <c r="EK95" s="192">
        <v>44580</v>
      </c>
      <c r="EL95" s="190" t="s">
        <v>5994</v>
      </c>
      <c r="EM95" s="180">
        <v>0</v>
      </c>
      <c r="EN95" s="184" t="s">
        <v>5971</v>
      </c>
      <c r="EO95" s="184" t="s">
        <v>41</v>
      </c>
      <c r="EP95" s="184">
        <v>1</v>
      </c>
      <c r="EQ95" s="184" t="s">
        <v>5988</v>
      </c>
      <c r="ER95" s="184" t="s">
        <v>5972</v>
      </c>
      <c r="ES95" s="181">
        <v>44580</v>
      </c>
      <c r="ET95" s="191" t="s">
        <v>5987</v>
      </c>
      <c r="EU95" s="191">
        <v>37</v>
      </c>
      <c r="EV95" s="191" t="s">
        <v>5981</v>
      </c>
      <c r="EW95" s="191" t="s">
        <v>21</v>
      </c>
      <c r="EX95" s="191">
        <v>2</v>
      </c>
      <c r="EY95" s="191" t="s">
        <v>5985</v>
      </c>
      <c r="EZ95" s="191" t="s">
        <v>5982</v>
      </c>
      <c r="FA95" s="192">
        <v>44580</v>
      </c>
      <c r="FB95" s="190" t="s">
        <v>237</v>
      </c>
      <c r="FC95" s="184">
        <v>4</v>
      </c>
      <c r="FD95" s="184">
        <v>0</v>
      </c>
      <c r="FE95" s="184" t="s">
        <v>21</v>
      </c>
      <c r="FF95" s="184">
        <v>2</v>
      </c>
      <c r="FG95" s="184" t="s">
        <v>236</v>
      </c>
      <c r="FH95" s="184">
        <v>0</v>
      </c>
      <c r="FI95" s="181">
        <v>43503</v>
      </c>
      <c r="FJ95" s="190" t="s">
        <v>240</v>
      </c>
      <c r="FK95" s="191" t="s">
        <v>14</v>
      </c>
      <c r="FL95" s="191">
        <v>0</v>
      </c>
      <c r="FM95" s="191" t="s">
        <v>14</v>
      </c>
      <c r="FN95" s="191" t="s">
        <v>14</v>
      </c>
      <c r="FO95" s="191">
        <v>0</v>
      </c>
      <c r="FP95" s="188">
        <v>0</v>
      </c>
      <c r="FQ95" s="189">
        <v>43503</v>
      </c>
      <c r="FR95" s="190" t="s">
        <v>1069</v>
      </c>
      <c r="FS95" s="184">
        <v>4950000</v>
      </c>
      <c r="FT95" s="184" t="s">
        <v>1066</v>
      </c>
      <c r="FU95" s="184" t="s">
        <v>21</v>
      </c>
      <c r="FV95" s="184">
        <v>2</v>
      </c>
      <c r="FW95" s="184" t="s">
        <v>1068</v>
      </c>
      <c r="FX95" s="184" t="s">
        <v>1067</v>
      </c>
      <c r="FY95" s="181">
        <v>43585</v>
      </c>
      <c r="FZ95" s="191" t="s">
        <v>4024</v>
      </c>
      <c r="GA95" s="191">
        <v>2</v>
      </c>
      <c r="GB95" s="191" t="s">
        <v>3077</v>
      </c>
      <c r="GC95" s="191" t="s">
        <v>21</v>
      </c>
      <c r="GD95" s="191">
        <v>2</v>
      </c>
      <c r="GE95" s="191" t="s">
        <v>14</v>
      </c>
      <c r="GF95" s="191" t="s">
        <v>14</v>
      </c>
      <c r="GG95" s="192">
        <v>44489</v>
      </c>
      <c r="GH95" s="190" t="s">
        <v>4030</v>
      </c>
      <c r="GI95" s="184">
        <v>3</v>
      </c>
      <c r="GJ95" s="184" t="s">
        <v>3077</v>
      </c>
      <c r="GK95" s="184" t="s">
        <v>21</v>
      </c>
      <c r="GL95" s="184">
        <v>2</v>
      </c>
      <c r="GM95" s="184" t="s">
        <v>14</v>
      </c>
      <c r="GN95" s="184" t="s">
        <v>14</v>
      </c>
      <c r="GO95" s="181">
        <v>44489</v>
      </c>
      <c r="GP95" s="191" t="s">
        <v>4025</v>
      </c>
      <c r="GQ95" s="191">
        <v>3</v>
      </c>
      <c r="GR95" s="191" t="s">
        <v>3077</v>
      </c>
      <c r="GS95" s="191" t="s">
        <v>21</v>
      </c>
      <c r="GT95" s="191">
        <v>2</v>
      </c>
      <c r="GU95" s="191" t="s">
        <v>14</v>
      </c>
      <c r="GV95" s="191" t="s">
        <v>14</v>
      </c>
      <c r="GW95" s="192">
        <v>44489</v>
      </c>
      <c r="GX95" s="190" t="s">
        <v>4031</v>
      </c>
      <c r="GY95" s="184">
        <v>0</v>
      </c>
      <c r="GZ95" s="184" t="s">
        <v>3077</v>
      </c>
      <c r="HA95" s="184" t="s">
        <v>21</v>
      </c>
      <c r="HB95" s="184">
        <v>2</v>
      </c>
      <c r="HC95" s="184" t="s">
        <v>14</v>
      </c>
      <c r="HD95" s="184" t="s">
        <v>14</v>
      </c>
      <c r="HE95" s="181">
        <v>44489</v>
      </c>
      <c r="HF95" s="191" t="s">
        <v>4023</v>
      </c>
      <c r="HG95" s="191">
        <v>2</v>
      </c>
      <c r="HH95" s="191" t="s">
        <v>3077</v>
      </c>
      <c r="HI95" s="191" t="s">
        <v>21</v>
      </c>
      <c r="HJ95" s="191">
        <v>2</v>
      </c>
      <c r="HK95" s="191" t="s">
        <v>14</v>
      </c>
      <c r="HL95" s="191" t="s">
        <v>14</v>
      </c>
      <c r="HM95" s="192">
        <v>44489</v>
      </c>
      <c r="HN95" s="190" t="s">
        <v>4029</v>
      </c>
      <c r="HO95" s="184">
        <v>3</v>
      </c>
      <c r="HP95" s="184" t="s">
        <v>3077</v>
      </c>
      <c r="HQ95" s="184" t="s">
        <v>21</v>
      </c>
      <c r="HR95" s="184">
        <v>2</v>
      </c>
      <c r="HS95" s="184" t="s">
        <v>14</v>
      </c>
      <c r="HT95" s="184" t="s">
        <v>14</v>
      </c>
      <c r="HU95" s="181">
        <v>44489</v>
      </c>
      <c r="HV95" s="191" t="s">
        <v>4026</v>
      </c>
      <c r="HW95" s="191">
        <v>3</v>
      </c>
      <c r="HX95" s="191" t="s">
        <v>3077</v>
      </c>
      <c r="HY95" s="191" t="s">
        <v>21</v>
      </c>
      <c r="HZ95" s="191">
        <v>2</v>
      </c>
      <c r="IA95" s="191" t="s">
        <v>14</v>
      </c>
      <c r="IB95" s="191" t="s">
        <v>14</v>
      </c>
      <c r="IC95" s="192">
        <v>44489</v>
      </c>
      <c r="ID95" s="190" t="s">
        <v>4028</v>
      </c>
      <c r="IE95" s="184">
        <v>2</v>
      </c>
      <c r="IF95" s="184" t="s">
        <v>3077</v>
      </c>
      <c r="IG95" s="184" t="s">
        <v>21</v>
      </c>
      <c r="IH95" s="184">
        <v>2</v>
      </c>
      <c r="II95" s="184" t="s">
        <v>14</v>
      </c>
      <c r="IJ95" s="184" t="s">
        <v>14</v>
      </c>
      <c r="IK95" s="181">
        <v>44489</v>
      </c>
      <c r="IL95" s="191" t="s">
        <v>4027</v>
      </c>
      <c r="IM95" s="191">
        <v>3</v>
      </c>
      <c r="IN95" s="191" t="s">
        <v>3077</v>
      </c>
      <c r="IO95" s="191" t="s">
        <v>21</v>
      </c>
      <c r="IP95" s="191">
        <v>2</v>
      </c>
      <c r="IQ95" s="191" t="s">
        <v>14</v>
      </c>
      <c r="IR95" s="191" t="s">
        <v>14</v>
      </c>
      <c r="IS95" s="192">
        <v>44489</v>
      </c>
    </row>
    <row r="96" spans="1:253" s="286" customFormat="1" ht="12.75" customHeight="1" x14ac:dyDescent="0.2">
      <c r="A96" s="286" t="s">
        <v>909</v>
      </c>
      <c r="B96" s="286" t="s">
        <v>7972</v>
      </c>
      <c r="C96" s="286" t="s">
        <v>910</v>
      </c>
      <c r="D96" s="286" t="s">
        <v>911</v>
      </c>
      <c r="E96" s="286" t="s">
        <v>7970</v>
      </c>
      <c r="F96" s="286" t="s">
        <v>2902</v>
      </c>
      <c r="G96" s="179">
        <v>267437000</v>
      </c>
      <c r="H96" s="180" t="s">
        <v>2252</v>
      </c>
      <c r="I96" s="180" t="s">
        <v>41</v>
      </c>
      <c r="J96" s="180">
        <v>1</v>
      </c>
      <c r="K96" s="180" t="s">
        <v>2901</v>
      </c>
      <c r="L96" s="180" t="s">
        <v>2252</v>
      </c>
      <c r="M96" s="181">
        <v>44281</v>
      </c>
      <c r="N96" s="190" t="s">
        <v>1842</v>
      </c>
      <c r="O96" s="182">
        <v>369002</v>
      </c>
      <c r="P96" s="182" t="s">
        <v>1839</v>
      </c>
      <c r="Q96" s="182" t="s">
        <v>21</v>
      </c>
      <c r="R96" s="182">
        <v>2</v>
      </c>
      <c r="S96" s="182" t="s">
        <v>1841</v>
      </c>
      <c r="T96" s="182" t="s">
        <v>1840</v>
      </c>
      <c r="U96" s="183">
        <v>43979</v>
      </c>
      <c r="V96" s="190" t="s">
        <v>2904</v>
      </c>
      <c r="W96" s="180">
        <v>19217000</v>
      </c>
      <c r="X96" s="180" t="s">
        <v>2252</v>
      </c>
      <c r="Y96" s="180" t="s">
        <v>41</v>
      </c>
      <c r="Z96" s="180">
        <v>1</v>
      </c>
      <c r="AA96" s="180" t="s">
        <v>2903</v>
      </c>
      <c r="AB96" s="180" t="s">
        <v>2252</v>
      </c>
      <c r="AC96" s="181">
        <v>44281</v>
      </c>
      <c r="AD96" s="190" t="s">
        <v>2906</v>
      </c>
      <c r="AE96" s="188">
        <v>13183000</v>
      </c>
      <c r="AF96" s="188" t="s">
        <v>2252</v>
      </c>
      <c r="AG96" s="188" t="s">
        <v>21</v>
      </c>
      <c r="AH96" s="188">
        <v>2</v>
      </c>
      <c r="AI96" s="188" t="s">
        <v>2905</v>
      </c>
      <c r="AJ96" s="188" t="s">
        <v>2252</v>
      </c>
      <c r="AK96" s="189">
        <v>44281</v>
      </c>
      <c r="AL96" s="190" t="s">
        <v>2908</v>
      </c>
      <c r="AM96" s="180">
        <v>5158000</v>
      </c>
      <c r="AN96" s="180" t="s">
        <v>2252</v>
      </c>
      <c r="AO96" s="180" t="s">
        <v>21</v>
      </c>
      <c r="AP96" s="180">
        <v>2</v>
      </c>
      <c r="AQ96" s="180" t="s">
        <v>2907</v>
      </c>
      <c r="AR96" s="180" t="s">
        <v>2252</v>
      </c>
      <c r="AS96" s="181">
        <v>44281</v>
      </c>
      <c r="AT96" s="191" t="s">
        <v>1340</v>
      </c>
      <c r="AU96" s="188" t="s">
        <v>14</v>
      </c>
      <c r="AV96" s="188">
        <v>0</v>
      </c>
      <c r="AW96" s="188" t="s">
        <v>14</v>
      </c>
      <c r="AX96" s="188" t="s">
        <v>14</v>
      </c>
      <c r="AY96" s="188">
        <v>0</v>
      </c>
      <c r="AZ96" s="188">
        <v>0</v>
      </c>
      <c r="BA96" s="189">
        <v>43769</v>
      </c>
      <c r="BB96" s="190" t="s">
        <v>1339</v>
      </c>
      <c r="BC96" s="180" t="s">
        <v>14</v>
      </c>
      <c r="BD96" s="180">
        <v>0</v>
      </c>
      <c r="BE96" s="180" t="s">
        <v>14</v>
      </c>
      <c r="BF96" s="180" t="s">
        <v>14</v>
      </c>
      <c r="BG96" s="180">
        <v>0</v>
      </c>
      <c r="BH96" s="180">
        <v>0</v>
      </c>
      <c r="BI96" s="181">
        <v>43769</v>
      </c>
      <c r="BJ96" s="191" t="s">
        <v>2910</v>
      </c>
      <c r="BK96" s="191">
        <v>1833</v>
      </c>
      <c r="BL96" s="191" t="s">
        <v>2252</v>
      </c>
      <c r="BM96" s="191" t="s">
        <v>21</v>
      </c>
      <c r="BN96" s="191">
        <v>2</v>
      </c>
      <c r="BO96" s="191" t="s">
        <v>2909</v>
      </c>
      <c r="BP96" s="188" t="s">
        <v>2252</v>
      </c>
      <c r="BQ96" s="192">
        <v>44281</v>
      </c>
      <c r="BR96" s="190" t="s">
        <v>912</v>
      </c>
      <c r="BS96" s="184">
        <v>0</v>
      </c>
      <c r="BT96" s="184">
        <v>0</v>
      </c>
      <c r="BU96" s="184" t="s">
        <v>21</v>
      </c>
      <c r="BV96" s="184">
        <v>2</v>
      </c>
      <c r="BW96" s="184">
        <v>0</v>
      </c>
      <c r="BX96" s="184">
        <v>0</v>
      </c>
      <c r="BY96" s="181">
        <v>43545</v>
      </c>
      <c r="BZ96" s="191" t="s">
        <v>915</v>
      </c>
      <c r="CA96" s="191">
        <v>4300</v>
      </c>
      <c r="CB96" s="191" t="s">
        <v>913</v>
      </c>
      <c r="CC96" s="191" t="s">
        <v>21</v>
      </c>
      <c r="CD96" s="191">
        <v>2</v>
      </c>
      <c r="CE96" s="191" t="s">
        <v>914</v>
      </c>
      <c r="CF96" s="191">
        <v>0</v>
      </c>
      <c r="CG96" s="192">
        <v>43545</v>
      </c>
      <c r="CH96" s="190" t="s">
        <v>8265</v>
      </c>
      <c r="CI96" s="191" t="e">
        <v>#N/A</v>
      </c>
      <c r="CJ96" s="191" t="e">
        <v>#N/A</v>
      </c>
      <c r="CK96" s="191" t="e">
        <v>#N/A</v>
      </c>
      <c r="CL96" s="191" t="e">
        <v>#N/A</v>
      </c>
      <c r="CM96" s="191" t="e">
        <v>#N/A</v>
      </c>
      <c r="CN96" s="191" t="e">
        <v>#N/A</v>
      </c>
      <c r="CO96" s="193" t="e">
        <v>#N/A</v>
      </c>
      <c r="CP96" s="191" t="s">
        <v>918</v>
      </c>
      <c r="CQ96" s="184">
        <v>5200000</v>
      </c>
      <c r="CR96" s="184" t="s">
        <v>916</v>
      </c>
      <c r="CS96" s="184" t="s">
        <v>21</v>
      </c>
      <c r="CT96" s="184">
        <v>2</v>
      </c>
      <c r="CU96" s="184" t="s">
        <v>917</v>
      </c>
      <c r="CV96" s="184">
        <v>0</v>
      </c>
      <c r="CW96" s="181">
        <v>43545</v>
      </c>
      <c r="CX96" s="191" t="s">
        <v>2914</v>
      </c>
      <c r="CY96" s="188">
        <v>8959000</v>
      </c>
      <c r="CZ96" s="188" t="s">
        <v>2252</v>
      </c>
      <c r="DA96" s="188" t="s">
        <v>21</v>
      </c>
      <c r="DB96" s="188">
        <v>2</v>
      </c>
      <c r="DC96" s="188" t="s">
        <v>2913</v>
      </c>
      <c r="DD96" s="188" t="s">
        <v>2252</v>
      </c>
      <c r="DE96" s="194">
        <v>44281</v>
      </c>
      <c r="DF96" s="190" t="s">
        <v>2915</v>
      </c>
      <c r="DG96" s="180">
        <v>6035000</v>
      </c>
      <c r="DH96" s="184" t="s">
        <v>2252</v>
      </c>
      <c r="DI96" s="184" t="s">
        <v>21</v>
      </c>
      <c r="DJ96" s="184">
        <v>2</v>
      </c>
      <c r="DK96" s="184" t="s">
        <v>2913</v>
      </c>
      <c r="DL96" s="184" t="s">
        <v>2252</v>
      </c>
      <c r="DM96" s="181">
        <v>44281</v>
      </c>
      <c r="DN96" s="191" t="s">
        <v>2916</v>
      </c>
      <c r="DO96" s="188">
        <v>4223000</v>
      </c>
      <c r="DP96" s="191" t="s">
        <v>2252</v>
      </c>
      <c r="DQ96" s="191" t="s">
        <v>21</v>
      </c>
      <c r="DR96" s="191">
        <v>2</v>
      </c>
      <c r="DS96" s="191" t="s">
        <v>2913</v>
      </c>
      <c r="DT96" s="191" t="s">
        <v>2252</v>
      </c>
      <c r="DU96" s="192">
        <v>44281</v>
      </c>
      <c r="DV96" s="190" t="s">
        <v>2917</v>
      </c>
      <c r="DW96" s="180">
        <v>4636000</v>
      </c>
      <c r="DX96" s="184" t="s">
        <v>2252</v>
      </c>
      <c r="DY96" s="184" t="s">
        <v>21</v>
      </c>
      <c r="DZ96" s="184">
        <v>2</v>
      </c>
      <c r="EA96" s="184" t="s">
        <v>2913</v>
      </c>
      <c r="EB96" s="184" t="s">
        <v>2252</v>
      </c>
      <c r="EC96" s="181">
        <v>44281</v>
      </c>
      <c r="ED96" s="191" t="s">
        <v>2918</v>
      </c>
      <c r="EE96" s="188">
        <v>4201000</v>
      </c>
      <c r="EF96" s="191" t="s">
        <v>2252</v>
      </c>
      <c r="EG96" s="191" t="s">
        <v>21</v>
      </c>
      <c r="EH96" s="191">
        <v>2</v>
      </c>
      <c r="EI96" s="191" t="s">
        <v>2913</v>
      </c>
      <c r="EJ96" s="191" t="s">
        <v>2252</v>
      </c>
      <c r="EK96" s="192">
        <v>44281</v>
      </c>
      <c r="EL96" s="190" t="s">
        <v>2919</v>
      </c>
      <c r="EM96" s="180">
        <v>122000</v>
      </c>
      <c r="EN96" s="184" t="s">
        <v>2252</v>
      </c>
      <c r="EO96" s="184" t="s">
        <v>21</v>
      </c>
      <c r="EP96" s="184">
        <v>2</v>
      </c>
      <c r="EQ96" s="184" t="s">
        <v>2913</v>
      </c>
      <c r="ER96" s="184" t="s">
        <v>2252</v>
      </c>
      <c r="ES96" s="181">
        <v>44281</v>
      </c>
      <c r="ET96" s="191" t="s">
        <v>2912</v>
      </c>
      <c r="EU96" s="191">
        <v>4189</v>
      </c>
      <c r="EV96" s="191" t="s">
        <v>2252</v>
      </c>
      <c r="EW96" s="191" t="s">
        <v>21</v>
      </c>
      <c r="EX96" s="191">
        <v>2</v>
      </c>
      <c r="EY96" s="191" t="s">
        <v>2911</v>
      </c>
      <c r="EZ96" s="191" t="s">
        <v>2252</v>
      </c>
      <c r="FA96" s="192">
        <v>44281</v>
      </c>
      <c r="FB96" s="190" t="s">
        <v>1090</v>
      </c>
      <c r="FC96" s="184">
        <v>5</v>
      </c>
      <c r="FD96" s="184" t="s">
        <v>14</v>
      </c>
      <c r="FE96" s="184" t="s">
        <v>21</v>
      </c>
      <c r="FF96" s="184">
        <v>2</v>
      </c>
      <c r="FG96" s="184" t="s">
        <v>14</v>
      </c>
      <c r="FH96" s="184" t="s">
        <v>14</v>
      </c>
      <c r="FI96" s="181">
        <v>43586</v>
      </c>
      <c r="FJ96" s="190" t="s">
        <v>1092</v>
      </c>
      <c r="FK96" s="191" t="s">
        <v>14</v>
      </c>
      <c r="FL96" s="191" t="s">
        <v>1091</v>
      </c>
      <c r="FM96" s="191" t="s">
        <v>21</v>
      </c>
      <c r="FN96" s="191">
        <v>2</v>
      </c>
      <c r="FO96" s="191" t="s">
        <v>14</v>
      </c>
      <c r="FP96" s="188" t="s">
        <v>14</v>
      </c>
      <c r="FQ96" s="189">
        <v>43586</v>
      </c>
      <c r="FR96" s="190" t="s">
        <v>1095</v>
      </c>
      <c r="FS96" s="184">
        <v>800000</v>
      </c>
      <c r="FT96" s="184" t="s">
        <v>1091</v>
      </c>
      <c r="FU96" s="184" t="s">
        <v>21</v>
      </c>
      <c r="FV96" s="184">
        <v>2</v>
      </c>
      <c r="FW96" s="184" t="s">
        <v>1094</v>
      </c>
      <c r="FX96" s="184" t="s">
        <v>1093</v>
      </c>
      <c r="FY96" s="181">
        <v>43586</v>
      </c>
      <c r="FZ96" s="191" t="s">
        <v>4917</v>
      </c>
      <c r="GA96" s="191">
        <v>1</v>
      </c>
      <c r="GB96" s="191" t="s">
        <v>3077</v>
      </c>
      <c r="GC96" s="191" t="s">
        <v>21</v>
      </c>
      <c r="GD96" s="191">
        <v>2</v>
      </c>
      <c r="GE96" s="191" t="s">
        <v>14</v>
      </c>
      <c r="GF96" s="191" t="s">
        <v>14</v>
      </c>
      <c r="GG96" s="192">
        <v>44499</v>
      </c>
      <c r="GH96" s="190" t="s">
        <v>4923</v>
      </c>
      <c r="GI96" s="184">
        <v>3</v>
      </c>
      <c r="GJ96" s="184" t="s">
        <v>3077</v>
      </c>
      <c r="GK96" s="184" t="s">
        <v>21</v>
      </c>
      <c r="GL96" s="184">
        <v>2</v>
      </c>
      <c r="GM96" s="184" t="s">
        <v>14</v>
      </c>
      <c r="GN96" s="184" t="s">
        <v>14</v>
      </c>
      <c r="GO96" s="181">
        <v>44499</v>
      </c>
      <c r="GP96" s="191" t="s">
        <v>4918</v>
      </c>
      <c r="GQ96" s="191">
        <v>1</v>
      </c>
      <c r="GR96" s="191" t="s">
        <v>3077</v>
      </c>
      <c r="GS96" s="191" t="s">
        <v>21</v>
      </c>
      <c r="GT96" s="191">
        <v>2</v>
      </c>
      <c r="GU96" s="191" t="s">
        <v>14</v>
      </c>
      <c r="GV96" s="191" t="s">
        <v>14</v>
      </c>
      <c r="GW96" s="192">
        <v>44499</v>
      </c>
      <c r="GX96" s="190" t="s">
        <v>4924</v>
      </c>
      <c r="GY96" s="184">
        <v>0</v>
      </c>
      <c r="GZ96" s="184" t="s">
        <v>3077</v>
      </c>
      <c r="HA96" s="184" t="s">
        <v>21</v>
      </c>
      <c r="HB96" s="184">
        <v>2</v>
      </c>
      <c r="HC96" s="184" t="s">
        <v>14</v>
      </c>
      <c r="HD96" s="184" t="s">
        <v>14</v>
      </c>
      <c r="HE96" s="181">
        <v>44499</v>
      </c>
      <c r="HF96" s="191" t="s">
        <v>4916</v>
      </c>
      <c r="HG96" s="191">
        <v>2</v>
      </c>
      <c r="HH96" s="191" t="s">
        <v>3077</v>
      </c>
      <c r="HI96" s="191" t="s">
        <v>21</v>
      </c>
      <c r="HJ96" s="191">
        <v>2</v>
      </c>
      <c r="HK96" s="191" t="s">
        <v>14</v>
      </c>
      <c r="HL96" s="191" t="s">
        <v>14</v>
      </c>
      <c r="HM96" s="192">
        <v>44499</v>
      </c>
      <c r="HN96" s="190" t="s">
        <v>4922</v>
      </c>
      <c r="HO96" s="184">
        <v>3</v>
      </c>
      <c r="HP96" s="184" t="s">
        <v>3077</v>
      </c>
      <c r="HQ96" s="184" t="s">
        <v>21</v>
      </c>
      <c r="HR96" s="184">
        <v>2</v>
      </c>
      <c r="HS96" s="184" t="s">
        <v>14</v>
      </c>
      <c r="HT96" s="184" t="s">
        <v>14</v>
      </c>
      <c r="HU96" s="181">
        <v>44499</v>
      </c>
      <c r="HV96" s="191" t="s">
        <v>4919</v>
      </c>
      <c r="HW96" s="191">
        <v>3</v>
      </c>
      <c r="HX96" s="191" t="s">
        <v>3077</v>
      </c>
      <c r="HY96" s="191" t="s">
        <v>21</v>
      </c>
      <c r="HZ96" s="191">
        <v>2</v>
      </c>
      <c r="IA96" s="191" t="s">
        <v>14</v>
      </c>
      <c r="IB96" s="191" t="s">
        <v>14</v>
      </c>
      <c r="IC96" s="192">
        <v>44499</v>
      </c>
      <c r="ID96" s="190" t="s">
        <v>4921</v>
      </c>
      <c r="IE96" s="184">
        <v>3</v>
      </c>
      <c r="IF96" s="184" t="s">
        <v>3077</v>
      </c>
      <c r="IG96" s="184" t="s">
        <v>21</v>
      </c>
      <c r="IH96" s="184">
        <v>2</v>
      </c>
      <c r="II96" s="184" t="s">
        <v>14</v>
      </c>
      <c r="IJ96" s="184" t="s">
        <v>14</v>
      </c>
      <c r="IK96" s="181">
        <v>44499</v>
      </c>
      <c r="IL96" s="191" t="s">
        <v>4920</v>
      </c>
      <c r="IM96" s="191">
        <v>3</v>
      </c>
      <c r="IN96" s="191" t="s">
        <v>3077</v>
      </c>
      <c r="IO96" s="191" t="s">
        <v>21</v>
      </c>
      <c r="IP96" s="191">
        <v>2</v>
      </c>
      <c r="IQ96" s="191" t="s">
        <v>14</v>
      </c>
      <c r="IR96" s="191" t="s">
        <v>14</v>
      </c>
      <c r="IS96" s="192">
        <v>44499</v>
      </c>
    </row>
    <row r="97" spans="1:253" s="286" customFormat="1" ht="12.75" customHeight="1" x14ac:dyDescent="0.2">
      <c r="A97" s="286" t="s">
        <v>1070</v>
      </c>
      <c r="B97" s="286" t="s">
        <v>7972</v>
      </c>
      <c r="C97" s="286" t="s">
        <v>1071</v>
      </c>
      <c r="D97" s="286" t="s">
        <v>1072</v>
      </c>
      <c r="E97" s="286" t="s">
        <v>7975</v>
      </c>
      <c r="F97" s="286" t="s">
        <v>2491</v>
      </c>
      <c r="G97" s="179">
        <v>338382000</v>
      </c>
      <c r="H97" s="180" t="s">
        <v>2488</v>
      </c>
      <c r="I97" s="180" t="s">
        <v>21</v>
      </c>
      <c r="J97" s="180">
        <v>2</v>
      </c>
      <c r="K97" s="180" t="s">
        <v>2490</v>
      </c>
      <c r="L97" s="180" t="s">
        <v>2489</v>
      </c>
      <c r="M97" s="181">
        <v>44224</v>
      </c>
      <c r="N97" s="190" t="s">
        <v>1611</v>
      </c>
      <c r="O97" s="182">
        <v>1458646</v>
      </c>
      <c r="P97" s="182" t="s">
        <v>1608</v>
      </c>
      <c r="Q97" s="182" t="s">
        <v>21</v>
      </c>
      <c r="R97" s="182">
        <v>2</v>
      </c>
      <c r="S97" s="182" t="s">
        <v>1610</v>
      </c>
      <c r="T97" s="182" t="s">
        <v>1609</v>
      </c>
      <c r="U97" s="183">
        <v>43867</v>
      </c>
      <c r="V97" s="190" t="s">
        <v>2495</v>
      </c>
      <c r="W97" s="180">
        <v>73069000</v>
      </c>
      <c r="X97" s="180" t="s">
        <v>2492</v>
      </c>
      <c r="Y97" s="180" t="s">
        <v>21</v>
      </c>
      <c r="Z97" s="180">
        <v>2</v>
      </c>
      <c r="AA97" s="180" t="s">
        <v>2494</v>
      </c>
      <c r="AB97" s="180" t="s">
        <v>2493</v>
      </c>
      <c r="AC97" s="181">
        <v>44224</v>
      </c>
      <c r="AD97" s="190" t="s">
        <v>2499</v>
      </c>
      <c r="AE97" s="188">
        <v>35266000</v>
      </c>
      <c r="AF97" s="188" t="s">
        <v>2496</v>
      </c>
      <c r="AG97" s="188" t="s">
        <v>21</v>
      </c>
      <c r="AH97" s="188">
        <v>2</v>
      </c>
      <c r="AI97" s="188" t="s">
        <v>2498</v>
      </c>
      <c r="AJ97" s="188" t="s">
        <v>2497</v>
      </c>
      <c r="AK97" s="189">
        <v>44224</v>
      </c>
      <c r="AL97" s="190" t="s">
        <v>2503</v>
      </c>
      <c r="AM97" s="180">
        <v>5443000</v>
      </c>
      <c r="AN97" s="180" t="s">
        <v>2500</v>
      </c>
      <c r="AO97" s="180" t="s">
        <v>21</v>
      </c>
      <c r="AP97" s="180">
        <v>2</v>
      </c>
      <c r="AQ97" s="180" t="s">
        <v>2502</v>
      </c>
      <c r="AR97" s="180" t="s">
        <v>2501</v>
      </c>
      <c r="AS97" s="181">
        <v>44224</v>
      </c>
      <c r="AT97" s="191" t="s">
        <v>1462</v>
      </c>
      <c r="AU97" s="188" t="s">
        <v>14</v>
      </c>
      <c r="AV97" s="188" t="s">
        <v>14</v>
      </c>
      <c r="AW97" s="188" t="s">
        <v>14</v>
      </c>
      <c r="AX97" s="188" t="s">
        <v>14</v>
      </c>
      <c r="AY97" s="188" t="s">
        <v>1383</v>
      </c>
      <c r="AZ97" s="188" t="s">
        <v>14</v>
      </c>
      <c r="BA97" s="189">
        <v>43798</v>
      </c>
      <c r="BB97" s="190" t="s">
        <v>1461</v>
      </c>
      <c r="BC97" s="180" t="s">
        <v>14</v>
      </c>
      <c r="BD97" s="180" t="s">
        <v>14</v>
      </c>
      <c r="BE97" s="180" t="s">
        <v>14</v>
      </c>
      <c r="BF97" s="180" t="s">
        <v>14</v>
      </c>
      <c r="BG97" s="180" t="s">
        <v>1383</v>
      </c>
      <c r="BH97" s="180" t="s">
        <v>14</v>
      </c>
      <c r="BI97" s="181">
        <v>43798</v>
      </c>
      <c r="BJ97" s="191" t="s">
        <v>1460</v>
      </c>
      <c r="BK97" s="191" t="s">
        <v>14</v>
      </c>
      <c r="BL97" s="191" t="s">
        <v>14</v>
      </c>
      <c r="BM97" s="191" t="s">
        <v>14</v>
      </c>
      <c r="BN97" s="191" t="s">
        <v>14</v>
      </c>
      <c r="BO97" s="191" t="s">
        <v>1383</v>
      </c>
      <c r="BP97" s="188" t="s">
        <v>14</v>
      </c>
      <c r="BQ97" s="192">
        <v>43798</v>
      </c>
      <c r="BR97" s="190" t="s">
        <v>1073</v>
      </c>
      <c r="BS97" s="184">
        <v>0</v>
      </c>
      <c r="BT97" s="184">
        <v>0</v>
      </c>
      <c r="BU97" s="184" t="s">
        <v>59</v>
      </c>
      <c r="BV97" s="184">
        <v>3</v>
      </c>
      <c r="BW97" s="184">
        <v>0</v>
      </c>
      <c r="BX97" s="184">
        <v>0</v>
      </c>
      <c r="BY97" s="181">
        <v>43585</v>
      </c>
      <c r="BZ97" s="191" t="s">
        <v>1074</v>
      </c>
      <c r="CA97" s="191">
        <v>0</v>
      </c>
      <c r="CB97" s="191" t="s">
        <v>14</v>
      </c>
      <c r="CC97" s="191" t="s">
        <v>59</v>
      </c>
      <c r="CD97" s="191">
        <v>3</v>
      </c>
      <c r="CE97" s="191" t="s">
        <v>14</v>
      </c>
      <c r="CF97" s="191" t="s">
        <v>14</v>
      </c>
      <c r="CG97" s="192">
        <v>43585</v>
      </c>
      <c r="CH97" s="190" t="s">
        <v>8266</v>
      </c>
      <c r="CI97" s="191" t="e">
        <v>#N/A</v>
      </c>
      <c r="CJ97" s="191" t="e">
        <v>#N/A</v>
      </c>
      <c r="CK97" s="191" t="e">
        <v>#N/A</v>
      </c>
      <c r="CL97" s="191" t="e">
        <v>#N/A</v>
      </c>
      <c r="CM97" s="191" t="e">
        <v>#N/A</v>
      </c>
      <c r="CN97" s="191" t="e">
        <v>#N/A</v>
      </c>
      <c r="CO97" s="193" t="e">
        <v>#N/A</v>
      </c>
      <c r="CP97" s="191" t="s">
        <v>1458</v>
      </c>
      <c r="CQ97" s="184" t="s">
        <v>14</v>
      </c>
      <c r="CR97" s="184" t="s">
        <v>14</v>
      </c>
      <c r="CS97" s="184" t="s">
        <v>14</v>
      </c>
      <c r="CT97" s="184" t="s">
        <v>14</v>
      </c>
      <c r="CU97" s="184" t="s">
        <v>1383</v>
      </c>
      <c r="CV97" s="184" t="s">
        <v>14</v>
      </c>
      <c r="CW97" s="181">
        <v>43798</v>
      </c>
      <c r="CX97" s="191" t="s">
        <v>2507</v>
      </c>
      <c r="CY97" s="188">
        <v>20554000</v>
      </c>
      <c r="CZ97" s="188" t="s">
        <v>2504</v>
      </c>
      <c r="DA97" s="188" t="s">
        <v>59</v>
      </c>
      <c r="DB97" s="188">
        <v>3</v>
      </c>
      <c r="DC97" s="188" t="s">
        <v>2506</v>
      </c>
      <c r="DD97" s="188" t="s">
        <v>2505</v>
      </c>
      <c r="DE97" s="194">
        <v>44224</v>
      </c>
      <c r="DF97" s="190" t="s">
        <v>2508</v>
      </c>
      <c r="DG97" s="180">
        <v>39506000</v>
      </c>
      <c r="DH97" s="184" t="s">
        <v>2504</v>
      </c>
      <c r="DI97" s="184" t="s">
        <v>59</v>
      </c>
      <c r="DJ97" s="184">
        <v>3</v>
      </c>
      <c r="DK97" s="184" t="s">
        <v>2506</v>
      </c>
      <c r="DL97" s="184" t="s">
        <v>2505</v>
      </c>
      <c r="DM97" s="181">
        <v>44224</v>
      </c>
      <c r="DN97" s="191" t="s">
        <v>2509</v>
      </c>
      <c r="DO97" s="188">
        <v>13009000</v>
      </c>
      <c r="DP97" s="191" t="s">
        <v>2504</v>
      </c>
      <c r="DQ97" s="191" t="s">
        <v>59</v>
      </c>
      <c r="DR97" s="191">
        <v>3</v>
      </c>
      <c r="DS97" s="191" t="s">
        <v>2506</v>
      </c>
      <c r="DT97" s="191" t="s">
        <v>2505</v>
      </c>
      <c r="DU97" s="192">
        <v>44224</v>
      </c>
      <c r="DV97" s="190" t="s">
        <v>2510</v>
      </c>
      <c r="DW97" s="180">
        <v>20392000</v>
      </c>
      <c r="DX97" s="184" t="s">
        <v>2504</v>
      </c>
      <c r="DY97" s="184" t="s">
        <v>59</v>
      </c>
      <c r="DZ97" s="184">
        <v>3</v>
      </c>
      <c r="EA97" s="184" t="s">
        <v>2506</v>
      </c>
      <c r="EB97" s="184" t="s">
        <v>2505</v>
      </c>
      <c r="EC97" s="181">
        <v>44224</v>
      </c>
      <c r="ED97" s="191" t="s">
        <v>2511</v>
      </c>
      <c r="EE97" s="188">
        <v>162000</v>
      </c>
      <c r="EF97" s="191" t="s">
        <v>2504</v>
      </c>
      <c r="EG97" s="191" t="s">
        <v>59</v>
      </c>
      <c r="EH97" s="191">
        <v>3</v>
      </c>
      <c r="EI97" s="191" t="s">
        <v>2506</v>
      </c>
      <c r="EJ97" s="191" t="s">
        <v>2505</v>
      </c>
      <c r="EK97" s="192">
        <v>44224</v>
      </c>
      <c r="EL97" s="190" t="s">
        <v>2512</v>
      </c>
      <c r="EM97" s="180">
        <v>0</v>
      </c>
      <c r="EN97" s="184" t="s">
        <v>2504</v>
      </c>
      <c r="EO97" s="184" t="s">
        <v>59</v>
      </c>
      <c r="EP97" s="184">
        <v>3</v>
      </c>
      <c r="EQ97" s="184" t="s">
        <v>2506</v>
      </c>
      <c r="ER97" s="184" t="s">
        <v>2505</v>
      </c>
      <c r="ES97" s="181">
        <v>44224</v>
      </c>
      <c r="ET97" s="191" t="s">
        <v>1459</v>
      </c>
      <c r="EU97" s="191" t="s">
        <v>14</v>
      </c>
      <c r="EV97" s="191" t="s">
        <v>14</v>
      </c>
      <c r="EW97" s="191" t="s">
        <v>14</v>
      </c>
      <c r="EX97" s="191" t="s">
        <v>14</v>
      </c>
      <c r="EY97" s="191" t="s">
        <v>1383</v>
      </c>
      <c r="EZ97" s="191" t="s">
        <v>14</v>
      </c>
      <c r="FA97" s="192">
        <v>43798</v>
      </c>
      <c r="FB97" s="190" t="s">
        <v>1076</v>
      </c>
      <c r="FC97" s="184">
        <v>4</v>
      </c>
      <c r="FD97" s="184">
        <v>0</v>
      </c>
      <c r="FE97" s="184" t="s">
        <v>21</v>
      </c>
      <c r="FF97" s="184">
        <v>2</v>
      </c>
      <c r="FG97" s="184" t="s">
        <v>1075</v>
      </c>
      <c r="FH97" s="184">
        <v>0</v>
      </c>
      <c r="FI97" s="181">
        <v>43585</v>
      </c>
      <c r="FJ97" s="190" t="s">
        <v>1078</v>
      </c>
      <c r="FK97" s="191" t="s">
        <v>14</v>
      </c>
      <c r="FL97" s="191">
        <v>0</v>
      </c>
      <c r="FM97" s="191" t="s">
        <v>14</v>
      </c>
      <c r="FN97" s="191" t="s">
        <v>14</v>
      </c>
      <c r="FO97" s="191" t="s">
        <v>1077</v>
      </c>
      <c r="FP97" s="188">
        <v>0</v>
      </c>
      <c r="FQ97" s="189">
        <v>43585</v>
      </c>
      <c r="FR97" s="190" t="s">
        <v>1079</v>
      </c>
      <c r="FS97" s="184" t="s">
        <v>14</v>
      </c>
      <c r="FT97" s="184">
        <v>0</v>
      </c>
      <c r="FU97" s="184" t="s">
        <v>14</v>
      </c>
      <c r="FV97" s="184" t="s">
        <v>14</v>
      </c>
      <c r="FW97" s="184">
        <v>0</v>
      </c>
      <c r="FX97" s="184">
        <v>0</v>
      </c>
      <c r="FY97" s="181">
        <v>43585</v>
      </c>
      <c r="FZ97" s="191" t="s">
        <v>4496</v>
      </c>
      <c r="GA97" s="191">
        <v>3</v>
      </c>
      <c r="GB97" s="191" t="s">
        <v>3077</v>
      </c>
      <c r="GC97" s="191" t="s">
        <v>21</v>
      </c>
      <c r="GD97" s="191">
        <v>2</v>
      </c>
      <c r="GE97" s="191" t="s">
        <v>14</v>
      </c>
      <c r="GF97" s="191" t="s">
        <v>14</v>
      </c>
      <c r="GG97" s="192">
        <v>44496</v>
      </c>
      <c r="GH97" s="190" t="s">
        <v>4502</v>
      </c>
      <c r="GI97" s="184">
        <v>2</v>
      </c>
      <c r="GJ97" s="184" t="s">
        <v>3077</v>
      </c>
      <c r="GK97" s="184" t="s">
        <v>21</v>
      </c>
      <c r="GL97" s="184">
        <v>2</v>
      </c>
      <c r="GM97" s="184" t="s">
        <v>14</v>
      </c>
      <c r="GN97" s="184" t="s">
        <v>14</v>
      </c>
      <c r="GO97" s="181">
        <v>44496</v>
      </c>
      <c r="GP97" s="191" t="s">
        <v>4497</v>
      </c>
      <c r="GQ97" s="191">
        <v>3</v>
      </c>
      <c r="GR97" s="191" t="s">
        <v>3077</v>
      </c>
      <c r="GS97" s="191" t="s">
        <v>21</v>
      </c>
      <c r="GT97" s="191">
        <v>2</v>
      </c>
      <c r="GU97" s="191" t="s">
        <v>14</v>
      </c>
      <c r="GV97" s="191" t="s">
        <v>14</v>
      </c>
      <c r="GW97" s="192">
        <v>44496</v>
      </c>
      <c r="GX97" s="190" t="s">
        <v>4503</v>
      </c>
      <c r="GY97" s="184">
        <v>1</v>
      </c>
      <c r="GZ97" s="184" t="s">
        <v>3077</v>
      </c>
      <c r="HA97" s="184" t="s">
        <v>21</v>
      </c>
      <c r="HB97" s="184">
        <v>2</v>
      </c>
      <c r="HC97" s="184" t="s">
        <v>14</v>
      </c>
      <c r="HD97" s="184" t="s">
        <v>14</v>
      </c>
      <c r="HE97" s="181">
        <v>44496</v>
      </c>
      <c r="HF97" s="191" t="s">
        <v>4495</v>
      </c>
      <c r="HG97" s="191">
        <v>3</v>
      </c>
      <c r="HH97" s="191" t="s">
        <v>3077</v>
      </c>
      <c r="HI97" s="191" t="s">
        <v>21</v>
      </c>
      <c r="HJ97" s="191">
        <v>2</v>
      </c>
      <c r="HK97" s="191" t="s">
        <v>14</v>
      </c>
      <c r="HL97" s="191" t="s">
        <v>14</v>
      </c>
      <c r="HM97" s="192">
        <v>44496</v>
      </c>
      <c r="HN97" s="190" t="s">
        <v>4501</v>
      </c>
      <c r="HO97" s="184">
        <v>3</v>
      </c>
      <c r="HP97" s="184" t="s">
        <v>3077</v>
      </c>
      <c r="HQ97" s="184" t="s">
        <v>21</v>
      </c>
      <c r="HR97" s="184">
        <v>2</v>
      </c>
      <c r="HS97" s="184" t="s">
        <v>14</v>
      </c>
      <c r="HT97" s="184" t="s">
        <v>14</v>
      </c>
      <c r="HU97" s="181">
        <v>44496</v>
      </c>
      <c r="HV97" s="191" t="s">
        <v>4498</v>
      </c>
      <c r="HW97" s="191">
        <v>3</v>
      </c>
      <c r="HX97" s="191" t="s">
        <v>3077</v>
      </c>
      <c r="HY97" s="191" t="s">
        <v>21</v>
      </c>
      <c r="HZ97" s="191">
        <v>2</v>
      </c>
      <c r="IA97" s="191" t="s">
        <v>14</v>
      </c>
      <c r="IB97" s="191" t="s">
        <v>14</v>
      </c>
      <c r="IC97" s="192">
        <v>44496</v>
      </c>
      <c r="ID97" s="190" t="s">
        <v>4500</v>
      </c>
      <c r="IE97" s="184">
        <v>2</v>
      </c>
      <c r="IF97" s="184" t="s">
        <v>3077</v>
      </c>
      <c r="IG97" s="184" t="s">
        <v>21</v>
      </c>
      <c r="IH97" s="184">
        <v>2</v>
      </c>
      <c r="II97" s="184" t="s">
        <v>14</v>
      </c>
      <c r="IJ97" s="184" t="s">
        <v>14</v>
      </c>
      <c r="IK97" s="181">
        <v>44496</v>
      </c>
      <c r="IL97" s="191" t="s">
        <v>4499</v>
      </c>
      <c r="IM97" s="191">
        <v>3</v>
      </c>
      <c r="IN97" s="191" t="s">
        <v>3077</v>
      </c>
      <c r="IO97" s="191" t="s">
        <v>21</v>
      </c>
      <c r="IP97" s="191">
        <v>2</v>
      </c>
      <c r="IQ97" s="191" t="s">
        <v>14</v>
      </c>
      <c r="IR97" s="191" t="s">
        <v>14</v>
      </c>
      <c r="IS97" s="192">
        <v>44496</v>
      </c>
    </row>
    <row r="98" spans="1:253" s="286" customFormat="1" ht="12.75" customHeight="1" x14ac:dyDescent="0.2">
      <c r="A98" s="286" t="s">
        <v>982</v>
      </c>
      <c r="B98" s="286" t="s">
        <v>7972</v>
      </c>
      <c r="C98" s="286" t="s">
        <v>983</v>
      </c>
      <c r="D98" s="286" t="s">
        <v>984</v>
      </c>
      <c r="E98" s="286" t="s">
        <v>7978</v>
      </c>
      <c r="F98" s="286" t="s">
        <v>1002</v>
      </c>
      <c r="G98" s="179">
        <v>1561970000</v>
      </c>
      <c r="H98" s="180" t="s">
        <v>999</v>
      </c>
      <c r="I98" s="180" t="s">
        <v>21</v>
      </c>
      <c r="J98" s="180">
        <v>2</v>
      </c>
      <c r="K98" s="180" t="s">
        <v>1001</v>
      </c>
      <c r="L98" s="180" t="s">
        <v>1000</v>
      </c>
      <c r="M98" s="181">
        <v>43580</v>
      </c>
      <c r="N98" s="190" t="s">
        <v>1352</v>
      </c>
      <c r="O98" s="182">
        <v>235533</v>
      </c>
      <c r="P98" s="182" t="s">
        <v>1349</v>
      </c>
      <c r="Q98" s="182" t="s">
        <v>21</v>
      </c>
      <c r="R98" s="182">
        <v>2</v>
      </c>
      <c r="S98" s="182" t="s">
        <v>1351</v>
      </c>
      <c r="T98" s="182" t="s">
        <v>1350</v>
      </c>
      <c r="U98" s="183">
        <v>43787</v>
      </c>
      <c r="V98" s="190" t="s">
        <v>1357</v>
      </c>
      <c r="W98" s="180">
        <v>16991000</v>
      </c>
      <c r="X98" s="180" t="s">
        <v>1349</v>
      </c>
      <c r="Y98" s="180" t="s">
        <v>21</v>
      </c>
      <c r="Z98" s="180">
        <v>2</v>
      </c>
      <c r="AA98" s="180" t="s">
        <v>1356</v>
      </c>
      <c r="AB98" s="180" t="s">
        <v>1350</v>
      </c>
      <c r="AC98" s="181">
        <v>43787</v>
      </c>
      <c r="AD98" s="190" t="s">
        <v>2082</v>
      </c>
      <c r="AE98" s="188">
        <v>16991000</v>
      </c>
      <c r="AF98" s="188" t="s">
        <v>1349</v>
      </c>
      <c r="AG98" s="188" t="s">
        <v>21</v>
      </c>
      <c r="AH98" s="188">
        <v>2</v>
      </c>
      <c r="AI98" s="188" t="s">
        <v>1356</v>
      </c>
      <c r="AJ98" s="188" t="s">
        <v>1350</v>
      </c>
      <c r="AK98" s="189">
        <v>44110</v>
      </c>
      <c r="AL98" s="190" t="s">
        <v>1355</v>
      </c>
      <c r="AM98" s="180" t="s">
        <v>14</v>
      </c>
      <c r="AN98" s="180" t="s">
        <v>14</v>
      </c>
      <c r="AO98" s="180" t="s">
        <v>14</v>
      </c>
      <c r="AP98" s="180" t="s">
        <v>14</v>
      </c>
      <c r="AQ98" s="180" t="s">
        <v>1354</v>
      </c>
      <c r="AR98" s="180" t="s">
        <v>14</v>
      </c>
      <c r="AS98" s="181">
        <v>43787</v>
      </c>
      <c r="AT98" s="191" t="s">
        <v>992</v>
      </c>
      <c r="AU98" s="188" t="s">
        <v>14</v>
      </c>
      <c r="AV98" s="188" t="s">
        <v>14</v>
      </c>
      <c r="AW98" s="188" t="s">
        <v>14</v>
      </c>
      <c r="AX98" s="188" t="s">
        <v>14</v>
      </c>
      <c r="AY98" s="188" t="s">
        <v>817</v>
      </c>
      <c r="AZ98" s="188" t="s">
        <v>14</v>
      </c>
      <c r="BA98" s="189">
        <v>43580</v>
      </c>
      <c r="BB98" s="190" t="s">
        <v>991</v>
      </c>
      <c r="BC98" s="180" t="s">
        <v>14</v>
      </c>
      <c r="BD98" s="180" t="s">
        <v>14</v>
      </c>
      <c r="BE98" s="180" t="s">
        <v>14</v>
      </c>
      <c r="BF98" s="180" t="s">
        <v>14</v>
      </c>
      <c r="BG98" s="180" t="s">
        <v>817</v>
      </c>
      <c r="BH98" s="180" t="s">
        <v>14</v>
      </c>
      <c r="BI98" s="181">
        <v>43580</v>
      </c>
      <c r="BJ98" s="191" t="s">
        <v>6274</v>
      </c>
      <c r="BK98" s="191">
        <v>181</v>
      </c>
      <c r="BL98" s="191" t="s">
        <v>6029</v>
      </c>
      <c r="BM98" s="191" t="s">
        <v>59</v>
      </c>
      <c r="BN98" s="191">
        <v>3</v>
      </c>
      <c r="BO98" s="191" t="s">
        <v>6273</v>
      </c>
      <c r="BP98" s="188" t="s">
        <v>2855</v>
      </c>
      <c r="BQ98" s="192">
        <v>44584</v>
      </c>
      <c r="BR98" s="190" t="s">
        <v>985</v>
      </c>
      <c r="BS98" s="184" t="s">
        <v>14</v>
      </c>
      <c r="BT98" s="184" t="s">
        <v>14</v>
      </c>
      <c r="BU98" s="184" t="s">
        <v>14</v>
      </c>
      <c r="BV98" s="184" t="s">
        <v>14</v>
      </c>
      <c r="BW98" s="184" t="s">
        <v>817</v>
      </c>
      <c r="BX98" s="184" t="s">
        <v>14</v>
      </c>
      <c r="BY98" s="181">
        <v>43580</v>
      </c>
      <c r="BZ98" s="191" t="s">
        <v>986</v>
      </c>
      <c r="CA98" s="191" t="s">
        <v>14</v>
      </c>
      <c r="CB98" s="191" t="s">
        <v>14</v>
      </c>
      <c r="CC98" s="191" t="s">
        <v>14</v>
      </c>
      <c r="CD98" s="191" t="s">
        <v>14</v>
      </c>
      <c r="CE98" s="191" t="s">
        <v>817</v>
      </c>
      <c r="CF98" s="191" t="s">
        <v>14</v>
      </c>
      <c r="CG98" s="192">
        <v>43580</v>
      </c>
      <c r="CH98" s="190" t="s">
        <v>8267</v>
      </c>
      <c r="CI98" s="191" t="e">
        <v>#N/A</v>
      </c>
      <c r="CJ98" s="191" t="e">
        <v>#N/A</v>
      </c>
      <c r="CK98" s="191" t="e">
        <v>#N/A</v>
      </c>
      <c r="CL98" s="191" t="e">
        <v>#N/A</v>
      </c>
      <c r="CM98" s="191" t="e">
        <v>#N/A</v>
      </c>
      <c r="CN98" s="191" t="e">
        <v>#N/A</v>
      </c>
      <c r="CO98" s="193" t="e">
        <v>#N/A</v>
      </c>
      <c r="CP98" s="191" t="s">
        <v>989</v>
      </c>
      <c r="CQ98" s="184" t="s">
        <v>14</v>
      </c>
      <c r="CR98" s="184" t="s">
        <v>14</v>
      </c>
      <c r="CS98" s="184" t="s">
        <v>14</v>
      </c>
      <c r="CT98" s="184" t="s">
        <v>14</v>
      </c>
      <c r="CU98" s="184" t="s">
        <v>817</v>
      </c>
      <c r="CV98" s="184" t="s">
        <v>14</v>
      </c>
      <c r="CW98" s="181">
        <v>43580</v>
      </c>
      <c r="CX98" s="191" t="s">
        <v>996</v>
      </c>
      <c r="CY98" s="188" t="s">
        <v>14</v>
      </c>
      <c r="CZ98" s="188" t="s">
        <v>14</v>
      </c>
      <c r="DA98" s="188" t="s">
        <v>59</v>
      </c>
      <c r="DB98" s="188">
        <v>3</v>
      </c>
      <c r="DC98" s="188" t="s">
        <v>817</v>
      </c>
      <c r="DD98" s="188" t="s">
        <v>14</v>
      </c>
      <c r="DE98" s="194">
        <v>43580</v>
      </c>
      <c r="DF98" s="190" t="s">
        <v>1353</v>
      </c>
      <c r="DG98" s="180" t="s">
        <v>14</v>
      </c>
      <c r="DH98" s="184" t="s">
        <v>14</v>
      </c>
      <c r="DI98" s="184" t="s">
        <v>14</v>
      </c>
      <c r="DJ98" s="184" t="s">
        <v>14</v>
      </c>
      <c r="DK98" s="184" t="s">
        <v>14</v>
      </c>
      <c r="DL98" s="184" t="s">
        <v>14</v>
      </c>
      <c r="DM98" s="181">
        <v>43787</v>
      </c>
      <c r="DN98" s="191" t="s">
        <v>998</v>
      </c>
      <c r="DO98" s="188" t="s">
        <v>14</v>
      </c>
      <c r="DP98" s="191" t="s">
        <v>14</v>
      </c>
      <c r="DQ98" s="191" t="s">
        <v>59</v>
      </c>
      <c r="DR98" s="191">
        <v>3</v>
      </c>
      <c r="DS98" s="191" t="s">
        <v>817</v>
      </c>
      <c r="DT98" s="191" t="s">
        <v>14</v>
      </c>
      <c r="DU98" s="192">
        <v>43580</v>
      </c>
      <c r="DV98" s="190" t="s">
        <v>993</v>
      </c>
      <c r="DW98" s="180" t="s">
        <v>14</v>
      </c>
      <c r="DX98" s="184" t="s">
        <v>14</v>
      </c>
      <c r="DY98" s="184" t="s">
        <v>59</v>
      </c>
      <c r="DZ98" s="184">
        <v>3</v>
      </c>
      <c r="EA98" s="184" t="s">
        <v>817</v>
      </c>
      <c r="EB98" s="184" t="s">
        <v>14</v>
      </c>
      <c r="EC98" s="181">
        <v>43580</v>
      </c>
      <c r="ED98" s="191" t="s">
        <v>997</v>
      </c>
      <c r="EE98" s="188" t="s">
        <v>14</v>
      </c>
      <c r="EF98" s="191" t="s">
        <v>14</v>
      </c>
      <c r="EG98" s="191" t="s">
        <v>59</v>
      </c>
      <c r="EH98" s="191">
        <v>3</v>
      </c>
      <c r="EI98" s="191" t="s">
        <v>817</v>
      </c>
      <c r="EJ98" s="191" t="s">
        <v>14</v>
      </c>
      <c r="EK98" s="192">
        <v>43580</v>
      </c>
      <c r="EL98" s="190" t="s">
        <v>990</v>
      </c>
      <c r="EM98" s="180" t="s">
        <v>14</v>
      </c>
      <c r="EN98" s="184" t="s">
        <v>14</v>
      </c>
      <c r="EO98" s="184" t="s">
        <v>59</v>
      </c>
      <c r="EP98" s="184">
        <v>3</v>
      </c>
      <c r="EQ98" s="184" t="s">
        <v>817</v>
      </c>
      <c r="ER98" s="184" t="s">
        <v>14</v>
      </c>
      <c r="ES98" s="181">
        <v>43580</v>
      </c>
      <c r="ET98" s="191" t="s">
        <v>6276</v>
      </c>
      <c r="EU98" s="191">
        <v>1168</v>
      </c>
      <c r="EV98" s="191" t="s">
        <v>6029</v>
      </c>
      <c r="EW98" s="191" t="s">
        <v>59</v>
      </c>
      <c r="EX98" s="191">
        <v>3</v>
      </c>
      <c r="EY98" s="191" t="s">
        <v>6275</v>
      </c>
      <c r="EZ98" s="191" t="s">
        <v>2855</v>
      </c>
      <c r="FA98" s="192">
        <v>44584</v>
      </c>
      <c r="FB98" s="190" t="s">
        <v>988</v>
      </c>
      <c r="FC98" s="184">
        <v>3</v>
      </c>
      <c r="FD98" s="184" t="s">
        <v>874</v>
      </c>
      <c r="FE98" s="184" t="s">
        <v>21</v>
      </c>
      <c r="FF98" s="184">
        <v>2</v>
      </c>
      <c r="FG98" s="184" t="s">
        <v>987</v>
      </c>
      <c r="FH98" s="184" t="s">
        <v>875</v>
      </c>
      <c r="FI98" s="181">
        <v>43580</v>
      </c>
      <c r="FJ98" s="190" t="s">
        <v>994</v>
      </c>
      <c r="FK98" s="191" t="s">
        <v>14</v>
      </c>
      <c r="FL98" s="191" t="s">
        <v>14</v>
      </c>
      <c r="FM98" s="191" t="s">
        <v>14</v>
      </c>
      <c r="FN98" s="191" t="s">
        <v>14</v>
      </c>
      <c r="FO98" s="191" t="s">
        <v>14</v>
      </c>
      <c r="FP98" s="188" t="s">
        <v>14</v>
      </c>
      <c r="FQ98" s="189">
        <v>43580</v>
      </c>
      <c r="FR98" s="190" t="s">
        <v>995</v>
      </c>
      <c r="FS98" s="184" t="s">
        <v>14</v>
      </c>
      <c r="FT98" s="184" t="s">
        <v>14</v>
      </c>
      <c r="FU98" s="184" t="s">
        <v>14</v>
      </c>
      <c r="FV98" s="184" t="s">
        <v>14</v>
      </c>
      <c r="FW98" s="184" t="s">
        <v>14</v>
      </c>
      <c r="FX98" s="184" t="s">
        <v>14</v>
      </c>
      <c r="FY98" s="181">
        <v>43580</v>
      </c>
      <c r="FZ98" s="191" t="s">
        <v>4953</v>
      </c>
      <c r="GA98" s="191">
        <v>2</v>
      </c>
      <c r="GB98" s="191" t="s">
        <v>3077</v>
      </c>
      <c r="GC98" s="191" t="s">
        <v>21</v>
      </c>
      <c r="GD98" s="191">
        <v>2</v>
      </c>
      <c r="GE98" s="191" t="s">
        <v>14</v>
      </c>
      <c r="GF98" s="191" t="s">
        <v>14</v>
      </c>
      <c r="GG98" s="192">
        <v>44500</v>
      </c>
      <c r="GH98" s="190" t="s">
        <v>4959</v>
      </c>
      <c r="GI98" s="184">
        <v>1</v>
      </c>
      <c r="GJ98" s="184" t="s">
        <v>3077</v>
      </c>
      <c r="GK98" s="184" t="s">
        <v>21</v>
      </c>
      <c r="GL98" s="184">
        <v>2</v>
      </c>
      <c r="GM98" s="184" t="s">
        <v>14</v>
      </c>
      <c r="GN98" s="184" t="s">
        <v>14</v>
      </c>
      <c r="GO98" s="181">
        <v>44500</v>
      </c>
      <c r="GP98" s="191" t="s">
        <v>4954</v>
      </c>
      <c r="GQ98" s="191">
        <v>2</v>
      </c>
      <c r="GR98" s="191" t="s">
        <v>3077</v>
      </c>
      <c r="GS98" s="191" t="s">
        <v>21</v>
      </c>
      <c r="GT98" s="191">
        <v>2</v>
      </c>
      <c r="GU98" s="191" t="s">
        <v>14</v>
      </c>
      <c r="GV98" s="191" t="s">
        <v>14</v>
      </c>
      <c r="GW98" s="192">
        <v>44500</v>
      </c>
      <c r="GX98" s="190" t="s">
        <v>4960</v>
      </c>
      <c r="GY98" s="184">
        <v>0</v>
      </c>
      <c r="GZ98" s="184" t="s">
        <v>3077</v>
      </c>
      <c r="HA98" s="184" t="s">
        <v>21</v>
      </c>
      <c r="HB98" s="184">
        <v>2</v>
      </c>
      <c r="HC98" s="184" t="s">
        <v>14</v>
      </c>
      <c r="HD98" s="184" t="s">
        <v>14</v>
      </c>
      <c r="HE98" s="181">
        <v>44500</v>
      </c>
      <c r="HF98" s="191" t="s">
        <v>4952</v>
      </c>
      <c r="HG98" s="191">
        <v>0</v>
      </c>
      <c r="HH98" s="191" t="s">
        <v>3077</v>
      </c>
      <c r="HI98" s="191" t="s">
        <v>21</v>
      </c>
      <c r="HJ98" s="191">
        <v>2</v>
      </c>
      <c r="HK98" s="191" t="s">
        <v>14</v>
      </c>
      <c r="HL98" s="191" t="s">
        <v>14</v>
      </c>
      <c r="HM98" s="192">
        <v>44500</v>
      </c>
      <c r="HN98" s="190" t="s">
        <v>4958</v>
      </c>
      <c r="HO98" s="184">
        <v>2</v>
      </c>
      <c r="HP98" s="184" t="s">
        <v>3077</v>
      </c>
      <c r="HQ98" s="184" t="s">
        <v>21</v>
      </c>
      <c r="HR98" s="184">
        <v>2</v>
      </c>
      <c r="HS98" s="184" t="s">
        <v>14</v>
      </c>
      <c r="HT98" s="184" t="s">
        <v>14</v>
      </c>
      <c r="HU98" s="181">
        <v>44500</v>
      </c>
      <c r="HV98" s="191" t="s">
        <v>4955</v>
      </c>
      <c r="HW98" s="191">
        <v>1</v>
      </c>
      <c r="HX98" s="191" t="s">
        <v>3077</v>
      </c>
      <c r="HY98" s="191" t="s">
        <v>21</v>
      </c>
      <c r="HZ98" s="191">
        <v>2</v>
      </c>
      <c r="IA98" s="191" t="s">
        <v>14</v>
      </c>
      <c r="IB98" s="191" t="s">
        <v>14</v>
      </c>
      <c r="IC98" s="192">
        <v>44500</v>
      </c>
      <c r="ID98" s="190" t="s">
        <v>4957</v>
      </c>
      <c r="IE98" s="184">
        <v>1</v>
      </c>
      <c r="IF98" s="184" t="s">
        <v>3077</v>
      </c>
      <c r="IG98" s="184" t="s">
        <v>21</v>
      </c>
      <c r="IH98" s="184">
        <v>2</v>
      </c>
      <c r="II98" s="184" t="s">
        <v>14</v>
      </c>
      <c r="IJ98" s="184" t="s">
        <v>14</v>
      </c>
      <c r="IK98" s="181">
        <v>44500</v>
      </c>
      <c r="IL98" s="191" t="s">
        <v>4956</v>
      </c>
      <c r="IM98" s="191">
        <v>1</v>
      </c>
      <c r="IN98" s="191" t="s">
        <v>3077</v>
      </c>
      <c r="IO98" s="191" t="s">
        <v>21</v>
      </c>
      <c r="IP98" s="191">
        <v>2</v>
      </c>
      <c r="IQ98" s="191" t="s">
        <v>14</v>
      </c>
      <c r="IR98" s="191" t="s">
        <v>14</v>
      </c>
      <c r="IS98" s="192">
        <v>44500</v>
      </c>
    </row>
    <row r="99" spans="1:253" s="286" customFormat="1" ht="12.75" customHeight="1" x14ac:dyDescent="0.2">
      <c r="A99" s="286" t="s">
        <v>1108</v>
      </c>
      <c r="B99" s="286" t="s">
        <v>7972</v>
      </c>
      <c r="C99" s="286" t="s">
        <v>1109</v>
      </c>
      <c r="D99" s="286" t="s">
        <v>1110</v>
      </c>
      <c r="E99" s="286" t="s">
        <v>7981</v>
      </c>
      <c r="F99" s="286" t="s">
        <v>5777</v>
      </c>
      <c r="G99" s="179">
        <v>219859000</v>
      </c>
      <c r="H99" s="180" t="s">
        <v>5775</v>
      </c>
      <c r="I99" s="180" t="s">
        <v>59</v>
      </c>
      <c r="J99" s="180">
        <v>3</v>
      </c>
      <c r="K99" s="180" t="s">
        <v>5776</v>
      </c>
      <c r="L99" s="180" t="s">
        <v>5775</v>
      </c>
      <c r="M99" s="181">
        <v>44560</v>
      </c>
      <c r="N99" s="190" t="s">
        <v>5779</v>
      </c>
      <c r="O99" s="182">
        <v>459193</v>
      </c>
      <c r="P99" s="182" t="s">
        <v>5775</v>
      </c>
      <c r="Q99" s="182" t="s">
        <v>21</v>
      </c>
      <c r="R99" s="182">
        <v>2</v>
      </c>
      <c r="S99" s="182" t="s">
        <v>5778</v>
      </c>
      <c r="T99" s="182" t="s">
        <v>5775</v>
      </c>
      <c r="U99" s="183">
        <v>44560</v>
      </c>
      <c r="V99" s="190" t="s">
        <v>5781</v>
      </c>
      <c r="W99" s="180">
        <v>92491000</v>
      </c>
      <c r="X99" s="180" t="s">
        <v>5775</v>
      </c>
      <c r="Y99" s="180" t="s">
        <v>59</v>
      </c>
      <c r="Z99" s="180">
        <v>3</v>
      </c>
      <c r="AA99" s="180" t="s">
        <v>5780</v>
      </c>
      <c r="AB99" s="180" t="s">
        <v>5775</v>
      </c>
      <c r="AC99" s="181">
        <v>44560</v>
      </c>
      <c r="AD99" s="190" t="s">
        <v>5783</v>
      </c>
      <c r="AE99" s="188">
        <v>36040000</v>
      </c>
      <c r="AF99" s="188" t="s">
        <v>5775</v>
      </c>
      <c r="AG99" s="188" t="s">
        <v>59</v>
      </c>
      <c r="AH99" s="188">
        <v>3</v>
      </c>
      <c r="AI99" s="188" t="s">
        <v>5782</v>
      </c>
      <c r="AJ99" s="188" t="s">
        <v>5775</v>
      </c>
      <c r="AK99" s="189">
        <v>44560</v>
      </c>
      <c r="AL99" s="190" t="s">
        <v>5785</v>
      </c>
      <c r="AM99" s="180">
        <v>22783000</v>
      </c>
      <c r="AN99" s="180" t="s">
        <v>5775</v>
      </c>
      <c r="AO99" s="180" t="s">
        <v>59</v>
      </c>
      <c r="AP99" s="180">
        <v>3</v>
      </c>
      <c r="AQ99" s="180" t="s">
        <v>5784</v>
      </c>
      <c r="AR99" s="180" t="s">
        <v>5775</v>
      </c>
      <c r="AS99" s="181">
        <v>44560</v>
      </c>
      <c r="AT99" s="191" t="s">
        <v>1521</v>
      </c>
      <c r="AU99" s="188" t="s">
        <v>14</v>
      </c>
      <c r="AV99" s="188" t="s">
        <v>1111</v>
      </c>
      <c r="AW99" s="188" t="s">
        <v>21</v>
      </c>
      <c r="AX99" s="188">
        <v>2</v>
      </c>
      <c r="AY99" s="188" t="s">
        <v>1520</v>
      </c>
      <c r="AZ99" s="188" t="s">
        <v>1111</v>
      </c>
      <c r="BA99" s="189">
        <v>43815</v>
      </c>
      <c r="BB99" s="190" t="s">
        <v>1519</v>
      </c>
      <c r="BC99" s="180" t="s">
        <v>14</v>
      </c>
      <c r="BD99" s="180" t="s">
        <v>1111</v>
      </c>
      <c r="BE99" s="180" t="s">
        <v>21</v>
      </c>
      <c r="BF99" s="180">
        <v>2</v>
      </c>
      <c r="BG99" s="180" t="s">
        <v>1518</v>
      </c>
      <c r="BH99" s="180" t="s">
        <v>1111</v>
      </c>
      <c r="BI99" s="181">
        <v>43815</v>
      </c>
      <c r="BJ99" s="191" t="s">
        <v>5787</v>
      </c>
      <c r="BK99" s="191">
        <v>2784</v>
      </c>
      <c r="BL99" s="191" t="s">
        <v>5775</v>
      </c>
      <c r="BM99" s="191" t="s">
        <v>59</v>
      </c>
      <c r="BN99" s="191">
        <v>3</v>
      </c>
      <c r="BO99" s="191" t="s">
        <v>5786</v>
      </c>
      <c r="BP99" s="188" t="s">
        <v>5775</v>
      </c>
      <c r="BQ99" s="192">
        <v>44560</v>
      </c>
      <c r="BR99" s="190" t="s">
        <v>1113</v>
      </c>
      <c r="BS99" s="184" t="s">
        <v>14</v>
      </c>
      <c r="BT99" s="184" t="s">
        <v>1111</v>
      </c>
      <c r="BU99" s="184" t="s">
        <v>21</v>
      </c>
      <c r="BV99" s="184">
        <v>2</v>
      </c>
      <c r="BW99" s="184" t="s">
        <v>1112</v>
      </c>
      <c r="BX99" s="184" t="s">
        <v>1111</v>
      </c>
      <c r="BY99" s="181">
        <v>43606</v>
      </c>
      <c r="BZ99" s="191" t="s">
        <v>1114</v>
      </c>
      <c r="CA99" s="191" t="s">
        <v>14</v>
      </c>
      <c r="CB99" s="191" t="s">
        <v>1111</v>
      </c>
      <c r="CC99" s="191" t="s">
        <v>21</v>
      </c>
      <c r="CD99" s="191">
        <v>2</v>
      </c>
      <c r="CE99" s="191" t="s">
        <v>1112</v>
      </c>
      <c r="CF99" s="191" t="s">
        <v>1111</v>
      </c>
      <c r="CG99" s="192">
        <v>43606</v>
      </c>
      <c r="CH99" s="190" t="s">
        <v>8268</v>
      </c>
      <c r="CI99" s="191" t="e">
        <v>#N/A</v>
      </c>
      <c r="CJ99" s="191" t="e">
        <v>#N/A</v>
      </c>
      <c r="CK99" s="191" t="e">
        <v>#N/A</v>
      </c>
      <c r="CL99" s="191" t="e">
        <v>#N/A</v>
      </c>
      <c r="CM99" s="191" t="e">
        <v>#N/A</v>
      </c>
      <c r="CN99" s="191" t="e">
        <v>#N/A</v>
      </c>
      <c r="CO99" s="193" t="e">
        <v>#N/A</v>
      </c>
      <c r="CP99" s="191" t="s">
        <v>1117</v>
      </c>
      <c r="CQ99" s="184" t="s">
        <v>14</v>
      </c>
      <c r="CR99" s="184" t="s">
        <v>1111</v>
      </c>
      <c r="CS99" s="184" t="s">
        <v>21</v>
      </c>
      <c r="CT99" s="184">
        <v>2</v>
      </c>
      <c r="CU99" s="184" t="s">
        <v>1112</v>
      </c>
      <c r="CV99" s="184" t="s">
        <v>1111</v>
      </c>
      <c r="CW99" s="181">
        <v>43606</v>
      </c>
      <c r="CX99" s="191" t="s">
        <v>5788</v>
      </c>
      <c r="CY99" s="188">
        <v>18212000</v>
      </c>
      <c r="CZ99" s="188" t="s">
        <v>5775</v>
      </c>
      <c r="DA99" s="188" t="s">
        <v>59</v>
      </c>
      <c r="DB99" s="188">
        <v>3</v>
      </c>
      <c r="DC99" s="188" t="s">
        <v>5789</v>
      </c>
      <c r="DD99" s="188" t="s">
        <v>5775</v>
      </c>
      <c r="DE99" s="194">
        <v>44560</v>
      </c>
      <c r="DF99" s="190" t="s">
        <v>5790</v>
      </c>
      <c r="DG99" s="180">
        <v>56450000</v>
      </c>
      <c r="DH99" s="184" t="s">
        <v>5775</v>
      </c>
      <c r="DI99" s="184" t="s">
        <v>59</v>
      </c>
      <c r="DJ99" s="184">
        <v>3</v>
      </c>
      <c r="DK99" s="184" t="s">
        <v>5789</v>
      </c>
      <c r="DL99" s="184" t="s">
        <v>5775</v>
      </c>
      <c r="DM99" s="181">
        <v>44560</v>
      </c>
      <c r="DN99" s="191" t="s">
        <v>5791</v>
      </c>
      <c r="DO99" s="188">
        <v>17829000</v>
      </c>
      <c r="DP99" s="191" t="s">
        <v>5775</v>
      </c>
      <c r="DQ99" s="191" t="s">
        <v>59</v>
      </c>
      <c r="DR99" s="191">
        <v>3</v>
      </c>
      <c r="DS99" s="191" t="s">
        <v>5789</v>
      </c>
      <c r="DT99" s="191" t="s">
        <v>5775</v>
      </c>
      <c r="DU99" s="192">
        <v>44560</v>
      </c>
      <c r="DV99" s="190" t="s">
        <v>5792</v>
      </c>
      <c r="DW99" s="180">
        <v>3111000</v>
      </c>
      <c r="DX99" s="184" t="s">
        <v>5775</v>
      </c>
      <c r="DY99" s="184" t="s">
        <v>59</v>
      </c>
      <c r="DZ99" s="184">
        <v>3</v>
      </c>
      <c r="EA99" s="184" t="s">
        <v>5789</v>
      </c>
      <c r="EB99" s="184" t="s">
        <v>5775</v>
      </c>
      <c r="EC99" s="181">
        <v>44560</v>
      </c>
      <c r="ED99" s="191" t="s">
        <v>5793</v>
      </c>
      <c r="EE99" s="188">
        <v>13541000</v>
      </c>
      <c r="EF99" s="191" t="s">
        <v>5775</v>
      </c>
      <c r="EG99" s="191" t="s">
        <v>59</v>
      </c>
      <c r="EH99" s="191">
        <v>3</v>
      </c>
      <c r="EI99" s="191" t="s">
        <v>5789</v>
      </c>
      <c r="EJ99" s="191" t="s">
        <v>5775</v>
      </c>
      <c r="EK99" s="192">
        <v>44560</v>
      </c>
      <c r="EL99" s="190" t="s">
        <v>5794</v>
      </c>
      <c r="EM99" s="180">
        <v>1560000</v>
      </c>
      <c r="EN99" s="184" t="s">
        <v>5775</v>
      </c>
      <c r="EO99" s="184" t="s">
        <v>59</v>
      </c>
      <c r="EP99" s="184">
        <v>3</v>
      </c>
      <c r="EQ99" s="184" t="s">
        <v>5789</v>
      </c>
      <c r="ER99" s="184" t="s">
        <v>5775</v>
      </c>
      <c r="ES99" s="181">
        <v>44560</v>
      </c>
      <c r="ET99" s="191" t="s">
        <v>2254</v>
      </c>
      <c r="EU99" s="191">
        <v>3043</v>
      </c>
      <c r="EV99" s="191" t="s">
        <v>2252</v>
      </c>
      <c r="EW99" s="191" t="s">
        <v>59</v>
      </c>
      <c r="EX99" s="191">
        <v>3</v>
      </c>
      <c r="EY99" s="191" t="s">
        <v>2253</v>
      </c>
      <c r="EZ99" s="191" t="s">
        <v>2252</v>
      </c>
      <c r="FA99" s="192">
        <v>44165</v>
      </c>
      <c r="FB99" s="190" t="s">
        <v>1116</v>
      </c>
      <c r="FC99" s="184">
        <v>5</v>
      </c>
      <c r="FD99" s="184" t="s">
        <v>1111</v>
      </c>
      <c r="FE99" s="184" t="s">
        <v>21</v>
      </c>
      <c r="FF99" s="184">
        <v>2</v>
      </c>
      <c r="FG99" s="184" t="s">
        <v>1115</v>
      </c>
      <c r="FH99" s="184" t="s">
        <v>1111</v>
      </c>
      <c r="FI99" s="181">
        <v>43606</v>
      </c>
      <c r="FJ99" s="190" t="s">
        <v>8269</v>
      </c>
      <c r="FK99" s="191" t="e">
        <v>#N/A</v>
      </c>
      <c r="FL99" s="191" t="e">
        <v>#N/A</v>
      </c>
      <c r="FM99" s="191" t="e">
        <v>#N/A</v>
      </c>
      <c r="FN99" s="191" t="e">
        <v>#N/A</v>
      </c>
      <c r="FO99" s="191" t="e">
        <v>#N/A</v>
      </c>
      <c r="FP99" s="188" t="e">
        <v>#N/A</v>
      </c>
      <c r="FQ99" s="189" t="e">
        <v>#N/A</v>
      </c>
      <c r="FR99" s="190" t="s">
        <v>1987</v>
      </c>
      <c r="FS99" s="184" t="s">
        <v>14</v>
      </c>
      <c r="FT99" s="184" t="s">
        <v>14</v>
      </c>
      <c r="FU99" s="184" t="s">
        <v>14</v>
      </c>
      <c r="FV99" s="184" t="s">
        <v>14</v>
      </c>
      <c r="FW99" s="184" t="s">
        <v>14</v>
      </c>
      <c r="FX99" s="184" t="s">
        <v>14</v>
      </c>
      <c r="FY99" s="181">
        <v>44015</v>
      </c>
      <c r="FZ99" s="191" t="s">
        <v>4033</v>
      </c>
      <c r="GA99" s="191">
        <v>1</v>
      </c>
      <c r="GB99" s="191" t="s">
        <v>3077</v>
      </c>
      <c r="GC99" s="191" t="s">
        <v>21</v>
      </c>
      <c r="GD99" s="191">
        <v>2</v>
      </c>
      <c r="GE99" s="191" t="s">
        <v>14</v>
      </c>
      <c r="GF99" s="191" t="s">
        <v>14</v>
      </c>
      <c r="GG99" s="192">
        <v>44489</v>
      </c>
      <c r="GH99" s="190" t="s">
        <v>4039</v>
      </c>
      <c r="GI99" s="184">
        <v>3</v>
      </c>
      <c r="GJ99" s="184" t="s">
        <v>3077</v>
      </c>
      <c r="GK99" s="184" t="s">
        <v>21</v>
      </c>
      <c r="GL99" s="184">
        <v>2</v>
      </c>
      <c r="GM99" s="184" t="s">
        <v>14</v>
      </c>
      <c r="GN99" s="184" t="s">
        <v>14</v>
      </c>
      <c r="GO99" s="181">
        <v>44489</v>
      </c>
      <c r="GP99" s="191" t="s">
        <v>4034</v>
      </c>
      <c r="GQ99" s="191">
        <v>2</v>
      </c>
      <c r="GR99" s="191" t="s">
        <v>3077</v>
      </c>
      <c r="GS99" s="191" t="s">
        <v>21</v>
      </c>
      <c r="GT99" s="191">
        <v>2</v>
      </c>
      <c r="GU99" s="191" t="s">
        <v>14</v>
      </c>
      <c r="GV99" s="191" t="s">
        <v>14</v>
      </c>
      <c r="GW99" s="192">
        <v>44489</v>
      </c>
      <c r="GX99" s="190" t="s">
        <v>4040</v>
      </c>
      <c r="GY99" s="184">
        <v>3</v>
      </c>
      <c r="GZ99" s="184" t="s">
        <v>3077</v>
      </c>
      <c r="HA99" s="184" t="s">
        <v>21</v>
      </c>
      <c r="HB99" s="184">
        <v>2</v>
      </c>
      <c r="HC99" s="184" t="s">
        <v>14</v>
      </c>
      <c r="HD99" s="184" t="s">
        <v>14</v>
      </c>
      <c r="HE99" s="181">
        <v>44489</v>
      </c>
      <c r="HF99" s="191" t="s">
        <v>4032</v>
      </c>
      <c r="HG99" s="191">
        <v>2</v>
      </c>
      <c r="HH99" s="191" t="s">
        <v>3077</v>
      </c>
      <c r="HI99" s="191" t="s">
        <v>21</v>
      </c>
      <c r="HJ99" s="191">
        <v>2</v>
      </c>
      <c r="HK99" s="191" t="s">
        <v>14</v>
      </c>
      <c r="HL99" s="191" t="s">
        <v>14</v>
      </c>
      <c r="HM99" s="192">
        <v>44489</v>
      </c>
      <c r="HN99" s="190" t="s">
        <v>4038</v>
      </c>
      <c r="HO99" s="184">
        <v>3</v>
      </c>
      <c r="HP99" s="184" t="s">
        <v>3077</v>
      </c>
      <c r="HQ99" s="184" t="s">
        <v>21</v>
      </c>
      <c r="HR99" s="184">
        <v>2</v>
      </c>
      <c r="HS99" s="184" t="s">
        <v>14</v>
      </c>
      <c r="HT99" s="184" t="s">
        <v>14</v>
      </c>
      <c r="HU99" s="181">
        <v>44489</v>
      </c>
      <c r="HV99" s="191" t="s">
        <v>4035</v>
      </c>
      <c r="HW99" s="191">
        <v>3</v>
      </c>
      <c r="HX99" s="191" t="s">
        <v>3077</v>
      </c>
      <c r="HY99" s="191" t="s">
        <v>21</v>
      </c>
      <c r="HZ99" s="191">
        <v>2</v>
      </c>
      <c r="IA99" s="191" t="s">
        <v>14</v>
      </c>
      <c r="IB99" s="191" t="s">
        <v>14</v>
      </c>
      <c r="IC99" s="192">
        <v>44489</v>
      </c>
      <c r="ID99" s="190" t="s">
        <v>4037</v>
      </c>
      <c r="IE99" s="184">
        <v>3</v>
      </c>
      <c r="IF99" s="184" t="s">
        <v>3077</v>
      </c>
      <c r="IG99" s="184" t="s">
        <v>21</v>
      </c>
      <c r="IH99" s="184">
        <v>2</v>
      </c>
      <c r="II99" s="184" t="s">
        <v>14</v>
      </c>
      <c r="IJ99" s="184" t="s">
        <v>14</v>
      </c>
      <c r="IK99" s="181">
        <v>44489</v>
      </c>
      <c r="IL99" s="191" t="s">
        <v>4036</v>
      </c>
      <c r="IM99" s="191">
        <v>3</v>
      </c>
      <c r="IN99" s="191" t="s">
        <v>3077</v>
      </c>
      <c r="IO99" s="191" t="s">
        <v>21</v>
      </c>
      <c r="IP99" s="191">
        <v>2</v>
      </c>
      <c r="IQ99" s="191" t="s">
        <v>14</v>
      </c>
      <c r="IR99" s="191" t="s">
        <v>14</v>
      </c>
      <c r="IS99" s="192">
        <v>44489</v>
      </c>
    </row>
    <row r="100" spans="1:253" s="286" customFormat="1" ht="12.75" customHeight="1" x14ac:dyDescent="0.2">
      <c r="A100" s="286" t="s">
        <v>1096</v>
      </c>
      <c r="B100" s="286" t="s">
        <v>7972</v>
      </c>
      <c r="C100" s="286" t="s">
        <v>1097</v>
      </c>
      <c r="D100" s="286" t="s">
        <v>1098</v>
      </c>
      <c r="E100" s="286" t="s">
        <v>7985</v>
      </c>
      <c r="F100" s="286" t="s">
        <v>5755</v>
      </c>
      <c r="G100" s="179">
        <v>95223000</v>
      </c>
      <c r="H100" s="180" t="s">
        <v>5753</v>
      </c>
      <c r="I100" s="180" t="s">
        <v>41</v>
      </c>
      <c r="J100" s="180">
        <v>1</v>
      </c>
      <c r="K100" s="180" t="s">
        <v>5754</v>
      </c>
      <c r="L100" s="180" t="s">
        <v>5753</v>
      </c>
      <c r="M100" s="181">
        <v>44560</v>
      </c>
      <c r="N100" s="190" t="s">
        <v>5757</v>
      </c>
      <c r="O100" s="182">
        <v>180868</v>
      </c>
      <c r="P100" s="182" t="s">
        <v>5753</v>
      </c>
      <c r="Q100" s="182" t="s">
        <v>21</v>
      </c>
      <c r="R100" s="182">
        <v>2</v>
      </c>
      <c r="S100" s="182" t="s">
        <v>5756</v>
      </c>
      <c r="T100" s="182" t="s">
        <v>5753</v>
      </c>
      <c r="U100" s="183">
        <v>44560</v>
      </c>
      <c r="V100" s="190" t="s">
        <v>5759</v>
      </c>
      <c r="W100" s="180">
        <v>38040000</v>
      </c>
      <c r="X100" s="180" t="s">
        <v>5753</v>
      </c>
      <c r="Y100" s="180" t="s">
        <v>21</v>
      </c>
      <c r="Z100" s="180">
        <v>2</v>
      </c>
      <c r="AA100" s="180" t="s">
        <v>5758</v>
      </c>
      <c r="AB100" s="180" t="s">
        <v>5753</v>
      </c>
      <c r="AC100" s="181">
        <v>44560</v>
      </c>
      <c r="AD100" s="190" t="s">
        <v>5761</v>
      </c>
      <c r="AE100" s="188">
        <v>12734000</v>
      </c>
      <c r="AF100" s="188" t="s">
        <v>5753</v>
      </c>
      <c r="AG100" s="188" t="s">
        <v>21</v>
      </c>
      <c r="AH100" s="188">
        <v>2</v>
      </c>
      <c r="AI100" s="188" t="s">
        <v>5760</v>
      </c>
      <c r="AJ100" s="188" t="s">
        <v>5753</v>
      </c>
      <c r="AK100" s="189">
        <v>44560</v>
      </c>
      <c r="AL100" s="190" t="s">
        <v>5763</v>
      </c>
      <c r="AM100" s="180">
        <v>4234000</v>
      </c>
      <c r="AN100" s="180" t="s">
        <v>5753</v>
      </c>
      <c r="AO100" s="180" t="s">
        <v>21</v>
      </c>
      <c r="AP100" s="180">
        <v>2</v>
      </c>
      <c r="AQ100" s="180" t="s">
        <v>5762</v>
      </c>
      <c r="AR100" s="180" t="s">
        <v>5753</v>
      </c>
      <c r="AS100" s="181">
        <v>44560</v>
      </c>
      <c r="AT100" s="191" t="s">
        <v>1105</v>
      </c>
      <c r="AU100" s="188" t="s">
        <v>14</v>
      </c>
      <c r="AV100" s="188" t="s">
        <v>14</v>
      </c>
      <c r="AW100" s="188" t="s">
        <v>14</v>
      </c>
      <c r="AX100" s="188" t="s">
        <v>14</v>
      </c>
      <c r="AY100" s="188" t="s">
        <v>14</v>
      </c>
      <c r="AZ100" s="188" t="s">
        <v>14</v>
      </c>
      <c r="BA100" s="189">
        <v>43603</v>
      </c>
      <c r="BB100" s="190" t="s">
        <v>1104</v>
      </c>
      <c r="BC100" s="180" t="s">
        <v>14</v>
      </c>
      <c r="BD100" s="180" t="s">
        <v>14</v>
      </c>
      <c r="BE100" s="180" t="s">
        <v>14</v>
      </c>
      <c r="BF100" s="180" t="s">
        <v>14</v>
      </c>
      <c r="BG100" s="180" t="s">
        <v>14</v>
      </c>
      <c r="BH100" s="180" t="s">
        <v>14</v>
      </c>
      <c r="BI100" s="181">
        <v>43603</v>
      </c>
      <c r="BJ100" s="191" t="s">
        <v>5765</v>
      </c>
      <c r="BK100" s="191">
        <v>23</v>
      </c>
      <c r="BL100" s="191" t="s">
        <v>5753</v>
      </c>
      <c r="BM100" s="191" t="s">
        <v>59</v>
      </c>
      <c r="BN100" s="191">
        <v>3</v>
      </c>
      <c r="BO100" s="191" t="s">
        <v>5764</v>
      </c>
      <c r="BP100" s="188" t="s">
        <v>5753</v>
      </c>
      <c r="BQ100" s="192">
        <v>44560</v>
      </c>
      <c r="BR100" s="190" t="s">
        <v>1099</v>
      </c>
      <c r="BS100" s="184" t="s">
        <v>14</v>
      </c>
      <c r="BT100" s="184" t="s">
        <v>14</v>
      </c>
      <c r="BU100" s="184" t="s">
        <v>14</v>
      </c>
      <c r="BV100" s="184" t="s">
        <v>14</v>
      </c>
      <c r="BW100" s="184" t="s">
        <v>14</v>
      </c>
      <c r="BX100" s="184" t="s">
        <v>14</v>
      </c>
      <c r="BY100" s="181">
        <v>43603</v>
      </c>
      <c r="BZ100" s="191" t="s">
        <v>1100</v>
      </c>
      <c r="CA100" s="191" t="s">
        <v>14</v>
      </c>
      <c r="CB100" s="191" t="s">
        <v>14</v>
      </c>
      <c r="CC100" s="191" t="s">
        <v>14</v>
      </c>
      <c r="CD100" s="191" t="s">
        <v>14</v>
      </c>
      <c r="CE100" s="191" t="s">
        <v>14</v>
      </c>
      <c r="CF100" s="191" t="s">
        <v>14</v>
      </c>
      <c r="CG100" s="192">
        <v>43603</v>
      </c>
      <c r="CH100" s="190" t="s">
        <v>8270</v>
      </c>
      <c r="CI100" s="191" t="e">
        <v>#N/A</v>
      </c>
      <c r="CJ100" s="191" t="e">
        <v>#N/A</v>
      </c>
      <c r="CK100" s="191" t="e">
        <v>#N/A</v>
      </c>
      <c r="CL100" s="191" t="e">
        <v>#N/A</v>
      </c>
      <c r="CM100" s="191" t="e">
        <v>#N/A</v>
      </c>
      <c r="CN100" s="191" t="e">
        <v>#N/A</v>
      </c>
      <c r="CO100" s="193" t="e">
        <v>#N/A</v>
      </c>
      <c r="CP100" s="191" t="s">
        <v>1103</v>
      </c>
      <c r="CQ100" s="184" t="s">
        <v>14</v>
      </c>
      <c r="CR100" s="184" t="s">
        <v>14</v>
      </c>
      <c r="CS100" s="184" t="s">
        <v>14</v>
      </c>
      <c r="CT100" s="184" t="s">
        <v>14</v>
      </c>
      <c r="CU100" s="184" t="s">
        <v>14</v>
      </c>
      <c r="CV100" s="184" t="s">
        <v>14</v>
      </c>
      <c r="CW100" s="181">
        <v>43603</v>
      </c>
      <c r="CX100" s="191" t="s">
        <v>5768</v>
      </c>
      <c r="CY100" s="188">
        <v>2440000</v>
      </c>
      <c r="CZ100" s="188" t="s">
        <v>5767</v>
      </c>
      <c r="DA100" s="188" t="s">
        <v>21</v>
      </c>
      <c r="DB100" s="188">
        <v>2</v>
      </c>
      <c r="DC100" s="188" t="s">
        <v>5769</v>
      </c>
      <c r="DD100" s="188" t="s">
        <v>5753</v>
      </c>
      <c r="DE100" s="194">
        <v>44560</v>
      </c>
      <c r="DF100" s="190" t="s">
        <v>5770</v>
      </c>
      <c r="DG100" s="180">
        <v>25305000</v>
      </c>
      <c r="DH100" s="184" t="s">
        <v>5767</v>
      </c>
      <c r="DI100" s="184" t="s">
        <v>21</v>
      </c>
      <c r="DJ100" s="184">
        <v>2</v>
      </c>
      <c r="DK100" s="184" t="s">
        <v>5769</v>
      </c>
      <c r="DL100" s="184" t="s">
        <v>5753</v>
      </c>
      <c r="DM100" s="181">
        <v>44560</v>
      </c>
      <c r="DN100" s="191" t="s">
        <v>5771</v>
      </c>
      <c r="DO100" s="188">
        <v>10294000</v>
      </c>
      <c r="DP100" s="191" t="s">
        <v>5767</v>
      </c>
      <c r="DQ100" s="191" t="s">
        <v>21</v>
      </c>
      <c r="DR100" s="191">
        <v>2</v>
      </c>
      <c r="DS100" s="191" t="s">
        <v>5769</v>
      </c>
      <c r="DT100" s="191" t="s">
        <v>5753</v>
      </c>
      <c r="DU100" s="192">
        <v>44560</v>
      </c>
      <c r="DV100" s="190" t="s">
        <v>5772</v>
      </c>
      <c r="DW100" s="180">
        <v>1699000</v>
      </c>
      <c r="DX100" s="184" t="s">
        <v>5767</v>
      </c>
      <c r="DY100" s="184" t="s">
        <v>21</v>
      </c>
      <c r="DZ100" s="184">
        <v>2</v>
      </c>
      <c r="EA100" s="184" t="s">
        <v>5769</v>
      </c>
      <c r="EB100" s="184" t="s">
        <v>5753</v>
      </c>
      <c r="EC100" s="181">
        <v>44560</v>
      </c>
      <c r="ED100" s="191" t="s">
        <v>5773</v>
      </c>
      <c r="EE100" s="188">
        <v>741000</v>
      </c>
      <c r="EF100" s="191" t="s">
        <v>5767</v>
      </c>
      <c r="EG100" s="191" t="s">
        <v>21</v>
      </c>
      <c r="EH100" s="191">
        <v>2</v>
      </c>
      <c r="EI100" s="191" t="s">
        <v>5769</v>
      </c>
      <c r="EJ100" s="191" t="s">
        <v>5753</v>
      </c>
      <c r="EK100" s="192">
        <v>44560</v>
      </c>
      <c r="EL100" s="190" t="s">
        <v>5774</v>
      </c>
      <c r="EM100" s="180">
        <v>0</v>
      </c>
      <c r="EN100" s="184" t="s">
        <v>5767</v>
      </c>
      <c r="EO100" s="184" t="s">
        <v>21</v>
      </c>
      <c r="EP100" s="184">
        <v>2</v>
      </c>
      <c r="EQ100" s="184" t="s">
        <v>5769</v>
      </c>
      <c r="ER100" s="184" t="s">
        <v>5753</v>
      </c>
      <c r="ES100" s="181">
        <v>44560</v>
      </c>
      <c r="ET100" s="191" t="s">
        <v>5766</v>
      </c>
      <c r="EU100" s="191">
        <v>190</v>
      </c>
      <c r="EV100" s="191" t="s">
        <v>5753</v>
      </c>
      <c r="EW100" s="191" t="s">
        <v>59</v>
      </c>
      <c r="EX100" s="191">
        <v>3</v>
      </c>
      <c r="EY100" s="191" t="s">
        <v>5764</v>
      </c>
      <c r="EZ100" s="191" t="s">
        <v>5753</v>
      </c>
      <c r="FA100" s="192">
        <v>44560</v>
      </c>
      <c r="FB100" s="190" t="s">
        <v>1102</v>
      </c>
      <c r="FC100" s="184">
        <v>2</v>
      </c>
      <c r="FD100" s="184" t="s">
        <v>14</v>
      </c>
      <c r="FE100" s="184" t="s">
        <v>14</v>
      </c>
      <c r="FF100" s="184" t="s">
        <v>14</v>
      </c>
      <c r="FG100" s="184" t="s">
        <v>1101</v>
      </c>
      <c r="FH100" s="184" t="s">
        <v>14</v>
      </c>
      <c r="FI100" s="181">
        <v>43603</v>
      </c>
      <c r="FJ100" s="190" t="s">
        <v>1106</v>
      </c>
      <c r="FK100" s="191" t="s">
        <v>14</v>
      </c>
      <c r="FL100" s="191" t="s">
        <v>14</v>
      </c>
      <c r="FM100" s="191" t="s">
        <v>14</v>
      </c>
      <c r="FN100" s="191" t="s">
        <v>14</v>
      </c>
      <c r="FO100" s="191" t="s">
        <v>14</v>
      </c>
      <c r="FP100" s="188" t="s">
        <v>14</v>
      </c>
      <c r="FQ100" s="189">
        <v>43603</v>
      </c>
      <c r="FR100" s="190" t="s">
        <v>1107</v>
      </c>
      <c r="FS100" s="184" t="s">
        <v>14</v>
      </c>
      <c r="FT100" s="184" t="s">
        <v>14</v>
      </c>
      <c r="FU100" s="184" t="s">
        <v>14</v>
      </c>
      <c r="FV100" s="184" t="s">
        <v>14</v>
      </c>
      <c r="FW100" s="184" t="s">
        <v>14</v>
      </c>
      <c r="FX100" s="184" t="s">
        <v>14</v>
      </c>
      <c r="FY100" s="181">
        <v>43603</v>
      </c>
      <c r="FZ100" s="191" t="s">
        <v>4042</v>
      </c>
      <c r="GA100" s="191">
        <v>1</v>
      </c>
      <c r="GB100" s="191" t="s">
        <v>3077</v>
      </c>
      <c r="GC100" s="191" t="s">
        <v>21</v>
      </c>
      <c r="GD100" s="191">
        <v>2</v>
      </c>
      <c r="GE100" s="191" t="s">
        <v>14</v>
      </c>
      <c r="GF100" s="191" t="s">
        <v>14</v>
      </c>
      <c r="GG100" s="192">
        <v>44489</v>
      </c>
      <c r="GH100" s="190" t="s">
        <v>4048</v>
      </c>
      <c r="GI100" s="184">
        <v>2</v>
      </c>
      <c r="GJ100" s="184" t="s">
        <v>3077</v>
      </c>
      <c r="GK100" s="184" t="s">
        <v>21</v>
      </c>
      <c r="GL100" s="184">
        <v>2</v>
      </c>
      <c r="GM100" s="184" t="s">
        <v>14</v>
      </c>
      <c r="GN100" s="184" t="s">
        <v>14</v>
      </c>
      <c r="GO100" s="181">
        <v>44489</v>
      </c>
      <c r="GP100" s="191" t="s">
        <v>4043</v>
      </c>
      <c r="GQ100" s="191">
        <v>2</v>
      </c>
      <c r="GR100" s="191" t="s">
        <v>3077</v>
      </c>
      <c r="GS100" s="191" t="s">
        <v>21</v>
      </c>
      <c r="GT100" s="191">
        <v>2</v>
      </c>
      <c r="GU100" s="191" t="s">
        <v>14</v>
      </c>
      <c r="GV100" s="191" t="s">
        <v>14</v>
      </c>
      <c r="GW100" s="192">
        <v>44489</v>
      </c>
      <c r="GX100" s="190" t="s">
        <v>4049</v>
      </c>
      <c r="GY100" s="184">
        <v>0</v>
      </c>
      <c r="GZ100" s="184" t="s">
        <v>3077</v>
      </c>
      <c r="HA100" s="184" t="s">
        <v>21</v>
      </c>
      <c r="HB100" s="184">
        <v>2</v>
      </c>
      <c r="HC100" s="184" t="s">
        <v>14</v>
      </c>
      <c r="HD100" s="184" t="s">
        <v>14</v>
      </c>
      <c r="HE100" s="181">
        <v>44489</v>
      </c>
      <c r="HF100" s="191" t="s">
        <v>4041</v>
      </c>
      <c r="HG100" s="191">
        <v>2</v>
      </c>
      <c r="HH100" s="191" t="s">
        <v>3077</v>
      </c>
      <c r="HI100" s="191" t="s">
        <v>21</v>
      </c>
      <c r="HJ100" s="191">
        <v>2</v>
      </c>
      <c r="HK100" s="191" t="s">
        <v>14</v>
      </c>
      <c r="HL100" s="191" t="s">
        <v>14</v>
      </c>
      <c r="HM100" s="192">
        <v>44489</v>
      </c>
      <c r="HN100" s="190" t="s">
        <v>4047</v>
      </c>
      <c r="HO100" s="184">
        <v>3</v>
      </c>
      <c r="HP100" s="184" t="s">
        <v>3077</v>
      </c>
      <c r="HQ100" s="184" t="s">
        <v>21</v>
      </c>
      <c r="HR100" s="184">
        <v>2</v>
      </c>
      <c r="HS100" s="184" t="s">
        <v>14</v>
      </c>
      <c r="HT100" s="184" t="s">
        <v>14</v>
      </c>
      <c r="HU100" s="181">
        <v>44489</v>
      </c>
      <c r="HV100" s="191" t="s">
        <v>4044</v>
      </c>
      <c r="HW100" s="191">
        <v>1</v>
      </c>
      <c r="HX100" s="191" t="s">
        <v>3077</v>
      </c>
      <c r="HY100" s="191" t="s">
        <v>21</v>
      </c>
      <c r="HZ100" s="191">
        <v>2</v>
      </c>
      <c r="IA100" s="191" t="s">
        <v>14</v>
      </c>
      <c r="IB100" s="191" t="s">
        <v>14</v>
      </c>
      <c r="IC100" s="192">
        <v>44489</v>
      </c>
      <c r="ID100" s="190" t="s">
        <v>4046</v>
      </c>
      <c r="IE100" s="184">
        <v>3</v>
      </c>
      <c r="IF100" s="184" t="s">
        <v>3077</v>
      </c>
      <c r="IG100" s="184" t="s">
        <v>21</v>
      </c>
      <c r="IH100" s="184">
        <v>2</v>
      </c>
      <c r="II100" s="184" t="s">
        <v>14</v>
      </c>
      <c r="IJ100" s="184" t="s">
        <v>14</v>
      </c>
      <c r="IK100" s="181">
        <v>44489</v>
      </c>
      <c r="IL100" s="191" t="s">
        <v>4045</v>
      </c>
      <c r="IM100" s="191">
        <v>1</v>
      </c>
      <c r="IN100" s="191" t="s">
        <v>3077</v>
      </c>
      <c r="IO100" s="191" t="s">
        <v>21</v>
      </c>
      <c r="IP100" s="191">
        <v>2</v>
      </c>
      <c r="IQ100" s="191" t="s">
        <v>14</v>
      </c>
      <c r="IR100" s="191" t="s">
        <v>14</v>
      </c>
      <c r="IS100" s="192">
        <v>44489</v>
      </c>
    </row>
    <row r="101" spans="1:253" s="286" customFormat="1" ht="12.75" customHeight="1" x14ac:dyDescent="0.2">
      <c r="A101" s="286" t="s">
        <v>1005</v>
      </c>
      <c r="B101" s="286" t="s">
        <v>7972</v>
      </c>
      <c r="C101" s="286" t="s">
        <v>1006</v>
      </c>
      <c r="D101" s="286" t="s">
        <v>1007</v>
      </c>
      <c r="E101" s="286" t="s">
        <v>7988</v>
      </c>
      <c r="F101" s="286" t="s">
        <v>1834</v>
      </c>
      <c r="G101" s="179">
        <v>121936000</v>
      </c>
      <c r="H101" s="180" t="s">
        <v>1831</v>
      </c>
      <c r="I101" s="180" t="s">
        <v>41</v>
      </c>
      <c r="J101" s="180">
        <v>1</v>
      </c>
      <c r="K101" s="180" t="s">
        <v>1833</v>
      </c>
      <c r="L101" s="180" t="s">
        <v>1832</v>
      </c>
      <c r="M101" s="181">
        <v>43950</v>
      </c>
      <c r="N101" s="190" t="s">
        <v>1015</v>
      </c>
      <c r="O101" s="182" t="s">
        <v>14</v>
      </c>
      <c r="P101" s="182" t="s">
        <v>14</v>
      </c>
      <c r="Q101" s="182" t="s">
        <v>14</v>
      </c>
      <c r="R101" s="182" t="s">
        <v>14</v>
      </c>
      <c r="S101" s="182" t="s">
        <v>14</v>
      </c>
      <c r="T101" s="182" t="s">
        <v>14</v>
      </c>
      <c r="U101" s="183">
        <v>43581</v>
      </c>
      <c r="V101" s="190" t="s">
        <v>1020</v>
      </c>
      <c r="W101" s="180" t="s">
        <v>14</v>
      </c>
      <c r="X101" s="180" t="s">
        <v>14</v>
      </c>
      <c r="Y101" s="180" t="s">
        <v>14</v>
      </c>
      <c r="Z101" s="180" t="s">
        <v>14</v>
      </c>
      <c r="AA101" s="180" t="s">
        <v>14</v>
      </c>
      <c r="AB101" s="180" t="s">
        <v>14</v>
      </c>
      <c r="AC101" s="181">
        <v>43581</v>
      </c>
      <c r="AD101" s="190" t="s">
        <v>1018</v>
      </c>
      <c r="AE101" s="188" t="s">
        <v>14</v>
      </c>
      <c r="AF101" s="188" t="s">
        <v>14</v>
      </c>
      <c r="AG101" s="188" t="s">
        <v>14</v>
      </c>
      <c r="AH101" s="188" t="s">
        <v>14</v>
      </c>
      <c r="AI101" s="188" t="s">
        <v>14</v>
      </c>
      <c r="AJ101" s="188" t="s">
        <v>14</v>
      </c>
      <c r="AK101" s="189">
        <v>43581</v>
      </c>
      <c r="AL101" s="190" t="s">
        <v>1019</v>
      </c>
      <c r="AM101" s="180" t="s">
        <v>14</v>
      </c>
      <c r="AN101" s="180" t="s">
        <v>14</v>
      </c>
      <c r="AO101" s="180" t="s">
        <v>14</v>
      </c>
      <c r="AP101" s="180" t="s">
        <v>14</v>
      </c>
      <c r="AQ101" s="180" t="s">
        <v>14</v>
      </c>
      <c r="AR101" s="180" t="s">
        <v>14</v>
      </c>
      <c r="AS101" s="181">
        <v>43581</v>
      </c>
      <c r="AT101" s="191" t="s">
        <v>1014</v>
      </c>
      <c r="AU101" s="188" t="s">
        <v>14</v>
      </c>
      <c r="AV101" s="188" t="s">
        <v>14</v>
      </c>
      <c r="AW101" s="188" t="s">
        <v>14</v>
      </c>
      <c r="AX101" s="188" t="s">
        <v>14</v>
      </c>
      <c r="AY101" s="188" t="s">
        <v>14</v>
      </c>
      <c r="AZ101" s="188" t="s">
        <v>14</v>
      </c>
      <c r="BA101" s="189">
        <v>43581</v>
      </c>
      <c r="BB101" s="190" t="s">
        <v>1013</v>
      </c>
      <c r="BC101" s="180" t="s">
        <v>14</v>
      </c>
      <c r="BD101" s="180" t="s">
        <v>14</v>
      </c>
      <c r="BE101" s="180" t="s">
        <v>14</v>
      </c>
      <c r="BF101" s="180" t="s">
        <v>14</v>
      </c>
      <c r="BG101" s="180" t="s">
        <v>14</v>
      </c>
      <c r="BH101" s="180" t="s">
        <v>14</v>
      </c>
      <c r="BI101" s="181">
        <v>43581</v>
      </c>
      <c r="BJ101" s="191" t="s">
        <v>2971</v>
      </c>
      <c r="BK101" s="191">
        <v>604</v>
      </c>
      <c r="BL101" s="191" t="s">
        <v>2968</v>
      </c>
      <c r="BM101" s="191" t="s">
        <v>21</v>
      </c>
      <c r="BN101" s="191">
        <v>2</v>
      </c>
      <c r="BO101" s="191" t="s">
        <v>2970</v>
      </c>
      <c r="BP101" s="188" t="s">
        <v>2969</v>
      </c>
      <c r="BQ101" s="192">
        <v>44286</v>
      </c>
      <c r="BR101" s="190" t="s">
        <v>1008</v>
      </c>
      <c r="BS101" s="184" t="s">
        <v>14</v>
      </c>
      <c r="BT101" s="184" t="s">
        <v>14</v>
      </c>
      <c r="BU101" s="184" t="s">
        <v>14</v>
      </c>
      <c r="BV101" s="184" t="s">
        <v>14</v>
      </c>
      <c r="BW101" s="184" t="s">
        <v>14</v>
      </c>
      <c r="BX101" s="184" t="s">
        <v>14</v>
      </c>
      <c r="BY101" s="181">
        <v>43581</v>
      </c>
      <c r="BZ101" s="191" t="s">
        <v>1009</v>
      </c>
      <c r="CA101" s="191" t="s">
        <v>14</v>
      </c>
      <c r="CB101" s="191" t="s">
        <v>14</v>
      </c>
      <c r="CC101" s="191" t="s">
        <v>14</v>
      </c>
      <c r="CD101" s="191" t="s">
        <v>14</v>
      </c>
      <c r="CE101" s="191" t="s">
        <v>14</v>
      </c>
      <c r="CF101" s="191" t="s">
        <v>14</v>
      </c>
      <c r="CG101" s="192">
        <v>43581</v>
      </c>
      <c r="CH101" s="190" t="s">
        <v>8271</v>
      </c>
      <c r="CI101" s="191" t="e">
        <v>#N/A</v>
      </c>
      <c r="CJ101" s="191" t="e">
        <v>#N/A</v>
      </c>
      <c r="CK101" s="191" t="e">
        <v>#N/A</v>
      </c>
      <c r="CL101" s="191" t="e">
        <v>#N/A</v>
      </c>
      <c r="CM101" s="191" t="e">
        <v>#N/A</v>
      </c>
      <c r="CN101" s="191" t="e">
        <v>#N/A</v>
      </c>
      <c r="CO101" s="193" t="e">
        <v>#N/A</v>
      </c>
      <c r="CP101" s="191" t="s">
        <v>1011</v>
      </c>
      <c r="CQ101" s="184" t="s">
        <v>14</v>
      </c>
      <c r="CR101" s="184" t="s">
        <v>14</v>
      </c>
      <c r="CS101" s="184" t="s">
        <v>14</v>
      </c>
      <c r="CT101" s="184" t="s">
        <v>14</v>
      </c>
      <c r="CU101" s="184" t="s">
        <v>14</v>
      </c>
      <c r="CV101" s="184" t="s">
        <v>14</v>
      </c>
      <c r="CW101" s="181">
        <v>43581</v>
      </c>
      <c r="CX101" s="191" t="s">
        <v>1023</v>
      </c>
      <c r="CY101" s="188" t="s">
        <v>14</v>
      </c>
      <c r="CZ101" s="188" t="s">
        <v>14</v>
      </c>
      <c r="DA101" s="188" t="s">
        <v>14</v>
      </c>
      <c r="DB101" s="188" t="s">
        <v>14</v>
      </c>
      <c r="DC101" s="188" t="s">
        <v>14</v>
      </c>
      <c r="DD101" s="188" t="s">
        <v>14</v>
      </c>
      <c r="DE101" s="194">
        <v>43581</v>
      </c>
      <c r="DF101" s="190" t="s">
        <v>1016</v>
      </c>
      <c r="DG101" s="180" t="s">
        <v>14</v>
      </c>
      <c r="DH101" s="184" t="s">
        <v>14</v>
      </c>
      <c r="DI101" s="184" t="s">
        <v>14</v>
      </c>
      <c r="DJ101" s="184" t="s">
        <v>14</v>
      </c>
      <c r="DK101" s="184" t="s">
        <v>14</v>
      </c>
      <c r="DL101" s="184" t="s">
        <v>14</v>
      </c>
      <c r="DM101" s="181">
        <v>43581</v>
      </c>
      <c r="DN101" s="191" t="s">
        <v>1025</v>
      </c>
      <c r="DO101" s="188" t="s">
        <v>14</v>
      </c>
      <c r="DP101" s="191" t="s">
        <v>14</v>
      </c>
      <c r="DQ101" s="191" t="s">
        <v>14</v>
      </c>
      <c r="DR101" s="191" t="s">
        <v>14</v>
      </c>
      <c r="DS101" s="191" t="s">
        <v>14</v>
      </c>
      <c r="DT101" s="191" t="s">
        <v>14</v>
      </c>
      <c r="DU101" s="192">
        <v>43581</v>
      </c>
      <c r="DV101" s="190" t="s">
        <v>1017</v>
      </c>
      <c r="DW101" s="180" t="s">
        <v>14</v>
      </c>
      <c r="DX101" s="184" t="s">
        <v>14</v>
      </c>
      <c r="DY101" s="184" t="s">
        <v>14</v>
      </c>
      <c r="DZ101" s="184" t="s">
        <v>14</v>
      </c>
      <c r="EA101" s="184" t="s">
        <v>14</v>
      </c>
      <c r="EB101" s="184" t="s">
        <v>14</v>
      </c>
      <c r="EC101" s="181">
        <v>43581</v>
      </c>
      <c r="ED101" s="191" t="s">
        <v>1024</v>
      </c>
      <c r="EE101" s="188" t="s">
        <v>14</v>
      </c>
      <c r="EF101" s="191" t="s">
        <v>14</v>
      </c>
      <c r="EG101" s="191" t="s">
        <v>14</v>
      </c>
      <c r="EH101" s="191" t="s">
        <v>14</v>
      </c>
      <c r="EI101" s="191" t="s">
        <v>14</v>
      </c>
      <c r="EJ101" s="191" t="s">
        <v>14</v>
      </c>
      <c r="EK101" s="192">
        <v>43581</v>
      </c>
      <c r="EL101" s="190" t="s">
        <v>1012</v>
      </c>
      <c r="EM101" s="180" t="s">
        <v>14</v>
      </c>
      <c r="EN101" s="184" t="s">
        <v>14</v>
      </c>
      <c r="EO101" s="184" t="s">
        <v>14</v>
      </c>
      <c r="EP101" s="184" t="s">
        <v>14</v>
      </c>
      <c r="EQ101" s="184" t="s">
        <v>14</v>
      </c>
      <c r="ER101" s="184" t="s">
        <v>14</v>
      </c>
      <c r="ES101" s="181">
        <v>43581</v>
      </c>
      <c r="ET101" s="191" t="s">
        <v>2972</v>
      </c>
      <c r="EU101" s="191">
        <v>604</v>
      </c>
      <c r="EV101" s="191" t="s">
        <v>2968</v>
      </c>
      <c r="EW101" s="191" t="s">
        <v>21</v>
      </c>
      <c r="EX101" s="191">
        <v>2</v>
      </c>
      <c r="EY101" s="191" t="s">
        <v>2970</v>
      </c>
      <c r="EZ101" s="191" t="s">
        <v>2969</v>
      </c>
      <c r="FA101" s="192">
        <v>44286</v>
      </c>
      <c r="FB101" s="190" t="s">
        <v>1010</v>
      </c>
      <c r="FC101" s="184">
        <v>2</v>
      </c>
      <c r="FD101" s="184" t="s">
        <v>14</v>
      </c>
      <c r="FE101" s="184" t="s">
        <v>41</v>
      </c>
      <c r="FF101" s="184">
        <v>1</v>
      </c>
      <c r="FG101" s="184" t="s">
        <v>957</v>
      </c>
      <c r="FH101" s="184" t="s">
        <v>14</v>
      </c>
      <c r="FI101" s="181">
        <v>43581</v>
      </c>
      <c r="FJ101" s="190" t="s">
        <v>1021</v>
      </c>
      <c r="FK101" s="191" t="s">
        <v>14</v>
      </c>
      <c r="FL101" s="191" t="s">
        <v>14</v>
      </c>
      <c r="FM101" s="191" t="s">
        <v>14</v>
      </c>
      <c r="FN101" s="191" t="s">
        <v>14</v>
      </c>
      <c r="FO101" s="191" t="s">
        <v>14</v>
      </c>
      <c r="FP101" s="188" t="s">
        <v>14</v>
      </c>
      <c r="FQ101" s="189">
        <v>43581</v>
      </c>
      <c r="FR101" s="190" t="s">
        <v>1022</v>
      </c>
      <c r="FS101" s="184" t="s">
        <v>14</v>
      </c>
      <c r="FT101" s="184" t="s">
        <v>14</v>
      </c>
      <c r="FU101" s="184" t="s">
        <v>14</v>
      </c>
      <c r="FV101" s="184" t="s">
        <v>14</v>
      </c>
      <c r="FW101" s="184" t="s">
        <v>14</v>
      </c>
      <c r="FX101" s="184" t="s">
        <v>14</v>
      </c>
      <c r="FY101" s="181">
        <v>43581</v>
      </c>
      <c r="FZ101" s="191" t="s">
        <v>4962</v>
      </c>
      <c r="GA101" s="191">
        <v>1</v>
      </c>
      <c r="GB101" s="191" t="s">
        <v>3077</v>
      </c>
      <c r="GC101" s="191" t="s">
        <v>21</v>
      </c>
      <c r="GD101" s="191">
        <v>2</v>
      </c>
      <c r="GE101" s="191" t="s">
        <v>14</v>
      </c>
      <c r="GF101" s="191" t="s">
        <v>14</v>
      </c>
      <c r="GG101" s="192">
        <v>44500</v>
      </c>
      <c r="GH101" s="190" t="s">
        <v>4968</v>
      </c>
      <c r="GI101" s="184">
        <v>3</v>
      </c>
      <c r="GJ101" s="184" t="s">
        <v>3077</v>
      </c>
      <c r="GK101" s="184" t="s">
        <v>21</v>
      </c>
      <c r="GL101" s="184">
        <v>2</v>
      </c>
      <c r="GM101" s="184" t="s">
        <v>14</v>
      </c>
      <c r="GN101" s="184" t="s">
        <v>14</v>
      </c>
      <c r="GO101" s="181">
        <v>44500</v>
      </c>
      <c r="GP101" s="191" t="s">
        <v>4963</v>
      </c>
      <c r="GQ101" s="191">
        <v>2</v>
      </c>
      <c r="GR101" s="191" t="s">
        <v>3077</v>
      </c>
      <c r="GS101" s="191" t="s">
        <v>21</v>
      </c>
      <c r="GT101" s="191">
        <v>2</v>
      </c>
      <c r="GU101" s="191" t="s">
        <v>14</v>
      </c>
      <c r="GV101" s="191" t="s">
        <v>14</v>
      </c>
      <c r="GW101" s="192">
        <v>44500</v>
      </c>
      <c r="GX101" s="190" t="s">
        <v>4969</v>
      </c>
      <c r="GY101" s="184">
        <v>0</v>
      </c>
      <c r="GZ101" s="184" t="s">
        <v>3077</v>
      </c>
      <c r="HA101" s="184" t="s">
        <v>21</v>
      </c>
      <c r="HB101" s="184">
        <v>2</v>
      </c>
      <c r="HC101" s="184" t="s">
        <v>14</v>
      </c>
      <c r="HD101" s="184" t="s">
        <v>14</v>
      </c>
      <c r="HE101" s="181">
        <v>44500</v>
      </c>
      <c r="HF101" s="191" t="s">
        <v>4961</v>
      </c>
      <c r="HG101" s="191">
        <v>2</v>
      </c>
      <c r="HH101" s="191" t="s">
        <v>3077</v>
      </c>
      <c r="HI101" s="191" t="s">
        <v>21</v>
      </c>
      <c r="HJ101" s="191">
        <v>2</v>
      </c>
      <c r="HK101" s="191" t="s">
        <v>14</v>
      </c>
      <c r="HL101" s="191" t="s">
        <v>14</v>
      </c>
      <c r="HM101" s="192">
        <v>44500</v>
      </c>
      <c r="HN101" s="190" t="s">
        <v>4967</v>
      </c>
      <c r="HO101" s="184">
        <v>2</v>
      </c>
      <c r="HP101" s="184" t="s">
        <v>3077</v>
      </c>
      <c r="HQ101" s="184" t="s">
        <v>21</v>
      </c>
      <c r="HR101" s="184">
        <v>2</v>
      </c>
      <c r="HS101" s="184" t="s">
        <v>14</v>
      </c>
      <c r="HT101" s="184" t="s">
        <v>14</v>
      </c>
      <c r="HU101" s="181">
        <v>44500</v>
      </c>
      <c r="HV101" s="191" t="s">
        <v>4964</v>
      </c>
      <c r="HW101" s="191">
        <v>1</v>
      </c>
      <c r="HX101" s="191" t="s">
        <v>3077</v>
      </c>
      <c r="HY101" s="191" t="s">
        <v>21</v>
      </c>
      <c r="HZ101" s="191">
        <v>2</v>
      </c>
      <c r="IA101" s="191" t="s">
        <v>14</v>
      </c>
      <c r="IB101" s="191" t="s">
        <v>14</v>
      </c>
      <c r="IC101" s="192">
        <v>44500</v>
      </c>
      <c r="ID101" s="190" t="s">
        <v>4966</v>
      </c>
      <c r="IE101" s="184">
        <v>1</v>
      </c>
      <c r="IF101" s="184" t="s">
        <v>3077</v>
      </c>
      <c r="IG101" s="184" t="s">
        <v>21</v>
      </c>
      <c r="IH101" s="184">
        <v>2</v>
      </c>
      <c r="II101" s="184" t="s">
        <v>14</v>
      </c>
      <c r="IJ101" s="184" t="s">
        <v>14</v>
      </c>
      <c r="IK101" s="181">
        <v>44500</v>
      </c>
      <c r="IL101" s="191" t="s">
        <v>4965</v>
      </c>
      <c r="IM101" s="191">
        <v>1</v>
      </c>
      <c r="IN101" s="191" t="s">
        <v>3077</v>
      </c>
      <c r="IO101" s="191" t="s">
        <v>21</v>
      </c>
      <c r="IP101" s="191">
        <v>2</v>
      </c>
      <c r="IQ101" s="191" t="s">
        <v>14</v>
      </c>
      <c r="IR101" s="191" t="s">
        <v>14</v>
      </c>
      <c r="IS101" s="192">
        <v>44500</v>
      </c>
    </row>
    <row r="102" spans="1:253" s="286" customFormat="1" ht="12.75" customHeight="1" x14ac:dyDescent="0.2">
      <c r="A102" s="286" t="s">
        <v>1026</v>
      </c>
      <c r="B102" s="286" t="s">
        <v>7972</v>
      </c>
      <c r="C102" s="286" t="s">
        <v>1027</v>
      </c>
      <c r="D102" s="286" t="s">
        <v>1028</v>
      </c>
      <c r="E102" s="286" t="s">
        <v>7991</v>
      </c>
      <c r="F102" s="286" t="s">
        <v>1615</v>
      </c>
      <c r="G102" s="179">
        <v>125787000</v>
      </c>
      <c r="H102" s="180" t="s">
        <v>1612</v>
      </c>
      <c r="I102" s="180" t="s">
        <v>41</v>
      </c>
      <c r="J102" s="180">
        <v>1</v>
      </c>
      <c r="K102" s="180" t="s">
        <v>1614</v>
      </c>
      <c r="L102" s="180" t="s">
        <v>1613</v>
      </c>
      <c r="M102" s="181">
        <v>43867</v>
      </c>
      <c r="N102" s="190" t="s">
        <v>1036</v>
      </c>
      <c r="O102" s="182" t="s">
        <v>14</v>
      </c>
      <c r="P102" s="182" t="s">
        <v>14</v>
      </c>
      <c r="Q102" s="182" t="s">
        <v>14</v>
      </c>
      <c r="R102" s="182" t="s">
        <v>14</v>
      </c>
      <c r="S102" s="182" t="s">
        <v>14</v>
      </c>
      <c r="T102" s="182" t="s">
        <v>14</v>
      </c>
      <c r="U102" s="183">
        <v>43581</v>
      </c>
      <c r="V102" s="190" t="s">
        <v>1041</v>
      </c>
      <c r="W102" s="180" t="s">
        <v>14</v>
      </c>
      <c r="X102" s="180" t="s">
        <v>14</v>
      </c>
      <c r="Y102" s="180" t="s">
        <v>14</v>
      </c>
      <c r="Z102" s="180" t="s">
        <v>14</v>
      </c>
      <c r="AA102" s="180" t="s">
        <v>14</v>
      </c>
      <c r="AB102" s="180" t="s">
        <v>14</v>
      </c>
      <c r="AC102" s="181">
        <v>43581</v>
      </c>
      <c r="AD102" s="190" t="s">
        <v>1039</v>
      </c>
      <c r="AE102" s="188" t="s">
        <v>14</v>
      </c>
      <c r="AF102" s="188" t="s">
        <v>14</v>
      </c>
      <c r="AG102" s="188" t="s">
        <v>14</v>
      </c>
      <c r="AH102" s="188" t="s">
        <v>14</v>
      </c>
      <c r="AI102" s="188" t="s">
        <v>14</v>
      </c>
      <c r="AJ102" s="188" t="s">
        <v>14</v>
      </c>
      <c r="AK102" s="189">
        <v>43581</v>
      </c>
      <c r="AL102" s="190" t="s">
        <v>1040</v>
      </c>
      <c r="AM102" s="180" t="s">
        <v>14</v>
      </c>
      <c r="AN102" s="180" t="s">
        <v>14</v>
      </c>
      <c r="AO102" s="180" t="s">
        <v>14</v>
      </c>
      <c r="AP102" s="180" t="s">
        <v>14</v>
      </c>
      <c r="AQ102" s="180" t="s">
        <v>14</v>
      </c>
      <c r="AR102" s="180" t="s">
        <v>14</v>
      </c>
      <c r="AS102" s="181">
        <v>43581</v>
      </c>
      <c r="AT102" s="191" t="s">
        <v>1035</v>
      </c>
      <c r="AU102" s="188" t="s">
        <v>14</v>
      </c>
      <c r="AV102" s="188" t="s">
        <v>14</v>
      </c>
      <c r="AW102" s="188" t="s">
        <v>14</v>
      </c>
      <c r="AX102" s="188" t="s">
        <v>14</v>
      </c>
      <c r="AY102" s="188" t="s">
        <v>14</v>
      </c>
      <c r="AZ102" s="188" t="s">
        <v>14</v>
      </c>
      <c r="BA102" s="189">
        <v>43581</v>
      </c>
      <c r="BB102" s="190" t="s">
        <v>1034</v>
      </c>
      <c r="BC102" s="180" t="s">
        <v>14</v>
      </c>
      <c r="BD102" s="180" t="s">
        <v>14</v>
      </c>
      <c r="BE102" s="180" t="s">
        <v>14</v>
      </c>
      <c r="BF102" s="180" t="s">
        <v>14</v>
      </c>
      <c r="BG102" s="180" t="s">
        <v>14</v>
      </c>
      <c r="BH102" s="180" t="s">
        <v>14</v>
      </c>
      <c r="BI102" s="181">
        <v>43581</v>
      </c>
      <c r="BJ102" s="191" t="s">
        <v>2975</v>
      </c>
      <c r="BK102" s="191">
        <v>161</v>
      </c>
      <c r="BL102" s="191" t="s">
        <v>2968</v>
      </c>
      <c r="BM102" s="191" t="s">
        <v>21</v>
      </c>
      <c r="BN102" s="191">
        <v>2</v>
      </c>
      <c r="BO102" s="191" t="s">
        <v>2974</v>
      </c>
      <c r="BP102" s="188" t="s">
        <v>2973</v>
      </c>
      <c r="BQ102" s="192">
        <v>44286</v>
      </c>
      <c r="BR102" s="190" t="s">
        <v>1029</v>
      </c>
      <c r="BS102" s="184" t="s">
        <v>14</v>
      </c>
      <c r="BT102" s="184" t="s">
        <v>14</v>
      </c>
      <c r="BU102" s="184" t="s">
        <v>14</v>
      </c>
      <c r="BV102" s="184" t="s">
        <v>14</v>
      </c>
      <c r="BW102" s="184" t="s">
        <v>14</v>
      </c>
      <c r="BX102" s="184" t="s">
        <v>14</v>
      </c>
      <c r="BY102" s="181">
        <v>43581</v>
      </c>
      <c r="BZ102" s="191" t="s">
        <v>1030</v>
      </c>
      <c r="CA102" s="191" t="s">
        <v>14</v>
      </c>
      <c r="CB102" s="191" t="s">
        <v>14</v>
      </c>
      <c r="CC102" s="191" t="s">
        <v>14</v>
      </c>
      <c r="CD102" s="191" t="s">
        <v>14</v>
      </c>
      <c r="CE102" s="191" t="s">
        <v>14</v>
      </c>
      <c r="CF102" s="191" t="s">
        <v>14</v>
      </c>
      <c r="CG102" s="192">
        <v>43581</v>
      </c>
      <c r="CH102" s="190" t="s">
        <v>8272</v>
      </c>
      <c r="CI102" s="191" t="e">
        <v>#N/A</v>
      </c>
      <c r="CJ102" s="191" t="e">
        <v>#N/A</v>
      </c>
      <c r="CK102" s="191" t="e">
        <v>#N/A</v>
      </c>
      <c r="CL102" s="191" t="e">
        <v>#N/A</v>
      </c>
      <c r="CM102" s="191" t="e">
        <v>#N/A</v>
      </c>
      <c r="CN102" s="191" t="e">
        <v>#N/A</v>
      </c>
      <c r="CO102" s="193" t="e">
        <v>#N/A</v>
      </c>
      <c r="CP102" s="191" t="s">
        <v>1032</v>
      </c>
      <c r="CQ102" s="184" t="s">
        <v>14</v>
      </c>
      <c r="CR102" s="184" t="s">
        <v>14</v>
      </c>
      <c r="CS102" s="184" t="s">
        <v>14</v>
      </c>
      <c r="CT102" s="184" t="s">
        <v>14</v>
      </c>
      <c r="CU102" s="184" t="s">
        <v>14</v>
      </c>
      <c r="CV102" s="184" t="s">
        <v>14</v>
      </c>
      <c r="CW102" s="181">
        <v>43581</v>
      </c>
      <c r="CX102" s="191" t="s">
        <v>1044</v>
      </c>
      <c r="CY102" s="188" t="s">
        <v>14</v>
      </c>
      <c r="CZ102" s="188" t="s">
        <v>14</v>
      </c>
      <c r="DA102" s="188" t="s">
        <v>14</v>
      </c>
      <c r="DB102" s="188" t="s">
        <v>14</v>
      </c>
      <c r="DC102" s="188" t="s">
        <v>14</v>
      </c>
      <c r="DD102" s="188" t="s">
        <v>14</v>
      </c>
      <c r="DE102" s="194">
        <v>43581</v>
      </c>
      <c r="DF102" s="190" t="s">
        <v>1037</v>
      </c>
      <c r="DG102" s="180" t="s">
        <v>14</v>
      </c>
      <c r="DH102" s="184" t="s">
        <v>14</v>
      </c>
      <c r="DI102" s="184" t="s">
        <v>14</v>
      </c>
      <c r="DJ102" s="184" t="s">
        <v>14</v>
      </c>
      <c r="DK102" s="184" t="s">
        <v>14</v>
      </c>
      <c r="DL102" s="184" t="s">
        <v>14</v>
      </c>
      <c r="DM102" s="181">
        <v>43581</v>
      </c>
      <c r="DN102" s="191" t="s">
        <v>1046</v>
      </c>
      <c r="DO102" s="188" t="s">
        <v>14</v>
      </c>
      <c r="DP102" s="191" t="s">
        <v>14</v>
      </c>
      <c r="DQ102" s="191" t="s">
        <v>14</v>
      </c>
      <c r="DR102" s="191" t="s">
        <v>14</v>
      </c>
      <c r="DS102" s="191" t="s">
        <v>14</v>
      </c>
      <c r="DT102" s="191" t="s">
        <v>14</v>
      </c>
      <c r="DU102" s="192">
        <v>43581</v>
      </c>
      <c r="DV102" s="190" t="s">
        <v>1038</v>
      </c>
      <c r="DW102" s="180" t="s">
        <v>14</v>
      </c>
      <c r="DX102" s="184" t="s">
        <v>14</v>
      </c>
      <c r="DY102" s="184" t="s">
        <v>14</v>
      </c>
      <c r="DZ102" s="184" t="s">
        <v>14</v>
      </c>
      <c r="EA102" s="184" t="s">
        <v>14</v>
      </c>
      <c r="EB102" s="184" t="s">
        <v>14</v>
      </c>
      <c r="EC102" s="181">
        <v>43581</v>
      </c>
      <c r="ED102" s="191" t="s">
        <v>1045</v>
      </c>
      <c r="EE102" s="188" t="s">
        <v>14</v>
      </c>
      <c r="EF102" s="191" t="s">
        <v>14</v>
      </c>
      <c r="EG102" s="191" t="s">
        <v>14</v>
      </c>
      <c r="EH102" s="191" t="s">
        <v>14</v>
      </c>
      <c r="EI102" s="191" t="s">
        <v>14</v>
      </c>
      <c r="EJ102" s="191" t="s">
        <v>14</v>
      </c>
      <c r="EK102" s="192">
        <v>43581</v>
      </c>
      <c r="EL102" s="190" t="s">
        <v>1033</v>
      </c>
      <c r="EM102" s="180" t="s">
        <v>14</v>
      </c>
      <c r="EN102" s="184" t="s">
        <v>14</v>
      </c>
      <c r="EO102" s="184" t="s">
        <v>14</v>
      </c>
      <c r="EP102" s="184" t="s">
        <v>14</v>
      </c>
      <c r="EQ102" s="184" t="s">
        <v>14</v>
      </c>
      <c r="ER102" s="184" t="s">
        <v>14</v>
      </c>
      <c r="ES102" s="181">
        <v>43581</v>
      </c>
      <c r="ET102" s="191" t="s">
        <v>2264</v>
      </c>
      <c r="EU102" s="191">
        <v>173</v>
      </c>
      <c r="EV102" s="191" t="s">
        <v>2261</v>
      </c>
      <c r="EW102" s="191" t="s">
        <v>59</v>
      </c>
      <c r="EX102" s="191">
        <v>3</v>
      </c>
      <c r="EY102" s="191" t="s">
        <v>2263</v>
      </c>
      <c r="EZ102" s="191" t="s">
        <v>2262</v>
      </c>
      <c r="FA102" s="192">
        <v>44182</v>
      </c>
      <c r="FB102" s="190" t="s">
        <v>1031</v>
      </c>
      <c r="FC102" s="184">
        <v>2</v>
      </c>
      <c r="FD102" s="184" t="s">
        <v>14</v>
      </c>
      <c r="FE102" s="184" t="s">
        <v>41</v>
      </c>
      <c r="FF102" s="184">
        <v>1</v>
      </c>
      <c r="FG102" s="184" t="s">
        <v>957</v>
      </c>
      <c r="FH102" s="184" t="s">
        <v>14</v>
      </c>
      <c r="FI102" s="181">
        <v>43581</v>
      </c>
      <c r="FJ102" s="190" t="s">
        <v>1042</v>
      </c>
      <c r="FK102" s="191" t="s">
        <v>14</v>
      </c>
      <c r="FL102" s="191" t="s">
        <v>14</v>
      </c>
      <c r="FM102" s="191" t="s">
        <v>14</v>
      </c>
      <c r="FN102" s="191" t="s">
        <v>14</v>
      </c>
      <c r="FO102" s="191" t="s">
        <v>14</v>
      </c>
      <c r="FP102" s="188" t="s">
        <v>14</v>
      </c>
      <c r="FQ102" s="189">
        <v>43581</v>
      </c>
      <c r="FR102" s="190" t="s">
        <v>1043</v>
      </c>
      <c r="FS102" s="184" t="s">
        <v>14</v>
      </c>
      <c r="FT102" s="184" t="s">
        <v>14</v>
      </c>
      <c r="FU102" s="184" t="s">
        <v>14</v>
      </c>
      <c r="FV102" s="184" t="s">
        <v>14</v>
      </c>
      <c r="FW102" s="184" t="s">
        <v>14</v>
      </c>
      <c r="FX102" s="184" t="s">
        <v>14</v>
      </c>
      <c r="FY102" s="181">
        <v>43581</v>
      </c>
      <c r="FZ102" s="191" t="s">
        <v>4971</v>
      </c>
      <c r="GA102" s="191">
        <v>2</v>
      </c>
      <c r="GB102" s="191" t="s">
        <v>3077</v>
      </c>
      <c r="GC102" s="191" t="s">
        <v>21</v>
      </c>
      <c r="GD102" s="191">
        <v>2</v>
      </c>
      <c r="GE102" s="191" t="s">
        <v>14</v>
      </c>
      <c r="GF102" s="191" t="s">
        <v>14</v>
      </c>
      <c r="GG102" s="192">
        <v>44500</v>
      </c>
      <c r="GH102" s="190" t="s">
        <v>4977</v>
      </c>
      <c r="GI102" s="184">
        <v>2</v>
      </c>
      <c r="GJ102" s="184" t="s">
        <v>3077</v>
      </c>
      <c r="GK102" s="184" t="s">
        <v>21</v>
      </c>
      <c r="GL102" s="184">
        <v>2</v>
      </c>
      <c r="GM102" s="184" t="s">
        <v>14</v>
      </c>
      <c r="GN102" s="184" t="s">
        <v>14</v>
      </c>
      <c r="GO102" s="181">
        <v>44500</v>
      </c>
      <c r="GP102" s="191" t="s">
        <v>4972</v>
      </c>
      <c r="GQ102" s="191">
        <v>2</v>
      </c>
      <c r="GR102" s="191" t="s">
        <v>3077</v>
      </c>
      <c r="GS102" s="191" t="s">
        <v>21</v>
      </c>
      <c r="GT102" s="191">
        <v>2</v>
      </c>
      <c r="GU102" s="191" t="s">
        <v>14</v>
      </c>
      <c r="GV102" s="191" t="s">
        <v>14</v>
      </c>
      <c r="GW102" s="192">
        <v>44500</v>
      </c>
      <c r="GX102" s="190" t="s">
        <v>4978</v>
      </c>
      <c r="GY102" s="184">
        <v>0</v>
      </c>
      <c r="GZ102" s="184" t="s">
        <v>3077</v>
      </c>
      <c r="HA102" s="184" t="s">
        <v>21</v>
      </c>
      <c r="HB102" s="184">
        <v>2</v>
      </c>
      <c r="HC102" s="184" t="s">
        <v>14</v>
      </c>
      <c r="HD102" s="184" t="s">
        <v>14</v>
      </c>
      <c r="HE102" s="181">
        <v>44500</v>
      </c>
      <c r="HF102" s="191" t="s">
        <v>4970</v>
      </c>
      <c r="HG102" s="191">
        <v>1</v>
      </c>
      <c r="HH102" s="191" t="s">
        <v>3077</v>
      </c>
      <c r="HI102" s="191" t="s">
        <v>21</v>
      </c>
      <c r="HJ102" s="191">
        <v>2</v>
      </c>
      <c r="HK102" s="191" t="s">
        <v>14</v>
      </c>
      <c r="HL102" s="191" t="s">
        <v>14</v>
      </c>
      <c r="HM102" s="192">
        <v>44500</v>
      </c>
      <c r="HN102" s="190" t="s">
        <v>4976</v>
      </c>
      <c r="HO102" s="184">
        <v>2</v>
      </c>
      <c r="HP102" s="184" t="s">
        <v>3077</v>
      </c>
      <c r="HQ102" s="184" t="s">
        <v>21</v>
      </c>
      <c r="HR102" s="184">
        <v>2</v>
      </c>
      <c r="HS102" s="184" t="s">
        <v>14</v>
      </c>
      <c r="HT102" s="184" t="s">
        <v>14</v>
      </c>
      <c r="HU102" s="181">
        <v>44500</v>
      </c>
      <c r="HV102" s="191" t="s">
        <v>4973</v>
      </c>
      <c r="HW102" s="191">
        <v>0</v>
      </c>
      <c r="HX102" s="191" t="s">
        <v>3077</v>
      </c>
      <c r="HY102" s="191" t="s">
        <v>21</v>
      </c>
      <c r="HZ102" s="191">
        <v>2</v>
      </c>
      <c r="IA102" s="191" t="s">
        <v>14</v>
      </c>
      <c r="IB102" s="191" t="s">
        <v>14</v>
      </c>
      <c r="IC102" s="192">
        <v>44500</v>
      </c>
      <c r="ID102" s="190" t="s">
        <v>4975</v>
      </c>
      <c r="IE102" s="184">
        <v>1</v>
      </c>
      <c r="IF102" s="184" t="s">
        <v>3077</v>
      </c>
      <c r="IG102" s="184" t="s">
        <v>21</v>
      </c>
      <c r="IH102" s="184">
        <v>2</v>
      </c>
      <c r="II102" s="184" t="s">
        <v>14</v>
      </c>
      <c r="IJ102" s="184" t="s">
        <v>14</v>
      </c>
      <c r="IK102" s="181">
        <v>44500</v>
      </c>
      <c r="IL102" s="191" t="s">
        <v>4974</v>
      </c>
      <c r="IM102" s="191">
        <v>1</v>
      </c>
      <c r="IN102" s="191" t="s">
        <v>3077</v>
      </c>
      <c r="IO102" s="191" t="s">
        <v>21</v>
      </c>
      <c r="IP102" s="191">
        <v>2</v>
      </c>
      <c r="IQ102" s="191" t="s">
        <v>14</v>
      </c>
      <c r="IR102" s="191" t="s">
        <v>14</v>
      </c>
      <c r="IS102" s="192">
        <v>44500</v>
      </c>
    </row>
    <row r="103" spans="1:253" s="286" customFormat="1" ht="12.75" customHeight="1" x14ac:dyDescent="0.2">
      <c r="A103" s="286" t="s">
        <v>1080</v>
      </c>
      <c r="B103" s="286" t="s">
        <v>7972</v>
      </c>
      <c r="C103" s="286" t="s">
        <v>1081</v>
      </c>
      <c r="D103" s="286" t="s">
        <v>1082</v>
      </c>
      <c r="E103" s="286" t="s">
        <v>7994</v>
      </c>
      <c r="F103" s="286" t="s">
        <v>6428</v>
      </c>
      <c r="G103" s="179">
        <v>198218000</v>
      </c>
      <c r="H103" s="180" t="s">
        <v>6425</v>
      </c>
      <c r="I103" s="180" t="s">
        <v>21</v>
      </c>
      <c r="J103" s="180">
        <v>2</v>
      </c>
      <c r="K103" s="180" t="s">
        <v>6427</v>
      </c>
      <c r="L103" s="180" t="s">
        <v>6426</v>
      </c>
      <c r="M103" s="181">
        <v>44585</v>
      </c>
      <c r="N103" s="190" t="s">
        <v>2770</v>
      </c>
      <c r="O103" s="182">
        <v>45507</v>
      </c>
      <c r="P103" s="182" t="s">
        <v>2767</v>
      </c>
      <c r="Q103" s="182" t="s">
        <v>21</v>
      </c>
      <c r="R103" s="182">
        <v>2</v>
      </c>
      <c r="S103" s="182" t="s">
        <v>2769</v>
      </c>
      <c r="T103" s="182" t="s">
        <v>2768</v>
      </c>
      <c r="U103" s="183">
        <v>44270</v>
      </c>
      <c r="V103" s="190" t="s">
        <v>6457</v>
      </c>
      <c r="W103" s="180">
        <v>5050000</v>
      </c>
      <c r="X103" s="180" t="s">
        <v>6436</v>
      </c>
      <c r="Y103" s="180" t="s">
        <v>21</v>
      </c>
      <c r="Z103" s="180">
        <v>2</v>
      </c>
      <c r="AA103" s="180" t="s">
        <v>6456</v>
      </c>
      <c r="AB103" s="180" t="s">
        <v>6437</v>
      </c>
      <c r="AC103" s="181">
        <v>44585</v>
      </c>
      <c r="AD103" s="190" t="s">
        <v>6439</v>
      </c>
      <c r="AE103" s="188">
        <v>3950000</v>
      </c>
      <c r="AF103" s="188" t="s">
        <v>6436</v>
      </c>
      <c r="AG103" s="188" t="s">
        <v>21</v>
      </c>
      <c r="AH103" s="188">
        <v>2</v>
      </c>
      <c r="AI103" s="188" t="s">
        <v>6438</v>
      </c>
      <c r="AJ103" s="188" t="s">
        <v>6437</v>
      </c>
      <c r="AK103" s="189">
        <v>44585</v>
      </c>
      <c r="AL103" s="190" t="s">
        <v>6455</v>
      </c>
      <c r="AM103" s="180">
        <v>1379000</v>
      </c>
      <c r="AN103" s="180" t="s">
        <v>6294</v>
      </c>
      <c r="AO103" s="180" t="s">
        <v>21</v>
      </c>
      <c r="AP103" s="180">
        <v>2</v>
      </c>
      <c r="AQ103" s="180" t="s">
        <v>6296</v>
      </c>
      <c r="AR103" s="180" t="s">
        <v>6295</v>
      </c>
      <c r="AS103" s="181">
        <v>44585</v>
      </c>
      <c r="AT103" s="191" t="s">
        <v>1464</v>
      </c>
      <c r="AU103" s="188" t="s">
        <v>14</v>
      </c>
      <c r="AV103" s="188" t="s">
        <v>14</v>
      </c>
      <c r="AW103" s="188" t="s">
        <v>14</v>
      </c>
      <c r="AX103" s="188" t="s">
        <v>14</v>
      </c>
      <c r="AY103" s="188" t="s">
        <v>14</v>
      </c>
      <c r="AZ103" s="188" t="s">
        <v>14</v>
      </c>
      <c r="BA103" s="189">
        <v>43798</v>
      </c>
      <c r="BB103" s="190" t="s">
        <v>1463</v>
      </c>
      <c r="BC103" s="180" t="s">
        <v>14</v>
      </c>
      <c r="BD103" s="180" t="s">
        <v>14</v>
      </c>
      <c r="BE103" s="180" t="s">
        <v>14</v>
      </c>
      <c r="BF103" s="180" t="s">
        <v>14</v>
      </c>
      <c r="BG103" s="180" t="s">
        <v>14</v>
      </c>
      <c r="BH103" s="180" t="s">
        <v>14</v>
      </c>
      <c r="BI103" s="181">
        <v>43798</v>
      </c>
      <c r="BJ103" s="191" t="s">
        <v>6441</v>
      </c>
      <c r="BK103" s="191">
        <v>10</v>
      </c>
      <c r="BL103" s="191" t="s">
        <v>6029</v>
      </c>
      <c r="BM103" s="191" t="s">
        <v>21</v>
      </c>
      <c r="BN103" s="191">
        <v>2</v>
      </c>
      <c r="BO103" s="191" t="s">
        <v>6440</v>
      </c>
      <c r="BP103" s="188" t="s">
        <v>2855</v>
      </c>
      <c r="BQ103" s="192">
        <v>44585</v>
      </c>
      <c r="BR103" s="190" t="s">
        <v>1083</v>
      </c>
      <c r="BS103" s="184" t="s">
        <v>14</v>
      </c>
      <c r="BT103" s="184">
        <v>0</v>
      </c>
      <c r="BU103" s="184" t="s">
        <v>14</v>
      </c>
      <c r="BV103" s="184" t="s">
        <v>14</v>
      </c>
      <c r="BW103" s="184" t="s">
        <v>14</v>
      </c>
      <c r="BX103" s="184">
        <v>0</v>
      </c>
      <c r="BY103" s="181">
        <v>43585</v>
      </c>
      <c r="BZ103" s="191" t="s">
        <v>1084</v>
      </c>
      <c r="CA103" s="191" t="s">
        <v>14</v>
      </c>
      <c r="CB103" s="191" t="s">
        <v>14</v>
      </c>
      <c r="CC103" s="191" t="s">
        <v>14</v>
      </c>
      <c r="CD103" s="191" t="s">
        <v>14</v>
      </c>
      <c r="CE103" s="191" t="s">
        <v>14</v>
      </c>
      <c r="CF103" s="191" t="s">
        <v>14</v>
      </c>
      <c r="CG103" s="192">
        <v>43585</v>
      </c>
      <c r="CH103" s="190" t="s">
        <v>8273</v>
      </c>
      <c r="CI103" s="191" t="e">
        <v>#N/A</v>
      </c>
      <c r="CJ103" s="191" t="e">
        <v>#N/A</v>
      </c>
      <c r="CK103" s="191" t="e">
        <v>#N/A</v>
      </c>
      <c r="CL103" s="191" t="e">
        <v>#N/A</v>
      </c>
      <c r="CM103" s="191" t="e">
        <v>#N/A</v>
      </c>
      <c r="CN103" s="191" t="e">
        <v>#N/A</v>
      </c>
      <c r="CO103" s="193" t="e">
        <v>#N/A</v>
      </c>
      <c r="CP103" s="191" t="s">
        <v>1085</v>
      </c>
      <c r="CQ103" s="184" t="s">
        <v>14</v>
      </c>
      <c r="CR103" s="184">
        <v>0</v>
      </c>
      <c r="CS103" s="184" t="s">
        <v>14</v>
      </c>
      <c r="CT103" s="184" t="s">
        <v>14</v>
      </c>
      <c r="CU103" s="184" t="s">
        <v>14</v>
      </c>
      <c r="CV103" s="184">
        <v>0</v>
      </c>
      <c r="CW103" s="181">
        <v>43585</v>
      </c>
      <c r="CX103" s="191" t="s">
        <v>6446</v>
      </c>
      <c r="CY103" s="188">
        <v>2903000</v>
      </c>
      <c r="CZ103" s="188" t="s">
        <v>14</v>
      </c>
      <c r="DA103" s="188" t="s">
        <v>14</v>
      </c>
      <c r="DB103" s="188" t="s">
        <v>14</v>
      </c>
      <c r="DC103" s="188" t="s">
        <v>14</v>
      </c>
      <c r="DD103" s="188" t="s">
        <v>14</v>
      </c>
      <c r="DE103" s="194">
        <v>44585</v>
      </c>
      <c r="DF103" s="190" t="s">
        <v>6448</v>
      </c>
      <c r="DG103" s="180">
        <v>1100000</v>
      </c>
      <c r="DH103" s="184" t="s">
        <v>6444</v>
      </c>
      <c r="DI103" s="184" t="s">
        <v>21</v>
      </c>
      <c r="DJ103" s="184">
        <v>2</v>
      </c>
      <c r="DK103" s="184" t="s">
        <v>6447</v>
      </c>
      <c r="DL103" s="184" t="s">
        <v>6445</v>
      </c>
      <c r="DM103" s="181">
        <v>44585</v>
      </c>
      <c r="DN103" s="191" t="s">
        <v>6450</v>
      </c>
      <c r="DO103" s="188">
        <v>1047000</v>
      </c>
      <c r="DP103" s="191" t="s">
        <v>6444</v>
      </c>
      <c r="DQ103" s="191" t="s">
        <v>21</v>
      </c>
      <c r="DR103" s="191">
        <v>2</v>
      </c>
      <c r="DS103" s="191" t="s">
        <v>6449</v>
      </c>
      <c r="DT103" s="191" t="s">
        <v>6445</v>
      </c>
      <c r="DU103" s="192">
        <v>44585</v>
      </c>
      <c r="DV103" s="190" t="s">
        <v>6451</v>
      </c>
      <c r="DW103" s="180">
        <v>0</v>
      </c>
      <c r="DX103" s="184" t="s">
        <v>14</v>
      </c>
      <c r="DY103" s="184" t="s">
        <v>14</v>
      </c>
      <c r="DZ103" s="184" t="s">
        <v>14</v>
      </c>
      <c r="EA103" s="184" t="s">
        <v>14</v>
      </c>
      <c r="EB103" s="184" t="s">
        <v>14</v>
      </c>
      <c r="EC103" s="181">
        <v>44585</v>
      </c>
      <c r="ED103" s="191" t="s">
        <v>6453</v>
      </c>
      <c r="EE103" s="188">
        <v>2903000</v>
      </c>
      <c r="EF103" s="191" t="s">
        <v>6444</v>
      </c>
      <c r="EG103" s="191" t="s">
        <v>21</v>
      </c>
      <c r="EH103" s="191">
        <v>2</v>
      </c>
      <c r="EI103" s="191" t="s">
        <v>6452</v>
      </c>
      <c r="EJ103" s="191" t="s">
        <v>6445</v>
      </c>
      <c r="EK103" s="192">
        <v>44585</v>
      </c>
      <c r="EL103" s="190" t="s">
        <v>6454</v>
      </c>
      <c r="EM103" s="180">
        <v>0</v>
      </c>
      <c r="EN103" s="184" t="s">
        <v>14</v>
      </c>
      <c r="EO103" s="184" t="s">
        <v>14</v>
      </c>
      <c r="EP103" s="184" t="s">
        <v>14</v>
      </c>
      <c r="EQ103" s="184" t="s">
        <v>14</v>
      </c>
      <c r="ER103" s="184" t="s">
        <v>14</v>
      </c>
      <c r="ES103" s="181">
        <v>44585</v>
      </c>
      <c r="ET103" s="191" t="s">
        <v>6443</v>
      </c>
      <c r="EU103" s="191">
        <v>8712</v>
      </c>
      <c r="EV103" s="191" t="s">
        <v>6029</v>
      </c>
      <c r="EW103" s="191" t="s">
        <v>21</v>
      </c>
      <c r="EX103" s="191">
        <v>2</v>
      </c>
      <c r="EY103" s="191" t="s">
        <v>6442</v>
      </c>
      <c r="EZ103" s="191" t="s">
        <v>2855</v>
      </c>
      <c r="FA103" s="192">
        <v>44585</v>
      </c>
      <c r="FB103" s="190" t="s">
        <v>2774</v>
      </c>
      <c r="FC103" s="184">
        <v>4</v>
      </c>
      <c r="FD103" s="184" t="s">
        <v>2771</v>
      </c>
      <c r="FE103" s="184" t="s">
        <v>21</v>
      </c>
      <c r="FF103" s="184">
        <v>2</v>
      </c>
      <c r="FG103" s="184" t="s">
        <v>2773</v>
      </c>
      <c r="FH103" s="184" t="s">
        <v>2772</v>
      </c>
      <c r="FI103" s="181">
        <v>44270</v>
      </c>
      <c r="FJ103" s="190" t="s">
        <v>1086</v>
      </c>
      <c r="FK103" s="191" t="s">
        <v>14</v>
      </c>
      <c r="FL103" s="191">
        <v>0</v>
      </c>
      <c r="FM103" s="191" t="s">
        <v>14</v>
      </c>
      <c r="FN103" s="191" t="s">
        <v>14</v>
      </c>
      <c r="FO103" s="191" t="s">
        <v>14</v>
      </c>
      <c r="FP103" s="188">
        <v>0</v>
      </c>
      <c r="FQ103" s="189">
        <v>43585</v>
      </c>
      <c r="FR103" s="190" t="s">
        <v>1087</v>
      </c>
      <c r="FS103" s="184" t="s">
        <v>14</v>
      </c>
      <c r="FT103" s="184">
        <v>0</v>
      </c>
      <c r="FU103" s="184" t="s">
        <v>14</v>
      </c>
      <c r="FV103" s="184" t="s">
        <v>14</v>
      </c>
      <c r="FW103" s="184" t="s">
        <v>14</v>
      </c>
      <c r="FX103" s="184">
        <v>0</v>
      </c>
      <c r="FY103" s="181">
        <v>43585</v>
      </c>
      <c r="FZ103" s="191" t="s">
        <v>4980</v>
      </c>
      <c r="GA103" s="191">
        <v>2</v>
      </c>
      <c r="GB103" s="191" t="s">
        <v>3077</v>
      </c>
      <c r="GC103" s="191" t="s">
        <v>21</v>
      </c>
      <c r="GD103" s="191">
        <v>2</v>
      </c>
      <c r="GE103" s="191" t="s">
        <v>14</v>
      </c>
      <c r="GF103" s="191" t="s">
        <v>14</v>
      </c>
      <c r="GG103" s="192">
        <v>44500</v>
      </c>
      <c r="GH103" s="190" t="s">
        <v>4986</v>
      </c>
      <c r="GI103" s="184">
        <v>2</v>
      </c>
      <c r="GJ103" s="184" t="s">
        <v>3077</v>
      </c>
      <c r="GK103" s="184" t="s">
        <v>21</v>
      </c>
      <c r="GL103" s="184">
        <v>2</v>
      </c>
      <c r="GM103" s="184" t="s">
        <v>14</v>
      </c>
      <c r="GN103" s="184" t="s">
        <v>14</v>
      </c>
      <c r="GO103" s="181">
        <v>44500</v>
      </c>
      <c r="GP103" s="191" t="s">
        <v>4981</v>
      </c>
      <c r="GQ103" s="191">
        <v>2</v>
      </c>
      <c r="GR103" s="191" t="s">
        <v>3077</v>
      </c>
      <c r="GS103" s="191" t="s">
        <v>21</v>
      </c>
      <c r="GT103" s="191">
        <v>2</v>
      </c>
      <c r="GU103" s="191" t="s">
        <v>14</v>
      </c>
      <c r="GV103" s="191" t="s">
        <v>14</v>
      </c>
      <c r="GW103" s="192">
        <v>44500</v>
      </c>
      <c r="GX103" s="190" t="s">
        <v>4987</v>
      </c>
      <c r="GY103" s="184">
        <v>3</v>
      </c>
      <c r="GZ103" s="184" t="s">
        <v>3077</v>
      </c>
      <c r="HA103" s="184" t="s">
        <v>21</v>
      </c>
      <c r="HB103" s="184">
        <v>2</v>
      </c>
      <c r="HC103" s="184" t="s">
        <v>14</v>
      </c>
      <c r="HD103" s="184" t="s">
        <v>14</v>
      </c>
      <c r="HE103" s="181">
        <v>44500</v>
      </c>
      <c r="HF103" s="191" t="s">
        <v>4979</v>
      </c>
      <c r="HG103" s="191">
        <v>3</v>
      </c>
      <c r="HH103" s="191" t="s">
        <v>3077</v>
      </c>
      <c r="HI103" s="191" t="s">
        <v>21</v>
      </c>
      <c r="HJ103" s="191">
        <v>2</v>
      </c>
      <c r="HK103" s="191" t="s">
        <v>14</v>
      </c>
      <c r="HL103" s="191" t="s">
        <v>14</v>
      </c>
      <c r="HM103" s="192">
        <v>44500</v>
      </c>
      <c r="HN103" s="190" t="s">
        <v>4985</v>
      </c>
      <c r="HO103" s="184">
        <v>3</v>
      </c>
      <c r="HP103" s="184" t="s">
        <v>3077</v>
      </c>
      <c r="HQ103" s="184" t="s">
        <v>21</v>
      </c>
      <c r="HR103" s="184">
        <v>2</v>
      </c>
      <c r="HS103" s="184" t="s">
        <v>14</v>
      </c>
      <c r="HT103" s="184" t="s">
        <v>14</v>
      </c>
      <c r="HU103" s="181">
        <v>44500</v>
      </c>
      <c r="HV103" s="191" t="s">
        <v>4982</v>
      </c>
      <c r="HW103" s="191">
        <v>3</v>
      </c>
      <c r="HX103" s="191" t="s">
        <v>3077</v>
      </c>
      <c r="HY103" s="191" t="s">
        <v>21</v>
      </c>
      <c r="HZ103" s="191">
        <v>2</v>
      </c>
      <c r="IA103" s="191" t="s">
        <v>14</v>
      </c>
      <c r="IB103" s="191" t="s">
        <v>14</v>
      </c>
      <c r="IC103" s="192">
        <v>44500</v>
      </c>
      <c r="ID103" s="190" t="s">
        <v>4984</v>
      </c>
      <c r="IE103" s="184">
        <v>1</v>
      </c>
      <c r="IF103" s="184" t="s">
        <v>3077</v>
      </c>
      <c r="IG103" s="184" t="s">
        <v>21</v>
      </c>
      <c r="IH103" s="184">
        <v>2</v>
      </c>
      <c r="II103" s="184" t="s">
        <v>14</v>
      </c>
      <c r="IJ103" s="184" t="s">
        <v>14</v>
      </c>
      <c r="IK103" s="181">
        <v>44500</v>
      </c>
      <c r="IL103" s="191" t="s">
        <v>4983</v>
      </c>
      <c r="IM103" s="191">
        <v>3</v>
      </c>
      <c r="IN103" s="191" t="s">
        <v>3077</v>
      </c>
      <c r="IO103" s="191" t="s">
        <v>21</v>
      </c>
      <c r="IP103" s="191">
        <v>2</v>
      </c>
      <c r="IQ103" s="191" t="s">
        <v>14</v>
      </c>
      <c r="IR103" s="191" t="s">
        <v>14</v>
      </c>
      <c r="IS103" s="192">
        <v>44500</v>
      </c>
    </row>
    <row r="104" spans="1:253" s="286" customFormat="1" ht="12.75" customHeight="1" x14ac:dyDescent="0.2">
      <c r="A104" s="286" t="s">
        <v>1655</v>
      </c>
      <c r="B104" s="286" t="s">
        <v>7972</v>
      </c>
      <c r="C104" s="286" t="s">
        <v>1656</v>
      </c>
      <c r="D104" s="286" t="s">
        <v>1657</v>
      </c>
      <c r="E104" s="286" t="s">
        <v>7996</v>
      </c>
      <c r="F104" s="286" t="s">
        <v>6823</v>
      </c>
      <c r="G104" s="179">
        <v>67427000</v>
      </c>
      <c r="H104" s="180" t="s">
        <v>6820</v>
      </c>
      <c r="I104" s="180" t="s">
        <v>21</v>
      </c>
      <c r="J104" s="180">
        <v>2</v>
      </c>
      <c r="K104" s="180" t="s">
        <v>6822</v>
      </c>
      <c r="L104" s="180" t="s">
        <v>6821</v>
      </c>
      <c r="M104" s="181">
        <v>44591</v>
      </c>
      <c r="N104" s="190" t="s">
        <v>6827</v>
      </c>
      <c r="O104" s="182">
        <v>2259418</v>
      </c>
      <c r="P104" s="182" t="s">
        <v>6824</v>
      </c>
      <c r="Q104" s="182" t="s">
        <v>21</v>
      </c>
      <c r="R104" s="182">
        <v>2</v>
      </c>
      <c r="S104" s="182" t="s">
        <v>6826</v>
      </c>
      <c r="T104" s="182" t="s">
        <v>6825</v>
      </c>
      <c r="U104" s="183">
        <v>44591</v>
      </c>
      <c r="V104" s="190" t="s">
        <v>6830</v>
      </c>
      <c r="W104" s="180">
        <v>58414000</v>
      </c>
      <c r="X104" s="180" t="s">
        <v>6828</v>
      </c>
      <c r="Y104" s="180" t="s">
        <v>21</v>
      </c>
      <c r="Z104" s="180">
        <v>2</v>
      </c>
      <c r="AA104" s="180" t="s">
        <v>5161</v>
      </c>
      <c r="AB104" s="180" t="s">
        <v>6829</v>
      </c>
      <c r="AC104" s="181">
        <v>44591</v>
      </c>
      <c r="AD104" s="190" t="s">
        <v>6833</v>
      </c>
      <c r="AE104" s="188">
        <v>28182000</v>
      </c>
      <c r="AF104" s="188" t="s">
        <v>6831</v>
      </c>
      <c r="AG104" s="188" t="s">
        <v>21</v>
      </c>
      <c r="AH104" s="188">
        <v>2</v>
      </c>
      <c r="AI104" s="188" t="s">
        <v>5163</v>
      </c>
      <c r="AJ104" s="188" t="s">
        <v>6832</v>
      </c>
      <c r="AK104" s="189">
        <v>44591</v>
      </c>
      <c r="AL104" s="190" t="s">
        <v>6837</v>
      </c>
      <c r="AM104" s="180">
        <v>953000</v>
      </c>
      <c r="AN104" s="180" t="s">
        <v>6834</v>
      </c>
      <c r="AO104" s="180" t="s">
        <v>21</v>
      </c>
      <c r="AP104" s="180">
        <v>2</v>
      </c>
      <c r="AQ104" s="180" t="s">
        <v>6836</v>
      </c>
      <c r="AR104" s="180" t="s">
        <v>6835</v>
      </c>
      <c r="AS104" s="181">
        <v>44591</v>
      </c>
      <c r="AT104" s="191" t="s">
        <v>1661</v>
      </c>
      <c r="AU104" s="188">
        <v>0</v>
      </c>
      <c r="AV104" s="188" t="s">
        <v>14</v>
      </c>
      <c r="AW104" s="188" t="s">
        <v>14</v>
      </c>
      <c r="AX104" s="188" t="s">
        <v>14</v>
      </c>
      <c r="AY104" s="188" t="s">
        <v>14</v>
      </c>
      <c r="AZ104" s="188" t="s">
        <v>14</v>
      </c>
      <c r="BA104" s="189">
        <v>43874</v>
      </c>
      <c r="BB104" s="190" t="s">
        <v>1660</v>
      </c>
      <c r="BC104" s="180">
        <v>0</v>
      </c>
      <c r="BD104" s="180" t="s">
        <v>14</v>
      </c>
      <c r="BE104" s="180" t="s">
        <v>14</v>
      </c>
      <c r="BF104" s="180" t="s">
        <v>14</v>
      </c>
      <c r="BG104" s="180" t="s">
        <v>14</v>
      </c>
      <c r="BH104" s="180" t="s">
        <v>14</v>
      </c>
      <c r="BI104" s="181">
        <v>43874</v>
      </c>
      <c r="BJ104" s="191" t="s">
        <v>6840</v>
      </c>
      <c r="BK104" s="191">
        <v>61</v>
      </c>
      <c r="BL104" s="191" t="s">
        <v>6568</v>
      </c>
      <c r="BM104" s="191" t="s">
        <v>21</v>
      </c>
      <c r="BN104" s="191">
        <v>2</v>
      </c>
      <c r="BO104" s="191" t="s">
        <v>6839</v>
      </c>
      <c r="BP104" s="188" t="s">
        <v>6838</v>
      </c>
      <c r="BQ104" s="192">
        <v>44591</v>
      </c>
      <c r="BR104" s="190" t="s">
        <v>1668</v>
      </c>
      <c r="BS104" s="184">
        <v>0</v>
      </c>
      <c r="BT104" s="184" t="s">
        <v>14</v>
      </c>
      <c r="BU104" s="184" t="s">
        <v>14</v>
      </c>
      <c r="BV104" s="184" t="s">
        <v>14</v>
      </c>
      <c r="BW104" s="184" t="s">
        <v>14</v>
      </c>
      <c r="BX104" s="184" t="s">
        <v>14</v>
      </c>
      <c r="BY104" s="181">
        <v>43878</v>
      </c>
      <c r="BZ104" s="191" t="s">
        <v>1658</v>
      </c>
      <c r="CA104" s="191">
        <v>0</v>
      </c>
      <c r="CB104" s="191" t="s">
        <v>14</v>
      </c>
      <c r="CC104" s="191" t="s">
        <v>14</v>
      </c>
      <c r="CD104" s="191" t="s">
        <v>14</v>
      </c>
      <c r="CE104" s="191" t="s">
        <v>14</v>
      </c>
      <c r="CF104" s="191" t="s">
        <v>14</v>
      </c>
      <c r="CG104" s="192">
        <v>43874</v>
      </c>
      <c r="CH104" s="190" t="s">
        <v>8274</v>
      </c>
      <c r="CI104" s="191" t="e">
        <v>#N/A</v>
      </c>
      <c r="CJ104" s="191" t="e">
        <v>#N/A</v>
      </c>
      <c r="CK104" s="191" t="e">
        <v>#N/A</v>
      </c>
      <c r="CL104" s="191" t="e">
        <v>#N/A</v>
      </c>
      <c r="CM104" s="191" t="e">
        <v>#N/A</v>
      </c>
      <c r="CN104" s="191" t="e">
        <v>#N/A</v>
      </c>
      <c r="CO104" s="193" t="e">
        <v>#N/A</v>
      </c>
      <c r="CP104" s="191" t="s">
        <v>1659</v>
      </c>
      <c r="CQ104" s="184">
        <v>0</v>
      </c>
      <c r="CR104" s="184" t="s">
        <v>14</v>
      </c>
      <c r="CS104" s="184" t="s">
        <v>14</v>
      </c>
      <c r="CT104" s="184" t="s">
        <v>14</v>
      </c>
      <c r="CU104" s="184" t="s">
        <v>14</v>
      </c>
      <c r="CV104" s="184" t="s">
        <v>14</v>
      </c>
      <c r="CW104" s="181">
        <v>43874</v>
      </c>
      <c r="CX104" s="191" t="s">
        <v>6845</v>
      </c>
      <c r="CY104" s="188">
        <v>13290000</v>
      </c>
      <c r="CZ104" s="188" t="s">
        <v>6843</v>
      </c>
      <c r="DA104" s="188" t="s">
        <v>21</v>
      </c>
      <c r="DB104" s="188">
        <v>2</v>
      </c>
      <c r="DC104" s="188" t="s">
        <v>6850</v>
      </c>
      <c r="DD104" s="188" t="s">
        <v>6844</v>
      </c>
      <c r="DE104" s="194">
        <v>44591</v>
      </c>
      <c r="DF104" s="190" t="s">
        <v>6847</v>
      </c>
      <c r="DG104" s="180">
        <v>30232000</v>
      </c>
      <c r="DH104" s="184" t="s">
        <v>6843</v>
      </c>
      <c r="DI104" s="184" t="s">
        <v>21</v>
      </c>
      <c r="DJ104" s="184">
        <v>2</v>
      </c>
      <c r="DK104" s="184" t="s">
        <v>6846</v>
      </c>
      <c r="DL104" s="184" t="s">
        <v>6844</v>
      </c>
      <c r="DM104" s="181">
        <v>44591</v>
      </c>
      <c r="DN104" s="191" t="s">
        <v>6849</v>
      </c>
      <c r="DO104" s="188">
        <v>14892000</v>
      </c>
      <c r="DP104" s="191" t="s">
        <v>6843</v>
      </c>
      <c r="DQ104" s="191" t="s">
        <v>21</v>
      </c>
      <c r="DR104" s="191">
        <v>2</v>
      </c>
      <c r="DS104" s="191" t="s">
        <v>6848</v>
      </c>
      <c r="DT104" s="191" t="s">
        <v>6844</v>
      </c>
      <c r="DU104" s="192">
        <v>44591</v>
      </c>
      <c r="DV104" s="190" t="s">
        <v>6851</v>
      </c>
      <c r="DW104" s="180">
        <v>11811000</v>
      </c>
      <c r="DX104" s="184" t="s">
        <v>6843</v>
      </c>
      <c r="DY104" s="184" t="s">
        <v>21</v>
      </c>
      <c r="DZ104" s="184">
        <v>2</v>
      </c>
      <c r="EA104" s="184" t="s">
        <v>6850</v>
      </c>
      <c r="EB104" s="184" t="s">
        <v>6844</v>
      </c>
      <c r="EC104" s="181">
        <v>44591</v>
      </c>
      <c r="ED104" s="191" t="s">
        <v>6853</v>
      </c>
      <c r="EE104" s="188">
        <v>1479000</v>
      </c>
      <c r="EF104" s="191" t="s">
        <v>6843</v>
      </c>
      <c r="EG104" s="191" t="s">
        <v>21</v>
      </c>
      <c r="EH104" s="191">
        <v>2</v>
      </c>
      <c r="EI104" s="191" t="s">
        <v>6852</v>
      </c>
      <c r="EJ104" s="191" t="s">
        <v>6844</v>
      </c>
      <c r="EK104" s="192">
        <v>44591</v>
      </c>
      <c r="EL104" s="190" t="s">
        <v>6855</v>
      </c>
      <c r="EM104" s="180">
        <v>0</v>
      </c>
      <c r="EN104" s="184" t="s">
        <v>6843</v>
      </c>
      <c r="EO104" s="184" t="s">
        <v>21</v>
      </c>
      <c r="EP104" s="184">
        <v>2</v>
      </c>
      <c r="EQ104" s="184" t="s">
        <v>6854</v>
      </c>
      <c r="ER104" s="184" t="s">
        <v>6844</v>
      </c>
      <c r="ES104" s="181">
        <v>44591</v>
      </c>
      <c r="ET104" s="191" t="s">
        <v>6842</v>
      </c>
      <c r="EU104" s="191">
        <v>448</v>
      </c>
      <c r="EV104" s="191" t="s">
        <v>6568</v>
      </c>
      <c r="EW104" s="191" t="s">
        <v>21</v>
      </c>
      <c r="EX104" s="191">
        <v>2</v>
      </c>
      <c r="EY104" s="191" t="s">
        <v>6841</v>
      </c>
      <c r="EZ104" s="191" t="s">
        <v>6838</v>
      </c>
      <c r="FA104" s="192">
        <v>44591</v>
      </c>
      <c r="FB104" s="190" t="s">
        <v>6857</v>
      </c>
      <c r="FC104" s="184">
        <v>3</v>
      </c>
      <c r="FD104" s="184" t="s">
        <v>14</v>
      </c>
      <c r="FE104" s="184" t="s">
        <v>21</v>
      </c>
      <c r="FF104" s="184">
        <v>2</v>
      </c>
      <c r="FG104" s="184" t="s">
        <v>6856</v>
      </c>
      <c r="FH104" s="184" t="s">
        <v>14</v>
      </c>
      <c r="FI104" s="181">
        <v>44591</v>
      </c>
      <c r="FJ104" s="190" t="s">
        <v>8275</v>
      </c>
      <c r="FK104" s="191" t="e">
        <v>#N/A</v>
      </c>
      <c r="FL104" s="191" t="e">
        <v>#N/A</v>
      </c>
      <c r="FM104" s="191" t="e">
        <v>#N/A</v>
      </c>
      <c r="FN104" s="191" t="e">
        <v>#N/A</v>
      </c>
      <c r="FO104" s="191" t="e">
        <v>#N/A</v>
      </c>
      <c r="FP104" s="188" t="e">
        <v>#N/A</v>
      </c>
      <c r="FQ104" s="189" t="e">
        <v>#N/A</v>
      </c>
      <c r="FR104" s="190" t="s">
        <v>8276</v>
      </c>
      <c r="FS104" s="184" t="e">
        <v>#N/A</v>
      </c>
      <c r="FT104" s="184" t="e">
        <v>#N/A</v>
      </c>
      <c r="FU104" s="184" t="e">
        <v>#N/A</v>
      </c>
      <c r="FV104" s="184" t="e">
        <v>#N/A</v>
      </c>
      <c r="FW104" s="184" t="e">
        <v>#N/A</v>
      </c>
      <c r="FX104" s="184" t="e">
        <v>#N/A</v>
      </c>
      <c r="FY104" s="181" t="e">
        <v>#N/A</v>
      </c>
      <c r="FZ104" s="191" t="s">
        <v>4694</v>
      </c>
      <c r="GA104" s="191">
        <v>2</v>
      </c>
      <c r="GB104" s="191" t="s">
        <v>3077</v>
      </c>
      <c r="GC104" s="191" t="s">
        <v>21</v>
      </c>
      <c r="GD104" s="191">
        <v>2</v>
      </c>
      <c r="GE104" s="191" t="s">
        <v>14</v>
      </c>
      <c r="GF104" s="191" t="s">
        <v>14</v>
      </c>
      <c r="GG104" s="192">
        <v>44497</v>
      </c>
      <c r="GH104" s="190" t="s">
        <v>4700</v>
      </c>
      <c r="GI104" s="184">
        <v>1</v>
      </c>
      <c r="GJ104" s="184" t="s">
        <v>3077</v>
      </c>
      <c r="GK104" s="184" t="s">
        <v>21</v>
      </c>
      <c r="GL104" s="184">
        <v>2</v>
      </c>
      <c r="GM104" s="184" t="s">
        <v>14</v>
      </c>
      <c r="GN104" s="184" t="s">
        <v>14</v>
      </c>
      <c r="GO104" s="181">
        <v>44497</v>
      </c>
      <c r="GP104" s="191" t="s">
        <v>4695</v>
      </c>
      <c r="GQ104" s="191">
        <v>1</v>
      </c>
      <c r="GR104" s="191" t="s">
        <v>3077</v>
      </c>
      <c r="GS104" s="191" t="s">
        <v>21</v>
      </c>
      <c r="GT104" s="191">
        <v>2</v>
      </c>
      <c r="GU104" s="191" t="s">
        <v>14</v>
      </c>
      <c r="GV104" s="191" t="s">
        <v>14</v>
      </c>
      <c r="GW104" s="192">
        <v>44497</v>
      </c>
      <c r="GX104" s="190" t="s">
        <v>4701</v>
      </c>
      <c r="GY104" s="184">
        <v>0</v>
      </c>
      <c r="GZ104" s="184" t="s">
        <v>3077</v>
      </c>
      <c r="HA104" s="184" t="s">
        <v>21</v>
      </c>
      <c r="HB104" s="184">
        <v>2</v>
      </c>
      <c r="HC104" s="184" t="s">
        <v>14</v>
      </c>
      <c r="HD104" s="184" t="s">
        <v>14</v>
      </c>
      <c r="HE104" s="181">
        <v>44497</v>
      </c>
      <c r="HF104" s="191" t="s">
        <v>4693</v>
      </c>
      <c r="HG104" s="191">
        <v>0</v>
      </c>
      <c r="HH104" s="191" t="s">
        <v>3077</v>
      </c>
      <c r="HI104" s="191" t="s">
        <v>21</v>
      </c>
      <c r="HJ104" s="191">
        <v>2</v>
      </c>
      <c r="HK104" s="191" t="s">
        <v>14</v>
      </c>
      <c r="HL104" s="191" t="s">
        <v>14</v>
      </c>
      <c r="HM104" s="192">
        <v>44497</v>
      </c>
      <c r="HN104" s="190" t="s">
        <v>4699</v>
      </c>
      <c r="HO104" s="184">
        <v>2</v>
      </c>
      <c r="HP104" s="184" t="s">
        <v>3077</v>
      </c>
      <c r="HQ104" s="184" t="s">
        <v>21</v>
      </c>
      <c r="HR104" s="184">
        <v>2</v>
      </c>
      <c r="HS104" s="184" t="s">
        <v>14</v>
      </c>
      <c r="HT104" s="184" t="s">
        <v>14</v>
      </c>
      <c r="HU104" s="181">
        <v>44497</v>
      </c>
      <c r="HV104" s="191" t="s">
        <v>4696</v>
      </c>
      <c r="HW104" s="191">
        <v>0</v>
      </c>
      <c r="HX104" s="191" t="s">
        <v>3077</v>
      </c>
      <c r="HY104" s="191" t="s">
        <v>21</v>
      </c>
      <c r="HZ104" s="191">
        <v>2</v>
      </c>
      <c r="IA104" s="191" t="s">
        <v>14</v>
      </c>
      <c r="IB104" s="191" t="s">
        <v>14</v>
      </c>
      <c r="IC104" s="192">
        <v>44497</v>
      </c>
      <c r="ID104" s="190" t="s">
        <v>4698</v>
      </c>
      <c r="IE104" s="184">
        <v>2</v>
      </c>
      <c r="IF104" s="184" t="s">
        <v>3077</v>
      </c>
      <c r="IG104" s="184" t="s">
        <v>21</v>
      </c>
      <c r="IH104" s="184">
        <v>2</v>
      </c>
      <c r="II104" s="184" t="s">
        <v>14</v>
      </c>
      <c r="IJ104" s="184" t="s">
        <v>14</v>
      </c>
      <c r="IK104" s="181">
        <v>44497</v>
      </c>
      <c r="IL104" s="191" t="s">
        <v>4697</v>
      </c>
      <c r="IM104" s="191">
        <v>3</v>
      </c>
      <c r="IN104" s="191" t="s">
        <v>3077</v>
      </c>
      <c r="IO104" s="191" t="s">
        <v>21</v>
      </c>
      <c r="IP104" s="191">
        <v>2</v>
      </c>
      <c r="IQ104" s="191" t="s">
        <v>14</v>
      </c>
      <c r="IR104" s="191" t="s">
        <v>14</v>
      </c>
      <c r="IS104" s="192">
        <v>44497</v>
      </c>
    </row>
    <row r="105" spans="1:253" s="286" customFormat="1" ht="12.75" customHeight="1" x14ac:dyDescent="0.2">
      <c r="A105" s="286" t="s">
        <v>2155</v>
      </c>
      <c r="B105" s="286" t="s">
        <v>7972</v>
      </c>
      <c r="C105" s="286" t="s">
        <v>2156</v>
      </c>
      <c r="D105" s="286" t="s">
        <v>2157</v>
      </c>
      <c r="E105" s="286" t="s">
        <v>8000</v>
      </c>
      <c r="F105" s="286" t="s">
        <v>2273</v>
      </c>
      <c r="G105" s="179">
        <v>13025000</v>
      </c>
      <c r="H105" s="180" t="s">
        <v>2270</v>
      </c>
      <c r="I105" s="180" t="s">
        <v>41</v>
      </c>
      <c r="J105" s="180">
        <v>1</v>
      </c>
      <c r="K105" s="180" t="s">
        <v>2272</v>
      </c>
      <c r="L105" s="180" t="s">
        <v>2271</v>
      </c>
      <c r="M105" s="181">
        <v>44187</v>
      </c>
      <c r="N105" s="190" t="s">
        <v>2198</v>
      </c>
      <c r="O105" s="182">
        <v>59763</v>
      </c>
      <c r="P105" s="182" t="s">
        <v>2195</v>
      </c>
      <c r="Q105" s="182" t="s">
        <v>41</v>
      </c>
      <c r="R105" s="182">
        <v>1</v>
      </c>
      <c r="S105" s="182" t="s">
        <v>2197</v>
      </c>
      <c r="T105" s="182" t="s">
        <v>2196</v>
      </c>
      <c r="U105" s="183">
        <v>44160</v>
      </c>
      <c r="V105" s="190" t="s">
        <v>2393</v>
      </c>
      <c r="W105" s="180">
        <v>5877000</v>
      </c>
      <c r="X105" s="180" t="s">
        <v>2391</v>
      </c>
      <c r="Y105" s="180" t="s">
        <v>21</v>
      </c>
      <c r="Z105" s="180">
        <v>2</v>
      </c>
      <c r="AA105" s="180" t="s">
        <v>2259</v>
      </c>
      <c r="AB105" s="180" t="s">
        <v>2392</v>
      </c>
      <c r="AC105" s="181">
        <v>44223</v>
      </c>
      <c r="AD105" s="190" t="s">
        <v>2397</v>
      </c>
      <c r="AE105" s="188">
        <v>2937000</v>
      </c>
      <c r="AF105" s="188" t="s">
        <v>2394</v>
      </c>
      <c r="AG105" s="188" t="s">
        <v>59</v>
      </c>
      <c r="AH105" s="188">
        <v>3</v>
      </c>
      <c r="AI105" s="188" t="s">
        <v>2396</v>
      </c>
      <c r="AJ105" s="188" t="s">
        <v>2395</v>
      </c>
      <c r="AK105" s="189">
        <v>44223</v>
      </c>
      <c r="AL105" s="190" t="s">
        <v>2401</v>
      </c>
      <c r="AM105" s="180">
        <v>93000</v>
      </c>
      <c r="AN105" s="180" t="s">
        <v>2398</v>
      </c>
      <c r="AO105" s="180" t="s">
        <v>21</v>
      </c>
      <c r="AP105" s="180">
        <v>2</v>
      </c>
      <c r="AQ105" s="180" t="s">
        <v>2400</v>
      </c>
      <c r="AR105" s="180" t="s">
        <v>2399</v>
      </c>
      <c r="AS105" s="181">
        <v>44223</v>
      </c>
      <c r="AT105" s="191" t="s">
        <v>2169</v>
      </c>
      <c r="AU105" s="188" t="s">
        <v>14</v>
      </c>
      <c r="AV105" s="188" t="s">
        <v>14</v>
      </c>
      <c r="AW105" s="188" t="s">
        <v>14</v>
      </c>
      <c r="AX105" s="188" t="s">
        <v>14</v>
      </c>
      <c r="AY105" s="188" t="s">
        <v>14</v>
      </c>
      <c r="AZ105" s="188" t="s">
        <v>14</v>
      </c>
      <c r="BA105" s="189">
        <v>44139</v>
      </c>
      <c r="BB105" s="190" t="s">
        <v>2168</v>
      </c>
      <c r="BC105" s="180" t="s">
        <v>14</v>
      </c>
      <c r="BD105" s="180" t="s">
        <v>14</v>
      </c>
      <c r="BE105" s="180" t="s">
        <v>14</v>
      </c>
      <c r="BF105" s="180" t="s">
        <v>14</v>
      </c>
      <c r="BG105" s="180" t="s">
        <v>14</v>
      </c>
      <c r="BH105" s="180" t="s">
        <v>14</v>
      </c>
      <c r="BI105" s="181">
        <v>44139</v>
      </c>
      <c r="BJ105" s="191" t="s">
        <v>2167</v>
      </c>
      <c r="BK105" s="191">
        <v>138</v>
      </c>
      <c r="BL105" s="191" t="s">
        <v>2163</v>
      </c>
      <c r="BM105" s="191" t="s">
        <v>59</v>
      </c>
      <c r="BN105" s="191">
        <v>3</v>
      </c>
      <c r="BO105" s="191" t="s">
        <v>2165</v>
      </c>
      <c r="BP105" s="188" t="s">
        <v>2164</v>
      </c>
      <c r="BQ105" s="192">
        <v>44139</v>
      </c>
      <c r="BR105" s="190" t="s">
        <v>2158</v>
      </c>
      <c r="BS105" s="184" t="s">
        <v>14</v>
      </c>
      <c r="BT105" s="184" t="s">
        <v>14</v>
      </c>
      <c r="BU105" s="184" t="s">
        <v>14</v>
      </c>
      <c r="BV105" s="184" t="s">
        <v>14</v>
      </c>
      <c r="BW105" s="184" t="s">
        <v>14</v>
      </c>
      <c r="BX105" s="184" t="s">
        <v>14</v>
      </c>
      <c r="BY105" s="181">
        <v>44139</v>
      </c>
      <c r="BZ105" s="191" t="s">
        <v>2159</v>
      </c>
      <c r="CA105" s="191" t="s">
        <v>14</v>
      </c>
      <c r="CB105" s="191" t="s">
        <v>14</v>
      </c>
      <c r="CC105" s="191" t="s">
        <v>14</v>
      </c>
      <c r="CD105" s="191" t="s">
        <v>14</v>
      </c>
      <c r="CE105" s="191" t="s">
        <v>14</v>
      </c>
      <c r="CF105" s="191" t="s">
        <v>14</v>
      </c>
      <c r="CG105" s="192">
        <v>44139</v>
      </c>
      <c r="CH105" s="190" t="s">
        <v>8277</v>
      </c>
      <c r="CI105" s="191" t="e">
        <v>#N/A</v>
      </c>
      <c r="CJ105" s="191" t="e">
        <v>#N/A</v>
      </c>
      <c r="CK105" s="191" t="e">
        <v>#N/A</v>
      </c>
      <c r="CL105" s="191" t="e">
        <v>#N/A</v>
      </c>
      <c r="CM105" s="191" t="e">
        <v>#N/A</v>
      </c>
      <c r="CN105" s="191" t="e">
        <v>#N/A</v>
      </c>
      <c r="CO105" s="193" t="e">
        <v>#N/A</v>
      </c>
      <c r="CP105" s="191" t="s">
        <v>2161</v>
      </c>
      <c r="CQ105" s="184" t="s">
        <v>14</v>
      </c>
      <c r="CR105" s="184" t="s">
        <v>14</v>
      </c>
      <c r="CS105" s="184" t="s">
        <v>14</v>
      </c>
      <c r="CT105" s="184" t="s">
        <v>14</v>
      </c>
      <c r="CU105" s="184" t="s">
        <v>14</v>
      </c>
      <c r="CV105" s="184" t="s">
        <v>14</v>
      </c>
      <c r="CW105" s="181">
        <v>44139</v>
      </c>
      <c r="CX105" s="191" t="s">
        <v>2174</v>
      </c>
      <c r="CY105" s="188" t="s">
        <v>14</v>
      </c>
      <c r="CZ105" s="188" t="s">
        <v>14</v>
      </c>
      <c r="DA105" s="188" t="s">
        <v>14</v>
      </c>
      <c r="DB105" s="188" t="s">
        <v>14</v>
      </c>
      <c r="DC105" s="188" t="s">
        <v>2140</v>
      </c>
      <c r="DD105" s="188" t="s">
        <v>14</v>
      </c>
      <c r="DE105" s="194">
        <v>44139</v>
      </c>
      <c r="DF105" s="190" t="s">
        <v>2170</v>
      </c>
      <c r="DG105" s="180" t="s">
        <v>14</v>
      </c>
      <c r="DH105" s="184" t="s">
        <v>14</v>
      </c>
      <c r="DI105" s="184" t="s">
        <v>14</v>
      </c>
      <c r="DJ105" s="184" t="s">
        <v>14</v>
      </c>
      <c r="DK105" s="184" t="s">
        <v>2140</v>
      </c>
      <c r="DL105" s="184" t="s">
        <v>14</v>
      </c>
      <c r="DM105" s="181">
        <v>44139</v>
      </c>
      <c r="DN105" s="191" t="s">
        <v>2176</v>
      </c>
      <c r="DO105" s="188" t="s">
        <v>14</v>
      </c>
      <c r="DP105" s="191" t="s">
        <v>14</v>
      </c>
      <c r="DQ105" s="191" t="s">
        <v>14</v>
      </c>
      <c r="DR105" s="191" t="s">
        <v>14</v>
      </c>
      <c r="DS105" s="191" t="s">
        <v>2140</v>
      </c>
      <c r="DT105" s="191" t="s">
        <v>14</v>
      </c>
      <c r="DU105" s="192">
        <v>44139</v>
      </c>
      <c r="DV105" s="190" t="s">
        <v>2171</v>
      </c>
      <c r="DW105" s="180" t="s">
        <v>14</v>
      </c>
      <c r="DX105" s="184" t="s">
        <v>14</v>
      </c>
      <c r="DY105" s="184" t="s">
        <v>14</v>
      </c>
      <c r="DZ105" s="184" t="s">
        <v>14</v>
      </c>
      <c r="EA105" s="184" t="s">
        <v>2140</v>
      </c>
      <c r="EB105" s="184" t="s">
        <v>14</v>
      </c>
      <c r="EC105" s="181">
        <v>44139</v>
      </c>
      <c r="ED105" s="191" t="s">
        <v>2175</v>
      </c>
      <c r="EE105" s="188" t="s">
        <v>14</v>
      </c>
      <c r="EF105" s="191" t="s">
        <v>14</v>
      </c>
      <c r="EG105" s="191" t="s">
        <v>14</v>
      </c>
      <c r="EH105" s="191" t="s">
        <v>14</v>
      </c>
      <c r="EI105" s="191" t="s">
        <v>2140</v>
      </c>
      <c r="EJ105" s="191" t="s">
        <v>14</v>
      </c>
      <c r="EK105" s="192">
        <v>44139</v>
      </c>
      <c r="EL105" s="190" t="s">
        <v>2162</v>
      </c>
      <c r="EM105" s="180" t="s">
        <v>14</v>
      </c>
      <c r="EN105" s="184" t="s">
        <v>14</v>
      </c>
      <c r="EO105" s="184" t="s">
        <v>14</v>
      </c>
      <c r="EP105" s="184" t="s">
        <v>14</v>
      </c>
      <c r="EQ105" s="184" t="s">
        <v>2140</v>
      </c>
      <c r="ER105" s="184" t="s">
        <v>14</v>
      </c>
      <c r="ES105" s="181">
        <v>44139</v>
      </c>
      <c r="ET105" s="191" t="s">
        <v>2166</v>
      </c>
      <c r="EU105" s="191">
        <v>138</v>
      </c>
      <c r="EV105" s="191" t="s">
        <v>2163</v>
      </c>
      <c r="EW105" s="191" t="s">
        <v>59</v>
      </c>
      <c r="EX105" s="191">
        <v>3</v>
      </c>
      <c r="EY105" s="191" t="s">
        <v>2165</v>
      </c>
      <c r="EZ105" s="191" t="s">
        <v>2164</v>
      </c>
      <c r="FA105" s="192">
        <v>44139</v>
      </c>
      <c r="FB105" s="190" t="s">
        <v>2160</v>
      </c>
      <c r="FC105" s="184">
        <v>3</v>
      </c>
      <c r="FD105" s="184" t="s">
        <v>14</v>
      </c>
      <c r="FE105" s="184" t="s">
        <v>14</v>
      </c>
      <c r="FF105" s="184" t="s">
        <v>14</v>
      </c>
      <c r="FG105" s="184" t="s">
        <v>2137</v>
      </c>
      <c r="FH105" s="184" t="s">
        <v>14</v>
      </c>
      <c r="FI105" s="181">
        <v>44139</v>
      </c>
      <c r="FJ105" s="190" t="s">
        <v>2172</v>
      </c>
      <c r="FK105" s="191" t="s">
        <v>14</v>
      </c>
      <c r="FL105" s="191" t="s">
        <v>14</v>
      </c>
      <c r="FM105" s="191" t="s">
        <v>14</v>
      </c>
      <c r="FN105" s="191" t="s">
        <v>14</v>
      </c>
      <c r="FO105" s="191" t="s">
        <v>14</v>
      </c>
      <c r="FP105" s="188" t="s">
        <v>14</v>
      </c>
      <c r="FQ105" s="189">
        <v>44139</v>
      </c>
      <c r="FR105" s="190" t="s">
        <v>2173</v>
      </c>
      <c r="FS105" s="184" t="s">
        <v>14</v>
      </c>
      <c r="FT105" s="184" t="s">
        <v>14</v>
      </c>
      <c r="FU105" s="184" t="s">
        <v>14</v>
      </c>
      <c r="FV105" s="184" t="s">
        <v>14</v>
      </c>
      <c r="FW105" s="184" t="s">
        <v>14</v>
      </c>
      <c r="FX105" s="184" t="s">
        <v>14</v>
      </c>
      <c r="FY105" s="181">
        <v>44139</v>
      </c>
      <c r="FZ105" s="191" t="s">
        <v>4989</v>
      </c>
      <c r="GA105" s="191">
        <v>1</v>
      </c>
      <c r="GB105" s="191" t="s">
        <v>3077</v>
      </c>
      <c r="GC105" s="191" t="s">
        <v>21</v>
      </c>
      <c r="GD105" s="191">
        <v>2</v>
      </c>
      <c r="GE105" s="191" t="s">
        <v>14</v>
      </c>
      <c r="GF105" s="191" t="s">
        <v>14</v>
      </c>
      <c r="GG105" s="192">
        <v>44500</v>
      </c>
      <c r="GH105" s="190" t="s">
        <v>4995</v>
      </c>
      <c r="GI105" s="184">
        <v>0</v>
      </c>
      <c r="GJ105" s="184" t="s">
        <v>3077</v>
      </c>
      <c r="GK105" s="184" t="s">
        <v>21</v>
      </c>
      <c r="GL105" s="184">
        <v>2</v>
      </c>
      <c r="GM105" s="184" t="s">
        <v>14</v>
      </c>
      <c r="GN105" s="184" t="s">
        <v>14</v>
      </c>
      <c r="GO105" s="181">
        <v>44500</v>
      </c>
      <c r="GP105" s="191" t="s">
        <v>4990</v>
      </c>
      <c r="GQ105" s="191">
        <v>1</v>
      </c>
      <c r="GR105" s="191" t="s">
        <v>3077</v>
      </c>
      <c r="GS105" s="191" t="s">
        <v>21</v>
      </c>
      <c r="GT105" s="191">
        <v>2</v>
      </c>
      <c r="GU105" s="191" t="s">
        <v>14</v>
      </c>
      <c r="GV105" s="191" t="s">
        <v>14</v>
      </c>
      <c r="GW105" s="192">
        <v>44500</v>
      </c>
      <c r="GX105" s="190" t="s">
        <v>4996</v>
      </c>
      <c r="GY105" s="184">
        <v>0</v>
      </c>
      <c r="GZ105" s="184" t="s">
        <v>3077</v>
      </c>
      <c r="HA105" s="184" t="s">
        <v>21</v>
      </c>
      <c r="HB105" s="184">
        <v>2</v>
      </c>
      <c r="HC105" s="184" t="s">
        <v>14</v>
      </c>
      <c r="HD105" s="184" t="s">
        <v>14</v>
      </c>
      <c r="HE105" s="181">
        <v>44500</v>
      </c>
      <c r="HF105" s="191" t="s">
        <v>4988</v>
      </c>
      <c r="HG105" s="191">
        <v>0</v>
      </c>
      <c r="HH105" s="191" t="s">
        <v>3077</v>
      </c>
      <c r="HI105" s="191" t="s">
        <v>21</v>
      </c>
      <c r="HJ105" s="191">
        <v>2</v>
      </c>
      <c r="HK105" s="191" t="s">
        <v>14</v>
      </c>
      <c r="HL105" s="191" t="s">
        <v>14</v>
      </c>
      <c r="HM105" s="192">
        <v>44500</v>
      </c>
      <c r="HN105" s="190" t="s">
        <v>4994</v>
      </c>
      <c r="HO105" s="184">
        <v>0</v>
      </c>
      <c r="HP105" s="184" t="s">
        <v>3077</v>
      </c>
      <c r="HQ105" s="184" t="s">
        <v>21</v>
      </c>
      <c r="HR105" s="184">
        <v>2</v>
      </c>
      <c r="HS105" s="184" t="s">
        <v>14</v>
      </c>
      <c r="HT105" s="184" t="s">
        <v>14</v>
      </c>
      <c r="HU105" s="181">
        <v>44500</v>
      </c>
      <c r="HV105" s="191" t="s">
        <v>4991</v>
      </c>
      <c r="HW105" s="191">
        <v>1</v>
      </c>
      <c r="HX105" s="191" t="s">
        <v>3077</v>
      </c>
      <c r="HY105" s="191" t="s">
        <v>21</v>
      </c>
      <c r="HZ105" s="191">
        <v>2</v>
      </c>
      <c r="IA105" s="191" t="s">
        <v>14</v>
      </c>
      <c r="IB105" s="191" t="s">
        <v>14</v>
      </c>
      <c r="IC105" s="192">
        <v>44500</v>
      </c>
      <c r="ID105" s="190" t="s">
        <v>4993</v>
      </c>
      <c r="IE105" s="184">
        <v>2</v>
      </c>
      <c r="IF105" s="184" t="s">
        <v>3077</v>
      </c>
      <c r="IG105" s="184" t="s">
        <v>21</v>
      </c>
      <c r="IH105" s="184">
        <v>2</v>
      </c>
      <c r="II105" s="184" t="s">
        <v>14</v>
      </c>
      <c r="IJ105" s="184" t="s">
        <v>14</v>
      </c>
      <c r="IK105" s="181">
        <v>44500</v>
      </c>
      <c r="IL105" s="191" t="s">
        <v>4992</v>
      </c>
      <c r="IM105" s="191">
        <v>1</v>
      </c>
      <c r="IN105" s="191" t="s">
        <v>3077</v>
      </c>
      <c r="IO105" s="191" t="s">
        <v>21</v>
      </c>
      <c r="IP105" s="191">
        <v>2</v>
      </c>
      <c r="IQ105" s="191" t="s">
        <v>14</v>
      </c>
      <c r="IR105" s="191" t="s">
        <v>14</v>
      </c>
      <c r="IS105" s="192">
        <v>44500</v>
      </c>
    </row>
    <row r="106" spans="1:253" s="286" customFormat="1" ht="12.75" customHeight="1" x14ac:dyDescent="0.2">
      <c r="A106" s="286" t="s">
        <v>639</v>
      </c>
      <c r="B106" s="286" t="s">
        <v>7815</v>
      </c>
      <c r="C106" s="286" t="s">
        <v>640</v>
      </c>
      <c r="D106" s="286" t="s">
        <v>641</v>
      </c>
      <c r="E106" s="286" t="s">
        <v>7477</v>
      </c>
      <c r="F106" s="286" t="s">
        <v>665</v>
      </c>
      <c r="G106" s="179">
        <v>9661000</v>
      </c>
      <c r="H106" s="180" t="s">
        <v>662</v>
      </c>
      <c r="I106" s="180" t="s">
        <v>21</v>
      </c>
      <c r="J106" s="180">
        <v>2</v>
      </c>
      <c r="K106" s="180" t="s">
        <v>664</v>
      </c>
      <c r="L106" s="180" t="s">
        <v>663</v>
      </c>
      <c r="M106" s="181">
        <v>43511</v>
      </c>
      <c r="N106" s="190" t="s">
        <v>657</v>
      </c>
      <c r="O106" s="182">
        <v>10646</v>
      </c>
      <c r="P106" s="182" t="s">
        <v>654</v>
      </c>
      <c r="Q106" s="182" t="s">
        <v>21</v>
      </c>
      <c r="R106" s="182">
        <v>2</v>
      </c>
      <c r="S106" s="182" t="s">
        <v>656</v>
      </c>
      <c r="T106" s="182" t="s">
        <v>655</v>
      </c>
      <c r="U106" s="183">
        <v>43511</v>
      </c>
      <c r="V106" s="190" t="s">
        <v>2586</v>
      </c>
      <c r="W106" s="180">
        <v>4576000</v>
      </c>
      <c r="X106" s="180" t="s">
        <v>2583</v>
      </c>
      <c r="Y106" s="180" t="s">
        <v>21</v>
      </c>
      <c r="Z106" s="180">
        <v>2</v>
      </c>
      <c r="AA106" s="180" t="s">
        <v>2585</v>
      </c>
      <c r="AB106" s="180" t="s">
        <v>2584</v>
      </c>
      <c r="AC106" s="181">
        <v>44225</v>
      </c>
      <c r="AD106" s="190" t="s">
        <v>2590</v>
      </c>
      <c r="AE106" s="188">
        <v>140000</v>
      </c>
      <c r="AF106" s="188" t="s">
        <v>2587</v>
      </c>
      <c r="AG106" s="188" t="s">
        <v>21</v>
      </c>
      <c r="AH106" s="188">
        <v>2</v>
      </c>
      <c r="AI106" s="188" t="s">
        <v>2589</v>
      </c>
      <c r="AJ106" s="188" t="s">
        <v>2588</v>
      </c>
      <c r="AK106" s="189">
        <v>44225</v>
      </c>
      <c r="AL106" s="190" t="s">
        <v>2592</v>
      </c>
      <c r="AM106" s="180">
        <v>140000</v>
      </c>
      <c r="AN106" s="180" t="s">
        <v>2587</v>
      </c>
      <c r="AO106" s="180" t="s">
        <v>41</v>
      </c>
      <c r="AP106" s="180">
        <v>1</v>
      </c>
      <c r="AQ106" s="180" t="s">
        <v>2591</v>
      </c>
      <c r="AR106" s="180" t="s">
        <v>2588</v>
      </c>
      <c r="AS106" s="181">
        <v>44225</v>
      </c>
      <c r="AT106" s="191" t="s">
        <v>653</v>
      </c>
      <c r="AU106" s="188" t="s">
        <v>14</v>
      </c>
      <c r="AV106" s="188" t="s">
        <v>648</v>
      </c>
      <c r="AW106" s="188" t="s">
        <v>21</v>
      </c>
      <c r="AX106" s="188">
        <v>2</v>
      </c>
      <c r="AY106" s="188" t="s">
        <v>652</v>
      </c>
      <c r="AZ106" s="188" t="s">
        <v>649</v>
      </c>
      <c r="BA106" s="189">
        <v>43511</v>
      </c>
      <c r="BB106" s="190" t="s">
        <v>651</v>
      </c>
      <c r="BC106" s="180" t="s">
        <v>14</v>
      </c>
      <c r="BD106" s="180" t="s">
        <v>648</v>
      </c>
      <c r="BE106" s="180" t="s">
        <v>21</v>
      </c>
      <c r="BF106" s="180">
        <v>2</v>
      </c>
      <c r="BG106" s="180" t="s">
        <v>650</v>
      </c>
      <c r="BH106" s="180" t="s">
        <v>649</v>
      </c>
      <c r="BI106" s="181">
        <v>43511</v>
      </c>
      <c r="BJ106" s="191" t="s">
        <v>2121</v>
      </c>
      <c r="BK106" s="191" t="s">
        <v>14</v>
      </c>
      <c r="BL106" s="191" t="s">
        <v>14</v>
      </c>
      <c r="BM106" s="191" t="s">
        <v>14</v>
      </c>
      <c r="BN106" s="191" t="s">
        <v>14</v>
      </c>
      <c r="BO106" s="191" t="s">
        <v>2119</v>
      </c>
      <c r="BP106" s="188" t="s">
        <v>14</v>
      </c>
      <c r="BQ106" s="192">
        <v>44134</v>
      </c>
      <c r="BR106" s="190" t="s">
        <v>643</v>
      </c>
      <c r="BS106" s="184">
        <v>0</v>
      </c>
      <c r="BT106" s="184">
        <v>0</v>
      </c>
      <c r="BU106" s="184" t="s">
        <v>21</v>
      </c>
      <c r="BV106" s="184">
        <v>2</v>
      </c>
      <c r="BW106" s="184" t="s">
        <v>642</v>
      </c>
      <c r="BX106" s="184">
        <v>0</v>
      </c>
      <c r="BY106" s="181">
        <v>43511</v>
      </c>
      <c r="BZ106" s="191" t="s">
        <v>644</v>
      </c>
      <c r="CA106" s="191">
        <v>0</v>
      </c>
      <c r="CB106" s="191">
        <v>0</v>
      </c>
      <c r="CC106" s="191" t="s">
        <v>21</v>
      </c>
      <c r="CD106" s="191">
        <v>2</v>
      </c>
      <c r="CE106" s="191" t="s">
        <v>642</v>
      </c>
      <c r="CF106" s="191">
        <v>0</v>
      </c>
      <c r="CG106" s="192">
        <v>43511</v>
      </c>
      <c r="CH106" s="190" t="s">
        <v>8278</v>
      </c>
      <c r="CI106" s="191" t="e">
        <v>#N/A</v>
      </c>
      <c r="CJ106" s="191" t="e">
        <v>#N/A</v>
      </c>
      <c r="CK106" s="191" t="e">
        <v>#N/A</v>
      </c>
      <c r="CL106" s="191" t="e">
        <v>#N/A</v>
      </c>
      <c r="CM106" s="191" t="e">
        <v>#N/A</v>
      </c>
      <c r="CN106" s="191" t="e">
        <v>#N/A</v>
      </c>
      <c r="CO106" s="193" t="e">
        <v>#N/A</v>
      </c>
      <c r="CP106" s="191" t="s">
        <v>647</v>
      </c>
      <c r="CQ106" s="184">
        <v>0</v>
      </c>
      <c r="CR106" s="184">
        <v>0</v>
      </c>
      <c r="CS106" s="184" t="s">
        <v>21</v>
      </c>
      <c r="CT106" s="184">
        <v>2</v>
      </c>
      <c r="CU106" s="184" t="s">
        <v>646</v>
      </c>
      <c r="CV106" s="184">
        <v>0</v>
      </c>
      <c r="CW106" s="181">
        <v>43511</v>
      </c>
      <c r="CX106" s="191" t="s">
        <v>2593</v>
      </c>
      <c r="CY106" s="188">
        <v>140000</v>
      </c>
      <c r="CZ106" s="188" t="s">
        <v>2587</v>
      </c>
      <c r="DA106" s="188" t="s">
        <v>21</v>
      </c>
      <c r="DB106" s="188">
        <v>2</v>
      </c>
      <c r="DC106" s="188" t="s">
        <v>2591</v>
      </c>
      <c r="DD106" s="188" t="s">
        <v>2588</v>
      </c>
      <c r="DE106" s="194">
        <v>44225</v>
      </c>
      <c r="DF106" s="190" t="s">
        <v>2594</v>
      </c>
      <c r="DG106" s="180">
        <v>4436000</v>
      </c>
      <c r="DH106" s="184" t="s">
        <v>2583</v>
      </c>
      <c r="DI106" s="184" t="s">
        <v>21</v>
      </c>
      <c r="DJ106" s="184">
        <v>2</v>
      </c>
      <c r="DK106" s="184" t="s">
        <v>2591</v>
      </c>
      <c r="DL106" s="184" t="s">
        <v>2584</v>
      </c>
      <c r="DM106" s="181">
        <v>44225</v>
      </c>
      <c r="DN106" s="191" t="s">
        <v>2595</v>
      </c>
      <c r="DO106" s="188">
        <v>0</v>
      </c>
      <c r="DP106" s="191" t="s">
        <v>2587</v>
      </c>
      <c r="DQ106" s="191" t="s">
        <v>21</v>
      </c>
      <c r="DR106" s="191">
        <v>2</v>
      </c>
      <c r="DS106" s="191" t="s">
        <v>2591</v>
      </c>
      <c r="DT106" s="191" t="s">
        <v>2588</v>
      </c>
      <c r="DU106" s="192">
        <v>44225</v>
      </c>
      <c r="DV106" s="190" t="s">
        <v>2596</v>
      </c>
      <c r="DW106" s="180">
        <v>140000</v>
      </c>
      <c r="DX106" s="184" t="s">
        <v>2587</v>
      </c>
      <c r="DY106" s="184" t="s">
        <v>21</v>
      </c>
      <c r="DZ106" s="184">
        <v>2</v>
      </c>
      <c r="EA106" s="184" t="s">
        <v>2591</v>
      </c>
      <c r="EB106" s="184" t="s">
        <v>2588</v>
      </c>
      <c r="EC106" s="181">
        <v>44225</v>
      </c>
      <c r="ED106" s="191" t="s">
        <v>2597</v>
      </c>
      <c r="EE106" s="188">
        <v>0</v>
      </c>
      <c r="EF106" s="191" t="s">
        <v>2587</v>
      </c>
      <c r="EG106" s="191" t="s">
        <v>21</v>
      </c>
      <c r="EH106" s="191">
        <v>2</v>
      </c>
      <c r="EI106" s="191" t="s">
        <v>2591</v>
      </c>
      <c r="EJ106" s="191" t="s">
        <v>2588</v>
      </c>
      <c r="EK106" s="192">
        <v>44225</v>
      </c>
      <c r="EL106" s="190" t="s">
        <v>2598</v>
      </c>
      <c r="EM106" s="180">
        <v>0</v>
      </c>
      <c r="EN106" s="184" t="s">
        <v>2587</v>
      </c>
      <c r="EO106" s="184" t="s">
        <v>21</v>
      </c>
      <c r="EP106" s="184">
        <v>2</v>
      </c>
      <c r="EQ106" s="184" t="s">
        <v>2591</v>
      </c>
      <c r="ER106" s="184" t="s">
        <v>2588</v>
      </c>
      <c r="ES106" s="181">
        <v>44225</v>
      </c>
      <c r="ET106" s="191" t="s">
        <v>2120</v>
      </c>
      <c r="EU106" s="191" t="s">
        <v>14</v>
      </c>
      <c r="EV106" s="191" t="s">
        <v>14</v>
      </c>
      <c r="EW106" s="191" t="s">
        <v>14</v>
      </c>
      <c r="EX106" s="191" t="s">
        <v>14</v>
      </c>
      <c r="EY106" s="191" t="s">
        <v>2119</v>
      </c>
      <c r="EZ106" s="191" t="s">
        <v>14</v>
      </c>
      <c r="FA106" s="192">
        <v>44134</v>
      </c>
      <c r="FB106" s="190" t="s">
        <v>645</v>
      </c>
      <c r="FC106" s="184">
        <v>2</v>
      </c>
      <c r="FD106" s="184">
        <v>0</v>
      </c>
      <c r="FE106" s="184" t="s">
        <v>21</v>
      </c>
      <c r="FF106" s="184">
        <v>2</v>
      </c>
      <c r="FG106" s="184">
        <v>0</v>
      </c>
      <c r="FH106" s="184">
        <v>0</v>
      </c>
      <c r="FI106" s="181">
        <v>43511</v>
      </c>
      <c r="FJ106" s="190" t="s">
        <v>659</v>
      </c>
      <c r="FK106" s="191">
        <v>0</v>
      </c>
      <c r="FL106" s="191">
        <v>0</v>
      </c>
      <c r="FM106" s="191" t="s">
        <v>21</v>
      </c>
      <c r="FN106" s="191">
        <v>2</v>
      </c>
      <c r="FO106" s="191" t="s">
        <v>658</v>
      </c>
      <c r="FP106" s="188">
        <v>0</v>
      </c>
      <c r="FQ106" s="189">
        <v>43511</v>
      </c>
      <c r="FR106" s="190" t="s">
        <v>660</v>
      </c>
      <c r="FS106" s="184">
        <v>0</v>
      </c>
      <c r="FT106" s="184">
        <v>0</v>
      </c>
      <c r="FU106" s="184" t="s">
        <v>21</v>
      </c>
      <c r="FV106" s="184">
        <v>2</v>
      </c>
      <c r="FW106" s="184">
        <v>0</v>
      </c>
      <c r="FX106" s="184">
        <v>0</v>
      </c>
      <c r="FY106" s="181">
        <v>43511</v>
      </c>
      <c r="FZ106" s="191" t="s">
        <v>4827</v>
      </c>
      <c r="GA106" s="191">
        <v>1</v>
      </c>
      <c r="GB106" s="191" t="s">
        <v>3077</v>
      </c>
      <c r="GC106" s="191" t="s">
        <v>21</v>
      </c>
      <c r="GD106" s="191">
        <v>2</v>
      </c>
      <c r="GE106" s="191" t="s">
        <v>14</v>
      </c>
      <c r="GF106" s="191" t="s">
        <v>14</v>
      </c>
      <c r="GG106" s="192">
        <v>44498</v>
      </c>
      <c r="GH106" s="190" t="s">
        <v>4833</v>
      </c>
      <c r="GI106" s="184">
        <v>0</v>
      </c>
      <c r="GJ106" s="184" t="s">
        <v>3077</v>
      </c>
      <c r="GK106" s="184" t="s">
        <v>21</v>
      </c>
      <c r="GL106" s="184">
        <v>2</v>
      </c>
      <c r="GM106" s="184" t="s">
        <v>14</v>
      </c>
      <c r="GN106" s="184" t="s">
        <v>14</v>
      </c>
      <c r="GO106" s="181">
        <v>44498</v>
      </c>
      <c r="GP106" s="191" t="s">
        <v>4828</v>
      </c>
      <c r="GQ106" s="191">
        <v>0</v>
      </c>
      <c r="GR106" s="191" t="s">
        <v>3077</v>
      </c>
      <c r="GS106" s="191" t="s">
        <v>21</v>
      </c>
      <c r="GT106" s="191">
        <v>2</v>
      </c>
      <c r="GU106" s="191" t="s">
        <v>14</v>
      </c>
      <c r="GV106" s="191" t="s">
        <v>14</v>
      </c>
      <c r="GW106" s="192">
        <v>44498</v>
      </c>
      <c r="GX106" s="190" t="s">
        <v>4834</v>
      </c>
      <c r="GY106" s="184">
        <v>0</v>
      </c>
      <c r="GZ106" s="184" t="s">
        <v>3077</v>
      </c>
      <c r="HA106" s="184" t="s">
        <v>21</v>
      </c>
      <c r="HB106" s="184">
        <v>2</v>
      </c>
      <c r="HC106" s="184" t="s">
        <v>14</v>
      </c>
      <c r="HD106" s="184" t="s">
        <v>14</v>
      </c>
      <c r="HE106" s="181">
        <v>44498</v>
      </c>
      <c r="HF106" s="191" t="s">
        <v>4826</v>
      </c>
      <c r="HG106" s="191">
        <v>0</v>
      </c>
      <c r="HH106" s="191" t="s">
        <v>3077</v>
      </c>
      <c r="HI106" s="191" t="s">
        <v>21</v>
      </c>
      <c r="HJ106" s="191">
        <v>2</v>
      </c>
      <c r="HK106" s="191" t="s">
        <v>14</v>
      </c>
      <c r="HL106" s="191" t="s">
        <v>14</v>
      </c>
      <c r="HM106" s="192">
        <v>44498</v>
      </c>
      <c r="HN106" s="190" t="s">
        <v>4832</v>
      </c>
      <c r="HO106" s="184">
        <v>1</v>
      </c>
      <c r="HP106" s="184" t="s">
        <v>3077</v>
      </c>
      <c r="HQ106" s="184" t="s">
        <v>21</v>
      </c>
      <c r="HR106" s="184">
        <v>2</v>
      </c>
      <c r="HS106" s="184" t="s">
        <v>14</v>
      </c>
      <c r="HT106" s="184" t="s">
        <v>14</v>
      </c>
      <c r="HU106" s="181">
        <v>44498</v>
      </c>
      <c r="HV106" s="191" t="s">
        <v>4829</v>
      </c>
      <c r="HW106" s="191">
        <v>0</v>
      </c>
      <c r="HX106" s="191" t="s">
        <v>3077</v>
      </c>
      <c r="HY106" s="191" t="s">
        <v>21</v>
      </c>
      <c r="HZ106" s="191">
        <v>2</v>
      </c>
      <c r="IA106" s="191" t="s">
        <v>14</v>
      </c>
      <c r="IB106" s="191" t="s">
        <v>14</v>
      </c>
      <c r="IC106" s="192">
        <v>44498</v>
      </c>
      <c r="ID106" s="190" t="s">
        <v>4831</v>
      </c>
      <c r="IE106" s="184">
        <v>0</v>
      </c>
      <c r="IF106" s="184" t="s">
        <v>3077</v>
      </c>
      <c r="IG106" s="184" t="s">
        <v>21</v>
      </c>
      <c r="IH106" s="184">
        <v>2</v>
      </c>
      <c r="II106" s="184" t="s">
        <v>14</v>
      </c>
      <c r="IJ106" s="184" t="s">
        <v>14</v>
      </c>
      <c r="IK106" s="181">
        <v>44498</v>
      </c>
      <c r="IL106" s="191" t="s">
        <v>4830</v>
      </c>
      <c r="IM106" s="191">
        <v>1</v>
      </c>
      <c r="IN106" s="191" t="s">
        <v>3077</v>
      </c>
      <c r="IO106" s="191" t="s">
        <v>21</v>
      </c>
      <c r="IP106" s="191">
        <v>2</v>
      </c>
      <c r="IQ106" s="191" t="s">
        <v>14</v>
      </c>
      <c r="IR106" s="191" t="s">
        <v>14</v>
      </c>
      <c r="IS106" s="192">
        <v>44498</v>
      </c>
    </row>
    <row r="107" spans="1:253" s="286" customFormat="1" ht="12.75" customHeight="1" x14ac:dyDescent="0.2">
      <c r="A107" s="286" t="s">
        <v>666</v>
      </c>
      <c r="B107" s="286" t="s">
        <v>7819</v>
      </c>
      <c r="C107" s="286" t="s">
        <v>667</v>
      </c>
      <c r="D107" s="286" t="s">
        <v>668</v>
      </c>
      <c r="E107" s="286" t="s">
        <v>7480</v>
      </c>
      <c r="F107" s="286" t="s">
        <v>3164</v>
      </c>
      <c r="G107" s="179">
        <v>46400000</v>
      </c>
      <c r="H107" s="180" t="s">
        <v>3161</v>
      </c>
      <c r="I107" s="180" t="s">
        <v>41</v>
      </c>
      <c r="J107" s="180">
        <v>1</v>
      </c>
      <c r="K107" s="180" t="s">
        <v>3163</v>
      </c>
      <c r="L107" s="180" t="s">
        <v>3162</v>
      </c>
      <c r="M107" s="181">
        <v>44375</v>
      </c>
      <c r="N107" s="190" t="s">
        <v>3168</v>
      </c>
      <c r="O107" s="182">
        <v>1840687</v>
      </c>
      <c r="P107" s="182" t="s">
        <v>3165</v>
      </c>
      <c r="Q107" s="182" t="s">
        <v>21</v>
      </c>
      <c r="R107" s="182">
        <v>2</v>
      </c>
      <c r="S107" s="182" t="s">
        <v>3167</v>
      </c>
      <c r="T107" s="182" t="s">
        <v>3166</v>
      </c>
      <c r="U107" s="183">
        <v>44375</v>
      </c>
      <c r="V107" s="190" t="s">
        <v>5590</v>
      </c>
      <c r="W107" s="180">
        <v>48000000</v>
      </c>
      <c r="X107" s="180" t="s">
        <v>5576</v>
      </c>
      <c r="Y107" s="180" t="s">
        <v>41</v>
      </c>
      <c r="Z107" s="180">
        <v>1</v>
      </c>
      <c r="AA107" s="180" t="s">
        <v>5589</v>
      </c>
      <c r="AB107" s="180" t="s">
        <v>5577</v>
      </c>
      <c r="AC107" s="181">
        <v>44557</v>
      </c>
      <c r="AD107" s="190" t="s">
        <v>5592</v>
      </c>
      <c r="AE107" s="188">
        <v>30100000</v>
      </c>
      <c r="AF107" s="188" t="s">
        <v>5576</v>
      </c>
      <c r="AG107" s="188" t="s">
        <v>41</v>
      </c>
      <c r="AH107" s="188">
        <v>1</v>
      </c>
      <c r="AI107" s="188" t="s">
        <v>5591</v>
      </c>
      <c r="AJ107" s="188" t="s">
        <v>5577</v>
      </c>
      <c r="AK107" s="189">
        <v>44557</v>
      </c>
      <c r="AL107" s="190" t="s">
        <v>6777</v>
      </c>
      <c r="AM107" s="180">
        <v>4901000</v>
      </c>
      <c r="AN107" s="180" t="s">
        <v>6774</v>
      </c>
      <c r="AO107" s="180" t="s">
        <v>41</v>
      </c>
      <c r="AP107" s="180">
        <v>1</v>
      </c>
      <c r="AQ107" s="180" t="s">
        <v>6776</v>
      </c>
      <c r="AR107" s="180" t="s">
        <v>6775</v>
      </c>
      <c r="AS107" s="181">
        <v>44591</v>
      </c>
      <c r="AT107" s="191" t="s">
        <v>1645</v>
      </c>
      <c r="AU107" s="188" t="s">
        <v>14</v>
      </c>
      <c r="AV107" s="188" t="s">
        <v>14</v>
      </c>
      <c r="AW107" s="188" t="s">
        <v>14</v>
      </c>
      <c r="AX107" s="188" t="s">
        <v>14</v>
      </c>
      <c r="AY107" s="188" t="s">
        <v>1213</v>
      </c>
      <c r="AZ107" s="188" t="s">
        <v>14</v>
      </c>
      <c r="BA107" s="189">
        <v>43868</v>
      </c>
      <c r="BB107" s="190" t="s">
        <v>1644</v>
      </c>
      <c r="BC107" s="180" t="s">
        <v>14</v>
      </c>
      <c r="BD107" s="180" t="s">
        <v>14</v>
      </c>
      <c r="BE107" s="180" t="s">
        <v>14</v>
      </c>
      <c r="BF107" s="180" t="s">
        <v>14</v>
      </c>
      <c r="BG107" s="180" t="s">
        <v>1213</v>
      </c>
      <c r="BH107" s="180" t="s">
        <v>14</v>
      </c>
      <c r="BI107" s="181">
        <v>43868</v>
      </c>
      <c r="BJ107" s="191" t="s">
        <v>6778</v>
      </c>
      <c r="BK107" s="191">
        <v>1520</v>
      </c>
      <c r="BL107" s="191" t="s">
        <v>6568</v>
      </c>
      <c r="BM107" s="191" t="s">
        <v>21</v>
      </c>
      <c r="BN107" s="191">
        <v>2</v>
      </c>
      <c r="BO107" s="191" t="s">
        <v>6737</v>
      </c>
      <c r="BP107" s="188" t="s">
        <v>2021</v>
      </c>
      <c r="BQ107" s="192">
        <v>44591</v>
      </c>
      <c r="BR107" s="190" t="s">
        <v>1641</v>
      </c>
      <c r="BS107" s="184" t="s">
        <v>14</v>
      </c>
      <c r="BT107" s="184" t="s">
        <v>14</v>
      </c>
      <c r="BU107" s="184" t="s">
        <v>14</v>
      </c>
      <c r="BV107" s="184" t="s">
        <v>14</v>
      </c>
      <c r="BW107" s="184" t="s">
        <v>1213</v>
      </c>
      <c r="BX107" s="184" t="s">
        <v>14</v>
      </c>
      <c r="BY107" s="181">
        <v>43868</v>
      </c>
      <c r="BZ107" s="191" t="s">
        <v>1642</v>
      </c>
      <c r="CA107" s="191" t="s">
        <v>14</v>
      </c>
      <c r="CB107" s="191" t="s">
        <v>14</v>
      </c>
      <c r="CC107" s="191" t="s">
        <v>14</v>
      </c>
      <c r="CD107" s="191" t="s">
        <v>14</v>
      </c>
      <c r="CE107" s="191" t="s">
        <v>1213</v>
      </c>
      <c r="CF107" s="191" t="s">
        <v>14</v>
      </c>
      <c r="CG107" s="192">
        <v>43868</v>
      </c>
      <c r="CH107" s="190" t="s">
        <v>8279</v>
      </c>
      <c r="CI107" s="191" t="e">
        <v>#N/A</v>
      </c>
      <c r="CJ107" s="191" t="e">
        <v>#N/A</v>
      </c>
      <c r="CK107" s="191" t="e">
        <v>#N/A</v>
      </c>
      <c r="CL107" s="191" t="e">
        <v>#N/A</v>
      </c>
      <c r="CM107" s="191" t="e">
        <v>#N/A</v>
      </c>
      <c r="CN107" s="191" t="e">
        <v>#N/A</v>
      </c>
      <c r="CO107" s="193" t="e">
        <v>#N/A</v>
      </c>
      <c r="CP107" s="191" t="s">
        <v>1643</v>
      </c>
      <c r="CQ107" s="184" t="s">
        <v>14</v>
      </c>
      <c r="CR107" s="184" t="s">
        <v>14</v>
      </c>
      <c r="CS107" s="184" t="s">
        <v>14</v>
      </c>
      <c r="CT107" s="184" t="s">
        <v>14</v>
      </c>
      <c r="CU107" s="184" t="s">
        <v>1213</v>
      </c>
      <c r="CV107" s="184" t="s">
        <v>14</v>
      </c>
      <c r="CW107" s="181">
        <v>43868</v>
      </c>
      <c r="CX107" s="191" t="s">
        <v>5593</v>
      </c>
      <c r="CY107" s="188">
        <v>14300000</v>
      </c>
      <c r="CZ107" s="188" t="s">
        <v>5576</v>
      </c>
      <c r="DA107" s="188" t="s">
        <v>41</v>
      </c>
      <c r="DB107" s="188">
        <v>1</v>
      </c>
      <c r="DC107" s="188" t="s">
        <v>5598</v>
      </c>
      <c r="DD107" s="188" t="s">
        <v>5577</v>
      </c>
      <c r="DE107" s="194">
        <v>44557</v>
      </c>
      <c r="DF107" s="190" t="s">
        <v>5595</v>
      </c>
      <c r="DG107" s="180">
        <v>17900000</v>
      </c>
      <c r="DH107" s="184" t="s">
        <v>5576</v>
      </c>
      <c r="DI107" s="184" t="s">
        <v>41</v>
      </c>
      <c r="DJ107" s="184">
        <v>1</v>
      </c>
      <c r="DK107" s="184" t="s">
        <v>5594</v>
      </c>
      <c r="DL107" s="184" t="s">
        <v>5577</v>
      </c>
      <c r="DM107" s="181">
        <v>44557</v>
      </c>
      <c r="DN107" s="191" t="s">
        <v>5597</v>
      </c>
      <c r="DO107" s="188">
        <v>15800000</v>
      </c>
      <c r="DP107" s="191" t="s">
        <v>5576</v>
      </c>
      <c r="DQ107" s="191" t="s">
        <v>41</v>
      </c>
      <c r="DR107" s="191">
        <v>1</v>
      </c>
      <c r="DS107" s="191" t="s">
        <v>5596</v>
      </c>
      <c r="DT107" s="191" t="s">
        <v>5577</v>
      </c>
      <c r="DU107" s="192">
        <v>44557</v>
      </c>
      <c r="DV107" s="190" t="s">
        <v>5599</v>
      </c>
      <c r="DW107" s="180">
        <v>6200000</v>
      </c>
      <c r="DX107" s="184" t="s">
        <v>5576</v>
      </c>
      <c r="DY107" s="184" t="s">
        <v>41</v>
      </c>
      <c r="DZ107" s="184">
        <v>1</v>
      </c>
      <c r="EA107" s="184" t="s">
        <v>5598</v>
      </c>
      <c r="EB107" s="184" t="s">
        <v>5577</v>
      </c>
      <c r="EC107" s="181">
        <v>44557</v>
      </c>
      <c r="ED107" s="191" t="s">
        <v>5601</v>
      </c>
      <c r="EE107" s="188">
        <v>6200000</v>
      </c>
      <c r="EF107" s="191" t="s">
        <v>5576</v>
      </c>
      <c r="EG107" s="191" t="s">
        <v>41</v>
      </c>
      <c r="EH107" s="191">
        <v>1</v>
      </c>
      <c r="EI107" s="191" t="s">
        <v>5600</v>
      </c>
      <c r="EJ107" s="191" t="s">
        <v>5577</v>
      </c>
      <c r="EK107" s="192">
        <v>44557</v>
      </c>
      <c r="EL107" s="190" t="s">
        <v>5603</v>
      </c>
      <c r="EM107" s="180">
        <v>1900000</v>
      </c>
      <c r="EN107" s="184" t="s">
        <v>5576</v>
      </c>
      <c r="EO107" s="184" t="s">
        <v>41</v>
      </c>
      <c r="EP107" s="184">
        <v>1</v>
      </c>
      <c r="EQ107" s="184" t="s">
        <v>5602</v>
      </c>
      <c r="ER107" s="184" t="s">
        <v>5577</v>
      </c>
      <c r="ES107" s="181">
        <v>44557</v>
      </c>
      <c r="ET107" s="191" t="s">
        <v>6779</v>
      </c>
      <c r="EU107" s="191">
        <v>1520</v>
      </c>
      <c r="EV107" s="191" t="s">
        <v>6568</v>
      </c>
      <c r="EW107" s="191" t="s">
        <v>21</v>
      </c>
      <c r="EX107" s="191">
        <v>2</v>
      </c>
      <c r="EY107" s="191" t="s">
        <v>6571</v>
      </c>
      <c r="EZ107" s="191" t="s">
        <v>2021</v>
      </c>
      <c r="FA107" s="192">
        <v>44591</v>
      </c>
      <c r="FB107" s="190" t="s">
        <v>3170</v>
      </c>
      <c r="FC107" s="184">
        <v>5</v>
      </c>
      <c r="FD107" s="184" t="s">
        <v>14</v>
      </c>
      <c r="FE107" s="184" t="s">
        <v>21</v>
      </c>
      <c r="FF107" s="184">
        <v>2</v>
      </c>
      <c r="FG107" s="184" t="s">
        <v>3169</v>
      </c>
      <c r="FH107" s="184" t="s">
        <v>14</v>
      </c>
      <c r="FI107" s="181">
        <v>44375</v>
      </c>
      <c r="FJ107" s="190" t="s">
        <v>669</v>
      </c>
      <c r="FK107" s="191" t="s">
        <v>14</v>
      </c>
      <c r="FL107" s="191">
        <v>0</v>
      </c>
      <c r="FM107" s="191" t="s">
        <v>21</v>
      </c>
      <c r="FN107" s="191">
        <v>2</v>
      </c>
      <c r="FO107" s="191" t="s">
        <v>15</v>
      </c>
      <c r="FP107" s="188">
        <v>0</v>
      </c>
      <c r="FQ107" s="189">
        <v>43511</v>
      </c>
      <c r="FR107" s="190" t="s">
        <v>670</v>
      </c>
      <c r="FS107" s="184" t="s">
        <v>14</v>
      </c>
      <c r="FT107" s="184">
        <v>0</v>
      </c>
      <c r="FU107" s="184" t="s">
        <v>21</v>
      </c>
      <c r="FV107" s="184">
        <v>2</v>
      </c>
      <c r="FW107" s="184" t="s">
        <v>15</v>
      </c>
      <c r="FX107" s="184">
        <v>0</v>
      </c>
      <c r="FY107" s="181">
        <v>43511</v>
      </c>
      <c r="FZ107" s="191" t="s">
        <v>4505</v>
      </c>
      <c r="GA107" s="191">
        <v>2</v>
      </c>
      <c r="GB107" s="191" t="s">
        <v>3077</v>
      </c>
      <c r="GC107" s="191" t="s">
        <v>21</v>
      </c>
      <c r="GD107" s="191">
        <v>2</v>
      </c>
      <c r="GE107" s="191" t="s">
        <v>14</v>
      </c>
      <c r="GF107" s="191" t="s">
        <v>14</v>
      </c>
      <c r="GG107" s="192">
        <v>44496</v>
      </c>
      <c r="GH107" s="190" t="s">
        <v>4511</v>
      </c>
      <c r="GI107" s="184">
        <v>2</v>
      </c>
      <c r="GJ107" s="184" t="s">
        <v>3077</v>
      </c>
      <c r="GK107" s="184" t="s">
        <v>21</v>
      </c>
      <c r="GL107" s="184">
        <v>2</v>
      </c>
      <c r="GM107" s="184" t="s">
        <v>14</v>
      </c>
      <c r="GN107" s="184" t="s">
        <v>14</v>
      </c>
      <c r="GO107" s="181">
        <v>44496</v>
      </c>
      <c r="GP107" s="191" t="s">
        <v>4506</v>
      </c>
      <c r="GQ107" s="191">
        <v>1</v>
      </c>
      <c r="GR107" s="191" t="s">
        <v>3077</v>
      </c>
      <c r="GS107" s="191" t="s">
        <v>21</v>
      </c>
      <c r="GT107" s="191">
        <v>2</v>
      </c>
      <c r="GU107" s="191" t="s">
        <v>14</v>
      </c>
      <c r="GV107" s="191" t="s">
        <v>14</v>
      </c>
      <c r="GW107" s="192">
        <v>44496</v>
      </c>
      <c r="GX107" s="190" t="s">
        <v>4512</v>
      </c>
      <c r="GY107" s="184">
        <v>0</v>
      </c>
      <c r="GZ107" s="184" t="s">
        <v>3077</v>
      </c>
      <c r="HA107" s="184" t="s">
        <v>21</v>
      </c>
      <c r="HB107" s="184">
        <v>2</v>
      </c>
      <c r="HC107" s="184" t="s">
        <v>14</v>
      </c>
      <c r="HD107" s="184" t="s">
        <v>14</v>
      </c>
      <c r="HE107" s="181">
        <v>44496</v>
      </c>
      <c r="HF107" s="191" t="s">
        <v>4504</v>
      </c>
      <c r="HG107" s="191">
        <v>1</v>
      </c>
      <c r="HH107" s="191" t="s">
        <v>3077</v>
      </c>
      <c r="HI107" s="191" t="s">
        <v>21</v>
      </c>
      <c r="HJ107" s="191">
        <v>2</v>
      </c>
      <c r="HK107" s="191" t="s">
        <v>14</v>
      </c>
      <c r="HL107" s="191" t="s">
        <v>14</v>
      </c>
      <c r="HM107" s="192">
        <v>44496</v>
      </c>
      <c r="HN107" s="190" t="s">
        <v>4510</v>
      </c>
      <c r="HO107" s="184">
        <v>2</v>
      </c>
      <c r="HP107" s="184" t="s">
        <v>3077</v>
      </c>
      <c r="HQ107" s="184" t="s">
        <v>21</v>
      </c>
      <c r="HR107" s="184">
        <v>2</v>
      </c>
      <c r="HS107" s="184" t="s">
        <v>14</v>
      </c>
      <c r="HT107" s="184" t="s">
        <v>14</v>
      </c>
      <c r="HU107" s="181">
        <v>44496</v>
      </c>
      <c r="HV107" s="191" t="s">
        <v>4507</v>
      </c>
      <c r="HW107" s="191">
        <v>3</v>
      </c>
      <c r="HX107" s="191" t="s">
        <v>3077</v>
      </c>
      <c r="HY107" s="191" t="s">
        <v>21</v>
      </c>
      <c r="HZ107" s="191">
        <v>2</v>
      </c>
      <c r="IA107" s="191" t="s">
        <v>14</v>
      </c>
      <c r="IB107" s="191" t="s">
        <v>14</v>
      </c>
      <c r="IC107" s="192">
        <v>44496</v>
      </c>
      <c r="ID107" s="190" t="s">
        <v>4509</v>
      </c>
      <c r="IE107" s="184">
        <v>1</v>
      </c>
      <c r="IF107" s="184" t="s">
        <v>3077</v>
      </c>
      <c r="IG107" s="184" t="s">
        <v>21</v>
      </c>
      <c r="IH107" s="184">
        <v>2</v>
      </c>
      <c r="II107" s="184" t="s">
        <v>14</v>
      </c>
      <c r="IJ107" s="184" t="s">
        <v>14</v>
      </c>
      <c r="IK107" s="181">
        <v>44496</v>
      </c>
      <c r="IL107" s="191" t="s">
        <v>4508</v>
      </c>
      <c r="IM107" s="191">
        <v>3</v>
      </c>
      <c r="IN107" s="191" t="s">
        <v>3077</v>
      </c>
      <c r="IO107" s="191" t="s">
        <v>21</v>
      </c>
      <c r="IP107" s="191">
        <v>2</v>
      </c>
      <c r="IQ107" s="191" t="s">
        <v>14</v>
      </c>
      <c r="IR107" s="191" t="s">
        <v>14</v>
      </c>
      <c r="IS107" s="192">
        <v>44496</v>
      </c>
    </row>
    <row r="108" spans="1:253" s="286" customFormat="1" ht="12.75" customHeight="1" x14ac:dyDescent="0.2">
      <c r="A108" s="286" t="s">
        <v>1646</v>
      </c>
      <c r="B108" s="286" t="s">
        <v>7815</v>
      </c>
      <c r="C108" s="286" t="s">
        <v>1647</v>
      </c>
      <c r="D108" s="286" t="s">
        <v>668</v>
      </c>
      <c r="E108" s="286" t="s">
        <v>7480</v>
      </c>
      <c r="F108" s="286" t="s">
        <v>3171</v>
      </c>
      <c r="G108" s="179">
        <v>46400000</v>
      </c>
      <c r="H108" s="180" t="s">
        <v>3161</v>
      </c>
      <c r="I108" s="180" t="s">
        <v>41</v>
      </c>
      <c r="J108" s="180">
        <v>1</v>
      </c>
      <c r="K108" s="180" t="s">
        <v>3163</v>
      </c>
      <c r="L108" s="180" t="s">
        <v>3162</v>
      </c>
      <c r="M108" s="181">
        <v>44375</v>
      </c>
      <c r="N108" s="190" t="s">
        <v>3175</v>
      </c>
      <c r="O108" s="182">
        <v>89263</v>
      </c>
      <c r="P108" s="182" t="s">
        <v>3172</v>
      </c>
      <c r="Q108" s="182" t="s">
        <v>21</v>
      </c>
      <c r="R108" s="182">
        <v>2</v>
      </c>
      <c r="S108" s="182" t="s">
        <v>3174</v>
      </c>
      <c r="T108" s="182" t="s">
        <v>3173</v>
      </c>
      <c r="U108" s="183">
        <v>44375</v>
      </c>
      <c r="V108" s="190" t="s">
        <v>3179</v>
      </c>
      <c r="W108" s="180">
        <v>13007000</v>
      </c>
      <c r="X108" s="180" t="s">
        <v>3176</v>
      </c>
      <c r="Y108" s="180" t="s">
        <v>21</v>
      </c>
      <c r="Z108" s="180">
        <v>2</v>
      </c>
      <c r="AA108" s="180" t="s">
        <v>3178</v>
      </c>
      <c r="AB108" s="180" t="s">
        <v>3177</v>
      </c>
      <c r="AC108" s="181">
        <v>44375</v>
      </c>
      <c r="AD108" s="190" t="s">
        <v>3181</v>
      </c>
      <c r="AE108" s="188">
        <v>13007000</v>
      </c>
      <c r="AF108" s="188" t="s">
        <v>3176</v>
      </c>
      <c r="AG108" s="188" t="s">
        <v>21</v>
      </c>
      <c r="AH108" s="188">
        <v>2</v>
      </c>
      <c r="AI108" s="188" t="s">
        <v>3180</v>
      </c>
      <c r="AJ108" s="188" t="s">
        <v>3177</v>
      </c>
      <c r="AK108" s="189">
        <v>44375</v>
      </c>
      <c r="AL108" s="190" t="s">
        <v>6763</v>
      </c>
      <c r="AM108" s="180">
        <v>1059000</v>
      </c>
      <c r="AN108" s="180" t="s">
        <v>6635</v>
      </c>
      <c r="AO108" s="180" t="s">
        <v>21</v>
      </c>
      <c r="AP108" s="180">
        <v>2</v>
      </c>
      <c r="AQ108" s="180" t="s">
        <v>6762</v>
      </c>
      <c r="AR108" s="180" t="s">
        <v>6747</v>
      </c>
      <c r="AS108" s="181">
        <v>44591</v>
      </c>
      <c r="AT108" s="191" t="s">
        <v>1652</v>
      </c>
      <c r="AU108" s="188" t="s">
        <v>14</v>
      </c>
      <c r="AV108" s="188" t="s">
        <v>14</v>
      </c>
      <c r="AW108" s="188" t="s">
        <v>14</v>
      </c>
      <c r="AX108" s="188" t="s">
        <v>14</v>
      </c>
      <c r="AY108" s="188" t="s">
        <v>14</v>
      </c>
      <c r="AZ108" s="188" t="s">
        <v>14</v>
      </c>
      <c r="BA108" s="189">
        <v>43868</v>
      </c>
      <c r="BB108" s="190" t="s">
        <v>1651</v>
      </c>
      <c r="BC108" s="180" t="s">
        <v>14</v>
      </c>
      <c r="BD108" s="180" t="s">
        <v>14</v>
      </c>
      <c r="BE108" s="180" t="s">
        <v>14</v>
      </c>
      <c r="BF108" s="180" t="s">
        <v>14</v>
      </c>
      <c r="BG108" s="180" t="s">
        <v>14</v>
      </c>
      <c r="BH108" s="180" t="s">
        <v>14</v>
      </c>
      <c r="BI108" s="181">
        <v>43868</v>
      </c>
      <c r="BJ108" s="191" t="s">
        <v>6765</v>
      </c>
      <c r="BK108" s="191">
        <v>62</v>
      </c>
      <c r="BL108" s="191" t="s">
        <v>6568</v>
      </c>
      <c r="BM108" s="191" t="s">
        <v>21</v>
      </c>
      <c r="BN108" s="191">
        <v>2</v>
      </c>
      <c r="BO108" s="191" t="s">
        <v>6764</v>
      </c>
      <c r="BP108" s="188" t="s">
        <v>2021</v>
      </c>
      <c r="BQ108" s="192">
        <v>44591</v>
      </c>
      <c r="BR108" s="190" t="s">
        <v>1648</v>
      </c>
      <c r="BS108" s="184" t="s">
        <v>14</v>
      </c>
      <c r="BT108" s="184" t="s">
        <v>14</v>
      </c>
      <c r="BU108" s="184" t="s">
        <v>14</v>
      </c>
      <c r="BV108" s="184" t="s">
        <v>14</v>
      </c>
      <c r="BW108" s="184" t="s">
        <v>14</v>
      </c>
      <c r="BX108" s="184" t="s">
        <v>14</v>
      </c>
      <c r="BY108" s="181">
        <v>43868</v>
      </c>
      <c r="BZ108" s="191" t="s">
        <v>1649</v>
      </c>
      <c r="CA108" s="191" t="s">
        <v>14</v>
      </c>
      <c r="CB108" s="191" t="s">
        <v>14</v>
      </c>
      <c r="CC108" s="191" t="s">
        <v>14</v>
      </c>
      <c r="CD108" s="191" t="s">
        <v>14</v>
      </c>
      <c r="CE108" s="191" t="s">
        <v>14</v>
      </c>
      <c r="CF108" s="191" t="s">
        <v>14</v>
      </c>
      <c r="CG108" s="192">
        <v>43868</v>
      </c>
      <c r="CH108" s="190" t="s">
        <v>8280</v>
      </c>
      <c r="CI108" s="191" t="e">
        <v>#N/A</v>
      </c>
      <c r="CJ108" s="191" t="e">
        <v>#N/A</v>
      </c>
      <c r="CK108" s="191" t="e">
        <v>#N/A</v>
      </c>
      <c r="CL108" s="191" t="e">
        <v>#N/A</v>
      </c>
      <c r="CM108" s="191" t="e">
        <v>#N/A</v>
      </c>
      <c r="CN108" s="191" t="e">
        <v>#N/A</v>
      </c>
      <c r="CO108" s="193" t="e">
        <v>#N/A</v>
      </c>
      <c r="CP108" s="191" t="s">
        <v>1650</v>
      </c>
      <c r="CQ108" s="184" t="s">
        <v>14</v>
      </c>
      <c r="CR108" s="184" t="s">
        <v>14</v>
      </c>
      <c r="CS108" s="184" t="s">
        <v>14</v>
      </c>
      <c r="CT108" s="184" t="s">
        <v>14</v>
      </c>
      <c r="CU108" s="184" t="s">
        <v>14</v>
      </c>
      <c r="CV108" s="184" t="s">
        <v>14</v>
      </c>
      <c r="CW108" s="181">
        <v>43868</v>
      </c>
      <c r="CX108" s="191" t="s">
        <v>6767</v>
      </c>
      <c r="CY108" s="188">
        <v>1059000</v>
      </c>
      <c r="CZ108" s="188" t="s">
        <v>6635</v>
      </c>
      <c r="DA108" s="188" t="s">
        <v>21</v>
      </c>
      <c r="DB108" s="188">
        <v>2</v>
      </c>
      <c r="DC108" s="188" t="s">
        <v>6770</v>
      </c>
      <c r="DD108" s="188" t="s">
        <v>6747</v>
      </c>
      <c r="DE108" s="194">
        <v>44591</v>
      </c>
      <c r="DF108" s="190" t="s">
        <v>6768</v>
      </c>
      <c r="DG108" s="180">
        <v>0</v>
      </c>
      <c r="DH108" s="184" t="s">
        <v>6635</v>
      </c>
      <c r="DI108" s="184" t="s">
        <v>21</v>
      </c>
      <c r="DJ108" s="184">
        <v>2</v>
      </c>
      <c r="DK108" s="184" t="s">
        <v>6754</v>
      </c>
      <c r="DL108" s="184" t="s">
        <v>6747</v>
      </c>
      <c r="DM108" s="181">
        <v>44591</v>
      </c>
      <c r="DN108" s="191" t="s">
        <v>6769</v>
      </c>
      <c r="DO108" s="188">
        <v>11948000</v>
      </c>
      <c r="DP108" s="191" t="s">
        <v>6635</v>
      </c>
      <c r="DQ108" s="191" t="s">
        <v>21</v>
      </c>
      <c r="DR108" s="191">
        <v>2</v>
      </c>
      <c r="DS108" s="191" t="s">
        <v>6756</v>
      </c>
      <c r="DT108" s="191" t="s">
        <v>6747</v>
      </c>
      <c r="DU108" s="192">
        <v>44591</v>
      </c>
      <c r="DV108" s="190" t="s">
        <v>6771</v>
      </c>
      <c r="DW108" s="180">
        <v>1059000</v>
      </c>
      <c r="DX108" s="184" t="s">
        <v>6635</v>
      </c>
      <c r="DY108" s="184" t="s">
        <v>21</v>
      </c>
      <c r="DZ108" s="184">
        <v>2</v>
      </c>
      <c r="EA108" s="184" t="s">
        <v>6770</v>
      </c>
      <c r="EB108" s="184" t="s">
        <v>6747</v>
      </c>
      <c r="EC108" s="181">
        <v>44591</v>
      </c>
      <c r="ED108" s="191" t="s">
        <v>6772</v>
      </c>
      <c r="EE108" s="188">
        <v>0</v>
      </c>
      <c r="EF108" s="191" t="s">
        <v>6635</v>
      </c>
      <c r="EG108" s="191" t="s">
        <v>21</v>
      </c>
      <c r="EH108" s="191">
        <v>2</v>
      </c>
      <c r="EI108" s="191" t="s">
        <v>6770</v>
      </c>
      <c r="EJ108" s="191" t="s">
        <v>6747</v>
      </c>
      <c r="EK108" s="192">
        <v>44591</v>
      </c>
      <c r="EL108" s="190" t="s">
        <v>6773</v>
      </c>
      <c r="EM108" s="180">
        <v>0</v>
      </c>
      <c r="EN108" s="184" t="s">
        <v>6635</v>
      </c>
      <c r="EO108" s="184" t="s">
        <v>21</v>
      </c>
      <c r="EP108" s="184">
        <v>2</v>
      </c>
      <c r="EQ108" s="184" t="s">
        <v>6770</v>
      </c>
      <c r="ER108" s="184" t="s">
        <v>6747</v>
      </c>
      <c r="ES108" s="181">
        <v>44591</v>
      </c>
      <c r="ET108" s="191" t="s">
        <v>6766</v>
      </c>
      <c r="EU108" s="191">
        <v>1520</v>
      </c>
      <c r="EV108" s="191" t="s">
        <v>6568</v>
      </c>
      <c r="EW108" s="191" t="s">
        <v>21</v>
      </c>
      <c r="EX108" s="191">
        <v>2</v>
      </c>
      <c r="EY108" s="191" t="s">
        <v>6571</v>
      </c>
      <c r="EZ108" s="191" t="s">
        <v>2021</v>
      </c>
      <c r="FA108" s="192">
        <v>44591</v>
      </c>
      <c r="FB108" s="190" t="s">
        <v>3614</v>
      </c>
      <c r="FC108" s="184">
        <v>2</v>
      </c>
      <c r="FD108" s="184" t="s">
        <v>14</v>
      </c>
      <c r="FE108" s="184" t="s">
        <v>21</v>
      </c>
      <c r="FF108" s="184">
        <v>2</v>
      </c>
      <c r="FG108" s="184" t="s">
        <v>3613</v>
      </c>
      <c r="FH108" s="184" t="s">
        <v>14</v>
      </c>
      <c r="FI108" s="181">
        <v>44452</v>
      </c>
      <c r="FJ108" s="190" t="s">
        <v>8281</v>
      </c>
      <c r="FK108" s="191" t="e">
        <v>#N/A</v>
      </c>
      <c r="FL108" s="191" t="e">
        <v>#N/A</v>
      </c>
      <c r="FM108" s="191" t="e">
        <v>#N/A</v>
      </c>
      <c r="FN108" s="191" t="e">
        <v>#N/A</v>
      </c>
      <c r="FO108" s="191" t="e">
        <v>#N/A</v>
      </c>
      <c r="FP108" s="188" t="e">
        <v>#N/A</v>
      </c>
      <c r="FQ108" s="189" t="e">
        <v>#N/A</v>
      </c>
      <c r="FR108" s="190" t="s">
        <v>8282</v>
      </c>
      <c r="FS108" s="184" t="e">
        <v>#N/A</v>
      </c>
      <c r="FT108" s="184" t="e">
        <v>#N/A</v>
      </c>
      <c r="FU108" s="184" t="e">
        <v>#N/A</v>
      </c>
      <c r="FV108" s="184" t="e">
        <v>#N/A</v>
      </c>
      <c r="FW108" s="184" t="e">
        <v>#N/A</v>
      </c>
      <c r="FX108" s="184" t="e">
        <v>#N/A</v>
      </c>
      <c r="FY108" s="181" t="e">
        <v>#N/A</v>
      </c>
      <c r="FZ108" s="191" t="s">
        <v>4514</v>
      </c>
      <c r="GA108" s="191">
        <v>2</v>
      </c>
      <c r="GB108" s="191" t="s">
        <v>3077</v>
      </c>
      <c r="GC108" s="191" t="s">
        <v>21</v>
      </c>
      <c r="GD108" s="191">
        <v>2</v>
      </c>
      <c r="GE108" s="191" t="s">
        <v>14</v>
      </c>
      <c r="GF108" s="191" t="s">
        <v>14</v>
      </c>
      <c r="GG108" s="192">
        <v>44496</v>
      </c>
      <c r="GH108" s="190" t="s">
        <v>4520</v>
      </c>
      <c r="GI108" s="184">
        <v>1</v>
      </c>
      <c r="GJ108" s="184" t="s">
        <v>3077</v>
      </c>
      <c r="GK108" s="184" t="s">
        <v>21</v>
      </c>
      <c r="GL108" s="184">
        <v>2</v>
      </c>
      <c r="GM108" s="184" t="s">
        <v>14</v>
      </c>
      <c r="GN108" s="184" t="s">
        <v>14</v>
      </c>
      <c r="GO108" s="181">
        <v>44496</v>
      </c>
      <c r="GP108" s="191" t="s">
        <v>4515</v>
      </c>
      <c r="GQ108" s="191">
        <v>0</v>
      </c>
      <c r="GR108" s="191" t="s">
        <v>3077</v>
      </c>
      <c r="GS108" s="191" t="s">
        <v>21</v>
      </c>
      <c r="GT108" s="191">
        <v>2</v>
      </c>
      <c r="GU108" s="191" t="s">
        <v>14</v>
      </c>
      <c r="GV108" s="191" t="s">
        <v>14</v>
      </c>
      <c r="GW108" s="192">
        <v>44496</v>
      </c>
      <c r="GX108" s="190" t="s">
        <v>4521</v>
      </c>
      <c r="GY108" s="184">
        <v>0</v>
      </c>
      <c r="GZ108" s="184" t="s">
        <v>3077</v>
      </c>
      <c r="HA108" s="184" t="s">
        <v>21</v>
      </c>
      <c r="HB108" s="184">
        <v>2</v>
      </c>
      <c r="HC108" s="184" t="s">
        <v>14</v>
      </c>
      <c r="HD108" s="184" t="s">
        <v>14</v>
      </c>
      <c r="HE108" s="181">
        <v>44496</v>
      </c>
      <c r="HF108" s="191" t="s">
        <v>4513</v>
      </c>
      <c r="HG108" s="191">
        <v>0</v>
      </c>
      <c r="HH108" s="191" t="s">
        <v>3077</v>
      </c>
      <c r="HI108" s="191" t="s">
        <v>21</v>
      </c>
      <c r="HJ108" s="191">
        <v>2</v>
      </c>
      <c r="HK108" s="191" t="s">
        <v>14</v>
      </c>
      <c r="HL108" s="191" t="s">
        <v>14</v>
      </c>
      <c r="HM108" s="192">
        <v>44496</v>
      </c>
      <c r="HN108" s="190" t="s">
        <v>4519</v>
      </c>
      <c r="HO108" s="184">
        <v>1</v>
      </c>
      <c r="HP108" s="184" t="s">
        <v>3077</v>
      </c>
      <c r="HQ108" s="184" t="s">
        <v>21</v>
      </c>
      <c r="HR108" s="184">
        <v>2</v>
      </c>
      <c r="HS108" s="184" t="s">
        <v>14</v>
      </c>
      <c r="HT108" s="184" t="s">
        <v>14</v>
      </c>
      <c r="HU108" s="181">
        <v>44496</v>
      </c>
      <c r="HV108" s="191" t="s">
        <v>4516</v>
      </c>
      <c r="HW108" s="191">
        <v>0</v>
      </c>
      <c r="HX108" s="191" t="s">
        <v>3077</v>
      </c>
      <c r="HY108" s="191" t="s">
        <v>21</v>
      </c>
      <c r="HZ108" s="191">
        <v>2</v>
      </c>
      <c r="IA108" s="191" t="s">
        <v>14</v>
      </c>
      <c r="IB108" s="191" t="s">
        <v>14</v>
      </c>
      <c r="IC108" s="192">
        <v>44496</v>
      </c>
      <c r="ID108" s="190" t="s">
        <v>4518</v>
      </c>
      <c r="IE108" s="184">
        <v>1</v>
      </c>
      <c r="IF108" s="184" t="s">
        <v>3077</v>
      </c>
      <c r="IG108" s="184" t="s">
        <v>21</v>
      </c>
      <c r="IH108" s="184">
        <v>2</v>
      </c>
      <c r="II108" s="184" t="s">
        <v>14</v>
      </c>
      <c r="IJ108" s="184" t="s">
        <v>14</v>
      </c>
      <c r="IK108" s="181">
        <v>44496</v>
      </c>
      <c r="IL108" s="191" t="s">
        <v>4517</v>
      </c>
      <c r="IM108" s="191">
        <v>3</v>
      </c>
      <c r="IN108" s="191" t="s">
        <v>3077</v>
      </c>
      <c r="IO108" s="191" t="s">
        <v>21</v>
      </c>
      <c r="IP108" s="191">
        <v>2</v>
      </c>
      <c r="IQ108" s="191" t="s">
        <v>14</v>
      </c>
      <c r="IR108" s="191" t="s">
        <v>14</v>
      </c>
      <c r="IS108" s="192">
        <v>44496</v>
      </c>
    </row>
    <row r="109" spans="1:253" s="286" customFormat="1" ht="12.75" customHeight="1" x14ac:dyDescent="0.2">
      <c r="A109" s="286" t="s">
        <v>2274</v>
      </c>
      <c r="B109" s="286" t="s">
        <v>7815</v>
      </c>
      <c r="C109" s="286" t="s">
        <v>2275</v>
      </c>
      <c r="D109" s="286" t="s">
        <v>668</v>
      </c>
      <c r="E109" s="286" t="s">
        <v>7480</v>
      </c>
      <c r="F109" s="286" t="s">
        <v>3182</v>
      </c>
      <c r="G109" s="179">
        <v>46400000</v>
      </c>
      <c r="H109" s="180" t="s">
        <v>3161</v>
      </c>
      <c r="I109" s="180" t="s">
        <v>41</v>
      </c>
      <c r="J109" s="180">
        <v>1</v>
      </c>
      <c r="K109" s="180" t="s">
        <v>3163</v>
      </c>
      <c r="L109" s="180" t="s">
        <v>3162</v>
      </c>
      <c r="M109" s="181">
        <v>44375</v>
      </c>
      <c r="N109" s="190" t="s">
        <v>3185</v>
      </c>
      <c r="O109" s="182">
        <v>180000</v>
      </c>
      <c r="P109" s="182" t="s">
        <v>3183</v>
      </c>
      <c r="Q109" s="182" t="s">
        <v>21</v>
      </c>
      <c r="R109" s="182">
        <v>2</v>
      </c>
      <c r="S109" s="182" t="s">
        <v>3184</v>
      </c>
      <c r="T109" s="182" t="s">
        <v>3177</v>
      </c>
      <c r="U109" s="183">
        <v>44375</v>
      </c>
      <c r="V109" s="190" t="s">
        <v>3187</v>
      </c>
      <c r="W109" s="180">
        <v>13830000</v>
      </c>
      <c r="X109" s="180" t="s">
        <v>3183</v>
      </c>
      <c r="Y109" s="180" t="s">
        <v>21</v>
      </c>
      <c r="Z109" s="180">
        <v>2</v>
      </c>
      <c r="AA109" s="180" t="s">
        <v>3186</v>
      </c>
      <c r="AB109" s="180" t="s">
        <v>3177</v>
      </c>
      <c r="AC109" s="181">
        <v>44375</v>
      </c>
      <c r="AD109" s="190" t="s">
        <v>3188</v>
      </c>
      <c r="AE109" s="188">
        <v>13830000</v>
      </c>
      <c r="AF109" s="188" t="s">
        <v>3183</v>
      </c>
      <c r="AG109" s="188" t="s">
        <v>21</v>
      </c>
      <c r="AH109" s="188">
        <v>2</v>
      </c>
      <c r="AI109" s="188" t="s">
        <v>3186</v>
      </c>
      <c r="AJ109" s="188" t="s">
        <v>3177</v>
      </c>
      <c r="AK109" s="189">
        <v>44375</v>
      </c>
      <c r="AL109" s="190" t="s">
        <v>6749</v>
      </c>
      <c r="AM109" s="180">
        <v>71000</v>
      </c>
      <c r="AN109" s="180" t="s">
        <v>6635</v>
      </c>
      <c r="AO109" s="180" t="s">
        <v>41</v>
      </c>
      <c r="AP109" s="180">
        <v>1</v>
      </c>
      <c r="AQ109" s="180" t="s">
        <v>6748</v>
      </c>
      <c r="AR109" s="180" t="s">
        <v>6747</v>
      </c>
      <c r="AS109" s="181">
        <v>44591</v>
      </c>
      <c r="AT109" s="191" t="s">
        <v>2285</v>
      </c>
      <c r="AU109" s="188" t="s">
        <v>14</v>
      </c>
      <c r="AV109" s="188" t="s">
        <v>14</v>
      </c>
      <c r="AW109" s="188" t="s">
        <v>59</v>
      </c>
      <c r="AX109" s="188">
        <v>3</v>
      </c>
      <c r="AY109" s="188" t="s">
        <v>2284</v>
      </c>
      <c r="AZ109" s="188" t="s">
        <v>14</v>
      </c>
      <c r="BA109" s="189">
        <v>44187</v>
      </c>
      <c r="BB109" s="190" t="s">
        <v>2283</v>
      </c>
      <c r="BC109" s="180" t="s">
        <v>14</v>
      </c>
      <c r="BD109" s="180" t="s">
        <v>14</v>
      </c>
      <c r="BE109" s="180" t="s">
        <v>59</v>
      </c>
      <c r="BF109" s="180">
        <v>3</v>
      </c>
      <c r="BG109" s="180" t="s">
        <v>2282</v>
      </c>
      <c r="BH109" s="180" t="s">
        <v>14</v>
      </c>
      <c r="BI109" s="181">
        <v>44187</v>
      </c>
      <c r="BJ109" s="191" t="s">
        <v>6751</v>
      </c>
      <c r="BK109" s="191">
        <v>0</v>
      </c>
      <c r="BL109" s="191" t="s">
        <v>6568</v>
      </c>
      <c r="BM109" s="191" t="s">
        <v>21</v>
      </c>
      <c r="BN109" s="191">
        <v>2</v>
      </c>
      <c r="BO109" s="191" t="s">
        <v>6750</v>
      </c>
      <c r="BP109" s="188" t="s">
        <v>2021</v>
      </c>
      <c r="BQ109" s="192">
        <v>44591</v>
      </c>
      <c r="BR109" s="190" t="s">
        <v>2277</v>
      </c>
      <c r="BS109" s="184" t="s">
        <v>14</v>
      </c>
      <c r="BT109" s="184" t="s">
        <v>14</v>
      </c>
      <c r="BU109" s="184" t="s">
        <v>41</v>
      </c>
      <c r="BV109" s="184">
        <v>1</v>
      </c>
      <c r="BW109" s="184" t="s">
        <v>2276</v>
      </c>
      <c r="BX109" s="184" t="s">
        <v>14</v>
      </c>
      <c r="BY109" s="181">
        <v>44187</v>
      </c>
      <c r="BZ109" s="191" t="s">
        <v>2279</v>
      </c>
      <c r="CA109" s="191" t="s">
        <v>14</v>
      </c>
      <c r="CB109" s="191" t="s">
        <v>14</v>
      </c>
      <c r="CC109" s="191" t="s">
        <v>41</v>
      </c>
      <c r="CD109" s="191">
        <v>1</v>
      </c>
      <c r="CE109" s="191" t="s">
        <v>2278</v>
      </c>
      <c r="CF109" s="191" t="s">
        <v>14</v>
      </c>
      <c r="CG109" s="192">
        <v>44187</v>
      </c>
      <c r="CH109" s="190" t="s">
        <v>8283</v>
      </c>
      <c r="CI109" s="191" t="e">
        <v>#N/A</v>
      </c>
      <c r="CJ109" s="191" t="e">
        <v>#N/A</v>
      </c>
      <c r="CK109" s="191" t="e">
        <v>#N/A</v>
      </c>
      <c r="CL109" s="191" t="e">
        <v>#N/A</v>
      </c>
      <c r="CM109" s="191" t="e">
        <v>#N/A</v>
      </c>
      <c r="CN109" s="191" t="e">
        <v>#N/A</v>
      </c>
      <c r="CO109" s="193" t="e">
        <v>#N/A</v>
      </c>
      <c r="CP109" s="191" t="s">
        <v>2281</v>
      </c>
      <c r="CQ109" s="184" t="s">
        <v>14</v>
      </c>
      <c r="CR109" s="184" t="s">
        <v>14</v>
      </c>
      <c r="CS109" s="184" t="s">
        <v>41</v>
      </c>
      <c r="CT109" s="184">
        <v>1</v>
      </c>
      <c r="CU109" s="184" t="s">
        <v>2280</v>
      </c>
      <c r="CV109" s="184" t="s">
        <v>14</v>
      </c>
      <c r="CW109" s="181">
        <v>44187</v>
      </c>
      <c r="CX109" s="191" t="s">
        <v>6753</v>
      </c>
      <c r="CY109" s="188">
        <v>71000</v>
      </c>
      <c r="CZ109" s="188" t="s">
        <v>6635</v>
      </c>
      <c r="DA109" s="188" t="s">
        <v>41</v>
      </c>
      <c r="DB109" s="188">
        <v>1</v>
      </c>
      <c r="DC109" s="188" t="s">
        <v>6758</v>
      </c>
      <c r="DD109" s="188" t="s">
        <v>6747</v>
      </c>
      <c r="DE109" s="194">
        <v>44591</v>
      </c>
      <c r="DF109" s="190" t="s">
        <v>6755</v>
      </c>
      <c r="DG109" s="180">
        <v>0</v>
      </c>
      <c r="DH109" s="184" t="s">
        <v>6635</v>
      </c>
      <c r="DI109" s="184" t="s">
        <v>41</v>
      </c>
      <c r="DJ109" s="184">
        <v>1</v>
      </c>
      <c r="DK109" s="184" t="s">
        <v>6754</v>
      </c>
      <c r="DL109" s="184" t="s">
        <v>6747</v>
      </c>
      <c r="DM109" s="181">
        <v>44591</v>
      </c>
      <c r="DN109" s="191" t="s">
        <v>6757</v>
      </c>
      <c r="DO109" s="188">
        <v>13759000</v>
      </c>
      <c r="DP109" s="191" t="s">
        <v>6635</v>
      </c>
      <c r="DQ109" s="191" t="s">
        <v>41</v>
      </c>
      <c r="DR109" s="191">
        <v>1</v>
      </c>
      <c r="DS109" s="191" t="s">
        <v>6756</v>
      </c>
      <c r="DT109" s="191" t="s">
        <v>6747</v>
      </c>
      <c r="DU109" s="192">
        <v>44591</v>
      </c>
      <c r="DV109" s="190" t="s">
        <v>6759</v>
      </c>
      <c r="DW109" s="180">
        <v>71000</v>
      </c>
      <c r="DX109" s="184" t="s">
        <v>6635</v>
      </c>
      <c r="DY109" s="184" t="s">
        <v>41</v>
      </c>
      <c r="DZ109" s="184">
        <v>1</v>
      </c>
      <c r="EA109" s="184" t="s">
        <v>6758</v>
      </c>
      <c r="EB109" s="184" t="s">
        <v>6747</v>
      </c>
      <c r="EC109" s="181">
        <v>44591</v>
      </c>
      <c r="ED109" s="191" t="s">
        <v>6760</v>
      </c>
      <c r="EE109" s="188">
        <v>0</v>
      </c>
      <c r="EF109" s="191" t="s">
        <v>6635</v>
      </c>
      <c r="EG109" s="191" t="s">
        <v>41</v>
      </c>
      <c r="EH109" s="191">
        <v>1</v>
      </c>
      <c r="EI109" s="191" t="s">
        <v>6758</v>
      </c>
      <c r="EJ109" s="191" t="s">
        <v>6747</v>
      </c>
      <c r="EK109" s="192">
        <v>44591</v>
      </c>
      <c r="EL109" s="190" t="s">
        <v>6761</v>
      </c>
      <c r="EM109" s="180">
        <v>0</v>
      </c>
      <c r="EN109" s="184" t="s">
        <v>6635</v>
      </c>
      <c r="EO109" s="184" t="s">
        <v>41</v>
      </c>
      <c r="EP109" s="184">
        <v>1</v>
      </c>
      <c r="EQ109" s="184" t="s">
        <v>6758</v>
      </c>
      <c r="ER109" s="184" t="s">
        <v>6747</v>
      </c>
      <c r="ES109" s="181">
        <v>44591</v>
      </c>
      <c r="ET109" s="191" t="s">
        <v>6752</v>
      </c>
      <c r="EU109" s="191">
        <v>1520</v>
      </c>
      <c r="EV109" s="191" t="s">
        <v>6568</v>
      </c>
      <c r="EW109" s="191" t="s">
        <v>21</v>
      </c>
      <c r="EX109" s="191">
        <v>2</v>
      </c>
      <c r="EY109" s="191" t="s">
        <v>6571</v>
      </c>
      <c r="EZ109" s="191" t="s">
        <v>2021</v>
      </c>
      <c r="FA109" s="192">
        <v>44591</v>
      </c>
      <c r="FB109" s="190" t="s">
        <v>3190</v>
      </c>
      <c r="FC109" s="184">
        <v>2</v>
      </c>
      <c r="FD109" s="184" t="s">
        <v>14</v>
      </c>
      <c r="FE109" s="184" t="s">
        <v>21</v>
      </c>
      <c r="FF109" s="184">
        <v>2</v>
      </c>
      <c r="FG109" s="184" t="s">
        <v>3189</v>
      </c>
      <c r="FH109" s="184" t="s">
        <v>14</v>
      </c>
      <c r="FI109" s="181">
        <v>44375</v>
      </c>
      <c r="FJ109" s="190" t="s">
        <v>2287</v>
      </c>
      <c r="FK109" s="191" t="s">
        <v>14</v>
      </c>
      <c r="FL109" s="191" t="s">
        <v>14</v>
      </c>
      <c r="FM109" s="191" t="s">
        <v>59</v>
      </c>
      <c r="FN109" s="191">
        <v>3</v>
      </c>
      <c r="FO109" s="191" t="s">
        <v>2286</v>
      </c>
      <c r="FP109" s="188" t="s">
        <v>14</v>
      </c>
      <c r="FQ109" s="189">
        <v>44187</v>
      </c>
      <c r="FR109" s="190" t="s">
        <v>2288</v>
      </c>
      <c r="FS109" s="184" t="s">
        <v>14</v>
      </c>
      <c r="FT109" s="184" t="s">
        <v>14</v>
      </c>
      <c r="FU109" s="184" t="s">
        <v>59</v>
      </c>
      <c r="FV109" s="184">
        <v>3</v>
      </c>
      <c r="FW109" s="184" t="s">
        <v>2286</v>
      </c>
      <c r="FX109" s="184" t="s">
        <v>14</v>
      </c>
      <c r="FY109" s="181">
        <v>44187</v>
      </c>
      <c r="FZ109" s="191" t="s">
        <v>4523</v>
      </c>
      <c r="GA109" s="191">
        <v>2</v>
      </c>
      <c r="GB109" s="191" t="s">
        <v>3077</v>
      </c>
      <c r="GC109" s="191" t="s">
        <v>21</v>
      </c>
      <c r="GD109" s="191">
        <v>2</v>
      </c>
      <c r="GE109" s="191" t="s">
        <v>14</v>
      </c>
      <c r="GF109" s="191" t="s">
        <v>14</v>
      </c>
      <c r="GG109" s="192">
        <v>44496</v>
      </c>
      <c r="GH109" s="190" t="s">
        <v>4529</v>
      </c>
      <c r="GI109" s="184">
        <v>1</v>
      </c>
      <c r="GJ109" s="184" t="s">
        <v>3077</v>
      </c>
      <c r="GK109" s="184" t="s">
        <v>21</v>
      </c>
      <c r="GL109" s="184">
        <v>2</v>
      </c>
      <c r="GM109" s="184" t="s">
        <v>14</v>
      </c>
      <c r="GN109" s="184" t="s">
        <v>14</v>
      </c>
      <c r="GO109" s="181">
        <v>44496</v>
      </c>
      <c r="GP109" s="191" t="s">
        <v>4524</v>
      </c>
      <c r="GQ109" s="191">
        <v>0</v>
      </c>
      <c r="GR109" s="191" t="s">
        <v>3077</v>
      </c>
      <c r="GS109" s="191" t="s">
        <v>21</v>
      </c>
      <c r="GT109" s="191">
        <v>2</v>
      </c>
      <c r="GU109" s="191" t="s">
        <v>14</v>
      </c>
      <c r="GV109" s="191" t="s">
        <v>14</v>
      </c>
      <c r="GW109" s="192">
        <v>44496</v>
      </c>
      <c r="GX109" s="190" t="s">
        <v>4530</v>
      </c>
      <c r="GY109" s="184">
        <v>0</v>
      </c>
      <c r="GZ109" s="184" t="s">
        <v>3077</v>
      </c>
      <c r="HA109" s="184" t="s">
        <v>21</v>
      </c>
      <c r="HB109" s="184">
        <v>2</v>
      </c>
      <c r="HC109" s="184" t="s">
        <v>14</v>
      </c>
      <c r="HD109" s="184" t="s">
        <v>14</v>
      </c>
      <c r="HE109" s="181">
        <v>44496</v>
      </c>
      <c r="HF109" s="191" t="s">
        <v>4522</v>
      </c>
      <c r="HG109" s="191">
        <v>0</v>
      </c>
      <c r="HH109" s="191" t="s">
        <v>3077</v>
      </c>
      <c r="HI109" s="191" t="s">
        <v>21</v>
      </c>
      <c r="HJ109" s="191">
        <v>2</v>
      </c>
      <c r="HK109" s="191" t="s">
        <v>14</v>
      </c>
      <c r="HL109" s="191" t="s">
        <v>14</v>
      </c>
      <c r="HM109" s="192">
        <v>44496</v>
      </c>
      <c r="HN109" s="190" t="s">
        <v>4528</v>
      </c>
      <c r="HO109" s="184">
        <v>1</v>
      </c>
      <c r="HP109" s="184" t="s">
        <v>3077</v>
      </c>
      <c r="HQ109" s="184" t="s">
        <v>21</v>
      </c>
      <c r="HR109" s="184">
        <v>2</v>
      </c>
      <c r="HS109" s="184" t="s">
        <v>14</v>
      </c>
      <c r="HT109" s="184" t="s">
        <v>14</v>
      </c>
      <c r="HU109" s="181">
        <v>44496</v>
      </c>
      <c r="HV109" s="191" t="s">
        <v>4525</v>
      </c>
      <c r="HW109" s="191">
        <v>0</v>
      </c>
      <c r="HX109" s="191" t="s">
        <v>3077</v>
      </c>
      <c r="HY109" s="191" t="s">
        <v>21</v>
      </c>
      <c r="HZ109" s="191">
        <v>2</v>
      </c>
      <c r="IA109" s="191" t="s">
        <v>14</v>
      </c>
      <c r="IB109" s="191" t="s">
        <v>14</v>
      </c>
      <c r="IC109" s="192">
        <v>44496</v>
      </c>
      <c r="ID109" s="190" t="s">
        <v>4527</v>
      </c>
      <c r="IE109" s="184">
        <v>1</v>
      </c>
      <c r="IF109" s="184" t="s">
        <v>3077</v>
      </c>
      <c r="IG109" s="184" t="s">
        <v>21</v>
      </c>
      <c r="IH109" s="184">
        <v>2</v>
      </c>
      <c r="II109" s="184" t="s">
        <v>14</v>
      </c>
      <c r="IJ109" s="184" t="s">
        <v>14</v>
      </c>
      <c r="IK109" s="181">
        <v>44496</v>
      </c>
      <c r="IL109" s="191" t="s">
        <v>4526</v>
      </c>
      <c r="IM109" s="191">
        <v>3</v>
      </c>
      <c r="IN109" s="191" t="s">
        <v>3077</v>
      </c>
      <c r="IO109" s="191" t="s">
        <v>21</v>
      </c>
      <c r="IP109" s="191">
        <v>2</v>
      </c>
      <c r="IQ109" s="191" t="s">
        <v>14</v>
      </c>
      <c r="IR109" s="191" t="s">
        <v>14</v>
      </c>
      <c r="IS109" s="192">
        <v>44496</v>
      </c>
    </row>
    <row r="110" spans="1:253" s="286" customFormat="1" ht="12.75" customHeight="1" x14ac:dyDescent="0.2">
      <c r="A110" s="286" t="s">
        <v>2994</v>
      </c>
      <c r="B110" s="286" t="s">
        <v>7912</v>
      </c>
      <c r="C110" s="286" t="s">
        <v>2995</v>
      </c>
      <c r="D110" s="286" t="s">
        <v>668</v>
      </c>
      <c r="E110" s="286" t="s">
        <v>7480</v>
      </c>
      <c r="F110" s="286" t="s">
        <v>2999</v>
      </c>
      <c r="G110" s="179">
        <v>43800000</v>
      </c>
      <c r="H110" s="180" t="s">
        <v>2996</v>
      </c>
      <c r="I110" s="180" t="s">
        <v>21</v>
      </c>
      <c r="J110" s="180">
        <v>2</v>
      </c>
      <c r="K110" s="180" t="s">
        <v>2998</v>
      </c>
      <c r="L110" s="180" t="s">
        <v>2997</v>
      </c>
      <c r="M110" s="181">
        <v>44316</v>
      </c>
      <c r="N110" s="190" t="s">
        <v>3003</v>
      </c>
      <c r="O110" s="182">
        <v>79460</v>
      </c>
      <c r="P110" s="182" t="s">
        <v>3000</v>
      </c>
      <c r="Q110" s="182" t="s">
        <v>41</v>
      </c>
      <c r="R110" s="182">
        <v>1</v>
      </c>
      <c r="S110" s="182" t="s">
        <v>3002</v>
      </c>
      <c r="T110" s="182" t="s">
        <v>3001</v>
      </c>
      <c r="U110" s="183">
        <v>44316</v>
      </c>
      <c r="V110" s="190" t="s">
        <v>5796</v>
      </c>
      <c r="W110" s="180">
        <v>1892000</v>
      </c>
      <c r="X110" s="180" t="s">
        <v>5576</v>
      </c>
      <c r="Y110" s="180" t="s">
        <v>41</v>
      </c>
      <c r="Z110" s="180">
        <v>1</v>
      </c>
      <c r="AA110" s="180" t="s">
        <v>5795</v>
      </c>
      <c r="AB110" s="180" t="s">
        <v>5577</v>
      </c>
      <c r="AC110" s="181">
        <v>44564</v>
      </c>
      <c r="AD110" s="190" t="s">
        <v>5798</v>
      </c>
      <c r="AE110" s="188">
        <v>1892000</v>
      </c>
      <c r="AF110" s="188" t="s">
        <v>5576</v>
      </c>
      <c r="AG110" s="188" t="s">
        <v>41</v>
      </c>
      <c r="AH110" s="188">
        <v>1</v>
      </c>
      <c r="AI110" s="188" t="s">
        <v>5797</v>
      </c>
      <c r="AJ110" s="188" t="s">
        <v>5577</v>
      </c>
      <c r="AK110" s="189">
        <v>44564</v>
      </c>
      <c r="AL110" s="190" t="s">
        <v>6743</v>
      </c>
      <c r="AM110" s="180">
        <v>350000</v>
      </c>
      <c r="AN110" s="180" t="s">
        <v>6740</v>
      </c>
      <c r="AO110" s="180" t="s">
        <v>21</v>
      </c>
      <c r="AP110" s="180">
        <v>2</v>
      </c>
      <c r="AQ110" s="180" t="s">
        <v>6742</v>
      </c>
      <c r="AR110" s="180" t="s">
        <v>6741</v>
      </c>
      <c r="AS110" s="181">
        <v>44591</v>
      </c>
      <c r="AT110" s="191" t="s">
        <v>3004</v>
      </c>
      <c r="AU110" s="188">
        <v>0</v>
      </c>
      <c r="AV110" s="188" t="s">
        <v>14</v>
      </c>
      <c r="AW110" s="188" t="s">
        <v>14</v>
      </c>
      <c r="AX110" s="188" t="s">
        <v>14</v>
      </c>
      <c r="AY110" s="188" t="s">
        <v>14</v>
      </c>
      <c r="AZ110" s="188" t="s">
        <v>14</v>
      </c>
      <c r="BA110" s="189">
        <v>44316</v>
      </c>
      <c r="BB110" s="190" t="s">
        <v>3005</v>
      </c>
      <c r="BC110" s="180">
        <v>0</v>
      </c>
      <c r="BD110" s="180" t="s">
        <v>14</v>
      </c>
      <c r="BE110" s="180" t="s">
        <v>14</v>
      </c>
      <c r="BF110" s="180" t="s">
        <v>14</v>
      </c>
      <c r="BG110" s="180" t="s">
        <v>14</v>
      </c>
      <c r="BH110" s="180" t="s">
        <v>14</v>
      </c>
      <c r="BI110" s="181">
        <v>44316</v>
      </c>
      <c r="BJ110" s="191" t="s">
        <v>6745</v>
      </c>
      <c r="BK110" s="191">
        <v>422</v>
      </c>
      <c r="BL110" s="191" t="s">
        <v>6568</v>
      </c>
      <c r="BM110" s="191" t="s">
        <v>21</v>
      </c>
      <c r="BN110" s="191">
        <v>2</v>
      </c>
      <c r="BO110" s="191" t="s">
        <v>6744</v>
      </c>
      <c r="BP110" s="188" t="s">
        <v>2021</v>
      </c>
      <c r="BQ110" s="192">
        <v>44591</v>
      </c>
      <c r="BR110" s="190" t="s">
        <v>3009</v>
      </c>
      <c r="BS110" s="184">
        <v>55</v>
      </c>
      <c r="BT110" s="184" t="s">
        <v>3006</v>
      </c>
      <c r="BU110" s="184" t="s">
        <v>59</v>
      </c>
      <c r="BV110" s="184">
        <v>3</v>
      </c>
      <c r="BW110" s="184" t="s">
        <v>3008</v>
      </c>
      <c r="BX110" s="184" t="s">
        <v>3007</v>
      </c>
      <c r="BY110" s="181">
        <v>44316</v>
      </c>
      <c r="BZ110" s="191" t="s">
        <v>3010</v>
      </c>
      <c r="CA110" s="191">
        <v>0</v>
      </c>
      <c r="CB110" s="191" t="s">
        <v>14</v>
      </c>
      <c r="CC110" s="191" t="s">
        <v>14</v>
      </c>
      <c r="CD110" s="191" t="s">
        <v>14</v>
      </c>
      <c r="CE110" s="191" t="s">
        <v>14</v>
      </c>
      <c r="CF110" s="191" t="s">
        <v>14</v>
      </c>
      <c r="CG110" s="192">
        <v>44316</v>
      </c>
      <c r="CH110" s="190" t="s">
        <v>8284</v>
      </c>
      <c r="CI110" s="191" t="e">
        <v>#N/A</v>
      </c>
      <c r="CJ110" s="191" t="e">
        <v>#N/A</v>
      </c>
      <c r="CK110" s="191" t="e">
        <v>#N/A</v>
      </c>
      <c r="CL110" s="191" t="e">
        <v>#N/A</v>
      </c>
      <c r="CM110" s="191" t="e">
        <v>#N/A</v>
      </c>
      <c r="CN110" s="191" t="e">
        <v>#N/A</v>
      </c>
      <c r="CO110" s="193" t="e">
        <v>#N/A</v>
      </c>
      <c r="CP110" s="191" t="s">
        <v>3011</v>
      </c>
      <c r="CQ110" s="184">
        <v>0</v>
      </c>
      <c r="CR110" s="184" t="s">
        <v>14</v>
      </c>
      <c r="CS110" s="184" t="s">
        <v>14</v>
      </c>
      <c r="CT110" s="184" t="s">
        <v>14</v>
      </c>
      <c r="CU110" s="184" t="s">
        <v>14</v>
      </c>
      <c r="CV110" s="184" t="s">
        <v>14</v>
      </c>
      <c r="CW110" s="181">
        <v>44316</v>
      </c>
      <c r="CX110" s="191" t="s">
        <v>5578</v>
      </c>
      <c r="CY110" s="188">
        <v>930000</v>
      </c>
      <c r="CZ110" s="188" t="s">
        <v>5576</v>
      </c>
      <c r="DA110" s="188" t="s">
        <v>41</v>
      </c>
      <c r="DB110" s="188">
        <v>1</v>
      </c>
      <c r="DC110" s="188" t="s">
        <v>5583</v>
      </c>
      <c r="DD110" s="188" t="s">
        <v>5577</v>
      </c>
      <c r="DE110" s="194">
        <v>44557</v>
      </c>
      <c r="DF110" s="190" t="s">
        <v>5580</v>
      </c>
      <c r="DG110" s="180">
        <v>0</v>
      </c>
      <c r="DH110" s="184" t="s">
        <v>5576</v>
      </c>
      <c r="DI110" s="184" t="s">
        <v>41</v>
      </c>
      <c r="DJ110" s="184">
        <v>1</v>
      </c>
      <c r="DK110" s="184" t="s">
        <v>5579</v>
      </c>
      <c r="DL110" s="184" t="s">
        <v>5577</v>
      </c>
      <c r="DM110" s="181">
        <v>44557</v>
      </c>
      <c r="DN110" s="191" t="s">
        <v>5582</v>
      </c>
      <c r="DO110" s="188">
        <v>962000</v>
      </c>
      <c r="DP110" s="191" t="s">
        <v>5576</v>
      </c>
      <c r="DQ110" s="191" t="s">
        <v>41</v>
      </c>
      <c r="DR110" s="191">
        <v>1</v>
      </c>
      <c r="DS110" s="191" t="s">
        <v>5581</v>
      </c>
      <c r="DT110" s="191" t="s">
        <v>5577</v>
      </c>
      <c r="DU110" s="192">
        <v>44557</v>
      </c>
      <c r="DV110" s="190" t="s">
        <v>5584</v>
      </c>
      <c r="DW110" s="180">
        <v>130000</v>
      </c>
      <c r="DX110" s="184" t="s">
        <v>5576</v>
      </c>
      <c r="DY110" s="184" t="s">
        <v>41</v>
      </c>
      <c r="DZ110" s="184">
        <v>1</v>
      </c>
      <c r="EA110" s="184" t="s">
        <v>5583</v>
      </c>
      <c r="EB110" s="184" t="s">
        <v>5577</v>
      </c>
      <c r="EC110" s="181">
        <v>44557</v>
      </c>
      <c r="ED110" s="191" t="s">
        <v>5586</v>
      </c>
      <c r="EE110" s="188">
        <v>720000</v>
      </c>
      <c r="EF110" s="191" t="s">
        <v>5576</v>
      </c>
      <c r="EG110" s="191" t="s">
        <v>41</v>
      </c>
      <c r="EH110" s="191">
        <v>1</v>
      </c>
      <c r="EI110" s="191" t="s">
        <v>5585</v>
      </c>
      <c r="EJ110" s="191" t="s">
        <v>5577</v>
      </c>
      <c r="EK110" s="192">
        <v>44557</v>
      </c>
      <c r="EL110" s="190" t="s">
        <v>5588</v>
      </c>
      <c r="EM110" s="180">
        <v>80000</v>
      </c>
      <c r="EN110" s="184" t="s">
        <v>5576</v>
      </c>
      <c r="EO110" s="184" t="s">
        <v>41</v>
      </c>
      <c r="EP110" s="184">
        <v>1</v>
      </c>
      <c r="EQ110" s="184" t="s">
        <v>5587</v>
      </c>
      <c r="ER110" s="184" t="s">
        <v>5577</v>
      </c>
      <c r="ES110" s="181">
        <v>44557</v>
      </c>
      <c r="ET110" s="191" t="s">
        <v>6746</v>
      </c>
      <c r="EU110" s="191">
        <v>1520</v>
      </c>
      <c r="EV110" s="191" t="s">
        <v>6568</v>
      </c>
      <c r="EW110" s="191" t="s">
        <v>21</v>
      </c>
      <c r="EX110" s="191">
        <v>2</v>
      </c>
      <c r="EY110" s="191" t="s">
        <v>6571</v>
      </c>
      <c r="EZ110" s="191" t="s">
        <v>2021</v>
      </c>
      <c r="FA110" s="192">
        <v>44591</v>
      </c>
      <c r="FB110" s="190" t="s">
        <v>3015</v>
      </c>
      <c r="FC110" s="184">
        <v>2</v>
      </c>
      <c r="FD110" s="184" t="s">
        <v>3012</v>
      </c>
      <c r="FE110" s="184" t="s">
        <v>21</v>
      </c>
      <c r="FF110" s="184">
        <v>2</v>
      </c>
      <c r="FG110" s="184" t="s">
        <v>3014</v>
      </c>
      <c r="FH110" s="184" t="s">
        <v>3013</v>
      </c>
      <c r="FI110" s="181">
        <v>44316</v>
      </c>
      <c r="FJ110" s="190" t="s">
        <v>3016</v>
      </c>
      <c r="FK110" s="191">
        <v>0</v>
      </c>
      <c r="FL110" s="191" t="s">
        <v>14</v>
      </c>
      <c r="FM110" s="191" t="s">
        <v>14</v>
      </c>
      <c r="FN110" s="191" t="s">
        <v>14</v>
      </c>
      <c r="FO110" s="191" t="s">
        <v>14</v>
      </c>
      <c r="FP110" s="188" t="s">
        <v>14</v>
      </c>
      <c r="FQ110" s="189">
        <v>44316</v>
      </c>
      <c r="FR110" s="190" t="s">
        <v>3017</v>
      </c>
      <c r="FS110" s="184">
        <v>0</v>
      </c>
      <c r="FT110" s="184" t="s">
        <v>14</v>
      </c>
      <c r="FU110" s="184" t="s">
        <v>14</v>
      </c>
      <c r="FV110" s="184" t="s">
        <v>14</v>
      </c>
      <c r="FW110" s="184" t="s">
        <v>14</v>
      </c>
      <c r="FX110" s="184" t="s">
        <v>14</v>
      </c>
      <c r="FY110" s="181">
        <v>44316</v>
      </c>
      <c r="FZ110" s="191" t="s">
        <v>4532</v>
      </c>
      <c r="GA110" s="191">
        <v>2</v>
      </c>
      <c r="GB110" s="191" t="s">
        <v>3077</v>
      </c>
      <c r="GC110" s="191" t="s">
        <v>21</v>
      </c>
      <c r="GD110" s="191">
        <v>2</v>
      </c>
      <c r="GE110" s="191" t="s">
        <v>14</v>
      </c>
      <c r="GF110" s="191" t="s">
        <v>14</v>
      </c>
      <c r="GG110" s="192">
        <v>44496</v>
      </c>
      <c r="GH110" s="190" t="s">
        <v>4538</v>
      </c>
      <c r="GI110" s="184">
        <v>2</v>
      </c>
      <c r="GJ110" s="184" t="s">
        <v>3077</v>
      </c>
      <c r="GK110" s="184" t="s">
        <v>21</v>
      </c>
      <c r="GL110" s="184">
        <v>2</v>
      </c>
      <c r="GM110" s="184" t="s">
        <v>14</v>
      </c>
      <c r="GN110" s="184" t="s">
        <v>14</v>
      </c>
      <c r="GO110" s="181">
        <v>44496</v>
      </c>
      <c r="GP110" s="191" t="s">
        <v>4533</v>
      </c>
      <c r="GQ110" s="191">
        <v>1</v>
      </c>
      <c r="GR110" s="191" t="s">
        <v>3077</v>
      </c>
      <c r="GS110" s="191" t="s">
        <v>21</v>
      </c>
      <c r="GT110" s="191">
        <v>2</v>
      </c>
      <c r="GU110" s="191" t="s">
        <v>14</v>
      </c>
      <c r="GV110" s="191" t="s">
        <v>14</v>
      </c>
      <c r="GW110" s="192">
        <v>44496</v>
      </c>
      <c r="GX110" s="190" t="s">
        <v>4539</v>
      </c>
      <c r="GY110" s="184">
        <v>0</v>
      </c>
      <c r="GZ110" s="184" t="s">
        <v>3077</v>
      </c>
      <c r="HA110" s="184" t="s">
        <v>21</v>
      </c>
      <c r="HB110" s="184">
        <v>2</v>
      </c>
      <c r="HC110" s="184" t="s">
        <v>14</v>
      </c>
      <c r="HD110" s="184" t="s">
        <v>14</v>
      </c>
      <c r="HE110" s="181">
        <v>44496</v>
      </c>
      <c r="HF110" s="191" t="s">
        <v>4531</v>
      </c>
      <c r="HG110" s="191">
        <v>1</v>
      </c>
      <c r="HH110" s="191" t="s">
        <v>3077</v>
      </c>
      <c r="HI110" s="191" t="s">
        <v>21</v>
      </c>
      <c r="HJ110" s="191">
        <v>2</v>
      </c>
      <c r="HK110" s="191" t="s">
        <v>14</v>
      </c>
      <c r="HL110" s="191" t="s">
        <v>14</v>
      </c>
      <c r="HM110" s="192">
        <v>44496</v>
      </c>
      <c r="HN110" s="190" t="s">
        <v>4537</v>
      </c>
      <c r="HO110" s="184">
        <v>2</v>
      </c>
      <c r="HP110" s="184" t="s">
        <v>3077</v>
      </c>
      <c r="HQ110" s="184" t="s">
        <v>21</v>
      </c>
      <c r="HR110" s="184">
        <v>2</v>
      </c>
      <c r="HS110" s="184" t="s">
        <v>14</v>
      </c>
      <c r="HT110" s="184" t="s">
        <v>14</v>
      </c>
      <c r="HU110" s="181">
        <v>44496</v>
      </c>
      <c r="HV110" s="191" t="s">
        <v>4534</v>
      </c>
      <c r="HW110" s="191">
        <v>1</v>
      </c>
      <c r="HX110" s="191" t="s">
        <v>3077</v>
      </c>
      <c r="HY110" s="191" t="s">
        <v>21</v>
      </c>
      <c r="HZ110" s="191">
        <v>2</v>
      </c>
      <c r="IA110" s="191" t="s">
        <v>14</v>
      </c>
      <c r="IB110" s="191" t="s">
        <v>14</v>
      </c>
      <c r="IC110" s="192">
        <v>44496</v>
      </c>
      <c r="ID110" s="190" t="s">
        <v>4536</v>
      </c>
      <c r="IE110" s="184">
        <v>1</v>
      </c>
      <c r="IF110" s="184" t="s">
        <v>3077</v>
      </c>
      <c r="IG110" s="184" t="s">
        <v>21</v>
      </c>
      <c r="IH110" s="184">
        <v>2</v>
      </c>
      <c r="II110" s="184" t="s">
        <v>14</v>
      </c>
      <c r="IJ110" s="184" t="s">
        <v>14</v>
      </c>
      <c r="IK110" s="181">
        <v>44496</v>
      </c>
      <c r="IL110" s="191" t="s">
        <v>4535</v>
      </c>
      <c r="IM110" s="191">
        <v>3</v>
      </c>
      <c r="IN110" s="191" t="s">
        <v>3077</v>
      </c>
      <c r="IO110" s="191" t="s">
        <v>21</v>
      </c>
      <c r="IP110" s="191">
        <v>2</v>
      </c>
      <c r="IQ110" s="191" t="s">
        <v>14</v>
      </c>
      <c r="IR110" s="191" t="s">
        <v>14</v>
      </c>
      <c r="IS110" s="192">
        <v>44496</v>
      </c>
    </row>
    <row r="111" spans="1:253" s="286" customFormat="1" ht="12.75" customHeight="1" x14ac:dyDescent="0.2">
      <c r="A111" s="286" t="s">
        <v>52</v>
      </c>
      <c r="B111" s="286" t="s">
        <v>7848</v>
      </c>
      <c r="C111" s="286" t="s">
        <v>53</v>
      </c>
      <c r="D111" s="286" t="s">
        <v>54</v>
      </c>
      <c r="E111" s="286" t="s">
        <v>7481</v>
      </c>
      <c r="F111" s="286" t="s">
        <v>2516</v>
      </c>
      <c r="G111" s="179">
        <v>16709000</v>
      </c>
      <c r="H111" s="180" t="s">
        <v>2513</v>
      </c>
      <c r="I111" s="180" t="s">
        <v>21</v>
      </c>
      <c r="J111" s="180">
        <v>2</v>
      </c>
      <c r="K111" s="180" t="s">
        <v>2515</v>
      </c>
      <c r="L111" s="180" t="s">
        <v>2514</v>
      </c>
      <c r="M111" s="181">
        <v>44225</v>
      </c>
      <c r="N111" s="190" t="s">
        <v>2049</v>
      </c>
      <c r="O111" s="182">
        <v>192530</v>
      </c>
      <c r="P111" s="182" t="s">
        <v>2040</v>
      </c>
      <c r="Q111" s="182" t="s">
        <v>41</v>
      </c>
      <c r="R111" s="182">
        <v>1</v>
      </c>
      <c r="S111" s="182" t="s">
        <v>2048</v>
      </c>
      <c r="T111" s="182" t="s">
        <v>2047</v>
      </c>
      <c r="U111" s="183">
        <v>44109</v>
      </c>
      <c r="V111" s="190" t="s">
        <v>2517</v>
      </c>
      <c r="W111" s="180">
        <v>16709000</v>
      </c>
      <c r="X111" s="180" t="s">
        <v>2513</v>
      </c>
      <c r="Y111" s="180" t="s">
        <v>21</v>
      </c>
      <c r="Z111" s="180">
        <v>2</v>
      </c>
      <c r="AA111" s="180" t="s">
        <v>2515</v>
      </c>
      <c r="AB111" s="180" t="s">
        <v>2514</v>
      </c>
      <c r="AC111" s="181">
        <v>44225</v>
      </c>
      <c r="AD111" s="190" t="s">
        <v>2521</v>
      </c>
      <c r="AE111" s="188">
        <v>3188000</v>
      </c>
      <c r="AF111" s="188" t="s">
        <v>2518</v>
      </c>
      <c r="AG111" s="188" t="s">
        <v>21</v>
      </c>
      <c r="AH111" s="188">
        <v>2</v>
      </c>
      <c r="AI111" s="188" t="s">
        <v>2520</v>
      </c>
      <c r="AJ111" s="188" t="s">
        <v>2519</v>
      </c>
      <c r="AK111" s="189">
        <v>44225</v>
      </c>
      <c r="AL111" s="190" t="s">
        <v>1486</v>
      </c>
      <c r="AM111" s="180" t="s">
        <v>14</v>
      </c>
      <c r="AN111" s="180" t="s">
        <v>14</v>
      </c>
      <c r="AO111" s="180" t="s">
        <v>14</v>
      </c>
      <c r="AP111" s="180" t="s">
        <v>14</v>
      </c>
      <c r="AQ111" s="180" t="s">
        <v>1485</v>
      </c>
      <c r="AR111" s="180" t="s">
        <v>14</v>
      </c>
      <c r="AS111" s="181">
        <v>43811</v>
      </c>
      <c r="AT111" s="191" t="s">
        <v>69</v>
      </c>
      <c r="AU111" s="188">
        <v>0</v>
      </c>
      <c r="AV111" s="188">
        <v>0</v>
      </c>
      <c r="AW111" s="188" t="s">
        <v>21</v>
      </c>
      <c r="AX111" s="188">
        <v>2</v>
      </c>
      <c r="AY111" s="188">
        <v>0</v>
      </c>
      <c r="AZ111" s="188">
        <v>0</v>
      </c>
      <c r="BA111" s="189">
        <v>43489</v>
      </c>
      <c r="BB111" s="190" t="s">
        <v>67</v>
      </c>
      <c r="BC111" s="180">
        <v>0</v>
      </c>
      <c r="BD111" s="180">
        <v>0</v>
      </c>
      <c r="BE111" s="180" t="s">
        <v>21</v>
      </c>
      <c r="BF111" s="180">
        <v>2</v>
      </c>
      <c r="BG111" s="180">
        <v>0</v>
      </c>
      <c r="BH111" s="180">
        <v>0</v>
      </c>
      <c r="BI111" s="181">
        <v>43489</v>
      </c>
      <c r="BJ111" s="191" t="s">
        <v>65</v>
      </c>
      <c r="BK111" s="191">
        <v>0</v>
      </c>
      <c r="BL111" s="191">
        <v>0</v>
      </c>
      <c r="BM111" s="191" t="s">
        <v>21</v>
      </c>
      <c r="BN111" s="191">
        <v>2</v>
      </c>
      <c r="BO111" s="191">
        <v>0</v>
      </c>
      <c r="BP111" s="188">
        <v>0</v>
      </c>
      <c r="BQ111" s="192">
        <v>43489</v>
      </c>
      <c r="BR111" s="190" t="s">
        <v>55</v>
      </c>
      <c r="BS111" s="184">
        <v>0</v>
      </c>
      <c r="BT111" s="184">
        <v>0</v>
      </c>
      <c r="BU111" s="184" t="s">
        <v>21</v>
      </c>
      <c r="BV111" s="184">
        <v>2</v>
      </c>
      <c r="BW111" s="184">
        <v>0</v>
      </c>
      <c r="BX111" s="184">
        <v>0</v>
      </c>
      <c r="BY111" s="181">
        <v>43489</v>
      </c>
      <c r="BZ111" s="191" t="s">
        <v>56</v>
      </c>
      <c r="CA111" s="191">
        <v>0</v>
      </c>
      <c r="CB111" s="191">
        <v>0</v>
      </c>
      <c r="CC111" s="191" t="s">
        <v>21</v>
      </c>
      <c r="CD111" s="191">
        <v>2</v>
      </c>
      <c r="CE111" s="191">
        <v>0</v>
      </c>
      <c r="CF111" s="191">
        <v>0</v>
      </c>
      <c r="CG111" s="192">
        <v>43489</v>
      </c>
      <c r="CH111" s="190" t="s">
        <v>8285</v>
      </c>
      <c r="CI111" s="191" t="e">
        <v>#N/A</v>
      </c>
      <c r="CJ111" s="191" t="e">
        <v>#N/A</v>
      </c>
      <c r="CK111" s="191" t="e">
        <v>#N/A</v>
      </c>
      <c r="CL111" s="191" t="e">
        <v>#N/A</v>
      </c>
      <c r="CM111" s="191" t="e">
        <v>#N/A</v>
      </c>
      <c r="CN111" s="191" t="e">
        <v>#N/A</v>
      </c>
      <c r="CO111" s="193" t="e">
        <v>#N/A</v>
      </c>
      <c r="CP111" s="191" t="s">
        <v>61</v>
      </c>
      <c r="CQ111" s="184" t="s">
        <v>14</v>
      </c>
      <c r="CR111" s="184">
        <v>0</v>
      </c>
      <c r="CS111" s="184" t="s">
        <v>59</v>
      </c>
      <c r="CT111" s="184">
        <v>3</v>
      </c>
      <c r="CU111" s="184" t="s">
        <v>60</v>
      </c>
      <c r="CV111" s="184">
        <v>0</v>
      </c>
      <c r="CW111" s="181">
        <v>43489</v>
      </c>
      <c r="CX111" s="191" t="s">
        <v>2523</v>
      </c>
      <c r="CY111" s="188">
        <v>511000</v>
      </c>
      <c r="CZ111" s="188" t="s">
        <v>2518</v>
      </c>
      <c r="DA111" s="188" t="s">
        <v>21</v>
      </c>
      <c r="DB111" s="188">
        <v>2</v>
      </c>
      <c r="DC111" s="188" t="s">
        <v>2522</v>
      </c>
      <c r="DD111" s="188" t="s">
        <v>2519</v>
      </c>
      <c r="DE111" s="194">
        <v>44225</v>
      </c>
      <c r="DF111" s="190" t="s">
        <v>2524</v>
      </c>
      <c r="DG111" s="180">
        <v>13521000</v>
      </c>
      <c r="DH111" s="184" t="s">
        <v>2518</v>
      </c>
      <c r="DI111" s="184" t="s">
        <v>21</v>
      </c>
      <c r="DJ111" s="184">
        <v>2</v>
      </c>
      <c r="DK111" s="184" t="s">
        <v>2522</v>
      </c>
      <c r="DL111" s="184" t="s">
        <v>2519</v>
      </c>
      <c r="DM111" s="181">
        <v>44225</v>
      </c>
      <c r="DN111" s="191" t="s">
        <v>2525</v>
      </c>
      <c r="DO111" s="188">
        <v>2676000</v>
      </c>
      <c r="DP111" s="191" t="s">
        <v>2518</v>
      </c>
      <c r="DQ111" s="191" t="s">
        <v>21</v>
      </c>
      <c r="DR111" s="191">
        <v>2</v>
      </c>
      <c r="DS111" s="191" t="s">
        <v>2522</v>
      </c>
      <c r="DT111" s="191" t="s">
        <v>2519</v>
      </c>
      <c r="DU111" s="192">
        <v>44225</v>
      </c>
      <c r="DV111" s="190" t="s">
        <v>2526</v>
      </c>
      <c r="DW111" s="180">
        <v>498000</v>
      </c>
      <c r="DX111" s="184" t="s">
        <v>2518</v>
      </c>
      <c r="DY111" s="184" t="s">
        <v>21</v>
      </c>
      <c r="DZ111" s="184">
        <v>2</v>
      </c>
      <c r="EA111" s="184" t="s">
        <v>2522</v>
      </c>
      <c r="EB111" s="184" t="s">
        <v>2519</v>
      </c>
      <c r="EC111" s="181">
        <v>44225</v>
      </c>
      <c r="ED111" s="191" t="s">
        <v>2527</v>
      </c>
      <c r="EE111" s="188">
        <v>13000</v>
      </c>
      <c r="EF111" s="191" t="s">
        <v>2518</v>
      </c>
      <c r="EG111" s="191" t="s">
        <v>21</v>
      </c>
      <c r="EH111" s="191">
        <v>2</v>
      </c>
      <c r="EI111" s="191" t="s">
        <v>2522</v>
      </c>
      <c r="EJ111" s="191" t="s">
        <v>2519</v>
      </c>
      <c r="EK111" s="192">
        <v>44225</v>
      </c>
      <c r="EL111" s="190" t="s">
        <v>2528</v>
      </c>
      <c r="EM111" s="180">
        <v>0</v>
      </c>
      <c r="EN111" s="184" t="s">
        <v>2518</v>
      </c>
      <c r="EO111" s="184" t="s">
        <v>21</v>
      </c>
      <c r="EP111" s="184">
        <v>2</v>
      </c>
      <c r="EQ111" s="184" t="s">
        <v>2522</v>
      </c>
      <c r="ER111" s="184" t="s">
        <v>2519</v>
      </c>
      <c r="ES111" s="181">
        <v>44225</v>
      </c>
      <c r="ET111" s="191" t="s">
        <v>63</v>
      </c>
      <c r="EU111" s="191">
        <v>0</v>
      </c>
      <c r="EV111" s="191">
        <v>0</v>
      </c>
      <c r="EW111" s="191" t="s">
        <v>21</v>
      </c>
      <c r="EX111" s="191">
        <v>2</v>
      </c>
      <c r="EY111" s="191">
        <v>0</v>
      </c>
      <c r="EZ111" s="191">
        <v>0</v>
      </c>
      <c r="FA111" s="192">
        <v>43489</v>
      </c>
      <c r="FB111" s="190" t="s">
        <v>58</v>
      </c>
      <c r="FC111" s="184">
        <v>4</v>
      </c>
      <c r="FD111" s="184">
        <v>0</v>
      </c>
      <c r="FE111" s="184" t="s">
        <v>41</v>
      </c>
      <c r="FF111" s="184">
        <v>1</v>
      </c>
      <c r="FG111" s="184" t="s">
        <v>57</v>
      </c>
      <c r="FH111" s="184">
        <v>0</v>
      </c>
      <c r="FI111" s="181">
        <v>43489</v>
      </c>
      <c r="FJ111" s="190" t="s">
        <v>1003</v>
      </c>
      <c r="FK111" s="191">
        <v>0</v>
      </c>
      <c r="FL111" s="191">
        <v>0</v>
      </c>
      <c r="FM111" s="191" t="s">
        <v>21</v>
      </c>
      <c r="FN111" s="191">
        <v>2</v>
      </c>
      <c r="FO111" s="191">
        <v>0</v>
      </c>
      <c r="FP111" s="188">
        <v>0</v>
      </c>
      <c r="FQ111" s="189">
        <v>43580</v>
      </c>
      <c r="FR111" s="190" t="s">
        <v>1004</v>
      </c>
      <c r="FS111" s="184">
        <v>0</v>
      </c>
      <c r="FT111" s="184">
        <v>0</v>
      </c>
      <c r="FU111" s="184" t="s">
        <v>21</v>
      </c>
      <c r="FV111" s="184">
        <v>2</v>
      </c>
      <c r="FW111" s="184">
        <v>0</v>
      </c>
      <c r="FX111" s="184">
        <v>0</v>
      </c>
      <c r="FY111" s="181">
        <v>43580</v>
      </c>
      <c r="FZ111" s="191" t="s">
        <v>4541</v>
      </c>
      <c r="GA111" s="191">
        <v>0</v>
      </c>
      <c r="GB111" s="191" t="s">
        <v>3077</v>
      </c>
      <c r="GC111" s="191" t="s">
        <v>21</v>
      </c>
      <c r="GD111" s="191">
        <v>2</v>
      </c>
      <c r="GE111" s="191" t="s">
        <v>14</v>
      </c>
      <c r="GF111" s="191" t="s">
        <v>14</v>
      </c>
      <c r="GG111" s="192">
        <v>44496</v>
      </c>
      <c r="GH111" s="190" t="s">
        <v>4547</v>
      </c>
      <c r="GI111" s="184">
        <v>0</v>
      </c>
      <c r="GJ111" s="184" t="s">
        <v>3077</v>
      </c>
      <c r="GK111" s="184" t="s">
        <v>21</v>
      </c>
      <c r="GL111" s="184">
        <v>2</v>
      </c>
      <c r="GM111" s="184" t="s">
        <v>14</v>
      </c>
      <c r="GN111" s="184" t="s">
        <v>14</v>
      </c>
      <c r="GO111" s="181">
        <v>44496</v>
      </c>
      <c r="GP111" s="191" t="s">
        <v>4542</v>
      </c>
      <c r="GQ111" s="191">
        <v>0</v>
      </c>
      <c r="GR111" s="191" t="s">
        <v>3077</v>
      </c>
      <c r="GS111" s="191" t="s">
        <v>21</v>
      </c>
      <c r="GT111" s="191">
        <v>2</v>
      </c>
      <c r="GU111" s="191" t="s">
        <v>14</v>
      </c>
      <c r="GV111" s="191" t="s">
        <v>14</v>
      </c>
      <c r="GW111" s="192">
        <v>44496</v>
      </c>
      <c r="GX111" s="190" t="s">
        <v>4548</v>
      </c>
      <c r="GY111" s="184">
        <v>0</v>
      </c>
      <c r="GZ111" s="184" t="s">
        <v>3077</v>
      </c>
      <c r="HA111" s="184" t="s">
        <v>21</v>
      </c>
      <c r="HB111" s="184">
        <v>2</v>
      </c>
      <c r="HC111" s="184" t="s">
        <v>14</v>
      </c>
      <c r="HD111" s="184" t="s">
        <v>14</v>
      </c>
      <c r="HE111" s="181">
        <v>44496</v>
      </c>
      <c r="HF111" s="191" t="s">
        <v>4540</v>
      </c>
      <c r="HG111" s="191">
        <v>0</v>
      </c>
      <c r="HH111" s="191" t="s">
        <v>3077</v>
      </c>
      <c r="HI111" s="191" t="s">
        <v>21</v>
      </c>
      <c r="HJ111" s="191">
        <v>2</v>
      </c>
      <c r="HK111" s="191" t="s">
        <v>14</v>
      </c>
      <c r="HL111" s="191" t="s">
        <v>14</v>
      </c>
      <c r="HM111" s="192">
        <v>44496</v>
      </c>
      <c r="HN111" s="190" t="s">
        <v>4546</v>
      </c>
      <c r="HO111" s="184">
        <v>1</v>
      </c>
      <c r="HP111" s="184" t="s">
        <v>3077</v>
      </c>
      <c r="HQ111" s="184" t="s">
        <v>21</v>
      </c>
      <c r="HR111" s="184">
        <v>2</v>
      </c>
      <c r="HS111" s="184" t="s">
        <v>14</v>
      </c>
      <c r="HT111" s="184" t="s">
        <v>14</v>
      </c>
      <c r="HU111" s="181">
        <v>44496</v>
      </c>
      <c r="HV111" s="191" t="s">
        <v>4543</v>
      </c>
      <c r="HW111" s="191">
        <v>0</v>
      </c>
      <c r="HX111" s="191" t="s">
        <v>3077</v>
      </c>
      <c r="HY111" s="191" t="s">
        <v>21</v>
      </c>
      <c r="HZ111" s="191">
        <v>2</v>
      </c>
      <c r="IA111" s="191" t="s">
        <v>14</v>
      </c>
      <c r="IB111" s="191" t="s">
        <v>14</v>
      </c>
      <c r="IC111" s="192">
        <v>44496</v>
      </c>
      <c r="ID111" s="190" t="s">
        <v>4545</v>
      </c>
      <c r="IE111" s="184">
        <v>1</v>
      </c>
      <c r="IF111" s="184" t="s">
        <v>3077</v>
      </c>
      <c r="IG111" s="184" t="s">
        <v>21</v>
      </c>
      <c r="IH111" s="184">
        <v>2</v>
      </c>
      <c r="II111" s="184" t="s">
        <v>14</v>
      </c>
      <c r="IJ111" s="184" t="s">
        <v>14</v>
      </c>
      <c r="IK111" s="181">
        <v>44496</v>
      </c>
      <c r="IL111" s="191" t="s">
        <v>4544</v>
      </c>
      <c r="IM111" s="191">
        <v>0</v>
      </c>
      <c r="IN111" s="191" t="s">
        <v>3077</v>
      </c>
      <c r="IO111" s="191" t="s">
        <v>21</v>
      </c>
      <c r="IP111" s="191">
        <v>2</v>
      </c>
      <c r="IQ111" s="191" t="s">
        <v>14</v>
      </c>
      <c r="IR111" s="191" t="s">
        <v>14</v>
      </c>
      <c r="IS111" s="192">
        <v>44496</v>
      </c>
    </row>
    <row r="112" spans="1:253" s="286" customFormat="1" ht="12.75" customHeight="1" x14ac:dyDescent="0.2">
      <c r="A112" s="286" t="s">
        <v>372</v>
      </c>
      <c r="B112" s="286" t="s">
        <v>7798</v>
      </c>
      <c r="C112" s="286" t="s">
        <v>373</v>
      </c>
      <c r="D112" s="286" t="s">
        <v>374</v>
      </c>
      <c r="E112" s="286" t="s">
        <v>7488</v>
      </c>
      <c r="F112" s="286" t="s">
        <v>5062</v>
      </c>
      <c r="G112" s="179">
        <v>6700000</v>
      </c>
      <c r="H112" s="180" t="s">
        <v>5029</v>
      </c>
      <c r="I112" s="180" t="s">
        <v>41</v>
      </c>
      <c r="J112" s="180">
        <v>1</v>
      </c>
      <c r="K112" s="180" t="s">
        <v>5061</v>
      </c>
      <c r="L112" s="180" t="s">
        <v>5030</v>
      </c>
      <c r="M112" s="181">
        <v>44516</v>
      </c>
      <c r="N112" s="190" t="s">
        <v>5066</v>
      </c>
      <c r="O112" s="182">
        <v>20700</v>
      </c>
      <c r="P112" s="182" t="s">
        <v>5063</v>
      </c>
      <c r="Q112" s="182" t="s">
        <v>41</v>
      </c>
      <c r="R112" s="182">
        <v>1</v>
      </c>
      <c r="S112" s="182" t="s">
        <v>5065</v>
      </c>
      <c r="T112" s="182" t="s">
        <v>5064</v>
      </c>
      <c r="U112" s="183">
        <v>44516</v>
      </c>
      <c r="V112" s="190" t="s">
        <v>5068</v>
      </c>
      <c r="W112" s="180">
        <v>6700000</v>
      </c>
      <c r="X112" s="180" t="s">
        <v>5029</v>
      </c>
      <c r="Y112" s="180" t="s">
        <v>21</v>
      </c>
      <c r="Z112" s="180">
        <v>2</v>
      </c>
      <c r="AA112" s="180" t="s">
        <v>5067</v>
      </c>
      <c r="AB112" s="180" t="s">
        <v>5030</v>
      </c>
      <c r="AC112" s="181">
        <v>44516</v>
      </c>
      <c r="AD112" s="190" t="s">
        <v>5070</v>
      </c>
      <c r="AE112" s="188">
        <v>3200000</v>
      </c>
      <c r="AF112" s="188" t="s">
        <v>5029</v>
      </c>
      <c r="AG112" s="188" t="s">
        <v>21</v>
      </c>
      <c r="AH112" s="188">
        <v>2</v>
      </c>
      <c r="AI112" s="188" t="s">
        <v>5069</v>
      </c>
      <c r="AJ112" s="188" t="s">
        <v>5030</v>
      </c>
      <c r="AK112" s="189">
        <v>44516</v>
      </c>
      <c r="AL112" s="190" t="s">
        <v>5072</v>
      </c>
      <c r="AM112" s="180">
        <v>13000</v>
      </c>
      <c r="AN112" s="180" t="s">
        <v>5029</v>
      </c>
      <c r="AO112" s="180" t="s">
        <v>21</v>
      </c>
      <c r="AP112" s="180">
        <v>2</v>
      </c>
      <c r="AQ112" s="180" t="s">
        <v>5071</v>
      </c>
      <c r="AR112" s="180" t="s">
        <v>5030</v>
      </c>
      <c r="AS112" s="181">
        <v>44516</v>
      </c>
      <c r="AT112" s="191" t="s">
        <v>377</v>
      </c>
      <c r="AU112" s="188" t="s">
        <v>14</v>
      </c>
      <c r="AV112" s="188">
        <v>0</v>
      </c>
      <c r="AW112" s="188" t="s">
        <v>21</v>
      </c>
      <c r="AX112" s="188">
        <v>2</v>
      </c>
      <c r="AY112" s="188">
        <v>0</v>
      </c>
      <c r="AZ112" s="188">
        <v>0</v>
      </c>
      <c r="BA112" s="189">
        <v>43509</v>
      </c>
      <c r="BB112" s="190" t="s">
        <v>5073</v>
      </c>
      <c r="BC112" s="180" t="s">
        <v>14</v>
      </c>
      <c r="BD112" s="180" t="s">
        <v>2377</v>
      </c>
      <c r="BE112" s="180" t="s">
        <v>14</v>
      </c>
      <c r="BF112" s="180" t="s">
        <v>14</v>
      </c>
      <c r="BG112" s="180" t="s">
        <v>5058</v>
      </c>
      <c r="BH112" s="180" t="s">
        <v>14</v>
      </c>
      <c r="BI112" s="181">
        <v>44516</v>
      </c>
      <c r="BJ112" s="191" t="s">
        <v>5077</v>
      </c>
      <c r="BK112" s="191">
        <v>936</v>
      </c>
      <c r="BL112" s="191" t="s">
        <v>5074</v>
      </c>
      <c r="BM112" s="191" t="s">
        <v>21</v>
      </c>
      <c r="BN112" s="191">
        <v>2</v>
      </c>
      <c r="BO112" s="191" t="s">
        <v>5076</v>
      </c>
      <c r="BP112" s="188" t="s">
        <v>5075</v>
      </c>
      <c r="BQ112" s="192">
        <v>44516</v>
      </c>
      <c r="BR112" s="190" t="s">
        <v>375</v>
      </c>
      <c r="BS112" s="184" t="s">
        <v>14</v>
      </c>
      <c r="BT112" s="184">
        <v>0</v>
      </c>
      <c r="BU112" s="184" t="s">
        <v>21</v>
      </c>
      <c r="BV112" s="184">
        <v>2</v>
      </c>
      <c r="BW112" s="184">
        <v>0</v>
      </c>
      <c r="BX112" s="184">
        <v>0</v>
      </c>
      <c r="BY112" s="181">
        <v>43509</v>
      </c>
      <c r="BZ112" s="191" t="s">
        <v>376</v>
      </c>
      <c r="CA112" s="191" t="s">
        <v>14</v>
      </c>
      <c r="CB112" s="191">
        <v>0</v>
      </c>
      <c r="CC112" s="191" t="s">
        <v>14</v>
      </c>
      <c r="CD112" s="191" t="s">
        <v>14</v>
      </c>
      <c r="CE112" s="191">
        <v>0</v>
      </c>
      <c r="CF112" s="191">
        <v>0</v>
      </c>
      <c r="CG112" s="192">
        <v>43509</v>
      </c>
      <c r="CH112" s="190" t="s">
        <v>8286</v>
      </c>
      <c r="CI112" s="191" t="e">
        <v>#N/A</v>
      </c>
      <c r="CJ112" s="191" t="e">
        <v>#N/A</v>
      </c>
      <c r="CK112" s="191" t="e">
        <v>#N/A</v>
      </c>
      <c r="CL112" s="191" t="e">
        <v>#N/A</v>
      </c>
      <c r="CM112" s="191" t="e">
        <v>#N/A</v>
      </c>
      <c r="CN112" s="191" t="e">
        <v>#N/A</v>
      </c>
      <c r="CO112" s="193" t="e">
        <v>#N/A</v>
      </c>
      <c r="CP112" s="191" t="s">
        <v>1301</v>
      </c>
      <c r="CQ112" s="184" t="s">
        <v>14</v>
      </c>
      <c r="CR112" s="184" t="s">
        <v>14</v>
      </c>
      <c r="CS112" s="184" t="s">
        <v>14</v>
      </c>
      <c r="CT112" s="184" t="s">
        <v>14</v>
      </c>
      <c r="CU112" s="184" t="s">
        <v>1300</v>
      </c>
      <c r="CV112" s="184" t="s">
        <v>1299</v>
      </c>
      <c r="CW112" s="181">
        <v>43731</v>
      </c>
      <c r="CX112" s="191" t="s">
        <v>5079</v>
      </c>
      <c r="CY112" s="188">
        <v>1700000</v>
      </c>
      <c r="CZ112" s="188" t="s">
        <v>5080</v>
      </c>
      <c r="DA112" s="188" t="s">
        <v>41</v>
      </c>
      <c r="DB112" s="188">
        <v>1</v>
      </c>
      <c r="DC112" s="188" t="s">
        <v>5085</v>
      </c>
      <c r="DD112" s="188" t="s">
        <v>5081</v>
      </c>
      <c r="DE112" s="194">
        <v>44516</v>
      </c>
      <c r="DF112" s="190" t="s">
        <v>5083</v>
      </c>
      <c r="DG112" s="180">
        <v>3500000</v>
      </c>
      <c r="DH112" s="184" t="s">
        <v>5080</v>
      </c>
      <c r="DI112" s="184" t="s">
        <v>21</v>
      </c>
      <c r="DJ112" s="184">
        <v>2</v>
      </c>
      <c r="DK112" s="184" t="s">
        <v>5082</v>
      </c>
      <c r="DL112" s="184" t="s">
        <v>5081</v>
      </c>
      <c r="DM112" s="181">
        <v>44516</v>
      </c>
      <c r="DN112" s="191" t="s">
        <v>5084</v>
      </c>
      <c r="DO112" s="188">
        <v>1500000</v>
      </c>
      <c r="DP112" s="191" t="s">
        <v>5080</v>
      </c>
      <c r="DQ112" s="191" t="s">
        <v>21</v>
      </c>
      <c r="DR112" s="191">
        <v>2</v>
      </c>
      <c r="DS112" s="191" t="s">
        <v>3775</v>
      </c>
      <c r="DT112" s="191" t="s">
        <v>5081</v>
      </c>
      <c r="DU112" s="192">
        <v>44516</v>
      </c>
      <c r="DV112" s="190" t="s">
        <v>5086</v>
      </c>
      <c r="DW112" s="180">
        <v>1400000</v>
      </c>
      <c r="DX112" s="184" t="s">
        <v>5080</v>
      </c>
      <c r="DY112" s="184" t="s">
        <v>41</v>
      </c>
      <c r="DZ112" s="184">
        <v>1</v>
      </c>
      <c r="EA112" s="184" t="s">
        <v>5085</v>
      </c>
      <c r="EB112" s="184" t="s">
        <v>5081</v>
      </c>
      <c r="EC112" s="181">
        <v>44516</v>
      </c>
      <c r="ED112" s="191" t="s">
        <v>5088</v>
      </c>
      <c r="EE112" s="188">
        <v>300000</v>
      </c>
      <c r="EF112" s="191" t="s">
        <v>5080</v>
      </c>
      <c r="EG112" s="191" t="s">
        <v>59</v>
      </c>
      <c r="EH112" s="191">
        <v>3</v>
      </c>
      <c r="EI112" s="191" t="s">
        <v>5087</v>
      </c>
      <c r="EJ112" s="191" t="s">
        <v>5081</v>
      </c>
      <c r="EK112" s="192">
        <v>44516</v>
      </c>
      <c r="EL112" s="190" t="s">
        <v>5090</v>
      </c>
      <c r="EM112" s="180">
        <v>0</v>
      </c>
      <c r="EN112" s="184" t="s">
        <v>2377</v>
      </c>
      <c r="EO112" s="184" t="s">
        <v>14</v>
      </c>
      <c r="EP112" s="184" t="s">
        <v>14</v>
      </c>
      <c r="EQ112" s="184" t="s">
        <v>5089</v>
      </c>
      <c r="ER112" s="184" t="s">
        <v>14</v>
      </c>
      <c r="ES112" s="181">
        <v>44516</v>
      </c>
      <c r="ET112" s="191" t="s">
        <v>5078</v>
      </c>
      <c r="EU112" s="191">
        <v>936</v>
      </c>
      <c r="EV112" s="191" t="s">
        <v>5074</v>
      </c>
      <c r="EW112" s="191" t="s">
        <v>21</v>
      </c>
      <c r="EX112" s="191">
        <v>2</v>
      </c>
      <c r="EY112" s="191" t="s">
        <v>5076</v>
      </c>
      <c r="EZ112" s="191" t="s">
        <v>5075</v>
      </c>
      <c r="FA112" s="192">
        <v>44516</v>
      </c>
      <c r="FB112" s="190" t="s">
        <v>5092</v>
      </c>
      <c r="FC112" s="184">
        <v>3</v>
      </c>
      <c r="FD112" s="184">
        <v>0</v>
      </c>
      <c r="FE112" s="184" t="s">
        <v>21</v>
      </c>
      <c r="FF112" s="184">
        <v>2</v>
      </c>
      <c r="FG112" s="184" t="s">
        <v>5091</v>
      </c>
      <c r="FH112" s="184">
        <v>0</v>
      </c>
      <c r="FI112" s="181">
        <v>44516</v>
      </c>
      <c r="FJ112" s="190" t="s">
        <v>5093</v>
      </c>
      <c r="FK112" s="191" t="s">
        <v>14</v>
      </c>
      <c r="FL112" s="191" t="s">
        <v>2377</v>
      </c>
      <c r="FM112" s="191" t="s">
        <v>14</v>
      </c>
      <c r="FN112" s="191" t="s">
        <v>14</v>
      </c>
      <c r="FO112" s="191" t="s">
        <v>5089</v>
      </c>
      <c r="FP112" s="188" t="s">
        <v>14</v>
      </c>
      <c r="FQ112" s="189">
        <v>44516</v>
      </c>
      <c r="FR112" s="190" t="s">
        <v>5094</v>
      </c>
      <c r="FS112" s="184" t="s">
        <v>14</v>
      </c>
      <c r="FT112" s="184" t="s">
        <v>14</v>
      </c>
      <c r="FU112" s="184" t="s">
        <v>14</v>
      </c>
      <c r="FV112" s="184" t="s">
        <v>14</v>
      </c>
      <c r="FW112" s="184" t="s">
        <v>5089</v>
      </c>
      <c r="FX112" s="184" t="s">
        <v>14</v>
      </c>
      <c r="FY112" s="181">
        <v>44516</v>
      </c>
      <c r="FZ112" s="191" t="s">
        <v>4267</v>
      </c>
      <c r="GA112" s="191">
        <v>0</v>
      </c>
      <c r="GB112" s="191" t="s">
        <v>3077</v>
      </c>
      <c r="GC112" s="191" t="s">
        <v>21</v>
      </c>
      <c r="GD112" s="191">
        <v>2</v>
      </c>
      <c r="GE112" s="191" t="s">
        <v>14</v>
      </c>
      <c r="GF112" s="191" t="s">
        <v>14</v>
      </c>
      <c r="GG112" s="192">
        <v>44494</v>
      </c>
      <c r="GH112" s="190" t="s">
        <v>4273</v>
      </c>
      <c r="GI112" s="184">
        <v>3</v>
      </c>
      <c r="GJ112" s="184" t="s">
        <v>3077</v>
      </c>
      <c r="GK112" s="184" t="s">
        <v>21</v>
      </c>
      <c r="GL112" s="184">
        <v>2</v>
      </c>
      <c r="GM112" s="184" t="s">
        <v>14</v>
      </c>
      <c r="GN112" s="184" t="s">
        <v>14</v>
      </c>
      <c r="GO112" s="181">
        <v>44494</v>
      </c>
      <c r="GP112" s="191" t="s">
        <v>4268</v>
      </c>
      <c r="GQ112" s="191">
        <v>0</v>
      </c>
      <c r="GR112" s="191" t="s">
        <v>3077</v>
      </c>
      <c r="GS112" s="191" t="s">
        <v>21</v>
      </c>
      <c r="GT112" s="191">
        <v>2</v>
      </c>
      <c r="GU112" s="191" t="s">
        <v>14</v>
      </c>
      <c r="GV112" s="191" t="s">
        <v>14</v>
      </c>
      <c r="GW112" s="192">
        <v>44494</v>
      </c>
      <c r="GX112" s="190" t="s">
        <v>4274</v>
      </c>
      <c r="GY112" s="184">
        <v>0</v>
      </c>
      <c r="GZ112" s="184" t="s">
        <v>3077</v>
      </c>
      <c r="HA112" s="184" t="s">
        <v>21</v>
      </c>
      <c r="HB112" s="184">
        <v>2</v>
      </c>
      <c r="HC112" s="184" t="s">
        <v>14</v>
      </c>
      <c r="HD112" s="184" t="s">
        <v>14</v>
      </c>
      <c r="HE112" s="181">
        <v>44494</v>
      </c>
      <c r="HF112" s="191" t="s">
        <v>4266</v>
      </c>
      <c r="HG112" s="191">
        <v>0</v>
      </c>
      <c r="HH112" s="191" t="s">
        <v>3077</v>
      </c>
      <c r="HI112" s="191" t="s">
        <v>21</v>
      </c>
      <c r="HJ112" s="191">
        <v>2</v>
      </c>
      <c r="HK112" s="191" t="s">
        <v>14</v>
      </c>
      <c r="HL112" s="191" t="s">
        <v>14</v>
      </c>
      <c r="HM112" s="192">
        <v>44494</v>
      </c>
      <c r="HN112" s="190" t="s">
        <v>4272</v>
      </c>
      <c r="HO112" s="184">
        <v>2</v>
      </c>
      <c r="HP112" s="184" t="s">
        <v>3077</v>
      </c>
      <c r="HQ112" s="184" t="s">
        <v>21</v>
      </c>
      <c r="HR112" s="184">
        <v>2</v>
      </c>
      <c r="HS112" s="184" t="s">
        <v>14</v>
      </c>
      <c r="HT112" s="184" t="s">
        <v>14</v>
      </c>
      <c r="HU112" s="181">
        <v>44494</v>
      </c>
      <c r="HV112" s="191" t="s">
        <v>4269</v>
      </c>
      <c r="HW112" s="191">
        <v>3</v>
      </c>
      <c r="HX112" s="191" t="s">
        <v>3077</v>
      </c>
      <c r="HY112" s="191" t="s">
        <v>21</v>
      </c>
      <c r="HZ112" s="191">
        <v>2</v>
      </c>
      <c r="IA112" s="191" t="s">
        <v>14</v>
      </c>
      <c r="IB112" s="191" t="s">
        <v>14</v>
      </c>
      <c r="IC112" s="192">
        <v>44494</v>
      </c>
      <c r="ID112" s="190" t="s">
        <v>4271</v>
      </c>
      <c r="IE112" s="184">
        <v>0</v>
      </c>
      <c r="IF112" s="184" t="s">
        <v>3077</v>
      </c>
      <c r="IG112" s="184" t="s">
        <v>21</v>
      </c>
      <c r="IH112" s="184">
        <v>2</v>
      </c>
      <c r="II112" s="184" t="s">
        <v>14</v>
      </c>
      <c r="IJ112" s="184" t="s">
        <v>14</v>
      </c>
      <c r="IK112" s="181">
        <v>44494</v>
      </c>
      <c r="IL112" s="191" t="s">
        <v>4270</v>
      </c>
      <c r="IM112" s="191">
        <v>1</v>
      </c>
      <c r="IN112" s="191" t="s">
        <v>3077</v>
      </c>
      <c r="IO112" s="191" t="s">
        <v>21</v>
      </c>
      <c r="IP112" s="191">
        <v>2</v>
      </c>
      <c r="IQ112" s="191" t="s">
        <v>14</v>
      </c>
      <c r="IR112" s="191" t="s">
        <v>14</v>
      </c>
      <c r="IS112" s="192">
        <v>44494</v>
      </c>
    </row>
    <row r="113" spans="1:253" s="286" customFormat="1" ht="12.75" customHeight="1" x14ac:dyDescent="0.2">
      <c r="A113" s="286" t="s">
        <v>161</v>
      </c>
      <c r="B113" s="286" t="s">
        <v>7798</v>
      </c>
      <c r="C113" s="286" t="s">
        <v>162</v>
      </c>
      <c r="D113" s="286" t="s">
        <v>163</v>
      </c>
      <c r="E113" s="286" t="s">
        <v>7489</v>
      </c>
      <c r="F113" s="286" t="s">
        <v>5138</v>
      </c>
      <c r="G113" s="179">
        <v>15755000</v>
      </c>
      <c r="H113" s="180" t="s">
        <v>5135</v>
      </c>
      <c r="I113" s="180" t="s">
        <v>21</v>
      </c>
      <c r="J113" s="180">
        <v>2</v>
      </c>
      <c r="K113" s="180" t="s">
        <v>5137</v>
      </c>
      <c r="L113" s="180" t="s">
        <v>5136</v>
      </c>
      <c r="M113" s="181">
        <v>44519</v>
      </c>
      <c r="N113" s="190" t="s">
        <v>1321</v>
      </c>
      <c r="O113" s="182">
        <v>627340</v>
      </c>
      <c r="P113" s="182" t="s">
        <v>1318</v>
      </c>
      <c r="Q113" s="182" t="s">
        <v>41</v>
      </c>
      <c r="R113" s="182">
        <v>1</v>
      </c>
      <c r="S113" s="182" t="s">
        <v>1320</v>
      </c>
      <c r="T113" s="182" t="s">
        <v>1319</v>
      </c>
      <c r="U113" s="183">
        <v>43759</v>
      </c>
      <c r="V113" s="190" t="s">
        <v>5140</v>
      </c>
      <c r="W113" s="180">
        <v>15755000</v>
      </c>
      <c r="X113" s="180" t="s">
        <v>5135</v>
      </c>
      <c r="Y113" s="180" t="s">
        <v>21</v>
      </c>
      <c r="Z113" s="180">
        <v>2</v>
      </c>
      <c r="AA113" s="180" t="s">
        <v>5139</v>
      </c>
      <c r="AB113" s="180" t="s">
        <v>5136</v>
      </c>
      <c r="AC113" s="181">
        <v>44519</v>
      </c>
      <c r="AD113" s="190" t="s">
        <v>5142</v>
      </c>
      <c r="AE113" s="188">
        <v>15736000</v>
      </c>
      <c r="AF113" s="188" t="s">
        <v>5135</v>
      </c>
      <c r="AG113" s="188" t="s">
        <v>21</v>
      </c>
      <c r="AH113" s="188">
        <v>2</v>
      </c>
      <c r="AI113" s="188" t="s">
        <v>5141</v>
      </c>
      <c r="AJ113" s="188" t="s">
        <v>5136</v>
      </c>
      <c r="AK113" s="189">
        <v>44519</v>
      </c>
      <c r="AL113" s="190" t="s">
        <v>5146</v>
      </c>
      <c r="AM113" s="180">
        <v>3732000</v>
      </c>
      <c r="AN113" s="180" t="s">
        <v>5143</v>
      </c>
      <c r="AO113" s="180" t="s">
        <v>21</v>
      </c>
      <c r="AP113" s="180">
        <v>2</v>
      </c>
      <c r="AQ113" s="180" t="s">
        <v>5145</v>
      </c>
      <c r="AR113" s="180" t="s">
        <v>5144</v>
      </c>
      <c r="AS113" s="181">
        <v>44519</v>
      </c>
      <c r="AT113" s="191" t="s">
        <v>1129</v>
      </c>
      <c r="AU113" s="188" t="s">
        <v>14</v>
      </c>
      <c r="AV113" s="188" t="s">
        <v>1126</v>
      </c>
      <c r="AW113" s="188" t="s">
        <v>14</v>
      </c>
      <c r="AX113" s="188" t="s">
        <v>14</v>
      </c>
      <c r="AY113" s="188" t="s">
        <v>1128</v>
      </c>
      <c r="AZ113" s="188" t="s">
        <v>1127</v>
      </c>
      <c r="BA113" s="189">
        <v>43612</v>
      </c>
      <c r="BB113" s="190" t="s">
        <v>1317</v>
      </c>
      <c r="BC113" s="180" t="s">
        <v>14</v>
      </c>
      <c r="BD113" s="180" t="s">
        <v>14</v>
      </c>
      <c r="BE113" s="180" t="s">
        <v>14</v>
      </c>
      <c r="BF113" s="180" t="s">
        <v>14</v>
      </c>
      <c r="BG113" s="180" t="s">
        <v>14</v>
      </c>
      <c r="BH113" s="180" t="s">
        <v>14</v>
      </c>
      <c r="BI113" s="181">
        <v>43759</v>
      </c>
      <c r="BJ113" s="191" t="s">
        <v>6533</v>
      </c>
      <c r="BK113" s="191">
        <v>1457</v>
      </c>
      <c r="BL113" s="191" t="s">
        <v>6531</v>
      </c>
      <c r="BM113" s="191" t="s">
        <v>21</v>
      </c>
      <c r="BN113" s="191">
        <v>2</v>
      </c>
      <c r="BO113" s="191" t="s">
        <v>6532</v>
      </c>
      <c r="BP113" s="188" t="s">
        <v>2021</v>
      </c>
      <c r="BQ113" s="192">
        <v>44588</v>
      </c>
      <c r="BR113" s="190" t="s">
        <v>164</v>
      </c>
      <c r="BS113" s="184" t="s">
        <v>14</v>
      </c>
      <c r="BT113" s="184">
        <v>0</v>
      </c>
      <c r="BU113" s="184" t="s">
        <v>14</v>
      </c>
      <c r="BV113" s="184" t="s">
        <v>14</v>
      </c>
      <c r="BW113" s="184">
        <v>0</v>
      </c>
      <c r="BX113" s="184">
        <v>0</v>
      </c>
      <c r="BY113" s="181">
        <v>43496</v>
      </c>
      <c r="BZ113" s="191" t="s">
        <v>165</v>
      </c>
      <c r="CA113" s="191" t="s">
        <v>14</v>
      </c>
      <c r="CB113" s="191">
        <v>0</v>
      </c>
      <c r="CC113" s="191" t="s">
        <v>14</v>
      </c>
      <c r="CD113" s="191" t="s">
        <v>14</v>
      </c>
      <c r="CE113" s="191">
        <v>0</v>
      </c>
      <c r="CF113" s="191">
        <v>0</v>
      </c>
      <c r="CG113" s="192">
        <v>43496</v>
      </c>
      <c r="CH113" s="190" t="s">
        <v>8287</v>
      </c>
      <c r="CI113" s="191" t="e">
        <v>#N/A</v>
      </c>
      <c r="CJ113" s="191" t="e">
        <v>#N/A</v>
      </c>
      <c r="CK113" s="191" t="e">
        <v>#N/A</v>
      </c>
      <c r="CL113" s="191" t="e">
        <v>#N/A</v>
      </c>
      <c r="CM113" s="191" t="e">
        <v>#N/A</v>
      </c>
      <c r="CN113" s="191" t="e">
        <v>#N/A</v>
      </c>
      <c r="CO113" s="193" t="e">
        <v>#N/A</v>
      </c>
      <c r="CP113" s="191" t="s">
        <v>1316</v>
      </c>
      <c r="CQ113" s="184" t="s">
        <v>14</v>
      </c>
      <c r="CR113" s="184" t="s">
        <v>14</v>
      </c>
      <c r="CS113" s="184" t="s">
        <v>14</v>
      </c>
      <c r="CT113" s="184" t="s">
        <v>14</v>
      </c>
      <c r="CU113" s="184" t="s">
        <v>14</v>
      </c>
      <c r="CV113" s="184" t="s">
        <v>14</v>
      </c>
      <c r="CW113" s="181">
        <v>43759</v>
      </c>
      <c r="CX113" s="191" t="s">
        <v>5147</v>
      </c>
      <c r="CY113" s="188">
        <v>7736000</v>
      </c>
      <c r="CZ113" s="188" t="s">
        <v>5135</v>
      </c>
      <c r="DA113" s="188" t="s">
        <v>21</v>
      </c>
      <c r="DB113" s="188">
        <v>2</v>
      </c>
      <c r="DC113" s="188" t="s">
        <v>5148</v>
      </c>
      <c r="DD113" s="188" t="s">
        <v>5136</v>
      </c>
      <c r="DE113" s="194">
        <v>44519</v>
      </c>
      <c r="DF113" s="190" t="s">
        <v>5149</v>
      </c>
      <c r="DG113" s="180">
        <v>19000</v>
      </c>
      <c r="DH113" s="184" t="s">
        <v>5135</v>
      </c>
      <c r="DI113" s="184" t="s">
        <v>21</v>
      </c>
      <c r="DJ113" s="184">
        <v>2</v>
      </c>
      <c r="DK113" s="184" t="s">
        <v>5148</v>
      </c>
      <c r="DL113" s="184" t="s">
        <v>5136</v>
      </c>
      <c r="DM113" s="181">
        <v>44519</v>
      </c>
      <c r="DN113" s="191" t="s">
        <v>5150</v>
      </c>
      <c r="DO113" s="188">
        <v>8000000</v>
      </c>
      <c r="DP113" s="191" t="s">
        <v>5135</v>
      </c>
      <c r="DQ113" s="191" t="s">
        <v>21</v>
      </c>
      <c r="DR113" s="191">
        <v>2</v>
      </c>
      <c r="DS113" s="191" t="s">
        <v>5148</v>
      </c>
      <c r="DT113" s="191" t="s">
        <v>5136</v>
      </c>
      <c r="DU113" s="192">
        <v>44519</v>
      </c>
      <c r="DV113" s="190" t="s">
        <v>5151</v>
      </c>
      <c r="DW113" s="180">
        <v>7700000</v>
      </c>
      <c r="DX113" s="184" t="s">
        <v>5135</v>
      </c>
      <c r="DY113" s="184" t="s">
        <v>21</v>
      </c>
      <c r="DZ113" s="184">
        <v>2</v>
      </c>
      <c r="EA113" s="184" t="s">
        <v>5148</v>
      </c>
      <c r="EB113" s="184" t="s">
        <v>5136</v>
      </c>
      <c r="EC113" s="181">
        <v>44519</v>
      </c>
      <c r="ED113" s="191" t="s">
        <v>5152</v>
      </c>
      <c r="EE113" s="188">
        <v>36000</v>
      </c>
      <c r="EF113" s="191" t="s">
        <v>5135</v>
      </c>
      <c r="EG113" s="191" t="s">
        <v>21</v>
      </c>
      <c r="EH113" s="191">
        <v>2</v>
      </c>
      <c r="EI113" s="191" t="s">
        <v>5148</v>
      </c>
      <c r="EJ113" s="191" t="s">
        <v>5136</v>
      </c>
      <c r="EK113" s="192">
        <v>44519</v>
      </c>
      <c r="EL113" s="190" t="s">
        <v>5157</v>
      </c>
      <c r="EM113" s="180">
        <v>0</v>
      </c>
      <c r="EN113" s="184" t="s">
        <v>5135</v>
      </c>
      <c r="EO113" s="184" t="s">
        <v>21</v>
      </c>
      <c r="EP113" s="184">
        <v>2</v>
      </c>
      <c r="EQ113" s="184" t="s">
        <v>5148</v>
      </c>
      <c r="ER113" s="184" t="s">
        <v>5136</v>
      </c>
      <c r="ES113" s="181">
        <v>44519</v>
      </c>
      <c r="ET113" s="191" t="s">
        <v>6536</v>
      </c>
      <c r="EU113" s="191">
        <v>1459</v>
      </c>
      <c r="EV113" s="191" t="s">
        <v>6534</v>
      </c>
      <c r="EW113" s="191" t="s">
        <v>59</v>
      </c>
      <c r="EX113" s="191">
        <v>3</v>
      </c>
      <c r="EY113" s="191" t="s">
        <v>6532</v>
      </c>
      <c r="EZ113" s="191" t="s">
        <v>6535</v>
      </c>
      <c r="FA113" s="192">
        <v>44588</v>
      </c>
      <c r="FB113" s="190" t="s">
        <v>166</v>
      </c>
      <c r="FC113" s="184">
        <v>5</v>
      </c>
      <c r="FD113" s="184">
        <v>0</v>
      </c>
      <c r="FE113" s="184" t="s">
        <v>41</v>
      </c>
      <c r="FF113" s="184">
        <v>1</v>
      </c>
      <c r="FG113" s="184">
        <v>0</v>
      </c>
      <c r="FH113" s="184">
        <v>0</v>
      </c>
      <c r="FI113" s="181">
        <v>43496</v>
      </c>
      <c r="FJ113" s="190" t="s">
        <v>167</v>
      </c>
      <c r="FK113" s="191" t="s">
        <v>14</v>
      </c>
      <c r="FL113" s="191">
        <v>0</v>
      </c>
      <c r="FM113" s="191" t="s">
        <v>14</v>
      </c>
      <c r="FN113" s="191" t="s">
        <v>14</v>
      </c>
      <c r="FO113" s="191">
        <v>0</v>
      </c>
      <c r="FP113" s="188">
        <v>0</v>
      </c>
      <c r="FQ113" s="189">
        <v>43496</v>
      </c>
      <c r="FR113" s="190" t="s">
        <v>168</v>
      </c>
      <c r="FS113" s="184" t="s">
        <v>14</v>
      </c>
      <c r="FT113" s="184">
        <v>0</v>
      </c>
      <c r="FU113" s="184" t="s">
        <v>14</v>
      </c>
      <c r="FV113" s="184" t="s">
        <v>14</v>
      </c>
      <c r="FW113" s="184">
        <v>0</v>
      </c>
      <c r="FX113" s="184">
        <v>0</v>
      </c>
      <c r="FY113" s="181">
        <v>43496</v>
      </c>
      <c r="FZ113" s="191" t="s">
        <v>4550</v>
      </c>
      <c r="GA113" s="191">
        <v>0</v>
      </c>
      <c r="GB113" s="191" t="s">
        <v>3077</v>
      </c>
      <c r="GC113" s="191" t="s">
        <v>21</v>
      </c>
      <c r="GD113" s="191">
        <v>2</v>
      </c>
      <c r="GE113" s="191" t="s">
        <v>14</v>
      </c>
      <c r="GF113" s="191" t="s">
        <v>14</v>
      </c>
      <c r="GG113" s="192">
        <v>44496</v>
      </c>
      <c r="GH113" s="190" t="s">
        <v>4556</v>
      </c>
      <c r="GI113" s="184">
        <v>3</v>
      </c>
      <c r="GJ113" s="184" t="s">
        <v>3077</v>
      </c>
      <c r="GK113" s="184" t="s">
        <v>21</v>
      </c>
      <c r="GL113" s="184">
        <v>2</v>
      </c>
      <c r="GM113" s="184" t="s">
        <v>14</v>
      </c>
      <c r="GN113" s="184" t="s">
        <v>14</v>
      </c>
      <c r="GO113" s="181">
        <v>44496</v>
      </c>
      <c r="GP113" s="191" t="s">
        <v>4551</v>
      </c>
      <c r="GQ113" s="191">
        <v>3</v>
      </c>
      <c r="GR113" s="191" t="s">
        <v>3077</v>
      </c>
      <c r="GS113" s="191" t="s">
        <v>21</v>
      </c>
      <c r="GT113" s="191">
        <v>2</v>
      </c>
      <c r="GU113" s="191" t="s">
        <v>14</v>
      </c>
      <c r="GV113" s="191" t="s">
        <v>14</v>
      </c>
      <c r="GW113" s="192">
        <v>44496</v>
      </c>
      <c r="GX113" s="190" t="s">
        <v>4557</v>
      </c>
      <c r="GY113" s="184">
        <v>3</v>
      </c>
      <c r="GZ113" s="184" t="s">
        <v>3077</v>
      </c>
      <c r="HA113" s="184" t="s">
        <v>21</v>
      </c>
      <c r="HB113" s="184">
        <v>2</v>
      </c>
      <c r="HC113" s="184" t="s">
        <v>14</v>
      </c>
      <c r="HD113" s="184" t="s">
        <v>14</v>
      </c>
      <c r="HE113" s="181">
        <v>44496</v>
      </c>
      <c r="HF113" s="191" t="s">
        <v>4549</v>
      </c>
      <c r="HG113" s="191">
        <v>2</v>
      </c>
      <c r="HH113" s="191" t="s">
        <v>3077</v>
      </c>
      <c r="HI113" s="191" t="s">
        <v>21</v>
      </c>
      <c r="HJ113" s="191">
        <v>2</v>
      </c>
      <c r="HK113" s="191" t="s">
        <v>14</v>
      </c>
      <c r="HL113" s="191" t="s">
        <v>14</v>
      </c>
      <c r="HM113" s="192">
        <v>44496</v>
      </c>
      <c r="HN113" s="190" t="s">
        <v>4555</v>
      </c>
      <c r="HO113" s="184">
        <v>3</v>
      </c>
      <c r="HP113" s="184" t="s">
        <v>3077</v>
      </c>
      <c r="HQ113" s="184" t="s">
        <v>21</v>
      </c>
      <c r="HR113" s="184">
        <v>2</v>
      </c>
      <c r="HS113" s="184" t="s">
        <v>14</v>
      </c>
      <c r="HT113" s="184" t="s">
        <v>14</v>
      </c>
      <c r="HU113" s="181">
        <v>44496</v>
      </c>
      <c r="HV113" s="191" t="s">
        <v>4552</v>
      </c>
      <c r="HW113" s="191">
        <v>2</v>
      </c>
      <c r="HX113" s="191" t="s">
        <v>3077</v>
      </c>
      <c r="HY113" s="191" t="s">
        <v>21</v>
      </c>
      <c r="HZ113" s="191">
        <v>2</v>
      </c>
      <c r="IA113" s="191" t="s">
        <v>14</v>
      </c>
      <c r="IB113" s="191" t="s">
        <v>14</v>
      </c>
      <c r="IC113" s="192">
        <v>44496</v>
      </c>
      <c r="ID113" s="190" t="s">
        <v>4554</v>
      </c>
      <c r="IE113" s="184">
        <v>1</v>
      </c>
      <c r="IF113" s="184" t="s">
        <v>3077</v>
      </c>
      <c r="IG113" s="184" t="s">
        <v>21</v>
      </c>
      <c r="IH113" s="184">
        <v>2</v>
      </c>
      <c r="II113" s="184" t="s">
        <v>14</v>
      </c>
      <c r="IJ113" s="184" t="s">
        <v>14</v>
      </c>
      <c r="IK113" s="181">
        <v>44496</v>
      </c>
      <c r="IL113" s="191" t="s">
        <v>4553</v>
      </c>
      <c r="IM113" s="191">
        <v>2</v>
      </c>
      <c r="IN113" s="191" t="s">
        <v>3077</v>
      </c>
      <c r="IO113" s="191" t="s">
        <v>21</v>
      </c>
      <c r="IP113" s="191">
        <v>2</v>
      </c>
      <c r="IQ113" s="191" t="s">
        <v>14</v>
      </c>
      <c r="IR113" s="191" t="s">
        <v>14</v>
      </c>
      <c r="IS113" s="192">
        <v>44496</v>
      </c>
    </row>
    <row r="114" spans="1:253" s="286" customFormat="1" ht="12.75" customHeight="1" x14ac:dyDescent="0.2">
      <c r="A114" s="286" t="s">
        <v>1052</v>
      </c>
      <c r="B114" s="286" t="s">
        <v>7815</v>
      </c>
      <c r="C114" s="286" t="s">
        <v>1053</v>
      </c>
      <c r="D114" s="286" t="s">
        <v>163</v>
      </c>
      <c r="E114" s="286" t="s">
        <v>7489</v>
      </c>
      <c r="F114" s="286" t="s">
        <v>3030</v>
      </c>
      <c r="G114" s="179">
        <v>12300000</v>
      </c>
      <c r="H114" s="180" t="s">
        <v>3027</v>
      </c>
      <c r="I114" s="180" t="s">
        <v>41</v>
      </c>
      <c r="J114" s="180">
        <v>1</v>
      </c>
      <c r="K114" s="180" t="s">
        <v>3029</v>
      </c>
      <c r="L114" s="180" t="s">
        <v>3028</v>
      </c>
      <c r="M114" s="181">
        <v>44340</v>
      </c>
      <c r="N114" s="190" t="s">
        <v>3034</v>
      </c>
      <c r="O114" s="182">
        <v>28836</v>
      </c>
      <c r="P114" s="182" t="s">
        <v>3031</v>
      </c>
      <c r="Q114" s="182" t="s">
        <v>21</v>
      </c>
      <c r="R114" s="182">
        <v>2</v>
      </c>
      <c r="S114" s="182" t="s">
        <v>3033</v>
      </c>
      <c r="T114" s="182" t="s">
        <v>3032</v>
      </c>
      <c r="U114" s="183">
        <v>44340</v>
      </c>
      <c r="V114" s="190" t="s">
        <v>3038</v>
      </c>
      <c r="W114" s="180">
        <v>1322000</v>
      </c>
      <c r="X114" s="180" t="s">
        <v>3035</v>
      </c>
      <c r="Y114" s="180" t="s">
        <v>59</v>
      </c>
      <c r="Z114" s="180">
        <v>3</v>
      </c>
      <c r="AA114" s="180" t="s">
        <v>3037</v>
      </c>
      <c r="AB114" s="180" t="s">
        <v>3036</v>
      </c>
      <c r="AC114" s="181">
        <v>44340</v>
      </c>
      <c r="AD114" s="190" t="s">
        <v>3042</v>
      </c>
      <c r="AE114" s="188">
        <v>25000</v>
      </c>
      <c r="AF114" s="188" t="s">
        <v>3039</v>
      </c>
      <c r="AG114" s="188" t="s">
        <v>41</v>
      </c>
      <c r="AH114" s="188">
        <v>1</v>
      </c>
      <c r="AI114" s="188" t="s">
        <v>3041</v>
      </c>
      <c r="AJ114" s="188" t="s">
        <v>3040</v>
      </c>
      <c r="AK114" s="189">
        <v>44340</v>
      </c>
      <c r="AL114" s="190" t="s">
        <v>3043</v>
      </c>
      <c r="AM114" s="180">
        <v>25000</v>
      </c>
      <c r="AN114" s="180" t="s">
        <v>3039</v>
      </c>
      <c r="AO114" s="180" t="s">
        <v>41</v>
      </c>
      <c r="AP114" s="180">
        <v>1</v>
      </c>
      <c r="AQ114" s="180" t="s">
        <v>3041</v>
      </c>
      <c r="AR114" s="180" t="s">
        <v>3040</v>
      </c>
      <c r="AS114" s="181">
        <v>44340</v>
      </c>
      <c r="AT114" s="191" t="s">
        <v>1058</v>
      </c>
      <c r="AU114" s="188" t="s">
        <v>14</v>
      </c>
      <c r="AV114" s="188" t="s">
        <v>14</v>
      </c>
      <c r="AW114" s="188" t="s">
        <v>14</v>
      </c>
      <c r="AX114" s="188" t="s">
        <v>14</v>
      </c>
      <c r="AY114" s="188" t="s">
        <v>354</v>
      </c>
      <c r="AZ114" s="188" t="s">
        <v>14</v>
      </c>
      <c r="BA114" s="189">
        <v>43584</v>
      </c>
      <c r="BB114" s="190" t="s">
        <v>1057</v>
      </c>
      <c r="BC114" s="180" t="s">
        <v>14</v>
      </c>
      <c r="BD114" s="180" t="s">
        <v>14</v>
      </c>
      <c r="BE114" s="180" t="s">
        <v>14</v>
      </c>
      <c r="BF114" s="180" t="s">
        <v>14</v>
      </c>
      <c r="BG114" s="180" t="s">
        <v>354</v>
      </c>
      <c r="BH114" s="180" t="s">
        <v>14</v>
      </c>
      <c r="BI114" s="181">
        <v>43584</v>
      </c>
      <c r="BJ114" s="191" t="s">
        <v>6541</v>
      </c>
      <c r="BK114" s="191">
        <v>2</v>
      </c>
      <c r="BL114" s="191" t="s">
        <v>6539</v>
      </c>
      <c r="BM114" s="191" t="s">
        <v>59</v>
      </c>
      <c r="BN114" s="191">
        <v>3</v>
      </c>
      <c r="BO114" s="191" t="s">
        <v>6540</v>
      </c>
      <c r="BP114" s="188" t="s">
        <v>1939</v>
      </c>
      <c r="BQ114" s="192">
        <v>44588</v>
      </c>
      <c r="BR114" s="190" t="s">
        <v>1054</v>
      </c>
      <c r="BS114" s="184">
        <v>0</v>
      </c>
      <c r="BT114" s="184" t="s">
        <v>14</v>
      </c>
      <c r="BU114" s="184" t="s">
        <v>41</v>
      </c>
      <c r="BV114" s="184">
        <v>1</v>
      </c>
      <c r="BW114" s="184" t="s">
        <v>14</v>
      </c>
      <c r="BX114" s="184" t="s">
        <v>14</v>
      </c>
      <c r="BY114" s="181">
        <v>43584</v>
      </c>
      <c r="BZ114" s="191" t="s">
        <v>1055</v>
      </c>
      <c r="CA114" s="191">
        <v>0</v>
      </c>
      <c r="CB114" s="191" t="s">
        <v>14</v>
      </c>
      <c r="CC114" s="191" t="s">
        <v>41</v>
      </c>
      <c r="CD114" s="191">
        <v>1</v>
      </c>
      <c r="CE114" s="191" t="s">
        <v>14</v>
      </c>
      <c r="CF114" s="191" t="s">
        <v>14</v>
      </c>
      <c r="CG114" s="192">
        <v>43584</v>
      </c>
      <c r="CH114" s="190" t="s">
        <v>8288</v>
      </c>
      <c r="CI114" s="191" t="e">
        <v>#N/A</v>
      </c>
      <c r="CJ114" s="191" t="e">
        <v>#N/A</v>
      </c>
      <c r="CK114" s="191" t="e">
        <v>#N/A</v>
      </c>
      <c r="CL114" s="191" t="e">
        <v>#N/A</v>
      </c>
      <c r="CM114" s="191" t="e">
        <v>#N/A</v>
      </c>
      <c r="CN114" s="191" t="e">
        <v>#N/A</v>
      </c>
      <c r="CO114" s="193" t="e">
        <v>#N/A</v>
      </c>
      <c r="CP114" s="191" t="s">
        <v>1056</v>
      </c>
      <c r="CQ114" s="184">
        <v>0</v>
      </c>
      <c r="CR114" s="184" t="s">
        <v>14</v>
      </c>
      <c r="CS114" s="184" t="s">
        <v>41</v>
      </c>
      <c r="CT114" s="184">
        <v>1</v>
      </c>
      <c r="CU114" s="184" t="s">
        <v>14</v>
      </c>
      <c r="CV114" s="184" t="s">
        <v>14</v>
      </c>
      <c r="CW114" s="181">
        <v>43584</v>
      </c>
      <c r="CX114" s="191" t="s">
        <v>3044</v>
      </c>
      <c r="CY114" s="188">
        <v>25000</v>
      </c>
      <c r="CZ114" s="188" t="s">
        <v>3039</v>
      </c>
      <c r="DA114" s="188" t="s">
        <v>21</v>
      </c>
      <c r="DB114" s="188">
        <v>2</v>
      </c>
      <c r="DC114" s="188" t="s">
        <v>3049</v>
      </c>
      <c r="DD114" s="188" t="s">
        <v>3040</v>
      </c>
      <c r="DE114" s="194">
        <v>44340</v>
      </c>
      <c r="DF114" s="190" t="s">
        <v>3046</v>
      </c>
      <c r="DG114" s="180">
        <v>1296000</v>
      </c>
      <c r="DH114" s="184" t="s">
        <v>3039</v>
      </c>
      <c r="DI114" s="184" t="s">
        <v>21</v>
      </c>
      <c r="DJ114" s="184">
        <v>2</v>
      </c>
      <c r="DK114" s="184" t="s">
        <v>3045</v>
      </c>
      <c r="DL114" s="184" t="s">
        <v>3040</v>
      </c>
      <c r="DM114" s="181">
        <v>44340</v>
      </c>
      <c r="DN114" s="191" t="s">
        <v>3048</v>
      </c>
      <c r="DO114" s="188">
        <v>0</v>
      </c>
      <c r="DP114" s="191" t="s">
        <v>3039</v>
      </c>
      <c r="DQ114" s="191" t="s">
        <v>21</v>
      </c>
      <c r="DR114" s="191">
        <v>2</v>
      </c>
      <c r="DS114" s="191" t="s">
        <v>3047</v>
      </c>
      <c r="DT114" s="191" t="s">
        <v>3040</v>
      </c>
      <c r="DU114" s="192">
        <v>44340</v>
      </c>
      <c r="DV114" s="190" t="s">
        <v>3050</v>
      </c>
      <c r="DW114" s="180">
        <v>0</v>
      </c>
      <c r="DX114" s="184" t="s">
        <v>3039</v>
      </c>
      <c r="DY114" s="184" t="s">
        <v>21</v>
      </c>
      <c r="DZ114" s="184">
        <v>2</v>
      </c>
      <c r="EA114" s="184" t="s">
        <v>3049</v>
      </c>
      <c r="EB114" s="184" t="s">
        <v>3040</v>
      </c>
      <c r="EC114" s="181">
        <v>44340</v>
      </c>
      <c r="ED114" s="191" t="s">
        <v>3051</v>
      </c>
      <c r="EE114" s="188">
        <v>25000</v>
      </c>
      <c r="EF114" s="191" t="s">
        <v>3039</v>
      </c>
      <c r="EG114" s="191" t="s">
        <v>21</v>
      </c>
      <c r="EH114" s="191">
        <v>2</v>
      </c>
      <c r="EI114" s="191" t="s">
        <v>3049</v>
      </c>
      <c r="EJ114" s="191" t="s">
        <v>3040</v>
      </c>
      <c r="EK114" s="192">
        <v>44340</v>
      </c>
      <c r="EL114" s="190" t="s">
        <v>3053</v>
      </c>
      <c r="EM114" s="180">
        <v>0</v>
      </c>
      <c r="EN114" s="184" t="s">
        <v>14</v>
      </c>
      <c r="EO114" s="184" t="s">
        <v>14</v>
      </c>
      <c r="EP114" s="184" t="s">
        <v>14</v>
      </c>
      <c r="EQ114" s="184" t="s">
        <v>3052</v>
      </c>
      <c r="ER114" s="184" t="s">
        <v>14</v>
      </c>
      <c r="ES114" s="181">
        <v>44340</v>
      </c>
      <c r="ET114" s="191" t="s">
        <v>6537</v>
      </c>
      <c r="EU114" s="191">
        <v>1459</v>
      </c>
      <c r="EV114" s="191" t="s">
        <v>6534</v>
      </c>
      <c r="EW114" s="191" t="s">
        <v>59</v>
      </c>
      <c r="EX114" s="191">
        <v>3</v>
      </c>
      <c r="EY114" s="191" t="s">
        <v>6532</v>
      </c>
      <c r="EZ114" s="191" t="s">
        <v>6535</v>
      </c>
      <c r="FA114" s="192">
        <v>44588</v>
      </c>
      <c r="FB114" s="190" t="s">
        <v>3055</v>
      </c>
      <c r="FC114" s="184">
        <v>1</v>
      </c>
      <c r="FD114" s="184" t="s">
        <v>14</v>
      </c>
      <c r="FE114" s="184" t="s">
        <v>21</v>
      </c>
      <c r="FF114" s="184">
        <v>2</v>
      </c>
      <c r="FG114" s="184" t="s">
        <v>3054</v>
      </c>
      <c r="FH114" s="184" t="s">
        <v>14</v>
      </c>
      <c r="FI114" s="181">
        <v>44340</v>
      </c>
      <c r="FJ114" s="190" t="s">
        <v>1059</v>
      </c>
      <c r="FK114" s="191" t="s">
        <v>14</v>
      </c>
      <c r="FL114" s="191" t="s">
        <v>14</v>
      </c>
      <c r="FM114" s="191" t="s">
        <v>14</v>
      </c>
      <c r="FN114" s="191" t="s">
        <v>14</v>
      </c>
      <c r="FO114" s="191" t="s">
        <v>354</v>
      </c>
      <c r="FP114" s="188" t="s">
        <v>14</v>
      </c>
      <c r="FQ114" s="189">
        <v>43584</v>
      </c>
      <c r="FR114" s="190" t="s">
        <v>1060</v>
      </c>
      <c r="FS114" s="184" t="s">
        <v>14</v>
      </c>
      <c r="FT114" s="184" t="s">
        <v>14</v>
      </c>
      <c r="FU114" s="184" t="s">
        <v>14</v>
      </c>
      <c r="FV114" s="184" t="s">
        <v>14</v>
      </c>
      <c r="FW114" s="184" t="s">
        <v>354</v>
      </c>
      <c r="FX114" s="184" t="s">
        <v>14</v>
      </c>
      <c r="FY114" s="181">
        <v>43584</v>
      </c>
      <c r="FZ114" s="191" t="s">
        <v>4703</v>
      </c>
      <c r="GA114" s="191">
        <v>0</v>
      </c>
      <c r="GB114" s="191" t="s">
        <v>3077</v>
      </c>
      <c r="GC114" s="191" t="s">
        <v>21</v>
      </c>
      <c r="GD114" s="191">
        <v>2</v>
      </c>
      <c r="GE114" s="191" t="s">
        <v>14</v>
      </c>
      <c r="GF114" s="191" t="s">
        <v>14</v>
      </c>
      <c r="GG114" s="192">
        <v>44497</v>
      </c>
      <c r="GH114" s="190" t="s">
        <v>4709</v>
      </c>
      <c r="GI114" s="184">
        <v>3</v>
      </c>
      <c r="GJ114" s="184" t="s">
        <v>3077</v>
      </c>
      <c r="GK114" s="184" t="s">
        <v>21</v>
      </c>
      <c r="GL114" s="184">
        <v>2</v>
      </c>
      <c r="GM114" s="184" t="s">
        <v>14</v>
      </c>
      <c r="GN114" s="184" t="s">
        <v>14</v>
      </c>
      <c r="GO114" s="181">
        <v>44497</v>
      </c>
      <c r="GP114" s="191" t="s">
        <v>4704</v>
      </c>
      <c r="GQ114" s="191">
        <v>3</v>
      </c>
      <c r="GR114" s="191" t="s">
        <v>3077</v>
      </c>
      <c r="GS114" s="191" t="s">
        <v>21</v>
      </c>
      <c r="GT114" s="191">
        <v>2</v>
      </c>
      <c r="GU114" s="191" t="s">
        <v>14</v>
      </c>
      <c r="GV114" s="191" t="s">
        <v>14</v>
      </c>
      <c r="GW114" s="192">
        <v>44497</v>
      </c>
      <c r="GX114" s="190" t="s">
        <v>4710</v>
      </c>
      <c r="GY114" s="184">
        <v>1</v>
      </c>
      <c r="GZ114" s="184" t="s">
        <v>3077</v>
      </c>
      <c r="HA114" s="184" t="s">
        <v>21</v>
      </c>
      <c r="HB114" s="184">
        <v>2</v>
      </c>
      <c r="HC114" s="184" t="s">
        <v>14</v>
      </c>
      <c r="HD114" s="184" t="s">
        <v>14</v>
      </c>
      <c r="HE114" s="181">
        <v>44497</v>
      </c>
      <c r="HF114" s="191" t="s">
        <v>4702</v>
      </c>
      <c r="HG114" s="191">
        <v>2</v>
      </c>
      <c r="HH114" s="191" t="s">
        <v>3077</v>
      </c>
      <c r="HI114" s="191" t="s">
        <v>21</v>
      </c>
      <c r="HJ114" s="191">
        <v>2</v>
      </c>
      <c r="HK114" s="191" t="s">
        <v>14</v>
      </c>
      <c r="HL114" s="191" t="s">
        <v>14</v>
      </c>
      <c r="HM114" s="192">
        <v>44497</v>
      </c>
      <c r="HN114" s="190" t="s">
        <v>4708</v>
      </c>
      <c r="HO114" s="184">
        <v>3</v>
      </c>
      <c r="HP114" s="184" t="s">
        <v>3077</v>
      </c>
      <c r="HQ114" s="184" t="s">
        <v>21</v>
      </c>
      <c r="HR114" s="184">
        <v>2</v>
      </c>
      <c r="HS114" s="184" t="s">
        <v>14</v>
      </c>
      <c r="HT114" s="184" t="s">
        <v>14</v>
      </c>
      <c r="HU114" s="181">
        <v>44497</v>
      </c>
      <c r="HV114" s="191" t="s">
        <v>4705</v>
      </c>
      <c r="HW114" s="191">
        <v>2</v>
      </c>
      <c r="HX114" s="191" t="s">
        <v>3077</v>
      </c>
      <c r="HY114" s="191" t="s">
        <v>21</v>
      </c>
      <c r="HZ114" s="191">
        <v>2</v>
      </c>
      <c r="IA114" s="191" t="s">
        <v>14</v>
      </c>
      <c r="IB114" s="191" t="s">
        <v>14</v>
      </c>
      <c r="IC114" s="192">
        <v>44497</v>
      </c>
      <c r="ID114" s="190" t="s">
        <v>4707</v>
      </c>
      <c r="IE114" s="184">
        <v>1</v>
      </c>
      <c r="IF114" s="184" t="s">
        <v>3077</v>
      </c>
      <c r="IG114" s="184" t="s">
        <v>21</v>
      </c>
      <c r="IH114" s="184">
        <v>2</v>
      </c>
      <c r="II114" s="184" t="s">
        <v>14</v>
      </c>
      <c r="IJ114" s="184" t="s">
        <v>14</v>
      </c>
      <c r="IK114" s="181">
        <v>44497</v>
      </c>
      <c r="IL114" s="191" t="s">
        <v>4706</v>
      </c>
      <c r="IM114" s="191">
        <v>2</v>
      </c>
      <c r="IN114" s="191" t="s">
        <v>3077</v>
      </c>
      <c r="IO114" s="191" t="s">
        <v>21</v>
      </c>
      <c r="IP114" s="191">
        <v>2</v>
      </c>
      <c r="IQ114" s="191" t="s">
        <v>14</v>
      </c>
      <c r="IR114" s="191" t="s">
        <v>14</v>
      </c>
      <c r="IS114" s="192">
        <v>44497</v>
      </c>
    </row>
    <row r="115" spans="1:253" s="286" customFormat="1" ht="12.75" customHeight="1" x14ac:dyDescent="0.2">
      <c r="A115" s="286" t="s">
        <v>5247</v>
      </c>
      <c r="B115" s="286" t="s">
        <v>7848</v>
      </c>
      <c r="C115" s="286" t="s">
        <v>5248</v>
      </c>
      <c r="D115" s="286" t="s">
        <v>163</v>
      </c>
      <c r="E115" s="286" t="s">
        <v>7489</v>
      </c>
      <c r="F115" s="286" t="s">
        <v>5249</v>
      </c>
      <c r="G115" s="179">
        <v>15755000</v>
      </c>
      <c r="H115" s="180" t="s">
        <v>5135</v>
      </c>
      <c r="I115" s="180" t="s">
        <v>21</v>
      </c>
      <c r="J115" s="180">
        <v>2</v>
      </c>
      <c r="K115" s="180" t="s">
        <v>5137</v>
      </c>
      <c r="L115" s="180" t="s">
        <v>5136</v>
      </c>
      <c r="M115" s="181">
        <v>44525</v>
      </c>
      <c r="N115" s="190" t="s">
        <v>6557</v>
      </c>
      <c r="O115" s="182">
        <v>627340</v>
      </c>
      <c r="P115" s="182" t="s">
        <v>6554</v>
      </c>
      <c r="Q115" s="182" t="s">
        <v>41</v>
      </c>
      <c r="R115" s="182">
        <v>1</v>
      </c>
      <c r="S115" s="182" t="s">
        <v>6556</v>
      </c>
      <c r="T115" s="182" t="s">
        <v>6555</v>
      </c>
      <c r="U115" s="183">
        <v>44589</v>
      </c>
      <c r="V115" s="190" t="s">
        <v>6561</v>
      </c>
      <c r="W115" s="180">
        <v>15755000</v>
      </c>
      <c r="X115" s="180" t="s">
        <v>6558</v>
      </c>
      <c r="Y115" s="180" t="s">
        <v>21</v>
      </c>
      <c r="Z115" s="180">
        <v>2</v>
      </c>
      <c r="AA115" s="180" t="s">
        <v>6560</v>
      </c>
      <c r="AB115" s="180" t="s">
        <v>6559</v>
      </c>
      <c r="AC115" s="181">
        <v>44589</v>
      </c>
      <c r="AD115" s="190" t="s">
        <v>5523</v>
      </c>
      <c r="AE115" s="188">
        <v>3200000</v>
      </c>
      <c r="AF115" s="188" t="s">
        <v>5520</v>
      </c>
      <c r="AG115" s="188" t="s">
        <v>21</v>
      </c>
      <c r="AH115" s="188">
        <v>2</v>
      </c>
      <c r="AI115" s="188" t="s">
        <v>5522</v>
      </c>
      <c r="AJ115" s="188" t="s">
        <v>5521</v>
      </c>
      <c r="AK115" s="189">
        <v>44553</v>
      </c>
      <c r="AL115" s="190" t="s">
        <v>6545</v>
      </c>
      <c r="AM115" s="180">
        <v>245000</v>
      </c>
      <c r="AN115" s="180" t="s">
        <v>6542</v>
      </c>
      <c r="AO115" s="180" t="s">
        <v>21</v>
      </c>
      <c r="AP115" s="180">
        <v>2</v>
      </c>
      <c r="AQ115" s="180" t="s">
        <v>6544</v>
      </c>
      <c r="AR115" s="180" t="s">
        <v>6543</v>
      </c>
      <c r="AS115" s="181">
        <v>44588</v>
      </c>
      <c r="AT115" s="191" t="s">
        <v>5251</v>
      </c>
      <c r="AU115" s="188">
        <v>0</v>
      </c>
      <c r="AV115" s="188" t="s">
        <v>14</v>
      </c>
      <c r="AW115" s="188" t="s">
        <v>14</v>
      </c>
      <c r="AX115" s="188" t="s">
        <v>14</v>
      </c>
      <c r="AY115" s="188" t="s">
        <v>5250</v>
      </c>
      <c r="AZ115" s="188" t="s">
        <v>14</v>
      </c>
      <c r="BA115" s="189">
        <v>44525</v>
      </c>
      <c r="BB115" s="190" t="s">
        <v>5253</v>
      </c>
      <c r="BC115" s="180">
        <v>0</v>
      </c>
      <c r="BD115" s="180" t="s">
        <v>14</v>
      </c>
      <c r="BE115" s="180" t="s">
        <v>14</v>
      </c>
      <c r="BF115" s="180" t="s">
        <v>14</v>
      </c>
      <c r="BG115" s="180" t="s">
        <v>5252</v>
      </c>
      <c r="BH115" s="180" t="s">
        <v>14</v>
      </c>
      <c r="BI115" s="181">
        <v>44525</v>
      </c>
      <c r="BJ115" s="191" t="s">
        <v>5255</v>
      </c>
      <c r="BK115" s="191">
        <v>0</v>
      </c>
      <c r="BL115" s="191" t="s">
        <v>14</v>
      </c>
      <c r="BM115" s="191" t="s">
        <v>59</v>
      </c>
      <c r="BN115" s="191">
        <v>3</v>
      </c>
      <c r="BO115" s="191" t="s">
        <v>5254</v>
      </c>
      <c r="BP115" s="188" t="s">
        <v>14</v>
      </c>
      <c r="BQ115" s="192">
        <v>44525</v>
      </c>
      <c r="BR115" s="190" t="s">
        <v>5257</v>
      </c>
      <c r="BS115" s="184">
        <v>0</v>
      </c>
      <c r="BT115" s="184" t="s">
        <v>14</v>
      </c>
      <c r="BU115" s="184" t="s">
        <v>14</v>
      </c>
      <c r="BV115" s="184" t="s">
        <v>14</v>
      </c>
      <c r="BW115" s="184" t="s">
        <v>5256</v>
      </c>
      <c r="BX115" s="184" t="s">
        <v>14</v>
      </c>
      <c r="BY115" s="181">
        <v>44525</v>
      </c>
      <c r="BZ115" s="191" t="s">
        <v>5258</v>
      </c>
      <c r="CA115" s="191">
        <v>0</v>
      </c>
      <c r="CB115" s="191" t="s">
        <v>14</v>
      </c>
      <c r="CC115" s="191" t="s">
        <v>14</v>
      </c>
      <c r="CD115" s="191" t="s">
        <v>14</v>
      </c>
      <c r="CE115" s="191" t="s">
        <v>5256</v>
      </c>
      <c r="CF115" s="191" t="s">
        <v>14</v>
      </c>
      <c r="CG115" s="192">
        <v>44525</v>
      </c>
      <c r="CH115" s="190" t="s">
        <v>8289</v>
      </c>
      <c r="CI115" s="191" t="e">
        <v>#N/A</v>
      </c>
      <c r="CJ115" s="191" t="e">
        <v>#N/A</v>
      </c>
      <c r="CK115" s="191" t="e">
        <v>#N/A</v>
      </c>
      <c r="CL115" s="191" t="e">
        <v>#N/A</v>
      </c>
      <c r="CM115" s="191" t="e">
        <v>#N/A</v>
      </c>
      <c r="CN115" s="191" t="e">
        <v>#N/A</v>
      </c>
      <c r="CO115" s="193" t="e">
        <v>#N/A</v>
      </c>
      <c r="CP115" s="191" t="s">
        <v>5259</v>
      </c>
      <c r="CQ115" s="184">
        <v>0</v>
      </c>
      <c r="CR115" s="184" t="s">
        <v>14</v>
      </c>
      <c r="CS115" s="184" t="s">
        <v>14</v>
      </c>
      <c r="CT115" s="184" t="s">
        <v>14</v>
      </c>
      <c r="CU115" s="184" t="s">
        <v>14</v>
      </c>
      <c r="CV115" s="184" t="s">
        <v>14</v>
      </c>
      <c r="CW115" s="181">
        <v>44525</v>
      </c>
      <c r="CX115" s="191" t="s">
        <v>5524</v>
      </c>
      <c r="CY115" s="188">
        <v>3200000</v>
      </c>
      <c r="CZ115" s="188" t="s">
        <v>6542</v>
      </c>
      <c r="DA115" s="188" t="s">
        <v>59</v>
      </c>
      <c r="DB115" s="188">
        <v>3</v>
      </c>
      <c r="DC115" s="188" t="s">
        <v>6548</v>
      </c>
      <c r="DD115" s="188" t="s">
        <v>6543</v>
      </c>
      <c r="DE115" s="194">
        <v>44588</v>
      </c>
      <c r="DF115" s="190" t="s">
        <v>6549</v>
      </c>
      <c r="DG115" s="180">
        <v>12555000</v>
      </c>
      <c r="DH115" s="184" t="s">
        <v>6546</v>
      </c>
      <c r="DI115" s="184" t="s">
        <v>21</v>
      </c>
      <c r="DJ115" s="184">
        <v>2</v>
      </c>
      <c r="DK115" s="184" t="s">
        <v>6548</v>
      </c>
      <c r="DL115" s="184" t="s">
        <v>6547</v>
      </c>
      <c r="DM115" s="181">
        <v>44588</v>
      </c>
      <c r="DN115" s="191" t="s">
        <v>6550</v>
      </c>
      <c r="DO115" s="188">
        <v>0</v>
      </c>
      <c r="DP115" s="191" t="s">
        <v>6542</v>
      </c>
      <c r="DQ115" s="191" t="s">
        <v>21</v>
      </c>
      <c r="DR115" s="191">
        <v>2</v>
      </c>
      <c r="DS115" s="191" t="s">
        <v>6548</v>
      </c>
      <c r="DT115" s="191" t="s">
        <v>6543</v>
      </c>
      <c r="DU115" s="192">
        <v>44588</v>
      </c>
      <c r="DV115" s="190" t="s">
        <v>6551</v>
      </c>
      <c r="DW115" s="180">
        <v>2955000</v>
      </c>
      <c r="DX115" s="184" t="s">
        <v>6542</v>
      </c>
      <c r="DY115" s="184" t="s">
        <v>59</v>
      </c>
      <c r="DZ115" s="184">
        <v>3</v>
      </c>
      <c r="EA115" s="184" t="s">
        <v>6548</v>
      </c>
      <c r="EB115" s="184" t="s">
        <v>6543</v>
      </c>
      <c r="EC115" s="181">
        <v>44588</v>
      </c>
      <c r="ED115" s="191" t="s">
        <v>6552</v>
      </c>
      <c r="EE115" s="188">
        <v>245000</v>
      </c>
      <c r="EF115" s="191" t="s">
        <v>6542</v>
      </c>
      <c r="EG115" s="191" t="s">
        <v>59</v>
      </c>
      <c r="EH115" s="191">
        <v>3</v>
      </c>
      <c r="EI115" s="191" t="s">
        <v>6548</v>
      </c>
      <c r="EJ115" s="191" t="s">
        <v>6543</v>
      </c>
      <c r="EK115" s="192">
        <v>44588</v>
      </c>
      <c r="EL115" s="190" t="s">
        <v>6553</v>
      </c>
      <c r="EM115" s="180">
        <v>0</v>
      </c>
      <c r="EN115" s="184" t="s">
        <v>14</v>
      </c>
      <c r="EO115" s="184" t="s">
        <v>59</v>
      </c>
      <c r="EP115" s="184">
        <v>3</v>
      </c>
      <c r="EQ115" s="184" t="s">
        <v>6548</v>
      </c>
      <c r="ER115" s="184" t="s">
        <v>14</v>
      </c>
      <c r="ES115" s="181">
        <v>44588</v>
      </c>
      <c r="ET115" s="191" t="s">
        <v>6538</v>
      </c>
      <c r="EU115" s="191">
        <v>1459</v>
      </c>
      <c r="EV115" s="191" t="s">
        <v>6534</v>
      </c>
      <c r="EW115" s="191" t="s">
        <v>59</v>
      </c>
      <c r="EX115" s="191">
        <v>3</v>
      </c>
      <c r="EY115" s="191" t="s">
        <v>6532</v>
      </c>
      <c r="EZ115" s="191" t="s">
        <v>6535</v>
      </c>
      <c r="FA115" s="192">
        <v>44588</v>
      </c>
      <c r="FB115" s="190" t="s">
        <v>5261</v>
      </c>
      <c r="FC115" s="184">
        <v>5</v>
      </c>
      <c r="FD115" s="184" t="s">
        <v>14</v>
      </c>
      <c r="FE115" s="184" t="s">
        <v>59</v>
      </c>
      <c r="FF115" s="184">
        <v>3</v>
      </c>
      <c r="FG115" s="184" t="s">
        <v>5260</v>
      </c>
      <c r="FH115" s="184" t="s">
        <v>14</v>
      </c>
      <c r="FI115" s="181">
        <v>44525</v>
      </c>
      <c r="FJ115" s="190" t="s">
        <v>8290</v>
      </c>
      <c r="FK115" s="191" t="e">
        <v>#N/A</v>
      </c>
      <c r="FL115" s="191" t="e">
        <v>#N/A</v>
      </c>
      <c r="FM115" s="191" t="e">
        <v>#N/A</v>
      </c>
      <c r="FN115" s="191" t="e">
        <v>#N/A</v>
      </c>
      <c r="FO115" s="191" t="e">
        <v>#N/A</v>
      </c>
      <c r="FP115" s="188" t="e">
        <v>#N/A</v>
      </c>
      <c r="FQ115" s="189" t="e">
        <v>#N/A</v>
      </c>
      <c r="FR115" s="190" t="s">
        <v>8291</v>
      </c>
      <c r="FS115" s="184" t="e">
        <v>#N/A</v>
      </c>
      <c r="FT115" s="184" t="e">
        <v>#N/A</v>
      </c>
      <c r="FU115" s="184" t="e">
        <v>#N/A</v>
      </c>
      <c r="FV115" s="184" t="e">
        <v>#N/A</v>
      </c>
      <c r="FW115" s="184" t="e">
        <v>#N/A</v>
      </c>
      <c r="FX115" s="184" t="e">
        <v>#N/A</v>
      </c>
      <c r="FY115" s="181" t="e">
        <v>#N/A</v>
      </c>
      <c r="FZ115" s="191" t="s">
        <v>5355</v>
      </c>
      <c r="GA115" s="191">
        <v>0</v>
      </c>
      <c r="GB115" s="191" t="s">
        <v>3077</v>
      </c>
      <c r="GC115" s="191" t="s">
        <v>21</v>
      </c>
      <c r="GD115" s="191">
        <v>2</v>
      </c>
      <c r="GE115" s="191" t="s">
        <v>14</v>
      </c>
      <c r="GF115" s="191" t="s">
        <v>14</v>
      </c>
      <c r="GG115" s="192">
        <v>44526</v>
      </c>
      <c r="GH115" s="190" t="s">
        <v>5361</v>
      </c>
      <c r="GI115" s="184">
        <v>3</v>
      </c>
      <c r="GJ115" s="184" t="s">
        <v>3077</v>
      </c>
      <c r="GK115" s="184" t="s">
        <v>21</v>
      </c>
      <c r="GL115" s="184">
        <v>2</v>
      </c>
      <c r="GM115" s="184" t="s">
        <v>14</v>
      </c>
      <c r="GN115" s="184" t="s">
        <v>14</v>
      </c>
      <c r="GO115" s="181">
        <v>44526</v>
      </c>
      <c r="GP115" s="191" t="s">
        <v>5356</v>
      </c>
      <c r="GQ115" s="191">
        <v>3</v>
      </c>
      <c r="GR115" s="191" t="s">
        <v>3077</v>
      </c>
      <c r="GS115" s="191" t="s">
        <v>21</v>
      </c>
      <c r="GT115" s="191">
        <v>2</v>
      </c>
      <c r="GU115" s="191" t="s">
        <v>14</v>
      </c>
      <c r="GV115" s="191" t="s">
        <v>14</v>
      </c>
      <c r="GW115" s="192">
        <v>44526</v>
      </c>
      <c r="GX115" s="190" t="s">
        <v>5362</v>
      </c>
      <c r="GY115" s="184">
        <v>3</v>
      </c>
      <c r="GZ115" s="184" t="s">
        <v>3077</v>
      </c>
      <c r="HA115" s="184" t="s">
        <v>21</v>
      </c>
      <c r="HB115" s="184">
        <v>2</v>
      </c>
      <c r="HC115" s="184" t="s">
        <v>14</v>
      </c>
      <c r="HD115" s="184" t="s">
        <v>14</v>
      </c>
      <c r="HE115" s="181">
        <v>44526</v>
      </c>
      <c r="HF115" s="191" t="s">
        <v>5354</v>
      </c>
      <c r="HG115" s="191">
        <v>0</v>
      </c>
      <c r="HH115" s="191" t="s">
        <v>3077</v>
      </c>
      <c r="HI115" s="191" t="s">
        <v>21</v>
      </c>
      <c r="HJ115" s="191">
        <v>2</v>
      </c>
      <c r="HK115" s="191" t="s">
        <v>14</v>
      </c>
      <c r="HL115" s="191" t="s">
        <v>14</v>
      </c>
      <c r="HM115" s="192">
        <v>44526</v>
      </c>
      <c r="HN115" s="190" t="s">
        <v>5360</v>
      </c>
      <c r="HO115" s="184">
        <v>2</v>
      </c>
      <c r="HP115" s="184" t="s">
        <v>3077</v>
      </c>
      <c r="HQ115" s="184" t="s">
        <v>21</v>
      </c>
      <c r="HR115" s="184">
        <v>2</v>
      </c>
      <c r="HS115" s="184" t="s">
        <v>14</v>
      </c>
      <c r="HT115" s="184" t="s">
        <v>14</v>
      </c>
      <c r="HU115" s="181">
        <v>44526</v>
      </c>
      <c r="HV115" s="191" t="s">
        <v>5357</v>
      </c>
      <c r="HW115" s="191">
        <v>3</v>
      </c>
      <c r="HX115" s="191" t="s">
        <v>3077</v>
      </c>
      <c r="HY115" s="191" t="s">
        <v>21</v>
      </c>
      <c r="HZ115" s="191">
        <v>2</v>
      </c>
      <c r="IA115" s="191" t="s">
        <v>14</v>
      </c>
      <c r="IB115" s="191" t="s">
        <v>14</v>
      </c>
      <c r="IC115" s="192">
        <v>44526</v>
      </c>
      <c r="ID115" s="190" t="s">
        <v>5359</v>
      </c>
      <c r="IE115" s="184">
        <v>1</v>
      </c>
      <c r="IF115" s="184" t="s">
        <v>3077</v>
      </c>
      <c r="IG115" s="184" t="s">
        <v>21</v>
      </c>
      <c r="IH115" s="184">
        <v>2</v>
      </c>
      <c r="II115" s="184" t="s">
        <v>14</v>
      </c>
      <c r="IJ115" s="184" t="s">
        <v>14</v>
      </c>
      <c r="IK115" s="181">
        <v>44526</v>
      </c>
      <c r="IL115" s="191" t="s">
        <v>5358</v>
      </c>
      <c r="IM115" s="191">
        <v>2</v>
      </c>
      <c r="IN115" s="191" t="s">
        <v>3077</v>
      </c>
      <c r="IO115" s="191" t="s">
        <v>21</v>
      </c>
      <c r="IP115" s="191">
        <v>2</v>
      </c>
      <c r="IQ115" s="191" t="s">
        <v>14</v>
      </c>
      <c r="IR115" s="191" t="s">
        <v>14</v>
      </c>
      <c r="IS115" s="192">
        <v>44526</v>
      </c>
    </row>
    <row r="116" spans="1:253" s="286" customFormat="1" ht="12.75" customHeight="1" x14ac:dyDescent="0.2">
      <c r="A116" s="286" t="s">
        <v>511</v>
      </c>
      <c r="B116" s="286" t="s">
        <v>7798</v>
      </c>
      <c r="C116" s="286" t="s">
        <v>512</v>
      </c>
      <c r="D116" s="286" t="s">
        <v>513</v>
      </c>
      <c r="E116" s="286" t="s">
        <v>7492</v>
      </c>
      <c r="F116" s="286" t="s">
        <v>1250</v>
      </c>
      <c r="G116" s="179">
        <v>11685000</v>
      </c>
      <c r="H116" s="180" t="s">
        <v>1245</v>
      </c>
      <c r="I116" s="180" t="s">
        <v>21</v>
      </c>
      <c r="J116" s="180">
        <v>2</v>
      </c>
      <c r="K116" s="180" t="s">
        <v>1247</v>
      </c>
      <c r="L116" s="180" t="s">
        <v>1246</v>
      </c>
      <c r="M116" s="181">
        <v>43676</v>
      </c>
      <c r="N116" s="190" t="s">
        <v>1149</v>
      </c>
      <c r="O116" s="182">
        <v>644000</v>
      </c>
      <c r="P116" s="182" t="s">
        <v>1146</v>
      </c>
      <c r="Q116" s="182" t="s">
        <v>41</v>
      </c>
      <c r="R116" s="182">
        <v>1</v>
      </c>
      <c r="S116" s="182" t="s">
        <v>1148</v>
      </c>
      <c r="T116" s="182" t="s">
        <v>1147</v>
      </c>
      <c r="U116" s="183">
        <v>43644</v>
      </c>
      <c r="V116" s="190" t="s">
        <v>1249</v>
      </c>
      <c r="W116" s="180">
        <v>11685000</v>
      </c>
      <c r="X116" s="180" t="s">
        <v>1245</v>
      </c>
      <c r="Y116" s="180" t="s">
        <v>21</v>
      </c>
      <c r="Z116" s="180">
        <v>2</v>
      </c>
      <c r="AA116" s="180" t="s">
        <v>1247</v>
      </c>
      <c r="AB116" s="180" t="s">
        <v>1246</v>
      </c>
      <c r="AC116" s="181">
        <v>43676</v>
      </c>
      <c r="AD116" s="190" t="s">
        <v>1248</v>
      </c>
      <c r="AE116" s="188">
        <v>11685000</v>
      </c>
      <c r="AF116" s="188" t="s">
        <v>1245</v>
      </c>
      <c r="AG116" s="188" t="s">
        <v>21</v>
      </c>
      <c r="AH116" s="188">
        <v>2</v>
      </c>
      <c r="AI116" s="188" t="s">
        <v>1247</v>
      </c>
      <c r="AJ116" s="188" t="s">
        <v>1246</v>
      </c>
      <c r="AK116" s="189">
        <v>43676</v>
      </c>
      <c r="AL116" s="190" t="s">
        <v>2692</v>
      </c>
      <c r="AM116" s="180">
        <v>4437000</v>
      </c>
      <c r="AN116" s="180" t="s">
        <v>2689</v>
      </c>
      <c r="AO116" s="180" t="s">
        <v>21</v>
      </c>
      <c r="AP116" s="180">
        <v>2</v>
      </c>
      <c r="AQ116" s="180" t="s">
        <v>2691</v>
      </c>
      <c r="AR116" s="180" t="s">
        <v>2690</v>
      </c>
      <c r="AS116" s="181">
        <v>44249</v>
      </c>
      <c r="AT116" s="191" t="s">
        <v>520</v>
      </c>
      <c r="AU116" s="188" t="s">
        <v>14</v>
      </c>
      <c r="AV116" s="188">
        <v>0</v>
      </c>
      <c r="AW116" s="188" t="s">
        <v>21</v>
      </c>
      <c r="AX116" s="188">
        <v>2</v>
      </c>
      <c r="AY116" s="188">
        <v>0</v>
      </c>
      <c r="AZ116" s="188">
        <v>0</v>
      </c>
      <c r="BA116" s="189">
        <v>43510</v>
      </c>
      <c r="BB116" s="190" t="s">
        <v>1294</v>
      </c>
      <c r="BC116" s="180">
        <v>600000</v>
      </c>
      <c r="BD116" s="180" t="s">
        <v>1291</v>
      </c>
      <c r="BE116" s="180" t="s">
        <v>59</v>
      </c>
      <c r="BF116" s="180">
        <v>3</v>
      </c>
      <c r="BG116" s="180" t="s">
        <v>1293</v>
      </c>
      <c r="BH116" s="180" t="s">
        <v>1292</v>
      </c>
      <c r="BI116" s="181">
        <v>43700</v>
      </c>
      <c r="BJ116" s="191" t="s">
        <v>2222</v>
      </c>
      <c r="BK116" s="191">
        <v>1127</v>
      </c>
      <c r="BL116" s="191" t="s">
        <v>2219</v>
      </c>
      <c r="BM116" s="191" t="s">
        <v>21</v>
      </c>
      <c r="BN116" s="191">
        <v>2</v>
      </c>
      <c r="BO116" s="191" t="s">
        <v>2220</v>
      </c>
      <c r="BP116" s="188" t="s">
        <v>690</v>
      </c>
      <c r="BQ116" s="192">
        <v>44164</v>
      </c>
      <c r="BR116" s="190" t="s">
        <v>514</v>
      </c>
      <c r="BS116" s="184" t="s">
        <v>14</v>
      </c>
      <c r="BT116" s="184">
        <v>0</v>
      </c>
      <c r="BU116" s="184" t="s">
        <v>21</v>
      </c>
      <c r="BV116" s="184">
        <v>2</v>
      </c>
      <c r="BW116" s="184">
        <v>0</v>
      </c>
      <c r="BX116" s="184">
        <v>0</v>
      </c>
      <c r="BY116" s="181">
        <v>43510</v>
      </c>
      <c r="BZ116" s="191" t="s">
        <v>515</v>
      </c>
      <c r="CA116" s="191" t="s">
        <v>14</v>
      </c>
      <c r="CB116" s="191">
        <v>0</v>
      </c>
      <c r="CC116" s="191" t="s">
        <v>14</v>
      </c>
      <c r="CD116" s="191" t="s">
        <v>14</v>
      </c>
      <c r="CE116" s="191">
        <v>0</v>
      </c>
      <c r="CF116" s="191">
        <v>0</v>
      </c>
      <c r="CG116" s="192">
        <v>43510</v>
      </c>
      <c r="CH116" s="190" t="s">
        <v>8292</v>
      </c>
      <c r="CI116" s="191" t="e">
        <v>#N/A</v>
      </c>
      <c r="CJ116" s="191" t="e">
        <v>#N/A</v>
      </c>
      <c r="CK116" s="191" t="e">
        <v>#N/A</v>
      </c>
      <c r="CL116" s="191" t="e">
        <v>#N/A</v>
      </c>
      <c r="CM116" s="191" t="e">
        <v>#N/A</v>
      </c>
      <c r="CN116" s="191" t="e">
        <v>#N/A</v>
      </c>
      <c r="CO116" s="193" t="e">
        <v>#N/A</v>
      </c>
      <c r="CP116" s="191" t="s">
        <v>519</v>
      </c>
      <c r="CQ116" s="184">
        <v>14369</v>
      </c>
      <c r="CR116" s="184" t="s">
        <v>516</v>
      </c>
      <c r="CS116" s="184" t="s">
        <v>21</v>
      </c>
      <c r="CT116" s="184">
        <v>2</v>
      </c>
      <c r="CU116" s="184" t="s">
        <v>518</v>
      </c>
      <c r="CV116" s="184" t="s">
        <v>517</v>
      </c>
      <c r="CW116" s="181">
        <v>43510</v>
      </c>
      <c r="CX116" s="191" t="s">
        <v>2683</v>
      </c>
      <c r="CY116" s="188">
        <v>8300000</v>
      </c>
      <c r="CZ116" s="188" t="s">
        <v>2680</v>
      </c>
      <c r="DA116" s="188" t="s">
        <v>21</v>
      </c>
      <c r="DB116" s="188">
        <v>2</v>
      </c>
      <c r="DC116" s="188" t="s">
        <v>2682</v>
      </c>
      <c r="DD116" s="188" t="s">
        <v>2681</v>
      </c>
      <c r="DE116" s="194">
        <v>44249</v>
      </c>
      <c r="DF116" s="190" t="s">
        <v>2684</v>
      </c>
      <c r="DG116" s="180">
        <v>0</v>
      </c>
      <c r="DH116" s="184" t="s">
        <v>2680</v>
      </c>
      <c r="DI116" s="184" t="s">
        <v>21</v>
      </c>
      <c r="DJ116" s="184">
        <v>2</v>
      </c>
      <c r="DK116" s="184" t="s">
        <v>2682</v>
      </c>
      <c r="DL116" s="184" t="s">
        <v>2681</v>
      </c>
      <c r="DM116" s="181">
        <v>44249</v>
      </c>
      <c r="DN116" s="191" t="s">
        <v>2685</v>
      </c>
      <c r="DO116" s="188">
        <v>3400000</v>
      </c>
      <c r="DP116" s="191" t="s">
        <v>2680</v>
      </c>
      <c r="DQ116" s="191" t="s">
        <v>21</v>
      </c>
      <c r="DR116" s="191">
        <v>2</v>
      </c>
      <c r="DS116" s="191" t="s">
        <v>2682</v>
      </c>
      <c r="DT116" s="191" t="s">
        <v>2681</v>
      </c>
      <c r="DU116" s="192">
        <v>44249</v>
      </c>
      <c r="DV116" s="190" t="s">
        <v>2686</v>
      </c>
      <c r="DW116" s="180">
        <v>4471000</v>
      </c>
      <c r="DX116" s="184" t="s">
        <v>2680</v>
      </c>
      <c r="DY116" s="184" t="s">
        <v>21</v>
      </c>
      <c r="DZ116" s="184">
        <v>2</v>
      </c>
      <c r="EA116" s="184" t="s">
        <v>2682</v>
      </c>
      <c r="EB116" s="184" t="s">
        <v>2681</v>
      </c>
      <c r="EC116" s="181">
        <v>44249</v>
      </c>
      <c r="ED116" s="191" t="s">
        <v>2687</v>
      </c>
      <c r="EE116" s="188">
        <v>3829000</v>
      </c>
      <c r="EF116" s="191" t="s">
        <v>2680</v>
      </c>
      <c r="EG116" s="191" t="s">
        <v>21</v>
      </c>
      <c r="EH116" s="191">
        <v>2</v>
      </c>
      <c r="EI116" s="191" t="s">
        <v>2682</v>
      </c>
      <c r="EJ116" s="191" t="s">
        <v>2681</v>
      </c>
      <c r="EK116" s="192">
        <v>44249</v>
      </c>
      <c r="EL116" s="190" t="s">
        <v>2688</v>
      </c>
      <c r="EM116" s="180">
        <v>0</v>
      </c>
      <c r="EN116" s="184" t="s">
        <v>2680</v>
      </c>
      <c r="EO116" s="184" t="s">
        <v>21</v>
      </c>
      <c r="EP116" s="184">
        <v>2</v>
      </c>
      <c r="EQ116" s="184" t="s">
        <v>2682</v>
      </c>
      <c r="ER116" s="184" t="s">
        <v>2681</v>
      </c>
      <c r="ES116" s="181">
        <v>44249</v>
      </c>
      <c r="ET116" s="191" t="s">
        <v>2221</v>
      </c>
      <c r="EU116" s="191">
        <v>1127</v>
      </c>
      <c r="EV116" s="191" t="s">
        <v>2219</v>
      </c>
      <c r="EW116" s="191" t="s">
        <v>21</v>
      </c>
      <c r="EX116" s="191">
        <v>2</v>
      </c>
      <c r="EY116" s="191" t="s">
        <v>2220</v>
      </c>
      <c r="EZ116" s="191" t="s">
        <v>690</v>
      </c>
      <c r="FA116" s="192">
        <v>44164</v>
      </c>
      <c r="FB116" s="190" t="s">
        <v>1145</v>
      </c>
      <c r="FC116" s="184">
        <v>5</v>
      </c>
      <c r="FD116" s="184">
        <v>0</v>
      </c>
      <c r="FE116" s="184" t="s">
        <v>41</v>
      </c>
      <c r="FF116" s="184">
        <v>1</v>
      </c>
      <c r="FG116" s="184" t="s">
        <v>1144</v>
      </c>
      <c r="FH116" s="184">
        <v>0</v>
      </c>
      <c r="FI116" s="181">
        <v>43644</v>
      </c>
      <c r="FJ116" s="190" t="s">
        <v>521</v>
      </c>
      <c r="FK116" s="191" t="s">
        <v>14</v>
      </c>
      <c r="FL116" s="191">
        <v>0</v>
      </c>
      <c r="FM116" s="191" t="s">
        <v>21</v>
      </c>
      <c r="FN116" s="191">
        <v>2</v>
      </c>
      <c r="FO116" s="191">
        <v>0</v>
      </c>
      <c r="FP116" s="188">
        <v>0</v>
      </c>
      <c r="FQ116" s="189">
        <v>43510</v>
      </c>
      <c r="FR116" s="190" t="s">
        <v>524</v>
      </c>
      <c r="FS116" s="184">
        <v>1500000</v>
      </c>
      <c r="FT116" s="184" t="s">
        <v>522</v>
      </c>
      <c r="FU116" s="184" t="s">
        <v>21</v>
      </c>
      <c r="FV116" s="184">
        <v>2</v>
      </c>
      <c r="FW116" s="184">
        <v>0</v>
      </c>
      <c r="FX116" s="184" t="s">
        <v>523</v>
      </c>
      <c r="FY116" s="181">
        <v>43510</v>
      </c>
      <c r="FZ116" s="191" t="s">
        <v>4559</v>
      </c>
      <c r="GA116" s="191">
        <v>1</v>
      </c>
      <c r="GB116" s="191" t="s">
        <v>3077</v>
      </c>
      <c r="GC116" s="191" t="s">
        <v>21</v>
      </c>
      <c r="GD116" s="191">
        <v>2</v>
      </c>
      <c r="GE116" s="191" t="s">
        <v>14</v>
      </c>
      <c r="GF116" s="191" t="s">
        <v>14</v>
      </c>
      <c r="GG116" s="192">
        <v>44496</v>
      </c>
      <c r="GH116" s="190" t="s">
        <v>4565</v>
      </c>
      <c r="GI116" s="184">
        <v>3</v>
      </c>
      <c r="GJ116" s="184" t="s">
        <v>3077</v>
      </c>
      <c r="GK116" s="184" t="s">
        <v>21</v>
      </c>
      <c r="GL116" s="184">
        <v>2</v>
      </c>
      <c r="GM116" s="184" t="s">
        <v>14</v>
      </c>
      <c r="GN116" s="184" t="s">
        <v>14</v>
      </c>
      <c r="GO116" s="181">
        <v>44496</v>
      </c>
      <c r="GP116" s="191" t="s">
        <v>4560</v>
      </c>
      <c r="GQ116" s="191">
        <v>2</v>
      </c>
      <c r="GR116" s="191" t="s">
        <v>3077</v>
      </c>
      <c r="GS116" s="191" t="s">
        <v>21</v>
      </c>
      <c r="GT116" s="191">
        <v>2</v>
      </c>
      <c r="GU116" s="191" t="s">
        <v>14</v>
      </c>
      <c r="GV116" s="191" t="s">
        <v>14</v>
      </c>
      <c r="GW116" s="192">
        <v>44496</v>
      </c>
      <c r="GX116" s="190" t="s">
        <v>4566</v>
      </c>
      <c r="GY116" s="184">
        <v>3</v>
      </c>
      <c r="GZ116" s="184" t="s">
        <v>3077</v>
      </c>
      <c r="HA116" s="184" t="s">
        <v>21</v>
      </c>
      <c r="HB116" s="184">
        <v>2</v>
      </c>
      <c r="HC116" s="184" t="s">
        <v>14</v>
      </c>
      <c r="HD116" s="184" t="s">
        <v>14</v>
      </c>
      <c r="HE116" s="181">
        <v>44496</v>
      </c>
      <c r="HF116" s="191" t="s">
        <v>4558</v>
      </c>
      <c r="HG116" s="191">
        <v>0</v>
      </c>
      <c r="HH116" s="191" t="s">
        <v>3077</v>
      </c>
      <c r="HI116" s="191" t="s">
        <v>21</v>
      </c>
      <c r="HJ116" s="191">
        <v>2</v>
      </c>
      <c r="HK116" s="191" t="s">
        <v>14</v>
      </c>
      <c r="HL116" s="191" t="s">
        <v>14</v>
      </c>
      <c r="HM116" s="192">
        <v>44496</v>
      </c>
      <c r="HN116" s="190" t="s">
        <v>4564</v>
      </c>
      <c r="HO116" s="184">
        <v>2</v>
      </c>
      <c r="HP116" s="184" t="s">
        <v>3077</v>
      </c>
      <c r="HQ116" s="184" t="s">
        <v>21</v>
      </c>
      <c r="HR116" s="184">
        <v>2</v>
      </c>
      <c r="HS116" s="184" t="s">
        <v>14</v>
      </c>
      <c r="HT116" s="184" t="s">
        <v>14</v>
      </c>
      <c r="HU116" s="181">
        <v>44496</v>
      </c>
      <c r="HV116" s="191" t="s">
        <v>4561</v>
      </c>
      <c r="HW116" s="191">
        <v>3</v>
      </c>
      <c r="HX116" s="191" t="s">
        <v>3077</v>
      </c>
      <c r="HY116" s="191" t="s">
        <v>21</v>
      </c>
      <c r="HZ116" s="191">
        <v>2</v>
      </c>
      <c r="IA116" s="191" t="s">
        <v>14</v>
      </c>
      <c r="IB116" s="191" t="s">
        <v>14</v>
      </c>
      <c r="IC116" s="192">
        <v>44496</v>
      </c>
      <c r="ID116" s="190" t="s">
        <v>4563</v>
      </c>
      <c r="IE116" s="184">
        <v>3</v>
      </c>
      <c r="IF116" s="184" t="s">
        <v>3077</v>
      </c>
      <c r="IG116" s="184" t="s">
        <v>21</v>
      </c>
      <c r="IH116" s="184">
        <v>2</v>
      </c>
      <c r="II116" s="184" t="s">
        <v>14</v>
      </c>
      <c r="IJ116" s="184" t="s">
        <v>14</v>
      </c>
      <c r="IK116" s="181">
        <v>44496</v>
      </c>
      <c r="IL116" s="191" t="s">
        <v>4562</v>
      </c>
      <c r="IM116" s="191">
        <v>3</v>
      </c>
      <c r="IN116" s="191" t="s">
        <v>3077</v>
      </c>
      <c r="IO116" s="191" t="s">
        <v>21</v>
      </c>
      <c r="IP116" s="191">
        <v>2</v>
      </c>
      <c r="IQ116" s="191" t="s">
        <v>14</v>
      </c>
      <c r="IR116" s="191" t="s">
        <v>14</v>
      </c>
      <c r="IS116" s="192">
        <v>44496</v>
      </c>
    </row>
    <row r="117" spans="1:253" s="286" customFormat="1" ht="12.75" customHeight="1" x14ac:dyDescent="0.2">
      <c r="A117" s="286" t="s">
        <v>1662</v>
      </c>
      <c r="B117" s="286" t="s">
        <v>7803</v>
      </c>
      <c r="C117" s="286" t="s">
        <v>1663</v>
      </c>
      <c r="D117" s="286" t="s">
        <v>1664</v>
      </c>
      <c r="E117" s="286" t="s">
        <v>7503</v>
      </c>
      <c r="F117" s="286" t="s">
        <v>3289</v>
      </c>
      <c r="G117" s="179">
        <v>1100000</v>
      </c>
      <c r="H117" s="180" t="s">
        <v>3286</v>
      </c>
      <c r="I117" s="180" t="s">
        <v>41</v>
      </c>
      <c r="J117" s="180">
        <v>1</v>
      </c>
      <c r="K117" s="180" t="s">
        <v>3288</v>
      </c>
      <c r="L117" s="180" t="s">
        <v>3287</v>
      </c>
      <c r="M117" s="181">
        <v>44388</v>
      </c>
      <c r="N117" s="195" t="s">
        <v>3293</v>
      </c>
      <c r="O117" s="182">
        <v>17364</v>
      </c>
      <c r="P117" s="182" t="s">
        <v>3290</v>
      </c>
      <c r="Q117" s="182" t="s">
        <v>21</v>
      </c>
      <c r="R117" s="182">
        <v>2</v>
      </c>
      <c r="S117" s="182" t="s">
        <v>3292</v>
      </c>
      <c r="T117" s="182" t="s">
        <v>3291</v>
      </c>
      <c r="U117" s="183">
        <v>44388</v>
      </c>
      <c r="V117" s="195" t="s">
        <v>6615</v>
      </c>
      <c r="W117" s="180">
        <v>1172000</v>
      </c>
      <c r="X117" s="180" t="s">
        <v>6613</v>
      </c>
      <c r="Y117" s="180" t="s">
        <v>41</v>
      </c>
      <c r="Z117" s="180">
        <v>1</v>
      </c>
      <c r="AA117" s="180" t="s">
        <v>5161</v>
      </c>
      <c r="AB117" s="180" t="s">
        <v>6614</v>
      </c>
      <c r="AC117" s="181">
        <v>44591</v>
      </c>
      <c r="AD117" s="195" t="s">
        <v>6616</v>
      </c>
      <c r="AE117" s="188">
        <v>712000</v>
      </c>
      <c r="AF117" s="188" t="s">
        <v>6613</v>
      </c>
      <c r="AG117" s="188" t="s">
        <v>41</v>
      </c>
      <c r="AH117" s="188">
        <v>1</v>
      </c>
      <c r="AI117" s="188" t="s">
        <v>5163</v>
      </c>
      <c r="AJ117" s="188" t="s">
        <v>6614</v>
      </c>
      <c r="AK117" s="189">
        <v>44591</v>
      </c>
      <c r="AL117" s="195" t="s">
        <v>1667</v>
      </c>
      <c r="AM117" s="180">
        <v>0</v>
      </c>
      <c r="AN117" s="180" t="s">
        <v>14</v>
      </c>
      <c r="AO117" s="180" t="s">
        <v>14</v>
      </c>
      <c r="AP117" s="180" t="s">
        <v>14</v>
      </c>
      <c r="AQ117" s="180" t="s">
        <v>14</v>
      </c>
      <c r="AR117" s="180" t="s">
        <v>14</v>
      </c>
      <c r="AS117" s="181">
        <v>43874</v>
      </c>
      <c r="AT117" s="196" t="s">
        <v>1666</v>
      </c>
      <c r="AU117" s="188">
        <v>0</v>
      </c>
      <c r="AV117" s="188" t="s">
        <v>14</v>
      </c>
      <c r="AW117" s="188" t="s">
        <v>14</v>
      </c>
      <c r="AX117" s="188" t="s">
        <v>14</v>
      </c>
      <c r="AY117" s="188" t="s">
        <v>14</v>
      </c>
      <c r="AZ117" s="188" t="s">
        <v>14</v>
      </c>
      <c r="BA117" s="189">
        <v>43874</v>
      </c>
      <c r="BB117" s="195" t="s">
        <v>1665</v>
      </c>
      <c r="BC117" s="180">
        <v>0</v>
      </c>
      <c r="BD117" s="180" t="s">
        <v>14</v>
      </c>
      <c r="BE117" s="180" t="s">
        <v>14</v>
      </c>
      <c r="BF117" s="180" t="s">
        <v>14</v>
      </c>
      <c r="BG117" s="180" t="s">
        <v>14</v>
      </c>
      <c r="BH117" s="180" t="s">
        <v>14</v>
      </c>
      <c r="BI117" s="181">
        <v>43874</v>
      </c>
      <c r="BJ117" s="196" t="s">
        <v>6619</v>
      </c>
      <c r="BK117" s="196">
        <v>0</v>
      </c>
      <c r="BL117" s="196" t="s">
        <v>6617</v>
      </c>
      <c r="BM117" s="196" t="s">
        <v>21</v>
      </c>
      <c r="BN117" s="196">
        <v>2</v>
      </c>
      <c r="BO117" s="196" t="s">
        <v>6618</v>
      </c>
      <c r="BP117" s="188" t="s">
        <v>2021</v>
      </c>
      <c r="BQ117" s="197">
        <v>44591</v>
      </c>
      <c r="BR117" s="195" t="s">
        <v>8293</v>
      </c>
      <c r="BS117" s="198" t="e">
        <v>#N/A</v>
      </c>
      <c r="BT117" s="198" t="e">
        <v>#N/A</v>
      </c>
      <c r="BU117" s="198" t="e">
        <v>#N/A</v>
      </c>
      <c r="BV117" s="198" t="e">
        <v>#N/A</v>
      </c>
      <c r="BW117" s="198" t="e">
        <v>#N/A</v>
      </c>
      <c r="BX117" s="198" t="e">
        <v>#N/A</v>
      </c>
      <c r="BY117" s="181" t="e">
        <v>#N/A</v>
      </c>
      <c r="BZ117" s="196" t="s">
        <v>8294</v>
      </c>
      <c r="CA117" s="196" t="e">
        <v>#N/A</v>
      </c>
      <c r="CB117" s="196" t="e">
        <v>#N/A</v>
      </c>
      <c r="CC117" s="196" t="e">
        <v>#N/A</v>
      </c>
      <c r="CD117" s="196" t="e">
        <v>#N/A</v>
      </c>
      <c r="CE117" s="196" t="e">
        <v>#N/A</v>
      </c>
      <c r="CF117" s="196" t="e">
        <v>#N/A</v>
      </c>
      <c r="CG117" s="197" t="e">
        <v>#N/A</v>
      </c>
      <c r="CH117" s="195" t="s">
        <v>8295</v>
      </c>
      <c r="CI117" s="196" t="e">
        <v>#N/A</v>
      </c>
      <c r="CJ117" s="196" t="e">
        <v>#N/A</v>
      </c>
      <c r="CK117" s="196" t="e">
        <v>#N/A</v>
      </c>
      <c r="CL117" s="196" t="e">
        <v>#N/A</v>
      </c>
      <c r="CM117" s="196" t="e">
        <v>#N/A</v>
      </c>
      <c r="CN117" s="196" t="e">
        <v>#N/A</v>
      </c>
      <c r="CO117" s="199" t="e">
        <v>#N/A</v>
      </c>
      <c r="CP117" s="196" t="s">
        <v>8296</v>
      </c>
      <c r="CQ117" s="198" t="e">
        <v>#N/A</v>
      </c>
      <c r="CR117" s="198" t="e">
        <v>#N/A</v>
      </c>
      <c r="CS117" s="198" t="e">
        <v>#N/A</v>
      </c>
      <c r="CT117" s="198" t="e">
        <v>#N/A</v>
      </c>
      <c r="CU117" s="198" t="e">
        <v>#N/A</v>
      </c>
      <c r="CV117" s="198" t="e">
        <v>#N/A</v>
      </c>
      <c r="CW117" s="181" t="e">
        <v>#N/A</v>
      </c>
      <c r="CX117" s="196" t="s">
        <v>6621</v>
      </c>
      <c r="CY117" s="188">
        <v>336000</v>
      </c>
      <c r="CZ117" s="188" t="s">
        <v>6613</v>
      </c>
      <c r="DA117" s="188" t="s">
        <v>41</v>
      </c>
      <c r="DB117" s="188">
        <v>1</v>
      </c>
      <c r="DC117" s="188" t="s">
        <v>6626</v>
      </c>
      <c r="DD117" s="188" t="s">
        <v>6614</v>
      </c>
      <c r="DE117" s="194">
        <v>44591</v>
      </c>
      <c r="DF117" s="195" t="s">
        <v>6623</v>
      </c>
      <c r="DG117" s="180">
        <v>460000</v>
      </c>
      <c r="DH117" s="198" t="s">
        <v>6613</v>
      </c>
      <c r="DI117" s="198" t="s">
        <v>41</v>
      </c>
      <c r="DJ117" s="198">
        <v>1</v>
      </c>
      <c r="DK117" s="198" t="s">
        <v>6622</v>
      </c>
      <c r="DL117" s="198" t="s">
        <v>6614</v>
      </c>
      <c r="DM117" s="181">
        <v>44591</v>
      </c>
      <c r="DN117" s="196" t="s">
        <v>6625</v>
      </c>
      <c r="DO117" s="188">
        <v>376000</v>
      </c>
      <c r="DP117" s="196" t="s">
        <v>6613</v>
      </c>
      <c r="DQ117" s="196" t="s">
        <v>41</v>
      </c>
      <c r="DR117" s="196">
        <v>1</v>
      </c>
      <c r="DS117" s="196" t="s">
        <v>6624</v>
      </c>
      <c r="DT117" s="196" t="s">
        <v>6614</v>
      </c>
      <c r="DU117" s="197">
        <v>44591</v>
      </c>
      <c r="DV117" s="195" t="s">
        <v>6627</v>
      </c>
      <c r="DW117" s="180">
        <v>286000</v>
      </c>
      <c r="DX117" s="198" t="s">
        <v>6613</v>
      </c>
      <c r="DY117" s="198" t="s">
        <v>41</v>
      </c>
      <c r="DZ117" s="198">
        <v>1</v>
      </c>
      <c r="EA117" s="198" t="s">
        <v>6626</v>
      </c>
      <c r="EB117" s="198" t="s">
        <v>6614</v>
      </c>
      <c r="EC117" s="181">
        <v>44591</v>
      </c>
      <c r="ED117" s="196" t="s">
        <v>6629</v>
      </c>
      <c r="EE117" s="188">
        <v>50000</v>
      </c>
      <c r="EF117" s="196" t="s">
        <v>6613</v>
      </c>
      <c r="EG117" s="196" t="s">
        <v>41</v>
      </c>
      <c r="EH117" s="196">
        <v>1</v>
      </c>
      <c r="EI117" s="196" t="s">
        <v>6628</v>
      </c>
      <c r="EJ117" s="196" t="s">
        <v>6614</v>
      </c>
      <c r="EK117" s="197">
        <v>44591</v>
      </c>
      <c r="EL117" s="195" t="s">
        <v>6631</v>
      </c>
      <c r="EM117" s="180">
        <v>0</v>
      </c>
      <c r="EN117" s="198" t="s">
        <v>6613</v>
      </c>
      <c r="EO117" s="198" t="s">
        <v>41</v>
      </c>
      <c r="EP117" s="198">
        <v>1</v>
      </c>
      <c r="EQ117" s="198" t="s">
        <v>6630</v>
      </c>
      <c r="ER117" s="198" t="s">
        <v>6614</v>
      </c>
      <c r="ES117" s="181">
        <v>44591</v>
      </c>
      <c r="ET117" s="196" t="s">
        <v>6620</v>
      </c>
      <c r="EU117" s="196">
        <v>18</v>
      </c>
      <c r="EV117" s="196" t="s">
        <v>6617</v>
      </c>
      <c r="EW117" s="196" t="s">
        <v>21</v>
      </c>
      <c r="EX117" s="196">
        <v>2</v>
      </c>
      <c r="EY117" s="196" t="s">
        <v>6571</v>
      </c>
      <c r="EZ117" s="196" t="s">
        <v>2021</v>
      </c>
      <c r="FA117" s="197">
        <v>44591</v>
      </c>
      <c r="FB117" s="195" t="s">
        <v>3295</v>
      </c>
      <c r="FC117" s="198">
        <v>1</v>
      </c>
      <c r="FD117" s="198" t="s">
        <v>14</v>
      </c>
      <c r="FE117" s="198" t="s">
        <v>21</v>
      </c>
      <c r="FF117" s="198">
        <v>2</v>
      </c>
      <c r="FG117" s="198" t="s">
        <v>3294</v>
      </c>
      <c r="FH117" s="198" t="s">
        <v>14</v>
      </c>
      <c r="FI117" s="181">
        <v>44388</v>
      </c>
      <c r="FJ117" s="195" t="s">
        <v>8297</v>
      </c>
      <c r="FK117" s="196" t="e">
        <v>#N/A</v>
      </c>
      <c r="FL117" s="196" t="e">
        <v>#N/A</v>
      </c>
      <c r="FM117" s="196" t="e">
        <v>#N/A</v>
      </c>
      <c r="FN117" s="196" t="e">
        <v>#N/A</v>
      </c>
      <c r="FO117" s="196" t="e">
        <v>#N/A</v>
      </c>
      <c r="FP117" s="188" t="e">
        <v>#N/A</v>
      </c>
      <c r="FQ117" s="189" t="e">
        <v>#N/A</v>
      </c>
      <c r="FR117" s="195" t="s">
        <v>8298</v>
      </c>
      <c r="FS117" s="198" t="e">
        <v>#N/A</v>
      </c>
      <c r="FT117" s="198" t="e">
        <v>#N/A</v>
      </c>
      <c r="FU117" s="198" t="e">
        <v>#N/A</v>
      </c>
      <c r="FV117" s="198" t="e">
        <v>#N/A</v>
      </c>
      <c r="FW117" s="198" t="e">
        <v>#N/A</v>
      </c>
      <c r="FX117" s="198" t="e">
        <v>#N/A</v>
      </c>
      <c r="FY117" s="181" t="e">
        <v>#N/A</v>
      </c>
      <c r="FZ117" s="196" t="s">
        <v>4568</v>
      </c>
      <c r="GA117" s="196">
        <v>0</v>
      </c>
      <c r="GB117" s="196" t="s">
        <v>3077</v>
      </c>
      <c r="GC117" s="196" t="s">
        <v>21</v>
      </c>
      <c r="GD117" s="196">
        <v>2</v>
      </c>
      <c r="GE117" s="196" t="s">
        <v>14</v>
      </c>
      <c r="GF117" s="196" t="s">
        <v>14</v>
      </c>
      <c r="GG117" s="197">
        <v>44496</v>
      </c>
      <c r="GH117" s="195" t="s">
        <v>4574</v>
      </c>
      <c r="GI117" s="198">
        <v>0</v>
      </c>
      <c r="GJ117" s="198" t="s">
        <v>3077</v>
      </c>
      <c r="GK117" s="198" t="s">
        <v>21</v>
      </c>
      <c r="GL117" s="198">
        <v>2</v>
      </c>
      <c r="GM117" s="198" t="s">
        <v>14</v>
      </c>
      <c r="GN117" s="198" t="s">
        <v>14</v>
      </c>
      <c r="GO117" s="181">
        <v>44496</v>
      </c>
      <c r="GP117" s="196" t="s">
        <v>4569</v>
      </c>
      <c r="GQ117" s="196">
        <v>0</v>
      </c>
      <c r="GR117" s="196" t="s">
        <v>3077</v>
      </c>
      <c r="GS117" s="196" t="s">
        <v>21</v>
      </c>
      <c r="GT117" s="196">
        <v>2</v>
      </c>
      <c r="GU117" s="196" t="s">
        <v>14</v>
      </c>
      <c r="GV117" s="196" t="s">
        <v>14</v>
      </c>
      <c r="GW117" s="197">
        <v>44496</v>
      </c>
      <c r="GX117" s="195" t="s">
        <v>4575</v>
      </c>
      <c r="GY117" s="198">
        <v>0</v>
      </c>
      <c r="GZ117" s="198" t="s">
        <v>3077</v>
      </c>
      <c r="HA117" s="198" t="s">
        <v>21</v>
      </c>
      <c r="HB117" s="198">
        <v>2</v>
      </c>
      <c r="HC117" s="198" t="s">
        <v>14</v>
      </c>
      <c r="HD117" s="198" t="s">
        <v>14</v>
      </c>
      <c r="HE117" s="181">
        <v>44496</v>
      </c>
      <c r="HF117" s="196" t="s">
        <v>4567</v>
      </c>
      <c r="HG117" s="196">
        <v>0</v>
      </c>
      <c r="HH117" s="196" t="s">
        <v>3077</v>
      </c>
      <c r="HI117" s="196" t="s">
        <v>21</v>
      </c>
      <c r="HJ117" s="196">
        <v>2</v>
      </c>
      <c r="HK117" s="196" t="s">
        <v>14</v>
      </c>
      <c r="HL117" s="196" t="s">
        <v>14</v>
      </c>
      <c r="HM117" s="197">
        <v>44496</v>
      </c>
      <c r="HN117" s="195" t="s">
        <v>4573</v>
      </c>
      <c r="HO117" s="198">
        <v>2</v>
      </c>
      <c r="HP117" s="198" t="s">
        <v>3077</v>
      </c>
      <c r="HQ117" s="198" t="s">
        <v>21</v>
      </c>
      <c r="HR117" s="198">
        <v>2</v>
      </c>
      <c r="HS117" s="198" t="s">
        <v>14</v>
      </c>
      <c r="HT117" s="198" t="s">
        <v>14</v>
      </c>
      <c r="HU117" s="181">
        <v>44496</v>
      </c>
      <c r="HV117" s="196" t="s">
        <v>4570</v>
      </c>
      <c r="HW117" s="196">
        <v>2</v>
      </c>
      <c r="HX117" s="196" t="s">
        <v>3077</v>
      </c>
      <c r="HY117" s="196" t="s">
        <v>21</v>
      </c>
      <c r="HZ117" s="196">
        <v>2</v>
      </c>
      <c r="IA117" s="196" t="s">
        <v>14</v>
      </c>
      <c r="IB117" s="196" t="s">
        <v>14</v>
      </c>
      <c r="IC117" s="197">
        <v>44496</v>
      </c>
      <c r="ID117" s="195" t="s">
        <v>4572</v>
      </c>
      <c r="IE117" s="198">
        <v>0</v>
      </c>
      <c r="IF117" s="198" t="s">
        <v>3077</v>
      </c>
      <c r="IG117" s="198" t="s">
        <v>21</v>
      </c>
      <c r="IH117" s="198">
        <v>2</v>
      </c>
      <c r="II117" s="198" t="s">
        <v>14</v>
      </c>
      <c r="IJ117" s="198" t="s">
        <v>14</v>
      </c>
      <c r="IK117" s="181">
        <v>44496</v>
      </c>
      <c r="IL117" s="196" t="s">
        <v>4571</v>
      </c>
      <c r="IM117" s="196">
        <v>1</v>
      </c>
      <c r="IN117" s="196" t="s">
        <v>3077</v>
      </c>
      <c r="IO117" s="196" t="s">
        <v>21</v>
      </c>
      <c r="IP117" s="196">
        <v>2</v>
      </c>
      <c r="IQ117" s="196" t="s">
        <v>14</v>
      </c>
      <c r="IR117" s="196" t="s">
        <v>14</v>
      </c>
      <c r="IS117" s="197">
        <v>44496</v>
      </c>
    </row>
    <row r="118" spans="1:253" s="286" customFormat="1" ht="12.75" customHeight="1" x14ac:dyDescent="0.2">
      <c r="A118" s="286" t="s">
        <v>139</v>
      </c>
      <c r="B118" s="286" t="s">
        <v>7798</v>
      </c>
      <c r="C118" s="286" t="s">
        <v>140</v>
      </c>
      <c r="D118" s="286" t="s">
        <v>141</v>
      </c>
      <c r="E118" s="286" t="s">
        <v>7506</v>
      </c>
      <c r="F118" s="286" t="s">
        <v>2715</v>
      </c>
      <c r="G118" s="179">
        <v>17500000</v>
      </c>
      <c r="H118" s="180" t="s">
        <v>2712</v>
      </c>
      <c r="I118" s="180" t="s">
        <v>21</v>
      </c>
      <c r="J118" s="180">
        <v>2</v>
      </c>
      <c r="K118" s="180" t="s">
        <v>2714</v>
      </c>
      <c r="L118" s="180" t="s">
        <v>2713</v>
      </c>
      <c r="M118" s="181">
        <v>44254</v>
      </c>
      <c r="N118" s="190" t="s">
        <v>2718</v>
      </c>
      <c r="O118" s="182">
        <v>185180</v>
      </c>
      <c r="P118" s="182" t="s">
        <v>1821</v>
      </c>
      <c r="Q118" s="182" t="s">
        <v>41</v>
      </c>
      <c r="R118" s="182">
        <v>1</v>
      </c>
      <c r="S118" s="182" t="s">
        <v>2717</v>
      </c>
      <c r="T118" s="182" t="s">
        <v>2716</v>
      </c>
      <c r="U118" s="183">
        <v>44254</v>
      </c>
      <c r="V118" s="190" t="s">
        <v>2720</v>
      </c>
      <c r="W118" s="180">
        <v>17500000</v>
      </c>
      <c r="X118" s="180" t="s">
        <v>2712</v>
      </c>
      <c r="Y118" s="180" t="s">
        <v>21</v>
      </c>
      <c r="Z118" s="180">
        <v>2</v>
      </c>
      <c r="AA118" s="180" t="s">
        <v>2719</v>
      </c>
      <c r="AB118" s="180" t="s">
        <v>2713</v>
      </c>
      <c r="AC118" s="181">
        <v>44254</v>
      </c>
      <c r="AD118" s="190" t="s">
        <v>2722</v>
      </c>
      <c r="AE118" s="188">
        <v>17500000</v>
      </c>
      <c r="AF118" s="188" t="s">
        <v>2712</v>
      </c>
      <c r="AG118" s="188" t="s">
        <v>21</v>
      </c>
      <c r="AH118" s="188">
        <v>2</v>
      </c>
      <c r="AI118" s="188" t="s">
        <v>2721</v>
      </c>
      <c r="AJ118" s="188" t="s">
        <v>2713</v>
      </c>
      <c r="AK118" s="189">
        <v>44254</v>
      </c>
      <c r="AL118" s="190" t="s">
        <v>5668</v>
      </c>
      <c r="AM118" s="180">
        <v>15698000</v>
      </c>
      <c r="AN118" s="180" t="s">
        <v>5665</v>
      </c>
      <c r="AO118" s="180" t="s">
        <v>59</v>
      </c>
      <c r="AP118" s="180">
        <v>3</v>
      </c>
      <c r="AQ118" s="180" t="s">
        <v>5667</v>
      </c>
      <c r="AR118" s="180" t="s">
        <v>5666</v>
      </c>
      <c r="AS118" s="181">
        <v>44559</v>
      </c>
      <c r="AT118" s="191" t="s">
        <v>1332</v>
      </c>
      <c r="AU118" s="188" t="s">
        <v>14</v>
      </c>
      <c r="AV118" s="188" t="s">
        <v>1329</v>
      </c>
      <c r="AW118" s="188" t="s">
        <v>14</v>
      </c>
      <c r="AX118" s="188" t="s">
        <v>14</v>
      </c>
      <c r="AY118" s="188" t="s">
        <v>1331</v>
      </c>
      <c r="AZ118" s="188" t="s">
        <v>1330</v>
      </c>
      <c r="BA118" s="189">
        <v>43767</v>
      </c>
      <c r="BB118" s="190" t="s">
        <v>145</v>
      </c>
      <c r="BC118" s="180" t="s">
        <v>14</v>
      </c>
      <c r="BD118" s="180" t="s">
        <v>14</v>
      </c>
      <c r="BE118" s="180" t="s">
        <v>14</v>
      </c>
      <c r="BF118" s="180" t="s">
        <v>14</v>
      </c>
      <c r="BG118" s="180" t="s">
        <v>144</v>
      </c>
      <c r="BH118" s="180">
        <v>0</v>
      </c>
      <c r="BI118" s="181">
        <v>43495</v>
      </c>
      <c r="BJ118" s="191" t="s">
        <v>6157</v>
      </c>
      <c r="BK118" s="191">
        <v>2701</v>
      </c>
      <c r="BL118" s="191" t="s">
        <v>6054</v>
      </c>
      <c r="BM118" s="191" t="s">
        <v>59</v>
      </c>
      <c r="BN118" s="191">
        <v>3</v>
      </c>
      <c r="BO118" s="191" t="s">
        <v>6156</v>
      </c>
      <c r="BP118" s="188" t="s">
        <v>690</v>
      </c>
      <c r="BQ118" s="192">
        <v>44584</v>
      </c>
      <c r="BR118" s="190" t="s">
        <v>1327</v>
      </c>
      <c r="BS118" s="184" t="s">
        <v>14</v>
      </c>
      <c r="BT118" s="184" t="s">
        <v>14</v>
      </c>
      <c r="BU118" s="184" t="s">
        <v>14</v>
      </c>
      <c r="BV118" s="184" t="s">
        <v>14</v>
      </c>
      <c r="BW118" s="184" t="s">
        <v>14</v>
      </c>
      <c r="BX118" s="184" t="s">
        <v>14</v>
      </c>
      <c r="BY118" s="181">
        <v>43767</v>
      </c>
      <c r="BZ118" s="191" t="s">
        <v>1328</v>
      </c>
      <c r="CA118" s="191" t="s">
        <v>14</v>
      </c>
      <c r="CB118" s="191" t="s">
        <v>14</v>
      </c>
      <c r="CC118" s="191" t="s">
        <v>14</v>
      </c>
      <c r="CD118" s="191" t="s">
        <v>14</v>
      </c>
      <c r="CE118" s="191" t="s">
        <v>14</v>
      </c>
      <c r="CF118" s="191" t="s">
        <v>14</v>
      </c>
      <c r="CG118" s="192">
        <v>43767</v>
      </c>
      <c r="CH118" s="190" t="s">
        <v>8299</v>
      </c>
      <c r="CI118" s="191" t="e">
        <v>#N/A</v>
      </c>
      <c r="CJ118" s="191" t="e">
        <v>#N/A</v>
      </c>
      <c r="CK118" s="191" t="e">
        <v>#N/A</v>
      </c>
      <c r="CL118" s="191" t="e">
        <v>#N/A</v>
      </c>
      <c r="CM118" s="191" t="e">
        <v>#N/A</v>
      </c>
      <c r="CN118" s="191" t="e">
        <v>#N/A</v>
      </c>
      <c r="CO118" s="193" t="e">
        <v>#N/A</v>
      </c>
      <c r="CP118" s="191" t="s">
        <v>2004</v>
      </c>
      <c r="CQ118" s="184" t="s">
        <v>14</v>
      </c>
      <c r="CR118" s="184" t="s">
        <v>2001</v>
      </c>
      <c r="CS118" s="184" t="s">
        <v>14</v>
      </c>
      <c r="CT118" s="184" t="s">
        <v>14</v>
      </c>
      <c r="CU118" s="184" t="s">
        <v>2003</v>
      </c>
      <c r="CV118" s="184" t="s">
        <v>2002</v>
      </c>
      <c r="CW118" s="181">
        <v>44064</v>
      </c>
      <c r="CX118" s="191" t="s">
        <v>5672</v>
      </c>
      <c r="CY118" s="188">
        <v>13400000</v>
      </c>
      <c r="CZ118" s="188" t="s">
        <v>5669</v>
      </c>
      <c r="DA118" s="188" t="s">
        <v>21</v>
      </c>
      <c r="DB118" s="188">
        <v>2</v>
      </c>
      <c r="DC118" s="188" t="s">
        <v>5671</v>
      </c>
      <c r="DD118" s="188" t="s">
        <v>5670</v>
      </c>
      <c r="DE118" s="194">
        <v>44559</v>
      </c>
      <c r="DF118" s="190" t="s">
        <v>5673</v>
      </c>
      <c r="DG118" s="180">
        <v>0</v>
      </c>
      <c r="DH118" s="184" t="s">
        <v>5669</v>
      </c>
      <c r="DI118" s="184" t="s">
        <v>21</v>
      </c>
      <c r="DJ118" s="184">
        <v>2</v>
      </c>
      <c r="DK118" s="184" t="s">
        <v>5671</v>
      </c>
      <c r="DL118" s="184" t="s">
        <v>5670</v>
      </c>
      <c r="DM118" s="181">
        <v>44559</v>
      </c>
      <c r="DN118" s="191" t="s">
        <v>5674</v>
      </c>
      <c r="DO118" s="188">
        <v>4100000</v>
      </c>
      <c r="DP118" s="191" t="s">
        <v>5669</v>
      </c>
      <c r="DQ118" s="191" t="s">
        <v>21</v>
      </c>
      <c r="DR118" s="191">
        <v>2</v>
      </c>
      <c r="DS118" s="191" t="s">
        <v>5671</v>
      </c>
      <c r="DT118" s="191" t="s">
        <v>5670</v>
      </c>
      <c r="DU118" s="192">
        <v>44559</v>
      </c>
      <c r="DV118" s="190" t="s">
        <v>5675</v>
      </c>
      <c r="DW118" s="180">
        <v>630000</v>
      </c>
      <c r="DX118" s="184" t="s">
        <v>5669</v>
      </c>
      <c r="DY118" s="184" t="s">
        <v>21</v>
      </c>
      <c r="DZ118" s="184">
        <v>2</v>
      </c>
      <c r="EA118" s="184" t="s">
        <v>5671</v>
      </c>
      <c r="EB118" s="184" t="s">
        <v>5670</v>
      </c>
      <c r="EC118" s="181">
        <v>44559</v>
      </c>
      <c r="ED118" s="191" t="s">
        <v>5676</v>
      </c>
      <c r="EE118" s="188">
        <v>11270000</v>
      </c>
      <c r="EF118" s="191" t="s">
        <v>5669</v>
      </c>
      <c r="EG118" s="191" t="s">
        <v>21</v>
      </c>
      <c r="EH118" s="191">
        <v>2</v>
      </c>
      <c r="EI118" s="191" t="s">
        <v>5671</v>
      </c>
      <c r="EJ118" s="191" t="s">
        <v>5670</v>
      </c>
      <c r="EK118" s="192">
        <v>44559</v>
      </c>
      <c r="EL118" s="190" t="s">
        <v>5677</v>
      </c>
      <c r="EM118" s="180">
        <v>1500000</v>
      </c>
      <c r="EN118" s="184" t="s">
        <v>5669</v>
      </c>
      <c r="EO118" s="184" t="s">
        <v>21</v>
      </c>
      <c r="EP118" s="184">
        <v>2</v>
      </c>
      <c r="EQ118" s="184" t="s">
        <v>5671</v>
      </c>
      <c r="ER118" s="184" t="s">
        <v>5670</v>
      </c>
      <c r="ES118" s="181">
        <v>44559</v>
      </c>
      <c r="ET118" s="191" t="s">
        <v>6158</v>
      </c>
      <c r="EU118" s="191">
        <v>2701</v>
      </c>
      <c r="EV118" s="191" t="s">
        <v>6054</v>
      </c>
      <c r="EW118" s="191" t="s">
        <v>59</v>
      </c>
      <c r="EX118" s="191">
        <v>3</v>
      </c>
      <c r="EY118" s="191" t="s">
        <v>6156</v>
      </c>
      <c r="EZ118" s="191" t="s">
        <v>690</v>
      </c>
      <c r="FA118" s="192">
        <v>44584</v>
      </c>
      <c r="FB118" s="190" t="s">
        <v>143</v>
      </c>
      <c r="FC118" s="184">
        <v>5</v>
      </c>
      <c r="FD118" s="184">
        <v>0</v>
      </c>
      <c r="FE118" s="184" t="s">
        <v>41</v>
      </c>
      <c r="FF118" s="184">
        <v>1</v>
      </c>
      <c r="FG118" s="184" t="s">
        <v>142</v>
      </c>
      <c r="FH118" s="184">
        <v>0</v>
      </c>
      <c r="FI118" s="181">
        <v>43495</v>
      </c>
      <c r="FJ118" s="190" t="s">
        <v>147</v>
      </c>
      <c r="FK118" s="191" t="s">
        <v>14</v>
      </c>
      <c r="FL118" s="191">
        <v>0</v>
      </c>
      <c r="FM118" s="191" t="s">
        <v>14</v>
      </c>
      <c r="FN118" s="191" t="s">
        <v>14</v>
      </c>
      <c r="FO118" s="191" t="s">
        <v>146</v>
      </c>
      <c r="FP118" s="188">
        <v>0</v>
      </c>
      <c r="FQ118" s="189">
        <v>43495</v>
      </c>
      <c r="FR118" s="190" t="s">
        <v>151</v>
      </c>
      <c r="FS118" s="184">
        <v>1160000</v>
      </c>
      <c r="FT118" s="184" t="s">
        <v>148</v>
      </c>
      <c r="FU118" s="184" t="s">
        <v>21</v>
      </c>
      <c r="FV118" s="184">
        <v>2</v>
      </c>
      <c r="FW118" s="184" t="s">
        <v>150</v>
      </c>
      <c r="FX118" s="184" t="s">
        <v>149</v>
      </c>
      <c r="FY118" s="181">
        <v>43495</v>
      </c>
      <c r="FZ118" s="191" t="s">
        <v>4051</v>
      </c>
      <c r="GA118" s="191">
        <v>1</v>
      </c>
      <c r="GB118" s="191" t="s">
        <v>3077</v>
      </c>
      <c r="GC118" s="191" t="s">
        <v>21</v>
      </c>
      <c r="GD118" s="191">
        <v>2</v>
      </c>
      <c r="GE118" s="191" t="s">
        <v>14</v>
      </c>
      <c r="GF118" s="191" t="s">
        <v>14</v>
      </c>
      <c r="GG118" s="192">
        <v>44489</v>
      </c>
      <c r="GH118" s="190" t="s">
        <v>4057</v>
      </c>
      <c r="GI118" s="184">
        <v>3</v>
      </c>
      <c r="GJ118" s="184" t="s">
        <v>3077</v>
      </c>
      <c r="GK118" s="184" t="s">
        <v>21</v>
      </c>
      <c r="GL118" s="184">
        <v>2</v>
      </c>
      <c r="GM118" s="184" t="s">
        <v>14</v>
      </c>
      <c r="GN118" s="184" t="s">
        <v>14</v>
      </c>
      <c r="GO118" s="181">
        <v>44489</v>
      </c>
      <c r="GP118" s="191" t="s">
        <v>4052</v>
      </c>
      <c r="GQ118" s="191">
        <v>2</v>
      </c>
      <c r="GR118" s="191" t="s">
        <v>3077</v>
      </c>
      <c r="GS118" s="191" t="s">
        <v>21</v>
      </c>
      <c r="GT118" s="191">
        <v>2</v>
      </c>
      <c r="GU118" s="191" t="s">
        <v>14</v>
      </c>
      <c r="GV118" s="191" t="s">
        <v>14</v>
      </c>
      <c r="GW118" s="192">
        <v>44489</v>
      </c>
      <c r="GX118" s="190" t="s">
        <v>4058</v>
      </c>
      <c r="GY118" s="184">
        <v>3</v>
      </c>
      <c r="GZ118" s="184" t="s">
        <v>3077</v>
      </c>
      <c r="HA118" s="184" t="s">
        <v>21</v>
      </c>
      <c r="HB118" s="184">
        <v>2</v>
      </c>
      <c r="HC118" s="184" t="s">
        <v>14</v>
      </c>
      <c r="HD118" s="184" t="s">
        <v>14</v>
      </c>
      <c r="HE118" s="181">
        <v>44489</v>
      </c>
      <c r="HF118" s="191" t="s">
        <v>4050</v>
      </c>
      <c r="HG118" s="191">
        <v>2</v>
      </c>
      <c r="HH118" s="191" t="s">
        <v>3077</v>
      </c>
      <c r="HI118" s="191" t="s">
        <v>21</v>
      </c>
      <c r="HJ118" s="191">
        <v>2</v>
      </c>
      <c r="HK118" s="191" t="s">
        <v>14</v>
      </c>
      <c r="HL118" s="191" t="s">
        <v>14</v>
      </c>
      <c r="HM118" s="192">
        <v>44489</v>
      </c>
      <c r="HN118" s="190" t="s">
        <v>4056</v>
      </c>
      <c r="HO118" s="184">
        <v>3</v>
      </c>
      <c r="HP118" s="184" t="s">
        <v>3077</v>
      </c>
      <c r="HQ118" s="184" t="s">
        <v>21</v>
      </c>
      <c r="HR118" s="184">
        <v>2</v>
      </c>
      <c r="HS118" s="184" t="s">
        <v>14</v>
      </c>
      <c r="HT118" s="184" t="s">
        <v>14</v>
      </c>
      <c r="HU118" s="181">
        <v>44489</v>
      </c>
      <c r="HV118" s="191" t="s">
        <v>4053</v>
      </c>
      <c r="HW118" s="191">
        <v>3</v>
      </c>
      <c r="HX118" s="191" t="s">
        <v>3077</v>
      </c>
      <c r="HY118" s="191" t="s">
        <v>21</v>
      </c>
      <c r="HZ118" s="191">
        <v>2</v>
      </c>
      <c r="IA118" s="191" t="s">
        <v>14</v>
      </c>
      <c r="IB118" s="191" t="s">
        <v>14</v>
      </c>
      <c r="IC118" s="192">
        <v>44489</v>
      </c>
      <c r="ID118" s="190" t="s">
        <v>4055</v>
      </c>
      <c r="IE118" s="184">
        <v>2</v>
      </c>
      <c r="IF118" s="184" t="s">
        <v>3077</v>
      </c>
      <c r="IG118" s="184" t="s">
        <v>21</v>
      </c>
      <c r="IH118" s="184">
        <v>2</v>
      </c>
      <c r="II118" s="184" t="s">
        <v>14</v>
      </c>
      <c r="IJ118" s="184" t="s">
        <v>14</v>
      </c>
      <c r="IK118" s="181">
        <v>44489</v>
      </c>
      <c r="IL118" s="191" t="s">
        <v>4054</v>
      </c>
      <c r="IM118" s="191">
        <v>3</v>
      </c>
      <c r="IN118" s="191" t="s">
        <v>3077</v>
      </c>
      <c r="IO118" s="191" t="s">
        <v>21</v>
      </c>
      <c r="IP118" s="191">
        <v>2</v>
      </c>
      <c r="IQ118" s="191" t="s">
        <v>14</v>
      </c>
      <c r="IR118" s="191" t="s">
        <v>14</v>
      </c>
      <c r="IS118" s="192">
        <v>44489</v>
      </c>
    </row>
    <row r="119" spans="1:253" s="286" customFormat="1" ht="12.75" customHeight="1" x14ac:dyDescent="0.2">
      <c r="A119" s="286" t="s">
        <v>2289</v>
      </c>
      <c r="B119" s="286" t="s">
        <v>7819</v>
      </c>
      <c r="C119" s="286" t="s">
        <v>2290</v>
      </c>
      <c r="D119" s="286" t="s">
        <v>673</v>
      </c>
      <c r="E119" s="286" t="s">
        <v>7507</v>
      </c>
      <c r="F119" s="286" t="s">
        <v>2852</v>
      </c>
      <c r="G119" s="179">
        <v>16797000</v>
      </c>
      <c r="H119" s="180" t="s">
        <v>2849</v>
      </c>
      <c r="I119" s="180" t="s">
        <v>21</v>
      </c>
      <c r="J119" s="180">
        <v>2</v>
      </c>
      <c r="K119" s="180" t="s">
        <v>2851</v>
      </c>
      <c r="L119" s="180" t="s">
        <v>2850</v>
      </c>
      <c r="M119" s="181">
        <v>44281</v>
      </c>
      <c r="N119" s="190" t="s">
        <v>2304</v>
      </c>
      <c r="O119" s="182">
        <v>1259200</v>
      </c>
      <c r="P119" s="182" t="s">
        <v>2040</v>
      </c>
      <c r="Q119" s="182" t="s">
        <v>41</v>
      </c>
      <c r="R119" s="182">
        <v>1</v>
      </c>
      <c r="S119" s="182" t="s">
        <v>2303</v>
      </c>
      <c r="T119" s="182" t="s">
        <v>2302</v>
      </c>
      <c r="U119" s="183">
        <v>44187</v>
      </c>
      <c r="V119" s="190" t="s">
        <v>2853</v>
      </c>
      <c r="W119" s="180">
        <v>16797000</v>
      </c>
      <c r="X119" s="180" t="s">
        <v>2849</v>
      </c>
      <c r="Y119" s="180" t="s">
        <v>21</v>
      </c>
      <c r="Z119" s="180">
        <v>2</v>
      </c>
      <c r="AA119" s="180" t="s">
        <v>2851</v>
      </c>
      <c r="AB119" s="180" t="s">
        <v>2850</v>
      </c>
      <c r="AC119" s="181">
        <v>44281</v>
      </c>
      <c r="AD119" s="190" t="s">
        <v>2309</v>
      </c>
      <c r="AE119" s="188">
        <v>7607000</v>
      </c>
      <c r="AF119" s="188" t="s">
        <v>2296</v>
      </c>
      <c r="AG119" s="188" t="s">
        <v>59</v>
      </c>
      <c r="AH119" s="188">
        <v>3</v>
      </c>
      <c r="AI119" s="188" t="s">
        <v>2308</v>
      </c>
      <c r="AJ119" s="188" t="s">
        <v>2307</v>
      </c>
      <c r="AK119" s="189">
        <v>44187</v>
      </c>
      <c r="AL119" s="190" t="s">
        <v>5202</v>
      </c>
      <c r="AM119" s="180">
        <v>1043000</v>
      </c>
      <c r="AN119" s="180" t="s">
        <v>5199</v>
      </c>
      <c r="AO119" s="180" t="s">
        <v>41</v>
      </c>
      <c r="AP119" s="180">
        <v>1</v>
      </c>
      <c r="AQ119" s="180" t="s">
        <v>5201</v>
      </c>
      <c r="AR119" s="180" t="s">
        <v>5200</v>
      </c>
      <c r="AS119" s="181">
        <v>44522</v>
      </c>
      <c r="AT119" s="191" t="s">
        <v>2301</v>
      </c>
      <c r="AU119" s="188" t="s">
        <v>14</v>
      </c>
      <c r="AV119" s="188" t="s">
        <v>14</v>
      </c>
      <c r="AW119" s="188" t="s">
        <v>59</v>
      </c>
      <c r="AX119" s="188">
        <v>3</v>
      </c>
      <c r="AY119" s="188" t="s">
        <v>14</v>
      </c>
      <c r="AZ119" s="188" t="s">
        <v>14</v>
      </c>
      <c r="BA119" s="189">
        <v>44187</v>
      </c>
      <c r="BB119" s="190" t="s">
        <v>2300</v>
      </c>
      <c r="BC119" s="180" t="s">
        <v>14</v>
      </c>
      <c r="BD119" s="180" t="s">
        <v>14</v>
      </c>
      <c r="BE119" s="180" t="s">
        <v>59</v>
      </c>
      <c r="BF119" s="180">
        <v>3</v>
      </c>
      <c r="BG119" s="180" t="s">
        <v>14</v>
      </c>
      <c r="BH119" s="180" t="s">
        <v>14</v>
      </c>
      <c r="BI119" s="181">
        <v>44187</v>
      </c>
      <c r="BJ119" s="191" t="s">
        <v>5203</v>
      </c>
      <c r="BK119" s="191">
        <v>145</v>
      </c>
      <c r="BL119" s="191" t="s">
        <v>5158</v>
      </c>
      <c r="BM119" s="191" t="s">
        <v>41</v>
      </c>
      <c r="BN119" s="191">
        <v>1</v>
      </c>
      <c r="BO119" s="191" t="s">
        <v>5159</v>
      </c>
      <c r="BP119" s="188" t="s">
        <v>2855</v>
      </c>
      <c r="BQ119" s="192">
        <v>44522</v>
      </c>
      <c r="BR119" s="190" t="s">
        <v>2291</v>
      </c>
      <c r="BS119" s="184" t="s">
        <v>14</v>
      </c>
      <c r="BT119" s="184" t="s">
        <v>14</v>
      </c>
      <c r="BU119" s="184" t="s">
        <v>59</v>
      </c>
      <c r="BV119" s="184">
        <v>3</v>
      </c>
      <c r="BW119" s="184" t="s">
        <v>14</v>
      </c>
      <c r="BX119" s="184" t="s">
        <v>14</v>
      </c>
      <c r="BY119" s="181">
        <v>44187</v>
      </c>
      <c r="BZ119" s="191" t="s">
        <v>2292</v>
      </c>
      <c r="CA119" s="191" t="s">
        <v>14</v>
      </c>
      <c r="CB119" s="191" t="s">
        <v>14</v>
      </c>
      <c r="CC119" s="191" t="s">
        <v>59</v>
      </c>
      <c r="CD119" s="191">
        <v>3</v>
      </c>
      <c r="CE119" s="191" t="s">
        <v>14</v>
      </c>
      <c r="CF119" s="191" t="s">
        <v>14</v>
      </c>
      <c r="CG119" s="192">
        <v>44187</v>
      </c>
      <c r="CH119" s="190" t="s">
        <v>8300</v>
      </c>
      <c r="CI119" s="191" t="e">
        <v>#N/A</v>
      </c>
      <c r="CJ119" s="191" t="e">
        <v>#N/A</v>
      </c>
      <c r="CK119" s="191" t="e">
        <v>#N/A</v>
      </c>
      <c r="CL119" s="191" t="e">
        <v>#N/A</v>
      </c>
      <c r="CM119" s="191" t="e">
        <v>#N/A</v>
      </c>
      <c r="CN119" s="191" t="e">
        <v>#N/A</v>
      </c>
      <c r="CO119" s="193" t="e">
        <v>#N/A</v>
      </c>
      <c r="CP119" s="191" t="s">
        <v>2295</v>
      </c>
      <c r="CQ119" s="184" t="s">
        <v>14</v>
      </c>
      <c r="CR119" s="184" t="s">
        <v>14</v>
      </c>
      <c r="CS119" s="184" t="s">
        <v>59</v>
      </c>
      <c r="CT119" s="184">
        <v>3</v>
      </c>
      <c r="CU119" s="184" t="s">
        <v>14</v>
      </c>
      <c r="CV119" s="184" t="s">
        <v>14</v>
      </c>
      <c r="CW119" s="181">
        <v>44187</v>
      </c>
      <c r="CX119" s="191" t="s">
        <v>2312</v>
      </c>
      <c r="CY119" s="188">
        <v>6400000</v>
      </c>
      <c r="CZ119" s="188" t="s">
        <v>2296</v>
      </c>
      <c r="DA119" s="188" t="s">
        <v>59</v>
      </c>
      <c r="DB119" s="188">
        <v>3</v>
      </c>
      <c r="DC119" s="188" t="s">
        <v>2298</v>
      </c>
      <c r="DD119" s="188" t="s">
        <v>2297</v>
      </c>
      <c r="DE119" s="194">
        <v>44187</v>
      </c>
      <c r="DF119" s="190" t="s">
        <v>2305</v>
      </c>
      <c r="DG119" s="180">
        <v>9175000</v>
      </c>
      <c r="DH119" s="184" t="s">
        <v>2296</v>
      </c>
      <c r="DI119" s="184" t="s">
        <v>59</v>
      </c>
      <c r="DJ119" s="184">
        <v>3</v>
      </c>
      <c r="DK119" s="184" t="s">
        <v>2298</v>
      </c>
      <c r="DL119" s="184" t="s">
        <v>2297</v>
      </c>
      <c r="DM119" s="181">
        <v>44187</v>
      </c>
      <c r="DN119" s="191" t="s">
        <v>2314</v>
      </c>
      <c r="DO119" s="188">
        <v>1207000</v>
      </c>
      <c r="DP119" s="191" t="s">
        <v>2296</v>
      </c>
      <c r="DQ119" s="191" t="s">
        <v>59</v>
      </c>
      <c r="DR119" s="191">
        <v>3</v>
      </c>
      <c r="DS119" s="191" t="s">
        <v>2298</v>
      </c>
      <c r="DT119" s="191" t="s">
        <v>2297</v>
      </c>
      <c r="DU119" s="192">
        <v>44187</v>
      </c>
      <c r="DV119" s="190" t="s">
        <v>2306</v>
      </c>
      <c r="DW119" s="180">
        <v>4736000</v>
      </c>
      <c r="DX119" s="184" t="s">
        <v>2296</v>
      </c>
      <c r="DY119" s="184" t="s">
        <v>59</v>
      </c>
      <c r="DZ119" s="184">
        <v>3</v>
      </c>
      <c r="EA119" s="184" t="s">
        <v>2298</v>
      </c>
      <c r="EB119" s="184" t="s">
        <v>2297</v>
      </c>
      <c r="EC119" s="181">
        <v>44187</v>
      </c>
      <c r="ED119" s="191" t="s">
        <v>2313</v>
      </c>
      <c r="EE119" s="188">
        <v>1472000</v>
      </c>
      <c r="EF119" s="191" t="s">
        <v>2296</v>
      </c>
      <c r="EG119" s="191" t="s">
        <v>59</v>
      </c>
      <c r="EH119" s="191">
        <v>3</v>
      </c>
      <c r="EI119" s="191" t="s">
        <v>2298</v>
      </c>
      <c r="EJ119" s="191" t="s">
        <v>2297</v>
      </c>
      <c r="EK119" s="192">
        <v>44187</v>
      </c>
      <c r="EL119" s="190" t="s">
        <v>2299</v>
      </c>
      <c r="EM119" s="180">
        <v>192000</v>
      </c>
      <c r="EN119" s="184" t="s">
        <v>2296</v>
      </c>
      <c r="EO119" s="184" t="s">
        <v>59</v>
      </c>
      <c r="EP119" s="184">
        <v>3</v>
      </c>
      <c r="EQ119" s="184" t="s">
        <v>2298</v>
      </c>
      <c r="ER119" s="184" t="s">
        <v>2297</v>
      </c>
      <c r="ES119" s="181">
        <v>44187</v>
      </c>
      <c r="ET119" s="191" t="s">
        <v>2857</v>
      </c>
      <c r="EU119" s="191">
        <v>221</v>
      </c>
      <c r="EV119" s="191" t="s">
        <v>2854</v>
      </c>
      <c r="EW119" s="191" t="s">
        <v>59</v>
      </c>
      <c r="EX119" s="191">
        <v>3</v>
      </c>
      <c r="EY119" s="191" t="s">
        <v>2856</v>
      </c>
      <c r="EZ119" s="191" t="s">
        <v>2855</v>
      </c>
      <c r="FA119" s="192">
        <v>44281</v>
      </c>
      <c r="FB119" s="190" t="s">
        <v>2294</v>
      </c>
      <c r="FC119" s="184">
        <v>5</v>
      </c>
      <c r="FD119" s="184" t="s">
        <v>14</v>
      </c>
      <c r="FE119" s="184" t="s">
        <v>41</v>
      </c>
      <c r="FF119" s="184">
        <v>1</v>
      </c>
      <c r="FG119" s="184" t="s">
        <v>2293</v>
      </c>
      <c r="FH119" s="184" t="s">
        <v>14</v>
      </c>
      <c r="FI119" s="181">
        <v>44187</v>
      </c>
      <c r="FJ119" s="190" t="s">
        <v>2310</v>
      </c>
      <c r="FK119" s="191" t="s">
        <v>14</v>
      </c>
      <c r="FL119" s="191" t="s">
        <v>14</v>
      </c>
      <c r="FM119" s="191" t="s">
        <v>59</v>
      </c>
      <c r="FN119" s="191">
        <v>3</v>
      </c>
      <c r="FO119" s="191" t="s">
        <v>14</v>
      </c>
      <c r="FP119" s="188" t="s">
        <v>14</v>
      </c>
      <c r="FQ119" s="189">
        <v>44187</v>
      </c>
      <c r="FR119" s="190" t="s">
        <v>2311</v>
      </c>
      <c r="FS119" s="184" t="s">
        <v>14</v>
      </c>
      <c r="FT119" s="184" t="s">
        <v>14</v>
      </c>
      <c r="FU119" s="184" t="s">
        <v>59</v>
      </c>
      <c r="FV119" s="184">
        <v>3</v>
      </c>
      <c r="FW119" s="184" t="s">
        <v>14</v>
      </c>
      <c r="FX119" s="184" t="s">
        <v>14</v>
      </c>
      <c r="FY119" s="181">
        <v>44187</v>
      </c>
      <c r="FZ119" s="191" t="s">
        <v>4836</v>
      </c>
      <c r="GA119" s="191">
        <v>1</v>
      </c>
      <c r="GB119" s="191" t="s">
        <v>3077</v>
      </c>
      <c r="GC119" s="191" t="s">
        <v>21</v>
      </c>
      <c r="GD119" s="191">
        <v>2</v>
      </c>
      <c r="GE119" s="191" t="s">
        <v>14</v>
      </c>
      <c r="GF119" s="191" t="s">
        <v>14</v>
      </c>
      <c r="GG119" s="192">
        <v>44498</v>
      </c>
      <c r="GH119" s="190" t="s">
        <v>4842</v>
      </c>
      <c r="GI119" s="184">
        <v>3</v>
      </c>
      <c r="GJ119" s="184" t="s">
        <v>3077</v>
      </c>
      <c r="GK119" s="184" t="s">
        <v>21</v>
      </c>
      <c r="GL119" s="184">
        <v>2</v>
      </c>
      <c r="GM119" s="184" t="s">
        <v>14</v>
      </c>
      <c r="GN119" s="184" t="s">
        <v>14</v>
      </c>
      <c r="GO119" s="181">
        <v>44498</v>
      </c>
      <c r="GP119" s="191" t="s">
        <v>4837</v>
      </c>
      <c r="GQ119" s="191">
        <v>1</v>
      </c>
      <c r="GR119" s="191" t="s">
        <v>3077</v>
      </c>
      <c r="GS119" s="191" t="s">
        <v>21</v>
      </c>
      <c r="GT119" s="191">
        <v>2</v>
      </c>
      <c r="GU119" s="191" t="s">
        <v>14</v>
      </c>
      <c r="GV119" s="191" t="s">
        <v>14</v>
      </c>
      <c r="GW119" s="192">
        <v>44498</v>
      </c>
      <c r="GX119" s="190" t="s">
        <v>4843</v>
      </c>
      <c r="GY119" s="184">
        <v>0</v>
      </c>
      <c r="GZ119" s="184" t="s">
        <v>3077</v>
      </c>
      <c r="HA119" s="184" t="s">
        <v>21</v>
      </c>
      <c r="HB119" s="184">
        <v>2</v>
      </c>
      <c r="HC119" s="184" t="s">
        <v>14</v>
      </c>
      <c r="HD119" s="184" t="s">
        <v>14</v>
      </c>
      <c r="HE119" s="181">
        <v>44498</v>
      </c>
      <c r="HF119" s="191" t="s">
        <v>4835</v>
      </c>
      <c r="HG119" s="191">
        <v>0</v>
      </c>
      <c r="HH119" s="191" t="s">
        <v>3077</v>
      </c>
      <c r="HI119" s="191" t="s">
        <v>21</v>
      </c>
      <c r="HJ119" s="191">
        <v>2</v>
      </c>
      <c r="HK119" s="191" t="s">
        <v>14</v>
      </c>
      <c r="HL119" s="191" t="s">
        <v>14</v>
      </c>
      <c r="HM119" s="192">
        <v>44498</v>
      </c>
      <c r="HN119" s="190" t="s">
        <v>4841</v>
      </c>
      <c r="HO119" s="184">
        <v>2</v>
      </c>
      <c r="HP119" s="184" t="s">
        <v>3077</v>
      </c>
      <c r="HQ119" s="184" t="s">
        <v>21</v>
      </c>
      <c r="HR119" s="184">
        <v>2</v>
      </c>
      <c r="HS119" s="184" t="s">
        <v>14</v>
      </c>
      <c r="HT119" s="184" t="s">
        <v>14</v>
      </c>
      <c r="HU119" s="181">
        <v>44498</v>
      </c>
      <c r="HV119" s="191" t="s">
        <v>4838</v>
      </c>
      <c r="HW119" s="191">
        <v>3</v>
      </c>
      <c r="HX119" s="191" t="s">
        <v>3077</v>
      </c>
      <c r="HY119" s="191" t="s">
        <v>21</v>
      </c>
      <c r="HZ119" s="191">
        <v>2</v>
      </c>
      <c r="IA119" s="191" t="s">
        <v>14</v>
      </c>
      <c r="IB119" s="191" t="s">
        <v>14</v>
      </c>
      <c r="IC119" s="192">
        <v>44498</v>
      </c>
      <c r="ID119" s="190" t="s">
        <v>4840</v>
      </c>
      <c r="IE119" s="184">
        <v>2</v>
      </c>
      <c r="IF119" s="184" t="s">
        <v>3077</v>
      </c>
      <c r="IG119" s="184" t="s">
        <v>21</v>
      </c>
      <c r="IH119" s="184">
        <v>2</v>
      </c>
      <c r="II119" s="184" t="s">
        <v>14</v>
      </c>
      <c r="IJ119" s="184" t="s">
        <v>14</v>
      </c>
      <c r="IK119" s="181">
        <v>44498</v>
      </c>
      <c r="IL119" s="191" t="s">
        <v>4839</v>
      </c>
      <c r="IM119" s="191">
        <v>3</v>
      </c>
      <c r="IN119" s="191" t="s">
        <v>3077</v>
      </c>
      <c r="IO119" s="191" t="s">
        <v>21</v>
      </c>
      <c r="IP119" s="191">
        <v>2</v>
      </c>
      <c r="IQ119" s="191" t="s">
        <v>14</v>
      </c>
      <c r="IR119" s="191" t="s">
        <v>14</v>
      </c>
      <c r="IS119" s="192">
        <v>44498</v>
      </c>
    </row>
    <row r="120" spans="1:253" s="286" customFormat="1" ht="12.75" customHeight="1" x14ac:dyDescent="0.2">
      <c r="A120" s="286" t="s">
        <v>671</v>
      </c>
      <c r="B120" s="286" t="s">
        <v>7808</v>
      </c>
      <c r="C120" s="286" t="s">
        <v>672</v>
      </c>
      <c r="D120" s="286" t="s">
        <v>673</v>
      </c>
      <c r="E120" s="286" t="s">
        <v>7507</v>
      </c>
      <c r="F120" s="286" t="s">
        <v>2865</v>
      </c>
      <c r="G120" s="179">
        <v>16797000</v>
      </c>
      <c r="H120" s="180" t="s">
        <v>2849</v>
      </c>
      <c r="I120" s="180" t="s">
        <v>21</v>
      </c>
      <c r="J120" s="180">
        <v>2</v>
      </c>
      <c r="K120" s="180" t="s">
        <v>2851</v>
      </c>
      <c r="L120" s="180" t="s">
        <v>2850</v>
      </c>
      <c r="M120" s="181">
        <v>44281</v>
      </c>
      <c r="N120" s="195" t="s">
        <v>684</v>
      </c>
      <c r="O120" s="182">
        <v>19915</v>
      </c>
      <c r="P120" s="182" t="s">
        <v>681</v>
      </c>
      <c r="Q120" s="182" t="s">
        <v>21</v>
      </c>
      <c r="R120" s="182">
        <v>2</v>
      </c>
      <c r="S120" s="182" t="s">
        <v>683</v>
      </c>
      <c r="T120" s="182" t="s">
        <v>682</v>
      </c>
      <c r="U120" s="183">
        <v>43511</v>
      </c>
      <c r="V120" s="195" t="s">
        <v>2867</v>
      </c>
      <c r="W120" s="180">
        <v>686000</v>
      </c>
      <c r="X120" s="180" t="s">
        <v>2849</v>
      </c>
      <c r="Y120" s="180" t="s">
        <v>59</v>
      </c>
      <c r="Z120" s="180">
        <v>3</v>
      </c>
      <c r="AA120" s="180" t="s">
        <v>2866</v>
      </c>
      <c r="AB120" s="180" t="s">
        <v>2850</v>
      </c>
      <c r="AC120" s="181">
        <v>44281</v>
      </c>
      <c r="AD120" s="195" t="s">
        <v>2869</v>
      </c>
      <c r="AE120" s="188">
        <v>686000</v>
      </c>
      <c r="AF120" s="188" t="s">
        <v>2849</v>
      </c>
      <c r="AG120" s="188" t="s">
        <v>59</v>
      </c>
      <c r="AH120" s="188">
        <v>3</v>
      </c>
      <c r="AI120" s="188" t="s">
        <v>2868</v>
      </c>
      <c r="AJ120" s="188" t="s">
        <v>2850</v>
      </c>
      <c r="AK120" s="189">
        <v>44281</v>
      </c>
      <c r="AL120" s="195" t="s">
        <v>2871</v>
      </c>
      <c r="AM120" s="180">
        <v>413000</v>
      </c>
      <c r="AN120" s="180" t="s">
        <v>2842</v>
      </c>
      <c r="AO120" s="180" t="s">
        <v>59</v>
      </c>
      <c r="AP120" s="180">
        <v>3</v>
      </c>
      <c r="AQ120" s="180" t="s">
        <v>2870</v>
      </c>
      <c r="AR120" s="180" t="s">
        <v>2859</v>
      </c>
      <c r="AS120" s="181">
        <v>44281</v>
      </c>
      <c r="AT120" s="196" t="s">
        <v>680</v>
      </c>
      <c r="AU120" s="188" t="s">
        <v>14</v>
      </c>
      <c r="AV120" s="188">
        <v>0</v>
      </c>
      <c r="AW120" s="188" t="s">
        <v>21</v>
      </c>
      <c r="AX120" s="188">
        <v>2</v>
      </c>
      <c r="AY120" s="188" t="s">
        <v>15</v>
      </c>
      <c r="AZ120" s="188">
        <v>0</v>
      </c>
      <c r="BA120" s="189">
        <v>43511</v>
      </c>
      <c r="BB120" s="195" t="s">
        <v>679</v>
      </c>
      <c r="BC120" s="180" t="s">
        <v>14</v>
      </c>
      <c r="BD120" s="180">
        <v>0</v>
      </c>
      <c r="BE120" s="180" t="s">
        <v>21</v>
      </c>
      <c r="BF120" s="180">
        <v>2</v>
      </c>
      <c r="BG120" s="180" t="s">
        <v>15</v>
      </c>
      <c r="BH120" s="180">
        <v>0</v>
      </c>
      <c r="BI120" s="181">
        <v>43511</v>
      </c>
      <c r="BJ120" s="196" t="s">
        <v>2873</v>
      </c>
      <c r="BK120" s="196">
        <v>71</v>
      </c>
      <c r="BL120" s="196" t="s">
        <v>2854</v>
      </c>
      <c r="BM120" s="196" t="s">
        <v>59</v>
      </c>
      <c r="BN120" s="196">
        <v>3</v>
      </c>
      <c r="BO120" s="196" t="s">
        <v>2872</v>
      </c>
      <c r="BP120" s="188" t="s">
        <v>690</v>
      </c>
      <c r="BQ120" s="197">
        <v>44281</v>
      </c>
      <c r="BR120" s="195" t="s">
        <v>674</v>
      </c>
      <c r="BS120" s="198" t="s">
        <v>14</v>
      </c>
      <c r="BT120" s="198">
        <v>0</v>
      </c>
      <c r="BU120" s="198" t="s">
        <v>21</v>
      </c>
      <c r="BV120" s="198">
        <v>2</v>
      </c>
      <c r="BW120" s="198" t="s">
        <v>15</v>
      </c>
      <c r="BX120" s="198">
        <v>0</v>
      </c>
      <c r="BY120" s="181">
        <v>43511</v>
      </c>
      <c r="BZ120" s="196" t="s">
        <v>675</v>
      </c>
      <c r="CA120" s="196" t="s">
        <v>14</v>
      </c>
      <c r="CB120" s="196">
        <v>0</v>
      </c>
      <c r="CC120" s="196" t="s">
        <v>14</v>
      </c>
      <c r="CD120" s="196" t="s">
        <v>14</v>
      </c>
      <c r="CE120" s="196" t="s">
        <v>15</v>
      </c>
      <c r="CF120" s="196">
        <v>0</v>
      </c>
      <c r="CG120" s="197">
        <v>43511</v>
      </c>
      <c r="CH120" s="195" t="s">
        <v>8301</v>
      </c>
      <c r="CI120" s="196" t="e">
        <v>#N/A</v>
      </c>
      <c r="CJ120" s="196" t="e">
        <v>#N/A</v>
      </c>
      <c r="CK120" s="196" t="e">
        <v>#N/A</v>
      </c>
      <c r="CL120" s="196" t="e">
        <v>#N/A</v>
      </c>
      <c r="CM120" s="196" t="e">
        <v>#N/A</v>
      </c>
      <c r="CN120" s="196" t="e">
        <v>#N/A</v>
      </c>
      <c r="CO120" s="199" t="e">
        <v>#N/A</v>
      </c>
      <c r="CP120" s="196" t="s">
        <v>678</v>
      </c>
      <c r="CQ120" s="198" t="s">
        <v>14</v>
      </c>
      <c r="CR120" s="198">
        <v>0</v>
      </c>
      <c r="CS120" s="198" t="s">
        <v>21</v>
      </c>
      <c r="CT120" s="198">
        <v>2</v>
      </c>
      <c r="CU120" s="198" t="s">
        <v>15</v>
      </c>
      <c r="CV120" s="198">
        <v>0</v>
      </c>
      <c r="CW120" s="181">
        <v>43511</v>
      </c>
      <c r="CX120" s="196" t="s">
        <v>2100</v>
      </c>
      <c r="CY120" s="188">
        <v>367000</v>
      </c>
      <c r="CZ120" s="188" t="s">
        <v>1992</v>
      </c>
      <c r="DA120" s="188" t="s">
        <v>59</v>
      </c>
      <c r="DB120" s="188">
        <v>3</v>
      </c>
      <c r="DC120" s="188" t="s">
        <v>2096</v>
      </c>
      <c r="DD120" s="188" t="s">
        <v>1687</v>
      </c>
      <c r="DE120" s="194">
        <v>44119</v>
      </c>
      <c r="DF120" s="195" t="s">
        <v>2098</v>
      </c>
      <c r="DG120" s="180">
        <v>0</v>
      </c>
      <c r="DH120" s="198" t="s">
        <v>1992</v>
      </c>
      <c r="DI120" s="198" t="s">
        <v>59</v>
      </c>
      <c r="DJ120" s="198">
        <v>3</v>
      </c>
      <c r="DK120" s="198" t="s">
        <v>2096</v>
      </c>
      <c r="DL120" s="198" t="s">
        <v>1687</v>
      </c>
      <c r="DM120" s="181">
        <v>44119</v>
      </c>
      <c r="DN120" s="196" t="s">
        <v>2102</v>
      </c>
      <c r="DO120" s="188">
        <v>318000</v>
      </c>
      <c r="DP120" s="196" t="s">
        <v>1992</v>
      </c>
      <c r="DQ120" s="196" t="s">
        <v>59</v>
      </c>
      <c r="DR120" s="196">
        <v>3</v>
      </c>
      <c r="DS120" s="196" t="s">
        <v>2096</v>
      </c>
      <c r="DT120" s="196" t="s">
        <v>1687</v>
      </c>
      <c r="DU120" s="197">
        <v>44119</v>
      </c>
      <c r="DV120" s="195" t="s">
        <v>2099</v>
      </c>
      <c r="DW120" s="180">
        <v>98000</v>
      </c>
      <c r="DX120" s="198" t="s">
        <v>1992</v>
      </c>
      <c r="DY120" s="198" t="s">
        <v>59</v>
      </c>
      <c r="DZ120" s="198">
        <v>3</v>
      </c>
      <c r="EA120" s="198" t="s">
        <v>2096</v>
      </c>
      <c r="EB120" s="198" t="s">
        <v>1687</v>
      </c>
      <c r="EC120" s="181">
        <v>44119</v>
      </c>
      <c r="ED120" s="196" t="s">
        <v>2101</v>
      </c>
      <c r="EE120" s="188">
        <v>147000</v>
      </c>
      <c r="EF120" s="196" t="s">
        <v>1992</v>
      </c>
      <c r="EG120" s="196" t="s">
        <v>59</v>
      </c>
      <c r="EH120" s="196">
        <v>3</v>
      </c>
      <c r="EI120" s="196" t="s">
        <v>2096</v>
      </c>
      <c r="EJ120" s="196" t="s">
        <v>1687</v>
      </c>
      <c r="EK120" s="197">
        <v>44119</v>
      </c>
      <c r="EL120" s="195" t="s">
        <v>2097</v>
      </c>
      <c r="EM120" s="180">
        <v>122000</v>
      </c>
      <c r="EN120" s="198" t="s">
        <v>1992</v>
      </c>
      <c r="EO120" s="198" t="s">
        <v>59</v>
      </c>
      <c r="EP120" s="198">
        <v>3</v>
      </c>
      <c r="EQ120" s="198" t="s">
        <v>2096</v>
      </c>
      <c r="ER120" s="198" t="s">
        <v>1687</v>
      </c>
      <c r="ES120" s="181">
        <v>44119</v>
      </c>
      <c r="ET120" s="196" t="s">
        <v>2874</v>
      </c>
      <c r="EU120" s="196">
        <v>221</v>
      </c>
      <c r="EV120" s="196" t="s">
        <v>2854</v>
      </c>
      <c r="EW120" s="196" t="s">
        <v>59</v>
      </c>
      <c r="EX120" s="196">
        <v>3</v>
      </c>
      <c r="EY120" s="196" t="s">
        <v>2856</v>
      </c>
      <c r="EZ120" s="196" t="s">
        <v>2855</v>
      </c>
      <c r="FA120" s="197">
        <v>44281</v>
      </c>
      <c r="FB120" s="195" t="s">
        <v>677</v>
      </c>
      <c r="FC120" s="198">
        <v>5</v>
      </c>
      <c r="FD120" s="198">
        <v>0</v>
      </c>
      <c r="FE120" s="198" t="s">
        <v>21</v>
      </c>
      <c r="FF120" s="198">
        <v>2</v>
      </c>
      <c r="FG120" s="198" t="s">
        <v>676</v>
      </c>
      <c r="FH120" s="198">
        <v>0</v>
      </c>
      <c r="FI120" s="181">
        <v>43511</v>
      </c>
      <c r="FJ120" s="195" t="s">
        <v>685</v>
      </c>
      <c r="FK120" s="196" t="s">
        <v>14</v>
      </c>
      <c r="FL120" s="196">
        <v>0</v>
      </c>
      <c r="FM120" s="196" t="s">
        <v>21</v>
      </c>
      <c r="FN120" s="196">
        <v>2</v>
      </c>
      <c r="FO120" s="196">
        <v>0</v>
      </c>
      <c r="FP120" s="188">
        <v>0</v>
      </c>
      <c r="FQ120" s="189">
        <v>43511</v>
      </c>
      <c r="FR120" s="195" t="s">
        <v>686</v>
      </c>
      <c r="FS120" s="198" t="s">
        <v>14</v>
      </c>
      <c r="FT120" s="198">
        <v>0</v>
      </c>
      <c r="FU120" s="198" t="s">
        <v>21</v>
      </c>
      <c r="FV120" s="198">
        <v>2</v>
      </c>
      <c r="FW120" s="198">
        <v>0</v>
      </c>
      <c r="FX120" s="198">
        <v>0</v>
      </c>
      <c r="FY120" s="181">
        <v>43511</v>
      </c>
      <c r="FZ120" s="196" t="s">
        <v>4845</v>
      </c>
      <c r="GA120" s="196">
        <v>1</v>
      </c>
      <c r="GB120" s="196" t="s">
        <v>3077</v>
      </c>
      <c r="GC120" s="196" t="s">
        <v>21</v>
      </c>
      <c r="GD120" s="196">
        <v>2</v>
      </c>
      <c r="GE120" s="196" t="s">
        <v>14</v>
      </c>
      <c r="GF120" s="196" t="s">
        <v>14</v>
      </c>
      <c r="GG120" s="197">
        <v>44498</v>
      </c>
      <c r="GH120" s="195" t="s">
        <v>4851</v>
      </c>
      <c r="GI120" s="198">
        <v>3</v>
      </c>
      <c r="GJ120" s="198" t="s">
        <v>3077</v>
      </c>
      <c r="GK120" s="198" t="s">
        <v>21</v>
      </c>
      <c r="GL120" s="198">
        <v>2</v>
      </c>
      <c r="GM120" s="198" t="s">
        <v>14</v>
      </c>
      <c r="GN120" s="198" t="s">
        <v>14</v>
      </c>
      <c r="GO120" s="181">
        <v>44498</v>
      </c>
      <c r="GP120" s="196" t="s">
        <v>4846</v>
      </c>
      <c r="GQ120" s="196">
        <v>1</v>
      </c>
      <c r="GR120" s="196" t="s">
        <v>3077</v>
      </c>
      <c r="GS120" s="196" t="s">
        <v>21</v>
      </c>
      <c r="GT120" s="196">
        <v>2</v>
      </c>
      <c r="GU120" s="196" t="s">
        <v>14</v>
      </c>
      <c r="GV120" s="196" t="s">
        <v>14</v>
      </c>
      <c r="GW120" s="197">
        <v>44498</v>
      </c>
      <c r="GX120" s="195" t="s">
        <v>4852</v>
      </c>
      <c r="GY120" s="198">
        <v>0</v>
      </c>
      <c r="GZ120" s="198" t="s">
        <v>3077</v>
      </c>
      <c r="HA120" s="198" t="s">
        <v>21</v>
      </c>
      <c r="HB120" s="198">
        <v>2</v>
      </c>
      <c r="HC120" s="198" t="s">
        <v>14</v>
      </c>
      <c r="HD120" s="198" t="s">
        <v>14</v>
      </c>
      <c r="HE120" s="181">
        <v>44498</v>
      </c>
      <c r="HF120" s="196" t="s">
        <v>4844</v>
      </c>
      <c r="HG120" s="196">
        <v>0</v>
      </c>
      <c r="HH120" s="196" t="s">
        <v>3077</v>
      </c>
      <c r="HI120" s="196" t="s">
        <v>21</v>
      </c>
      <c r="HJ120" s="196">
        <v>2</v>
      </c>
      <c r="HK120" s="196" t="s">
        <v>14</v>
      </c>
      <c r="HL120" s="196" t="s">
        <v>14</v>
      </c>
      <c r="HM120" s="197">
        <v>44498</v>
      </c>
      <c r="HN120" s="195" t="s">
        <v>4850</v>
      </c>
      <c r="HO120" s="198">
        <v>2</v>
      </c>
      <c r="HP120" s="198" t="s">
        <v>3077</v>
      </c>
      <c r="HQ120" s="198" t="s">
        <v>21</v>
      </c>
      <c r="HR120" s="198">
        <v>2</v>
      </c>
      <c r="HS120" s="198" t="s">
        <v>14</v>
      </c>
      <c r="HT120" s="198" t="s">
        <v>14</v>
      </c>
      <c r="HU120" s="181">
        <v>44498</v>
      </c>
      <c r="HV120" s="196" t="s">
        <v>4847</v>
      </c>
      <c r="HW120" s="196">
        <v>3</v>
      </c>
      <c r="HX120" s="196" t="s">
        <v>3077</v>
      </c>
      <c r="HY120" s="196" t="s">
        <v>21</v>
      </c>
      <c r="HZ120" s="196">
        <v>2</v>
      </c>
      <c r="IA120" s="196" t="s">
        <v>14</v>
      </c>
      <c r="IB120" s="196" t="s">
        <v>14</v>
      </c>
      <c r="IC120" s="197">
        <v>44498</v>
      </c>
      <c r="ID120" s="195" t="s">
        <v>4849</v>
      </c>
      <c r="IE120" s="198">
        <v>0</v>
      </c>
      <c r="IF120" s="198" t="s">
        <v>3077</v>
      </c>
      <c r="IG120" s="198" t="s">
        <v>21</v>
      </c>
      <c r="IH120" s="198">
        <v>2</v>
      </c>
      <c r="II120" s="198" t="s">
        <v>14</v>
      </c>
      <c r="IJ120" s="198" t="s">
        <v>14</v>
      </c>
      <c r="IK120" s="181">
        <v>44498</v>
      </c>
      <c r="IL120" s="196" t="s">
        <v>4848</v>
      </c>
      <c r="IM120" s="196">
        <v>3</v>
      </c>
      <c r="IN120" s="196" t="s">
        <v>3077</v>
      </c>
      <c r="IO120" s="196" t="s">
        <v>21</v>
      </c>
      <c r="IP120" s="196">
        <v>2</v>
      </c>
      <c r="IQ120" s="196" t="s">
        <v>14</v>
      </c>
      <c r="IR120" s="196" t="s">
        <v>14</v>
      </c>
      <c r="IS120" s="197">
        <v>44498</v>
      </c>
    </row>
    <row r="121" spans="1:253" s="286" customFormat="1" ht="12.75" customHeight="1" x14ac:dyDescent="0.2">
      <c r="A121" s="286" t="s">
        <v>687</v>
      </c>
      <c r="B121" s="286" t="s">
        <v>7815</v>
      </c>
      <c r="C121" s="286" t="s">
        <v>688</v>
      </c>
      <c r="D121" s="286" t="s">
        <v>673</v>
      </c>
      <c r="E121" s="286" t="s">
        <v>7507</v>
      </c>
      <c r="F121" s="286" t="s">
        <v>2875</v>
      </c>
      <c r="G121" s="179">
        <v>16797000</v>
      </c>
      <c r="H121" s="180" t="s">
        <v>2849</v>
      </c>
      <c r="I121" s="180" t="s">
        <v>21</v>
      </c>
      <c r="J121" s="180">
        <v>2</v>
      </c>
      <c r="K121" s="180" t="s">
        <v>2851</v>
      </c>
      <c r="L121" s="180" t="s">
        <v>2850</v>
      </c>
      <c r="M121" s="181">
        <v>44281</v>
      </c>
      <c r="N121" s="190" t="s">
        <v>1676</v>
      </c>
      <c r="O121" s="182">
        <v>154623</v>
      </c>
      <c r="P121" s="182" t="s">
        <v>1673</v>
      </c>
      <c r="Q121" s="182" t="s">
        <v>21</v>
      </c>
      <c r="R121" s="182">
        <v>2</v>
      </c>
      <c r="S121" s="182" t="s">
        <v>1675</v>
      </c>
      <c r="T121" s="182" t="s">
        <v>1674</v>
      </c>
      <c r="U121" s="183">
        <v>43914</v>
      </c>
      <c r="V121" s="190" t="s">
        <v>1683</v>
      </c>
      <c r="W121" s="180">
        <v>4456000</v>
      </c>
      <c r="X121" s="180" t="s">
        <v>1669</v>
      </c>
      <c r="Y121" s="180" t="s">
        <v>21</v>
      </c>
      <c r="Z121" s="180">
        <v>2</v>
      </c>
      <c r="AA121" s="180" t="s">
        <v>1682</v>
      </c>
      <c r="AB121" s="180" t="s">
        <v>1670</v>
      </c>
      <c r="AC121" s="181">
        <v>43914</v>
      </c>
      <c r="AD121" s="190" t="s">
        <v>1681</v>
      </c>
      <c r="AE121" s="188">
        <v>1004000</v>
      </c>
      <c r="AF121" s="188" t="s">
        <v>1679</v>
      </c>
      <c r="AG121" s="188" t="s">
        <v>21</v>
      </c>
      <c r="AH121" s="188">
        <v>2</v>
      </c>
      <c r="AI121" s="188" t="s">
        <v>1680</v>
      </c>
      <c r="AJ121" s="188" t="s">
        <v>1670</v>
      </c>
      <c r="AK121" s="189">
        <v>43914</v>
      </c>
      <c r="AL121" s="190" t="s">
        <v>2877</v>
      </c>
      <c r="AM121" s="180">
        <v>173000</v>
      </c>
      <c r="AN121" s="180" t="s">
        <v>2842</v>
      </c>
      <c r="AO121" s="180" t="s">
        <v>21</v>
      </c>
      <c r="AP121" s="180">
        <v>2</v>
      </c>
      <c r="AQ121" s="180" t="s">
        <v>2876</v>
      </c>
      <c r="AR121" s="180" t="s">
        <v>2859</v>
      </c>
      <c r="AS121" s="181">
        <v>44281</v>
      </c>
      <c r="AT121" s="191" t="s">
        <v>699</v>
      </c>
      <c r="AU121" s="188" t="s">
        <v>14</v>
      </c>
      <c r="AV121" s="188">
        <v>0</v>
      </c>
      <c r="AW121" s="188" t="s">
        <v>21</v>
      </c>
      <c r="AX121" s="188">
        <v>2</v>
      </c>
      <c r="AY121" s="188" t="s">
        <v>354</v>
      </c>
      <c r="AZ121" s="188" t="s">
        <v>693</v>
      </c>
      <c r="BA121" s="189">
        <v>43511</v>
      </c>
      <c r="BB121" s="190" t="s">
        <v>698</v>
      </c>
      <c r="BC121" s="180" t="s">
        <v>14</v>
      </c>
      <c r="BD121" s="180">
        <v>0</v>
      </c>
      <c r="BE121" s="180" t="s">
        <v>21</v>
      </c>
      <c r="BF121" s="180">
        <v>2</v>
      </c>
      <c r="BG121" s="180" t="s">
        <v>354</v>
      </c>
      <c r="BH121" s="180" t="s">
        <v>693</v>
      </c>
      <c r="BI121" s="181">
        <v>43511</v>
      </c>
      <c r="BJ121" s="191" t="s">
        <v>697</v>
      </c>
      <c r="BK121" s="191" t="s">
        <v>14</v>
      </c>
      <c r="BL121" s="191">
        <v>0</v>
      </c>
      <c r="BM121" s="191" t="s">
        <v>21</v>
      </c>
      <c r="BN121" s="191">
        <v>2</v>
      </c>
      <c r="BO121" s="191" t="s">
        <v>354</v>
      </c>
      <c r="BP121" s="188">
        <v>0</v>
      </c>
      <c r="BQ121" s="192">
        <v>43511</v>
      </c>
      <c r="BR121" s="190" t="s">
        <v>689</v>
      </c>
      <c r="BS121" s="184" t="s">
        <v>14</v>
      </c>
      <c r="BT121" s="184">
        <v>0</v>
      </c>
      <c r="BU121" s="184" t="s">
        <v>21</v>
      </c>
      <c r="BV121" s="184">
        <v>2</v>
      </c>
      <c r="BW121" s="184" t="s">
        <v>354</v>
      </c>
      <c r="BX121" s="184">
        <v>0</v>
      </c>
      <c r="BY121" s="181">
        <v>43511</v>
      </c>
      <c r="BZ121" s="191" t="s">
        <v>692</v>
      </c>
      <c r="CA121" s="191">
        <v>0</v>
      </c>
      <c r="CB121" s="191" t="s">
        <v>14</v>
      </c>
      <c r="CC121" s="191" t="s">
        <v>21</v>
      </c>
      <c r="CD121" s="191">
        <v>2</v>
      </c>
      <c r="CE121" s="191" t="s">
        <v>691</v>
      </c>
      <c r="CF121" s="191" t="s">
        <v>690</v>
      </c>
      <c r="CG121" s="192">
        <v>43511</v>
      </c>
      <c r="CH121" s="190" t="s">
        <v>8302</v>
      </c>
      <c r="CI121" s="191" t="e">
        <v>#N/A</v>
      </c>
      <c r="CJ121" s="191" t="e">
        <v>#N/A</v>
      </c>
      <c r="CK121" s="191" t="e">
        <v>#N/A</v>
      </c>
      <c r="CL121" s="191" t="e">
        <v>#N/A</v>
      </c>
      <c r="CM121" s="191" t="e">
        <v>#N/A</v>
      </c>
      <c r="CN121" s="191" t="e">
        <v>#N/A</v>
      </c>
      <c r="CO121" s="193" t="e">
        <v>#N/A</v>
      </c>
      <c r="CP121" s="191" t="s">
        <v>696</v>
      </c>
      <c r="CQ121" s="184" t="s">
        <v>14</v>
      </c>
      <c r="CR121" s="184">
        <v>0</v>
      </c>
      <c r="CS121" s="184" t="s">
        <v>21</v>
      </c>
      <c r="CT121" s="184">
        <v>2</v>
      </c>
      <c r="CU121" s="184" t="s">
        <v>354</v>
      </c>
      <c r="CV121" s="184">
        <v>0</v>
      </c>
      <c r="CW121" s="181">
        <v>43511</v>
      </c>
      <c r="CX121" s="191" t="s">
        <v>1684</v>
      </c>
      <c r="CY121" s="188">
        <v>1004000</v>
      </c>
      <c r="CZ121" s="188" t="s">
        <v>1669</v>
      </c>
      <c r="DA121" s="188" t="s">
        <v>21</v>
      </c>
      <c r="DB121" s="188">
        <v>2</v>
      </c>
      <c r="DC121" s="188" t="s">
        <v>1671</v>
      </c>
      <c r="DD121" s="188" t="s">
        <v>1670</v>
      </c>
      <c r="DE121" s="194">
        <v>43914</v>
      </c>
      <c r="DF121" s="190" t="s">
        <v>1677</v>
      </c>
      <c r="DG121" s="180">
        <v>3452000</v>
      </c>
      <c r="DH121" s="184" t="s">
        <v>1669</v>
      </c>
      <c r="DI121" s="184" t="s">
        <v>21</v>
      </c>
      <c r="DJ121" s="184">
        <v>2</v>
      </c>
      <c r="DK121" s="184" t="s">
        <v>1671</v>
      </c>
      <c r="DL121" s="184" t="s">
        <v>1670</v>
      </c>
      <c r="DM121" s="181">
        <v>43914</v>
      </c>
      <c r="DN121" s="191" t="s">
        <v>1686</v>
      </c>
      <c r="DO121" s="188">
        <v>0</v>
      </c>
      <c r="DP121" s="191" t="s">
        <v>1669</v>
      </c>
      <c r="DQ121" s="191" t="s">
        <v>21</v>
      </c>
      <c r="DR121" s="191">
        <v>2</v>
      </c>
      <c r="DS121" s="191" t="s">
        <v>1671</v>
      </c>
      <c r="DT121" s="191" t="s">
        <v>1670</v>
      </c>
      <c r="DU121" s="192">
        <v>43914</v>
      </c>
      <c r="DV121" s="190" t="s">
        <v>1678</v>
      </c>
      <c r="DW121" s="180">
        <v>743000</v>
      </c>
      <c r="DX121" s="184" t="s">
        <v>1669</v>
      </c>
      <c r="DY121" s="184" t="s">
        <v>21</v>
      </c>
      <c r="DZ121" s="184">
        <v>2</v>
      </c>
      <c r="EA121" s="184" t="s">
        <v>1671</v>
      </c>
      <c r="EB121" s="184" t="s">
        <v>1670</v>
      </c>
      <c r="EC121" s="181">
        <v>43914</v>
      </c>
      <c r="ED121" s="191" t="s">
        <v>1685</v>
      </c>
      <c r="EE121" s="188">
        <v>261000</v>
      </c>
      <c r="EF121" s="191" t="s">
        <v>1669</v>
      </c>
      <c r="EG121" s="191" t="s">
        <v>21</v>
      </c>
      <c r="EH121" s="191">
        <v>2</v>
      </c>
      <c r="EI121" s="191" t="s">
        <v>1671</v>
      </c>
      <c r="EJ121" s="191" t="s">
        <v>1670</v>
      </c>
      <c r="EK121" s="192">
        <v>43914</v>
      </c>
      <c r="EL121" s="190" t="s">
        <v>1672</v>
      </c>
      <c r="EM121" s="180">
        <v>0</v>
      </c>
      <c r="EN121" s="184" t="s">
        <v>1669</v>
      </c>
      <c r="EO121" s="184" t="s">
        <v>21</v>
      </c>
      <c r="EP121" s="184">
        <v>2</v>
      </c>
      <c r="EQ121" s="184" t="s">
        <v>1671</v>
      </c>
      <c r="ER121" s="184" t="s">
        <v>1670</v>
      </c>
      <c r="ES121" s="181">
        <v>43914</v>
      </c>
      <c r="ET121" s="191" t="s">
        <v>2878</v>
      </c>
      <c r="EU121" s="191">
        <v>221</v>
      </c>
      <c r="EV121" s="191" t="s">
        <v>2854</v>
      </c>
      <c r="EW121" s="191" t="s">
        <v>59</v>
      </c>
      <c r="EX121" s="191">
        <v>3</v>
      </c>
      <c r="EY121" s="191" t="s">
        <v>2856</v>
      </c>
      <c r="EZ121" s="191" t="s">
        <v>2855</v>
      </c>
      <c r="FA121" s="192">
        <v>44281</v>
      </c>
      <c r="FB121" s="190" t="s">
        <v>695</v>
      </c>
      <c r="FC121" s="184">
        <v>3</v>
      </c>
      <c r="FD121" s="184">
        <v>0</v>
      </c>
      <c r="FE121" s="184" t="s">
        <v>21</v>
      </c>
      <c r="FF121" s="184">
        <v>2</v>
      </c>
      <c r="FG121" s="184" t="s">
        <v>694</v>
      </c>
      <c r="FH121" s="184" t="s">
        <v>693</v>
      </c>
      <c r="FI121" s="181">
        <v>43511</v>
      </c>
      <c r="FJ121" s="190" t="s">
        <v>700</v>
      </c>
      <c r="FK121" s="191" t="s">
        <v>14</v>
      </c>
      <c r="FL121" s="191">
        <v>0</v>
      </c>
      <c r="FM121" s="191" t="s">
        <v>21</v>
      </c>
      <c r="FN121" s="191">
        <v>2</v>
      </c>
      <c r="FO121" s="191" t="s">
        <v>354</v>
      </c>
      <c r="FP121" s="188" t="s">
        <v>693</v>
      </c>
      <c r="FQ121" s="189">
        <v>43511</v>
      </c>
      <c r="FR121" s="190" t="s">
        <v>701</v>
      </c>
      <c r="FS121" s="184" t="s">
        <v>14</v>
      </c>
      <c r="FT121" s="184">
        <v>0</v>
      </c>
      <c r="FU121" s="184" t="s">
        <v>21</v>
      </c>
      <c r="FV121" s="184">
        <v>2</v>
      </c>
      <c r="FW121" s="184" t="s">
        <v>354</v>
      </c>
      <c r="FX121" s="184">
        <v>0</v>
      </c>
      <c r="FY121" s="181">
        <v>43511</v>
      </c>
      <c r="FZ121" s="191" t="s">
        <v>4854</v>
      </c>
      <c r="GA121" s="191">
        <v>1</v>
      </c>
      <c r="GB121" s="191" t="s">
        <v>3077</v>
      </c>
      <c r="GC121" s="191" t="s">
        <v>21</v>
      </c>
      <c r="GD121" s="191">
        <v>2</v>
      </c>
      <c r="GE121" s="191" t="s">
        <v>14</v>
      </c>
      <c r="GF121" s="191" t="s">
        <v>14</v>
      </c>
      <c r="GG121" s="192">
        <v>44498</v>
      </c>
      <c r="GH121" s="190" t="s">
        <v>4860</v>
      </c>
      <c r="GI121" s="184">
        <v>2</v>
      </c>
      <c r="GJ121" s="184" t="s">
        <v>3077</v>
      </c>
      <c r="GK121" s="184" t="s">
        <v>21</v>
      </c>
      <c r="GL121" s="184">
        <v>2</v>
      </c>
      <c r="GM121" s="184" t="s">
        <v>14</v>
      </c>
      <c r="GN121" s="184" t="s">
        <v>14</v>
      </c>
      <c r="GO121" s="181">
        <v>44498</v>
      </c>
      <c r="GP121" s="191" t="s">
        <v>4855</v>
      </c>
      <c r="GQ121" s="191">
        <v>1</v>
      </c>
      <c r="GR121" s="191" t="s">
        <v>3077</v>
      </c>
      <c r="GS121" s="191" t="s">
        <v>21</v>
      </c>
      <c r="GT121" s="191">
        <v>2</v>
      </c>
      <c r="GU121" s="191" t="s">
        <v>14</v>
      </c>
      <c r="GV121" s="191" t="s">
        <v>14</v>
      </c>
      <c r="GW121" s="192">
        <v>44498</v>
      </c>
      <c r="GX121" s="190" t="s">
        <v>4861</v>
      </c>
      <c r="GY121" s="184">
        <v>0</v>
      </c>
      <c r="GZ121" s="184" t="s">
        <v>3077</v>
      </c>
      <c r="HA121" s="184" t="s">
        <v>21</v>
      </c>
      <c r="HB121" s="184">
        <v>2</v>
      </c>
      <c r="HC121" s="184" t="s">
        <v>14</v>
      </c>
      <c r="HD121" s="184" t="s">
        <v>14</v>
      </c>
      <c r="HE121" s="181">
        <v>44498</v>
      </c>
      <c r="HF121" s="191" t="s">
        <v>4853</v>
      </c>
      <c r="HG121" s="191">
        <v>0</v>
      </c>
      <c r="HH121" s="191" t="s">
        <v>3077</v>
      </c>
      <c r="HI121" s="191" t="s">
        <v>21</v>
      </c>
      <c r="HJ121" s="191">
        <v>2</v>
      </c>
      <c r="HK121" s="191" t="s">
        <v>14</v>
      </c>
      <c r="HL121" s="191" t="s">
        <v>14</v>
      </c>
      <c r="HM121" s="192">
        <v>44498</v>
      </c>
      <c r="HN121" s="190" t="s">
        <v>4859</v>
      </c>
      <c r="HO121" s="184">
        <v>2</v>
      </c>
      <c r="HP121" s="184" t="s">
        <v>3077</v>
      </c>
      <c r="HQ121" s="184" t="s">
        <v>21</v>
      </c>
      <c r="HR121" s="184">
        <v>2</v>
      </c>
      <c r="HS121" s="184" t="s">
        <v>14</v>
      </c>
      <c r="HT121" s="184" t="s">
        <v>14</v>
      </c>
      <c r="HU121" s="181">
        <v>44498</v>
      </c>
      <c r="HV121" s="191" t="s">
        <v>4856</v>
      </c>
      <c r="HW121" s="191">
        <v>0</v>
      </c>
      <c r="HX121" s="191" t="s">
        <v>3077</v>
      </c>
      <c r="HY121" s="191" t="s">
        <v>21</v>
      </c>
      <c r="HZ121" s="191">
        <v>2</v>
      </c>
      <c r="IA121" s="191" t="s">
        <v>14</v>
      </c>
      <c r="IB121" s="191" t="s">
        <v>14</v>
      </c>
      <c r="IC121" s="192">
        <v>44498</v>
      </c>
      <c r="ID121" s="190" t="s">
        <v>4858</v>
      </c>
      <c r="IE121" s="184">
        <v>0</v>
      </c>
      <c r="IF121" s="184" t="s">
        <v>3077</v>
      </c>
      <c r="IG121" s="184" t="s">
        <v>21</v>
      </c>
      <c r="IH121" s="184">
        <v>2</v>
      </c>
      <c r="II121" s="184" t="s">
        <v>14</v>
      </c>
      <c r="IJ121" s="184" t="s">
        <v>14</v>
      </c>
      <c r="IK121" s="181">
        <v>44498</v>
      </c>
      <c r="IL121" s="191" t="s">
        <v>4857</v>
      </c>
      <c r="IM121" s="191">
        <v>2</v>
      </c>
      <c r="IN121" s="191" t="s">
        <v>3077</v>
      </c>
      <c r="IO121" s="191" t="s">
        <v>21</v>
      </c>
      <c r="IP121" s="191">
        <v>2</v>
      </c>
      <c r="IQ121" s="191" t="s">
        <v>14</v>
      </c>
      <c r="IR121" s="191" t="s">
        <v>14</v>
      </c>
      <c r="IS121" s="192">
        <v>44498</v>
      </c>
    </row>
    <row r="122" spans="1:253" s="286" customFormat="1" ht="12.75" customHeight="1" x14ac:dyDescent="0.2">
      <c r="A122" s="286" t="s">
        <v>702</v>
      </c>
      <c r="B122" s="286" t="s">
        <v>7815</v>
      </c>
      <c r="C122" s="286" t="s">
        <v>703</v>
      </c>
      <c r="D122" s="286" t="s">
        <v>673</v>
      </c>
      <c r="E122" s="286" t="s">
        <v>7507</v>
      </c>
      <c r="F122" s="286" t="s">
        <v>2858</v>
      </c>
      <c r="G122" s="179">
        <v>16797000</v>
      </c>
      <c r="H122" s="180" t="s">
        <v>2849</v>
      </c>
      <c r="I122" s="180" t="s">
        <v>21</v>
      </c>
      <c r="J122" s="180">
        <v>2</v>
      </c>
      <c r="K122" s="180" t="s">
        <v>2851</v>
      </c>
      <c r="L122" s="180" t="s">
        <v>2850</v>
      </c>
      <c r="M122" s="181">
        <v>44281</v>
      </c>
      <c r="N122" s="195" t="s">
        <v>1693</v>
      </c>
      <c r="O122" s="182">
        <v>205671</v>
      </c>
      <c r="P122" s="182" t="s">
        <v>1690</v>
      </c>
      <c r="Q122" s="182" t="s">
        <v>21</v>
      </c>
      <c r="R122" s="182">
        <v>2</v>
      </c>
      <c r="S122" s="182" t="s">
        <v>1692</v>
      </c>
      <c r="T122" s="182" t="s">
        <v>1691</v>
      </c>
      <c r="U122" s="183">
        <v>43914</v>
      </c>
      <c r="V122" s="195" t="s">
        <v>1700</v>
      </c>
      <c r="W122" s="180">
        <v>2577000</v>
      </c>
      <c r="X122" s="180" t="s">
        <v>1697</v>
      </c>
      <c r="Y122" s="180" t="s">
        <v>21</v>
      </c>
      <c r="Z122" s="180">
        <v>2</v>
      </c>
      <c r="AA122" s="180" t="s">
        <v>1699</v>
      </c>
      <c r="AB122" s="180" t="s">
        <v>1698</v>
      </c>
      <c r="AC122" s="181">
        <v>43914</v>
      </c>
      <c r="AD122" s="195" t="s">
        <v>1696</v>
      </c>
      <c r="AE122" s="188">
        <v>1123000</v>
      </c>
      <c r="AF122" s="188" t="s">
        <v>1679</v>
      </c>
      <c r="AG122" s="188" t="s">
        <v>21</v>
      </c>
      <c r="AH122" s="188">
        <v>2</v>
      </c>
      <c r="AI122" s="188" t="s">
        <v>1680</v>
      </c>
      <c r="AJ122" s="188" t="s">
        <v>1687</v>
      </c>
      <c r="AK122" s="189">
        <v>43914</v>
      </c>
      <c r="AL122" s="195" t="s">
        <v>2861</v>
      </c>
      <c r="AM122" s="180">
        <v>371000</v>
      </c>
      <c r="AN122" s="180" t="s">
        <v>2842</v>
      </c>
      <c r="AO122" s="180" t="s">
        <v>21</v>
      </c>
      <c r="AP122" s="180">
        <v>2</v>
      </c>
      <c r="AQ122" s="180" t="s">
        <v>2860</v>
      </c>
      <c r="AR122" s="180" t="s">
        <v>2859</v>
      </c>
      <c r="AS122" s="181">
        <v>44281</v>
      </c>
      <c r="AT122" s="196" t="s">
        <v>711</v>
      </c>
      <c r="AU122" s="188" t="s">
        <v>14</v>
      </c>
      <c r="AV122" s="188">
        <v>0</v>
      </c>
      <c r="AW122" s="188" t="s">
        <v>21</v>
      </c>
      <c r="AX122" s="188">
        <v>2</v>
      </c>
      <c r="AY122" s="188" t="s">
        <v>354</v>
      </c>
      <c r="AZ122" s="188">
        <v>0</v>
      </c>
      <c r="BA122" s="189">
        <v>43511</v>
      </c>
      <c r="BB122" s="195" t="s">
        <v>710</v>
      </c>
      <c r="BC122" s="180" t="s">
        <v>14</v>
      </c>
      <c r="BD122" s="180">
        <v>0</v>
      </c>
      <c r="BE122" s="180" t="s">
        <v>21</v>
      </c>
      <c r="BF122" s="180">
        <v>2</v>
      </c>
      <c r="BG122" s="180" t="s">
        <v>354</v>
      </c>
      <c r="BH122" s="180">
        <v>0</v>
      </c>
      <c r="BI122" s="181">
        <v>43511</v>
      </c>
      <c r="BJ122" s="196" t="s">
        <v>2863</v>
      </c>
      <c r="BK122" s="196">
        <v>25</v>
      </c>
      <c r="BL122" s="196" t="s">
        <v>2854</v>
      </c>
      <c r="BM122" s="196" t="s">
        <v>59</v>
      </c>
      <c r="BN122" s="196">
        <v>3</v>
      </c>
      <c r="BO122" s="196" t="s">
        <v>2862</v>
      </c>
      <c r="BP122" s="188" t="s">
        <v>2855</v>
      </c>
      <c r="BQ122" s="197">
        <v>44281</v>
      </c>
      <c r="BR122" s="195" t="s">
        <v>704</v>
      </c>
      <c r="BS122" s="198" t="s">
        <v>14</v>
      </c>
      <c r="BT122" s="198">
        <v>0</v>
      </c>
      <c r="BU122" s="198" t="s">
        <v>21</v>
      </c>
      <c r="BV122" s="198">
        <v>2</v>
      </c>
      <c r="BW122" s="198" t="s">
        <v>354</v>
      </c>
      <c r="BX122" s="198">
        <v>0</v>
      </c>
      <c r="BY122" s="181">
        <v>43511</v>
      </c>
      <c r="BZ122" s="196" t="s">
        <v>706</v>
      </c>
      <c r="CA122" s="196">
        <v>0</v>
      </c>
      <c r="CB122" s="196" t="s">
        <v>14</v>
      </c>
      <c r="CC122" s="196" t="s">
        <v>21</v>
      </c>
      <c r="CD122" s="196">
        <v>2</v>
      </c>
      <c r="CE122" s="196" t="s">
        <v>705</v>
      </c>
      <c r="CF122" s="196" t="s">
        <v>14</v>
      </c>
      <c r="CG122" s="197">
        <v>43511</v>
      </c>
      <c r="CH122" s="195" t="s">
        <v>8303</v>
      </c>
      <c r="CI122" s="196" t="e">
        <v>#N/A</v>
      </c>
      <c r="CJ122" s="196" t="e">
        <v>#N/A</v>
      </c>
      <c r="CK122" s="196" t="e">
        <v>#N/A</v>
      </c>
      <c r="CL122" s="196" t="e">
        <v>#N/A</v>
      </c>
      <c r="CM122" s="196" t="e">
        <v>#N/A</v>
      </c>
      <c r="CN122" s="196" t="e">
        <v>#N/A</v>
      </c>
      <c r="CO122" s="199" t="e">
        <v>#N/A</v>
      </c>
      <c r="CP122" s="196" t="s">
        <v>709</v>
      </c>
      <c r="CQ122" s="198" t="s">
        <v>14</v>
      </c>
      <c r="CR122" s="198">
        <v>0</v>
      </c>
      <c r="CS122" s="198" t="s">
        <v>21</v>
      </c>
      <c r="CT122" s="198">
        <v>2</v>
      </c>
      <c r="CU122" s="198" t="s">
        <v>354</v>
      </c>
      <c r="CV122" s="198">
        <v>0</v>
      </c>
      <c r="CW122" s="181">
        <v>43511</v>
      </c>
      <c r="CX122" s="196" t="s">
        <v>1701</v>
      </c>
      <c r="CY122" s="188">
        <v>1123000</v>
      </c>
      <c r="CZ122" s="188" t="s">
        <v>1679</v>
      </c>
      <c r="DA122" s="188" t="s">
        <v>21</v>
      </c>
      <c r="DB122" s="188">
        <v>2</v>
      </c>
      <c r="DC122" s="188" t="s">
        <v>1688</v>
      </c>
      <c r="DD122" s="188" t="s">
        <v>1687</v>
      </c>
      <c r="DE122" s="194">
        <v>43914</v>
      </c>
      <c r="DF122" s="195" t="s">
        <v>1694</v>
      </c>
      <c r="DG122" s="180">
        <v>1454000</v>
      </c>
      <c r="DH122" s="198" t="s">
        <v>1679</v>
      </c>
      <c r="DI122" s="198" t="s">
        <v>21</v>
      </c>
      <c r="DJ122" s="198">
        <v>2</v>
      </c>
      <c r="DK122" s="198" t="s">
        <v>1688</v>
      </c>
      <c r="DL122" s="198" t="s">
        <v>1687</v>
      </c>
      <c r="DM122" s="181">
        <v>43914</v>
      </c>
      <c r="DN122" s="196" t="s">
        <v>1703</v>
      </c>
      <c r="DO122" s="188">
        <v>0</v>
      </c>
      <c r="DP122" s="196" t="s">
        <v>1679</v>
      </c>
      <c r="DQ122" s="196" t="s">
        <v>21</v>
      </c>
      <c r="DR122" s="196">
        <v>2</v>
      </c>
      <c r="DS122" s="196" t="s">
        <v>1688</v>
      </c>
      <c r="DT122" s="196" t="s">
        <v>1687</v>
      </c>
      <c r="DU122" s="197">
        <v>43914</v>
      </c>
      <c r="DV122" s="195" t="s">
        <v>1695</v>
      </c>
      <c r="DW122" s="180">
        <v>694000</v>
      </c>
      <c r="DX122" s="198" t="s">
        <v>1679</v>
      </c>
      <c r="DY122" s="198" t="s">
        <v>21</v>
      </c>
      <c r="DZ122" s="198">
        <v>2</v>
      </c>
      <c r="EA122" s="198" t="s">
        <v>1688</v>
      </c>
      <c r="EB122" s="198" t="s">
        <v>1687</v>
      </c>
      <c r="EC122" s="181">
        <v>43914</v>
      </c>
      <c r="ED122" s="196" t="s">
        <v>1702</v>
      </c>
      <c r="EE122" s="188">
        <v>429000</v>
      </c>
      <c r="EF122" s="196" t="s">
        <v>1679</v>
      </c>
      <c r="EG122" s="196" t="s">
        <v>21</v>
      </c>
      <c r="EH122" s="196">
        <v>2</v>
      </c>
      <c r="EI122" s="196" t="s">
        <v>1688</v>
      </c>
      <c r="EJ122" s="196" t="s">
        <v>1687</v>
      </c>
      <c r="EK122" s="197">
        <v>43914</v>
      </c>
      <c r="EL122" s="195" t="s">
        <v>1689</v>
      </c>
      <c r="EM122" s="180">
        <v>0</v>
      </c>
      <c r="EN122" s="198" t="s">
        <v>1679</v>
      </c>
      <c r="EO122" s="198" t="s">
        <v>21</v>
      </c>
      <c r="EP122" s="198">
        <v>2</v>
      </c>
      <c r="EQ122" s="198" t="s">
        <v>1688</v>
      </c>
      <c r="ER122" s="198" t="s">
        <v>1687</v>
      </c>
      <c r="ES122" s="181">
        <v>43914</v>
      </c>
      <c r="ET122" s="196" t="s">
        <v>2864</v>
      </c>
      <c r="EU122" s="196">
        <v>221</v>
      </c>
      <c r="EV122" s="196" t="s">
        <v>2854</v>
      </c>
      <c r="EW122" s="196" t="s">
        <v>59</v>
      </c>
      <c r="EX122" s="196">
        <v>3</v>
      </c>
      <c r="EY122" s="196" t="s">
        <v>2856</v>
      </c>
      <c r="EZ122" s="196" t="s">
        <v>2855</v>
      </c>
      <c r="FA122" s="197">
        <v>44281</v>
      </c>
      <c r="FB122" s="195" t="s">
        <v>708</v>
      </c>
      <c r="FC122" s="198">
        <v>2</v>
      </c>
      <c r="FD122" s="198">
        <v>0</v>
      </c>
      <c r="FE122" s="198" t="s">
        <v>21</v>
      </c>
      <c r="FF122" s="198">
        <v>2</v>
      </c>
      <c r="FG122" s="198" t="s">
        <v>707</v>
      </c>
      <c r="FH122" s="198">
        <v>0</v>
      </c>
      <c r="FI122" s="181">
        <v>43511</v>
      </c>
      <c r="FJ122" s="195" t="s">
        <v>712</v>
      </c>
      <c r="FK122" s="196" t="s">
        <v>14</v>
      </c>
      <c r="FL122" s="196">
        <v>0</v>
      </c>
      <c r="FM122" s="196" t="s">
        <v>21</v>
      </c>
      <c r="FN122" s="196">
        <v>2</v>
      </c>
      <c r="FO122" s="196" t="s">
        <v>354</v>
      </c>
      <c r="FP122" s="188">
        <v>0</v>
      </c>
      <c r="FQ122" s="189">
        <v>43511</v>
      </c>
      <c r="FR122" s="195" t="s">
        <v>713</v>
      </c>
      <c r="FS122" s="198" t="s">
        <v>14</v>
      </c>
      <c r="FT122" s="198">
        <v>0</v>
      </c>
      <c r="FU122" s="198" t="s">
        <v>21</v>
      </c>
      <c r="FV122" s="198">
        <v>2</v>
      </c>
      <c r="FW122" s="198" t="s">
        <v>354</v>
      </c>
      <c r="FX122" s="198">
        <v>0</v>
      </c>
      <c r="FY122" s="181">
        <v>43511</v>
      </c>
      <c r="FZ122" s="196" t="s">
        <v>4863</v>
      </c>
      <c r="GA122" s="196">
        <v>1</v>
      </c>
      <c r="GB122" s="196" t="s">
        <v>3077</v>
      </c>
      <c r="GC122" s="196" t="s">
        <v>21</v>
      </c>
      <c r="GD122" s="196">
        <v>2</v>
      </c>
      <c r="GE122" s="196" t="s">
        <v>14</v>
      </c>
      <c r="GF122" s="196" t="s">
        <v>14</v>
      </c>
      <c r="GG122" s="197">
        <v>44498</v>
      </c>
      <c r="GH122" s="195" t="s">
        <v>4869</v>
      </c>
      <c r="GI122" s="198">
        <v>2</v>
      </c>
      <c r="GJ122" s="198" t="s">
        <v>3077</v>
      </c>
      <c r="GK122" s="198" t="s">
        <v>21</v>
      </c>
      <c r="GL122" s="198">
        <v>2</v>
      </c>
      <c r="GM122" s="198" t="s">
        <v>14</v>
      </c>
      <c r="GN122" s="198" t="s">
        <v>14</v>
      </c>
      <c r="GO122" s="181">
        <v>44498</v>
      </c>
      <c r="GP122" s="196" t="s">
        <v>4864</v>
      </c>
      <c r="GQ122" s="196">
        <v>1</v>
      </c>
      <c r="GR122" s="196" t="s">
        <v>3077</v>
      </c>
      <c r="GS122" s="196" t="s">
        <v>21</v>
      </c>
      <c r="GT122" s="196">
        <v>2</v>
      </c>
      <c r="GU122" s="196" t="s">
        <v>14</v>
      </c>
      <c r="GV122" s="196" t="s">
        <v>14</v>
      </c>
      <c r="GW122" s="197">
        <v>44498</v>
      </c>
      <c r="GX122" s="195" t="s">
        <v>4870</v>
      </c>
      <c r="GY122" s="198">
        <v>0</v>
      </c>
      <c r="GZ122" s="198" t="s">
        <v>3077</v>
      </c>
      <c r="HA122" s="198" t="s">
        <v>21</v>
      </c>
      <c r="HB122" s="198">
        <v>2</v>
      </c>
      <c r="HC122" s="198" t="s">
        <v>14</v>
      </c>
      <c r="HD122" s="198" t="s">
        <v>14</v>
      </c>
      <c r="HE122" s="181">
        <v>44498</v>
      </c>
      <c r="HF122" s="196" t="s">
        <v>4862</v>
      </c>
      <c r="HG122" s="196">
        <v>0</v>
      </c>
      <c r="HH122" s="196" t="s">
        <v>3077</v>
      </c>
      <c r="HI122" s="196" t="s">
        <v>21</v>
      </c>
      <c r="HJ122" s="196">
        <v>2</v>
      </c>
      <c r="HK122" s="196" t="s">
        <v>14</v>
      </c>
      <c r="HL122" s="196" t="s">
        <v>14</v>
      </c>
      <c r="HM122" s="197">
        <v>44498</v>
      </c>
      <c r="HN122" s="195" t="s">
        <v>4868</v>
      </c>
      <c r="HO122" s="198">
        <v>2</v>
      </c>
      <c r="HP122" s="198" t="s">
        <v>3077</v>
      </c>
      <c r="HQ122" s="198" t="s">
        <v>21</v>
      </c>
      <c r="HR122" s="198">
        <v>2</v>
      </c>
      <c r="HS122" s="198" t="s">
        <v>14</v>
      </c>
      <c r="HT122" s="198" t="s">
        <v>14</v>
      </c>
      <c r="HU122" s="181">
        <v>44498</v>
      </c>
      <c r="HV122" s="196" t="s">
        <v>4865</v>
      </c>
      <c r="HW122" s="196">
        <v>0</v>
      </c>
      <c r="HX122" s="196" t="s">
        <v>3077</v>
      </c>
      <c r="HY122" s="196" t="s">
        <v>21</v>
      </c>
      <c r="HZ122" s="196">
        <v>2</v>
      </c>
      <c r="IA122" s="196" t="s">
        <v>14</v>
      </c>
      <c r="IB122" s="196" t="s">
        <v>14</v>
      </c>
      <c r="IC122" s="197">
        <v>44498</v>
      </c>
      <c r="ID122" s="195" t="s">
        <v>4867</v>
      </c>
      <c r="IE122" s="198">
        <v>0</v>
      </c>
      <c r="IF122" s="198" t="s">
        <v>3077</v>
      </c>
      <c r="IG122" s="198" t="s">
        <v>21</v>
      </c>
      <c r="IH122" s="198">
        <v>2</v>
      </c>
      <c r="II122" s="198" t="s">
        <v>14</v>
      </c>
      <c r="IJ122" s="198" t="s">
        <v>14</v>
      </c>
      <c r="IK122" s="181">
        <v>44498</v>
      </c>
      <c r="IL122" s="196" t="s">
        <v>4866</v>
      </c>
      <c r="IM122" s="196">
        <v>1</v>
      </c>
      <c r="IN122" s="196" t="s">
        <v>3077</v>
      </c>
      <c r="IO122" s="196" t="s">
        <v>21</v>
      </c>
      <c r="IP122" s="196">
        <v>2</v>
      </c>
      <c r="IQ122" s="196" t="s">
        <v>14</v>
      </c>
      <c r="IR122" s="196" t="s">
        <v>14</v>
      </c>
      <c r="IS122" s="197">
        <v>44498</v>
      </c>
    </row>
    <row r="123" spans="1:253" s="286" customFormat="1" ht="12.75" customHeight="1" x14ac:dyDescent="0.2">
      <c r="A123" s="286" t="s">
        <v>714</v>
      </c>
      <c r="B123" s="286" t="s">
        <v>7808</v>
      </c>
      <c r="C123" s="286" t="s">
        <v>715</v>
      </c>
      <c r="D123" s="286" t="s">
        <v>673</v>
      </c>
      <c r="E123" s="286" t="s">
        <v>7507</v>
      </c>
      <c r="F123" s="286" t="s">
        <v>2879</v>
      </c>
      <c r="G123" s="179">
        <v>16797000</v>
      </c>
      <c r="H123" s="180" t="s">
        <v>2849</v>
      </c>
      <c r="I123" s="180" t="s">
        <v>21</v>
      </c>
      <c r="J123" s="180">
        <v>2</v>
      </c>
      <c r="K123" s="180" t="s">
        <v>2851</v>
      </c>
      <c r="L123" s="180" t="s">
        <v>2850</v>
      </c>
      <c r="M123" s="181">
        <v>44281</v>
      </c>
      <c r="N123" s="190" t="s">
        <v>722</v>
      </c>
      <c r="O123" s="182">
        <v>220000</v>
      </c>
      <c r="P123" s="182">
        <v>0</v>
      </c>
      <c r="Q123" s="182" t="s">
        <v>21</v>
      </c>
      <c r="R123" s="182">
        <v>2</v>
      </c>
      <c r="S123" s="182" t="s">
        <v>721</v>
      </c>
      <c r="T123" s="182">
        <v>0</v>
      </c>
      <c r="U123" s="183">
        <v>43511</v>
      </c>
      <c r="V123" s="190" t="s">
        <v>1706</v>
      </c>
      <c r="W123" s="180">
        <v>38000</v>
      </c>
      <c r="X123" s="180" t="s">
        <v>1679</v>
      </c>
      <c r="Y123" s="180" t="s">
        <v>59</v>
      </c>
      <c r="Z123" s="180">
        <v>3</v>
      </c>
      <c r="AA123" s="180" t="s">
        <v>1704</v>
      </c>
      <c r="AB123" s="180" t="s">
        <v>1687</v>
      </c>
      <c r="AC123" s="181">
        <v>43914</v>
      </c>
      <c r="AD123" s="190" t="s">
        <v>1705</v>
      </c>
      <c r="AE123" s="188">
        <v>38000</v>
      </c>
      <c r="AF123" s="188" t="s">
        <v>1679</v>
      </c>
      <c r="AG123" s="188" t="s">
        <v>59</v>
      </c>
      <c r="AH123" s="188">
        <v>3</v>
      </c>
      <c r="AI123" s="188" t="s">
        <v>1704</v>
      </c>
      <c r="AJ123" s="188" t="s">
        <v>1687</v>
      </c>
      <c r="AK123" s="189">
        <v>43914</v>
      </c>
      <c r="AL123" s="190" t="s">
        <v>724</v>
      </c>
      <c r="AM123" s="180" t="s">
        <v>14</v>
      </c>
      <c r="AN123" s="180">
        <v>0</v>
      </c>
      <c r="AO123" s="180" t="s">
        <v>21</v>
      </c>
      <c r="AP123" s="180">
        <v>2</v>
      </c>
      <c r="AQ123" s="180" t="s">
        <v>354</v>
      </c>
      <c r="AR123" s="180">
        <v>0</v>
      </c>
      <c r="AS123" s="181">
        <v>43511</v>
      </c>
      <c r="AT123" s="191" t="s">
        <v>720</v>
      </c>
      <c r="AU123" s="188" t="s">
        <v>14</v>
      </c>
      <c r="AV123" s="188">
        <v>0</v>
      </c>
      <c r="AW123" s="188" t="s">
        <v>21</v>
      </c>
      <c r="AX123" s="188">
        <v>2</v>
      </c>
      <c r="AY123" s="188" t="s">
        <v>354</v>
      </c>
      <c r="AZ123" s="188">
        <v>0</v>
      </c>
      <c r="BA123" s="189">
        <v>43511</v>
      </c>
      <c r="BB123" s="190" t="s">
        <v>719</v>
      </c>
      <c r="BC123" s="180" t="s">
        <v>14</v>
      </c>
      <c r="BD123" s="180">
        <v>0</v>
      </c>
      <c r="BE123" s="180" t="s">
        <v>21</v>
      </c>
      <c r="BF123" s="180">
        <v>2</v>
      </c>
      <c r="BG123" s="180" t="s">
        <v>354</v>
      </c>
      <c r="BH123" s="180">
        <v>0</v>
      </c>
      <c r="BI123" s="181">
        <v>43511</v>
      </c>
      <c r="BJ123" s="191" t="s">
        <v>2881</v>
      </c>
      <c r="BK123" s="191">
        <v>4</v>
      </c>
      <c r="BL123" s="191" t="s">
        <v>2854</v>
      </c>
      <c r="BM123" s="191" t="s">
        <v>59</v>
      </c>
      <c r="BN123" s="191">
        <v>3</v>
      </c>
      <c r="BO123" s="191" t="s">
        <v>2880</v>
      </c>
      <c r="BP123" s="188" t="s">
        <v>2855</v>
      </c>
      <c r="BQ123" s="192">
        <v>44281</v>
      </c>
      <c r="BR123" s="190" t="s">
        <v>716</v>
      </c>
      <c r="BS123" s="184" t="s">
        <v>14</v>
      </c>
      <c r="BT123" s="184">
        <v>0</v>
      </c>
      <c r="BU123" s="184" t="s">
        <v>21</v>
      </c>
      <c r="BV123" s="184">
        <v>2</v>
      </c>
      <c r="BW123" s="184" t="s">
        <v>354</v>
      </c>
      <c r="BX123" s="184">
        <v>0</v>
      </c>
      <c r="BY123" s="181">
        <v>43511</v>
      </c>
      <c r="BZ123" s="191" t="s">
        <v>717</v>
      </c>
      <c r="CA123" s="191" t="s">
        <v>14</v>
      </c>
      <c r="CB123" s="191">
        <v>0</v>
      </c>
      <c r="CC123" s="191" t="s">
        <v>14</v>
      </c>
      <c r="CD123" s="191" t="s">
        <v>14</v>
      </c>
      <c r="CE123" s="191" t="s">
        <v>354</v>
      </c>
      <c r="CF123" s="191">
        <v>0</v>
      </c>
      <c r="CG123" s="192">
        <v>43511</v>
      </c>
      <c r="CH123" s="190" t="s">
        <v>8304</v>
      </c>
      <c r="CI123" s="191" t="e">
        <v>#N/A</v>
      </c>
      <c r="CJ123" s="191" t="e">
        <v>#N/A</v>
      </c>
      <c r="CK123" s="191" t="e">
        <v>#N/A</v>
      </c>
      <c r="CL123" s="191" t="e">
        <v>#N/A</v>
      </c>
      <c r="CM123" s="191" t="e">
        <v>#N/A</v>
      </c>
      <c r="CN123" s="191" t="e">
        <v>#N/A</v>
      </c>
      <c r="CO123" s="193" t="e">
        <v>#N/A</v>
      </c>
      <c r="CP123" s="191" t="s">
        <v>718</v>
      </c>
      <c r="CQ123" s="184" t="s">
        <v>14</v>
      </c>
      <c r="CR123" s="184">
        <v>0</v>
      </c>
      <c r="CS123" s="184" t="s">
        <v>21</v>
      </c>
      <c r="CT123" s="184">
        <v>2</v>
      </c>
      <c r="CU123" s="184" t="s">
        <v>354</v>
      </c>
      <c r="CV123" s="184">
        <v>0</v>
      </c>
      <c r="CW123" s="181">
        <v>43511</v>
      </c>
      <c r="CX123" s="191" t="s">
        <v>1998</v>
      </c>
      <c r="CY123" s="188">
        <v>18000</v>
      </c>
      <c r="CZ123" s="188" t="s">
        <v>1992</v>
      </c>
      <c r="DA123" s="188" t="s">
        <v>59</v>
      </c>
      <c r="DB123" s="188">
        <v>3</v>
      </c>
      <c r="DC123" s="188" t="s">
        <v>1994</v>
      </c>
      <c r="DD123" s="188" t="s">
        <v>1993</v>
      </c>
      <c r="DE123" s="194">
        <v>44041</v>
      </c>
      <c r="DF123" s="190" t="s">
        <v>1996</v>
      </c>
      <c r="DG123" s="180">
        <v>0</v>
      </c>
      <c r="DH123" s="184" t="s">
        <v>1992</v>
      </c>
      <c r="DI123" s="184" t="s">
        <v>59</v>
      </c>
      <c r="DJ123" s="184">
        <v>3</v>
      </c>
      <c r="DK123" s="184" t="s">
        <v>1994</v>
      </c>
      <c r="DL123" s="184" t="s">
        <v>1993</v>
      </c>
      <c r="DM123" s="181">
        <v>44041</v>
      </c>
      <c r="DN123" s="191" t="s">
        <v>2000</v>
      </c>
      <c r="DO123" s="188">
        <v>20000</v>
      </c>
      <c r="DP123" s="191" t="s">
        <v>1992</v>
      </c>
      <c r="DQ123" s="191" t="s">
        <v>59</v>
      </c>
      <c r="DR123" s="191">
        <v>3</v>
      </c>
      <c r="DS123" s="191" t="s">
        <v>1994</v>
      </c>
      <c r="DT123" s="191" t="s">
        <v>1993</v>
      </c>
      <c r="DU123" s="192">
        <v>44041</v>
      </c>
      <c r="DV123" s="190" t="s">
        <v>1997</v>
      </c>
      <c r="DW123" s="180">
        <v>11000</v>
      </c>
      <c r="DX123" s="184" t="s">
        <v>1992</v>
      </c>
      <c r="DY123" s="184" t="s">
        <v>59</v>
      </c>
      <c r="DZ123" s="184">
        <v>3</v>
      </c>
      <c r="EA123" s="184" t="s">
        <v>1994</v>
      </c>
      <c r="EB123" s="184" t="s">
        <v>1993</v>
      </c>
      <c r="EC123" s="181">
        <v>44041</v>
      </c>
      <c r="ED123" s="191" t="s">
        <v>1999</v>
      </c>
      <c r="EE123" s="188">
        <v>6000</v>
      </c>
      <c r="EF123" s="191" t="s">
        <v>1992</v>
      </c>
      <c r="EG123" s="191" t="s">
        <v>59</v>
      </c>
      <c r="EH123" s="191">
        <v>3</v>
      </c>
      <c r="EI123" s="191" t="s">
        <v>1994</v>
      </c>
      <c r="EJ123" s="191" t="s">
        <v>1993</v>
      </c>
      <c r="EK123" s="192">
        <v>44041</v>
      </c>
      <c r="EL123" s="190" t="s">
        <v>1995</v>
      </c>
      <c r="EM123" s="180">
        <v>1000</v>
      </c>
      <c r="EN123" s="184" t="s">
        <v>1992</v>
      </c>
      <c r="EO123" s="184" t="s">
        <v>59</v>
      </c>
      <c r="EP123" s="184">
        <v>3</v>
      </c>
      <c r="EQ123" s="184" t="s">
        <v>1994</v>
      </c>
      <c r="ER123" s="184" t="s">
        <v>1993</v>
      </c>
      <c r="ES123" s="181">
        <v>44041</v>
      </c>
      <c r="ET123" s="191" t="s">
        <v>2882</v>
      </c>
      <c r="EU123" s="191">
        <v>221</v>
      </c>
      <c r="EV123" s="191" t="s">
        <v>2854</v>
      </c>
      <c r="EW123" s="191" t="s">
        <v>59</v>
      </c>
      <c r="EX123" s="191">
        <v>3</v>
      </c>
      <c r="EY123" s="191" t="s">
        <v>2856</v>
      </c>
      <c r="EZ123" s="191" t="s">
        <v>2855</v>
      </c>
      <c r="FA123" s="192">
        <v>44281</v>
      </c>
      <c r="FB123" s="190" t="s">
        <v>1342</v>
      </c>
      <c r="FC123" s="184">
        <v>3</v>
      </c>
      <c r="FD123" s="184" t="s">
        <v>14</v>
      </c>
      <c r="FE123" s="184" t="s">
        <v>41</v>
      </c>
      <c r="FF123" s="184">
        <v>1</v>
      </c>
      <c r="FG123" s="184" t="s">
        <v>1341</v>
      </c>
      <c r="FH123" s="184" t="s">
        <v>14</v>
      </c>
      <c r="FI123" s="181">
        <v>43769</v>
      </c>
      <c r="FJ123" s="190" t="s">
        <v>725</v>
      </c>
      <c r="FK123" s="191" t="s">
        <v>14</v>
      </c>
      <c r="FL123" s="191">
        <v>0</v>
      </c>
      <c r="FM123" s="191" t="s">
        <v>21</v>
      </c>
      <c r="FN123" s="191">
        <v>2</v>
      </c>
      <c r="FO123" s="191" t="s">
        <v>354</v>
      </c>
      <c r="FP123" s="188">
        <v>0</v>
      </c>
      <c r="FQ123" s="189">
        <v>43511</v>
      </c>
      <c r="FR123" s="190" t="s">
        <v>726</v>
      </c>
      <c r="FS123" s="184" t="s">
        <v>14</v>
      </c>
      <c r="FT123" s="184">
        <v>0</v>
      </c>
      <c r="FU123" s="184" t="s">
        <v>21</v>
      </c>
      <c r="FV123" s="184">
        <v>2</v>
      </c>
      <c r="FW123" s="184" t="s">
        <v>354</v>
      </c>
      <c r="FX123" s="184">
        <v>0</v>
      </c>
      <c r="FY123" s="181">
        <v>43511</v>
      </c>
      <c r="FZ123" s="191" t="s">
        <v>4872</v>
      </c>
      <c r="GA123" s="191">
        <v>1</v>
      </c>
      <c r="GB123" s="191" t="s">
        <v>3077</v>
      </c>
      <c r="GC123" s="191" t="s">
        <v>21</v>
      </c>
      <c r="GD123" s="191">
        <v>2</v>
      </c>
      <c r="GE123" s="191" t="s">
        <v>14</v>
      </c>
      <c r="GF123" s="191" t="s">
        <v>14</v>
      </c>
      <c r="GG123" s="192">
        <v>44498</v>
      </c>
      <c r="GH123" s="190" t="s">
        <v>4878</v>
      </c>
      <c r="GI123" s="184">
        <v>2</v>
      </c>
      <c r="GJ123" s="184" t="s">
        <v>3077</v>
      </c>
      <c r="GK123" s="184" t="s">
        <v>21</v>
      </c>
      <c r="GL123" s="184">
        <v>2</v>
      </c>
      <c r="GM123" s="184" t="s">
        <v>14</v>
      </c>
      <c r="GN123" s="184" t="s">
        <v>14</v>
      </c>
      <c r="GO123" s="181">
        <v>44498</v>
      </c>
      <c r="GP123" s="191" t="s">
        <v>4873</v>
      </c>
      <c r="GQ123" s="191">
        <v>1</v>
      </c>
      <c r="GR123" s="191" t="s">
        <v>3077</v>
      </c>
      <c r="GS123" s="191" t="s">
        <v>21</v>
      </c>
      <c r="GT123" s="191">
        <v>2</v>
      </c>
      <c r="GU123" s="191" t="s">
        <v>14</v>
      </c>
      <c r="GV123" s="191" t="s">
        <v>14</v>
      </c>
      <c r="GW123" s="192">
        <v>44498</v>
      </c>
      <c r="GX123" s="190" t="s">
        <v>4879</v>
      </c>
      <c r="GY123" s="184">
        <v>0</v>
      </c>
      <c r="GZ123" s="184" t="s">
        <v>3077</v>
      </c>
      <c r="HA123" s="184" t="s">
        <v>21</v>
      </c>
      <c r="HB123" s="184">
        <v>2</v>
      </c>
      <c r="HC123" s="184" t="s">
        <v>14</v>
      </c>
      <c r="HD123" s="184" t="s">
        <v>14</v>
      </c>
      <c r="HE123" s="181">
        <v>44498</v>
      </c>
      <c r="HF123" s="191" t="s">
        <v>4871</v>
      </c>
      <c r="HG123" s="191">
        <v>0</v>
      </c>
      <c r="HH123" s="191" t="s">
        <v>3077</v>
      </c>
      <c r="HI123" s="191" t="s">
        <v>21</v>
      </c>
      <c r="HJ123" s="191">
        <v>2</v>
      </c>
      <c r="HK123" s="191" t="s">
        <v>14</v>
      </c>
      <c r="HL123" s="191" t="s">
        <v>14</v>
      </c>
      <c r="HM123" s="192">
        <v>44498</v>
      </c>
      <c r="HN123" s="190" t="s">
        <v>4877</v>
      </c>
      <c r="HO123" s="184">
        <v>2</v>
      </c>
      <c r="HP123" s="184" t="s">
        <v>3077</v>
      </c>
      <c r="HQ123" s="184" t="s">
        <v>21</v>
      </c>
      <c r="HR123" s="184">
        <v>2</v>
      </c>
      <c r="HS123" s="184" t="s">
        <v>14</v>
      </c>
      <c r="HT123" s="184" t="s">
        <v>14</v>
      </c>
      <c r="HU123" s="181">
        <v>44498</v>
      </c>
      <c r="HV123" s="191" t="s">
        <v>4874</v>
      </c>
      <c r="HW123" s="191">
        <v>0</v>
      </c>
      <c r="HX123" s="191" t="s">
        <v>3077</v>
      </c>
      <c r="HY123" s="191" t="s">
        <v>21</v>
      </c>
      <c r="HZ123" s="191">
        <v>2</v>
      </c>
      <c r="IA123" s="191" t="s">
        <v>14</v>
      </c>
      <c r="IB123" s="191" t="s">
        <v>14</v>
      </c>
      <c r="IC123" s="192">
        <v>44498</v>
      </c>
      <c r="ID123" s="190" t="s">
        <v>4876</v>
      </c>
      <c r="IE123" s="184">
        <v>0</v>
      </c>
      <c r="IF123" s="184" t="s">
        <v>3077</v>
      </c>
      <c r="IG123" s="184" t="s">
        <v>21</v>
      </c>
      <c r="IH123" s="184">
        <v>2</v>
      </c>
      <c r="II123" s="184" t="s">
        <v>14</v>
      </c>
      <c r="IJ123" s="184" t="s">
        <v>14</v>
      </c>
      <c r="IK123" s="181">
        <v>44498</v>
      </c>
      <c r="IL123" s="191" t="s">
        <v>4875</v>
      </c>
      <c r="IM123" s="191">
        <v>2</v>
      </c>
      <c r="IN123" s="191" t="s">
        <v>3077</v>
      </c>
      <c r="IO123" s="191" t="s">
        <v>21</v>
      </c>
      <c r="IP123" s="191">
        <v>2</v>
      </c>
      <c r="IQ123" s="191" t="s">
        <v>14</v>
      </c>
      <c r="IR123" s="191" t="s">
        <v>14</v>
      </c>
      <c r="IS123" s="192">
        <v>44498</v>
      </c>
    </row>
    <row r="124" spans="1:253" s="286" customFormat="1" ht="12.75" customHeight="1" x14ac:dyDescent="0.2">
      <c r="A124" s="286" t="s">
        <v>378</v>
      </c>
      <c r="B124" s="286" t="s">
        <v>7819</v>
      </c>
      <c r="C124" s="286" t="s">
        <v>379</v>
      </c>
      <c r="D124" s="286" t="s">
        <v>380</v>
      </c>
      <c r="E124" s="286" t="s">
        <v>7510</v>
      </c>
      <c r="F124" s="286" t="s">
        <v>1256</v>
      </c>
      <c r="G124" s="179">
        <v>66141000</v>
      </c>
      <c r="H124" s="180" t="s">
        <v>1251</v>
      </c>
      <c r="I124" s="180" t="s">
        <v>21</v>
      </c>
      <c r="J124" s="180">
        <v>2</v>
      </c>
      <c r="K124" s="180" t="s">
        <v>1255</v>
      </c>
      <c r="L124" s="180" t="s">
        <v>1252</v>
      </c>
      <c r="M124" s="181">
        <v>43676</v>
      </c>
      <c r="N124" s="195" t="s">
        <v>1254</v>
      </c>
      <c r="O124" s="182">
        <v>30342</v>
      </c>
      <c r="P124" s="182" t="s">
        <v>1251</v>
      </c>
      <c r="Q124" s="182" t="s">
        <v>21</v>
      </c>
      <c r="R124" s="182">
        <v>2</v>
      </c>
      <c r="S124" s="182" t="s">
        <v>1253</v>
      </c>
      <c r="T124" s="182" t="s">
        <v>1252</v>
      </c>
      <c r="U124" s="183">
        <v>43676</v>
      </c>
      <c r="V124" s="195" t="s">
        <v>6204</v>
      </c>
      <c r="W124" s="180">
        <v>3549000</v>
      </c>
      <c r="X124" s="180" t="s">
        <v>6201</v>
      </c>
      <c r="Y124" s="180" t="s">
        <v>21</v>
      </c>
      <c r="Z124" s="180">
        <v>2</v>
      </c>
      <c r="AA124" s="180" t="s">
        <v>6203</v>
      </c>
      <c r="AB124" s="180" t="s">
        <v>6202</v>
      </c>
      <c r="AC124" s="181">
        <v>44584</v>
      </c>
      <c r="AD124" s="195" t="s">
        <v>6196</v>
      </c>
      <c r="AE124" s="188">
        <v>91000</v>
      </c>
      <c r="AF124" s="188" t="s">
        <v>6185</v>
      </c>
      <c r="AG124" s="188" t="s">
        <v>21</v>
      </c>
      <c r="AH124" s="188">
        <v>2</v>
      </c>
      <c r="AI124" s="188" t="s">
        <v>6195</v>
      </c>
      <c r="AJ124" s="188" t="s">
        <v>6186</v>
      </c>
      <c r="AK124" s="189">
        <v>44584</v>
      </c>
      <c r="AL124" s="195" t="s">
        <v>6198</v>
      </c>
      <c r="AM124" s="180">
        <v>91000</v>
      </c>
      <c r="AN124" s="180" t="s">
        <v>6185</v>
      </c>
      <c r="AO124" s="180" t="s">
        <v>21</v>
      </c>
      <c r="AP124" s="180">
        <v>2</v>
      </c>
      <c r="AQ124" s="180" t="s">
        <v>6197</v>
      </c>
      <c r="AR124" s="180" t="s">
        <v>6186</v>
      </c>
      <c r="AS124" s="181">
        <v>44584</v>
      </c>
      <c r="AT124" s="196" t="s">
        <v>1569</v>
      </c>
      <c r="AU124" s="188" t="s">
        <v>14</v>
      </c>
      <c r="AV124" s="188" t="s">
        <v>14</v>
      </c>
      <c r="AW124" s="188" t="s">
        <v>14</v>
      </c>
      <c r="AX124" s="188" t="s">
        <v>14</v>
      </c>
      <c r="AY124" s="188" t="s">
        <v>14</v>
      </c>
      <c r="AZ124" s="188" t="s">
        <v>14</v>
      </c>
      <c r="BA124" s="189">
        <v>43859</v>
      </c>
      <c r="BB124" s="195" t="s">
        <v>388</v>
      </c>
      <c r="BC124" s="180" t="s">
        <v>14</v>
      </c>
      <c r="BD124" s="180">
        <v>0</v>
      </c>
      <c r="BE124" s="180" t="s">
        <v>21</v>
      </c>
      <c r="BF124" s="180">
        <v>2</v>
      </c>
      <c r="BG124" s="180" t="s">
        <v>15</v>
      </c>
      <c r="BH124" s="180">
        <v>0</v>
      </c>
      <c r="BI124" s="181">
        <v>43509</v>
      </c>
      <c r="BJ124" s="196" t="s">
        <v>6179</v>
      </c>
      <c r="BK124" s="196">
        <v>24</v>
      </c>
      <c r="BL124" s="196" t="s">
        <v>6029</v>
      </c>
      <c r="BM124" s="196" t="s">
        <v>21</v>
      </c>
      <c r="BN124" s="196">
        <v>2</v>
      </c>
      <c r="BO124" s="196" t="s">
        <v>6178</v>
      </c>
      <c r="BP124" s="188" t="s">
        <v>2855</v>
      </c>
      <c r="BQ124" s="197">
        <v>44584</v>
      </c>
      <c r="BR124" s="195" t="s">
        <v>381</v>
      </c>
      <c r="BS124" s="198" t="s">
        <v>14</v>
      </c>
      <c r="BT124" s="198">
        <v>0</v>
      </c>
      <c r="BU124" s="198" t="s">
        <v>21</v>
      </c>
      <c r="BV124" s="198">
        <v>2</v>
      </c>
      <c r="BW124" s="198" t="s">
        <v>15</v>
      </c>
      <c r="BX124" s="198">
        <v>0</v>
      </c>
      <c r="BY124" s="181">
        <v>43509</v>
      </c>
      <c r="BZ124" s="196" t="s">
        <v>382</v>
      </c>
      <c r="CA124" s="196" t="s">
        <v>14</v>
      </c>
      <c r="CB124" s="196">
        <v>0</v>
      </c>
      <c r="CC124" s="196" t="s">
        <v>14</v>
      </c>
      <c r="CD124" s="196" t="s">
        <v>14</v>
      </c>
      <c r="CE124" s="196" t="s">
        <v>15</v>
      </c>
      <c r="CF124" s="196">
        <v>0</v>
      </c>
      <c r="CG124" s="197">
        <v>43509</v>
      </c>
      <c r="CH124" s="195" t="s">
        <v>8305</v>
      </c>
      <c r="CI124" s="196" t="e">
        <v>#N/A</v>
      </c>
      <c r="CJ124" s="196" t="e">
        <v>#N/A</v>
      </c>
      <c r="CK124" s="196" t="e">
        <v>#N/A</v>
      </c>
      <c r="CL124" s="196" t="e">
        <v>#N/A</v>
      </c>
      <c r="CM124" s="196" t="e">
        <v>#N/A</v>
      </c>
      <c r="CN124" s="196" t="e">
        <v>#N/A</v>
      </c>
      <c r="CO124" s="199" t="e">
        <v>#N/A</v>
      </c>
      <c r="CP124" s="196" t="s">
        <v>387</v>
      </c>
      <c r="CQ124" s="198" t="s">
        <v>14</v>
      </c>
      <c r="CR124" s="198">
        <v>0</v>
      </c>
      <c r="CS124" s="198" t="s">
        <v>21</v>
      </c>
      <c r="CT124" s="198">
        <v>2</v>
      </c>
      <c r="CU124" s="198" t="s">
        <v>15</v>
      </c>
      <c r="CV124" s="198">
        <v>0</v>
      </c>
      <c r="CW124" s="181">
        <v>43509</v>
      </c>
      <c r="CX124" s="196" t="s">
        <v>6199</v>
      </c>
      <c r="CY124" s="188">
        <v>91000</v>
      </c>
      <c r="CZ124" s="188" t="s">
        <v>6185</v>
      </c>
      <c r="DA124" s="188" t="s">
        <v>21</v>
      </c>
      <c r="DB124" s="188">
        <v>2</v>
      </c>
      <c r="DC124" s="188" t="s">
        <v>2450</v>
      </c>
      <c r="DD124" s="188" t="s">
        <v>6186</v>
      </c>
      <c r="DE124" s="194">
        <v>44584</v>
      </c>
      <c r="DF124" s="195" t="s">
        <v>2451</v>
      </c>
      <c r="DG124" s="180">
        <v>3458000</v>
      </c>
      <c r="DH124" s="198" t="s">
        <v>2448</v>
      </c>
      <c r="DI124" s="198" t="s">
        <v>21</v>
      </c>
      <c r="DJ124" s="198">
        <v>2</v>
      </c>
      <c r="DK124" s="198" t="s">
        <v>2450</v>
      </c>
      <c r="DL124" s="198" t="s">
        <v>2449</v>
      </c>
      <c r="DM124" s="181">
        <v>44224</v>
      </c>
      <c r="DN124" s="196" t="s">
        <v>3903</v>
      </c>
      <c r="DO124" s="188">
        <v>0</v>
      </c>
      <c r="DP124" s="196" t="s">
        <v>14</v>
      </c>
      <c r="DQ124" s="196" t="s">
        <v>14</v>
      </c>
      <c r="DR124" s="196" t="s">
        <v>14</v>
      </c>
      <c r="DS124" s="196" t="s">
        <v>14</v>
      </c>
      <c r="DT124" s="196" t="s">
        <v>14</v>
      </c>
      <c r="DU124" s="197">
        <v>44489</v>
      </c>
      <c r="DV124" s="195" t="s">
        <v>6200</v>
      </c>
      <c r="DW124" s="180">
        <v>91000</v>
      </c>
      <c r="DX124" s="198" t="s">
        <v>6185</v>
      </c>
      <c r="DY124" s="198" t="s">
        <v>21</v>
      </c>
      <c r="DZ124" s="198">
        <v>2</v>
      </c>
      <c r="EA124" s="198" t="s">
        <v>2450</v>
      </c>
      <c r="EB124" s="198" t="s">
        <v>6186</v>
      </c>
      <c r="EC124" s="181">
        <v>44584</v>
      </c>
      <c r="ED124" s="196" t="s">
        <v>2452</v>
      </c>
      <c r="EE124" s="188">
        <v>0</v>
      </c>
      <c r="EF124" s="196" t="s">
        <v>2448</v>
      </c>
      <c r="EG124" s="196" t="s">
        <v>21</v>
      </c>
      <c r="EH124" s="196">
        <v>2</v>
      </c>
      <c r="EI124" s="196" t="s">
        <v>2450</v>
      </c>
      <c r="EJ124" s="196" t="s">
        <v>2449</v>
      </c>
      <c r="EK124" s="197">
        <v>44224</v>
      </c>
      <c r="EL124" s="195" t="s">
        <v>2453</v>
      </c>
      <c r="EM124" s="180">
        <v>0</v>
      </c>
      <c r="EN124" s="198" t="s">
        <v>2448</v>
      </c>
      <c r="EO124" s="198" t="s">
        <v>21</v>
      </c>
      <c r="EP124" s="198">
        <v>2</v>
      </c>
      <c r="EQ124" s="198" t="s">
        <v>2450</v>
      </c>
      <c r="ER124" s="198" t="s">
        <v>2449</v>
      </c>
      <c r="ES124" s="181">
        <v>44224</v>
      </c>
      <c r="ET124" s="196" t="s">
        <v>6180</v>
      </c>
      <c r="EU124" s="196">
        <v>26</v>
      </c>
      <c r="EV124" s="196" t="s">
        <v>6029</v>
      </c>
      <c r="EW124" s="196" t="s">
        <v>21</v>
      </c>
      <c r="EX124" s="196">
        <v>2</v>
      </c>
      <c r="EY124" s="196" t="s">
        <v>6126</v>
      </c>
      <c r="EZ124" s="196" t="s">
        <v>2855</v>
      </c>
      <c r="FA124" s="197">
        <v>44584</v>
      </c>
      <c r="FB124" s="195" t="s">
        <v>386</v>
      </c>
      <c r="FC124" s="198">
        <v>2</v>
      </c>
      <c r="FD124" s="198" t="s">
        <v>383</v>
      </c>
      <c r="FE124" s="198" t="s">
        <v>21</v>
      </c>
      <c r="FF124" s="198">
        <v>2</v>
      </c>
      <c r="FG124" s="198" t="s">
        <v>385</v>
      </c>
      <c r="FH124" s="198" t="s">
        <v>384</v>
      </c>
      <c r="FI124" s="181">
        <v>43509</v>
      </c>
      <c r="FJ124" s="195" t="s">
        <v>389</v>
      </c>
      <c r="FK124" s="196" t="s">
        <v>14</v>
      </c>
      <c r="FL124" s="196">
        <v>0</v>
      </c>
      <c r="FM124" s="196" t="s">
        <v>21</v>
      </c>
      <c r="FN124" s="196">
        <v>2</v>
      </c>
      <c r="FO124" s="196" t="s">
        <v>15</v>
      </c>
      <c r="FP124" s="188">
        <v>0</v>
      </c>
      <c r="FQ124" s="189">
        <v>43509</v>
      </c>
      <c r="FR124" s="195" t="s">
        <v>390</v>
      </c>
      <c r="FS124" s="198" t="s">
        <v>14</v>
      </c>
      <c r="FT124" s="198">
        <v>0</v>
      </c>
      <c r="FU124" s="198" t="s">
        <v>21</v>
      </c>
      <c r="FV124" s="198">
        <v>2</v>
      </c>
      <c r="FW124" s="198" t="s">
        <v>15</v>
      </c>
      <c r="FX124" s="198">
        <v>0</v>
      </c>
      <c r="FY124" s="181">
        <v>43509</v>
      </c>
      <c r="FZ124" s="196" t="s">
        <v>4276</v>
      </c>
      <c r="GA124" s="196">
        <v>0</v>
      </c>
      <c r="GB124" s="196" t="s">
        <v>3077</v>
      </c>
      <c r="GC124" s="196" t="s">
        <v>21</v>
      </c>
      <c r="GD124" s="196">
        <v>2</v>
      </c>
      <c r="GE124" s="196" t="s">
        <v>14</v>
      </c>
      <c r="GF124" s="196" t="s">
        <v>14</v>
      </c>
      <c r="GG124" s="197">
        <v>44494</v>
      </c>
      <c r="GH124" s="195" t="s">
        <v>4282</v>
      </c>
      <c r="GI124" s="198">
        <v>1</v>
      </c>
      <c r="GJ124" s="198" t="s">
        <v>3077</v>
      </c>
      <c r="GK124" s="198" t="s">
        <v>21</v>
      </c>
      <c r="GL124" s="198">
        <v>2</v>
      </c>
      <c r="GM124" s="198" t="s">
        <v>14</v>
      </c>
      <c r="GN124" s="198" t="s">
        <v>14</v>
      </c>
      <c r="GO124" s="181">
        <v>44494</v>
      </c>
      <c r="GP124" s="196" t="s">
        <v>4277</v>
      </c>
      <c r="GQ124" s="196">
        <v>1</v>
      </c>
      <c r="GR124" s="196" t="s">
        <v>3077</v>
      </c>
      <c r="GS124" s="196" t="s">
        <v>21</v>
      </c>
      <c r="GT124" s="196">
        <v>2</v>
      </c>
      <c r="GU124" s="196" t="s">
        <v>14</v>
      </c>
      <c r="GV124" s="196" t="s">
        <v>14</v>
      </c>
      <c r="GW124" s="197">
        <v>44494</v>
      </c>
      <c r="GX124" s="195" t="s">
        <v>4283</v>
      </c>
      <c r="GY124" s="198">
        <v>0</v>
      </c>
      <c r="GZ124" s="198" t="s">
        <v>3077</v>
      </c>
      <c r="HA124" s="198" t="s">
        <v>21</v>
      </c>
      <c r="HB124" s="198">
        <v>2</v>
      </c>
      <c r="HC124" s="198" t="s">
        <v>14</v>
      </c>
      <c r="HD124" s="198" t="s">
        <v>14</v>
      </c>
      <c r="HE124" s="181">
        <v>44494</v>
      </c>
      <c r="HF124" s="196" t="s">
        <v>4275</v>
      </c>
      <c r="HG124" s="196">
        <v>2</v>
      </c>
      <c r="HH124" s="196" t="s">
        <v>3077</v>
      </c>
      <c r="HI124" s="196" t="s">
        <v>21</v>
      </c>
      <c r="HJ124" s="196">
        <v>2</v>
      </c>
      <c r="HK124" s="196" t="s">
        <v>14</v>
      </c>
      <c r="HL124" s="196" t="s">
        <v>14</v>
      </c>
      <c r="HM124" s="197">
        <v>44494</v>
      </c>
      <c r="HN124" s="195" t="s">
        <v>4281</v>
      </c>
      <c r="HO124" s="198">
        <v>2</v>
      </c>
      <c r="HP124" s="198" t="s">
        <v>3077</v>
      </c>
      <c r="HQ124" s="198" t="s">
        <v>21</v>
      </c>
      <c r="HR124" s="198">
        <v>2</v>
      </c>
      <c r="HS124" s="198" t="s">
        <v>14</v>
      </c>
      <c r="HT124" s="198" t="s">
        <v>14</v>
      </c>
      <c r="HU124" s="181">
        <v>44494</v>
      </c>
      <c r="HV124" s="196" t="s">
        <v>4278</v>
      </c>
      <c r="HW124" s="196">
        <v>1</v>
      </c>
      <c r="HX124" s="196" t="s">
        <v>3077</v>
      </c>
      <c r="HY124" s="196" t="s">
        <v>21</v>
      </c>
      <c r="HZ124" s="196">
        <v>2</v>
      </c>
      <c r="IA124" s="196" t="s">
        <v>14</v>
      </c>
      <c r="IB124" s="196" t="s">
        <v>14</v>
      </c>
      <c r="IC124" s="197">
        <v>44494</v>
      </c>
      <c r="ID124" s="195" t="s">
        <v>4280</v>
      </c>
      <c r="IE124" s="198">
        <v>3</v>
      </c>
      <c r="IF124" s="198" t="s">
        <v>3077</v>
      </c>
      <c r="IG124" s="198" t="s">
        <v>21</v>
      </c>
      <c r="IH124" s="198">
        <v>2</v>
      </c>
      <c r="II124" s="198" t="s">
        <v>14</v>
      </c>
      <c r="IJ124" s="198" t="s">
        <v>14</v>
      </c>
      <c r="IK124" s="181">
        <v>44494</v>
      </c>
      <c r="IL124" s="196" t="s">
        <v>4279</v>
      </c>
      <c r="IM124" s="196">
        <v>1</v>
      </c>
      <c r="IN124" s="196" t="s">
        <v>3077</v>
      </c>
      <c r="IO124" s="196" t="s">
        <v>21</v>
      </c>
      <c r="IP124" s="196">
        <v>2</v>
      </c>
      <c r="IQ124" s="196" t="s">
        <v>14</v>
      </c>
      <c r="IR124" s="196" t="s">
        <v>14</v>
      </c>
      <c r="IS124" s="197">
        <v>44494</v>
      </c>
    </row>
    <row r="125" spans="1:253" s="286" customFormat="1" ht="12.75" customHeight="1" x14ac:dyDescent="0.2">
      <c r="A125" s="286" t="s">
        <v>391</v>
      </c>
      <c r="B125" s="286" t="s">
        <v>7808</v>
      </c>
      <c r="C125" s="286" t="s">
        <v>392</v>
      </c>
      <c r="D125" s="286" t="s">
        <v>380</v>
      </c>
      <c r="E125" s="286" t="s">
        <v>7510</v>
      </c>
      <c r="F125" s="286" t="s">
        <v>1264</v>
      </c>
      <c r="G125" s="179">
        <v>66141000</v>
      </c>
      <c r="H125" s="180" t="s">
        <v>1251</v>
      </c>
      <c r="I125" s="180" t="s">
        <v>21</v>
      </c>
      <c r="J125" s="180">
        <v>2</v>
      </c>
      <c r="K125" s="180" t="s">
        <v>1255</v>
      </c>
      <c r="L125" s="180" t="s">
        <v>1252</v>
      </c>
      <c r="M125" s="181">
        <v>43676</v>
      </c>
      <c r="N125" s="190" t="s">
        <v>1258</v>
      </c>
      <c r="O125" s="182">
        <v>18330</v>
      </c>
      <c r="P125" s="182" t="s">
        <v>1251</v>
      </c>
      <c r="Q125" s="182" t="s">
        <v>21</v>
      </c>
      <c r="R125" s="182">
        <v>2</v>
      </c>
      <c r="S125" s="182" t="s">
        <v>1257</v>
      </c>
      <c r="T125" s="182" t="s">
        <v>1252</v>
      </c>
      <c r="U125" s="183">
        <v>43676</v>
      </c>
      <c r="V125" s="190" t="s">
        <v>1261</v>
      </c>
      <c r="W125" s="180">
        <v>3458000</v>
      </c>
      <c r="X125" s="180" t="s">
        <v>1251</v>
      </c>
      <c r="Y125" s="180" t="s">
        <v>21</v>
      </c>
      <c r="Z125" s="180">
        <v>2</v>
      </c>
      <c r="AA125" s="180" t="s">
        <v>1260</v>
      </c>
      <c r="AB125" s="180" t="s">
        <v>1252</v>
      </c>
      <c r="AC125" s="181">
        <v>43676</v>
      </c>
      <c r="AD125" s="190" t="s">
        <v>4342</v>
      </c>
      <c r="AE125" s="188" t="s">
        <v>14</v>
      </c>
      <c r="AF125" s="188" t="s">
        <v>14</v>
      </c>
      <c r="AG125" s="188" t="s">
        <v>14</v>
      </c>
      <c r="AH125" s="188" t="s">
        <v>14</v>
      </c>
      <c r="AI125" s="188" t="s">
        <v>4341</v>
      </c>
      <c r="AJ125" s="188" t="s">
        <v>14</v>
      </c>
      <c r="AK125" s="189">
        <v>44496</v>
      </c>
      <c r="AL125" s="190" t="s">
        <v>1259</v>
      </c>
      <c r="AM125" s="180" t="s">
        <v>14</v>
      </c>
      <c r="AN125" s="180" t="s">
        <v>14</v>
      </c>
      <c r="AO125" s="180" t="s">
        <v>14</v>
      </c>
      <c r="AP125" s="180" t="s">
        <v>14</v>
      </c>
      <c r="AQ125" s="180" t="s">
        <v>15</v>
      </c>
      <c r="AR125" s="180" t="s">
        <v>14</v>
      </c>
      <c r="AS125" s="181">
        <v>43676</v>
      </c>
      <c r="AT125" s="191" t="s">
        <v>1570</v>
      </c>
      <c r="AU125" s="188" t="s">
        <v>14</v>
      </c>
      <c r="AV125" s="188" t="s">
        <v>14</v>
      </c>
      <c r="AW125" s="188" t="s">
        <v>14</v>
      </c>
      <c r="AX125" s="188" t="s">
        <v>14</v>
      </c>
      <c r="AY125" s="188" t="s">
        <v>14</v>
      </c>
      <c r="AZ125" s="188" t="s">
        <v>14</v>
      </c>
      <c r="BA125" s="189">
        <v>43859</v>
      </c>
      <c r="BB125" s="190" t="s">
        <v>398</v>
      </c>
      <c r="BC125" s="180" t="s">
        <v>14</v>
      </c>
      <c r="BD125" s="180">
        <v>0</v>
      </c>
      <c r="BE125" s="180" t="s">
        <v>21</v>
      </c>
      <c r="BF125" s="180">
        <v>2</v>
      </c>
      <c r="BG125" s="180" t="s">
        <v>15</v>
      </c>
      <c r="BH125" s="180">
        <v>0</v>
      </c>
      <c r="BI125" s="181">
        <v>43509</v>
      </c>
      <c r="BJ125" s="191" t="s">
        <v>6182</v>
      </c>
      <c r="BK125" s="191">
        <v>24</v>
      </c>
      <c r="BL125" s="191" t="s">
        <v>6029</v>
      </c>
      <c r="BM125" s="191" t="s">
        <v>21</v>
      </c>
      <c r="BN125" s="191">
        <v>2</v>
      </c>
      <c r="BO125" s="191" t="s">
        <v>6181</v>
      </c>
      <c r="BP125" s="188" t="s">
        <v>2855</v>
      </c>
      <c r="BQ125" s="192">
        <v>44584</v>
      </c>
      <c r="BR125" s="190" t="s">
        <v>393</v>
      </c>
      <c r="BS125" s="184" t="s">
        <v>14</v>
      </c>
      <c r="BT125" s="184">
        <v>0</v>
      </c>
      <c r="BU125" s="184" t="s">
        <v>21</v>
      </c>
      <c r="BV125" s="184">
        <v>2</v>
      </c>
      <c r="BW125" s="184" t="s">
        <v>15</v>
      </c>
      <c r="BX125" s="184">
        <v>0</v>
      </c>
      <c r="BY125" s="181">
        <v>43509</v>
      </c>
      <c r="BZ125" s="191" t="s">
        <v>394</v>
      </c>
      <c r="CA125" s="191" t="s">
        <v>14</v>
      </c>
      <c r="CB125" s="191">
        <v>0</v>
      </c>
      <c r="CC125" s="191" t="s">
        <v>14</v>
      </c>
      <c r="CD125" s="191" t="s">
        <v>14</v>
      </c>
      <c r="CE125" s="191" t="s">
        <v>15</v>
      </c>
      <c r="CF125" s="191">
        <v>0</v>
      </c>
      <c r="CG125" s="192">
        <v>43509</v>
      </c>
      <c r="CH125" s="190" t="s">
        <v>8306</v>
      </c>
      <c r="CI125" s="191" t="e">
        <v>#N/A</v>
      </c>
      <c r="CJ125" s="191" t="e">
        <v>#N/A</v>
      </c>
      <c r="CK125" s="191" t="e">
        <v>#N/A</v>
      </c>
      <c r="CL125" s="191" t="e">
        <v>#N/A</v>
      </c>
      <c r="CM125" s="191" t="e">
        <v>#N/A</v>
      </c>
      <c r="CN125" s="191" t="e">
        <v>#N/A</v>
      </c>
      <c r="CO125" s="193" t="e">
        <v>#N/A</v>
      </c>
      <c r="CP125" s="191" t="s">
        <v>397</v>
      </c>
      <c r="CQ125" s="184" t="s">
        <v>14</v>
      </c>
      <c r="CR125" s="184">
        <v>0</v>
      </c>
      <c r="CS125" s="184" t="s">
        <v>21</v>
      </c>
      <c r="CT125" s="184">
        <v>2</v>
      </c>
      <c r="CU125" s="184" t="s">
        <v>15</v>
      </c>
      <c r="CV125" s="184">
        <v>0</v>
      </c>
      <c r="CW125" s="181">
        <v>43509</v>
      </c>
      <c r="CX125" s="191" t="s">
        <v>1263</v>
      </c>
      <c r="CY125" s="188" t="s">
        <v>14</v>
      </c>
      <c r="CZ125" s="188" t="s">
        <v>14</v>
      </c>
      <c r="DA125" s="188" t="s">
        <v>14</v>
      </c>
      <c r="DB125" s="188" t="s">
        <v>14</v>
      </c>
      <c r="DC125" s="188" t="s">
        <v>1747</v>
      </c>
      <c r="DD125" s="188" t="s">
        <v>14</v>
      </c>
      <c r="DE125" s="194">
        <v>43920</v>
      </c>
      <c r="DF125" s="190" t="s">
        <v>1749</v>
      </c>
      <c r="DG125" s="180" t="s">
        <v>14</v>
      </c>
      <c r="DH125" s="184" t="s">
        <v>14</v>
      </c>
      <c r="DI125" s="184" t="s">
        <v>14</v>
      </c>
      <c r="DJ125" s="184" t="s">
        <v>14</v>
      </c>
      <c r="DK125" s="184" t="s">
        <v>1747</v>
      </c>
      <c r="DL125" s="184" t="s">
        <v>14</v>
      </c>
      <c r="DM125" s="181">
        <v>43920</v>
      </c>
      <c r="DN125" s="191" t="s">
        <v>1752</v>
      </c>
      <c r="DO125" s="188" t="s">
        <v>14</v>
      </c>
      <c r="DP125" s="191" t="s">
        <v>14</v>
      </c>
      <c r="DQ125" s="191" t="s">
        <v>14</v>
      </c>
      <c r="DR125" s="191" t="s">
        <v>14</v>
      </c>
      <c r="DS125" s="191" t="s">
        <v>1747</v>
      </c>
      <c r="DT125" s="191" t="s">
        <v>14</v>
      </c>
      <c r="DU125" s="192">
        <v>43920</v>
      </c>
      <c r="DV125" s="190" t="s">
        <v>1750</v>
      </c>
      <c r="DW125" s="180" t="s">
        <v>14</v>
      </c>
      <c r="DX125" s="184" t="s">
        <v>14</v>
      </c>
      <c r="DY125" s="184" t="s">
        <v>14</v>
      </c>
      <c r="DZ125" s="184" t="s">
        <v>14</v>
      </c>
      <c r="EA125" s="184" t="s">
        <v>1747</v>
      </c>
      <c r="EB125" s="184" t="s">
        <v>14</v>
      </c>
      <c r="EC125" s="181">
        <v>43920</v>
      </c>
      <c r="ED125" s="191" t="s">
        <v>1751</v>
      </c>
      <c r="EE125" s="188" t="s">
        <v>14</v>
      </c>
      <c r="EF125" s="191" t="s">
        <v>14</v>
      </c>
      <c r="EG125" s="191" t="s">
        <v>14</v>
      </c>
      <c r="EH125" s="191" t="s">
        <v>14</v>
      </c>
      <c r="EI125" s="191" t="s">
        <v>1747</v>
      </c>
      <c r="EJ125" s="191" t="s">
        <v>14</v>
      </c>
      <c r="EK125" s="192">
        <v>43920</v>
      </c>
      <c r="EL125" s="190" t="s">
        <v>1748</v>
      </c>
      <c r="EM125" s="180" t="s">
        <v>14</v>
      </c>
      <c r="EN125" s="184" t="s">
        <v>14</v>
      </c>
      <c r="EO125" s="184" t="s">
        <v>14</v>
      </c>
      <c r="EP125" s="184" t="s">
        <v>14</v>
      </c>
      <c r="EQ125" s="184" t="s">
        <v>1747</v>
      </c>
      <c r="ER125" s="184" t="s">
        <v>14</v>
      </c>
      <c r="ES125" s="181">
        <v>43920</v>
      </c>
      <c r="ET125" s="191" t="s">
        <v>6183</v>
      </c>
      <c r="EU125" s="191">
        <v>26</v>
      </c>
      <c r="EV125" s="191" t="s">
        <v>6029</v>
      </c>
      <c r="EW125" s="191" t="s">
        <v>21</v>
      </c>
      <c r="EX125" s="191">
        <v>2</v>
      </c>
      <c r="EY125" s="191" t="s">
        <v>6126</v>
      </c>
      <c r="EZ125" s="191" t="s">
        <v>2855</v>
      </c>
      <c r="FA125" s="192">
        <v>44584</v>
      </c>
      <c r="FB125" s="190" t="s">
        <v>396</v>
      </c>
      <c r="FC125" s="184">
        <v>1</v>
      </c>
      <c r="FD125" s="184" t="s">
        <v>14</v>
      </c>
      <c r="FE125" s="184" t="s">
        <v>21</v>
      </c>
      <c r="FF125" s="184">
        <v>2</v>
      </c>
      <c r="FG125" s="184" t="s">
        <v>395</v>
      </c>
      <c r="FH125" s="184" t="s">
        <v>14</v>
      </c>
      <c r="FI125" s="181">
        <v>43509</v>
      </c>
      <c r="FJ125" s="190" t="s">
        <v>399</v>
      </c>
      <c r="FK125" s="191" t="s">
        <v>14</v>
      </c>
      <c r="FL125" s="191">
        <v>0</v>
      </c>
      <c r="FM125" s="191" t="s">
        <v>21</v>
      </c>
      <c r="FN125" s="191">
        <v>2</v>
      </c>
      <c r="FO125" s="191" t="s">
        <v>15</v>
      </c>
      <c r="FP125" s="188">
        <v>0</v>
      </c>
      <c r="FQ125" s="189">
        <v>43509</v>
      </c>
      <c r="FR125" s="190" t="s">
        <v>400</v>
      </c>
      <c r="FS125" s="184" t="s">
        <v>14</v>
      </c>
      <c r="FT125" s="184">
        <v>0</v>
      </c>
      <c r="FU125" s="184" t="s">
        <v>21</v>
      </c>
      <c r="FV125" s="184">
        <v>2</v>
      </c>
      <c r="FW125" s="184" t="s">
        <v>15</v>
      </c>
      <c r="FX125" s="184">
        <v>0</v>
      </c>
      <c r="FY125" s="181">
        <v>43509</v>
      </c>
      <c r="FZ125" s="191" t="s">
        <v>4285</v>
      </c>
      <c r="GA125" s="191">
        <v>0</v>
      </c>
      <c r="GB125" s="191" t="s">
        <v>3077</v>
      </c>
      <c r="GC125" s="191" t="s">
        <v>21</v>
      </c>
      <c r="GD125" s="191">
        <v>2</v>
      </c>
      <c r="GE125" s="191" t="s">
        <v>14</v>
      </c>
      <c r="GF125" s="191" t="s">
        <v>14</v>
      </c>
      <c r="GG125" s="192">
        <v>44494</v>
      </c>
      <c r="GH125" s="190" t="s">
        <v>4291</v>
      </c>
      <c r="GI125" s="184">
        <v>1</v>
      </c>
      <c r="GJ125" s="184" t="s">
        <v>3077</v>
      </c>
      <c r="GK125" s="184" t="s">
        <v>21</v>
      </c>
      <c r="GL125" s="184">
        <v>2</v>
      </c>
      <c r="GM125" s="184" t="s">
        <v>14</v>
      </c>
      <c r="GN125" s="184" t="s">
        <v>14</v>
      </c>
      <c r="GO125" s="181">
        <v>44494</v>
      </c>
      <c r="GP125" s="191" t="s">
        <v>4286</v>
      </c>
      <c r="GQ125" s="191">
        <v>0</v>
      </c>
      <c r="GR125" s="191" t="s">
        <v>3077</v>
      </c>
      <c r="GS125" s="191" t="s">
        <v>21</v>
      </c>
      <c r="GT125" s="191">
        <v>2</v>
      </c>
      <c r="GU125" s="191" t="s">
        <v>14</v>
      </c>
      <c r="GV125" s="191" t="s">
        <v>14</v>
      </c>
      <c r="GW125" s="192">
        <v>44494</v>
      </c>
      <c r="GX125" s="190" t="s">
        <v>4292</v>
      </c>
      <c r="GY125" s="184">
        <v>0</v>
      </c>
      <c r="GZ125" s="184" t="s">
        <v>3077</v>
      </c>
      <c r="HA125" s="184" t="s">
        <v>21</v>
      </c>
      <c r="HB125" s="184">
        <v>2</v>
      </c>
      <c r="HC125" s="184" t="s">
        <v>14</v>
      </c>
      <c r="HD125" s="184" t="s">
        <v>14</v>
      </c>
      <c r="HE125" s="181">
        <v>44494</v>
      </c>
      <c r="HF125" s="191" t="s">
        <v>4284</v>
      </c>
      <c r="HG125" s="191">
        <v>2</v>
      </c>
      <c r="HH125" s="191" t="s">
        <v>3077</v>
      </c>
      <c r="HI125" s="191" t="s">
        <v>21</v>
      </c>
      <c r="HJ125" s="191">
        <v>2</v>
      </c>
      <c r="HK125" s="191" t="s">
        <v>14</v>
      </c>
      <c r="HL125" s="191" t="s">
        <v>14</v>
      </c>
      <c r="HM125" s="192">
        <v>44494</v>
      </c>
      <c r="HN125" s="190" t="s">
        <v>4290</v>
      </c>
      <c r="HO125" s="184">
        <v>0</v>
      </c>
      <c r="HP125" s="184" t="s">
        <v>3077</v>
      </c>
      <c r="HQ125" s="184" t="s">
        <v>21</v>
      </c>
      <c r="HR125" s="184">
        <v>2</v>
      </c>
      <c r="HS125" s="184" t="s">
        <v>14</v>
      </c>
      <c r="HT125" s="184" t="s">
        <v>14</v>
      </c>
      <c r="HU125" s="181">
        <v>44494</v>
      </c>
      <c r="HV125" s="191" t="s">
        <v>4287</v>
      </c>
      <c r="HW125" s="191">
        <v>1</v>
      </c>
      <c r="HX125" s="191" t="s">
        <v>3077</v>
      </c>
      <c r="HY125" s="191" t="s">
        <v>21</v>
      </c>
      <c r="HZ125" s="191">
        <v>2</v>
      </c>
      <c r="IA125" s="191" t="s">
        <v>14</v>
      </c>
      <c r="IB125" s="191" t="s">
        <v>14</v>
      </c>
      <c r="IC125" s="192">
        <v>44494</v>
      </c>
      <c r="ID125" s="190" t="s">
        <v>4289</v>
      </c>
      <c r="IE125" s="184">
        <v>3</v>
      </c>
      <c r="IF125" s="184" t="s">
        <v>3077</v>
      </c>
      <c r="IG125" s="184" t="s">
        <v>21</v>
      </c>
      <c r="IH125" s="184">
        <v>2</v>
      </c>
      <c r="II125" s="184" t="s">
        <v>14</v>
      </c>
      <c r="IJ125" s="184" t="s">
        <v>14</v>
      </c>
      <c r="IK125" s="181">
        <v>44494</v>
      </c>
      <c r="IL125" s="191" t="s">
        <v>4288</v>
      </c>
      <c r="IM125" s="191">
        <v>0</v>
      </c>
      <c r="IN125" s="191" t="s">
        <v>3077</v>
      </c>
      <c r="IO125" s="191" t="s">
        <v>21</v>
      </c>
      <c r="IP125" s="191">
        <v>2</v>
      </c>
      <c r="IQ125" s="191" t="s">
        <v>14</v>
      </c>
      <c r="IR125" s="191" t="s">
        <v>14</v>
      </c>
      <c r="IS125" s="192">
        <v>44494</v>
      </c>
    </row>
    <row r="126" spans="1:253" s="286" customFormat="1" ht="12.75" customHeight="1" x14ac:dyDescent="0.2">
      <c r="A126" s="286" t="s">
        <v>401</v>
      </c>
      <c r="B126" s="286" t="s">
        <v>7815</v>
      </c>
      <c r="C126" s="286" t="s">
        <v>402</v>
      </c>
      <c r="D126" s="286" t="s">
        <v>380</v>
      </c>
      <c r="E126" s="286" t="s">
        <v>7510</v>
      </c>
      <c r="F126" s="286" t="s">
        <v>1267</v>
      </c>
      <c r="G126" s="179">
        <v>66141000</v>
      </c>
      <c r="H126" s="180" t="s">
        <v>1251</v>
      </c>
      <c r="I126" s="180" t="s">
        <v>21</v>
      </c>
      <c r="J126" s="180">
        <v>2</v>
      </c>
      <c r="K126" s="180" t="s">
        <v>1255</v>
      </c>
      <c r="L126" s="180" t="s">
        <v>1252</v>
      </c>
      <c r="M126" s="181">
        <v>43676</v>
      </c>
      <c r="N126" s="195" t="s">
        <v>1372</v>
      </c>
      <c r="O126" s="182">
        <v>9</v>
      </c>
      <c r="P126" s="182" t="s">
        <v>1369</v>
      </c>
      <c r="Q126" s="182" t="s">
        <v>21</v>
      </c>
      <c r="R126" s="182">
        <v>2</v>
      </c>
      <c r="S126" s="182" t="s">
        <v>1371</v>
      </c>
      <c r="T126" s="182" t="s">
        <v>1370</v>
      </c>
      <c r="U126" s="183">
        <v>43791</v>
      </c>
      <c r="V126" s="195" t="s">
        <v>6188</v>
      </c>
      <c r="W126" s="180">
        <v>91000</v>
      </c>
      <c r="X126" s="180" t="s">
        <v>6185</v>
      </c>
      <c r="Y126" s="180" t="s">
        <v>21</v>
      </c>
      <c r="Z126" s="180">
        <v>2</v>
      </c>
      <c r="AA126" s="180" t="s">
        <v>6187</v>
      </c>
      <c r="AB126" s="180" t="s">
        <v>6186</v>
      </c>
      <c r="AC126" s="181">
        <v>44584</v>
      </c>
      <c r="AD126" s="195" t="s">
        <v>6190</v>
      </c>
      <c r="AE126" s="188">
        <v>91000</v>
      </c>
      <c r="AF126" s="188" t="s">
        <v>6185</v>
      </c>
      <c r="AG126" s="188" t="s">
        <v>21</v>
      </c>
      <c r="AH126" s="188">
        <v>2</v>
      </c>
      <c r="AI126" s="188" t="s">
        <v>6189</v>
      </c>
      <c r="AJ126" s="188" t="s">
        <v>6186</v>
      </c>
      <c r="AK126" s="189">
        <v>44584</v>
      </c>
      <c r="AL126" s="195" t="s">
        <v>6192</v>
      </c>
      <c r="AM126" s="180">
        <v>91000</v>
      </c>
      <c r="AN126" s="180" t="s">
        <v>6185</v>
      </c>
      <c r="AO126" s="180" t="s">
        <v>21</v>
      </c>
      <c r="AP126" s="180">
        <v>2</v>
      </c>
      <c r="AQ126" s="180" t="s">
        <v>6191</v>
      </c>
      <c r="AR126" s="180" t="s">
        <v>6186</v>
      </c>
      <c r="AS126" s="181">
        <v>44584</v>
      </c>
      <c r="AT126" s="196" t="s">
        <v>1266</v>
      </c>
      <c r="AU126" s="188">
        <v>0</v>
      </c>
      <c r="AV126" s="188" t="s">
        <v>14</v>
      </c>
      <c r="AW126" s="188" t="s">
        <v>14</v>
      </c>
      <c r="AX126" s="188" t="s">
        <v>14</v>
      </c>
      <c r="AY126" s="188" t="s">
        <v>1265</v>
      </c>
      <c r="AZ126" s="188" t="s">
        <v>14</v>
      </c>
      <c r="BA126" s="189">
        <v>43676</v>
      </c>
      <c r="BB126" s="195" t="s">
        <v>408</v>
      </c>
      <c r="BC126" s="180" t="s">
        <v>14</v>
      </c>
      <c r="BD126" s="180">
        <v>0</v>
      </c>
      <c r="BE126" s="180" t="s">
        <v>21</v>
      </c>
      <c r="BF126" s="180">
        <v>2</v>
      </c>
      <c r="BG126" s="180" t="s">
        <v>15</v>
      </c>
      <c r="BH126" s="180">
        <v>0</v>
      </c>
      <c r="BI126" s="181">
        <v>43509</v>
      </c>
      <c r="BJ126" s="196" t="s">
        <v>2454</v>
      </c>
      <c r="BK126" s="196" t="s">
        <v>14</v>
      </c>
      <c r="BL126" s="196" t="s">
        <v>2377</v>
      </c>
      <c r="BM126" s="196" t="s">
        <v>14</v>
      </c>
      <c r="BN126" s="196" t="s">
        <v>14</v>
      </c>
      <c r="BO126" s="196" t="s">
        <v>14</v>
      </c>
      <c r="BP126" s="188" t="s">
        <v>14</v>
      </c>
      <c r="BQ126" s="197">
        <v>44224</v>
      </c>
      <c r="BR126" s="195" t="s">
        <v>403</v>
      </c>
      <c r="BS126" s="198" t="s">
        <v>14</v>
      </c>
      <c r="BT126" s="198">
        <v>0</v>
      </c>
      <c r="BU126" s="198" t="s">
        <v>21</v>
      </c>
      <c r="BV126" s="198">
        <v>2</v>
      </c>
      <c r="BW126" s="198" t="s">
        <v>15</v>
      </c>
      <c r="BX126" s="198">
        <v>0</v>
      </c>
      <c r="BY126" s="181">
        <v>43509</v>
      </c>
      <c r="BZ126" s="196" t="s">
        <v>404</v>
      </c>
      <c r="CA126" s="196" t="s">
        <v>14</v>
      </c>
      <c r="CB126" s="196">
        <v>0</v>
      </c>
      <c r="CC126" s="196" t="s">
        <v>14</v>
      </c>
      <c r="CD126" s="196" t="s">
        <v>14</v>
      </c>
      <c r="CE126" s="196" t="s">
        <v>15</v>
      </c>
      <c r="CF126" s="196">
        <v>0</v>
      </c>
      <c r="CG126" s="197">
        <v>43509</v>
      </c>
      <c r="CH126" s="195" t="s">
        <v>8307</v>
      </c>
      <c r="CI126" s="196" t="e">
        <v>#N/A</v>
      </c>
      <c r="CJ126" s="196" t="e">
        <v>#N/A</v>
      </c>
      <c r="CK126" s="196" t="e">
        <v>#N/A</v>
      </c>
      <c r="CL126" s="196" t="e">
        <v>#N/A</v>
      </c>
      <c r="CM126" s="196" t="e">
        <v>#N/A</v>
      </c>
      <c r="CN126" s="196" t="e">
        <v>#N/A</v>
      </c>
      <c r="CO126" s="199" t="e">
        <v>#N/A</v>
      </c>
      <c r="CP126" s="196" t="s">
        <v>407</v>
      </c>
      <c r="CQ126" s="198" t="s">
        <v>14</v>
      </c>
      <c r="CR126" s="198">
        <v>0</v>
      </c>
      <c r="CS126" s="198" t="s">
        <v>21</v>
      </c>
      <c r="CT126" s="198">
        <v>2</v>
      </c>
      <c r="CU126" s="198" t="s">
        <v>15</v>
      </c>
      <c r="CV126" s="198">
        <v>0</v>
      </c>
      <c r="CW126" s="181">
        <v>43509</v>
      </c>
      <c r="CX126" s="196" t="s">
        <v>6193</v>
      </c>
      <c r="CY126" s="188">
        <v>91000</v>
      </c>
      <c r="CZ126" s="188" t="s">
        <v>6185</v>
      </c>
      <c r="DA126" s="188" t="s">
        <v>21</v>
      </c>
      <c r="DB126" s="188">
        <v>2</v>
      </c>
      <c r="DC126" s="188" t="s">
        <v>2456</v>
      </c>
      <c r="DD126" s="188" t="s">
        <v>6186</v>
      </c>
      <c r="DE126" s="194">
        <v>44584</v>
      </c>
      <c r="DF126" s="195" t="s">
        <v>2457</v>
      </c>
      <c r="DG126" s="180">
        <v>0</v>
      </c>
      <c r="DH126" s="198" t="s">
        <v>2455</v>
      </c>
      <c r="DI126" s="198" t="s">
        <v>21</v>
      </c>
      <c r="DJ126" s="198">
        <v>2</v>
      </c>
      <c r="DK126" s="198" t="s">
        <v>2456</v>
      </c>
      <c r="DL126" s="198" t="s">
        <v>2449</v>
      </c>
      <c r="DM126" s="181">
        <v>44224</v>
      </c>
      <c r="DN126" s="196" t="s">
        <v>2458</v>
      </c>
      <c r="DO126" s="188">
        <v>0</v>
      </c>
      <c r="DP126" s="196" t="s">
        <v>2455</v>
      </c>
      <c r="DQ126" s="196" t="s">
        <v>21</v>
      </c>
      <c r="DR126" s="196">
        <v>2</v>
      </c>
      <c r="DS126" s="196" t="s">
        <v>2456</v>
      </c>
      <c r="DT126" s="196" t="s">
        <v>2449</v>
      </c>
      <c r="DU126" s="197">
        <v>44224</v>
      </c>
      <c r="DV126" s="195" t="s">
        <v>6194</v>
      </c>
      <c r="DW126" s="180">
        <v>91000</v>
      </c>
      <c r="DX126" s="198" t="s">
        <v>6185</v>
      </c>
      <c r="DY126" s="198" t="s">
        <v>21</v>
      </c>
      <c r="DZ126" s="198">
        <v>2</v>
      </c>
      <c r="EA126" s="198" t="s">
        <v>2456</v>
      </c>
      <c r="EB126" s="198" t="s">
        <v>6186</v>
      </c>
      <c r="EC126" s="181">
        <v>44584</v>
      </c>
      <c r="ED126" s="196" t="s">
        <v>2459</v>
      </c>
      <c r="EE126" s="188">
        <v>0</v>
      </c>
      <c r="EF126" s="196" t="s">
        <v>2455</v>
      </c>
      <c r="EG126" s="196" t="s">
        <v>21</v>
      </c>
      <c r="EH126" s="196">
        <v>2</v>
      </c>
      <c r="EI126" s="196" t="s">
        <v>2456</v>
      </c>
      <c r="EJ126" s="196" t="s">
        <v>2449</v>
      </c>
      <c r="EK126" s="197">
        <v>44224</v>
      </c>
      <c r="EL126" s="195" t="s">
        <v>2460</v>
      </c>
      <c r="EM126" s="180">
        <v>0</v>
      </c>
      <c r="EN126" s="198" t="s">
        <v>2455</v>
      </c>
      <c r="EO126" s="198" t="s">
        <v>21</v>
      </c>
      <c r="EP126" s="198">
        <v>2</v>
      </c>
      <c r="EQ126" s="198" t="s">
        <v>2456</v>
      </c>
      <c r="ER126" s="198" t="s">
        <v>2449</v>
      </c>
      <c r="ES126" s="181">
        <v>44224</v>
      </c>
      <c r="ET126" s="196" t="s">
        <v>6184</v>
      </c>
      <c r="EU126" s="196">
        <v>26</v>
      </c>
      <c r="EV126" s="196" t="s">
        <v>6029</v>
      </c>
      <c r="EW126" s="196" t="s">
        <v>21</v>
      </c>
      <c r="EX126" s="196">
        <v>2</v>
      </c>
      <c r="EY126" s="196" t="s">
        <v>6126</v>
      </c>
      <c r="EZ126" s="196" t="s">
        <v>2855</v>
      </c>
      <c r="FA126" s="197">
        <v>44584</v>
      </c>
      <c r="FB126" s="195" t="s">
        <v>406</v>
      </c>
      <c r="FC126" s="198">
        <v>1</v>
      </c>
      <c r="FD126" s="198" t="s">
        <v>383</v>
      </c>
      <c r="FE126" s="198" t="s">
        <v>21</v>
      </c>
      <c r="FF126" s="198">
        <v>2</v>
      </c>
      <c r="FG126" s="198" t="s">
        <v>405</v>
      </c>
      <c r="FH126" s="198" t="s">
        <v>384</v>
      </c>
      <c r="FI126" s="181">
        <v>43509</v>
      </c>
      <c r="FJ126" s="195" t="s">
        <v>409</v>
      </c>
      <c r="FK126" s="196" t="s">
        <v>14</v>
      </c>
      <c r="FL126" s="196">
        <v>0</v>
      </c>
      <c r="FM126" s="196" t="s">
        <v>21</v>
      </c>
      <c r="FN126" s="196">
        <v>2</v>
      </c>
      <c r="FO126" s="196" t="s">
        <v>15</v>
      </c>
      <c r="FP126" s="188">
        <v>0</v>
      </c>
      <c r="FQ126" s="189">
        <v>43509</v>
      </c>
      <c r="FR126" s="195" t="s">
        <v>410</v>
      </c>
      <c r="FS126" s="198" t="s">
        <v>14</v>
      </c>
      <c r="FT126" s="198">
        <v>0</v>
      </c>
      <c r="FU126" s="198" t="s">
        <v>21</v>
      </c>
      <c r="FV126" s="198">
        <v>2</v>
      </c>
      <c r="FW126" s="198" t="s">
        <v>15</v>
      </c>
      <c r="FX126" s="198">
        <v>0</v>
      </c>
      <c r="FY126" s="181">
        <v>43509</v>
      </c>
      <c r="FZ126" s="196" t="s">
        <v>4294</v>
      </c>
      <c r="GA126" s="196">
        <v>1</v>
      </c>
      <c r="GB126" s="196" t="s">
        <v>3077</v>
      </c>
      <c r="GC126" s="196" t="s">
        <v>21</v>
      </c>
      <c r="GD126" s="196">
        <v>2</v>
      </c>
      <c r="GE126" s="196" t="s">
        <v>14</v>
      </c>
      <c r="GF126" s="196" t="s">
        <v>14</v>
      </c>
      <c r="GG126" s="197">
        <v>44494</v>
      </c>
      <c r="GH126" s="195" t="s">
        <v>4300</v>
      </c>
      <c r="GI126" s="198">
        <v>0</v>
      </c>
      <c r="GJ126" s="198" t="s">
        <v>3077</v>
      </c>
      <c r="GK126" s="198" t="s">
        <v>21</v>
      </c>
      <c r="GL126" s="198">
        <v>2</v>
      </c>
      <c r="GM126" s="198" t="s">
        <v>14</v>
      </c>
      <c r="GN126" s="198" t="s">
        <v>14</v>
      </c>
      <c r="GO126" s="181">
        <v>44494</v>
      </c>
      <c r="GP126" s="196" t="s">
        <v>4295</v>
      </c>
      <c r="GQ126" s="196">
        <v>1</v>
      </c>
      <c r="GR126" s="196" t="s">
        <v>3077</v>
      </c>
      <c r="GS126" s="196" t="s">
        <v>21</v>
      </c>
      <c r="GT126" s="196">
        <v>2</v>
      </c>
      <c r="GU126" s="196" t="s">
        <v>14</v>
      </c>
      <c r="GV126" s="196" t="s">
        <v>14</v>
      </c>
      <c r="GW126" s="197">
        <v>44494</v>
      </c>
      <c r="GX126" s="195" t="s">
        <v>4301</v>
      </c>
      <c r="GY126" s="198">
        <v>0</v>
      </c>
      <c r="GZ126" s="198" t="s">
        <v>3077</v>
      </c>
      <c r="HA126" s="198" t="s">
        <v>21</v>
      </c>
      <c r="HB126" s="198">
        <v>2</v>
      </c>
      <c r="HC126" s="198" t="s">
        <v>14</v>
      </c>
      <c r="HD126" s="198" t="s">
        <v>14</v>
      </c>
      <c r="HE126" s="181">
        <v>44494</v>
      </c>
      <c r="HF126" s="196" t="s">
        <v>4293</v>
      </c>
      <c r="HG126" s="196">
        <v>0</v>
      </c>
      <c r="HH126" s="196" t="s">
        <v>3077</v>
      </c>
      <c r="HI126" s="196" t="s">
        <v>21</v>
      </c>
      <c r="HJ126" s="196">
        <v>2</v>
      </c>
      <c r="HK126" s="196" t="s">
        <v>14</v>
      </c>
      <c r="HL126" s="196" t="s">
        <v>14</v>
      </c>
      <c r="HM126" s="197">
        <v>44494</v>
      </c>
      <c r="HN126" s="195" t="s">
        <v>4299</v>
      </c>
      <c r="HO126" s="198">
        <v>2</v>
      </c>
      <c r="HP126" s="198" t="s">
        <v>3077</v>
      </c>
      <c r="HQ126" s="198" t="s">
        <v>21</v>
      </c>
      <c r="HR126" s="198">
        <v>2</v>
      </c>
      <c r="HS126" s="198" t="s">
        <v>14</v>
      </c>
      <c r="HT126" s="198" t="s">
        <v>14</v>
      </c>
      <c r="HU126" s="181">
        <v>44494</v>
      </c>
      <c r="HV126" s="196" t="s">
        <v>4296</v>
      </c>
      <c r="HW126" s="196">
        <v>0</v>
      </c>
      <c r="HX126" s="196" t="s">
        <v>3077</v>
      </c>
      <c r="HY126" s="196" t="s">
        <v>21</v>
      </c>
      <c r="HZ126" s="196">
        <v>2</v>
      </c>
      <c r="IA126" s="196" t="s">
        <v>14</v>
      </c>
      <c r="IB126" s="196" t="s">
        <v>14</v>
      </c>
      <c r="IC126" s="197">
        <v>44494</v>
      </c>
      <c r="ID126" s="195" t="s">
        <v>4298</v>
      </c>
      <c r="IE126" s="198">
        <v>3</v>
      </c>
      <c r="IF126" s="198" t="s">
        <v>3077</v>
      </c>
      <c r="IG126" s="198" t="s">
        <v>21</v>
      </c>
      <c r="IH126" s="198">
        <v>2</v>
      </c>
      <c r="II126" s="198" t="s">
        <v>14</v>
      </c>
      <c r="IJ126" s="198" t="s">
        <v>14</v>
      </c>
      <c r="IK126" s="181">
        <v>44494</v>
      </c>
      <c r="IL126" s="196" t="s">
        <v>4297</v>
      </c>
      <c r="IM126" s="196">
        <v>1</v>
      </c>
      <c r="IN126" s="196" t="s">
        <v>3077</v>
      </c>
      <c r="IO126" s="196" t="s">
        <v>21</v>
      </c>
      <c r="IP126" s="196">
        <v>2</v>
      </c>
      <c r="IQ126" s="196" t="s">
        <v>14</v>
      </c>
      <c r="IR126" s="196" t="s">
        <v>14</v>
      </c>
      <c r="IS126" s="197">
        <v>44494</v>
      </c>
    </row>
    <row r="127" spans="1:253" s="286" customFormat="1" ht="12.75" customHeight="1" x14ac:dyDescent="0.2">
      <c r="A127" s="286" t="s">
        <v>5995</v>
      </c>
      <c r="B127" s="286" t="s">
        <v>8035</v>
      </c>
      <c r="C127" s="286" t="s">
        <v>5996</v>
      </c>
      <c r="D127" s="286" t="s">
        <v>5997</v>
      </c>
      <c r="E127" s="286" t="s">
        <v>7517</v>
      </c>
      <c r="F127" s="286" t="s">
        <v>6000</v>
      </c>
      <c r="G127" s="179">
        <v>105000</v>
      </c>
      <c r="H127" s="180" t="s">
        <v>3591</v>
      </c>
      <c r="I127" s="180" t="s">
        <v>41</v>
      </c>
      <c r="J127" s="180">
        <v>1</v>
      </c>
      <c r="K127" s="180" t="s">
        <v>5999</v>
      </c>
      <c r="L127" s="180" t="s">
        <v>5998</v>
      </c>
      <c r="M127" s="181">
        <v>44580</v>
      </c>
      <c r="N127" s="190" t="s">
        <v>6003</v>
      </c>
      <c r="O127" s="182">
        <v>720</v>
      </c>
      <c r="P127" s="182" t="s">
        <v>3591</v>
      </c>
      <c r="Q127" s="182" t="s">
        <v>41</v>
      </c>
      <c r="R127" s="182">
        <v>1</v>
      </c>
      <c r="S127" s="182" t="s">
        <v>6002</v>
      </c>
      <c r="T127" s="182" t="s">
        <v>6001</v>
      </c>
      <c r="U127" s="183">
        <v>44580</v>
      </c>
      <c r="V127" s="190" t="s">
        <v>6005</v>
      </c>
      <c r="W127" s="180">
        <v>105000</v>
      </c>
      <c r="X127" s="180" t="s">
        <v>3591</v>
      </c>
      <c r="Y127" s="180" t="s">
        <v>41</v>
      </c>
      <c r="Z127" s="180">
        <v>1</v>
      </c>
      <c r="AA127" s="180" t="s">
        <v>6004</v>
      </c>
      <c r="AB127" s="180" t="s">
        <v>5998</v>
      </c>
      <c r="AC127" s="181">
        <v>44580</v>
      </c>
      <c r="AD127" s="190" t="s">
        <v>6798</v>
      </c>
      <c r="AE127" s="188">
        <v>85000</v>
      </c>
      <c r="AF127" s="188" t="s">
        <v>6795</v>
      </c>
      <c r="AG127" s="188" t="s">
        <v>41</v>
      </c>
      <c r="AH127" s="188">
        <v>1</v>
      </c>
      <c r="AI127" s="188" t="s">
        <v>6797</v>
      </c>
      <c r="AJ127" s="188" t="s">
        <v>6796</v>
      </c>
      <c r="AK127" s="189">
        <v>44591</v>
      </c>
      <c r="AL127" s="190" t="s">
        <v>6802</v>
      </c>
      <c r="AM127" s="180">
        <v>2000</v>
      </c>
      <c r="AN127" s="180" t="s">
        <v>6799</v>
      </c>
      <c r="AO127" s="180" t="s">
        <v>41</v>
      </c>
      <c r="AP127" s="180">
        <v>1</v>
      </c>
      <c r="AQ127" s="180" t="s">
        <v>6801</v>
      </c>
      <c r="AR127" s="180" t="s">
        <v>6800</v>
      </c>
      <c r="AS127" s="181">
        <v>44591</v>
      </c>
      <c r="AT127" s="191" t="s">
        <v>6007</v>
      </c>
      <c r="AU127" s="188" t="s">
        <v>14</v>
      </c>
      <c r="AV127" s="188" t="s">
        <v>14</v>
      </c>
      <c r="AW127" s="188" t="s">
        <v>14</v>
      </c>
      <c r="AX127" s="188" t="s">
        <v>14</v>
      </c>
      <c r="AY127" s="188" t="s">
        <v>14</v>
      </c>
      <c r="AZ127" s="188" t="s">
        <v>14</v>
      </c>
      <c r="BA127" s="189">
        <v>44580</v>
      </c>
      <c r="BB127" s="190" t="s">
        <v>6006</v>
      </c>
      <c r="BC127" s="180" t="s">
        <v>14</v>
      </c>
      <c r="BD127" s="180" t="s">
        <v>14</v>
      </c>
      <c r="BE127" s="180" t="s">
        <v>14</v>
      </c>
      <c r="BF127" s="180" t="s">
        <v>14</v>
      </c>
      <c r="BG127" s="180" t="s">
        <v>14</v>
      </c>
      <c r="BH127" s="180" t="s">
        <v>14</v>
      </c>
      <c r="BI127" s="181">
        <v>44580</v>
      </c>
      <c r="BJ127" s="191" t="s">
        <v>6011</v>
      </c>
      <c r="BK127" s="191">
        <v>3</v>
      </c>
      <c r="BL127" s="191" t="s">
        <v>6008</v>
      </c>
      <c r="BM127" s="191" t="s">
        <v>59</v>
      </c>
      <c r="BN127" s="191">
        <v>3</v>
      </c>
      <c r="BO127" s="191" t="s">
        <v>6010</v>
      </c>
      <c r="BP127" s="188" t="s">
        <v>6009</v>
      </c>
      <c r="BQ127" s="192">
        <v>44580</v>
      </c>
      <c r="BR127" s="190" t="s">
        <v>6804</v>
      </c>
      <c r="BS127" s="184">
        <v>293</v>
      </c>
      <c r="BT127" s="184" t="s">
        <v>6799</v>
      </c>
      <c r="BU127" s="184" t="s">
        <v>41</v>
      </c>
      <c r="BV127" s="184">
        <v>1</v>
      </c>
      <c r="BW127" s="184" t="s">
        <v>6803</v>
      </c>
      <c r="BX127" s="184" t="s">
        <v>6800</v>
      </c>
      <c r="BY127" s="181">
        <v>44591</v>
      </c>
      <c r="BZ127" s="191" t="s">
        <v>6014</v>
      </c>
      <c r="CA127" s="191">
        <v>50</v>
      </c>
      <c r="CB127" s="191" t="s">
        <v>6008</v>
      </c>
      <c r="CC127" s="191" t="s">
        <v>59</v>
      </c>
      <c r="CD127" s="191">
        <v>3</v>
      </c>
      <c r="CE127" s="191" t="s">
        <v>6013</v>
      </c>
      <c r="CF127" s="191" t="s">
        <v>6009</v>
      </c>
      <c r="CG127" s="192">
        <v>44580</v>
      </c>
      <c r="CH127" s="190" t="s">
        <v>8308</v>
      </c>
      <c r="CI127" s="191" t="e">
        <v>#N/A</v>
      </c>
      <c r="CJ127" s="191" t="e">
        <v>#N/A</v>
      </c>
      <c r="CK127" s="191" t="e">
        <v>#N/A</v>
      </c>
      <c r="CL127" s="191" t="e">
        <v>#N/A</v>
      </c>
      <c r="CM127" s="191" t="e">
        <v>#N/A</v>
      </c>
      <c r="CN127" s="191" t="e">
        <v>#N/A</v>
      </c>
      <c r="CO127" s="193" t="e">
        <v>#N/A</v>
      </c>
      <c r="CP127" s="191" t="s">
        <v>6015</v>
      </c>
      <c r="CQ127" s="184" t="s">
        <v>14</v>
      </c>
      <c r="CR127" s="184" t="s">
        <v>14</v>
      </c>
      <c r="CS127" s="184" t="s">
        <v>14</v>
      </c>
      <c r="CT127" s="184" t="s">
        <v>14</v>
      </c>
      <c r="CU127" s="184" t="s">
        <v>14</v>
      </c>
      <c r="CV127" s="184" t="s">
        <v>14</v>
      </c>
      <c r="CW127" s="181">
        <v>44580</v>
      </c>
      <c r="CX127" s="191" t="s">
        <v>6805</v>
      </c>
      <c r="CY127" s="188">
        <v>2000</v>
      </c>
      <c r="CZ127" s="188" t="s">
        <v>6799</v>
      </c>
      <c r="DA127" s="188" t="s">
        <v>41</v>
      </c>
      <c r="DB127" s="188">
        <v>1</v>
      </c>
      <c r="DC127" s="188" t="s">
        <v>6810</v>
      </c>
      <c r="DD127" s="188" t="s">
        <v>6800</v>
      </c>
      <c r="DE127" s="194">
        <v>44591</v>
      </c>
      <c r="DF127" s="190" t="s">
        <v>6808</v>
      </c>
      <c r="DG127" s="180">
        <v>20000</v>
      </c>
      <c r="DH127" s="184" t="s">
        <v>6806</v>
      </c>
      <c r="DI127" s="184" t="s">
        <v>41</v>
      </c>
      <c r="DJ127" s="184">
        <v>1</v>
      </c>
      <c r="DK127" s="184" t="s">
        <v>6694</v>
      </c>
      <c r="DL127" s="184" t="s">
        <v>6807</v>
      </c>
      <c r="DM127" s="181">
        <v>44591</v>
      </c>
      <c r="DN127" s="191" t="s">
        <v>6809</v>
      </c>
      <c r="DO127" s="188">
        <v>84000</v>
      </c>
      <c r="DP127" s="191" t="s">
        <v>6806</v>
      </c>
      <c r="DQ127" s="191" t="s">
        <v>41</v>
      </c>
      <c r="DR127" s="191">
        <v>1</v>
      </c>
      <c r="DS127" s="191" t="s">
        <v>3098</v>
      </c>
      <c r="DT127" s="191" t="s">
        <v>6807</v>
      </c>
      <c r="DU127" s="192">
        <v>44591</v>
      </c>
      <c r="DV127" s="190" t="s">
        <v>6811</v>
      </c>
      <c r="DW127" s="180">
        <v>2000</v>
      </c>
      <c r="DX127" s="184" t="s">
        <v>6799</v>
      </c>
      <c r="DY127" s="184" t="s">
        <v>41</v>
      </c>
      <c r="DZ127" s="184">
        <v>1</v>
      </c>
      <c r="EA127" s="184" t="s">
        <v>6810</v>
      </c>
      <c r="EB127" s="184" t="s">
        <v>6800</v>
      </c>
      <c r="EC127" s="181">
        <v>44591</v>
      </c>
      <c r="ED127" s="191" t="s">
        <v>6813</v>
      </c>
      <c r="EE127" s="188">
        <v>0</v>
      </c>
      <c r="EF127" s="191" t="s">
        <v>6812</v>
      </c>
      <c r="EG127" s="191" t="s">
        <v>41</v>
      </c>
      <c r="EH127" s="191">
        <v>1</v>
      </c>
      <c r="EI127" s="191" t="s">
        <v>6698</v>
      </c>
      <c r="EJ127" s="191" t="s">
        <v>6800</v>
      </c>
      <c r="EK127" s="192">
        <v>44591</v>
      </c>
      <c r="EL127" s="190" t="s">
        <v>6815</v>
      </c>
      <c r="EM127" s="180">
        <v>0</v>
      </c>
      <c r="EN127" s="184" t="s">
        <v>6814</v>
      </c>
      <c r="EO127" s="184" t="s">
        <v>41</v>
      </c>
      <c r="EP127" s="184">
        <v>1</v>
      </c>
      <c r="EQ127" s="184" t="s">
        <v>6698</v>
      </c>
      <c r="ER127" s="184" t="s">
        <v>6800</v>
      </c>
      <c r="ES127" s="181">
        <v>44591</v>
      </c>
      <c r="ET127" s="191" t="s">
        <v>6012</v>
      </c>
      <c r="EU127" s="191" t="s">
        <v>14</v>
      </c>
      <c r="EV127" s="191" t="s">
        <v>14</v>
      </c>
      <c r="EW127" s="191" t="s">
        <v>14</v>
      </c>
      <c r="EX127" s="191" t="s">
        <v>14</v>
      </c>
      <c r="EY127" s="191" t="s">
        <v>14</v>
      </c>
      <c r="EZ127" s="191" t="s">
        <v>14</v>
      </c>
      <c r="FA127" s="192">
        <v>44580</v>
      </c>
      <c r="FB127" s="190" t="s">
        <v>6017</v>
      </c>
      <c r="FC127" s="184">
        <v>1</v>
      </c>
      <c r="FD127" s="184" t="s">
        <v>14</v>
      </c>
      <c r="FE127" s="184" t="s">
        <v>21</v>
      </c>
      <c r="FF127" s="184">
        <v>2</v>
      </c>
      <c r="FG127" s="184" t="s">
        <v>6016</v>
      </c>
      <c r="FH127" s="184" t="s">
        <v>14</v>
      </c>
      <c r="FI127" s="181">
        <v>44580</v>
      </c>
      <c r="FJ127" s="190" t="s">
        <v>6018</v>
      </c>
      <c r="FK127" s="191" t="s">
        <v>14</v>
      </c>
      <c r="FL127" s="191" t="s">
        <v>14</v>
      </c>
      <c r="FM127" s="191" t="s">
        <v>14</v>
      </c>
      <c r="FN127" s="191" t="s">
        <v>14</v>
      </c>
      <c r="FO127" s="191" t="s">
        <v>14</v>
      </c>
      <c r="FP127" s="188" t="s">
        <v>14</v>
      </c>
      <c r="FQ127" s="189">
        <v>44580</v>
      </c>
      <c r="FR127" s="190" t="s">
        <v>6019</v>
      </c>
      <c r="FS127" s="184" t="s">
        <v>14</v>
      </c>
      <c r="FT127" s="184" t="s">
        <v>14</v>
      </c>
      <c r="FU127" s="184" t="s">
        <v>14</v>
      </c>
      <c r="FV127" s="184" t="s">
        <v>14</v>
      </c>
      <c r="FW127" s="184" t="s">
        <v>14</v>
      </c>
      <c r="FX127" s="184" t="s">
        <v>14</v>
      </c>
      <c r="FY127" s="181">
        <v>44580</v>
      </c>
      <c r="FZ127" s="191" t="s">
        <v>6021</v>
      </c>
      <c r="GA127" s="191">
        <v>1</v>
      </c>
      <c r="GB127" s="191" t="s">
        <v>3077</v>
      </c>
      <c r="GC127" s="191" t="s">
        <v>21</v>
      </c>
      <c r="GD127" s="191">
        <v>2</v>
      </c>
      <c r="GE127" s="191" t="s">
        <v>14</v>
      </c>
      <c r="GF127" s="191" t="s">
        <v>14</v>
      </c>
      <c r="GG127" s="192">
        <v>44580</v>
      </c>
      <c r="GH127" s="190" t="s">
        <v>6027</v>
      </c>
      <c r="GI127" s="184">
        <v>0</v>
      </c>
      <c r="GJ127" s="184" t="s">
        <v>3077</v>
      </c>
      <c r="GK127" s="184" t="s">
        <v>21</v>
      </c>
      <c r="GL127" s="184">
        <v>2</v>
      </c>
      <c r="GM127" s="184" t="s">
        <v>14</v>
      </c>
      <c r="GN127" s="184" t="s">
        <v>14</v>
      </c>
      <c r="GO127" s="181">
        <v>44580</v>
      </c>
      <c r="GP127" s="191" t="s">
        <v>6022</v>
      </c>
      <c r="GQ127" s="191">
        <v>0</v>
      </c>
      <c r="GR127" s="191" t="s">
        <v>3077</v>
      </c>
      <c r="GS127" s="191" t="s">
        <v>21</v>
      </c>
      <c r="GT127" s="191">
        <v>2</v>
      </c>
      <c r="GU127" s="191" t="s">
        <v>14</v>
      </c>
      <c r="GV127" s="191" t="s">
        <v>14</v>
      </c>
      <c r="GW127" s="192">
        <v>44580</v>
      </c>
      <c r="GX127" s="190" t="s">
        <v>6028</v>
      </c>
      <c r="GY127" s="184">
        <v>0</v>
      </c>
      <c r="GZ127" s="184" t="s">
        <v>3077</v>
      </c>
      <c r="HA127" s="184" t="s">
        <v>21</v>
      </c>
      <c r="HB127" s="184">
        <v>2</v>
      </c>
      <c r="HC127" s="184" t="s">
        <v>14</v>
      </c>
      <c r="HD127" s="184" t="s">
        <v>14</v>
      </c>
      <c r="HE127" s="181">
        <v>44580</v>
      </c>
      <c r="HF127" s="191" t="s">
        <v>6020</v>
      </c>
      <c r="HG127" s="191">
        <v>0</v>
      </c>
      <c r="HH127" s="191" t="s">
        <v>3077</v>
      </c>
      <c r="HI127" s="191" t="s">
        <v>21</v>
      </c>
      <c r="HJ127" s="191">
        <v>2</v>
      </c>
      <c r="HK127" s="191" t="s">
        <v>14</v>
      </c>
      <c r="HL127" s="191" t="s">
        <v>14</v>
      </c>
      <c r="HM127" s="192">
        <v>44580</v>
      </c>
      <c r="HN127" s="190" t="s">
        <v>6026</v>
      </c>
      <c r="HO127" s="184">
        <v>2</v>
      </c>
      <c r="HP127" s="184" t="s">
        <v>3077</v>
      </c>
      <c r="HQ127" s="184" t="s">
        <v>21</v>
      </c>
      <c r="HR127" s="184">
        <v>2</v>
      </c>
      <c r="HS127" s="184" t="s">
        <v>14</v>
      </c>
      <c r="HT127" s="184" t="s">
        <v>14</v>
      </c>
      <c r="HU127" s="181">
        <v>44580</v>
      </c>
      <c r="HV127" s="191" t="s">
        <v>6023</v>
      </c>
      <c r="HW127" s="191">
        <v>0</v>
      </c>
      <c r="HX127" s="191" t="s">
        <v>3077</v>
      </c>
      <c r="HY127" s="191" t="s">
        <v>21</v>
      </c>
      <c r="HZ127" s="191">
        <v>2</v>
      </c>
      <c r="IA127" s="191" t="s">
        <v>14</v>
      </c>
      <c r="IB127" s="191" t="s">
        <v>14</v>
      </c>
      <c r="IC127" s="192">
        <v>44580</v>
      </c>
      <c r="ID127" s="190" t="s">
        <v>6025</v>
      </c>
      <c r="IE127" s="184">
        <v>0</v>
      </c>
      <c r="IF127" s="184" t="s">
        <v>3077</v>
      </c>
      <c r="IG127" s="184" t="s">
        <v>21</v>
      </c>
      <c r="IH127" s="184">
        <v>2</v>
      </c>
      <c r="II127" s="184" t="s">
        <v>14</v>
      </c>
      <c r="IJ127" s="184" t="s">
        <v>14</v>
      </c>
      <c r="IK127" s="181">
        <v>44580</v>
      </c>
      <c r="IL127" s="191" t="s">
        <v>6024</v>
      </c>
      <c r="IM127" s="191">
        <v>3</v>
      </c>
      <c r="IN127" s="191" t="s">
        <v>3077</v>
      </c>
      <c r="IO127" s="191" t="s">
        <v>21</v>
      </c>
      <c r="IP127" s="191">
        <v>2</v>
      </c>
      <c r="IQ127" s="191" t="s">
        <v>14</v>
      </c>
      <c r="IR127" s="191" t="s">
        <v>14</v>
      </c>
      <c r="IS127" s="192">
        <v>44580</v>
      </c>
    </row>
    <row r="128" spans="1:253" s="286" customFormat="1" ht="12.75" customHeight="1" x14ac:dyDescent="0.2">
      <c r="A128" s="286" t="s">
        <v>892</v>
      </c>
      <c r="B128" s="286" t="s">
        <v>7815</v>
      </c>
      <c r="C128" s="286" t="s">
        <v>893</v>
      </c>
      <c r="D128" s="286" t="s">
        <v>894</v>
      </c>
      <c r="E128" s="286" t="s">
        <v>7518</v>
      </c>
      <c r="F128" s="286" t="s">
        <v>2086</v>
      </c>
      <c r="G128" s="179">
        <v>1455000</v>
      </c>
      <c r="H128" s="180" t="s">
        <v>2084</v>
      </c>
      <c r="I128" s="180" t="s">
        <v>21</v>
      </c>
      <c r="J128" s="180">
        <v>2</v>
      </c>
      <c r="K128" s="180" t="s">
        <v>2085</v>
      </c>
      <c r="L128" s="180" t="s">
        <v>1470</v>
      </c>
      <c r="M128" s="181">
        <v>44110</v>
      </c>
      <c r="N128" s="195" t="s">
        <v>902</v>
      </c>
      <c r="O128" s="182">
        <v>5130</v>
      </c>
      <c r="P128" s="182" t="s">
        <v>899</v>
      </c>
      <c r="Q128" s="182" t="s">
        <v>21</v>
      </c>
      <c r="R128" s="182">
        <v>2</v>
      </c>
      <c r="S128" s="182" t="s">
        <v>901</v>
      </c>
      <c r="T128" s="182" t="s">
        <v>900</v>
      </c>
      <c r="U128" s="183">
        <v>43524</v>
      </c>
      <c r="V128" s="195" t="s">
        <v>1472</v>
      </c>
      <c r="W128" s="180">
        <v>1450000</v>
      </c>
      <c r="X128" s="180" t="s">
        <v>1469</v>
      </c>
      <c r="Y128" s="180" t="s">
        <v>21</v>
      </c>
      <c r="Z128" s="180">
        <v>2</v>
      </c>
      <c r="AA128" s="180" t="s">
        <v>1471</v>
      </c>
      <c r="AB128" s="180" t="s">
        <v>1470</v>
      </c>
      <c r="AC128" s="181">
        <v>43798</v>
      </c>
      <c r="AD128" s="195" t="s">
        <v>949</v>
      </c>
      <c r="AE128" s="188">
        <v>60000</v>
      </c>
      <c r="AF128" s="188" t="s">
        <v>946</v>
      </c>
      <c r="AG128" s="188" t="s">
        <v>21</v>
      </c>
      <c r="AH128" s="188">
        <v>2</v>
      </c>
      <c r="AI128" s="188" t="s">
        <v>948</v>
      </c>
      <c r="AJ128" s="188" t="s">
        <v>947</v>
      </c>
      <c r="AK128" s="189">
        <v>43553</v>
      </c>
      <c r="AL128" s="195" t="s">
        <v>951</v>
      </c>
      <c r="AM128" s="180">
        <v>60000</v>
      </c>
      <c r="AN128" s="180" t="s">
        <v>946</v>
      </c>
      <c r="AO128" s="180" t="s">
        <v>21</v>
      </c>
      <c r="AP128" s="180">
        <v>2</v>
      </c>
      <c r="AQ128" s="180" t="s">
        <v>950</v>
      </c>
      <c r="AR128" s="180" t="s">
        <v>947</v>
      </c>
      <c r="AS128" s="181">
        <v>43553</v>
      </c>
      <c r="AT128" s="196" t="s">
        <v>1468</v>
      </c>
      <c r="AU128" s="188" t="s">
        <v>14</v>
      </c>
      <c r="AV128" s="188" t="s">
        <v>14</v>
      </c>
      <c r="AW128" s="188" t="s">
        <v>21</v>
      </c>
      <c r="AX128" s="188">
        <v>2</v>
      </c>
      <c r="AY128" s="188" t="s">
        <v>1467</v>
      </c>
      <c r="AZ128" s="188" t="s">
        <v>14</v>
      </c>
      <c r="BA128" s="189">
        <v>43798</v>
      </c>
      <c r="BB128" s="195" t="s">
        <v>898</v>
      </c>
      <c r="BC128" s="180" t="s">
        <v>14</v>
      </c>
      <c r="BD128" s="180">
        <v>0</v>
      </c>
      <c r="BE128" s="180" t="s">
        <v>21</v>
      </c>
      <c r="BF128" s="180">
        <v>2</v>
      </c>
      <c r="BG128" s="180">
        <v>0</v>
      </c>
      <c r="BH128" s="180">
        <v>0</v>
      </c>
      <c r="BI128" s="181">
        <v>43524</v>
      </c>
      <c r="BJ128" s="196" t="s">
        <v>2228</v>
      </c>
      <c r="BK128" s="196">
        <v>60</v>
      </c>
      <c r="BL128" s="196" t="s">
        <v>2227</v>
      </c>
      <c r="BM128" s="196" t="s">
        <v>21</v>
      </c>
      <c r="BN128" s="196">
        <v>2</v>
      </c>
      <c r="BO128" s="196" t="s">
        <v>2225</v>
      </c>
      <c r="BP128" s="188" t="s">
        <v>2224</v>
      </c>
      <c r="BQ128" s="197">
        <v>44164</v>
      </c>
      <c r="BR128" s="195" t="s">
        <v>895</v>
      </c>
      <c r="BS128" s="198">
        <v>0</v>
      </c>
      <c r="BT128" s="198">
        <v>0</v>
      </c>
      <c r="BU128" s="198" t="s">
        <v>21</v>
      </c>
      <c r="BV128" s="198">
        <v>2</v>
      </c>
      <c r="BW128" s="198">
        <v>0</v>
      </c>
      <c r="BX128" s="198">
        <v>0</v>
      </c>
      <c r="BY128" s="181">
        <v>43524</v>
      </c>
      <c r="BZ128" s="196" t="s">
        <v>896</v>
      </c>
      <c r="CA128" s="196">
        <v>0</v>
      </c>
      <c r="CB128" s="196">
        <v>0</v>
      </c>
      <c r="CC128" s="196" t="s">
        <v>21</v>
      </c>
      <c r="CD128" s="196">
        <v>2</v>
      </c>
      <c r="CE128" s="196" t="s">
        <v>14</v>
      </c>
      <c r="CF128" s="196" t="s">
        <v>14</v>
      </c>
      <c r="CG128" s="197">
        <v>43524</v>
      </c>
      <c r="CH128" s="195" t="s">
        <v>8309</v>
      </c>
      <c r="CI128" s="196" t="e">
        <v>#N/A</v>
      </c>
      <c r="CJ128" s="196" t="e">
        <v>#N/A</v>
      </c>
      <c r="CK128" s="196" t="e">
        <v>#N/A</v>
      </c>
      <c r="CL128" s="196" t="e">
        <v>#N/A</v>
      </c>
      <c r="CM128" s="196" t="e">
        <v>#N/A</v>
      </c>
      <c r="CN128" s="196" t="e">
        <v>#N/A</v>
      </c>
      <c r="CO128" s="199" t="e">
        <v>#N/A</v>
      </c>
      <c r="CP128" s="196" t="s">
        <v>897</v>
      </c>
      <c r="CQ128" s="198">
        <v>0</v>
      </c>
      <c r="CR128" s="198">
        <v>0</v>
      </c>
      <c r="CS128" s="198" t="s">
        <v>21</v>
      </c>
      <c r="CT128" s="198">
        <v>2</v>
      </c>
      <c r="CU128" s="198">
        <v>0</v>
      </c>
      <c r="CV128" s="198">
        <v>0</v>
      </c>
      <c r="CW128" s="181">
        <v>43524</v>
      </c>
      <c r="CX128" s="196" t="s">
        <v>1621</v>
      </c>
      <c r="CY128" s="188">
        <v>60000</v>
      </c>
      <c r="CZ128" s="188" t="s">
        <v>1616</v>
      </c>
      <c r="DA128" s="188" t="s">
        <v>59</v>
      </c>
      <c r="DB128" s="188">
        <v>3</v>
      </c>
      <c r="DC128" s="188" t="s">
        <v>1618</v>
      </c>
      <c r="DD128" s="188" t="s">
        <v>1617</v>
      </c>
      <c r="DE128" s="194">
        <v>43867</v>
      </c>
      <c r="DF128" s="195" t="s">
        <v>2083</v>
      </c>
      <c r="DG128" s="180">
        <v>1395000</v>
      </c>
      <c r="DH128" s="198" t="s">
        <v>1616</v>
      </c>
      <c r="DI128" s="198" t="s">
        <v>21</v>
      </c>
      <c r="DJ128" s="198">
        <v>2</v>
      </c>
      <c r="DK128" s="198" t="s">
        <v>1618</v>
      </c>
      <c r="DL128" s="198" t="s">
        <v>1617</v>
      </c>
      <c r="DM128" s="181">
        <v>44110</v>
      </c>
      <c r="DN128" s="196" t="s">
        <v>1623</v>
      </c>
      <c r="DO128" s="188">
        <v>0</v>
      </c>
      <c r="DP128" s="196" t="s">
        <v>1616</v>
      </c>
      <c r="DQ128" s="196" t="s">
        <v>59</v>
      </c>
      <c r="DR128" s="196">
        <v>3</v>
      </c>
      <c r="DS128" s="196" t="s">
        <v>1618</v>
      </c>
      <c r="DT128" s="196" t="s">
        <v>1617</v>
      </c>
      <c r="DU128" s="197">
        <v>43867</v>
      </c>
      <c r="DV128" s="195" t="s">
        <v>1620</v>
      </c>
      <c r="DW128" s="180">
        <v>60000</v>
      </c>
      <c r="DX128" s="198" t="s">
        <v>1616</v>
      </c>
      <c r="DY128" s="198" t="s">
        <v>59</v>
      </c>
      <c r="DZ128" s="198">
        <v>3</v>
      </c>
      <c r="EA128" s="198" t="s">
        <v>1618</v>
      </c>
      <c r="EB128" s="198" t="s">
        <v>1617</v>
      </c>
      <c r="EC128" s="181">
        <v>43867</v>
      </c>
      <c r="ED128" s="196" t="s">
        <v>1622</v>
      </c>
      <c r="EE128" s="188">
        <v>0</v>
      </c>
      <c r="EF128" s="196" t="s">
        <v>1616</v>
      </c>
      <c r="EG128" s="196" t="s">
        <v>59</v>
      </c>
      <c r="EH128" s="196">
        <v>3</v>
      </c>
      <c r="EI128" s="196" t="s">
        <v>1618</v>
      </c>
      <c r="EJ128" s="196" t="s">
        <v>1617</v>
      </c>
      <c r="EK128" s="197">
        <v>43867</v>
      </c>
      <c r="EL128" s="195" t="s">
        <v>1619</v>
      </c>
      <c r="EM128" s="180">
        <v>0</v>
      </c>
      <c r="EN128" s="198" t="s">
        <v>1616</v>
      </c>
      <c r="EO128" s="198" t="s">
        <v>59</v>
      </c>
      <c r="EP128" s="198">
        <v>3</v>
      </c>
      <c r="EQ128" s="198" t="s">
        <v>1618</v>
      </c>
      <c r="ER128" s="198" t="s">
        <v>1617</v>
      </c>
      <c r="ES128" s="181">
        <v>43867</v>
      </c>
      <c r="ET128" s="196" t="s">
        <v>2226</v>
      </c>
      <c r="EU128" s="196">
        <v>60</v>
      </c>
      <c r="EV128" s="196" t="s">
        <v>2223</v>
      </c>
      <c r="EW128" s="196" t="s">
        <v>21</v>
      </c>
      <c r="EX128" s="196">
        <v>2</v>
      </c>
      <c r="EY128" s="196" t="s">
        <v>2225</v>
      </c>
      <c r="EZ128" s="196" t="s">
        <v>2224</v>
      </c>
      <c r="FA128" s="197">
        <v>44164</v>
      </c>
      <c r="FB128" s="195" t="s">
        <v>1466</v>
      </c>
      <c r="FC128" s="198">
        <v>2</v>
      </c>
      <c r="FD128" s="198" t="s">
        <v>14</v>
      </c>
      <c r="FE128" s="198" t="s">
        <v>21</v>
      </c>
      <c r="FF128" s="198">
        <v>2</v>
      </c>
      <c r="FG128" s="198" t="s">
        <v>1465</v>
      </c>
      <c r="FH128" s="198" t="s">
        <v>14</v>
      </c>
      <c r="FI128" s="181">
        <v>43798</v>
      </c>
      <c r="FJ128" s="195" t="s">
        <v>904</v>
      </c>
      <c r="FK128" s="196" t="s">
        <v>14</v>
      </c>
      <c r="FL128" s="196">
        <v>0</v>
      </c>
      <c r="FM128" s="196" t="s">
        <v>21</v>
      </c>
      <c r="FN128" s="196">
        <v>2</v>
      </c>
      <c r="FO128" s="196" t="s">
        <v>903</v>
      </c>
      <c r="FP128" s="188">
        <v>0</v>
      </c>
      <c r="FQ128" s="189">
        <v>43524</v>
      </c>
      <c r="FR128" s="195" t="s">
        <v>905</v>
      </c>
      <c r="FS128" s="198">
        <v>0</v>
      </c>
      <c r="FT128" s="198">
        <v>0</v>
      </c>
      <c r="FU128" s="198" t="s">
        <v>21</v>
      </c>
      <c r="FV128" s="198">
        <v>2</v>
      </c>
      <c r="FW128" s="198">
        <v>0</v>
      </c>
      <c r="FX128" s="198">
        <v>0</v>
      </c>
      <c r="FY128" s="181">
        <v>43524</v>
      </c>
      <c r="FZ128" s="196" t="s">
        <v>4333</v>
      </c>
      <c r="GA128" s="196">
        <v>0</v>
      </c>
      <c r="GB128" s="196" t="s">
        <v>3077</v>
      </c>
      <c r="GC128" s="196" t="s">
        <v>21</v>
      </c>
      <c r="GD128" s="196">
        <v>2</v>
      </c>
      <c r="GE128" s="196" t="s">
        <v>14</v>
      </c>
      <c r="GF128" s="196" t="s">
        <v>14</v>
      </c>
      <c r="GG128" s="197">
        <v>44495</v>
      </c>
      <c r="GH128" s="195" t="s">
        <v>4339</v>
      </c>
      <c r="GI128" s="198">
        <v>1</v>
      </c>
      <c r="GJ128" s="198" t="s">
        <v>3077</v>
      </c>
      <c r="GK128" s="198" t="s">
        <v>21</v>
      </c>
      <c r="GL128" s="198">
        <v>2</v>
      </c>
      <c r="GM128" s="198" t="s">
        <v>14</v>
      </c>
      <c r="GN128" s="198" t="s">
        <v>14</v>
      </c>
      <c r="GO128" s="181">
        <v>44495</v>
      </c>
      <c r="GP128" s="196" t="s">
        <v>4334</v>
      </c>
      <c r="GQ128" s="196">
        <v>0</v>
      </c>
      <c r="GR128" s="196" t="s">
        <v>3077</v>
      </c>
      <c r="GS128" s="196" t="s">
        <v>21</v>
      </c>
      <c r="GT128" s="196">
        <v>2</v>
      </c>
      <c r="GU128" s="196" t="s">
        <v>14</v>
      </c>
      <c r="GV128" s="196" t="s">
        <v>14</v>
      </c>
      <c r="GW128" s="197">
        <v>44495</v>
      </c>
      <c r="GX128" s="195" t="s">
        <v>4340</v>
      </c>
      <c r="GY128" s="198">
        <v>0</v>
      </c>
      <c r="GZ128" s="198" t="s">
        <v>3077</v>
      </c>
      <c r="HA128" s="198" t="s">
        <v>21</v>
      </c>
      <c r="HB128" s="198">
        <v>2</v>
      </c>
      <c r="HC128" s="198" t="s">
        <v>14</v>
      </c>
      <c r="HD128" s="198" t="s">
        <v>14</v>
      </c>
      <c r="HE128" s="181">
        <v>44495</v>
      </c>
      <c r="HF128" s="196" t="s">
        <v>4332</v>
      </c>
      <c r="HG128" s="196">
        <v>2</v>
      </c>
      <c r="HH128" s="196" t="s">
        <v>3077</v>
      </c>
      <c r="HI128" s="196" t="s">
        <v>21</v>
      </c>
      <c r="HJ128" s="196">
        <v>2</v>
      </c>
      <c r="HK128" s="196" t="s">
        <v>14</v>
      </c>
      <c r="HL128" s="196" t="s">
        <v>14</v>
      </c>
      <c r="HM128" s="197">
        <v>44495</v>
      </c>
      <c r="HN128" s="195" t="s">
        <v>4338</v>
      </c>
      <c r="HO128" s="198">
        <v>3</v>
      </c>
      <c r="HP128" s="198" t="s">
        <v>3077</v>
      </c>
      <c r="HQ128" s="198" t="s">
        <v>21</v>
      </c>
      <c r="HR128" s="198">
        <v>2</v>
      </c>
      <c r="HS128" s="198" t="s">
        <v>14</v>
      </c>
      <c r="HT128" s="198" t="s">
        <v>14</v>
      </c>
      <c r="HU128" s="181">
        <v>44495</v>
      </c>
      <c r="HV128" s="196" t="s">
        <v>4335</v>
      </c>
      <c r="HW128" s="196">
        <v>0</v>
      </c>
      <c r="HX128" s="196" t="s">
        <v>3077</v>
      </c>
      <c r="HY128" s="196" t="s">
        <v>21</v>
      </c>
      <c r="HZ128" s="196">
        <v>2</v>
      </c>
      <c r="IA128" s="196" t="s">
        <v>14</v>
      </c>
      <c r="IB128" s="196" t="s">
        <v>14</v>
      </c>
      <c r="IC128" s="197">
        <v>44495</v>
      </c>
      <c r="ID128" s="195" t="s">
        <v>4337</v>
      </c>
      <c r="IE128" s="198">
        <v>0</v>
      </c>
      <c r="IF128" s="198" t="s">
        <v>3077</v>
      </c>
      <c r="IG128" s="198" t="s">
        <v>21</v>
      </c>
      <c r="IH128" s="198">
        <v>2</v>
      </c>
      <c r="II128" s="198" t="s">
        <v>14</v>
      </c>
      <c r="IJ128" s="198" t="s">
        <v>14</v>
      </c>
      <c r="IK128" s="181">
        <v>44495</v>
      </c>
      <c r="IL128" s="196" t="s">
        <v>4336</v>
      </c>
      <c r="IM128" s="196">
        <v>1</v>
      </c>
      <c r="IN128" s="196" t="s">
        <v>3077</v>
      </c>
      <c r="IO128" s="196" t="s">
        <v>21</v>
      </c>
      <c r="IP128" s="196">
        <v>2</v>
      </c>
      <c r="IQ128" s="196" t="s">
        <v>14</v>
      </c>
      <c r="IR128" s="196" t="s">
        <v>14</v>
      </c>
      <c r="IS128" s="197">
        <v>44495</v>
      </c>
    </row>
    <row r="129" spans="1:253" s="286" customFormat="1" ht="12.75" customHeight="1" x14ac:dyDescent="0.2">
      <c r="A129" s="286" t="s">
        <v>727</v>
      </c>
      <c r="B129" s="286" t="s">
        <v>7815</v>
      </c>
      <c r="C129" s="286" t="s">
        <v>728</v>
      </c>
      <c r="D129" s="286" t="s">
        <v>729</v>
      </c>
      <c r="E129" s="286" t="s">
        <v>7519</v>
      </c>
      <c r="F129" s="286" t="s">
        <v>1627</v>
      </c>
      <c r="G129" s="179">
        <v>11718000</v>
      </c>
      <c r="H129" s="180" t="s">
        <v>1624</v>
      </c>
      <c r="I129" s="180" t="s">
        <v>41</v>
      </c>
      <c r="J129" s="180">
        <v>1</v>
      </c>
      <c r="K129" s="180" t="s">
        <v>1626</v>
      </c>
      <c r="L129" s="180" t="s">
        <v>1625</v>
      </c>
      <c r="M129" s="181">
        <v>43867</v>
      </c>
      <c r="N129" s="190" t="s">
        <v>2036</v>
      </c>
      <c r="O129" s="182">
        <v>155360</v>
      </c>
      <c r="P129" s="182" t="s">
        <v>1821</v>
      </c>
      <c r="Q129" s="182" t="s">
        <v>41</v>
      </c>
      <c r="R129" s="182">
        <v>1</v>
      </c>
      <c r="S129" s="182" t="s">
        <v>2035</v>
      </c>
      <c r="T129" s="182" t="s">
        <v>2034</v>
      </c>
      <c r="U129" s="183">
        <v>44103</v>
      </c>
      <c r="V129" s="190" t="s">
        <v>1891</v>
      </c>
      <c r="W129" s="180">
        <v>11718000</v>
      </c>
      <c r="X129" s="180" t="s">
        <v>1888</v>
      </c>
      <c r="Y129" s="180" t="s">
        <v>21</v>
      </c>
      <c r="Z129" s="180">
        <v>2</v>
      </c>
      <c r="AA129" s="180" t="s">
        <v>1890</v>
      </c>
      <c r="AB129" s="180" t="s">
        <v>1889</v>
      </c>
      <c r="AC129" s="181">
        <v>43992</v>
      </c>
      <c r="AD129" s="190" t="s">
        <v>1885</v>
      </c>
      <c r="AE129" s="188" t="s">
        <v>14</v>
      </c>
      <c r="AF129" s="188" t="s">
        <v>1882</v>
      </c>
      <c r="AG129" s="188" t="s">
        <v>14</v>
      </c>
      <c r="AH129" s="188" t="s">
        <v>14</v>
      </c>
      <c r="AI129" s="188" t="s">
        <v>1884</v>
      </c>
      <c r="AJ129" s="188" t="s">
        <v>1883</v>
      </c>
      <c r="AK129" s="189">
        <v>43992</v>
      </c>
      <c r="AL129" s="190" t="s">
        <v>1887</v>
      </c>
      <c r="AM129" s="180" t="s">
        <v>14</v>
      </c>
      <c r="AN129" s="180" t="s">
        <v>1882</v>
      </c>
      <c r="AO129" s="180" t="s">
        <v>14</v>
      </c>
      <c r="AP129" s="180" t="s">
        <v>14</v>
      </c>
      <c r="AQ129" s="180" t="s">
        <v>1886</v>
      </c>
      <c r="AR129" s="180" t="s">
        <v>1883</v>
      </c>
      <c r="AS129" s="181">
        <v>43992</v>
      </c>
      <c r="AT129" s="191" t="s">
        <v>737</v>
      </c>
      <c r="AU129" s="188" t="s">
        <v>14</v>
      </c>
      <c r="AV129" s="188">
        <v>0</v>
      </c>
      <c r="AW129" s="188" t="s">
        <v>21</v>
      </c>
      <c r="AX129" s="188">
        <v>2</v>
      </c>
      <c r="AY129" s="188">
        <v>0</v>
      </c>
      <c r="AZ129" s="188">
        <v>0</v>
      </c>
      <c r="BA129" s="189">
        <v>43511</v>
      </c>
      <c r="BB129" s="190" t="s">
        <v>736</v>
      </c>
      <c r="BC129" s="180" t="s">
        <v>14</v>
      </c>
      <c r="BD129" s="180">
        <v>0</v>
      </c>
      <c r="BE129" s="180" t="s">
        <v>21</v>
      </c>
      <c r="BF129" s="180">
        <v>2</v>
      </c>
      <c r="BG129" s="180">
        <v>0</v>
      </c>
      <c r="BH129" s="180">
        <v>0</v>
      </c>
      <c r="BI129" s="181">
        <v>43511</v>
      </c>
      <c r="BJ129" s="191" t="s">
        <v>3386</v>
      </c>
      <c r="BK129" s="191">
        <v>849</v>
      </c>
      <c r="BL129" s="191" t="s">
        <v>3374</v>
      </c>
      <c r="BM129" s="191" t="s">
        <v>21</v>
      </c>
      <c r="BN129" s="191">
        <v>2</v>
      </c>
      <c r="BO129" s="191" t="s">
        <v>3385</v>
      </c>
      <c r="BP129" s="188" t="s">
        <v>3375</v>
      </c>
      <c r="BQ129" s="192">
        <v>44413</v>
      </c>
      <c r="BR129" s="190" t="s">
        <v>730</v>
      </c>
      <c r="BS129" s="184">
        <v>0</v>
      </c>
      <c r="BT129" s="184">
        <v>0</v>
      </c>
      <c r="BU129" s="184" t="s">
        <v>21</v>
      </c>
      <c r="BV129" s="184">
        <v>2</v>
      </c>
      <c r="BW129" s="184">
        <v>0</v>
      </c>
      <c r="BX129" s="184">
        <v>0</v>
      </c>
      <c r="BY129" s="181">
        <v>43511</v>
      </c>
      <c r="BZ129" s="191" t="s">
        <v>731</v>
      </c>
      <c r="CA129" s="191">
        <v>0</v>
      </c>
      <c r="CB129" s="191" t="s">
        <v>14</v>
      </c>
      <c r="CC129" s="191" t="s">
        <v>21</v>
      </c>
      <c r="CD129" s="191">
        <v>2</v>
      </c>
      <c r="CE129" s="191" t="s">
        <v>14</v>
      </c>
      <c r="CF129" s="191" t="s">
        <v>14</v>
      </c>
      <c r="CG129" s="192">
        <v>43511</v>
      </c>
      <c r="CH129" s="190" t="s">
        <v>8310</v>
      </c>
      <c r="CI129" s="191" t="e">
        <v>#N/A</v>
      </c>
      <c r="CJ129" s="191" t="e">
        <v>#N/A</v>
      </c>
      <c r="CK129" s="191" t="e">
        <v>#N/A</v>
      </c>
      <c r="CL129" s="191" t="e">
        <v>#N/A</v>
      </c>
      <c r="CM129" s="191" t="e">
        <v>#N/A</v>
      </c>
      <c r="CN129" s="191" t="e">
        <v>#N/A</v>
      </c>
      <c r="CO129" s="193" t="e">
        <v>#N/A</v>
      </c>
      <c r="CP129" s="191" t="s">
        <v>734</v>
      </c>
      <c r="CQ129" s="184" t="s">
        <v>14</v>
      </c>
      <c r="CR129" s="184">
        <v>0</v>
      </c>
      <c r="CS129" s="184" t="s">
        <v>21</v>
      </c>
      <c r="CT129" s="184">
        <v>2</v>
      </c>
      <c r="CU129" s="184">
        <v>0</v>
      </c>
      <c r="CV129" s="184">
        <v>0</v>
      </c>
      <c r="CW129" s="181">
        <v>43511</v>
      </c>
      <c r="CX129" s="191" t="s">
        <v>745</v>
      </c>
      <c r="CY129" s="188" t="s">
        <v>14</v>
      </c>
      <c r="CZ129" s="188">
        <v>0</v>
      </c>
      <c r="DA129" s="188" t="s">
        <v>21</v>
      </c>
      <c r="DB129" s="188">
        <v>2</v>
      </c>
      <c r="DC129" s="188">
        <v>0</v>
      </c>
      <c r="DD129" s="188">
        <v>0</v>
      </c>
      <c r="DE129" s="194">
        <v>43511</v>
      </c>
      <c r="DF129" s="190" t="s">
        <v>739</v>
      </c>
      <c r="DG129" s="180" t="s">
        <v>14</v>
      </c>
      <c r="DH129" s="184">
        <v>0</v>
      </c>
      <c r="DI129" s="184" t="s">
        <v>21</v>
      </c>
      <c r="DJ129" s="184">
        <v>2</v>
      </c>
      <c r="DK129" s="184">
        <v>0</v>
      </c>
      <c r="DL129" s="184">
        <v>0</v>
      </c>
      <c r="DM129" s="181">
        <v>43511</v>
      </c>
      <c r="DN129" s="191" t="s">
        <v>748</v>
      </c>
      <c r="DO129" s="188" t="s">
        <v>14</v>
      </c>
      <c r="DP129" s="191">
        <v>0</v>
      </c>
      <c r="DQ129" s="191" t="s">
        <v>21</v>
      </c>
      <c r="DR129" s="191">
        <v>2</v>
      </c>
      <c r="DS129" s="191">
        <v>0</v>
      </c>
      <c r="DT129" s="191">
        <v>0</v>
      </c>
      <c r="DU129" s="192">
        <v>43511</v>
      </c>
      <c r="DV129" s="190" t="s">
        <v>741</v>
      </c>
      <c r="DW129" s="180" t="s">
        <v>14</v>
      </c>
      <c r="DX129" s="184">
        <v>0</v>
      </c>
      <c r="DY129" s="184" t="s">
        <v>21</v>
      </c>
      <c r="DZ129" s="184">
        <v>2</v>
      </c>
      <c r="EA129" s="184">
        <v>0</v>
      </c>
      <c r="EB129" s="184">
        <v>0</v>
      </c>
      <c r="EC129" s="181">
        <v>43511</v>
      </c>
      <c r="ED129" s="191" t="s">
        <v>746</v>
      </c>
      <c r="EE129" s="188" t="s">
        <v>14</v>
      </c>
      <c r="EF129" s="191">
        <v>0</v>
      </c>
      <c r="EG129" s="191" t="s">
        <v>21</v>
      </c>
      <c r="EH129" s="191">
        <v>2</v>
      </c>
      <c r="EI129" s="191">
        <v>0</v>
      </c>
      <c r="EJ129" s="191">
        <v>0</v>
      </c>
      <c r="EK129" s="192">
        <v>43511</v>
      </c>
      <c r="EL129" s="190" t="s">
        <v>735</v>
      </c>
      <c r="EM129" s="180" t="s">
        <v>14</v>
      </c>
      <c r="EN129" s="184">
        <v>0</v>
      </c>
      <c r="EO129" s="184" t="s">
        <v>21</v>
      </c>
      <c r="EP129" s="184">
        <v>2</v>
      </c>
      <c r="EQ129" s="184">
        <v>0</v>
      </c>
      <c r="ER129" s="184">
        <v>0</v>
      </c>
      <c r="ES129" s="181">
        <v>43511</v>
      </c>
      <c r="ET129" s="191" t="s">
        <v>3388</v>
      </c>
      <c r="EU129" s="191">
        <v>967</v>
      </c>
      <c r="EV129" s="191" t="s">
        <v>3369</v>
      </c>
      <c r="EW129" s="191" t="s">
        <v>21</v>
      </c>
      <c r="EX129" s="191">
        <v>2</v>
      </c>
      <c r="EY129" s="191" t="s">
        <v>3387</v>
      </c>
      <c r="EZ129" s="191" t="s">
        <v>3370</v>
      </c>
      <c r="FA129" s="192">
        <v>44413</v>
      </c>
      <c r="FB129" s="190" t="s">
        <v>733</v>
      </c>
      <c r="FC129" s="184">
        <v>1</v>
      </c>
      <c r="FD129" s="184">
        <v>0</v>
      </c>
      <c r="FE129" s="184" t="s">
        <v>21</v>
      </c>
      <c r="FF129" s="184">
        <v>2</v>
      </c>
      <c r="FG129" s="184" t="s">
        <v>732</v>
      </c>
      <c r="FH129" s="184">
        <v>0</v>
      </c>
      <c r="FI129" s="181">
        <v>43511</v>
      </c>
      <c r="FJ129" s="190" t="s">
        <v>742</v>
      </c>
      <c r="FK129" s="191" t="s">
        <v>14</v>
      </c>
      <c r="FL129" s="191">
        <v>0</v>
      </c>
      <c r="FM129" s="191" t="s">
        <v>21</v>
      </c>
      <c r="FN129" s="191">
        <v>2</v>
      </c>
      <c r="FO129" s="191">
        <v>0</v>
      </c>
      <c r="FP129" s="188">
        <v>0</v>
      </c>
      <c r="FQ129" s="189">
        <v>43511</v>
      </c>
      <c r="FR129" s="190" t="s">
        <v>743</v>
      </c>
      <c r="FS129" s="184" t="s">
        <v>14</v>
      </c>
      <c r="FT129" s="184">
        <v>0</v>
      </c>
      <c r="FU129" s="184" t="s">
        <v>21</v>
      </c>
      <c r="FV129" s="184">
        <v>2</v>
      </c>
      <c r="FW129" s="184">
        <v>0</v>
      </c>
      <c r="FX129" s="184">
        <v>0</v>
      </c>
      <c r="FY129" s="181">
        <v>43511</v>
      </c>
      <c r="FZ129" s="191" t="s">
        <v>4141</v>
      </c>
      <c r="GA129" s="191">
        <v>0</v>
      </c>
      <c r="GB129" s="191" t="s">
        <v>3077</v>
      </c>
      <c r="GC129" s="191" t="s">
        <v>21</v>
      </c>
      <c r="GD129" s="191">
        <v>2</v>
      </c>
      <c r="GE129" s="191" t="s">
        <v>14</v>
      </c>
      <c r="GF129" s="191" t="s">
        <v>14</v>
      </c>
      <c r="GG129" s="192">
        <v>44490</v>
      </c>
      <c r="GH129" s="190" t="s">
        <v>4147</v>
      </c>
      <c r="GI129" s="184">
        <v>0</v>
      </c>
      <c r="GJ129" s="184" t="s">
        <v>3077</v>
      </c>
      <c r="GK129" s="184" t="s">
        <v>21</v>
      </c>
      <c r="GL129" s="184">
        <v>2</v>
      </c>
      <c r="GM129" s="184" t="s">
        <v>14</v>
      </c>
      <c r="GN129" s="184" t="s">
        <v>14</v>
      </c>
      <c r="GO129" s="181">
        <v>44490</v>
      </c>
      <c r="GP129" s="191" t="s">
        <v>4142</v>
      </c>
      <c r="GQ129" s="191">
        <v>0</v>
      </c>
      <c r="GR129" s="191" t="s">
        <v>3077</v>
      </c>
      <c r="GS129" s="191" t="s">
        <v>21</v>
      </c>
      <c r="GT129" s="191">
        <v>2</v>
      </c>
      <c r="GU129" s="191" t="s">
        <v>14</v>
      </c>
      <c r="GV129" s="191" t="s">
        <v>14</v>
      </c>
      <c r="GW129" s="192">
        <v>44490</v>
      </c>
      <c r="GX129" s="190" t="s">
        <v>4148</v>
      </c>
      <c r="GY129" s="184">
        <v>0</v>
      </c>
      <c r="GZ129" s="184" t="s">
        <v>3077</v>
      </c>
      <c r="HA129" s="184" t="s">
        <v>21</v>
      </c>
      <c r="HB129" s="184">
        <v>2</v>
      </c>
      <c r="HC129" s="184" t="s">
        <v>14</v>
      </c>
      <c r="HD129" s="184" t="s">
        <v>14</v>
      </c>
      <c r="HE129" s="181">
        <v>44490</v>
      </c>
      <c r="HF129" s="191" t="s">
        <v>4140</v>
      </c>
      <c r="HG129" s="191">
        <v>0</v>
      </c>
      <c r="HH129" s="191" t="s">
        <v>3077</v>
      </c>
      <c r="HI129" s="191" t="s">
        <v>21</v>
      </c>
      <c r="HJ129" s="191">
        <v>2</v>
      </c>
      <c r="HK129" s="191" t="s">
        <v>14</v>
      </c>
      <c r="HL129" s="191" t="s">
        <v>14</v>
      </c>
      <c r="HM129" s="192">
        <v>44490</v>
      </c>
      <c r="HN129" s="190" t="s">
        <v>4146</v>
      </c>
      <c r="HO129" s="184">
        <v>0</v>
      </c>
      <c r="HP129" s="184" t="s">
        <v>3077</v>
      </c>
      <c r="HQ129" s="184" t="s">
        <v>21</v>
      </c>
      <c r="HR129" s="184">
        <v>2</v>
      </c>
      <c r="HS129" s="184" t="s">
        <v>14</v>
      </c>
      <c r="HT129" s="184" t="s">
        <v>14</v>
      </c>
      <c r="HU129" s="181">
        <v>44490</v>
      </c>
      <c r="HV129" s="191" t="s">
        <v>4143</v>
      </c>
      <c r="HW129" s="191">
        <v>0</v>
      </c>
      <c r="HX129" s="191" t="s">
        <v>3077</v>
      </c>
      <c r="HY129" s="191" t="s">
        <v>21</v>
      </c>
      <c r="HZ129" s="191">
        <v>2</v>
      </c>
      <c r="IA129" s="191" t="s">
        <v>14</v>
      </c>
      <c r="IB129" s="191" t="s">
        <v>14</v>
      </c>
      <c r="IC129" s="192">
        <v>44490</v>
      </c>
      <c r="ID129" s="190" t="s">
        <v>4145</v>
      </c>
      <c r="IE129" s="184">
        <v>1</v>
      </c>
      <c r="IF129" s="184" t="s">
        <v>3077</v>
      </c>
      <c r="IG129" s="184" t="s">
        <v>21</v>
      </c>
      <c r="IH129" s="184">
        <v>2</v>
      </c>
      <c r="II129" s="184" t="s">
        <v>14</v>
      </c>
      <c r="IJ129" s="184" t="s">
        <v>14</v>
      </c>
      <c r="IK129" s="181">
        <v>44490</v>
      </c>
      <c r="IL129" s="191" t="s">
        <v>4144</v>
      </c>
      <c r="IM129" s="191">
        <v>0</v>
      </c>
      <c r="IN129" s="191" t="s">
        <v>3077</v>
      </c>
      <c r="IO129" s="191" t="s">
        <v>21</v>
      </c>
      <c r="IP129" s="191">
        <v>2</v>
      </c>
      <c r="IQ129" s="191" t="s">
        <v>14</v>
      </c>
      <c r="IR129" s="191" t="s">
        <v>14</v>
      </c>
      <c r="IS129" s="192">
        <v>44490</v>
      </c>
    </row>
    <row r="130" spans="1:253" s="286" customFormat="1" ht="12.75" customHeight="1" x14ac:dyDescent="0.2">
      <c r="A130" s="286" t="s">
        <v>749</v>
      </c>
      <c r="B130" s="286" t="s">
        <v>7819</v>
      </c>
      <c r="C130" s="286" t="s">
        <v>750</v>
      </c>
      <c r="D130" s="286" t="s">
        <v>751</v>
      </c>
      <c r="E130" s="286" t="s">
        <v>7520</v>
      </c>
      <c r="F130" s="286" t="s">
        <v>3620</v>
      </c>
      <c r="G130" s="179">
        <v>84339000</v>
      </c>
      <c r="H130" s="180" t="s">
        <v>3591</v>
      </c>
      <c r="I130" s="180" t="s">
        <v>41</v>
      </c>
      <c r="J130" s="180">
        <v>1</v>
      </c>
      <c r="K130" s="180" t="s">
        <v>3616</v>
      </c>
      <c r="L130" s="180" t="s">
        <v>3615</v>
      </c>
      <c r="M130" s="181">
        <v>44454</v>
      </c>
      <c r="N130" s="195" t="s">
        <v>764</v>
      </c>
      <c r="O130" s="182">
        <v>378923</v>
      </c>
      <c r="P130" s="182" t="s">
        <v>761</v>
      </c>
      <c r="Q130" s="182" t="s">
        <v>21</v>
      </c>
      <c r="R130" s="182">
        <v>2</v>
      </c>
      <c r="S130" s="182" t="s">
        <v>763</v>
      </c>
      <c r="T130" s="182" t="s">
        <v>762</v>
      </c>
      <c r="U130" s="183">
        <v>43511</v>
      </c>
      <c r="V130" s="195" t="s">
        <v>5735</v>
      </c>
      <c r="W130" s="180">
        <v>50600000</v>
      </c>
      <c r="X130" s="180" t="s">
        <v>5732</v>
      </c>
      <c r="Y130" s="180" t="s">
        <v>21</v>
      </c>
      <c r="Z130" s="180">
        <v>2</v>
      </c>
      <c r="AA130" s="180" t="s">
        <v>5734</v>
      </c>
      <c r="AB130" s="180" t="s">
        <v>5733</v>
      </c>
      <c r="AC130" s="181">
        <v>44559</v>
      </c>
      <c r="AD130" s="195" t="s">
        <v>5737</v>
      </c>
      <c r="AE130" s="188">
        <v>12566000</v>
      </c>
      <c r="AF130" s="188" t="s">
        <v>5711</v>
      </c>
      <c r="AG130" s="188" t="s">
        <v>21</v>
      </c>
      <c r="AH130" s="188">
        <v>2</v>
      </c>
      <c r="AI130" s="188" t="s">
        <v>5736</v>
      </c>
      <c r="AJ130" s="188" t="s">
        <v>5712</v>
      </c>
      <c r="AK130" s="189">
        <v>44559</v>
      </c>
      <c r="AL130" s="195" t="s">
        <v>5739</v>
      </c>
      <c r="AM130" s="180">
        <v>4066000</v>
      </c>
      <c r="AN130" s="180" t="s">
        <v>5715</v>
      </c>
      <c r="AO130" s="180" t="s">
        <v>21</v>
      </c>
      <c r="AP130" s="180">
        <v>2</v>
      </c>
      <c r="AQ130" s="180" t="s">
        <v>5738</v>
      </c>
      <c r="AR130" s="180" t="s">
        <v>5716</v>
      </c>
      <c r="AS130" s="181">
        <v>44559</v>
      </c>
      <c r="AT130" s="196" t="s">
        <v>760</v>
      </c>
      <c r="AU130" s="188" t="s">
        <v>14</v>
      </c>
      <c r="AV130" s="188">
        <v>0</v>
      </c>
      <c r="AW130" s="188" t="s">
        <v>21</v>
      </c>
      <c r="AX130" s="188">
        <v>2</v>
      </c>
      <c r="AY130" s="188" t="s">
        <v>754</v>
      </c>
      <c r="AZ130" s="188">
        <v>0</v>
      </c>
      <c r="BA130" s="189">
        <v>43511</v>
      </c>
      <c r="BB130" s="195" t="s">
        <v>759</v>
      </c>
      <c r="BC130" s="180" t="s">
        <v>14</v>
      </c>
      <c r="BD130" s="180">
        <v>0</v>
      </c>
      <c r="BE130" s="180" t="s">
        <v>21</v>
      </c>
      <c r="BF130" s="180">
        <v>2</v>
      </c>
      <c r="BG130" s="180" t="s">
        <v>754</v>
      </c>
      <c r="BH130" s="180">
        <v>0</v>
      </c>
      <c r="BI130" s="181">
        <v>43511</v>
      </c>
      <c r="BJ130" s="196" t="s">
        <v>5740</v>
      </c>
      <c r="BK130" s="196">
        <v>182</v>
      </c>
      <c r="BL130" s="196" t="s">
        <v>5680</v>
      </c>
      <c r="BM130" s="196" t="s">
        <v>59</v>
      </c>
      <c r="BN130" s="196">
        <v>3</v>
      </c>
      <c r="BO130" s="196" t="s">
        <v>5682</v>
      </c>
      <c r="BP130" s="188" t="s">
        <v>5681</v>
      </c>
      <c r="BQ130" s="197">
        <v>44559</v>
      </c>
      <c r="BR130" s="195" t="s">
        <v>753</v>
      </c>
      <c r="BS130" s="198" t="s">
        <v>14</v>
      </c>
      <c r="BT130" s="198">
        <v>0</v>
      </c>
      <c r="BU130" s="198" t="s">
        <v>21</v>
      </c>
      <c r="BV130" s="198">
        <v>2</v>
      </c>
      <c r="BW130" s="198" t="s">
        <v>752</v>
      </c>
      <c r="BX130" s="198">
        <v>0</v>
      </c>
      <c r="BY130" s="181">
        <v>43511</v>
      </c>
      <c r="BZ130" s="196" t="s">
        <v>755</v>
      </c>
      <c r="CA130" s="196" t="s">
        <v>14</v>
      </c>
      <c r="CB130" s="196">
        <v>0</v>
      </c>
      <c r="CC130" s="196" t="s">
        <v>14</v>
      </c>
      <c r="CD130" s="196" t="s">
        <v>14</v>
      </c>
      <c r="CE130" s="196" t="s">
        <v>754</v>
      </c>
      <c r="CF130" s="196">
        <v>0</v>
      </c>
      <c r="CG130" s="197">
        <v>43511</v>
      </c>
      <c r="CH130" s="195" t="s">
        <v>8311</v>
      </c>
      <c r="CI130" s="196" t="e">
        <v>#N/A</v>
      </c>
      <c r="CJ130" s="196" t="e">
        <v>#N/A</v>
      </c>
      <c r="CK130" s="196" t="e">
        <v>#N/A</v>
      </c>
      <c r="CL130" s="196" t="e">
        <v>#N/A</v>
      </c>
      <c r="CM130" s="196" t="e">
        <v>#N/A</v>
      </c>
      <c r="CN130" s="196" t="e">
        <v>#N/A</v>
      </c>
      <c r="CO130" s="199" t="e">
        <v>#N/A</v>
      </c>
      <c r="CP130" s="196" t="s">
        <v>758</v>
      </c>
      <c r="CQ130" s="198" t="s">
        <v>14</v>
      </c>
      <c r="CR130" s="198">
        <v>0</v>
      </c>
      <c r="CS130" s="198" t="s">
        <v>21</v>
      </c>
      <c r="CT130" s="198">
        <v>2</v>
      </c>
      <c r="CU130" s="198" t="s">
        <v>754</v>
      </c>
      <c r="CV130" s="198">
        <v>0</v>
      </c>
      <c r="CW130" s="181">
        <v>43511</v>
      </c>
      <c r="CX130" s="196" t="s">
        <v>5743</v>
      </c>
      <c r="CY130" s="188">
        <v>2422000</v>
      </c>
      <c r="CZ130" s="188" t="s">
        <v>5723</v>
      </c>
      <c r="DA130" s="188" t="s">
        <v>21</v>
      </c>
      <c r="DB130" s="188">
        <v>2</v>
      </c>
      <c r="DC130" s="188" t="s">
        <v>5742</v>
      </c>
      <c r="DD130" s="188" t="s">
        <v>5724</v>
      </c>
      <c r="DE130" s="194">
        <v>44559</v>
      </c>
      <c r="DF130" s="195" t="s">
        <v>5744</v>
      </c>
      <c r="DG130" s="180">
        <v>38034000</v>
      </c>
      <c r="DH130" s="198" t="s">
        <v>5723</v>
      </c>
      <c r="DI130" s="198" t="s">
        <v>21</v>
      </c>
      <c r="DJ130" s="198">
        <v>2</v>
      </c>
      <c r="DK130" s="198" t="s">
        <v>5742</v>
      </c>
      <c r="DL130" s="198" t="s">
        <v>5724</v>
      </c>
      <c r="DM130" s="181">
        <v>44559</v>
      </c>
      <c r="DN130" s="196" t="s">
        <v>5745</v>
      </c>
      <c r="DO130" s="188">
        <v>10144000</v>
      </c>
      <c r="DP130" s="196" t="s">
        <v>5723</v>
      </c>
      <c r="DQ130" s="196" t="s">
        <v>21</v>
      </c>
      <c r="DR130" s="196">
        <v>2</v>
      </c>
      <c r="DS130" s="196" t="s">
        <v>5742</v>
      </c>
      <c r="DT130" s="196" t="s">
        <v>5724</v>
      </c>
      <c r="DU130" s="197">
        <v>44559</v>
      </c>
      <c r="DV130" s="195" t="s">
        <v>5746</v>
      </c>
      <c r="DW130" s="180">
        <v>1681000</v>
      </c>
      <c r="DX130" s="198" t="s">
        <v>5723</v>
      </c>
      <c r="DY130" s="198" t="s">
        <v>21</v>
      </c>
      <c r="DZ130" s="198">
        <v>2</v>
      </c>
      <c r="EA130" s="198" t="s">
        <v>5742</v>
      </c>
      <c r="EB130" s="198" t="s">
        <v>5724</v>
      </c>
      <c r="EC130" s="181">
        <v>44559</v>
      </c>
      <c r="ED130" s="196" t="s">
        <v>5747</v>
      </c>
      <c r="EE130" s="188">
        <v>741000</v>
      </c>
      <c r="EF130" s="196" t="s">
        <v>5723</v>
      </c>
      <c r="EG130" s="196" t="s">
        <v>21</v>
      </c>
      <c r="EH130" s="196">
        <v>2</v>
      </c>
      <c r="EI130" s="196" t="s">
        <v>5742</v>
      </c>
      <c r="EJ130" s="196" t="s">
        <v>5724</v>
      </c>
      <c r="EK130" s="197">
        <v>44559</v>
      </c>
      <c r="EL130" s="195" t="s">
        <v>5748</v>
      </c>
      <c r="EM130" s="180">
        <v>0</v>
      </c>
      <c r="EN130" s="198" t="s">
        <v>5723</v>
      </c>
      <c r="EO130" s="198" t="s">
        <v>21</v>
      </c>
      <c r="EP130" s="198">
        <v>2</v>
      </c>
      <c r="EQ130" s="198" t="s">
        <v>5742</v>
      </c>
      <c r="ER130" s="198" t="s">
        <v>5724</v>
      </c>
      <c r="ES130" s="181">
        <v>44559</v>
      </c>
      <c r="ET130" s="196" t="s">
        <v>5741</v>
      </c>
      <c r="EU130" s="196">
        <v>182</v>
      </c>
      <c r="EV130" s="196" t="s">
        <v>5680</v>
      </c>
      <c r="EW130" s="196" t="s">
        <v>59</v>
      </c>
      <c r="EX130" s="196">
        <v>3</v>
      </c>
      <c r="EY130" s="196" t="s">
        <v>5682</v>
      </c>
      <c r="EZ130" s="196" t="s">
        <v>5681</v>
      </c>
      <c r="FA130" s="197">
        <v>44559</v>
      </c>
      <c r="FB130" s="195" t="s">
        <v>757</v>
      </c>
      <c r="FC130" s="198">
        <v>4</v>
      </c>
      <c r="FD130" s="198">
        <v>0</v>
      </c>
      <c r="FE130" s="198" t="s">
        <v>21</v>
      </c>
      <c r="FF130" s="198">
        <v>2</v>
      </c>
      <c r="FG130" s="198" t="s">
        <v>756</v>
      </c>
      <c r="FH130" s="198">
        <v>0</v>
      </c>
      <c r="FI130" s="181">
        <v>43511</v>
      </c>
      <c r="FJ130" s="195" t="s">
        <v>765</v>
      </c>
      <c r="FK130" s="196" t="s">
        <v>14</v>
      </c>
      <c r="FL130" s="196">
        <v>0</v>
      </c>
      <c r="FM130" s="196" t="s">
        <v>21</v>
      </c>
      <c r="FN130" s="196">
        <v>2</v>
      </c>
      <c r="FO130" s="196" t="s">
        <v>754</v>
      </c>
      <c r="FP130" s="188">
        <v>0</v>
      </c>
      <c r="FQ130" s="189">
        <v>43511</v>
      </c>
      <c r="FR130" s="195" t="s">
        <v>766</v>
      </c>
      <c r="FS130" s="198" t="s">
        <v>14</v>
      </c>
      <c r="FT130" s="198">
        <v>0</v>
      </c>
      <c r="FU130" s="198" t="s">
        <v>21</v>
      </c>
      <c r="FV130" s="198">
        <v>2</v>
      </c>
      <c r="FW130" s="198" t="s">
        <v>754</v>
      </c>
      <c r="FX130" s="198">
        <v>0</v>
      </c>
      <c r="FY130" s="181">
        <v>43511</v>
      </c>
      <c r="FZ130" s="196" t="s">
        <v>4060</v>
      </c>
      <c r="GA130" s="196">
        <v>1</v>
      </c>
      <c r="GB130" s="196" t="s">
        <v>3077</v>
      </c>
      <c r="GC130" s="196" t="s">
        <v>21</v>
      </c>
      <c r="GD130" s="196">
        <v>2</v>
      </c>
      <c r="GE130" s="196" t="s">
        <v>14</v>
      </c>
      <c r="GF130" s="196" t="s">
        <v>14</v>
      </c>
      <c r="GG130" s="197">
        <v>44489</v>
      </c>
      <c r="GH130" s="195" t="s">
        <v>4066</v>
      </c>
      <c r="GI130" s="198">
        <v>1</v>
      </c>
      <c r="GJ130" s="198" t="s">
        <v>3077</v>
      </c>
      <c r="GK130" s="198" t="s">
        <v>21</v>
      </c>
      <c r="GL130" s="198">
        <v>2</v>
      </c>
      <c r="GM130" s="198" t="s">
        <v>14</v>
      </c>
      <c r="GN130" s="198" t="s">
        <v>14</v>
      </c>
      <c r="GO130" s="181">
        <v>44489</v>
      </c>
      <c r="GP130" s="196" t="s">
        <v>4061</v>
      </c>
      <c r="GQ130" s="196">
        <v>1</v>
      </c>
      <c r="GR130" s="196" t="s">
        <v>3077</v>
      </c>
      <c r="GS130" s="196" t="s">
        <v>21</v>
      </c>
      <c r="GT130" s="196">
        <v>2</v>
      </c>
      <c r="GU130" s="196" t="s">
        <v>14</v>
      </c>
      <c r="GV130" s="196" t="s">
        <v>14</v>
      </c>
      <c r="GW130" s="197">
        <v>44489</v>
      </c>
      <c r="GX130" s="195" t="s">
        <v>4067</v>
      </c>
      <c r="GY130" s="198">
        <v>0</v>
      </c>
      <c r="GZ130" s="198" t="s">
        <v>3077</v>
      </c>
      <c r="HA130" s="198" t="s">
        <v>21</v>
      </c>
      <c r="HB130" s="198">
        <v>2</v>
      </c>
      <c r="HC130" s="198" t="s">
        <v>14</v>
      </c>
      <c r="HD130" s="198" t="s">
        <v>14</v>
      </c>
      <c r="HE130" s="181">
        <v>44489</v>
      </c>
      <c r="HF130" s="196" t="s">
        <v>4059</v>
      </c>
      <c r="HG130" s="196">
        <v>2</v>
      </c>
      <c r="HH130" s="196" t="s">
        <v>3077</v>
      </c>
      <c r="HI130" s="196" t="s">
        <v>21</v>
      </c>
      <c r="HJ130" s="196">
        <v>2</v>
      </c>
      <c r="HK130" s="196" t="s">
        <v>14</v>
      </c>
      <c r="HL130" s="196" t="s">
        <v>14</v>
      </c>
      <c r="HM130" s="197">
        <v>44489</v>
      </c>
      <c r="HN130" s="195" t="s">
        <v>4065</v>
      </c>
      <c r="HO130" s="198">
        <v>3</v>
      </c>
      <c r="HP130" s="198" t="s">
        <v>3077</v>
      </c>
      <c r="HQ130" s="198" t="s">
        <v>21</v>
      </c>
      <c r="HR130" s="198">
        <v>2</v>
      </c>
      <c r="HS130" s="198" t="s">
        <v>14</v>
      </c>
      <c r="HT130" s="198" t="s">
        <v>14</v>
      </c>
      <c r="HU130" s="181">
        <v>44489</v>
      </c>
      <c r="HV130" s="196" t="s">
        <v>4062</v>
      </c>
      <c r="HW130" s="196">
        <v>0</v>
      </c>
      <c r="HX130" s="196" t="s">
        <v>3077</v>
      </c>
      <c r="HY130" s="196" t="s">
        <v>21</v>
      </c>
      <c r="HZ130" s="196">
        <v>2</v>
      </c>
      <c r="IA130" s="196" t="s">
        <v>14</v>
      </c>
      <c r="IB130" s="196" t="s">
        <v>14</v>
      </c>
      <c r="IC130" s="197">
        <v>44489</v>
      </c>
      <c r="ID130" s="195" t="s">
        <v>4064</v>
      </c>
      <c r="IE130" s="198">
        <v>3</v>
      </c>
      <c r="IF130" s="198" t="s">
        <v>3077</v>
      </c>
      <c r="IG130" s="198" t="s">
        <v>21</v>
      </c>
      <c r="IH130" s="198">
        <v>2</v>
      </c>
      <c r="II130" s="198" t="s">
        <v>14</v>
      </c>
      <c r="IJ130" s="198" t="s">
        <v>14</v>
      </c>
      <c r="IK130" s="181">
        <v>44489</v>
      </c>
      <c r="IL130" s="196" t="s">
        <v>4063</v>
      </c>
      <c r="IM130" s="196">
        <v>1</v>
      </c>
      <c r="IN130" s="196" t="s">
        <v>3077</v>
      </c>
      <c r="IO130" s="196" t="s">
        <v>21</v>
      </c>
      <c r="IP130" s="196">
        <v>2</v>
      </c>
      <c r="IQ130" s="196" t="s">
        <v>14</v>
      </c>
      <c r="IR130" s="196" t="s">
        <v>14</v>
      </c>
      <c r="IS130" s="197">
        <v>44489</v>
      </c>
    </row>
    <row r="131" spans="1:253" s="286" customFormat="1" ht="12.75" customHeight="1" x14ac:dyDescent="0.2">
      <c r="A131" s="286" t="s">
        <v>767</v>
      </c>
      <c r="B131" s="286" t="s">
        <v>7815</v>
      </c>
      <c r="C131" s="286" t="s">
        <v>768</v>
      </c>
      <c r="D131" s="286" t="s">
        <v>751</v>
      </c>
      <c r="E131" s="286" t="s">
        <v>7520</v>
      </c>
      <c r="F131" s="286" t="s">
        <v>3618</v>
      </c>
      <c r="G131" s="179">
        <v>84339000</v>
      </c>
      <c r="H131" s="180" t="s">
        <v>3591</v>
      </c>
      <c r="I131" s="180" t="s">
        <v>41</v>
      </c>
      <c r="J131" s="180">
        <v>1</v>
      </c>
      <c r="K131" s="180" t="s">
        <v>3616</v>
      </c>
      <c r="L131" s="180" t="s">
        <v>3615</v>
      </c>
      <c r="M131" s="181">
        <v>44454</v>
      </c>
      <c r="N131" s="190" t="s">
        <v>784</v>
      </c>
      <c r="O131" s="182">
        <v>132028</v>
      </c>
      <c r="P131" s="182" t="s">
        <v>781</v>
      </c>
      <c r="Q131" s="182" t="s">
        <v>21</v>
      </c>
      <c r="R131" s="182">
        <v>2</v>
      </c>
      <c r="S131" s="182" t="s">
        <v>783</v>
      </c>
      <c r="T131" s="182" t="s">
        <v>782</v>
      </c>
      <c r="U131" s="183">
        <v>43511</v>
      </c>
      <c r="V131" s="190" t="s">
        <v>5687</v>
      </c>
      <c r="W131" s="180">
        <v>36158000</v>
      </c>
      <c r="X131" s="180" t="s">
        <v>5684</v>
      </c>
      <c r="Y131" s="180" t="s">
        <v>21</v>
      </c>
      <c r="Z131" s="180">
        <v>2</v>
      </c>
      <c r="AA131" s="180" t="s">
        <v>5686</v>
      </c>
      <c r="AB131" s="180" t="s">
        <v>5685</v>
      </c>
      <c r="AC131" s="181">
        <v>44559</v>
      </c>
      <c r="AD131" s="190" t="s">
        <v>5691</v>
      </c>
      <c r="AE131" s="188">
        <v>12236000</v>
      </c>
      <c r="AF131" s="188" t="s">
        <v>5688</v>
      </c>
      <c r="AG131" s="188" t="s">
        <v>21</v>
      </c>
      <c r="AH131" s="188">
        <v>2</v>
      </c>
      <c r="AI131" s="188" t="s">
        <v>5690</v>
      </c>
      <c r="AJ131" s="188" t="s">
        <v>5689</v>
      </c>
      <c r="AK131" s="189">
        <v>44559</v>
      </c>
      <c r="AL131" s="190" t="s">
        <v>5695</v>
      </c>
      <c r="AM131" s="180">
        <v>3736000</v>
      </c>
      <c r="AN131" s="180" t="s">
        <v>5692</v>
      </c>
      <c r="AO131" s="180" t="s">
        <v>21</v>
      </c>
      <c r="AP131" s="180">
        <v>2</v>
      </c>
      <c r="AQ131" s="180" t="s">
        <v>5694</v>
      </c>
      <c r="AR131" s="180" t="s">
        <v>5693</v>
      </c>
      <c r="AS131" s="181">
        <v>44559</v>
      </c>
      <c r="AT131" s="191" t="s">
        <v>780</v>
      </c>
      <c r="AU131" s="188" t="s">
        <v>14</v>
      </c>
      <c r="AV131" s="188">
        <v>0</v>
      </c>
      <c r="AW131" s="188" t="s">
        <v>21</v>
      </c>
      <c r="AX131" s="188">
        <v>2</v>
      </c>
      <c r="AY131" s="188" t="s">
        <v>779</v>
      </c>
      <c r="AZ131" s="188">
        <v>0</v>
      </c>
      <c r="BA131" s="189">
        <v>43511</v>
      </c>
      <c r="BB131" s="190" t="s">
        <v>778</v>
      </c>
      <c r="BC131" s="180" t="s">
        <v>14</v>
      </c>
      <c r="BD131" s="180">
        <v>0</v>
      </c>
      <c r="BE131" s="180" t="s">
        <v>21</v>
      </c>
      <c r="BF131" s="180">
        <v>2</v>
      </c>
      <c r="BG131" s="180" t="s">
        <v>777</v>
      </c>
      <c r="BH131" s="180">
        <v>0</v>
      </c>
      <c r="BI131" s="181">
        <v>43511</v>
      </c>
      <c r="BJ131" s="191" t="s">
        <v>5696</v>
      </c>
      <c r="BK131" s="191">
        <v>0</v>
      </c>
      <c r="BL131" s="191" t="s">
        <v>1262</v>
      </c>
      <c r="BM131" s="191" t="s">
        <v>14</v>
      </c>
      <c r="BN131" s="191" t="s">
        <v>14</v>
      </c>
      <c r="BO131" s="191" t="s">
        <v>1262</v>
      </c>
      <c r="BP131" s="188" t="s">
        <v>1262</v>
      </c>
      <c r="BQ131" s="192">
        <v>44559</v>
      </c>
      <c r="BR131" s="190" t="s">
        <v>770</v>
      </c>
      <c r="BS131" s="184">
        <v>0</v>
      </c>
      <c r="BT131" s="184">
        <v>0</v>
      </c>
      <c r="BU131" s="184" t="s">
        <v>21</v>
      </c>
      <c r="BV131" s="184">
        <v>2</v>
      </c>
      <c r="BW131" s="184" t="s">
        <v>769</v>
      </c>
      <c r="BX131" s="184">
        <v>0</v>
      </c>
      <c r="BY131" s="181">
        <v>43511</v>
      </c>
      <c r="BZ131" s="191" t="s">
        <v>772</v>
      </c>
      <c r="CA131" s="191">
        <v>0</v>
      </c>
      <c r="CB131" s="191">
        <v>0</v>
      </c>
      <c r="CC131" s="191" t="s">
        <v>21</v>
      </c>
      <c r="CD131" s="191">
        <v>2</v>
      </c>
      <c r="CE131" s="191" t="s">
        <v>771</v>
      </c>
      <c r="CF131" s="191">
        <v>0</v>
      </c>
      <c r="CG131" s="192">
        <v>43511</v>
      </c>
      <c r="CH131" s="190" t="s">
        <v>8312</v>
      </c>
      <c r="CI131" s="191" t="e">
        <v>#N/A</v>
      </c>
      <c r="CJ131" s="191" t="e">
        <v>#N/A</v>
      </c>
      <c r="CK131" s="191" t="e">
        <v>#N/A</v>
      </c>
      <c r="CL131" s="191" t="e">
        <v>#N/A</v>
      </c>
      <c r="CM131" s="191" t="e">
        <v>#N/A</v>
      </c>
      <c r="CN131" s="191" t="e">
        <v>#N/A</v>
      </c>
      <c r="CO131" s="193" t="e">
        <v>#N/A</v>
      </c>
      <c r="CP131" s="191" t="s">
        <v>776</v>
      </c>
      <c r="CQ131" s="184" t="s">
        <v>14</v>
      </c>
      <c r="CR131" s="184">
        <v>0</v>
      </c>
      <c r="CS131" s="184" t="s">
        <v>21</v>
      </c>
      <c r="CT131" s="184">
        <v>2</v>
      </c>
      <c r="CU131" s="184" t="s">
        <v>775</v>
      </c>
      <c r="CV131" s="184">
        <v>0</v>
      </c>
      <c r="CW131" s="181">
        <v>43511</v>
      </c>
      <c r="CX131" s="191" t="s">
        <v>5701</v>
      </c>
      <c r="CY131" s="188">
        <v>2092000</v>
      </c>
      <c r="CZ131" s="188" t="s">
        <v>5698</v>
      </c>
      <c r="DA131" s="188" t="s">
        <v>21</v>
      </c>
      <c r="DB131" s="188">
        <v>2</v>
      </c>
      <c r="DC131" s="188" t="s">
        <v>5700</v>
      </c>
      <c r="DD131" s="188" t="s">
        <v>5699</v>
      </c>
      <c r="DE131" s="194">
        <v>44559</v>
      </c>
      <c r="DF131" s="190" t="s">
        <v>5702</v>
      </c>
      <c r="DG131" s="180">
        <v>23922000</v>
      </c>
      <c r="DH131" s="184" t="s">
        <v>5698</v>
      </c>
      <c r="DI131" s="184" t="s">
        <v>21</v>
      </c>
      <c r="DJ131" s="184">
        <v>2</v>
      </c>
      <c r="DK131" s="184" t="s">
        <v>5700</v>
      </c>
      <c r="DL131" s="184" t="s">
        <v>5699</v>
      </c>
      <c r="DM131" s="181">
        <v>44559</v>
      </c>
      <c r="DN131" s="191" t="s">
        <v>5703</v>
      </c>
      <c r="DO131" s="188">
        <v>10144000</v>
      </c>
      <c r="DP131" s="191" t="s">
        <v>5698</v>
      </c>
      <c r="DQ131" s="191" t="s">
        <v>21</v>
      </c>
      <c r="DR131" s="191">
        <v>2</v>
      </c>
      <c r="DS131" s="191" t="s">
        <v>5700</v>
      </c>
      <c r="DT131" s="191" t="s">
        <v>5699</v>
      </c>
      <c r="DU131" s="192">
        <v>44559</v>
      </c>
      <c r="DV131" s="190" t="s">
        <v>5704</v>
      </c>
      <c r="DW131" s="180">
        <v>1681000</v>
      </c>
      <c r="DX131" s="184" t="s">
        <v>5698</v>
      </c>
      <c r="DY131" s="184" t="s">
        <v>21</v>
      </c>
      <c r="DZ131" s="184">
        <v>2</v>
      </c>
      <c r="EA131" s="184" t="s">
        <v>5700</v>
      </c>
      <c r="EB131" s="184" t="s">
        <v>5699</v>
      </c>
      <c r="EC131" s="181">
        <v>44559</v>
      </c>
      <c r="ED131" s="191" t="s">
        <v>5705</v>
      </c>
      <c r="EE131" s="188">
        <v>411000</v>
      </c>
      <c r="EF131" s="191" t="s">
        <v>5698</v>
      </c>
      <c r="EG131" s="191" t="s">
        <v>21</v>
      </c>
      <c r="EH131" s="191">
        <v>2</v>
      </c>
      <c r="EI131" s="191" t="s">
        <v>5700</v>
      </c>
      <c r="EJ131" s="191" t="s">
        <v>5699</v>
      </c>
      <c r="EK131" s="192">
        <v>44559</v>
      </c>
      <c r="EL131" s="190" t="s">
        <v>5706</v>
      </c>
      <c r="EM131" s="180">
        <v>0</v>
      </c>
      <c r="EN131" s="184" t="s">
        <v>5698</v>
      </c>
      <c r="EO131" s="184" t="s">
        <v>21</v>
      </c>
      <c r="EP131" s="184">
        <v>2</v>
      </c>
      <c r="EQ131" s="184" t="s">
        <v>5700</v>
      </c>
      <c r="ER131" s="184" t="s">
        <v>5699</v>
      </c>
      <c r="ES131" s="181">
        <v>44559</v>
      </c>
      <c r="ET131" s="191" t="s">
        <v>5697</v>
      </c>
      <c r="EU131" s="191">
        <v>182</v>
      </c>
      <c r="EV131" s="191" t="s">
        <v>5680</v>
      </c>
      <c r="EW131" s="191" t="s">
        <v>59</v>
      </c>
      <c r="EX131" s="191">
        <v>3</v>
      </c>
      <c r="EY131" s="191" t="s">
        <v>5682</v>
      </c>
      <c r="EZ131" s="191" t="s">
        <v>5681</v>
      </c>
      <c r="FA131" s="192">
        <v>44559</v>
      </c>
      <c r="FB131" s="190" t="s">
        <v>774</v>
      </c>
      <c r="FC131" s="184">
        <v>2</v>
      </c>
      <c r="FD131" s="184">
        <v>0</v>
      </c>
      <c r="FE131" s="184" t="s">
        <v>21</v>
      </c>
      <c r="FF131" s="184">
        <v>2</v>
      </c>
      <c r="FG131" s="184" t="s">
        <v>773</v>
      </c>
      <c r="FH131" s="184">
        <v>0</v>
      </c>
      <c r="FI131" s="181">
        <v>43511</v>
      </c>
      <c r="FJ131" s="190" t="s">
        <v>786</v>
      </c>
      <c r="FK131" s="191" t="s">
        <v>14</v>
      </c>
      <c r="FL131" s="191">
        <v>0</v>
      </c>
      <c r="FM131" s="191" t="s">
        <v>21</v>
      </c>
      <c r="FN131" s="191">
        <v>2</v>
      </c>
      <c r="FO131" s="191" t="s">
        <v>785</v>
      </c>
      <c r="FP131" s="188">
        <v>0</v>
      </c>
      <c r="FQ131" s="189">
        <v>43511</v>
      </c>
      <c r="FR131" s="190" t="s">
        <v>787</v>
      </c>
      <c r="FS131" s="184" t="s">
        <v>14</v>
      </c>
      <c r="FT131" s="184">
        <v>0</v>
      </c>
      <c r="FU131" s="184" t="s">
        <v>21</v>
      </c>
      <c r="FV131" s="184">
        <v>2</v>
      </c>
      <c r="FW131" s="184" t="s">
        <v>785</v>
      </c>
      <c r="FX131" s="184">
        <v>0</v>
      </c>
      <c r="FY131" s="181">
        <v>43511</v>
      </c>
      <c r="FZ131" s="191" t="s">
        <v>4069</v>
      </c>
      <c r="GA131" s="191">
        <v>1</v>
      </c>
      <c r="GB131" s="191" t="s">
        <v>3077</v>
      </c>
      <c r="GC131" s="191" t="s">
        <v>21</v>
      </c>
      <c r="GD131" s="191">
        <v>2</v>
      </c>
      <c r="GE131" s="191" t="s">
        <v>14</v>
      </c>
      <c r="GF131" s="191" t="s">
        <v>14</v>
      </c>
      <c r="GG131" s="192">
        <v>44489</v>
      </c>
      <c r="GH131" s="190" t="s">
        <v>4075</v>
      </c>
      <c r="GI131" s="184">
        <v>0</v>
      </c>
      <c r="GJ131" s="184" t="s">
        <v>3077</v>
      </c>
      <c r="GK131" s="184" t="s">
        <v>21</v>
      </c>
      <c r="GL131" s="184">
        <v>2</v>
      </c>
      <c r="GM131" s="184" t="s">
        <v>14</v>
      </c>
      <c r="GN131" s="184" t="s">
        <v>14</v>
      </c>
      <c r="GO131" s="181">
        <v>44489</v>
      </c>
      <c r="GP131" s="191" t="s">
        <v>4070</v>
      </c>
      <c r="GQ131" s="191">
        <v>1</v>
      </c>
      <c r="GR131" s="191" t="s">
        <v>3077</v>
      </c>
      <c r="GS131" s="191" t="s">
        <v>21</v>
      </c>
      <c r="GT131" s="191">
        <v>2</v>
      </c>
      <c r="GU131" s="191" t="s">
        <v>14</v>
      </c>
      <c r="GV131" s="191" t="s">
        <v>14</v>
      </c>
      <c r="GW131" s="192">
        <v>44489</v>
      </c>
      <c r="GX131" s="190" t="s">
        <v>4076</v>
      </c>
      <c r="GY131" s="184">
        <v>0</v>
      </c>
      <c r="GZ131" s="184" t="s">
        <v>3077</v>
      </c>
      <c r="HA131" s="184" t="s">
        <v>21</v>
      </c>
      <c r="HB131" s="184">
        <v>2</v>
      </c>
      <c r="HC131" s="184" t="s">
        <v>14</v>
      </c>
      <c r="HD131" s="184" t="s">
        <v>14</v>
      </c>
      <c r="HE131" s="181">
        <v>44489</v>
      </c>
      <c r="HF131" s="191" t="s">
        <v>4068</v>
      </c>
      <c r="HG131" s="191">
        <v>2</v>
      </c>
      <c r="HH131" s="191" t="s">
        <v>3077</v>
      </c>
      <c r="HI131" s="191" t="s">
        <v>21</v>
      </c>
      <c r="HJ131" s="191">
        <v>2</v>
      </c>
      <c r="HK131" s="191" t="s">
        <v>14</v>
      </c>
      <c r="HL131" s="191" t="s">
        <v>14</v>
      </c>
      <c r="HM131" s="192">
        <v>44489</v>
      </c>
      <c r="HN131" s="190" t="s">
        <v>4074</v>
      </c>
      <c r="HO131" s="184">
        <v>3</v>
      </c>
      <c r="HP131" s="184" t="s">
        <v>3077</v>
      </c>
      <c r="HQ131" s="184" t="s">
        <v>21</v>
      </c>
      <c r="HR131" s="184">
        <v>2</v>
      </c>
      <c r="HS131" s="184" t="s">
        <v>14</v>
      </c>
      <c r="HT131" s="184" t="s">
        <v>14</v>
      </c>
      <c r="HU131" s="181">
        <v>44489</v>
      </c>
      <c r="HV131" s="191" t="s">
        <v>4071</v>
      </c>
      <c r="HW131" s="191">
        <v>0</v>
      </c>
      <c r="HX131" s="191" t="s">
        <v>3077</v>
      </c>
      <c r="HY131" s="191" t="s">
        <v>21</v>
      </c>
      <c r="HZ131" s="191">
        <v>2</v>
      </c>
      <c r="IA131" s="191" t="s">
        <v>14</v>
      </c>
      <c r="IB131" s="191" t="s">
        <v>14</v>
      </c>
      <c r="IC131" s="192">
        <v>44489</v>
      </c>
      <c r="ID131" s="190" t="s">
        <v>4073</v>
      </c>
      <c r="IE131" s="184">
        <v>3</v>
      </c>
      <c r="IF131" s="184" t="s">
        <v>3077</v>
      </c>
      <c r="IG131" s="184" t="s">
        <v>21</v>
      </c>
      <c r="IH131" s="184">
        <v>2</v>
      </c>
      <c r="II131" s="184" t="s">
        <v>14</v>
      </c>
      <c r="IJ131" s="184" t="s">
        <v>14</v>
      </c>
      <c r="IK131" s="181">
        <v>44489</v>
      </c>
      <c r="IL131" s="191" t="s">
        <v>4072</v>
      </c>
      <c r="IM131" s="191">
        <v>1</v>
      </c>
      <c r="IN131" s="191" t="s">
        <v>3077</v>
      </c>
      <c r="IO131" s="191" t="s">
        <v>21</v>
      </c>
      <c r="IP131" s="191">
        <v>2</v>
      </c>
      <c r="IQ131" s="191" t="s">
        <v>14</v>
      </c>
      <c r="IR131" s="191" t="s">
        <v>14</v>
      </c>
      <c r="IS131" s="192">
        <v>44489</v>
      </c>
    </row>
    <row r="132" spans="1:253" s="286" customFormat="1" ht="12.75" customHeight="1" x14ac:dyDescent="0.2">
      <c r="A132" s="286" t="s">
        <v>788</v>
      </c>
      <c r="B132" s="286" t="s">
        <v>7815</v>
      </c>
      <c r="C132" s="286" t="s">
        <v>789</v>
      </c>
      <c r="D132" s="286" t="s">
        <v>751</v>
      </c>
      <c r="E132" s="286" t="s">
        <v>7520</v>
      </c>
      <c r="F132" s="286" t="s">
        <v>3619</v>
      </c>
      <c r="G132" s="179">
        <v>84339000</v>
      </c>
      <c r="H132" s="180" t="s">
        <v>3591</v>
      </c>
      <c r="I132" s="180" t="s">
        <v>41</v>
      </c>
      <c r="J132" s="180">
        <v>1</v>
      </c>
      <c r="K132" s="180" t="s">
        <v>3616</v>
      </c>
      <c r="L132" s="180" t="s">
        <v>3615</v>
      </c>
      <c r="M132" s="181">
        <v>44454</v>
      </c>
      <c r="N132" s="195" t="s">
        <v>799</v>
      </c>
      <c r="O132" s="182">
        <v>177504</v>
      </c>
      <c r="P132" s="182" t="s">
        <v>797</v>
      </c>
      <c r="Q132" s="182" t="s">
        <v>21</v>
      </c>
      <c r="R132" s="182">
        <v>2</v>
      </c>
      <c r="S132" s="182">
        <v>0</v>
      </c>
      <c r="T132" s="182" t="s">
        <v>798</v>
      </c>
      <c r="U132" s="183">
        <v>43511</v>
      </c>
      <c r="V132" s="195" t="s">
        <v>5710</v>
      </c>
      <c r="W132" s="180">
        <v>37626000</v>
      </c>
      <c r="X132" s="180" t="s">
        <v>5707</v>
      </c>
      <c r="Y132" s="180" t="s">
        <v>21</v>
      </c>
      <c r="Z132" s="180">
        <v>2</v>
      </c>
      <c r="AA132" s="180" t="s">
        <v>5709</v>
      </c>
      <c r="AB132" s="180" t="s">
        <v>5708</v>
      </c>
      <c r="AC132" s="181">
        <v>44559</v>
      </c>
      <c r="AD132" s="195" t="s">
        <v>5714</v>
      </c>
      <c r="AE132" s="188">
        <v>12566000</v>
      </c>
      <c r="AF132" s="188" t="s">
        <v>5711</v>
      </c>
      <c r="AG132" s="188" t="s">
        <v>21</v>
      </c>
      <c r="AH132" s="188">
        <v>2</v>
      </c>
      <c r="AI132" s="188" t="s">
        <v>5713</v>
      </c>
      <c r="AJ132" s="188" t="s">
        <v>5712</v>
      </c>
      <c r="AK132" s="189">
        <v>44559</v>
      </c>
      <c r="AL132" s="195" t="s">
        <v>5718</v>
      </c>
      <c r="AM132" s="180">
        <v>4066000</v>
      </c>
      <c r="AN132" s="180" t="s">
        <v>5715</v>
      </c>
      <c r="AO132" s="180" t="s">
        <v>21</v>
      </c>
      <c r="AP132" s="180">
        <v>2</v>
      </c>
      <c r="AQ132" s="180" t="s">
        <v>5717</v>
      </c>
      <c r="AR132" s="180" t="s">
        <v>5716</v>
      </c>
      <c r="AS132" s="181">
        <v>44559</v>
      </c>
      <c r="AT132" s="196" t="s">
        <v>796</v>
      </c>
      <c r="AU132" s="188" t="s">
        <v>14</v>
      </c>
      <c r="AV132" s="188">
        <v>0</v>
      </c>
      <c r="AW132" s="188" t="s">
        <v>21</v>
      </c>
      <c r="AX132" s="188">
        <v>2</v>
      </c>
      <c r="AY132" s="188">
        <v>0</v>
      </c>
      <c r="AZ132" s="188">
        <v>0</v>
      </c>
      <c r="BA132" s="189">
        <v>43511</v>
      </c>
      <c r="BB132" s="195" t="s">
        <v>795</v>
      </c>
      <c r="BC132" s="180" t="s">
        <v>14</v>
      </c>
      <c r="BD132" s="180">
        <v>0</v>
      </c>
      <c r="BE132" s="180" t="s">
        <v>21</v>
      </c>
      <c r="BF132" s="180">
        <v>2</v>
      </c>
      <c r="BG132" s="180">
        <v>0</v>
      </c>
      <c r="BH132" s="180">
        <v>0</v>
      </c>
      <c r="BI132" s="181">
        <v>43511</v>
      </c>
      <c r="BJ132" s="196" t="s">
        <v>5721</v>
      </c>
      <c r="BK132" s="196">
        <v>15</v>
      </c>
      <c r="BL132" s="196" t="s">
        <v>5719</v>
      </c>
      <c r="BM132" s="196" t="s">
        <v>59</v>
      </c>
      <c r="BN132" s="196">
        <v>3</v>
      </c>
      <c r="BO132" s="196" t="s">
        <v>5720</v>
      </c>
      <c r="BP132" s="188" t="s">
        <v>1939</v>
      </c>
      <c r="BQ132" s="197">
        <v>44559</v>
      </c>
      <c r="BR132" s="195" t="s">
        <v>790</v>
      </c>
      <c r="BS132" s="198">
        <v>0</v>
      </c>
      <c r="BT132" s="198">
        <v>0</v>
      </c>
      <c r="BU132" s="198" t="s">
        <v>21</v>
      </c>
      <c r="BV132" s="198">
        <v>2</v>
      </c>
      <c r="BW132" s="198">
        <v>0</v>
      </c>
      <c r="BX132" s="198">
        <v>0</v>
      </c>
      <c r="BY132" s="181">
        <v>43511</v>
      </c>
      <c r="BZ132" s="196" t="s">
        <v>791</v>
      </c>
      <c r="CA132" s="196">
        <v>0</v>
      </c>
      <c r="CB132" s="196">
        <v>0</v>
      </c>
      <c r="CC132" s="196" t="s">
        <v>21</v>
      </c>
      <c r="CD132" s="196">
        <v>2</v>
      </c>
      <c r="CE132" s="196">
        <v>0</v>
      </c>
      <c r="CF132" s="196">
        <v>0</v>
      </c>
      <c r="CG132" s="197">
        <v>43511</v>
      </c>
      <c r="CH132" s="195" t="s">
        <v>8313</v>
      </c>
      <c r="CI132" s="196" t="e">
        <v>#N/A</v>
      </c>
      <c r="CJ132" s="196" t="e">
        <v>#N/A</v>
      </c>
      <c r="CK132" s="196" t="e">
        <v>#N/A</v>
      </c>
      <c r="CL132" s="196" t="e">
        <v>#N/A</v>
      </c>
      <c r="CM132" s="196" t="e">
        <v>#N/A</v>
      </c>
      <c r="CN132" s="196" t="e">
        <v>#N/A</v>
      </c>
      <c r="CO132" s="199" t="e">
        <v>#N/A</v>
      </c>
      <c r="CP132" s="196" t="s">
        <v>794</v>
      </c>
      <c r="CQ132" s="198" t="s">
        <v>14</v>
      </c>
      <c r="CR132" s="198">
        <v>0</v>
      </c>
      <c r="CS132" s="198" t="s">
        <v>21</v>
      </c>
      <c r="CT132" s="198">
        <v>2</v>
      </c>
      <c r="CU132" s="198">
        <v>0</v>
      </c>
      <c r="CV132" s="198">
        <v>0</v>
      </c>
      <c r="CW132" s="181">
        <v>43511</v>
      </c>
      <c r="CX132" s="196" t="s">
        <v>5726</v>
      </c>
      <c r="CY132" s="188">
        <v>2422000</v>
      </c>
      <c r="CZ132" s="188" t="s">
        <v>5723</v>
      </c>
      <c r="DA132" s="188" t="s">
        <v>21</v>
      </c>
      <c r="DB132" s="188">
        <v>2</v>
      </c>
      <c r="DC132" s="188" t="s">
        <v>5725</v>
      </c>
      <c r="DD132" s="188" t="s">
        <v>5724</v>
      </c>
      <c r="DE132" s="194">
        <v>44559</v>
      </c>
      <c r="DF132" s="195" t="s">
        <v>5727</v>
      </c>
      <c r="DG132" s="180">
        <v>25060000</v>
      </c>
      <c r="DH132" s="198" t="s">
        <v>5723</v>
      </c>
      <c r="DI132" s="198" t="s">
        <v>21</v>
      </c>
      <c r="DJ132" s="198">
        <v>2</v>
      </c>
      <c r="DK132" s="198" t="s">
        <v>5725</v>
      </c>
      <c r="DL132" s="198" t="s">
        <v>5724</v>
      </c>
      <c r="DM132" s="181">
        <v>44559</v>
      </c>
      <c r="DN132" s="196" t="s">
        <v>5728</v>
      </c>
      <c r="DO132" s="188">
        <v>10144000</v>
      </c>
      <c r="DP132" s="196" t="s">
        <v>5723</v>
      </c>
      <c r="DQ132" s="196" t="s">
        <v>21</v>
      </c>
      <c r="DR132" s="196">
        <v>2</v>
      </c>
      <c r="DS132" s="196" t="s">
        <v>5725</v>
      </c>
      <c r="DT132" s="196" t="s">
        <v>5724</v>
      </c>
      <c r="DU132" s="197">
        <v>44559</v>
      </c>
      <c r="DV132" s="195" t="s">
        <v>5729</v>
      </c>
      <c r="DW132" s="180">
        <v>1681000</v>
      </c>
      <c r="DX132" s="198" t="s">
        <v>5723</v>
      </c>
      <c r="DY132" s="198" t="s">
        <v>21</v>
      </c>
      <c r="DZ132" s="198">
        <v>2</v>
      </c>
      <c r="EA132" s="198" t="s">
        <v>5725</v>
      </c>
      <c r="EB132" s="198" t="s">
        <v>5724</v>
      </c>
      <c r="EC132" s="181">
        <v>44559</v>
      </c>
      <c r="ED132" s="196" t="s">
        <v>5730</v>
      </c>
      <c r="EE132" s="188">
        <v>741000</v>
      </c>
      <c r="EF132" s="196" t="s">
        <v>5723</v>
      </c>
      <c r="EG132" s="196" t="s">
        <v>21</v>
      </c>
      <c r="EH132" s="196">
        <v>2</v>
      </c>
      <c r="EI132" s="196" t="s">
        <v>5725</v>
      </c>
      <c r="EJ132" s="196" t="s">
        <v>5724</v>
      </c>
      <c r="EK132" s="197">
        <v>44559</v>
      </c>
      <c r="EL132" s="195" t="s">
        <v>5731</v>
      </c>
      <c r="EM132" s="180">
        <v>0</v>
      </c>
      <c r="EN132" s="198" t="s">
        <v>5723</v>
      </c>
      <c r="EO132" s="198" t="s">
        <v>21</v>
      </c>
      <c r="EP132" s="198">
        <v>2</v>
      </c>
      <c r="EQ132" s="198" t="s">
        <v>5725</v>
      </c>
      <c r="ER132" s="198" t="s">
        <v>5724</v>
      </c>
      <c r="ES132" s="181">
        <v>44559</v>
      </c>
      <c r="ET132" s="196" t="s">
        <v>5722</v>
      </c>
      <c r="EU132" s="196">
        <v>182</v>
      </c>
      <c r="EV132" s="196" t="s">
        <v>5680</v>
      </c>
      <c r="EW132" s="196" t="s">
        <v>59</v>
      </c>
      <c r="EX132" s="196">
        <v>3</v>
      </c>
      <c r="EY132" s="196" t="s">
        <v>5682</v>
      </c>
      <c r="EZ132" s="196" t="s">
        <v>5681</v>
      </c>
      <c r="FA132" s="197">
        <v>44559</v>
      </c>
      <c r="FB132" s="195" t="s">
        <v>793</v>
      </c>
      <c r="FC132" s="198">
        <v>2</v>
      </c>
      <c r="FD132" s="198">
        <v>0</v>
      </c>
      <c r="FE132" s="198" t="s">
        <v>21</v>
      </c>
      <c r="FF132" s="198">
        <v>2</v>
      </c>
      <c r="FG132" s="198" t="s">
        <v>792</v>
      </c>
      <c r="FH132" s="198">
        <v>0</v>
      </c>
      <c r="FI132" s="181">
        <v>43511</v>
      </c>
      <c r="FJ132" s="195" t="s">
        <v>801</v>
      </c>
      <c r="FK132" s="196" t="s">
        <v>14</v>
      </c>
      <c r="FL132" s="196">
        <v>0</v>
      </c>
      <c r="FM132" s="196" t="s">
        <v>21</v>
      </c>
      <c r="FN132" s="196">
        <v>2</v>
      </c>
      <c r="FO132" s="196" t="s">
        <v>800</v>
      </c>
      <c r="FP132" s="188">
        <v>0</v>
      </c>
      <c r="FQ132" s="189">
        <v>43511</v>
      </c>
      <c r="FR132" s="195" t="s">
        <v>803</v>
      </c>
      <c r="FS132" s="198" t="s">
        <v>14</v>
      </c>
      <c r="FT132" s="198">
        <v>0</v>
      </c>
      <c r="FU132" s="198" t="s">
        <v>21</v>
      </c>
      <c r="FV132" s="198">
        <v>2</v>
      </c>
      <c r="FW132" s="198" t="s">
        <v>802</v>
      </c>
      <c r="FX132" s="198">
        <v>0</v>
      </c>
      <c r="FY132" s="181">
        <v>43511</v>
      </c>
      <c r="FZ132" s="196" t="s">
        <v>4078</v>
      </c>
      <c r="GA132" s="196">
        <v>1</v>
      </c>
      <c r="GB132" s="196" t="s">
        <v>3077</v>
      </c>
      <c r="GC132" s="196" t="s">
        <v>21</v>
      </c>
      <c r="GD132" s="196">
        <v>2</v>
      </c>
      <c r="GE132" s="196" t="s">
        <v>14</v>
      </c>
      <c r="GF132" s="196" t="s">
        <v>14</v>
      </c>
      <c r="GG132" s="197">
        <v>44489</v>
      </c>
      <c r="GH132" s="195" t="s">
        <v>4084</v>
      </c>
      <c r="GI132" s="198">
        <v>0</v>
      </c>
      <c r="GJ132" s="198" t="s">
        <v>3077</v>
      </c>
      <c r="GK132" s="198" t="s">
        <v>21</v>
      </c>
      <c r="GL132" s="198">
        <v>2</v>
      </c>
      <c r="GM132" s="198" t="s">
        <v>14</v>
      </c>
      <c r="GN132" s="198" t="s">
        <v>14</v>
      </c>
      <c r="GO132" s="181">
        <v>44489</v>
      </c>
      <c r="GP132" s="196" t="s">
        <v>4079</v>
      </c>
      <c r="GQ132" s="196">
        <v>1</v>
      </c>
      <c r="GR132" s="196" t="s">
        <v>3077</v>
      </c>
      <c r="GS132" s="196" t="s">
        <v>21</v>
      </c>
      <c r="GT132" s="196">
        <v>2</v>
      </c>
      <c r="GU132" s="196" t="s">
        <v>14</v>
      </c>
      <c r="GV132" s="196" t="s">
        <v>14</v>
      </c>
      <c r="GW132" s="197">
        <v>44489</v>
      </c>
      <c r="GX132" s="195" t="s">
        <v>4085</v>
      </c>
      <c r="GY132" s="198">
        <v>0</v>
      </c>
      <c r="GZ132" s="198" t="s">
        <v>3077</v>
      </c>
      <c r="HA132" s="198" t="s">
        <v>21</v>
      </c>
      <c r="HB132" s="198">
        <v>2</v>
      </c>
      <c r="HC132" s="198" t="s">
        <v>14</v>
      </c>
      <c r="HD132" s="198" t="s">
        <v>14</v>
      </c>
      <c r="HE132" s="181">
        <v>44489</v>
      </c>
      <c r="HF132" s="196" t="s">
        <v>4077</v>
      </c>
      <c r="HG132" s="196">
        <v>2</v>
      </c>
      <c r="HH132" s="196" t="s">
        <v>3077</v>
      </c>
      <c r="HI132" s="196" t="s">
        <v>21</v>
      </c>
      <c r="HJ132" s="196">
        <v>2</v>
      </c>
      <c r="HK132" s="196" t="s">
        <v>14</v>
      </c>
      <c r="HL132" s="196" t="s">
        <v>14</v>
      </c>
      <c r="HM132" s="197">
        <v>44489</v>
      </c>
      <c r="HN132" s="195" t="s">
        <v>4083</v>
      </c>
      <c r="HO132" s="198">
        <v>3</v>
      </c>
      <c r="HP132" s="198" t="s">
        <v>3077</v>
      </c>
      <c r="HQ132" s="198" t="s">
        <v>21</v>
      </c>
      <c r="HR132" s="198">
        <v>2</v>
      </c>
      <c r="HS132" s="198" t="s">
        <v>14</v>
      </c>
      <c r="HT132" s="198" t="s">
        <v>14</v>
      </c>
      <c r="HU132" s="181">
        <v>44489</v>
      </c>
      <c r="HV132" s="196" t="s">
        <v>4080</v>
      </c>
      <c r="HW132" s="196">
        <v>0</v>
      </c>
      <c r="HX132" s="196" t="s">
        <v>3077</v>
      </c>
      <c r="HY132" s="196" t="s">
        <v>21</v>
      </c>
      <c r="HZ132" s="196">
        <v>2</v>
      </c>
      <c r="IA132" s="196" t="s">
        <v>14</v>
      </c>
      <c r="IB132" s="196" t="s">
        <v>14</v>
      </c>
      <c r="IC132" s="197">
        <v>44489</v>
      </c>
      <c r="ID132" s="195" t="s">
        <v>4082</v>
      </c>
      <c r="IE132" s="198">
        <v>3</v>
      </c>
      <c r="IF132" s="198" t="s">
        <v>3077</v>
      </c>
      <c r="IG132" s="198" t="s">
        <v>21</v>
      </c>
      <c r="IH132" s="198">
        <v>2</v>
      </c>
      <c r="II132" s="198" t="s">
        <v>14</v>
      </c>
      <c r="IJ132" s="198" t="s">
        <v>14</v>
      </c>
      <c r="IK132" s="181">
        <v>44489</v>
      </c>
      <c r="IL132" s="196" t="s">
        <v>4081</v>
      </c>
      <c r="IM132" s="196">
        <v>1</v>
      </c>
      <c r="IN132" s="196" t="s">
        <v>3077</v>
      </c>
      <c r="IO132" s="196" t="s">
        <v>21</v>
      </c>
      <c r="IP132" s="196">
        <v>2</v>
      </c>
      <c r="IQ132" s="196" t="s">
        <v>14</v>
      </c>
      <c r="IR132" s="196" t="s">
        <v>14</v>
      </c>
      <c r="IS132" s="197">
        <v>44489</v>
      </c>
    </row>
    <row r="133" spans="1:253" s="286" customFormat="1" ht="12.75" customHeight="1" x14ac:dyDescent="0.2">
      <c r="A133" s="286" t="s">
        <v>804</v>
      </c>
      <c r="B133" s="286" t="s">
        <v>7808</v>
      </c>
      <c r="C133" s="286" t="s">
        <v>805</v>
      </c>
      <c r="D133" s="286" t="s">
        <v>751</v>
      </c>
      <c r="E133" s="286" t="s">
        <v>7520</v>
      </c>
      <c r="F133" s="286" t="s">
        <v>3617</v>
      </c>
      <c r="G133" s="179">
        <v>84339000</v>
      </c>
      <c r="H133" s="180" t="s">
        <v>3591</v>
      </c>
      <c r="I133" s="180" t="s">
        <v>41</v>
      </c>
      <c r="J133" s="180">
        <v>1</v>
      </c>
      <c r="K133" s="180" t="s">
        <v>3616</v>
      </c>
      <c r="L133" s="180" t="s">
        <v>3615</v>
      </c>
      <c r="M133" s="181">
        <v>44454</v>
      </c>
      <c r="N133" s="190" t="s">
        <v>816</v>
      </c>
      <c r="O133" s="182">
        <v>195587</v>
      </c>
      <c r="P133" s="182" t="s">
        <v>814</v>
      </c>
      <c r="Q133" s="182" t="s">
        <v>21</v>
      </c>
      <c r="R133" s="182">
        <v>2</v>
      </c>
      <c r="S133" s="182">
        <v>0</v>
      </c>
      <c r="T133" s="182" t="s">
        <v>815</v>
      </c>
      <c r="U133" s="183">
        <v>43511</v>
      </c>
      <c r="V133" s="190" t="s">
        <v>826</v>
      </c>
      <c r="W133" s="180">
        <v>12974000</v>
      </c>
      <c r="X133" s="180" t="s">
        <v>824</v>
      </c>
      <c r="Y133" s="180" t="s">
        <v>21</v>
      </c>
      <c r="Z133" s="180">
        <v>2</v>
      </c>
      <c r="AA133" s="180">
        <v>0</v>
      </c>
      <c r="AB133" s="180" t="s">
        <v>825</v>
      </c>
      <c r="AC133" s="181">
        <v>43511</v>
      </c>
      <c r="AD133" s="190" t="s">
        <v>820</v>
      </c>
      <c r="AE133" s="188" t="s">
        <v>14</v>
      </c>
      <c r="AF133" s="188">
        <v>0</v>
      </c>
      <c r="AG133" s="188" t="s">
        <v>21</v>
      </c>
      <c r="AH133" s="188">
        <v>2</v>
      </c>
      <c r="AI133" s="188">
        <v>0</v>
      </c>
      <c r="AJ133" s="188">
        <v>0</v>
      </c>
      <c r="AK133" s="189">
        <v>43511</v>
      </c>
      <c r="AL133" s="190" t="s">
        <v>823</v>
      </c>
      <c r="AM133" s="180" t="s">
        <v>14</v>
      </c>
      <c r="AN133" s="180">
        <v>0</v>
      </c>
      <c r="AO133" s="180" t="s">
        <v>21</v>
      </c>
      <c r="AP133" s="180">
        <v>2</v>
      </c>
      <c r="AQ133" s="180" t="s">
        <v>822</v>
      </c>
      <c r="AR133" s="180" t="s">
        <v>821</v>
      </c>
      <c r="AS133" s="181">
        <v>43511</v>
      </c>
      <c r="AT133" s="191" t="s">
        <v>813</v>
      </c>
      <c r="AU133" s="188" t="s">
        <v>14</v>
      </c>
      <c r="AV133" s="188">
        <v>0</v>
      </c>
      <c r="AW133" s="188" t="s">
        <v>21</v>
      </c>
      <c r="AX133" s="188">
        <v>2</v>
      </c>
      <c r="AY133" s="188">
        <v>0</v>
      </c>
      <c r="AZ133" s="188">
        <v>0</v>
      </c>
      <c r="BA133" s="189">
        <v>43511</v>
      </c>
      <c r="BB133" s="190" t="s">
        <v>812</v>
      </c>
      <c r="BC133" s="180" t="s">
        <v>14</v>
      </c>
      <c r="BD133" s="180">
        <v>0</v>
      </c>
      <c r="BE133" s="180" t="s">
        <v>21</v>
      </c>
      <c r="BF133" s="180">
        <v>2</v>
      </c>
      <c r="BG133" s="180">
        <v>0</v>
      </c>
      <c r="BH133" s="180">
        <v>0</v>
      </c>
      <c r="BI133" s="181">
        <v>43511</v>
      </c>
      <c r="BJ133" s="191" t="s">
        <v>5679</v>
      </c>
      <c r="BK133" s="191">
        <v>167</v>
      </c>
      <c r="BL133" s="191" t="s">
        <v>5628</v>
      </c>
      <c r="BM133" s="191" t="s">
        <v>59</v>
      </c>
      <c r="BN133" s="191">
        <v>3</v>
      </c>
      <c r="BO133" s="191" t="s">
        <v>5678</v>
      </c>
      <c r="BP133" s="188" t="s">
        <v>223</v>
      </c>
      <c r="BQ133" s="192">
        <v>44559</v>
      </c>
      <c r="BR133" s="190" t="s">
        <v>806</v>
      </c>
      <c r="BS133" s="184" t="s">
        <v>14</v>
      </c>
      <c r="BT133" s="184">
        <v>0</v>
      </c>
      <c r="BU133" s="184" t="s">
        <v>21</v>
      </c>
      <c r="BV133" s="184">
        <v>2</v>
      </c>
      <c r="BW133" s="184">
        <v>0</v>
      </c>
      <c r="BX133" s="184">
        <v>0</v>
      </c>
      <c r="BY133" s="181">
        <v>43511</v>
      </c>
      <c r="BZ133" s="191" t="s">
        <v>807</v>
      </c>
      <c r="CA133" s="191" t="s">
        <v>14</v>
      </c>
      <c r="CB133" s="191" t="s">
        <v>14</v>
      </c>
      <c r="CC133" s="191" t="s">
        <v>14</v>
      </c>
      <c r="CD133" s="191" t="s">
        <v>14</v>
      </c>
      <c r="CE133" s="191">
        <v>0</v>
      </c>
      <c r="CF133" s="191">
        <v>0</v>
      </c>
      <c r="CG133" s="192">
        <v>43511</v>
      </c>
      <c r="CH133" s="190" t="s">
        <v>8314</v>
      </c>
      <c r="CI133" s="191" t="e">
        <v>#N/A</v>
      </c>
      <c r="CJ133" s="191" t="e">
        <v>#N/A</v>
      </c>
      <c r="CK133" s="191" t="e">
        <v>#N/A</v>
      </c>
      <c r="CL133" s="191" t="e">
        <v>#N/A</v>
      </c>
      <c r="CM133" s="191" t="e">
        <v>#N/A</v>
      </c>
      <c r="CN133" s="191" t="e">
        <v>#N/A</v>
      </c>
      <c r="CO133" s="193" t="e">
        <v>#N/A</v>
      </c>
      <c r="CP133" s="191" t="s">
        <v>810</v>
      </c>
      <c r="CQ133" s="184" t="s">
        <v>14</v>
      </c>
      <c r="CR133" s="184">
        <v>0</v>
      </c>
      <c r="CS133" s="184" t="s">
        <v>21</v>
      </c>
      <c r="CT133" s="184">
        <v>2</v>
      </c>
      <c r="CU133" s="184">
        <v>0</v>
      </c>
      <c r="CV133" s="184">
        <v>0</v>
      </c>
      <c r="CW133" s="181">
        <v>43511</v>
      </c>
      <c r="CX133" s="191" t="s">
        <v>830</v>
      </c>
      <c r="CY133" s="188" t="s">
        <v>14</v>
      </c>
      <c r="CZ133" s="188">
        <v>0</v>
      </c>
      <c r="DA133" s="188" t="s">
        <v>21</v>
      </c>
      <c r="DB133" s="188">
        <v>2</v>
      </c>
      <c r="DC133" s="188" t="s">
        <v>817</v>
      </c>
      <c r="DD133" s="188">
        <v>0</v>
      </c>
      <c r="DE133" s="194">
        <v>43511</v>
      </c>
      <c r="DF133" s="190" t="s">
        <v>818</v>
      </c>
      <c r="DG133" s="180" t="s">
        <v>14</v>
      </c>
      <c r="DH133" s="184">
        <v>0</v>
      </c>
      <c r="DI133" s="184" t="s">
        <v>21</v>
      </c>
      <c r="DJ133" s="184">
        <v>2</v>
      </c>
      <c r="DK133" s="184" t="s">
        <v>817</v>
      </c>
      <c r="DL133" s="184">
        <v>0</v>
      </c>
      <c r="DM133" s="181">
        <v>43511</v>
      </c>
      <c r="DN133" s="191" t="s">
        <v>832</v>
      </c>
      <c r="DO133" s="188" t="s">
        <v>14</v>
      </c>
      <c r="DP133" s="191">
        <v>0</v>
      </c>
      <c r="DQ133" s="191" t="s">
        <v>21</v>
      </c>
      <c r="DR133" s="191">
        <v>2</v>
      </c>
      <c r="DS133" s="191" t="s">
        <v>817</v>
      </c>
      <c r="DT133" s="191">
        <v>0</v>
      </c>
      <c r="DU133" s="192">
        <v>43511</v>
      </c>
      <c r="DV133" s="190" t="s">
        <v>819</v>
      </c>
      <c r="DW133" s="180" t="s">
        <v>14</v>
      </c>
      <c r="DX133" s="184">
        <v>0</v>
      </c>
      <c r="DY133" s="184" t="s">
        <v>21</v>
      </c>
      <c r="DZ133" s="184">
        <v>2</v>
      </c>
      <c r="EA133" s="184" t="s">
        <v>817</v>
      </c>
      <c r="EB133" s="184">
        <v>0</v>
      </c>
      <c r="EC133" s="181">
        <v>43511</v>
      </c>
      <c r="ED133" s="191" t="s">
        <v>831</v>
      </c>
      <c r="EE133" s="188" t="s">
        <v>14</v>
      </c>
      <c r="EF133" s="191">
        <v>0</v>
      </c>
      <c r="EG133" s="191" t="s">
        <v>21</v>
      </c>
      <c r="EH133" s="191">
        <v>2</v>
      </c>
      <c r="EI133" s="191" t="s">
        <v>817</v>
      </c>
      <c r="EJ133" s="191">
        <v>0</v>
      </c>
      <c r="EK133" s="192">
        <v>43511</v>
      </c>
      <c r="EL133" s="190" t="s">
        <v>811</v>
      </c>
      <c r="EM133" s="180" t="s">
        <v>14</v>
      </c>
      <c r="EN133" s="184">
        <v>0</v>
      </c>
      <c r="EO133" s="184" t="s">
        <v>21</v>
      </c>
      <c r="EP133" s="184">
        <v>2</v>
      </c>
      <c r="EQ133" s="184">
        <v>0</v>
      </c>
      <c r="ER133" s="184">
        <v>0</v>
      </c>
      <c r="ES133" s="181">
        <v>43511</v>
      </c>
      <c r="ET133" s="191" t="s">
        <v>5683</v>
      </c>
      <c r="EU133" s="191">
        <v>182</v>
      </c>
      <c r="EV133" s="191" t="s">
        <v>5680</v>
      </c>
      <c r="EW133" s="191" t="s">
        <v>59</v>
      </c>
      <c r="EX133" s="191">
        <v>3</v>
      </c>
      <c r="EY133" s="191" t="s">
        <v>5682</v>
      </c>
      <c r="EZ133" s="191" t="s">
        <v>5681</v>
      </c>
      <c r="FA133" s="192">
        <v>44559</v>
      </c>
      <c r="FB133" s="190" t="s">
        <v>809</v>
      </c>
      <c r="FC133" s="184">
        <v>3</v>
      </c>
      <c r="FD133" s="184">
        <v>0</v>
      </c>
      <c r="FE133" s="184" t="s">
        <v>21</v>
      </c>
      <c r="FF133" s="184">
        <v>2</v>
      </c>
      <c r="FG133" s="184" t="s">
        <v>808</v>
      </c>
      <c r="FH133" s="184">
        <v>0</v>
      </c>
      <c r="FI133" s="181">
        <v>43511</v>
      </c>
      <c r="FJ133" s="190" t="s">
        <v>828</v>
      </c>
      <c r="FK133" s="191" t="s">
        <v>14</v>
      </c>
      <c r="FL133" s="191">
        <v>0</v>
      </c>
      <c r="FM133" s="191" t="s">
        <v>21</v>
      </c>
      <c r="FN133" s="191">
        <v>2</v>
      </c>
      <c r="FO133" s="191" t="s">
        <v>827</v>
      </c>
      <c r="FP133" s="188">
        <v>0</v>
      </c>
      <c r="FQ133" s="189">
        <v>43511</v>
      </c>
      <c r="FR133" s="190" t="s">
        <v>829</v>
      </c>
      <c r="FS133" s="184" t="s">
        <v>14</v>
      </c>
      <c r="FT133" s="184">
        <v>0</v>
      </c>
      <c r="FU133" s="184" t="s">
        <v>21</v>
      </c>
      <c r="FV133" s="184">
        <v>2</v>
      </c>
      <c r="FW133" s="184" t="s">
        <v>827</v>
      </c>
      <c r="FX133" s="184">
        <v>0</v>
      </c>
      <c r="FY133" s="181">
        <v>43511</v>
      </c>
      <c r="FZ133" s="191" t="s">
        <v>4087</v>
      </c>
      <c r="GA133" s="191">
        <v>1</v>
      </c>
      <c r="GB133" s="191" t="s">
        <v>3077</v>
      </c>
      <c r="GC133" s="191" t="s">
        <v>21</v>
      </c>
      <c r="GD133" s="191">
        <v>2</v>
      </c>
      <c r="GE133" s="191" t="s">
        <v>14</v>
      </c>
      <c r="GF133" s="191" t="s">
        <v>14</v>
      </c>
      <c r="GG133" s="192">
        <v>44489</v>
      </c>
      <c r="GH133" s="190" t="s">
        <v>4093</v>
      </c>
      <c r="GI133" s="184">
        <v>1</v>
      </c>
      <c r="GJ133" s="184" t="s">
        <v>3077</v>
      </c>
      <c r="GK133" s="184" t="s">
        <v>21</v>
      </c>
      <c r="GL133" s="184">
        <v>2</v>
      </c>
      <c r="GM133" s="184" t="s">
        <v>14</v>
      </c>
      <c r="GN133" s="184" t="s">
        <v>14</v>
      </c>
      <c r="GO133" s="181">
        <v>44489</v>
      </c>
      <c r="GP133" s="191" t="s">
        <v>4088</v>
      </c>
      <c r="GQ133" s="191">
        <v>1</v>
      </c>
      <c r="GR133" s="191" t="s">
        <v>3077</v>
      </c>
      <c r="GS133" s="191" t="s">
        <v>21</v>
      </c>
      <c r="GT133" s="191">
        <v>2</v>
      </c>
      <c r="GU133" s="191" t="s">
        <v>14</v>
      </c>
      <c r="GV133" s="191" t="s">
        <v>14</v>
      </c>
      <c r="GW133" s="192">
        <v>44489</v>
      </c>
      <c r="GX133" s="190" t="s">
        <v>4094</v>
      </c>
      <c r="GY133" s="184">
        <v>0</v>
      </c>
      <c r="GZ133" s="184" t="s">
        <v>3077</v>
      </c>
      <c r="HA133" s="184" t="s">
        <v>21</v>
      </c>
      <c r="HB133" s="184">
        <v>2</v>
      </c>
      <c r="HC133" s="184" t="s">
        <v>14</v>
      </c>
      <c r="HD133" s="184" t="s">
        <v>14</v>
      </c>
      <c r="HE133" s="181">
        <v>44489</v>
      </c>
      <c r="HF133" s="191" t="s">
        <v>4086</v>
      </c>
      <c r="HG133" s="191">
        <v>0</v>
      </c>
      <c r="HH133" s="191" t="s">
        <v>3077</v>
      </c>
      <c r="HI133" s="191" t="s">
        <v>21</v>
      </c>
      <c r="HJ133" s="191">
        <v>2</v>
      </c>
      <c r="HK133" s="191" t="s">
        <v>14</v>
      </c>
      <c r="HL133" s="191" t="s">
        <v>14</v>
      </c>
      <c r="HM133" s="192">
        <v>44489</v>
      </c>
      <c r="HN133" s="190" t="s">
        <v>4092</v>
      </c>
      <c r="HO133" s="184">
        <v>0</v>
      </c>
      <c r="HP133" s="184" t="s">
        <v>3077</v>
      </c>
      <c r="HQ133" s="184" t="s">
        <v>21</v>
      </c>
      <c r="HR133" s="184">
        <v>2</v>
      </c>
      <c r="HS133" s="184" t="s">
        <v>14</v>
      </c>
      <c r="HT133" s="184" t="s">
        <v>14</v>
      </c>
      <c r="HU133" s="181">
        <v>44489</v>
      </c>
      <c r="HV133" s="191" t="s">
        <v>4089</v>
      </c>
      <c r="HW133" s="191">
        <v>0</v>
      </c>
      <c r="HX133" s="191" t="s">
        <v>3077</v>
      </c>
      <c r="HY133" s="191" t="s">
        <v>21</v>
      </c>
      <c r="HZ133" s="191">
        <v>2</v>
      </c>
      <c r="IA133" s="191" t="s">
        <v>14</v>
      </c>
      <c r="IB133" s="191" t="s">
        <v>14</v>
      </c>
      <c r="IC133" s="192">
        <v>44489</v>
      </c>
      <c r="ID133" s="190" t="s">
        <v>4091</v>
      </c>
      <c r="IE133" s="184">
        <v>3</v>
      </c>
      <c r="IF133" s="184" t="s">
        <v>3077</v>
      </c>
      <c r="IG133" s="184" t="s">
        <v>21</v>
      </c>
      <c r="IH133" s="184">
        <v>2</v>
      </c>
      <c r="II133" s="184" t="s">
        <v>14</v>
      </c>
      <c r="IJ133" s="184" t="s">
        <v>14</v>
      </c>
      <c r="IK133" s="181">
        <v>44489</v>
      </c>
      <c r="IL133" s="191" t="s">
        <v>4090</v>
      </c>
      <c r="IM133" s="191">
        <v>0</v>
      </c>
      <c r="IN133" s="191" t="s">
        <v>3077</v>
      </c>
      <c r="IO133" s="191" t="s">
        <v>21</v>
      </c>
      <c r="IP133" s="191">
        <v>2</v>
      </c>
      <c r="IQ133" s="191" t="s">
        <v>14</v>
      </c>
      <c r="IR133" s="191" t="s">
        <v>14</v>
      </c>
      <c r="IS133" s="192">
        <v>44489</v>
      </c>
    </row>
    <row r="134" spans="1:253" s="286" customFormat="1" ht="12.75" customHeight="1" x14ac:dyDescent="0.2">
      <c r="A134" s="286" t="s">
        <v>152</v>
      </c>
      <c r="B134" s="286" t="s">
        <v>7815</v>
      </c>
      <c r="C134" s="286" t="s">
        <v>153</v>
      </c>
      <c r="D134" s="286" t="s">
        <v>154</v>
      </c>
      <c r="E134" s="286" t="s">
        <v>7523</v>
      </c>
      <c r="F134" s="286" t="s">
        <v>3307</v>
      </c>
      <c r="G134" s="179">
        <v>57797000</v>
      </c>
      <c r="H134" s="180" t="s">
        <v>3304</v>
      </c>
      <c r="I134" s="180" t="s">
        <v>21</v>
      </c>
      <c r="J134" s="180">
        <v>2</v>
      </c>
      <c r="K134" s="180" t="s">
        <v>3306</v>
      </c>
      <c r="L134" s="180" t="s">
        <v>3305</v>
      </c>
      <c r="M134" s="181">
        <v>44388</v>
      </c>
      <c r="N134" s="190" t="s">
        <v>3311</v>
      </c>
      <c r="O134" s="182">
        <v>187000</v>
      </c>
      <c r="P134" s="182" t="s">
        <v>3308</v>
      </c>
      <c r="Q134" s="182" t="s">
        <v>41</v>
      </c>
      <c r="R134" s="182">
        <v>1</v>
      </c>
      <c r="S134" s="182" t="s">
        <v>3310</v>
      </c>
      <c r="T134" s="182" t="s">
        <v>3309</v>
      </c>
      <c r="U134" s="183">
        <v>44388</v>
      </c>
      <c r="V134" s="190" t="s">
        <v>3313</v>
      </c>
      <c r="W134" s="180">
        <v>11393000</v>
      </c>
      <c r="X134" s="180" t="s">
        <v>3308</v>
      </c>
      <c r="Y134" s="180" t="s">
        <v>41</v>
      </c>
      <c r="Z134" s="180">
        <v>1</v>
      </c>
      <c r="AA134" s="180" t="s">
        <v>3312</v>
      </c>
      <c r="AB134" s="180" t="s">
        <v>3309</v>
      </c>
      <c r="AC134" s="181">
        <v>44388</v>
      </c>
      <c r="AD134" s="190" t="s">
        <v>3315</v>
      </c>
      <c r="AE134" s="188">
        <v>11393000</v>
      </c>
      <c r="AF134" s="188" t="s">
        <v>3308</v>
      </c>
      <c r="AG134" s="188" t="s">
        <v>41</v>
      </c>
      <c r="AH134" s="188">
        <v>1</v>
      </c>
      <c r="AI134" s="188" t="s">
        <v>3314</v>
      </c>
      <c r="AJ134" s="188" t="s">
        <v>3309</v>
      </c>
      <c r="AK134" s="189">
        <v>44388</v>
      </c>
      <c r="AL134" s="190" t="s">
        <v>6782</v>
      </c>
      <c r="AM134" s="180">
        <v>246000</v>
      </c>
      <c r="AN134" s="180" t="s">
        <v>6635</v>
      </c>
      <c r="AO134" s="180" t="s">
        <v>41</v>
      </c>
      <c r="AP134" s="180">
        <v>1</v>
      </c>
      <c r="AQ134" s="180" t="s">
        <v>6781</v>
      </c>
      <c r="AR134" s="180" t="s">
        <v>6780</v>
      </c>
      <c r="AS134" s="181">
        <v>44591</v>
      </c>
      <c r="AT134" s="191" t="s">
        <v>1212</v>
      </c>
      <c r="AU134" s="188">
        <v>0</v>
      </c>
      <c r="AV134" s="188" t="s">
        <v>14</v>
      </c>
      <c r="AW134" s="188" t="s">
        <v>14</v>
      </c>
      <c r="AX134" s="188" t="s">
        <v>14</v>
      </c>
      <c r="AY134" s="188" t="s">
        <v>14</v>
      </c>
      <c r="AZ134" s="188" t="s">
        <v>14</v>
      </c>
      <c r="BA134" s="189">
        <v>43670</v>
      </c>
      <c r="BB134" s="190" t="s">
        <v>158</v>
      </c>
      <c r="BC134" s="180" t="s">
        <v>14</v>
      </c>
      <c r="BD134" s="180">
        <v>0</v>
      </c>
      <c r="BE134" s="180" t="s">
        <v>14</v>
      </c>
      <c r="BF134" s="180" t="s">
        <v>14</v>
      </c>
      <c r="BG134" s="180">
        <v>0</v>
      </c>
      <c r="BH134" s="180">
        <v>0</v>
      </c>
      <c r="BI134" s="181">
        <v>43495</v>
      </c>
      <c r="BJ134" s="191" t="s">
        <v>6784</v>
      </c>
      <c r="BK134" s="191">
        <v>10</v>
      </c>
      <c r="BL134" s="191" t="s">
        <v>6568</v>
      </c>
      <c r="BM134" s="191" t="s">
        <v>21</v>
      </c>
      <c r="BN134" s="191">
        <v>2</v>
      </c>
      <c r="BO134" s="191" t="s">
        <v>6783</v>
      </c>
      <c r="BP134" s="188" t="s">
        <v>2021</v>
      </c>
      <c r="BQ134" s="192">
        <v>44591</v>
      </c>
      <c r="BR134" s="190" t="s">
        <v>155</v>
      </c>
      <c r="BS134" s="184" t="s">
        <v>14</v>
      </c>
      <c r="BT134" s="184">
        <v>0</v>
      </c>
      <c r="BU134" s="184" t="s">
        <v>14</v>
      </c>
      <c r="BV134" s="184" t="s">
        <v>14</v>
      </c>
      <c r="BW134" s="184">
        <v>0</v>
      </c>
      <c r="BX134" s="184">
        <v>0</v>
      </c>
      <c r="BY134" s="181">
        <v>43495</v>
      </c>
      <c r="BZ134" s="191" t="s">
        <v>156</v>
      </c>
      <c r="CA134" s="191" t="s">
        <v>14</v>
      </c>
      <c r="CB134" s="191">
        <v>0</v>
      </c>
      <c r="CC134" s="191" t="s">
        <v>14</v>
      </c>
      <c r="CD134" s="191" t="s">
        <v>14</v>
      </c>
      <c r="CE134" s="191">
        <v>0</v>
      </c>
      <c r="CF134" s="191">
        <v>0</v>
      </c>
      <c r="CG134" s="192">
        <v>43495</v>
      </c>
      <c r="CH134" s="190" t="s">
        <v>8315</v>
      </c>
      <c r="CI134" s="191" t="e">
        <v>#N/A</v>
      </c>
      <c r="CJ134" s="191" t="e">
        <v>#N/A</v>
      </c>
      <c r="CK134" s="191" t="e">
        <v>#N/A</v>
      </c>
      <c r="CL134" s="191" t="e">
        <v>#N/A</v>
      </c>
      <c r="CM134" s="191" t="e">
        <v>#N/A</v>
      </c>
      <c r="CN134" s="191" t="e">
        <v>#N/A</v>
      </c>
      <c r="CO134" s="193" t="e">
        <v>#N/A</v>
      </c>
      <c r="CP134" s="191" t="s">
        <v>157</v>
      </c>
      <c r="CQ134" s="184" t="s">
        <v>14</v>
      </c>
      <c r="CR134" s="184">
        <v>0</v>
      </c>
      <c r="CS134" s="184" t="s">
        <v>14</v>
      </c>
      <c r="CT134" s="184" t="s">
        <v>14</v>
      </c>
      <c r="CU134" s="184">
        <v>0</v>
      </c>
      <c r="CV134" s="184">
        <v>0</v>
      </c>
      <c r="CW134" s="181">
        <v>43495</v>
      </c>
      <c r="CX134" s="191" t="s">
        <v>6788</v>
      </c>
      <c r="CY134" s="188">
        <v>246000</v>
      </c>
      <c r="CZ134" s="188" t="s">
        <v>6786</v>
      </c>
      <c r="DA134" s="188" t="s">
        <v>41</v>
      </c>
      <c r="DB134" s="188">
        <v>1</v>
      </c>
      <c r="DC134" s="188" t="s">
        <v>6781</v>
      </c>
      <c r="DD134" s="188" t="s">
        <v>6787</v>
      </c>
      <c r="DE134" s="194">
        <v>44591</v>
      </c>
      <c r="DF134" s="190" t="s">
        <v>6789</v>
      </c>
      <c r="DG134" s="180">
        <v>0</v>
      </c>
      <c r="DH134" s="184" t="s">
        <v>6786</v>
      </c>
      <c r="DI134" s="184" t="s">
        <v>41</v>
      </c>
      <c r="DJ134" s="184">
        <v>1</v>
      </c>
      <c r="DK134" s="184" t="s">
        <v>3574</v>
      </c>
      <c r="DL134" s="184" t="s">
        <v>6787</v>
      </c>
      <c r="DM134" s="181">
        <v>44591</v>
      </c>
      <c r="DN134" s="191" t="s">
        <v>6790</v>
      </c>
      <c r="DO134" s="188">
        <v>11147000</v>
      </c>
      <c r="DP134" s="191" t="s">
        <v>6786</v>
      </c>
      <c r="DQ134" s="191" t="s">
        <v>41</v>
      </c>
      <c r="DR134" s="191">
        <v>1</v>
      </c>
      <c r="DS134" s="191" t="s">
        <v>5550</v>
      </c>
      <c r="DT134" s="191" t="s">
        <v>6787</v>
      </c>
      <c r="DU134" s="192">
        <v>44591</v>
      </c>
      <c r="DV134" s="190" t="s">
        <v>6791</v>
      </c>
      <c r="DW134" s="180">
        <v>246000</v>
      </c>
      <c r="DX134" s="184" t="s">
        <v>6786</v>
      </c>
      <c r="DY134" s="184" t="s">
        <v>41</v>
      </c>
      <c r="DZ134" s="184">
        <v>1</v>
      </c>
      <c r="EA134" s="184" t="s">
        <v>6781</v>
      </c>
      <c r="EB134" s="184" t="s">
        <v>6787</v>
      </c>
      <c r="EC134" s="181">
        <v>44591</v>
      </c>
      <c r="ED134" s="191" t="s">
        <v>6793</v>
      </c>
      <c r="EE134" s="188">
        <v>0</v>
      </c>
      <c r="EF134" s="191" t="s">
        <v>6786</v>
      </c>
      <c r="EG134" s="191" t="s">
        <v>41</v>
      </c>
      <c r="EH134" s="191">
        <v>1</v>
      </c>
      <c r="EI134" s="191" t="s">
        <v>6792</v>
      </c>
      <c r="EJ134" s="191" t="s">
        <v>6787</v>
      </c>
      <c r="EK134" s="192">
        <v>44591</v>
      </c>
      <c r="EL134" s="190" t="s">
        <v>6794</v>
      </c>
      <c r="EM134" s="180">
        <v>0</v>
      </c>
      <c r="EN134" s="184" t="s">
        <v>6786</v>
      </c>
      <c r="EO134" s="184" t="s">
        <v>41</v>
      </c>
      <c r="EP134" s="184">
        <v>1</v>
      </c>
      <c r="EQ134" s="184" t="s">
        <v>6792</v>
      </c>
      <c r="ER134" s="184" t="s">
        <v>6787</v>
      </c>
      <c r="ES134" s="181">
        <v>44591</v>
      </c>
      <c r="ET134" s="191" t="s">
        <v>6785</v>
      </c>
      <c r="EU134" s="191">
        <v>62</v>
      </c>
      <c r="EV134" s="191" t="s">
        <v>6568</v>
      </c>
      <c r="EW134" s="191" t="s">
        <v>21</v>
      </c>
      <c r="EX134" s="191">
        <v>2</v>
      </c>
      <c r="EY134" s="191" t="s">
        <v>6571</v>
      </c>
      <c r="EZ134" s="191" t="s">
        <v>2021</v>
      </c>
      <c r="FA134" s="192">
        <v>44591</v>
      </c>
      <c r="FB134" s="190" t="s">
        <v>3317</v>
      </c>
      <c r="FC134" s="184">
        <v>2</v>
      </c>
      <c r="FD134" s="184" t="s">
        <v>14</v>
      </c>
      <c r="FE134" s="184" t="s">
        <v>21</v>
      </c>
      <c r="FF134" s="184">
        <v>2</v>
      </c>
      <c r="FG134" s="184" t="s">
        <v>3316</v>
      </c>
      <c r="FH134" s="184" t="s">
        <v>14</v>
      </c>
      <c r="FI134" s="181">
        <v>44388</v>
      </c>
      <c r="FJ134" s="190" t="s">
        <v>159</v>
      </c>
      <c r="FK134" s="191" t="s">
        <v>14</v>
      </c>
      <c r="FL134" s="191">
        <v>0</v>
      </c>
      <c r="FM134" s="191" t="s">
        <v>14</v>
      </c>
      <c r="FN134" s="191" t="s">
        <v>14</v>
      </c>
      <c r="FO134" s="191">
        <v>0</v>
      </c>
      <c r="FP134" s="188">
        <v>0</v>
      </c>
      <c r="FQ134" s="189">
        <v>43495</v>
      </c>
      <c r="FR134" s="190" t="s">
        <v>160</v>
      </c>
      <c r="FS134" s="184" t="s">
        <v>14</v>
      </c>
      <c r="FT134" s="184">
        <v>0</v>
      </c>
      <c r="FU134" s="184" t="s">
        <v>14</v>
      </c>
      <c r="FV134" s="184" t="s">
        <v>14</v>
      </c>
      <c r="FW134" s="184">
        <v>0</v>
      </c>
      <c r="FX134" s="184">
        <v>0</v>
      </c>
      <c r="FY134" s="181">
        <v>43495</v>
      </c>
      <c r="FZ134" s="191" t="s">
        <v>4577</v>
      </c>
      <c r="GA134" s="191">
        <v>0</v>
      </c>
      <c r="GB134" s="191" t="s">
        <v>3077</v>
      </c>
      <c r="GC134" s="191" t="s">
        <v>21</v>
      </c>
      <c r="GD134" s="191">
        <v>2</v>
      </c>
      <c r="GE134" s="191" t="s">
        <v>14</v>
      </c>
      <c r="GF134" s="191" t="s">
        <v>14</v>
      </c>
      <c r="GG134" s="192">
        <v>44496</v>
      </c>
      <c r="GH134" s="190" t="s">
        <v>4583</v>
      </c>
      <c r="GI134" s="184">
        <v>1</v>
      </c>
      <c r="GJ134" s="184" t="s">
        <v>3077</v>
      </c>
      <c r="GK134" s="184" t="s">
        <v>21</v>
      </c>
      <c r="GL134" s="184">
        <v>2</v>
      </c>
      <c r="GM134" s="184" t="s">
        <v>14</v>
      </c>
      <c r="GN134" s="184" t="s">
        <v>14</v>
      </c>
      <c r="GO134" s="181">
        <v>44496</v>
      </c>
      <c r="GP134" s="191" t="s">
        <v>4578</v>
      </c>
      <c r="GQ134" s="191">
        <v>0</v>
      </c>
      <c r="GR134" s="191" t="s">
        <v>3077</v>
      </c>
      <c r="GS134" s="191" t="s">
        <v>21</v>
      </c>
      <c r="GT134" s="191">
        <v>2</v>
      </c>
      <c r="GU134" s="191" t="s">
        <v>14</v>
      </c>
      <c r="GV134" s="191" t="s">
        <v>14</v>
      </c>
      <c r="GW134" s="192">
        <v>44496</v>
      </c>
      <c r="GX134" s="190" t="s">
        <v>4584</v>
      </c>
      <c r="GY134" s="184">
        <v>0</v>
      </c>
      <c r="GZ134" s="184" t="s">
        <v>3077</v>
      </c>
      <c r="HA134" s="184" t="s">
        <v>21</v>
      </c>
      <c r="HB134" s="184">
        <v>2</v>
      </c>
      <c r="HC134" s="184" t="s">
        <v>14</v>
      </c>
      <c r="HD134" s="184" t="s">
        <v>14</v>
      </c>
      <c r="HE134" s="181">
        <v>44496</v>
      </c>
      <c r="HF134" s="191" t="s">
        <v>4576</v>
      </c>
      <c r="HG134" s="191">
        <v>0</v>
      </c>
      <c r="HH134" s="191" t="s">
        <v>3077</v>
      </c>
      <c r="HI134" s="191" t="s">
        <v>21</v>
      </c>
      <c r="HJ134" s="191">
        <v>2</v>
      </c>
      <c r="HK134" s="191" t="s">
        <v>14</v>
      </c>
      <c r="HL134" s="191" t="s">
        <v>14</v>
      </c>
      <c r="HM134" s="192">
        <v>44496</v>
      </c>
      <c r="HN134" s="190" t="s">
        <v>4582</v>
      </c>
      <c r="HO134" s="184">
        <v>1</v>
      </c>
      <c r="HP134" s="184" t="s">
        <v>3077</v>
      </c>
      <c r="HQ134" s="184" t="s">
        <v>21</v>
      </c>
      <c r="HR134" s="184">
        <v>2</v>
      </c>
      <c r="HS134" s="184" t="s">
        <v>14</v>
      </c>
      <c r="HT134" s="184" t="s">
        <v>14</v>
      </c>
      <c r="HU134" s="181">
        <v>44496</v>
      </c>
      <c r="HV134" s="191" t="s">
        <v>4579</v>
      </c>
      <c r="HW134" s="191">
        <v>0</v>
      </c>
      <c r="HX134" s="191" t="s">
        <v>3077</v>
      </c>
      <c r="HY134" s="191" t="s">
        <v>21</v>
      </c>
      <c r="HZ134" s="191">
        <v>2</v>
      </c>
      <c r="IA134" s="191" t="s">
        <v>14</v>
      </c>
      <c r="IB134" s="191" t="s">
        <v>14</v>
      </c>
      <c r="IC134" s="192">
        <v>44496</v>
      </c>
      <c r="ID134" s="190" t="s">
        <v>4581</v>
      </c>
      <c r="IE134" s="184">
        <v>0</v>
      </c>
      <c r="IF134" s="184" t="s">
        <v>3077</v>
      </c>
      <c r="IG134" s="184" t="s">
        <v>21</v>
      </c>
      <c r="IH134" s="184">
        <v>2</v>
      </c>
      <c r="II134" s="184" t="s">
        <v>14</v>
      </c>
      <c r="IJ134" s="184" t="s">
        <v>14</v>
      </c>
      <c r="IK134" s="181">
        <v>44496</v>
      </c>
      <c r="IL134" s="191" t="s">
        <v>4580</v>
      </c>
      <c r="IM134" s="191">
        <v>0</v>
      </c>
      <c r="IN134" s="191" t="s">
        <v>3077</v>
      </c>
      <c r="IO134" s="191" t="s">
        <v>21</v>
      </c>
      <c r="IP134" s="191">
        <v>2</v>
      </c>
      <c r="IQ134" s="191" t="s">
        <v>14</v>
      </c>
      <c r="IR134" s="191" t="s">
        <v>14</v>
      </c>
      <c r="IS134" s="192">
        <v>44496</v>
      </c>
    </row>
    <row r="135" spans="1:253" s="286" customFormat="1" ht="12.75" customHeight="1" x14ac:dyDescent="0.2">
      <c r="A135" s="286" t="s">
        <v>1473</v>
      </c>
      <c r="B135" s="286" t="s">
        <v>7815</v>
      </c>
      <c r="C135" s="286" t="s">
        <v>1474</v>
      </c>
      <c r="D135" s="286" t="s">
        <v>1475</v>
      </c>
      <c r="E135" s="286" t="s">
        <v>7524</v>
      </c>
      <c r="F135" s="286" t="s">
        <v>3633</v>
      </c>
      <c r="G135" s="179">
        <v>47245000</v>
      </c>
      <c r="H135" s="180" t="s">
        <v>3630</v>
      </c>
      <c r="I135" s="180" t="s">
        <v>21</v>
      </c>
      <c r="J135" s="180">
        <v>2</v>
      </c>
      <c r="K135" s="180" t="s">
        <v>3632</v>
      </c>
      <c r="L135" s="180" t="s">
        <v>3631</v>
      </c>
      <c r="M135" s="181">
        <v>44456</v>
      </c>
      <c r="N135" s="195" t="s">
        <v>1484</v>
      </c>
      <c r="O135" s="182">
        <v>66662</v>
      </c>
      <c r="P135" s="182" t="s">
        <v>1481</v>
      </c>
      <c r="Q135" s="182" t="s">
        <v>59</v>
      </c>
      <c r="R135" s="182">
        <v>3</v>
      </c>
      <c r="S135" s="182" t="s">
        <v>1483</v>
      </c>
      <c r="T135" s="182" t="s">
        <v>1482</v>
      </c>
      <c r="U135" s="183">
        <v>43798</v>
      </c>
      <c r="V135" s="195" t="s">
        <v>3637</v>
      </c>
      <c r="W135" s="180">
        <v>7651000</v>
      </c>
      <c r="X135" s="180" t="s">
        <v>3634</v>
      </c>
      <c r="Y135" s="180" t="s">
        <v>21</v>
      </c>
      <c r="Z135" s="180">
        <v>2</v>
      </c>
      <c r="AA135" s="180" t="s">
        <v>3636</v>
      </c>
      <c r="AB135" s="180" t="s">
        <v>3635</v>
      </c>
      <c r="AC135" s="181">
        <v>44456</v>
      </c>
      <c r="AD135" s="195" t="s">
        <v>3641</v>
      </c>
      <c r="AE135" s="188">
        <v>1504000</v>
      </c>
      <c r="AF135" s="188" t="s">
        <v>3638</v>
      </c>
      <c r="AG135" s="188" t="s">
        <v>21</v>
      </c>
      <c r="AH135" s="188">
        <v>2</v>
      </c>
      <c r="AI135" s="188" t="s">
        <v>3640</v>
      </c>
      <c r="AJ135" s="188" t="s">
        <v>3639</v>
      </c>
      <c r="AK135" s="189">
        <v>44456</v>
      </c>
      <c r="AL135" s="195" t="s">
        <v>3649</v>
      </c>
      <c r="AM135" s="180">
        <v>1504000</v>
      </c>
      <c r="AN135" s="180" t="s">
        <v>3638</v>
      </c>
      <c r="AO135" s="180" t="s">
        <v>21</v>
      </c>
      <c r="AP135" s="180">
        <v>2</v>
      </c>
      <c r="AQ135" s="180" t="s">
        <v>3640</v>
      </c>
      <c r="AR135" s="180" t="s">
        <v>3639</v>
      </c>
      <c r="AS135" s="181">
        <v>44456</v>
      </c>
      <c r="AT135" s="196" t="s">
        <v>1480</v>
      </c>
      <c r="AU135" s="188" t="s">
        <v>14</v>
      </c>
      <c r="AV135" s="188" t="s">
        <v>14</v>
      </c>
      <c r="AW135" s="188" t="s">
        <v>14</v>
      </c>
      <c r="AX135" s="188" t="s">
        <v>14</v>
      </c>
      <c r="AY135" s="188" t="s">
        <v>1213</v>
      </c>
      <c r="AZ135" s="188" t="s">
        <v>14</v>
      </c>
      <c r="BA135" s="189">
        <v>43798</v>
      </c>
      <c r="BB135" s="195" t="s">
        <v>1479</v>
      </c>
      <c r="BC135" s="180" t="s">
        <v>14</v>
      </c>
      <c r="BD135" s="180" t="s">
        <v>14</v>
      </c>
      <c r="BE135" s="180" t="s">
        <v>14</v>
      </c>
      <c r="BF135" s="180" t="s">
        <v>14</v>
      </c>
      <c r="BG135" s="180" t="s">
        <v>1213</v>
      </c>
      <c r="BH135" s="180" t="s">
        <v>14</v>
      </c>
      <c r="BI135" s="181">
        <v>43798</v>
      </c>
      <c r="BJ135" s="196" t="s">
        <v>1863</v>
      </c>
      <c r="BK135" s="200" t="s">
        <v>14</v>
      </c>
      <c r="BL135" s="196" t="s">
        <v>14</v>
      </c>
      <c r="BM135" s="196" t="s">
        <v>14</v>
      </c>
      <c r="BN135" s="196" t="s">
        <v>14</v>
      </c>
      <c r="BO135" s="196" t="s">
        <v>1862</v>
      </c>
      <c r="BP135" s="188" t="s">
        <v>14</v>
      </c>
      <c r="BQ135" s="197">
        <v>43987</v>
      </c>
      <c r="BR135" s="195" t="s">
        <v>1476</v>
      </c>
      <c r="BS135" s="198" t="s">
        <v>14</v>
      </c>
      <c r="BT135" s="198" t="s">
        <v>14</v>
      </c>
      <c r="BU135" s="198" t="s">
        <v>14</v>
      </c>
      <c r="BV135" s="198" t="s">
        <v>14</v>
      </c>
      <c r="BW135" s="198" t="s">
        <v>1213</v>
      </c>
      <c r="BX135" s="198" t="s">
        <v>14</v>
      </c>
      <c r="BY135" s="181">
        <v>43798</v>
      </c>
      <c r="BZ135" s="196" t="s">
        <v>1477</v>
      </c>
      <c r="CA135" s="196" t="s">
        <v>14</v>
      </c>
      <c r="CB135" s="196" t="s">
        <v>14</v>
      </c>
      <c r="CC135" s="196" t="s">
        <v>14</v>
      </c>
      <c r="CD135" s="196" t="s">
        <v>14</v>
      </c>
      <c r="CE135" s="196" t="s">
        <v>1213</v>
      </c>
      <c r="CF135" s="196" t="s">
        <v>14</v>
      </c>
      <c r="CG135" s="197">
        <v>43798</v>
      </c>
      <c r="CH135" s="195" t="s">
        <v>8316</v>
      </c>
      <c r="CI135" s="196" t="e">
        <v>#N/A</v>
      </c>
      <c r="CJ135" s="196" t="e">
        <v>#N/A</v>
      </c>
      <c r="CK135" s="196" t="e">
        <v>#N/A</v>
      </c>
      <c r="CL135" s="196" t="e">
        <v>#N/A</v>
      </c>
      <c r="CM135" s="196" t="e">
        <v>#N/A</v>
      </c>
      <c r="CN135" s="196" t="e">
        <v>#N/A</v>
      </c>
      <c r="CO135" s="199" t="e">
        <v>#N/A</v>
      </c>
      <c r="CP135" s="196" t="s">
        <v>1478</v>
      </c>
      <c r="CQ135" s="198" t="s">
        <v>14</v>
      </c>
      <c r="CR135" s="198" t="s">
        <v>14</v>
      </c>
      <c r="CS135" s="198" t="s">
        <v>14</v>
      </c>
      <c r="CT135" s="198" t="s">
        <v>14</v>
      </c>
      <c r="CU135" s="198" t="s">
        <v>1213</v>
      </c>
      <c r="CV135" s="198" t="s">
        <v>14</v>
      </c>
      <c r="CW135" s="181">
        <v>43798</v>
      </c>
      <c r="CX135" s="196" t="s">
        <v>3642</v>
      </c>
      <c r="CY135" s="188">
        <v>1504000</v>
      </c>
      <c r="CZ135" s="188" t="s">
        <v>3638</v>
      </c>
      <c r="DA135" s="188" t="s">
        <v>21</v>
      </c>
      <c r="DB135" s="188">
        <v>2</v>
      </c>
      <c r="DC135" s="188" t="s">
        <v>3643</v>
      </c>
      <c r="DD135" s="188" t="s">
        <v>3639</v>
      </c>
      <c r="DE135" s="194">
        <v>44456</v>
      </c>
      <c r="DF135" s="195" t="s">
        <v>3644</v>
      </c>
      <c r="DG135" s="180">
        <v>6147000</v>
      </c>
      <c r="DH135" s="198" t="s">
        <v>3638</v>
      </c>
      <c r="DI135" s="198" t="s">
        <v>21</v>
      </c>
      <c r="DJ135" s="198">
        <v>2</v>
      </c>
      <c r="DK135" s="198" t="s">
        <v>3643</v>
      </c>
      <c r="DL135" s="198" t="s">
        <v>3639</v>
      </c>
      <c r="DM135" s="181">
        <v>44456</v>
      </c>
      <c r="DN135" s="196" t="s">
        <v>3645</v>
      </c>
      <c r="DO135" s="188">
        <v>0</v>
      </c>
      <c r="DP135" s="196" t="s">
        <v>3638</v>
      </c>
      <c r="DQ135" s="196" t="s">
        <v>21</v>
      </c>
      <c r="DR135" s="196">
        <v>2</v>
      </c>
      <c r="DS135" s="196" t="s">
        <v>3643</v>
      </c>
      <c r="DT135" s="196" t="s">
        <v>3639</v>
      </c>
      <c r="DU135" s="197">
        <v>44456</v>
      </c>
      <c r="DV135" s="195" t="s">
        <v>3646</v>
      </c>
      <c r="DW135" s="180">
        <v>1504000</v>
      </c>
      <c r="DX135" s="198" t="s">
        <v>3638</v>
      </c>
      <c r="DY135" s="198" t="s">
        <v>21</v>
      </c>
      <c r="DZ135" s="198">
        <v>2</v>
      </c>
      <c r="EA135" s="198" t="s">
        <v>3643</v>
      </c>
      <c r="EB135" s="198" t="s">
        <v>3639</v>
      </c>
      <c r="EC135" s="181">
        <v>44456</v>
      </c>
      <c r="ED135" s="196" t="s">
        <v>3647</v>
      </c>
      <c r="EE135" s="188">
        <v>0</v>
      </c>
      <c r="EF135" s="196" t="s">
        <v>14</v>
      </c>
      <c r="EG135" s="196" t="s">
        <v>59</v>
      </c>
      <c r="EH135" s="196">
        <v>3</v>
      </c>
      <c r="EI135" s="196" t="s">
        <v>3643</v>
      </c>
      <c r="EJ135" s="196" t="s">
        <v>14</v>
      </c>
      <c r="EK135" s="197">
        <v>44456</v>
      </c>
      <c r="EL135" s="195" t="s">
        <v>3648</v>
      </c>
      <c r="EM135" s="180">
        <v>0</v>
      </c>
      <c r="EN135" s="198" t="s">
        <v>14</v>
      </c>
      <c r="EO135" s="198" t="s">
        <v>59</v>
      </c>
      <c r="EP135" s="198">
        <v>3</v>
      </c>
      <c r="EQ135" s="198" t="s">
        <v>3643</v>
      </c>
      <c r="ER135" s="198" t="s">
        <v>14</v>
      </c>
      <c r="ES135" s="181">
        <v>44456</v>
      </c>
      <c r="ET135" s="196" t="s">
        <v>2231</v>
      </c>
      <c r="EU135" s="196">
        <v>146</v>
      </c>
      <c r="EV135" s="196" t="s">
        <v>2229</v>
      </c>
      <c r="EW135" s="196" t="s">
        <v>21</v>
      </c>
      <c r="EX135" s="196">
        <v>2</v>
      </c>
      <c r="EY135" s="196" t="s">
        <v>2230</v>
      </c>
      <c r="EZ135" s="196" t="s">
        <v>2021</v>
      </c>
      <c r="FA135" s="197">
        <v>44164</v>
      </c>
      <c r="FB135" s="195" t="s">
        <v>1991</v>
      </c>
      <c r="FC135" s="198">
        <v>2</v>
      </c>
      <c r="FD135" s="198" t="s">
        <v>1988</v>
      </c>
      <c r="FE135" s="198" t="s">
        <v>21</v>
      </c>
      <c r="FF135" s="198">
        <v>2</v>
      </c>
      <c r="FG135" s="198" t="s">
        <v>1990</v>
      </c>
      <c r="FH135" s="198" t="s">
        <v>1989</v>
      </c>
      <c r="FI135" s="181">
        <v>44039</v>
      </c>
      <c r="FJ135" s="195" t="s">
        <v>8317</v>
      </c>
      <c r="FK135" s="196" t="e">
        <v>#N/A</v>
      </c>
      <c r="FL135" s="196" t="e">
        <v>#N/A</v>
      </c>
      <c r="FM135" s="196" t="e">
        <v>#N/A</v>
      </c>
      <c r="FN135" s="196" t="e">
        <v>#N/A</v>
      </c>
      <c r="FO135" s="196" t="e">
        <v>#N/A</v>
      </c>
      <c r="FP135" s="188" t="e">
        <v>#N/A</v>
      </c>
      <c r="FQ135" s="189" t="e">
        <v>#N/A</v>
      </c>
      <c r="FR135" s="195" t="s">
        <v>8318</v>
      </c>
      <c r="FS135" s="198" t="e">
        <v>#N/A</v>
      </c>
      <c r="FT135" s="198" t="e">
        <v>#N/A</v>
      </c>
      <c r="FU135" s="198" t="e">
        <v>#N/A</v>
      </c>
      <c r="FV135" s="198" t="e">
        <v>#N/A</v>
      </c>
      <c r="FW135" s="198" t="e">
        <v>#N/A</v>
      </c>
      <c r="FX135" s="198" t="e">
        <v>#N/A</v>
      </c>
      <c r="FY135" s="181" t="e">
        <v>#N/A</v>
      </c>
      <c r="FZ135" s="196" t="s">
        <v>4881</v>
      </c>
      <c r="GA135" s="196">
        <v>2</v>
      </c>
      <c r="GB135" s="196" t="s">
        <v>3077</v>
      </c>
      <c r="GC135" s="196" t="s">
        <v>21</v>
      </c>
      <c r="GD135" s="196">
        <v>2</v>
      </c>
      <c r="GE135" s="196" t="s">
        <v>14</v>
      </c>
      <c r="GF135" s="196" t="s">
        <v>14</v>
      </c>
      <c r="GG135" s="197">
        <v>44498</v>
      </c>
      <c r="GH135" s="195" t="s">
        <v>4887</v>
      </c>
      <c r="GI135" s="198">
        <v>1</v>
      </c>
      <c r="GJ135" s="198" t="s">
        <v>3077</v>
      </c>
      <c r="GK135" s="198" t="s">
        <v>21</v>
      </c>
      <c r="GL135" s="198">
        <v>2</v>
      </c>
      <c r="GM135" s="198" t="s">
        <v>14</v>
      </c>
      <c r="GN135" s="198" t="s">
        <v>14</v>
      </c>
      <c r="GO135" s="181">
        <v>44498</v>
      </c>
      <c r="GP135" s="196" t="s">
        <v>4882</v>
      </c>
      <c r="GQ135" s="196">
        <v>1</v>
      </c>
      <c r="GR135" s="196" t="s">
        <v>3077</v>
      </c>
      <c r="GS135" s="196" t="s">
        <v>21</v>
      </c>
      <c r="GT135" s="196">
        <v>2</v>
      </c>
      <c r="GU135" s="196" t="s">
        <v>14</v>
      </c>
      <c r="GV135" s="196" t="s">
        <v>14</v>
      </c>
      <c r="GW135" s="197">
        <v>44498</v>
      </c>
      <c r="GX135" s="195" t="s">
        <v>4888</v>
      </c>
      <c r="GY135" s="198">
        <v>0</v>
      </c>
      <c r="GZ135" s="198" t="s">
        <v>3077</v>
      </c>
      <c r="HA135" s="198" t="s">
        <v>21</v>
      </c>
      <c r="HB135" s="198">
        <v>2</v>
      </c>
      <c r="HC135" s="198" t="s">
        <v>14</v>
      </c>
      <c r="HD135" s="198" t="s">
        <v>14</v>
      </c>
      <c r="HE135" s="181">
        <v>44498</v>
      </c>
      <c r="HF135" s="196" t="s">
        <v>4880</v>
      </c>
      <c r="HG135" s="196">
        <v>0</v>
      </c>
      <c r="HH135" s="196" t="s">
        <v>3077</v>
      </c>
      <c r="HI135" s="196" t="s">
        <v>21</v>
      </c>
      <c r="HJ135" s="196">
        <v>2</v>
      </c>
      <c r="HK135" s="196" t="s">
        <v>14</v>
      </c>
      <c r="HL135" s="196" t="s">
        <v>14</v>
      </c>
      <c r="HM135" s="197">
        <v>44498</v>
      </c>
      <c r="HN135" s="195" t="s">
        <v>4886</v>
      </c>
      <c r="HO135" s="198">
        <v>2</v>
      </c>
      <c r="HP135" s="198" t="s">
        <v>3077</v>
      </c>
      <c r="HQ135" s="198" t="s">
        <v>21</v>
      </c>
      <c r="HR135" s="198">
        <v>2</v>
      </c>
      <c r="HS135" s="198" t="s">
        <v>14</v>
      </c>
      <c r="HT135" s="198" t="s">
        <v>14</v>
      </c>
      <c r="HU135" s="181">
        <v>44498</v>
      </c>
      <c r="HV135" s="196" t="s">
        <v>4883</v>
      </c>
      <c r="HW135" s="196">
        <v>0</v>
      </c>
      <c r="HX135" s="196" t="s">
        <v>3077</v>
      </c>
      <c r="HY135" s="196" t="s">
        <v>21</v>
      </c>
      <c r="HZ135" s="196">
        <v>2</v>
      </c>
      <c r="IA135" s="196" t="s">
        <v>14</v>
      </c>
      <c r="IB135" s="196" t="s">
        <v>14</v>
      </c>
      <c r="IC135" s="197">
        <v>44498</v>
      </c>
      <c r="ID135" s="195" t="s">
        <v>4885</v>
      </c>
      <c r="IE135" s="198">
        <v>0</v>
      </c>
      <c r="IF135" s="198" t="s">
        <v>3077</v>
      </c>
      <c r="IG135" s="198" t="s">
        <v>21</v>
      </c>
      <c r="IH135" s="198">
        <v>2</v>
      </c>
      <c r="II135" s="198" t="s">
        <v>14</v>
      </c>
      <c r="IJ135" s="198" t="s">
        <v>14</v>
      </c>
      <c r="IK135" s="181">
        <v>44498</v>
      </c>
      <c r="IL135" s="196" t="s">
        <v>4884</v>
      </c>
      <c r="IM135" s="196">
        <v>2</v>
      </c>
      <c r="IN135" s="196" t="s">
        <v>3077</v>
      </c>
      <c r="IO135" s="196" t="s">
        <v>21</v>
      </c>
      <c r="IP135" s="196">
        <v>2</v>
      </c>
      <c r="IQ135" s="196" t="s">
        <v>14</v>
      </c>
      <c r="IR135" s="196" t="s">
        <v>14</v>
      </c>
      <c r="IS135" s="197">
        <v>44498</v>
      </c>
    </row>
    <row r="136" spans="1:253" s="286" customFormat="1" ht="12.75" customHeight="1" x14ac:dyDescent="0.2">
      <c r="A136" s="286" t="s">
        <v>833</v>
      </c>
      <c r="B136" s="286" t="s">
        <v>7808</v>
      </c>
      <c r="C136" s="286" t="s">
        <v>834</v>
      </c>
      <c r="D136" s="286" t="s">
        <v>835</v>
      </c>
      <c r="E136" s="286" t="s">
        <v>7525</v>
      </c>
      <c r="F136" s="286" t="s">
        <v>846</v>
      </c>
      <c r="G136" s="179">
        <v>42074000</v>
      </c>
      <c r="H136" s="180" t="s">
        <v>843</v>
      </c>
      <c r="I136" s="180" t="s">
        <v>41</v>
      </c>
      <c r="J136" s="180">
        <v>1</v>
      </c>
      <c r="K136" s="180" t="s">
        <v>845</v>
      </c>
      <c r="L136" s="180" t="s">
        <v>844</v>
      </c>
      <c r="M136" s="181">
        <v>43511</v>
      </c>
      <c r="N136" s="190" t="s">
        <v>841</v>
      </c>
      <c r="O136" s="182">
        <v>53206</v>
      </c>
      <c r="P136" s="182" t="s">
        <v>838</v>
      </c>
      <c r="Q136" s="182" t="s">
        <v>21</v>
      </c>
      <c r="R136" s="182">
        <v>2</v>
      </c>
      <c r="S136" s="182" t="s">
        <v>840</v>
      </c>
      <c r="T136" s="182" t="s">
        <v>839</v>
      </c>
      <c r="U136" s="183">
        <v>43511</v>
      </c>
      <c r="V136" s="190" t="s">
        <v>1763</v>
      </c>
      <c r="W136" s="180">
        <v>6309000</v>
      </c>
      <c r="X136" s="180" t="s">
        <v>1760</v>
      </c>
      <c r="Y136" s="180" t="s">
        <v>41</v>
      </c>
      <c r="Z136" s="180">
        <v>1</v>
      </c>
      <c r="AA136" s="180" t="s">
        <v>1762</v>
      </c>
      <c r="AB136" s="180" t="s">
        <v>1761</v>
      </c>
      <c r="AC136" s="181">
        <v>43920</v>
      </c>
      <c r="AD136" s="190" t="s">
        <v>1759</v>
      </c>
      <c r="AE136" s="188">
        <v>5400000</v>
      </c>
      <c r="AF136" s="188" t="s">
        <v>1753</v>
      </c>
      <c r="AG136" s="188" t="s">
        <v>41</v>
      </c>
      <c r="AH136" s="188">
        <v>1</v>
      </c>
      <c r="AI136" s="188" t="s">
        <v>1758</v>
      </c>
      <c r="AJ136" s="188" t="s">
        <v>1754</v>
      </c>
      <c r="AK136" s="189">
        <v>43920</v>
      </c>
      <c r="AL136" s="190" t="s">
        <v>2757</v>
      </c>
      <c r="AM136" s="180">
        <v>1458000</v>
      </c>
      <c r="AN136" s="180" t="s">
        <v>2754</v>
      </c>
      <c r="AO136" s="180" t="s">
        <v>21</v>
      </c>
      <c r="AP136" s="180">
        <v>2</v>
      </c>
      <c r="AQ136" s="180" t="s">
        <v>2756</v>
      </c>
      <c r="AR136" s="180" t="s">
        <v>2755</v>
      </c>
      <c r="AS136" s="181">
        <v>44270</v>
      </c>
      <c r="AT136" s="191" t="s">
        <v>1571</v>
      </c>
      <c r="AU136" s="188" t="s">
        <v>14</v>
      </c>
      <c r="AV136" s="188" t="s">
        <v>14</v>
      </c>
      <c r="AW136" s="188" t="s">
        <v>14</v>
      </c>
      <c r="AX136" s="188" t="s">
        <v>14</v>
      </c>
      <c r="AY136" s="188" t="s">
        <v>14</v>
      </c>
      <c r="AZ136" s="188" t="s">
        <v>14</v>
      </c>
      <c r="BA136" s="189">
        <v>43859</v>
      </c>
      <c r="BB136" s="190" t="s">
        <v>1757</v>
      </c>
      <c r="BC136" s="180" t="s">
        <v>14</v>
      </c>
      <c r="BD136" s="180" t="s">
        <v>14</v>
      </c>
      <c r="BE136" s="180" t="s">
        <v>14</v>
      </c>
      <c r="BF136" s="180" t="s">
        <v>14</v>
      </c>
      <c r="BG136" s="180" t="s">
        <v>14</v>
      </c>
      <c r="BH136" s="180" t="s">
        <v>14</v>
      </c>
      <c r="BI136" s="181">
        <v>43920</v>
      </c>
      <c r="BJ136" s="191" t="s">
        <v>2965</v>
      </c>
      <c r="BK136" s="191">
        <v>3</v>
      </c>
      <c r="BL136" s="191" t="s">
        <v>2963</v>
      </c>
      <c r="BM136" s="191" t="s">
        <v>21</v>
      </c>
      <c r="BN136" s="191">
        <v>2</v>
      </c>
      <c r="BO136" s="191" t="s">
        <v>2964</v>
      </c>
      <c r="BP136" s="188" t="s">
        <v>2021</v>
      </c>
      <c r="BQ136" s="192">
        <v>44286</v>
      </c>
      <c r="BR136" s="190" t="s">
        <v>836</v>
      </c>
      <c r="BS136" s="184" t="s">
        <v>14</v>
      </c>
      <c r="BT136" s="184">
        <v>0</v>
      </c>
      <c r="BU136" s="184" t="s">
        <v>21</v>
      </c>
      <c r="BV136" s="184">
        <v>2</v>
      </c>
      <c r="BW136" s="184">
        <v>0</v>
      </c>
      <c r="BX136" s="184">
        <v>0</v>
      </c>
      <c r="BY136" s="181">
        <v>43511</v>
      </c>
      <c r="BZ136" s="191" t="s">
        <v>837</v>
      </c>
      <c r="CA136" s="191" t="s">
        <v>14</v>
      </c>
      <c r="CB136" s="191">
        <v>0</v>
      </c>
      <c r="CC136" s="191" t="s">
        <v>14</v>
      </c>
      <c r="CD136" s="191" t="s">
        <v>14</v>
      </c>
      <c r="CE136" s="191">
        <v>0</v>
      </c>
      <c r="CF136" s="191">
        <v>0</v>
      </c>
      <c r="CG136" s="192">
        <v>43511</v>
      </c>
      <c r="CH136" s="190" t="s">
        <v>8319</v>
      </c>
      <c r="CI136" s="191" t="e">
        <v>#N/A</v>
      </c>
      <c r="CJ136" s="191" t="e">
        <v>#N/A</v>
      </c>
      <c r="CK136" s="191" t="e">
        <v>#N/A</v>
      </c>
      <c r="CL136" s="191" t="e">
        <v>#N/A</v>
      </c>
      <c r="CM136" s="191" t="e">
        <v>#N/A</v>
      </c>
      <c r="CN136" s="191" t="e">
        <v>#N/A</v>
      </c>
      <c r="CO136" s="193" t="e">
        <v>#N/A</v>
      </c>
      <c r="CP136" s="191" t="s">
        <v>1358</v>
      </c>
      <c r="CQ136" s="184" t="s">
        <v>14</v>
      </c>
      <c r="CR136" s="184" t="s">
        <v>14</v>
      </c>
      <c r="CS136" s="184" t="s">
        <v>14</v>
      </c>
      <c r="CT136" s="184" t="s">
        <v>14</v>
      </c>
      <c r="CU136" s="184" t="s">
        <v>14</v>
      </c>
      <c r="CV136" s="184" t="s">
        <v>14</v>
      </c>
      <c r="CW136" s="181">
        <v>43787</v>
      </c>
      <c r="CX136" s="191" t="s">
        <v>2761</v>
      </c>
      <c r="CY136" s="188">
        <v>3400000</v>
      </c>
      <c r="CZ136" s="188" t="s">
        <v>2758</v>
      </c>
      <c r="DA136" s="188" t="s">
        <v>21</v>
      </c>
      <c r="DB136" s="188">
        <v>2</v>
      </c>
      <c r="DC136" s="188" t="s">
        <v>2760</v>
      </c>
      <c r="DD136" s="188" t="s">
        <v>2759</v>
      </c>
      <c r="DE136" s="194">
        <v>44270</v>
      </c>
      <c r="DF136" s="190" t="s">
        <v>2762</v>
      </c>
      <c r="DG136" s="180">
        <v>909000</v>
      </c>
      <c r="DH136" s="184" t="s">
        <v>2758</v>
      </c>
      <c r="DI136" s="184" t="s">
        <v>21</v>
      </c>
      <c r="DJ136" s="184">
        <v>2</v>
      </c>
      <c r="DK136" s="184" t="s">
        <v>2760</v>
      </c>
      <c r="DL136" s="184" t="s">
        <v>2759</v>
      </c>
      <c r="DM136" s="181">
        <v>44270</v>
      </c>
      <c r="DN136" s="191" t="s">
        <v>2763</v>
      </c>
      <c r="DO136" s="188">
        <v>2000000</v>
      </c>
      <c r="DP136" s="191" t="s">
        <v>2758</v>
      </c>
      <c r="DQ136" s="191" t="s">
        <v>21</v>
      </c>
      <c r="DR136" s="191">
        <v>2</v>
      </c>
      <c r="DS136" s="191" t="s">
        <v>2760</v>
      </c>
      <c r="DT136" s="191" t="s">
        <v>2759</v>
      </c>
      <c r="DU136" s="192">
        <v>44270</v>
      </c>
      <c r="DV136" s="190" t="s">
        <v>2764</v>
      </c>
      <c r="DW136" s="180">
        <v>1700000</v>
      </c>
      <c r="DX136" s="184" t="s">
        <v>2758</v>
      </c>
      <c r="DY136" s="184" t="s">
        <v>21</v>
      </c>
      <c r="DZ136" s="184">
        <v>2</v>
      </c>
      <c r="EA136" s="184" t="s">
        <v>2760</v>
      </c>
      <c r="EB136" s="184" t="s">
        <v>2759</v>
      </c>
      <c r="EC136" s="181">
        <v>44270</v>
      </c>
      <c r="ED136" s="191" t="s">
        <v>2765</v>
      </c>
      <c r="EE136" s="188">
        <v>1700000</v>
      </c>
      <c r="EF136" s="191" t="s">
        <v>2758</v>
      </c>
      <c r="EG136" s="191" t="s">
        <v>21</v>
      </c>
      <c r="EH136" s="191">
        <v>2</v>
      </c>
      <c r="EI136" s="191" t="s">
        <v>2760</v>
      </c>
      <c r="EJ136" s="191" t="s">
        <v>2759</v>
      </c>
      <c r="EK136" s="192">
        <v>44270</v>
      </c>
      <c r="EL136" s="190" t="s">
        <v>2766</v>
      </c>
      <c r="EM136" s="180">
        <v>0</v>
      </c>
      <c r="EN136" s="184" t="s">
        <v>2758</v>
      </c>
      <c r="EO136" s="184" t="s">
        <v>21</v>
      </c>
      <c r="EP136" s="184">
        <v>2</v>
      </c>
      <c r="EQ136" s="184" t="s">
        <v>2760</v>
      </c>
      <c r="ER136" s="184" t="s">
        <v>2759</v>
      </c>
      <c r="ES136" s="181">
        <v>44270</v>
      </c>
      <c r="ET136" s="191" t="s">
        <v>2967</v>
      </c>
      <c r="EU136" s="191">
        <v>49</v>
      </c>
      <c r="EV136" s="191" t="s">
        <v>2963</v>
      </c>
      <c r="EW136" s="191" t="s">
        <v>21</v>
      </c>
      <c r="EX136" s="191">
        <v>2</v>
      </c>
      <c r="EY136" s="191" t="s">
        <v>2966</v>
      </c>
      <c r="EZ136" s="191" t="s">
        <v>2021</v>
      </c>
      <c r="FA136" s="192">
        <v>44286</v>
      </c>
      <c r="FB136" s="190" t="s">
        <v>1756</v>
      </c>
      <c r="FC136" s="184">
        <v>3</v>
      </c>
      <c r="FD136" s="184" t="s">
        <v>1753</v>
      </c>
      <c r="FE136" s="184" t="s">
        <v>41</v>
      </c>
      <c r="FF136" s="184">
        <v>1</v>
      </c>
      <c r="FG136" s="184" t="s">
        <v>1755</v>
      </c>
      <c r="FH136" s="184" t="s">
        <v>1754</v>
      </c>
      <c r="FI136" s="181">
        <v>43920</v>
      </c>
      <c r="FJ136" s="190" t="s">
        <v>1764</v>
      </c>
      <c r="FK136" s="191" t="s">
        <v>14</v>
      </c>
      <c r="FL136" s="191" t="s">
        <v>14</v>
      </c>
      <c r="FM136" s="191" t="s">
        <v>14</v>
      </c>
      <c r="FN136" s="191" t="s">
        <v>14</v>
      </c>
      <c r="FO136" s="191" t="s">
        <v>14</v>
      </c>
      <c r="FP136" s="188" t="s">
        <v>14</v>
      </c>
      <c r="FQ136" s="189">
        <v>43920</v>
      </c>
      <c r="FR136" s="190" t="s">
        <v>842</v>
      </c>
      <c r="FS136" s="184" t="s">
        <v>14</v>
      </c>
      <c r="FT136" s="184">
        <v>0</v>
      </c>
      <c r="FU136" s="184" t="s">
        <v>21</v>
      </c>
      <c r="FV136" s="184">
        <v>2</v>
      </c>
      <c r="FW136" s="184">
        <v>0</v>
      </c>
      <c r="FX136" s="184">
        <v>0</v>
      </c>
      <c r="FY136" s="181">
        <v>43511</v>
      </c>
      <c r="FZ136" s="191" t="s">
        <v>4586</v>
      </c>
      <c r="GA136" s="191">
        <v>1</v>
      </c>
      <c r="GB136" s="191" t="s">
        <v>3077</v>
      </c>
      <c r="GC136" s="191" t="s">
        <v>21</v>
      </c>
      <c r="GD136" s="191">
        <v>2</v>
      </c>
      <c r="GE136" s="191" t="s">
        <v>14</v>
      </c>
      <c r="GF136" s="191" t="s">
        <v>14</v>
      </c>
      <c r="GG136" s="192">
        <v>44496</v>
      </c>
      <c r="GH136" s="190" t="s">
        <v>4592</v>
      </c>
      <c r="GI136" s="184">
        <v>3</v>
      </c>
      <c r="GJ136" s="184" t="s">
        <v>3077</v>
      </c>
      <c r="GK136" s="184" t="s">
        <v>21</v>
      </c>
      <c r="GL136" s="184">
        <v>2</v>
      </c>
      <c r="GM136" s="184" t="s">
        <v>14</v>
      </c>
      <c r="GN136" s="184" t="s">
        <v>14</v>
      </c>
      <c r="GO136" s="181">
        <v>44496</v>
      </c>
      <c r="GP136" s="191" t="s">
        <v>4587</v>
      </c>
      <c r="GQ136" s="191">
        <v>2</v>
      </c>
      <c r="GR136" s="191" t="s">
        <v>3077</v>
      </c>
      <c r="GS136" s="191" t="s">
        <v>21</v>
      </c>
      <c r="GT136" s="191">
        <v>2</v>
      </c>
      <c r="GU136" s="191" t="s">
        <v>14</v>
      </c>
      <c r="GV136" s="191" t="s">
        <v>14</v>
      </c>
      <c r="GW136" s="192">
        <v>44496</v>
      </c>
      <c r="GX136" s="190" t="s">
        <v>4593</v>
      </c>
      <c r="GY136" s="184">
        <v>0</v>
      </c>
      <c r="GZ136" s="184" t="s">
        <v>3077</v>
      </c>
      <c r="HA136" s="184" t="s">
        <v>21</v>
      </c>
      <c r="HB136" s="184">
        <v>2</v>
      </c>
      <c r="HC136" s="184" t="s">
        <v>14</v>
      </c>
      <c r="HD136" s="184" t="s">
        <v>14</v>
      </c>
      <c r="HE136" s="181">
        <v>44496</v>
      </c>
      <c r="HF136" s="191" t="s">
        <v>4585</v>
      </c>
      <c r="HG136" s="191">
        <v>2</v>
      </c>
      <c r="HH136" s="191" t="s">
        <v>3077</v>
      </c>
      <c r="HI136" s="191" t="s">
        <v>21</v>
      </c>
      <c r="HJ136" s="191">
        <v>2</v>
      </c>
      <c r="HK136" s="191" t="s">
        <v>14</v>
      </c>
      <c r="HL136" s="191" t="s">
        <v>14</v>
      </c>
      <c r="HM136" s="192">
        <v>44496</v>
      </c>
      <c r="HN136" s="190" t="s">
        <v>4591</v>
      </c>
      <c r="HO136" s="184">
        <v>2</v>
      </c>
      <c r="HP136" s="184" t="s">
        <v>3077</v>
      </c>
      <c r="HQ136" s="184" t="s">
        <v>21</v>
      </c>
      <c r="HR136" s="184">
        <v>2</v>
      </c>
      <c r="HS136" s="184" t="s">
        <v>14</v>
      </c>
      <c r="HT136" s="184" t="s">
        <v>14</v>
      </c>
      <c r="HU136" s="181">
        <v>44496</v>
      </c>
      <c r="HV136" s="191" t="s">
        <v>4588</v>
      </c>
      <c r="HW136" s="191">
        <v>2</v>
      </c>
      <c r="HX136" s="191" t="s">
        <v>3077</v>
      </c>
      <c r="HY136" s="191" t="s">
        <v>21</v>
      </c>
      <c r="HZ136" s="191">
        <v>2</v>
      </c>
      <c r="IA136" s="191" t="s">
        <v>14</v>
      </c>
      <c r="IB136" s="191" t="s">
        <v>14</v>
      </c>
      <c r="IC136" s="192">
        <v>44496</v>
      </c>
      <c r="ID136" s="190" t="s">
        <v>4590</v>
      </c>
      <c r="IE136" s="184">
        <v>3</v>
      </c>
      <c r="IF136" s="184" t="s">
        <v>3077</v>
      </c>
      <c r="IG136" s="184" t="s">
        <v>21</v>
      </c>
      <c r="IH136" s="184">
        <v>2</v>
      </c>
      <c r="II136" s="184" t="s">
        <v>14</v>
      </c>
      <c r="IJ136" s="184" t="s">
        <v>14</v>
      </c>
      <c r="IK136" s="181">
        <v>44496</v>
      </c>
      <c r="IL136" s="191" t="s">
        <v>4589</v>
      </c>
      <c r="IM136" s="191">
        <v>1</v>
      </c>
      <c r="IN136" s="191" t="s">
        <v>3077</v>
      </c>
      <c r="IO136" s="191" t="s">
        <v>21</v>
      </c>
      <c r="IP136" s="191">
        <v>2</v>
      </c>
      <c r="IQ136" s="191" t="s">
        <v>14</v>
      </c>
      <c r="IR136" s="191" t="s">
        <v>14</v>
      </c>
      <c r="IS136" s="192">
        <v>44496</v>
      </c>
    </row>
    <row r="137" spans="1:253" s="286" customFormat="1" ht="12.75" customHeight="1" x14ac:dyDescent="0.2">
      <c r="A137" s="286" t="s">
        <v>101</v>
      </c>
      <c r="B137" s="286" t="s">
        <v>7798</v>
      </c>
      <c r="C137" s="286" t="s">
        <v>102</v>
      </c>
      <c r="D137" s="286" t="s">
        <v>103</v>
      </c>
      <c r="E137" s="286" t="s">
        <v>7534</v>
      </c>
      <c r="F137" s="286" t="s">
        <v>2473</v>
      </c>
      <c r="G137" s="179">
        <v>27412000</v>
      </c>
      <c r="H137" s="180" t="s">
        <v>2470</v>
      </c>
      <c r="I137" s="180" t="s">
        <v>21</v>
      </c>
      <c r="J137" s="180">
        <v>2</v>
      </c>
      <c r="K137" s="180" t="s">
        <v>2472</v>
      </c>
      <c r="L137" s="180" t="s">
        <v>2471</v>
      </c>
      <c r="M137" s="181">
        <v>44224</v>
      </c>
      <c r="N137" s="190" t="s">
        <v>2094</v>
      </c>
      <c r="O137" s="182">
        <v>882050</v>
      </c>
      <c r="P137" s="182" t="s">
        <v>516</v>
      </c>
      <c r="Q137" s="182" t="s">
        <v>41</v>
      </c>
      <c r="R137" s="182">
        <v>1</v>
      </c>
      <c r="S137" s="182" t="s">
        <v>2088</v>
      </c>
      <c r="T137" s="182" t="s">
        <v>2093</v>
      </c>
      <c r="U137" s="183">
        <v>44111</v>
      </c>
      <c r="V137" s="190" t="s">
        <v>2474</v>
      </c>
      <c r="W137" s="180">
        <v>27412000</v>
      </c>
      <c r="X137" s="180" t="s">
        <v>2470</v>
      </c>
      <c r="Y137" s="180" t="s">
        <v>21</v>
      </c>
      <c r="Z137" s="180">
        <v>2</v>
      </c>
      <c r="AA137" s="180" t="s">
        <v>2472</v>
      </c>
      <c r="AB137" s="180" t="s">
        <v>2471</v>
      </c>
      <c r="AC137" s="181">
        <v>44224</v>
      </c>
      <c r="AD137" s="190" t="s">
        <v>2476</v>
      </c>
      <c r="AE137" s="188">
        <v>27412000</v>
      </c>
      <c r="AF137" s="188" t="s">
        <v>2470</v>
      </c>
      <c r="AG137" s="188" t="s">
        <v>21</v>
      </c>
      <c r="AH137" s="188">
        <v>2</v>
      </c>
      <c r="AI137" s="188" t="s">
        <v>2475</v>
      </c>
      <c r="AJ137" s="188" t="s">
        <v>2471</v>
      </c>
      <c r="AK137" s="189">
        <v>44224</v>
      </c>
      <c r="AL137" s="190" t="s">
        <v>2480</v>
      </c>
      <c r="AM137" s="180">
        <v>5443000</v>
      </c>
      <c r="AN137" s="180" t="s">
        <v>2477</v>
      </c>
      <c r="AO137" s="180" t="s">
        <v>21</v>
      </c>
      <c r="AP137" s="180">
        <v>2</v>
      </c>
      <c r="AQ137" s="180" t="s">
        <v>2479</v>
      </c>
      <c r="AR137" s="180" t="s">
        <v>2478</v>
      </c>
      <c r="AS137" s="181">
        <v>44224</v>
      </c>
      <c r="AT137" s="191" t="s">
        <v>112</v>
      </c>
      <c r="AU137" s="188" t="s">
        <v>14</v>
      </c>
      <c r="AV137" s="188">
        <v>0</v>
      </c>
      <c r="AW137" s="188" t="s">
        <v>14</v>
      </c>
      <c r="AX137" s="188" t="s">
        <v>14</v>
      </c>
      <c r="AY137" s="188" t="s">
        <v>111</v>
      </c>
      <c r="AZ137" s="188">
        <v>0</v>
      </c>
      <c r="BA137" s="189">
        <v>43494</v>
      </c>
      <c r="BB137" s="190" t="s">
        <v>1636</v>
      </c>
      <c r="BC137" s="180" t="s">
        <v>14</v>
      </c>
      <c r="BD137" s="180" t="s">
        <v>1633</v>
      </c>
      <c r="BE137" s="180" t="s">
        <v>14</v>
      </c>
      <c r="BF137" s="180" t="s">
        <v>14</v>
      </c>
      <c r="BG137" s="180" t="s">
        <v>1635</v>
      </c>
      <c r="BH137" s="180" t="s">
        <v>1634</v>
      </c>
      <c r="BI137" s="181">
        <v>43867</v>
      </c>
      <c r="BJ137" s="191" t="s">
        <v>1632</v>
      </c>
      <c r="BK137" s="191">
        <v>8253</v>
      </c>
      <c r="BL137" s="191" t="s">
        <v>1628</v>
      </c>
      <c r="BM137" s="191" t="s">
        <v>59</v>
      </c>
      <c r="BN137" s="191">
        <v>3</v>
      </c>
      <c r="BO137" s="191" t="s">
        <v>1630</v>
      </c>
      <c r="BP137" s="188" t="s">
        <v>1629</v>
      </c>
      <c r="BQ137" s="192">
        <v>43867</v>
      </c>
      <c r="BR137" s="190" t="s">
        <v>105</v>
      </c>
      <c r="BS137" s="184" t="s">
        <v>14</v>
      </c>
      <c r="BT137" s="184">
        <v>0</v>
      </c>
      <c r="BU137" s="184" t="s">
        <v>14</v>
      </c>
      <c r="BV137" s="184" t="s">
        <v>14</v>
      </c>
      <c r="BW137" s="184" t="s">
        <v>104</v>
      </c>
      <c r="BX137" s="184">
        <v>0</v>
      </c>
      <c r="BY137" s="181">
        <v>43494</v>
      </c>
      <c r="BZ137" s="191" t="s">
        <v>106</v>
      </c>
      <c r="CA137" s="191" t="s">
        <v>14</v>
      </c>
      <c r="CB137" s="191">
        <v>0</v>
      </c>
      <c r="CC137" s="191" t="s">
        <v>14</v>
      </c>
      <c r="CD137" s="191" t="s">
        <v>14</v>
      </c>
      <c r="CE137" s="191">
        <v>0</v>
      </c>
      <c r="CF137" s="191">
        <v>0</v>
      </c>
      <c r="CG137" s="192">
        <v>43494</v>
      </c>
      <c r="CH137" s="190" t="s">
        <v>8320</v>
      </c>
      <c r="CI137" s="191" t="e">
        <v>#N/A</v>
      </c>
      <c r="CJ137" s="191" t="e">
        <v>#N/A</v>
      </c>
      <c r="CK137" s="191" t="e">
        <v>#N/A</v>
      </c>
      <c r="CL137" s="191" t="e">
        <v>#N/A</v>
      </c>
      <c r="CM137" s="191" t="e">
        <v>#N/A</v>
      </c>
      <c r="CN137" s="191" t="e">
        <v>#N/A</v>
      </c>
      <c r="CO137" s="193" t="e">
        <v>#N/A</v>
      </c>
      <c r="CP137" s="191" t="s">
        <v>110</v>
      </c>
      <c r="CQ137" s="184">
        <v>223750</v>
      </c>
      <c r="CR137" s="184" t="s">
        <v>107</v>
      </c>
      <c r="CS137" s="184" t="s">
        <v>41</v>
      </c>
      <c r="CT137" s="184">
        <v>1</v>
      </c>
      <c r="CU137" s="184" t="s">
        <v>109</v>
      </c>
      <c r="CV137" s="184" t="s">
        <v>108</v>
      </c>
      <c r="CW137" s="181">
        <v>43494</v>
      </c>
      <c r="CX137" s="191" t="s">
        <v>2484</v>
      </c>
      <c r="CY137" s="188">
        <v>14803000</v>
      </c>
      <c r="CZ137" s="188" t="s">
        <v>2481</v>
      </c>
      <c r="DA137" s="188" t="s">
        <v>59</v>
      </c>
      <c r="DB137" s="188">
        <v>3</v>
      </c>
      <c r="DC137" s="188" t="s">
        <v>2483</v>
      </c>
      <c r="DD137" s="188" t="s">
        <v>2482</v>
      </c>
      <c r="DE137" s="194">
        <v>44224</v>
      </c>
      <c r="DF137" s="190" t="s">
        <v>2485</v>
      </c>
      <c r="DG137" s="180">
        <v>0</v>
      </c>
      <c r="DH137" s="184" t="s">
        <v>2481</v>
      </c>
      <c r="DI137" s="184" t="s">
        <v>59</v>
      </c>
      <c r="DJ137" s="184">
        <v>3</v>
      </c>
      <c r="DK137" s="184" t="s">
        <v>2483</v>
      </c>
      <c r="DL137" s="184" t="s">
        <v>2482</v>
      </c>
      <c r="DM137" s="181">
        <v>44224</v>
      </c>
      <c r="DN137" s="191" t="s">
        <v>2486</v>
      </c>
      <c r="DO137" s="188">
        <v>12610000</v>
      </c>
      <c r="DP137" s="191" t="s">
        <v>2481</v>
      </c>
      <c r="DQ137" s="191" t="s">
        <v>59</v>
      </c>
      <c r="DR137" s="191">
        <v>3</v>
      </c>
      <c r="DS137" s="191" t="s">
        <v>2483</v>
      </c>
      <c r="DT137" s="191" t="s">
        <v>2482</v>
      </c>
      <c r="DU137" s="192">
        <v>44224</v>
      </c>
      <c r="DV137" s="190" t="s">
        <v>2487</v>
      </c>
      <c r="DW137" s="180">
        <v>14803000</v>
      </c>
      <c r="DX137" s="184" t="s">
        <v>2481</v>
      </c>
      <c r="DY137" s="184" t="s">
        <v>59</v>
      </c>
      <c r="DZ137" s="184">
        <v>3</v>
      </c>
      <c r="EA137" s="184" t="s">
        <v>2483</v>
      </c>
      <c r="EB137" s="184" t="s">
        <v>2482</v>
      </c>
      <c r="EC137" s="181">
        <v>44224</v>
      </c>
      <c r="ED137" s="191" t="s">
        <v>2181</v>
      </c>
      <c r="EE137" s="188">
        <v>0</v>
      </c>
      <c r="EF137" s="191" t="s">
        <v>2177</v>
      </c>
      <c r="EG137" s="191" t="s">
        <v>21</v>
      </c>
      <c r="EH137" s="191">
        <v>2</v>
      </c>
      <c r="EI137" s="191" t="s">
        <v>2179</v>
      </c>
      <c r="EJ137" s="191" t="s">
        <v>2178</v>
      </c>
      <c r="EK137" s="192">
        <v>44140</v>
      </c>
      <c r="EL137" s="190" t="s">
        <v>2180</v>
      </c>
      <c r="EM137" s="180">
        <v>0</v>
      </c>
      <c r="EN137" s="184" t="s">
        <v>2177</v>
      </c>
      <c r="EO137" s="184" t="s">
        <v>21</v>
      </c>
      <c r="EP137" s="184">
        <v>2</v>
      </c>
      <c r="EQ137" s="184" t="s">
        <v>2179</v>
      </c>
      <c r="ER137" s="184" t="s">
        <v>2178</v>
      </c>
      <c r="ES137" s="181">
        <v>44140</v>
      </c>
      <c r="ET137" s="191" t="s">
        <v>1631</v>
      </c>
      <c r="EU137" s="191">
        <v>8253</v>
      </c>
      <c r="EV137" s="191" t="s">
        <v>1628</v>
      </c>
      <c r="EW137" s="191" t="s">
        <v>59</v>
      </c>
      <c r="EX137" s="191">
        <v>3</v>
      </c>
      <c r="EY137" s="191" t="s">
        <v>1630</v>
      </c>
      <c r="EZ137" s="191" t="s">
        <v>1629</v>
      </c>
      <c r="FA137" s="192">
        <v>43867</v>
      </c>
      <c r="FB137" s="190" t="s">
        <v>1151</v>
      </c>
      <c r="FC137" s="184">
        <v>2</v>
      </c>
      <c r="FD137" s="184">
        <v>0</v>
      </c>
      <c r="FE137" s="184" t="s">
        <v>59</v>
      </c>
      <c r="FF137" s="184">
        <v>3</v>
      </c>
      <c r="FG137" s="184" t="s">
        <v>1150</v>
      </c>
      <c r="FH137" s="184">
        <v>0</v>
      </c>
      <c r="FI137" s="181">
        <v>43644</v>
      </c>
      <c r="FJ137" s="190" t="s">
        <v>1089</v>
      </c>
      <c r="FK137" s="191" t="s">
        <v>14</v>
      </c>
      <c r="FL137" s="191">
        <v>0</v>
      </c>
      <c r="FM137" s="191" t="s">
        <v>14</v>
      </c>
      <c r="FN137" s="191" t="s">
        <v>14</v>
      </c>
      <c r="FO137" s="191" t="s">
        <v>1088</v>
      </c>
      <c r="FP137" s="188">
        <v>0</v>
      </c>
      <c r="FQ137" s="189">
        <v>43585</v>
      </c>
      <c r="FR137" s="190" t="s">
        <v>113</v>
      </c>
      <c r="FS137" s="184" t="s">
        <v>14</v>
      </c>
      <c r="FT137" s="184">
        <v>0</v>
      </c>
      <c r="FU137" s="184" t="s">
        <v>14</v>
      </c>
      <c r="FV137" s="184" t="s">
        <v>14</v>
      </c>
      <c r="FW137" s="184">
        <v>0</v>
      </c>
      <c r="FX137" s="184">
        <v>0</v>
      </c>
      <c r="FY137" s="181">
        <v>43494</v>
      </c>
      <c r="FZ137" s="191" t="s">
        <v>4096</v>
      </c>
      <c r="GA137" s="191">
        <v>3</v>
      </c>
      <c r="GB137" s="191" t="s">
        <v>3077</v>
      </c>
      <c r="GC137" s="191" t="s">
        <v>21</v>
      </c>
      <c r="GD137" s="191">
        <v>2</v>
      </c>
      <c r="GE137" s="191" t="s">
        <v>14</v>
      </c>
      <c r="GF137" s="191" t="s">
        <v>14</v>
      </c>
      <c r="GG137" s="192">
        <v>44489</v>
      </c>
      <c r="GH137" s="190" t="s">
        <v>4102</v>
      </c>
      <c r="GI137" s="184">
        <v>3</v>
      </c>
      <c r="GJ137" s="184" t="s">
        <v>3077</v>
      </c>
      <c r="GK137" s="184" t="s">
        <v>21</v>
      </c>
      <c r="GL137" s="184">
        <v>2</v>
      </c>
      <c r="GM137" s="184" t="s">
        <v>14</v>
      </c>
      <c r="GN137" s="184" t="s">
        <v>14</v>
      </c>
      <c r="GO137" s="181">
        <v>44489</v>
      </c>
      <c r="GP137" s="191" t="s">
        <v>4097</v>
      </c>
      <c r="GQ137" s="191">
        <v>3</v>
      </c>
      <c r="GR137" s="191" t="s">
        <v>3077</v>
      </c>
      <c r="GS137" s="191" t="s">
        <v>21</v>
      </c>
      <c r="GT137" s="191">
        <v>2</v>
      </c>
      <c r="GU137" s="191" t="s">
        <v>14</v>
      </c>
      <c r="GV137" s="191" t="s">
        <v>14</v>
      </c>
      <c r="GW137" s="192">
        <v>44489</v>
      </c>
      <c r="GX137" s="190" t="s">
        <v>4103</v>
      </c>
      <c r="GY137" s="184">
        <v>1</v>
      </c>
      <c r="GZ137" s="184" t="s">
        <v>3077</v>
      </c>
      <c r="HA137" s="184" t="s">
        <v>21</v>
      </c>
      <c r="HB137" s="184">
        <v>2</v>
      </c>
      <c r="HC137" s="184" t="s">
        <v>14</v>
      </c>
      <c r="HD137" s="184" t="s">
        <v>14</v>
      </c>
      <c r="HE137" s="181">
        <v>44489</v>
      </c>
      <c r="HF137" s="191" t="s">
        <v>4095</v>
      </c>
      <c r="HG137" s="191">
        <v>3</v>
      </c>
      <c r="HH137" s="191" t="s">
        <v>3077</v>
      </c>
      <c r="HI137" s="191" t="s">
        <v>21</v>
      </c>
      <c r="HJ137" s="191">
        <v>2</v>
      </c>
      <c r="HK137" s="191" t="s">
        <v>14</v>
      </c>
      <c r="HL137" s="191" t="s">
        <v>14</v>
      </c>
      <c r="HM137" s="192">
        <v>44489</v>
      </c>
      <c r="HN137" s="190" t="s">
        <v>4101</v>
      </c>
      <c r="HO137" s="184">
        <v>3</v>
      </c>
      <c r="HP137" s="184" t="s">
        <v>3077</v>
      </c>
      <c r="HQ137" s="184" t="s">
        <v>21</v>
      </c>
      <c r="HR137" s="184">
        <v>2</v>
      </c>
      <c r="HS137" s="184" t="s">
        <v>14</v>
      </c>
      <c r="HT137" s="184" t="s">
        <v>14</v>
      </c>
      <c r="HU137" s="181">
        <v>44489</v>
      </c>
      <c r="HV137" s="191" t="s">
        <v>4098</v>
      </c>
      <c r="HW137" s="191">
        <v>3</v>
      </c>
      <c r="HX137" s="191" t="s">
        <v>3077</v>
      </c>
      <c r="HY137" s="191" t="s">
        <v>21</v>
      </c>
      <c r="HZ137" s="191">
        <v>2</v>
      </c>
      <c r="IA137" s="191" t="s">
        <v>14</v>
      </c>
      <c r="IB137" s="191" t="s">
        <v>14</v>
      </c>
      <c r="IC137" s="192">
        <v>44489</v>
      </c>
      <c r="ID137" s="190" t="s">
        <v>4100</v>
      </c>
      <c r="IE137" s="184">
        <v>0</v>
      </c>
      <c r="IF137" s="184" t="s">
        <v>3077</v>
      </c>
      <c r="IG137" s="184" t="s">
        <v>21</v>
      </c>
      <c r="IH137" s="184">
        <v>2</v>
      </c>
      <c r="II137" s="184" t="s">
        <v>14</v>
      </c>
      <c r="IJ137" s="184" t="s">
        <v>14</v>
      </c>
      <c r="IK137" s="181">
        <v>44489</v>
      </c>
      <c r="IL137" s="191" t="s">
        <v>4099</v>
      </c>
      <c r="IM137" s="191">
        <v>3</v>
      </c>
      <c r="IN137" s="191" t="s">
        <v>3077</v>
      </c>
      <c r="IO137" s="191" t="s">
        <v>21</v>
      </c>
      <c r="IP137" s="191">
        <v>2</v>
      </c>
      <c r="IQ137" s="191" t="s">
        <v>14</v>
      </c>
      <c r="IR137" s="191" t="s">
        <v>14</v>
      </c>
      <c r="IS137" s="192">
        <v>44489</v>
      </c>
    </row>
    <row r="138" spans="1:253" s="286" customFormat="1" ht="12.75" customHeight="1" x14ac:dyDescent="0.2">
      <c r="A138" s="286" t="s">
        <v>91</v>
      </c>
      <c r="B138" s="286" t="s">
        <v>7798</v>
      </c>
      <c r="C138" s="286" t="s">
        <v>92</v>
      </c>
      <c r="D138" s="286" t="s">
        <v>93</v>
      </c>
      <c r="E138" s="286" t="s">
        <v>7541</v>
      </c>
      <c r="F138" s="286" t="s">
        <v>6353</v>
      </c>
      <c r="G138" s="179">
        <v>30800000</v>
      </c>
      <c r="H138" s="180" t="s">
        <v>6330</v>
      </c>
      <c r="I138" s="180" t="s">
        <v>21</v>
      </c>
      <c r="J138" s="180">
        <v>2</v>
      </c>
      <c r="K138" s="180">
        <v>0</v>
      </c>
      <c r="L138" s="180" t="s">
        <v>6331</v>
      </c>
      <c r="M138" s="181">
        <v>44585</v>
      </c>
      <c r="N138" s="195" t="s">
        <v>6354</v>
      </c>
      <c r="O138" s="182">
        <v>527970</v>
      </c>
      <c r="P138" s="182" t="s">
        <v>6338</v>
      </c>
      <c r="Q138" s="182" t="s">
        <v>21</v>
      </c>
      <c r="R138" s="182">
        <v>2</v>
      </c>
      <c r="S138" s="182">
        <v>0</v>
      </c>
      <c r="T138" s="182" t="s">
        <v>6339</v>
      </c>
      <c r="U138" s="183">
        <v>44585</v>
      </c>
      <c r="V138" s="195" t="s">
        <v>6355</v>
      </c>
      <c r="W138" s="180">
        <v>30700000</v>
      </c>
      <c r="X138" s="180" t="s">
        <v>6330</v>
      </c>
      <c r="Y138" s="180" t="s">
        <v>21</v>
      </c>
      <c r="Z138" s="180">
        <v>2</v>
      </c>
      <c r="AA138" s="180" t="s">
        <v>6341</v>
      </c>
      <c r="AB138" s="180" t="s">
        <v>6331</v>
      </c>
      <c r="AC138" s="181">
        <v>44585</v>
      </c>
      <c r="AD138" s="195" t="s">
        <v>6356</v>
      </c>
      <c r="AE138" s="188">
        <v>27100000</v>
      </c>
      <c r="AF138" s="188" t="s">
        <v>6330</v>
      </c>
      <c r="AG138" s="188" t="s">
        <v>21</v>
      </c>
      <c r="AH138" s="188">
        <v>2</v>
      </c>
      <c r="AI138" s="188" t="s">
        <v>6341</v>
      </c>
      <c r="AJ138" s="188" t="s">
        <v>6331</v>
      </c>
      <c r="AK138" s="189">
        <v>44585</v>
      </c>
      <c r="AL138" s="195" t="s">
        <v>6358</v>
      </c>
      <c r="AM138" s="180">
        <v>4200000</v>
      </c>
      <c r="AN138" s="180" t="s">
        <v>6345</v>
      </c>
      <c r="AO138" s="180" t="s">
        <v>21</v>
      </c>
      <c r="AP138" s="180">
        <v>2</v>
      </c>
      <c r="AQ138" s="180">
        <v>0</v>
      </c>
      <c r="AR138" s="180" t="s">
        <v>6346</v>
      </c>
      <c r="AS138" s="181">
        <v>44585</v>
      </c>
      <c r="AT138" s="196" t="s">
        <v>6387</v>
      </c>
      <c r="AU138" s="188">
        <v>1037</v>
      </c>
      <c r="AV138" s="188" t="s">
        <v>6381</v>
      </c>
      <c r="AW138" s="188" t="s">
        <v>21</v>
      </c>
      <c r="AX138" s="188">
        <v>2</v>
      </c>
      <c r="AY138" s="188" t="s">
        <v>6383</v>
      </c>
      <c r="AZ138" s="188" t="s">
        <v>6382</v>
      </c>
      <c r="BA138" s="189">
        <v>44585</v>
      </c>
      <c r="BB138" s="195" t="s">
        <v>6363</v>
      </c>
      <c r="BC138" s="180">
        <v>35674</v>
      </c>
      <c r="BD138" s="180" t="s">
        <v>6359</v>
      </c>
      <c r="BE138" s="180" t="s">
        <v>21</v>
      </c>
      <c r="BF138" s="180">
        <v>2</v>
      </c>
      <c r="BG138" s="180" t="s">
        <v>6361</v>
      </c>
      <c r="BH138" s="180" t="s">
        <v>6360</v>
      </c>
      <c r="BI138" s="181">
        <v>44585</v>
      </c>
      <c r="BJ138" s="196" t="s">
        <v>6388</v>
      </c>
      <c r="BK138" s="196">
        <v>333</v>
      </c>
      <c r="BL138" s="196" t="s">
        <v>6381</v>
      </c>
      <c r="BM138" s="196" t="s">
        <v>21</v>
      </c>
      <c r="BN138" s="196">
        <v>2</v>
      </c>
      <c r="BO138" s="196" t="s">
        <v>6383</v>
      </c>
      <c r="BP138" s="188" t="s">
        <v>6382</v>
      </c>
      <c r="BQ138" s="197">
        <v>44585</v>
      </c>
      <c r="BR138" s="195" t="s">
        <v>94</v>
      </c>
      <c r="BS138" s="198" t="s">
        <v>14</v>
      </c>
      <c r="BT138" s="198">
        <v>0</v>
      </c>
      <c r="BU138" s="198" t="s">
        <v>14</v>
      </c>
      <c r="BV138" s="198" t="s">
        <v>14</v>
      </c>
      <c r="BW138" s="198">
        <v>0</v>
      </c>
      <c r="BX138" s="198">
        <v>0</v>
      </c>
      <c r="BY138" s="181">
        <v>43493</v>
      </c>
      <c r="BZ138" s="196" t="s">
        <v>95</v>
      </c>
      <c r="CA138" s="196" t="s">
        <v>14</v>
      </c>
      <c r="CB138" s="196">
        <v>0</v>
      </c>
      <c r="CC138" s="196" t="s">
        <v>14</v>
      </c>
      <c r="CD138" s="196" t="s">
        <v>14</v>
      </c>
      <c r="CE138" s="196">
        <v>0</v>
      </c>
      <c r="CF138" s="196">
        <v>0</v>
      </c>
      <c r="CG138" s="197">
        <v>43493</v>
      </c>
      <c r="CH138" s="195" t="s">
        <v>8321</v>
      </c>
      <c r="CI138" s="196" t="e">
        <v>#N/A</v>
      </c>
      <c r="CJ138" s="196" t="e">
        <v>#N/A</v>
      </c>
      <c r="CK138" s="196" t="e">
        <v>#N/A</v>
      </c>
      <c r="CL138" s="196" t="e">
        <v>#N/A</v>
      </c>
      <c r="CM138" s="196" t="e">
        <v>#N/A</v>
      </c>
      <c r="CN138" s="196" t="e">
        <v>#N/A</v>
      </c>
      <c r="CO138" s="199" t="e">
        <v>#N/A</v>
      </c>
      <c r="CP138" s="196" t="s">
        <v>98</v>
      </c>
      <c r="CQ138" s="198" t="s">
        <v>14</v>
      </c>
      <c r="CR138" s="198">
        <v>0</v>
      </c>
      <c r="CS138" s="198" t="s">
        <v>14</v>
      </c>
      <c r="CT138" s="198" t="s">
        <v>14</v>
      </c>
      <c r="CU138" s="198">
        <v>0</v>
      </c>
      <c r="CV138" s="198">
        <v>0</v>
      </c>
      <c r="CW138" s="181">
        <v>43493</v>
      </c>
      <c r="CX138" s="196" t="s">
        <v>6357</v>
      </c>
      <c r="CY138" s="188">
        <v>20700000</v>
      </c>
      <c r="CZ138" s="188" t="s">
        <v>6330</v>
      </c>
      <c r="DA138" s="188" t="s">
        <v>21</v>
      </c>
      <c r="DB138" s="188">
        <v>2</v>
      </c>
      <c r="DC138" s="188">
        <v>0</v>
      </c>
      <c r="DD138" s="188" t="s">
        <v>6331</v>
      </c>
      <c r="DE138" s="194">
        <v>44585</v>
      </c>
      <c r="DF138" s="195" t="s">
        <v>6348</v>
      </c>
      <c r="DG138" s="180">
        <v>3600000</v>
      </c>
      <c r="DH138" s="198" t="s">
        <v>6330</v>
      </c>
      <c r="DI138" s="198" t="s">
        <v>21</v>
      </c>
      <c r="DJ138" s="198">
        <v>2</v>
      </c>
      <c r="DK138" s="198">
        <v>0</v>
      </c>
      <c r="DL138" s="198" t="s">
        <v>6331</v>
      </c>
      <c r="DM138" s="181">
        <v>44585</v>
      </c>
      <c r="DN138" s="196" t="s">
        <v>6349</v>
      </c>
      <c r="DO138" s="188">
        <v>6400000</v>
      </c>
      <c r="DP138" s="196" t="s">
        <v>6330</v>
      </c>
      <c r="DQ138" s="196" t="s">
        <v>21</v>
      </c>
      <c r="DR138" s="196">
        <v>2</v>
      </c>
      <c r="DS138" s="196">
        <v>0</v>
      </c>
      <c r="DT138" s="196" t="s">
        <v>6331</v>
      </c>
      <c r="DU138" s="197">
        <v>44585</v>
      </c>
      <c r="DV138" s="195" t="s">
        <v>6350</v>
      </c>
      <c r="DW138" s="180">
        <v>8400000</v>
      </c>
      <c r="DX138" s="198" t="s">
        <v>6330</v>
      </c>
      <c r="DY138" s="198" t="s">
        <v>21</v>
      </c>
      <c r="DZ138" s="198">
        <v>2</v>
      </c>
      <c r="EA138" s="198">
        <v>0</v>
      </c>
      <c r="EB138" s="198" t="s">
        <v>6331</v>
      </c>
      <c r="EC138" s="181">
        <v>44585</v>
      </c>
      <c r="ED138" s="196" t="s">
        <v>6351</v>
      </c>
      <c r="EE138" s="188">
        <v>8900000</v>
      </c>
      <c r="EF138" s="196" t="s">
        <v>6330</v>
      </c>
      <c r="EG138" s="196" t="s">
        <v>21</v>
      </c>
      <c r="EH138" s="196">
        <v>2</v>
      </c>
      <c r="EI138" s="196">
        <v>0</v>
      </c>
      <c r="EJ138" s="196" t="s">
        <v>6331</v>
      </c>
      <c r="EK138" s="197">
        <v>44585</v>
      </c>
      <c r="EL138" s="195" t="s">
        <v>6352</v>
      </c>
      <c r="EM138" s="180">
        <v>3400000</v>
      </c>
      <c r="EN138" s="198" t="s">
        <v>6330</v>
      </c>
      <c r="EO138" s="198" t="s">
        <v>21</v>
      </c>
      <c r="EP138" s="198">
        <v>2</v>
      </c>
      <c r="EQ138" s="198">
        <v>0</v>
      </c>
      <c r="ER138" s="198" t="s">
        <v>6331</v>
      </c>
      <c r="ES138" s="181">
        <v>44585</v>
      </c>
      <c r="ET138" s="196" t="s">
        <v>6389</v>
      </c>
      <c r="EU138" s="196">
        <v>333</v>
      </c>
      <c r="EV138" s="196" t="s">
        <v>6381</v>
      </c>
      <c r="EW138" s="196" t="s">
        <v>21</v>
      </c>
      <c r="EX138" s="196">
        <v>2</v>
      </c>
      <c r="EY138" s="196" t="s">
        <v>6383</v>
      </c>
      <c r="EZ138" s="196" t="s">
        <v>6382</v>
      </c>
      <c r="FA138" s="197">
        <v>44585</v>
      </c>
      <c r="FB138" s="195" t="s">
        <v>97</v>
      </c>
      <c r="FC138" s="198">
        <v>5</v>
      </c>
      <c r="FD138" s="198">
        <v>0</v>
      </c>
      <c r="FE138" s="198" t="s">
        <v>41</v>
      </c>
      <c r="FF138" s="198">
        <v>1</v>
      </c>
      <c r="FG138" s="198" t="s">
        <v>96</v>
      </c>
      <c r="FH138" s="198">
        <v>0</v>
      </c>
      <c r="FI138" s="181">
        <v>43493</v>
      </c>
      <c r="FJ138" s="195" t="s">
        <v>99</v>
      </c>
      <c r="FK138" s="196" t="s">
        <v>14</v>
      </c>
      <c r="FL138" s="196">
        <v>0</v>
      </c>
      <c r="FM138" s="196" t="s">
        <v>14</v>
      </c>
      <c r="FN138" s="196" t="s">
        <v>14</v>
      </c>
      <c r="FO138" s="196">
        <v>0</v>
      </c>
      <c r="FP138" s="188">
        <v>0</v>
      </c>
      <c r="FQ138" s="189">
        <v>43493</v>
      </c>
      <c r="FR138" s="195" t="s">
        <v>100</v>
      </c>
      <c r="FS138" s="198" t="s">
        <v>14</v>
      </c>
      <c r="FT138" s="198">
        <v>0</v>
      </c>
      <c r="FU138" s="198" t="s">
        <v>14</v>
      </c>
      <c r="FV138" s="198" t="s">
        <v>14</v>
      </c>
      <c r="FW138" s="198">
        <v>0</v>
      </c>
      <c r="FX138" s="198">
        <v>0</v>
      </c>
      <c r="FY138" s="181">
        <v>43493</v>
      </c>
      <c r="FZ138" s="196" t="s">
        <v>4998</v>
      </c>
      <c r="GA138" s="196">
        <v>2</v>
      </c>
      <c r="GB138" s="196" t="s">
        <v>3077</v>
      </c>
      <c r="GC138" s="196" t="s">
        <v>21</v>
      </c>
      <c r="GD138" s="196">
        <v>2</v>
      </c>
      <c r="GE138" s="196" t="s">
        <v>14</v>
      </c>
      <c r="GF138" s="196" t="s">
        <v>14</v>
      </c>
      <c r="GG138" s="197">
        <v>44500</v>
      </c>
      <c r="GH138" s="195" t="s">
        <v>5000</v>
      </c>
      <c r="GI138" s="198">
        <v>3</v>
      </c>
      <c r="GJ138" s="198" t="s">
        <v>3077</v>
      </c>
      <c r="GK138" s="198" t="s">
        <v>21</v>
      </c>
      <c r="GL138" s="198">
        <v>2</v>
      </c>
      <c r="GM138" s="198" t="s">
        <v>14</v>
      </c>
      <c r="GN138" s="198" t="s">
        <v>14</v>
      </c>
      <c r="GO138" s="181">
        <v>44500</v>
      </c>
      <c r="GP138" s="196" t="s">
        <v>4999</v>
      </c>
      <c r="GQ138" s="196">
        <v>3</v>
      </c>
      <c r="GR138" s="196" t="s">
        <v>3077</v>
      </c>
      <c r="GS138" s="196" t="s">
        <v>21</v>
      </c>
      <c r="GT138" s="196">
        <v>2</v>
      </c>
      <c r="GU138" s="196" t="s">
        <v>14</v>
      </c>
      <c r="GV138" s="196" t="s">
        <v>14</v>
      </c>
      <c r="GW138" s="197">
        <v>44500</v>
      </c>
      <c r="GX138" s="195" t="s">
        <v>5005</v>
      </c>
      <c r="GY138" s="198">
        <v>0</v>
      </c>
      <c r="GZ138" s="198" t="s">
        <v>3077</v>
      </c>
      <c r="HA138" s="198" t="s">
        <v>21</v>
      </c>
      <c r="HB138" s="198">
        <v>2</v>
      </c>
      <c r="HC138" s="198" t="s">
        <v>14</v>
      </c>
      <c r="HD138" s="198" t="s">
        <v>14</v>
      </c>
      <c r="HE138" s="181">
        <v>44501</v>
      </c>
      <c r="HF138" s="196" t="s">
        <v>4997</v>
      </c>
      <c r="HG138" s="196">
        <v>3</v>
      </c>
      <c r="HH138" s="196" t="s">
        <v>3077</v>
      </c>
      <c r="HI138" s="196" t="s">
        <v>21</v>
      </c>
      <c r="HJ138" s="196">
        <v>2</v>
      </c>
      <c r="HK138" s="196" t="s">
        <v>14</v>
      </c>
      <c r="HL138" s="196" t="s">
        <v>14</v>
      </c>
      <c r="HM138" s="197">
        <v>44500</v>
      </c>
      <c r="HN138" s="195" t="s">
        <v>5004</v>
      </c>
      <c r="HO138" s="198">
        <v>3</v>
      </c>
      <c r="HP138" s="198" t="s">
        <v>3077</v>
      </c>
      <c r="HQ138" s="198" t="s">
        <v>21</v>
      </c>
      <c r="HR138" s="198">
        <v>2</v>
      </c>
      <c r="HS138" s="198" t="s">
        <v>14</v>
      </c>
      <c r="HT138" s="198" t="s">
        <v>14</v>
      </c>
      <c r="HU138" s="181">
        <v>44501</v>
      </c>
      <c r="HV138" s="196" t="s">
        <v>5001</v>
      </c>
      <c r="HW138" s="196">
        <v>2</v>
      </c>
      <c r="HX138" s="196" t="s">
        <v>3077</v>
      </c>
      <c r="HY138" s="196" t="s">
        <v>21</v>
      </c>
      <c r="HZ138" s="196">
        <v>2</v>
      </c>
      <c r="IA138" s="196" t="s">
        <v>14</v>
      </c>
      <c r="IB138" s="196" t="s">
        <v>14</v>
      </c>
      <c r="IC138" s="197">
        <v>44501</v>
      </c>
      <c r="ID138" s="195" t="s">
        <v>5003</v>
      </c>
      <c r="IE138" s="198">
        <v>1</v>
      </c>
      <c r="IF138" s="198" t="s">
        <v>3077</v>
      </c>
      <c r="IG138" s="198" t="s">
        <v>21</v>
      </c>
      <c r="IH138" s="198">
        <v>2</v>
      </c>
      <c r="II138" s="198" t="s">
        <v>14</v>
      </c>
      <c r="IJ138" s="198" t="s">
        <v>14</v>
      </c>
      <c r="IK138" s="181">
        <v>44501</v>
      </c>
      <c r="IL138" s="196" t="s">
        <v>5002</v>
      </c>
      <c r="IM138" s="196">
        <v>3</v>
      </c>
      <c r="IN138" s="196" t="s">
        <v>3077</v>
      </c>
      <c r="IO138" s="196" t="s">
        <v>21</v>
      </c>
      <c r="IP138" s="196">
        <v>2</v>
      </c>
      <c r="IQ138" s="196" t="s">
        <v>14</v>
      </c>
      <c r="IR138" s="196" t="s">
        <v>14</v>
      </c>
      <c r="IS138" s="197">
        <v>44501</v>
      </c>
    </row>
    <row r="139" spans="1:253" s="286" customFormat="1" ht="12.75" customHeight="1" x14ac:dyDescent="0.2">
      <c r="A139" s="286" t="s">
        <v>884</v>
      </c>
      <c r="B139" s="286" t="s">
        <v>7815</v>
      </c>
      <c r="C139" s="286" t="s">
        <v>885</v>
      </c>
      <c r="D139" s="286" t="s">
        <v>93</v>
      </c>
      <c r="E139" s="286" t="s">
        <v>7541</v>
      </c>
      <c r="F139" s="286" t="s">
        <v>6337</v>
      </c>
      <c r="G139" s="179">
        <v>30800000</v>
      </c>
      <c r="H139" s="180" t="s">
        <v>6330</v>
      </c>
      <c r="I139" s="180" t="s">
        <v>21</v>
      </c>
      <c r="J139" s="180">
        <v>2</v>
      </c>
      <c r="K139" s="180">
        <v>0</v>
      </c>
      <c r="L139" s="180" t="s">
        <v>6331</v>
      </c>
      <c r="M139" s="181">
        <v>44585</v>
      </c>
      <c r="N139" s="190" t="s">
        <v>6340</v>
      </c>
      <c r="O139" s="182">
        <v>527970</v>
      </c>
      <c r="P139" s="182" t="s">
        <v>6338</v>
      </c>
      <c r="Q139" s="182" t="s">
        <v>21</v>
      </c>
      <c r="R139" s="182">
        <v>2</v>
      </c>
      <c r="S139" s="182">
        <v>0</v>
      </c>
      <c r="T139" s="182" t="s">
        <v>6339</v>
      </c>
      <c r="U139" s="183">
        <v>44585</v>
      </c>
      <c r="V139" s="190" t="s">
        <v>6342</v>
      </c>
      <c r="W139" s="180">
        <v>30700000</v>
      </c>
      <c r="X139" s="180" t="s">
        <v>6330</v>
      </c>
      <c r="Y139" s="180" t="s">
        <v>21</v>
      </c>
      <c r="Z139" s="180">
        <v>2</v>
      </c>
      <c r="AA139" s="180" t="s">
        <v>6341</v>
      </c>
      <c r="AB139" s="180" t="s">
        <v>6331</v>
      </c>
      <c r="AC139" s="181">
        <v>44585</v>
      </c>
      <c r="AD139" s="190" t="s">
        <v>6343</v>
      </c>
      <c r="AE139" s="188">
        <v>27100000</v>
      </c>
      <c r="AF139" s="188" t="s">
        <v>6330</v>
      </c>
      <c r="AG139" s="188" t="s">
        <v>21</v>
      </c>
      <c r="AH139" s="188">
        <v>2</v>
      </c>
      <c r="AI139" s="188" t="s">
        <v>6341</v>
      </c>
      <c r="AJ139" s="188" t="s">
        <v>6331</v>
      </c>
      <c r="AK139" s="189">
        <v>44585</v>
      </c>
      <c r="AL139" s="190" t="s">
        <v>6347</v>
      </c>
      <c r="AM139" s="180">
        <v>4200000</v>
      </c>
      <c r="AN139" s="180" t="s">
        <v>6345</v>
      </c>
      <c r="AO139" s="180" t="s">
        <v>21</v>
      </c>
      <c r="AP139" s="180">
        <v>2</v>
      </c>
      <c r="AQ139" s="180">
        <v>0</v>
      </c>
      <c r="AR139" s="180" t="s">
        <v>6346</v>
      </c>
      <c r="AS139" s="181">
        <v>44585</v>
      </c>
      <c r="AT139" s="191" t="s">
        <v>6384</v>
      </c>
      <c r="AU139" s="188">
        <v>1037</v>
      </c>
      <c r="AV139" s="188" t="s">
        <v>6381</v>
      </c>
      <c r="AW139" s="188" t="s">
        <v>21</v>
      </c>
      <c r="AX139" s="188">
        <v>2</v>
      </c>
      <c r="AY139" s="188" t="s">
        <v>6383</v>
      </c>
      <c r="AZ139" s="188" t="s">
        <v>6382</v>
      </c>
      <c r="BA139" s="189">
        <v>44585</v>
      </c>
      <c r="BB139" s="190" t="s">
        <v>6362</v>
      </c>
      <c r="BC139" s="180">
        <v>35674</v>
      </c>
      <c r="BD139" s="180" t="s">
        <v>6359</v>
      </c>
      <c r="BE139" s="180" t="s">
        <v>21</v>
      </c>
      <c r="BF139" s="180">
        <v>2</v>
      </c>
      <c r="BG139" s="180" t="s">
        <v>6361</v>
      </c>
      <c r="BH139" s="180" t="s">
        <v>6360</v>
      </c>
      <c r="BI139" s="181">
        <v>44585</v>
      </c>
      <c r="BJ139" s="191" t="s">
        <v>6385</v>
      </c>
      <c r="BK139" s="191">
        <v>448</v>
      </c>
      <c r="BL139" s="191" t="s">
        <v>6381</v>
      </c>
      <c r="BM139" s="191" t="s">
        <v>21</v>
      </c>
      <c r="BN139" s="191">
        <v>2</v>
      </c>
      <c r="BO139" s="191" t="s">
        <v>6383</v>
      </c>
      <c r="BP139" s="188" t="s">
        <v>6382</v>
      </c>
      <c r="BQ139" s="192">
        <v>44585</v>
      </c>
      <c r="BR139" s="190" t="s">
        <v>906</v>
      </c>
      <c r="BS139" s="184" t="s">
        <v>14</v>
      </c>
      <c r="BT139" s="184" t="s">
        <v>14</v>
      </c>
      <c r="BU139" s="184" t="s">
        <v>14</v>
      </c>
      <c r="BV139" s="184" t="s">
        <v>14</v>
      </c>
      <c r="BW139" s="184" t="s">
        <v>14</v>
      </c>
      <c r="BX139" s="184" t="s">
        <v>14</v>
      </c>
      <c r="BY139" s="181">
        <v>43532</v>
      </c>
      <c r="BZ139" s="191" t="s">
        <v>907</v>
      </c>
      <c r="CA139" s="191" t="s">
        <v>14</v>
      </c>
      <c r="CB139" s="191" t="s">
        <v>14</v>
      </c>
      <c r="CC139" s="191" t="s">
        <v>14</v>
      </c>
      <c r="CD139" s="191" t="s">
        <v>14</v>
      </c>
      <c r="CE139" s="191" t="s">
        <v>14</v>
      </c>
      <c r="CF139" s="191" t="s">
        <v>14</v>
      </c>
      <c r="CG139" s="192">
        <v>43532</v>
      </c>
      <c r="CH139" s="190" t="s">
        <v>8322</v>
      </c>
      <c r="CI139" s="191" t="e">
        <v>#N/A</v>
      </c>
      <c r="CJ139" s="191" t="e">
        <v>#N/A</v>
      </c>
      <c r="CK139" s="191" t="e">
        <v>#N/A</v>
      </c>
      <c r="CL139" s="191" t="e">
        <v>#N/A</v>
      </c>
      <c r="CM139" s="191" t="e">
        <v>#N/A</v>
      </c>
      <c r="CN139" s="191" t="e">
        <v>#N/A</v>
      </c>
      <c r="CO139" s="193" t="e">
        <v>#N/A</v>
      </c>
      <c r="CP139" s="191" t="s">
        <v>908</v>
      </c>
      <c r="CQ139" s="184" t="s">
        <v>14</v>
      </c>
      <c r="CR139" s="184" t="s">
        <v>14</v>
      </c>
      <c r="CS139" s="184" t="s">
        <v>14</v>
      </c>
      <c r="CT139" s="184" t="s">
        <v>14</v>
      </c>
      <c r="CU139" s="184" t="s">
        <v>14</v>
      </c>
      <c r="CV139" s="184" t="s">
        <v>14</v>
      </c>
      <c r="CW139" s="181">
        <v>43532</v>
      </c>
      <c r="CX139" s="191" t="s">
        <v>6344</v>
      </c>
      <c r="CY139" s="188">
        <v>20700000</v>
      </c>
      <c r="CZ139" s="188" t="s">
        <v>6330</v>
      </c>
      <c r="DA139" s="188" t="s">
        <v>21</v>
      </c>
      <c r="DB139" s="188">
        <v>2</v>
      </c>
      <c r="DC139" s="188">
        <v>0</v>
      </c>
      <c r="DD139" s="188" t="s">
        <v>6331</v>
      </c>
      <c r="DE139" s="194">
        <v>44585</v>
      </c>
      <c r="DF139" s="190" t="s">
        <v>6332</v>
      </c>
      <c r="DG139" s="180">
        <v>3600000</v>
      </c>
      <c r="DH139" s="184" t="s">
        <v>6330</v>
      </c>
      <c r="DI139" s="184" t="s">
        <v>21</v>
      </c>
      <c r="DJ139" s="184">
        <v>2</v>
      </c>
      <c r="DK139" s="184">
        <v>0</v>
      </c>
      <c r="DL139" s="184" t="s">
        <v>6331</v>
      </c>
      <c r="DM139" s="181">
        <v>44585</v>
      </c>
      <c r="DN139" s="191" t="s">
        <v>6333</v>
      </c>
      <c r="DO139" s="188">
        <v>6400000</v>
      </c>
      <c r="DP139" s="191" t="s">
        <v>6330</v>
      </c>
      <c r="DQ139" s="191" t="s">
        <v>21</v>
      </c>
      <c r="DR139" s="191">
        <v>2</v>
      </c>
      <c r="DS139" s="191">
        <v>0</v>
      </c>
      <c r="DT139" s="191" t="s">
        <v>6331</v>
      </c>
      <c r="DU139" s="192">
        <v>44585</v>
      </c>
      <c r="DV139" s="190" t="s">
        <v>6334</v>
      </c>
      <c r="DW139" s="180">
        <v>8400000</v>
      </c>
      <c r="DX139" s="184" t="s">
        <v>6330</v>
      </c>
      <c r="DY139" s="184" t="s">
        <v>21</v>
      </c>
      <c r="DZ139" s="184">
        <v>2</v>
      </c>
      <c r="EA139" s="184">
        <v>0</v>
      </c>
      <c r="EB139" s="184" t="s">
        <v>6331</v>
      </c>
      <c r="EC139" s="181">
        <v>44585</v>
      </c>
      <c r="ED139" s="191" t="s">
        <v>6335</v>
      </c>
      <c r="EE139" s="188">
        <v>8900000</v>
      </c>
      <c r="EF139" s="191" t="s">
        <v>6330</v>
      </c>
      <c r="EG139" s="191" t="s">
        <v>21</v>
      </c>
      <c r="EH139" s="191">
        <v>2</v>
      </c>
      <c r="EI139" s="191">
        <v>0</v>
      </c>
      <c r="EJ139" s="191" t="s">
        <v>6331</v>
      </c>
      <c r="EK139" s="192">
        <v>44585</v>
      </c>
      <c r="EL139" s="190" t="s">
        <v>6336</v>
      </c>
      <c r="EM139" s="180">
        <v>3400000</v>
      </c>
      <c r="EN139" s="184" t="s">
        <v>6330</v>
      </c>
      <c r="EO139" s="184" t="s">
        <v>21</v>
      </c>
      <c r="EP139" s="184">
        <v>2</v>
      </c>
      <c r="EQ139" s="184">
        <v>0</v>
      </c>
      <c r="ER139" s="184" t="s">
        <v>6331</v>
      </c>
      <c r="ES139" s="181">
        <v>44585</v>
      </c>
      <c r="ET139" s="191" t="s">
        <v>6386</v>
      </c>
      <c r="EU139" s="191">
        <v>448</v>
      </c>
      <c r="EV139" s="191" t="s">
        <v>6381</v>
      </c>
      <c r="EW139" s="191" t="s">
        <v>21</v>
      </c>
      <c r="EX139" s="191">
        <v>2</v>
      </c>
      <c r="EY139" s="191" t="s">
        <v>6383</v>
      </c>
      <c r="EZ139" s="191" t="s">
        <v>6382</v>
      </c>
      <c r="FA139" s="192">
        <v>44585</v>
      </c>
      <c r="FB139" s="190" t="s">
        <v>887</v>
      </c>
      <c r="FC139" s="184">
        <v>2</v>
      </c>
      <c r="FD139" s="184">
        <v>0</v>
      </c>
      <c r="FE139" s="184" t="s">
        <v>21</v>
      </c>
      <c r="FF139" s="184">
        <v>2</v>
      </c>
      <c r="FG139" s="184" t="s">
        <v>886</v>
      </c>
      <c r="FH139" s="184">
        <v>0</v>
      </c>
      <c r="FI139" s="181">
        <v>43523</v>
      </c>
      <c r="FJ139" s="190" t="s">
        <v>888</v>
      </c>
      <c r="FK139" s="191" t="s">
        <v>14</v>
      </c>
      <c r="FL139" s="191">
        <v>0</v>
      </c>
      <c r="FM139" s="191" t="s">
        <v>14</v>
      </c>
      <c r="FN139" s="191" t="s">
        <v>14</v>
      </c>
      <c r="FO139" s="191">
        <v>0</v>
      </c>
      <c r="FP139" s="188">
        <v>0</v>
      </c>
      <c r="FQ139" s="189">
        <v>43523</v>
      </c>
      <c r="FR139" s="190" t="s">
        <v>889</v>
      </c>
      <c r="FS139" s="184" t="s">
        <v>14</v>
      </c>
      <c r="FT139" s="184">
        <v>0</v>
      </c>
      <c r="FU139" s="184" t="s">
        <v>14</v>
      </c>
      <c r="FV139" s="184" t="s">
        <v>14</v>
      </c>
      <c r="FW139" s="184">
        <v>0</v>
      </c>
      <c r="FX139" s="184">
        <v>0</v>
      </c>
      <c r="FY139" s="181">
        <v>43523</v>
      </c>
      <c r="FZ139" s="191" t="s">
        <v>5007</v>
      </c>
      <c r="GA139" s="191">
        <v>2</v>
      </c>
      <c r="GB139" s="191" t="s">
        <v>3077</v>
      </c>
      <c r="GC139" s="191" t="s">
        <v>21</v>
      </c>
      <c r="GD139" s="191">
        <v>2</v>
      </c>
      <c r="GE139" s="191" t="s">
        <v>14</v>
      </c>
      <c r="GF139" s="191" t="s">
        <v>14</v>
      </c>
      <c r="GG139" s="192">
        <v>44501</v>
      </c>
      <c r="GH139" s="190" t="s">
        <v>5013</v>
      </c>
      <c r="GI139" s="184">
        <v>3</v>
      </c>
      <c r="GJ139" s="184" t="s">
        <v>3077</v>
      </c>
      <c r="GK139" s="184" t="s">
        <v>21</v>
      </c>
      <c r="GL139" s="184">
        <v>2</v>
      </c>
      <c r="GM139" s="184" t="s">
        <v>14</v>
      </c>
      <c r="GN139" s="184" t="s">
        <v>14</v>
      </c>
      <c r="GO139" s="181">
        <v>44501</v>
      </c>
      <c r="GP139" s="191" t="s">
        <v>5008</v>
      </c>
      <c r="GQ139" s="191">
        <v>3</v>
      </c>
      <c r="GR139" s="191" t="s">
        <v>3077</v>
      </c>
      <c r="GS139" s="191" t="s">
        <v>21</v>
      </c>
      <c r="GT139" s="191">
        <v>2</v>
      </c>
      <c r="GU139" s="191" t="s">
        <v>14</v>
      </c>
      <c r="GV139" s="191" t="s">
        <v>14</v>
      </c>
      <c r="GW139" s="192">
        <v>44501</v>
      </c>
      <c r="GX139" s="190" t="s">
        <v>5014</v>
      </c>
      <c r="GY139" s="184">
        <v>0</v>
      </c>
      <c r="GZ139" s="184" t="s">
        <v>3077</v>
      </c>
      <c r="HA139" s="184" t="s">
        <v>21</v>
      </c>
      <c r="HB139" s="184">
        <v>2</v>
      </c>
      <c r="HC139" s="184" t="s">
        <v>14</v>
      </c>
      <c r="HD139" s="184" t="s">
        <v>14</v>
      </c>
      <c r="HE139" s="181">
        <v>44501</v>
      </c>
      <c r="HF139" s="191" t="s">
        <v>5006</v>
      </c>
      <c r="HG139" s="191">
        <v>3</v>
      </c>
      <c r="HH139" s="191" t="s">
        <v>3077</v>
      </c>
      <c r="HI139" s="191" t="s">
        <v>21</v>
      </c>
      <c r="HJ139" s="191">
        <v>2</v>
      </c>
      <c r="HK139" s="191" t="s">
        <v>14</v>
      </c>
      <c r="HL139" s="191" t="s">
        <v>14</v>
      </c>
      <c r="HM139" s="192">
        <v>44501</v>
      </c>
      <c r="HN139" s="190" t="s">
        <v>5012</v>
      </c>
      <c r="HO139" s="184">
        <v>3</v>
      </c>
      <c r="HP139" s="184" t="s">
        <v>3077</v>
      </c>
      <c r="HQ139" s="184" t="s">
        <v>21</v>
      </c>
      <c r="HR139" s="184">
        <v>2</v>
      </c>
      <c r="HS139" s="184" t="s">
        <v>14</v>
      </c>
      <c r="HT139" s="184" t="s">
        <v>14</v>
      </c>
      <c r="HU139" s="181">
        <v>44501</v>
      </c>
      <c r="HV139" s="191" t="s">
        <v>5009</v>
      </c>
      <c r="HW139" s="191">
        <v>2</v>
      </c>
      <c r="HX139" s="191" t="s">
        <v>3077</v>
      </c>
      <c r="HY139" s="191" t="s">
        <v>21</v>
      </c>
      <c r="HZ139" s="191">
        <v>2</v>
      </c>
      <c r="IA139" s="191" t="s">
        <v>14</v>
      </c>
      <c r="IB139" s="191" t="s">
        <v>14</v>
      </c>
      <c r="IC139" s="192">
        <v>44501</v>
      </c>
      <c r="ID139" s="190" t="s">
        <v>5011</v>
      </c>
      <c r="IE139" s="184">
        <v>1</v>
      </c>
      <c r="IF139" s="184" t="s">
        <v>3077</v>
      </c>
      <c r="IG139" s="184" t="s">
        <v>21</v>
      </c>
      <c r="IH139" s="184">
        <v>2</v>
      </c>
      <c r="II139" s="184" t="s">
        <v>14</v>
      </c>
      <c r="IJ139" s="184" t="s">
        <v>14</v>
      </c>
      <c r="IK139" s="181">
        <v>44501</v>
      </c>
      <c r="IL139" s="191" t="s">
        <v>5010</v>
      </c>
      <c r="IM139" s="191">
        <v>3</v>
      </c>
      <c r="IN139" s="191" t="s">
        <v>3077</v>
      </c>
      <c r="IO139" s="191" t="s">
        <v>21</v>
      </c>
      <c r="IP139" s="191">
        <v>2</v>
      </c>
      <c r="IQ139" s="191" t="s">
        <v>14</v>
      </c>
      <c r="IR139" s="191" t="s">
        <v>14</v>
      </c>
      <c r="IS139" s="192">
        <v>44501</v>
      </c>
    </row>
    <row r="140" spans="1:253" s="286" customFormat="1" ht="12.75" customHeight="1" x14ac:dyDescent="0.2">
      <c r="A140" s="286" t="s">
        <v>411</v>
      </c>
      <c r="B140" s="286" t="s">
        <v>7848</v>
      </c>
      <c r="C140" s="286" t="s">
        <v>412</v>
      </c>
      <c r="D140" s="286" t="s">
        <v>413</v>
      </c>
      <c r="E140" s="286" t="s">
        <v>7544</v>
      </c>
      <c r="F140" s="286" t="s">
        <v>3606</v>
      </c>
      <c r="G140" s="179">
        <v>18400000</v>
      </c>
      <c r="H140" s="180" t="s">
        <v>3603</v>
      </c>
      <c r="I140" s="180" t="s">
        <v>21</v>
      </c>
      <c r="J140" s="180">
        <v>2</v>
      </c>
      <c r="K140" s="180" t="s">
        <v>3605</v>
      </c>
      <c r="L140" s="180" t="s">
        <v>3604</v>
      </c>
      <c r="M140" s="181">
        <v>44451</v>
      </c>
      <c r="N140" s="190" t="s">
        <v>3608</v>
      </c>
      <c r="O140" s="182">
        <v>752618</v>
      </c>
      <c r="P140" s="182" t="s">
        <v>3290</v>
      </c>
      <c r="Q140" s="182" t="s">
        <v>21</v>
      </c>
      <c r="R140" s="182">
        <v>2</v>
      </c>
      <c r="S140" s="182" t="s">
        <v>3607</v>
      </c>
      <c r="T140" s="182" t="s">
        <v>3291</v>
      </c>
      <c r="U140" s="183">
        <v>44451</v>
      </c>
      <c r="V140" s="190" t="s">
        <v>5162</v>
      </c>
      <c r="W140" s="180">
        <v>12181000</v>
      </c>
      <c r="X140" s="180" t="s">
        <v>3603</v>
      </c>
      <c r="Y140" s="180" t="s">
        <v>41</v>
      </c>
      <c r="Z140" s="180">
        <v>1</v>
      </c>
      <c r="AA140" s="180" t="s">
        <v>5161</v>
      </c>
      <c r="AB140" s="180" t="s">
        <v>3604</v>
      </c>
      <c r="AC140" s="181">
        <v>44521</v>
      </c>
      <c r="AD140" s="190" t="s">
        <v>5164</v>
      </c>
      <c r="AE140" s="188">
        <v>6760000</v>
      </c>
      <c r="AF140" s="188" t="s">
        <v>3603</v>
      </c>
      <c r="AG140" s="188" t="s">
        <v>41</v>
      </c>
      <c r="AH140" s="188">
        <v>1</v>
      </c>
      <c r="AI140" s="188" t="s">
        <v>5163</v>
      </c>
      <c r="AJ140" s="188" t="s">
        <v>3604</v>
      </c>
      <c r="AK140" s="189">
        <v>44521</v>
      </c>
      <c r="AL140" s="190" t="s">
        <v>1298</v>
      </c>
      <c r="AM140" s="180">
        <v>0</v>
      </c>
      <c r="AN140" s="180" t="s">
        <v>14</v>
      </c>
      <c r="AO140" s="180" t="s">
        <v>21</v>
      </c>
      <c r="AP140" s="180">
        <v>2</v>
      </c>
      <c r="AQ140" s="180" t="s">
        <v>1297</v>
      </c>
      <c r="AR140" s="180" t="s">
        <v>14</v>
      </c>
      <c r="AS140" s="181">
        <v>43707</v>
      </c>
      <c r="AT140" s="191" t="s">
        <v>1348</v>
      </c>
      <c r="AU140" s="188">
        <v>0</v>
      </c>
      <c r="AV140" s="188" t="s">
        <v>14</v>
      </c>
      <c r="AW140" s="188" t="s">
        <v>41</v>
      </c>
      <c r="AX140" s="188">
        <v>1</v>
      </c>
      <c r="AY140" s="188" t="s">
        <v>14</v>
      </c>
      <c r="AZ140" s="188" t="s">
        <v>14</v>
      </c>
      <c r="BA140" s="189">
        <v>43784</v>
      </c>
      <c r="BB140" s="190" t="s">
        <v>1347</v>
      </c>
      <c r="BC140" s="180">
        <v>0</v>
      </c>
      <c r="BD140" s="180" t="s">
        <v>14</v>
      </c>
      <c r="BE140" s="180" t="s">
        <v>41</v>
      </c>
      <c r="BF140" s="180">
        <v>1</v>
      </c>
      <c r="BG140" s="180" t="s">
        <v>14</v>
      </c>
      <c r="BH140" s="180" t="s">
        <v>14</v>
      </c>
      <c r="BI140" s="181">
        <v>43784</v>
      </c>
      <c r="BJ140" s="191" t="s">
        <v>6816</v>
      </c>
      <c r="BK140" s="191">
        <v>0</v>
      </c>
      <c r="BL140" s="191" t="s">
        <v>6568</v>
      </c>
      <c r="BM140" s="191" t="s">
        <v>21</v>
      </c>
      <c r="BN140" s="191">
        <v>2</v>
      </c>
      <c r="BO140" s="191" t="s">
        <v>6569</v>
      </c>
      <c r="BP140" s="188" t="s">
        <v>2021</v>
      </c>
      <c r="BQ140" s="192">
        <v>44591</v>
      </c>
      <c r="BR140" s="190" t="s">
        <v>415</v>
      </c>
      <c r="BS140" s="184">
        <v>0</v>
      </c>
      <c r="BT140" s="184">
        <v>0</v>
      </c>
      <c r="BU140" s="184" t="s">
        <v>21</v>
      </c>
      <c r="BV140" s="184">
        <v>2</v>
      </c>
      <c r="BW140" s="184" t="s">
        <v>414</v>
      </c>
      <c r="BX140" s="184">
        <v>0</v>
      </c>
      <c r="BY140" s="181">
        <v>43509</v>
      </c>
      <c r="BZ140" s="191" t="s">
        <v>416</v>
      </c>
      <c r="CA140" s="191">
        <v>0</v>
      </c>
      <c r="CB140" s="191">
        <v>0</v>
      </c>
      <c r="CC140" s="191" t="s">
        <v>21</v>
      </c>
      <c r="CD140" s="191">
        <v>2</v>
      </c>
      <c r="CE140" s="191" t="s">
        <v>414</v>
      </c>
      <c r="CF140" s="191">
        <v>0</v>
      </c>
      <c r="CG140" s="192">
        <v>43509</v>
      </c>
      <c r="CH140" s="190" t="s">
        <v>8323</v>
      </c>
      <c r="CI140" s="191" t="e">
        <v>#N/A</v>
      </c>
      <c r="CJ140" s="191" t="e">
        <v>#N/A</v>
      </c>
      <c r="CK140" s="191" t="e">
        <v>#N/A</v>
      </c>
      <c r="CL140" s="191" t="e">
        <v>#N/A</v>
      </c>
      <c r="CM140" s="191" t="e">
        <v>#N/A</v>
      </c>
      <c r="CN140" s="191" t="e">
        <v>#N/A</v>
      </c>
      <c r="CO140" s="193" t="e">
        <v>#N/A</v>
      </c>
      <c r="CP140" s="191" t="s">
        <v>1346</v>
      </c>
      <c r="CQ140" s="184" t="s">
        <v>14</v>
      </c>
      <c r="CR140" s="184" t="s">
        <v>14</v>
      </c>
      <c r="CS140" s="184" t="s">
        <v>14</v>
      </c>
      <c r="CT140" s="184" t="s">
        <v>14</v>
      </c>
      <c r="CU140" s="184" t="s">
        <v>14</v>
      </c>
      <c r="CV140" s="184" t="s">
        <v>14</v>
      </c>
      <c r="CW140" s="181">
        <v>43784</v>
      </c>
      <c r="CX140" s="191" t="s">
        <v>5165</v>
      </c>
      <c r="CY140" s="188">
        <v>1575000</v>
      </c>
      <c r="CZ140" s="188" t="s">
        <v>3603</v>
      </c>
      <c r="DA140" s="188" t="s">
        <v>41</v>
      </c>
      <c r="DB140" s="188">
        <v>1</v>
      </c>
      <c r="DC140" s="188" t="s">
        <v>5170</v>
      </c>
      <c r="DD140" s="188" t="s">
        <v>3604</v>
      </c>
      <c r="DE140" s="194">
        <v>44521</v>
      </c>
      <c r="DF140" s="190" t="s">
        <v>5167</v>
      </c>
      <c r="DG140" s="180">
        <v>5421000</v>
      </c>
      <c r="DH140" s="184" t="s">
        <v>3603</v>
      </c>
      <c r="DI140" s="184" t="s">
        <v>41</v>
      </c>
      <c r="DJ140" s="184">
        <v>1</v>
      </c>
      <c r="DK140" s="184" t="s">
        <v>5166</v>
      </c>
      <c r="DL140" s="184" t="s">
        <v>3604</v>
      </c>
      <c r="DM140" s="181">
        <v>44521</v>
      </c>
      <c r="DN140" s="191" t="s">
        <v>5169</v>
      </c>
      <c r="DO140" s="188">
        <v>5185000</v>
      </c>
      <c r="DP140" s="191" t="s">
        <v>3603</v>
      </c>
      <c r="DQ140" s="191" t="s">
        <v>41</v>
      </c>
      <c r="DR140" s="191">
        <v>1</v>
      </c>
      <c r="DS140" s="191" t="s">
        <v>5168</v>
      </c>
      <c r="DT140" s="191" t="s">
        <v>3604</v>
      </c>
      <c r="DU140" s="192">
        <v>44521</v>
      </c>
      <c r="DV140" s="190" t="s">
        <v>5171</v>
      </c>
      <c r="DW140" s="180">
        <v>1575000</v>
      </c>
      <c r="DX140" s="184" t="s">
        <v>3603</v>
      </c>
      <c r="DY140" s="184" t="s">
        <v>41</v>
      </c>
      <c r="DZ140" s="184">
        <v>1</v>
      </c>
      <c r="EA140" s="184" t="s">
        <v>5170</v>
      </c>
      <c r="EB140" s="184" t="s">
        <v>3604</v>
      </c>
      <c r="EC140" s="181">
        <v>44521</v>
      </c>
      <c r="ED140" s="191" t="s">
        <v>5173</v>
      </c>
      <c r="EE140" s="188">
        <v>0</v>
      </c>
      <c r="EF140" s="191" t="s">
        <v>3603</v>
      </c>
      <c r="EG140" s="191" t="s">
        <v>41</v>
      </c>
      <c r="EH140" s="191">
        <v>1</v>
      </c>
      <c r="EI140" s="191" t="s">
        <v>5172</v>
      </c>
      <c r="EJ140" s="191" t="s">
        <v>3604</v>
      </c>
      <c r="EK140" s="192">
        <v>44521</v>
      </c>
      <c r="EL140" s="190" t="s">
        <v>5175</v>
      </c>
      <c r="EM140" s="180">
        <v>0</v>
      </c>
      <c r="EN140" s="184" t="s">
        <v>3603</v>
      </c>
      <c r="EO140" s="184" t="s">
        <v>41</v>
      </c>
      <c r="EP140" s="184">
        <v>1</v>
      </c>
      <c r="EQ140" s="184" t="s">
        <v>5174</v>
      </c>
      <c r="ER140" s="184" t="s">
        <v>3604</v>
      </c>
      <c r="ES140" s="181">
        <v>44521</v>
      </c>
      <c r="ET140" s="191" t="s">
        <v>6817</v>
      </c>
      <c r="EU140" s="191">
        <v>20</v>
      </c>
      <c r="EV140" s="191" t="s">
        <v>6568</v>
      </c>
      <c r="EW140" s="191" t="s">
        <v>21</v>
      </c>
      <c r="EX140" s="191">
        <v>2</v>
      </c>
      <c r="EY140" s="191" t="s">
        <v>6571</v>
      </c>
      <c r="EZ140" s="191" t="s">
        <v>2021</v>
      </c>
      <c r="FA140" s="192">
        <v>44591</v>
      </c>
      <c r="FB140" s="190" t="s">
        <v>3612</v>
      </c>
      <c r="FC140" s="184">
        <v>3</v>
      </c>
      <c r="FD140" s="184" t="s">
        <v>3609</v>
      </c>
      <c r="FE140" s="184" t="s">
        <v>41</v>
      </c>
      <c r="FF140" s="184">
        <v>1</v>
      </c>
      <c r="FG140" s="184" t="s">
        <v>3611</v>
      </c>
      <c r="FH140" s="184" t="s">
        <v>3610</v>
      </c>
      <c r="FI140" s="181">
        <v>44451</v>
      </c>
      <c r="FJ140" s="190" t="s">
        <v>979</v>
      </c>
      <c r="FK140" s="191" t="s">
        <v>14</v>
      </c>
      <c r="FL140" s="191" t="s">
        <v>964</v>
      </c>
      <c r="FM140" s="191" t="s">
        <v>14</v>
      </c>
      <c r="FN140" s="191" t="s">
        <v>14</v>
      </c>
      <c r="FO140" s="191" t="s">
        <v>968</v>
      </c>
      <c r="FP140" s="188" t="s">
        <v>978</v>
      </c>
      <c r="FQ140" s="189">
        <v>43578</v>
      </c>
      <c r="FR140" s="190" t="s">
        <v>980</v>
      </c>
      <c r="FS140" s="184" t="s">
        <v>14</v>
      </c>
      <c r="FT140" s="184" t="s">
        <v>964</v>
      </c>
      <c r="FU140" s="184" t="s">
        <v>14</v>
      </c>
      <c r="FV140" s="184" t="s">
        <v>14</v>
      </c>
      <c r="FW140" s="184" t="s">
        <v>968</v>
      </c>
      <c r="FX140" s="184" t="s">
        <v>978</v>
      </c>
      <c r="FY140" s="181">
        <v>43578</v>
      </c>
      <c r="FZ140" s="191" t="s">
        <v>4595</v>
      </c>
      <c r="GA140" s="191">
        <v>0</v>
      </c>
      <c r="GB140" s="191" t="s">
        <v>3077</v>
      </c>
      <c r="GC140" s="191" t="s">
        <v>21</v>
      </c>
      <c r="GD140" s="191">
        <v>2</v>
      </c>
      <c r="GE140" s="191" t="s">
        <v>14</v>
      </c>
      <c r="GF140" s="191" t="s">
        <v>14</v>
      </c>
      <c r="GG140" s="192">
        <v>44496</v>
      </c>
      <c r="GH140" s="190" t="s">
        <v>4601</v>
      </c>
      <c r="GI140" s="184">
        <v>0</v>
      </c>
      <c r="GJ140" s="184" t="s">
        <v>3077</v>
      </c>
      <c r="GK140" s="184" t="s">
        <v>21</v>
      </c>
      <c r="GL140" s="184">
        <v>2</v>
      </c>
      <c r="GM140" s="184" t="s">
        <v>14</v>
      </c>
      <c r="GN140" s="184" t="s">
        <v>14</v>
      </c>
      <c r="GO140" s="181">
        <v>44496</v>
      </c>
      <c r="GP140" s="191" t="s">
        <v>4596</v>
      </c>
      <c r="GQ140" s="191">
        <v>0</v>
      </c>
      <c r="GR140" s="191" t="s">
        <v>3077</v>
      </c>
      <c r="GS140" s="191" t="s">
        <v>21</v>
      </c>
      <c r="GT140" s="191">
        <v>2</v>
      </c>
      <c r="GU140" s="191" t="s">
        <v>14</v>
      </c>
      <c r="GV140" s="191" t="s">
        <v>14</v>
      </c>
      <c r="GW140" s="192">
        <v>44496</v>
      </c>
      <c r="GX140" s="190" t="s">
        <v>4602</v>
      </c>
      <c r="GY140" s="184">
        <v>0</v>
      </c>
      <c r="GZ140" s="184" t="s">
        <v>3077</v>
      </c>
      <c r="HA140" s="184" t="s">
        <v>21</v>
      </c>
      <c r="HB140" s="184">
        <v>2</v>
      </c>
      <c r="HC140" s="184" t="s">
        <v>14</v>
      </c>
      <c r="HD140" s="184" t="s">
        <v>14</v>
      </c>
      <c r="HE140" s="181">
        <v>44496</v>
      </c>
      <c r="HF140" s="191" t="s">
        <v>4594</v>
      </c>
      <c r="HG140" s="191">
        <v>0</v>
      </c>
      <c r="HH140" s="191" t="s">
        <v>3077</v>
      </c>
      <c r="HI140" s="191" t="s">
        <v>21</v>
      </c>
      <c r="HJ140" s="191">
        <v>2</v>
      </c>
      <c r="HK140" s="191" t="s">
        <v>14</v>
      </c>
      <c r="HL140" s="191" t="s">
        <v>14</v>
      </c>
      <c r="HM140" s="192">
        <v>44496</v>
      </c>
      <c r="HN140" s="190" t="s">
        <v>4600</v>
      </c>
      <c r="HO140" s="184">
        <v>0</v>
      </c>
      <c r="HP140" s="184" t="s">
        <v>3077</v>
      </c>
      <c r="HQ140" s="184" t="s">
        <v>21</v>
      </c>
      <c r="HR140" s="184">
        <v>2</v>
      </c>
      <c r="HS140" s="184" t="s">
        <v>14</v>
      </c>
      <c r="HT140" s="184" t="s">
        <v>14</v>
      </c>
      <c r="HU140" s="181">
        <v>44496</v>
      </c>
      <c r="HV140" s="191" t="s">
        <v>4597</v>
      </c>
      <c r="HW140" s="191">
        <v>0</v>
      </c>
      <c r="HX140" s="191" t="s">
        <v>3077</v>
      </c>
      <c r="HY140" s="191" t="s">
        <v>21</v>
      </c>
      <c r="HZ140" s="191">
        <v>2</v>
      </c>
      <c r="IA140" s="191" t="s">
        <v>14</v>
      </c>
      <c r="IB140" s="191" t="s">
        <v>14</v>
      </c>
      <c r="IC140" s="192">
        <v>44496</v>
      </c>
      <c r="ID140" s="190" t="s">
        <v>4599</v>
      </c>
      <c r="IE140" s="184">
        <v>0</v>
      </c>
      <c r="IF140" s="184" t="s">
        <v>3077</v>
      </c>
      <c r="IG140" s="184" t="s">
        <v>21</v>
      </c>
      <c r="IH140" s="184">
        <v>2</v>
      </c>
      <c r="II140" s="184" t="s">
        <v>14</v>
      </c>
      <c r="IJ140" s="184" t="s">
        <v>14</v>
      </c>
      <c r="IK140" s="181">
        <v>44496</v>
      </c>
      <c r="IL140" s="191" t="s">
        <v>4598</v>
      </c>
      <c r="IM140" s="191">
        <v>2</v>
      </c>
      <c r="IN140" s="191" t="s">
        <v>3077</v>
      </c>
      <c r="IO140" s="191" t="s">
        <v>21</v>
      </c>
      <c r="IP140" s="191">
        <v>2</v>
      </c>
      <c r="IQ140" s="191" t="s">
        <v>14</v>
      </c>
      <c r="IR140" s="191" t="s">
        <v>14</v>
      </c>
      <c r="IS140" s="192">
        <v>44496</v>
      </c>
    </row>
    <row r="141" spans="1:253" s="286" customFormat="1" ht="12.75" customHeight="1" x14ac:dyDescent="0.2">
      <c r="A141" s="286" t="s">
        <v>180</v>
      </c>
      <c r="B141" s="286" t="s">
        <v>7798</v>
      </c>
      <c r="C141" s="286" t="s">
        <v>181</v>
      </c>
      <c r="D141" s="286" t="s">
        <v>182</v>
      </c>
      <c r="E141" s="286" t="s">
        <v>7545</v>
      </c>
      <c r="F141" s="286" t="s">
        <v>3279</v>
      </c>
      <c r="G141" s="179">
        <v>15557000</v>
      </c>
      <c r="H141" s="180" t="s">
        <v>3276</v>
      </c>
      <c r="I141" s="180" t="s">
        <v>21</v>
      </c>
      <c r="J141" s="180">
        <v>2</v>
      </c>
      <c r="K141" s="180" t="s">
        <v>3278</v>
      </c>
      <c r="L141" s="180" t="s">
        <v>3277</v>
      </c>
      <c r="M141" s="181">
        <v>44384</v>
      </c>
      <c r="N141" s="195" t="s">
        <v>3283</v>
      </c>
      <c r="O141" s="182">
        <v>390757</v>
      </c>
      <c r="P141" s="182" t="s">
        <v>3280</v>
      </c>
      <c r="Q141" s="182" t="s">
        <v>21</v>
      </c>
      <c r="R141" s="182">
        <v>2</v>
      </c>
      <c r="S141" s="182" t="s">
        <v>3282</v>
      </c>
      <c r="T141" s="182" t="s">
        <v>3281</v>
      </c>
      <c r="U141" s="183">
        <v>44384</v>
      </c>
      <c r="V141" s="195" t="s">
        <v>3285</v>
      </c>
      <c r="W141" s="180">
        <v>15557000</v>
      </c>
      <c r="X141" s="180" t="s">
        <v>3276</v>
      </c>
      <c r="Y141" s="180" t="s">
        <v>21</v>
      </c>
      <c r="Z141" s="180">
        <v>2</v>
      </c>
      <c r="AA141" s="180" t="s">
        <v>3284</v>
      </c>
      <c r="AB141" s="180" t="s">
        <v>3277</v>
      </c>
      <c r="AC141" s="181">
        <v>44384</v>
      </c>
      <c r="AD141" s="195" t="s">
        <v>5541</v>
      </c>
      <c r="AE141" s="188">
        <v>9706000</v>
      </c>
      <c r="AF141" s="188" t="s">
        <v>3276</v>
      </c>
      <c r="AG141" s="188" t="s">
        <v>21</v>
      </c>
      <c r="AH141" s="188">
        <v>2</v>
      </c>
      <c r="AI141" s="188" t="s">
        <v>5540</v>
      </c>
      <c r="AJ141" s="188" t="s">
        <v>3277</v>
      </c>
      <c r="AK141" s="189">
        <v>44557</v>
      </c>
      <c r="AL141" s="195" t="s">
        <v>5545</v>
      </c>
      <c r="AM141" s="180">
        <v>950000</v>
      </c>
      <c r="AN141" s="180" t="s">
        <v>5542</v>
      </c>
      <c r="AO141" s="180" t="s">
        <v>21</v>
      </c>
      <c r="AP141" s="180">
        <v>2</v>
      </c>
      <c r="AQ141" s="180" t="s">
        <v>5544</v>
      </c>
      <c r="AR141" s="180" t="s">
        <v>5543</v>
      </c>
      <c r="AS141" s="181">
        <v>44557</v>
      </c>
      <c r="AT141" s="196" t="s">
        <v>1315</v>
      </c>
      <c r="AU141" s="188">
        <v>0</v>
      </c>
      <c r="AV141" s="188" t="s">
        <v>14</v>
      </c>
      <c r="AW141" s="188" t="s">
        <v>14</v>
      </c>
      <c r="AX141" s="188" t="s">
        <v>14</v>
      </c>
      <c r="AY141" s="188" t="s">
        <v>1314</v>
      </c>
      <c r="AZ141" s="188" t="s">
        <v>14</v>
      </c>
      <c r="BA141" s="189">
        <v>43742</v>
      </c>
      <c r="BB141" s="195" t="s">
        <v>1313</v>
      </c>
      <c r="BC141" s="180">
        <v>0</v>
      </c>
      <c r="BD141" s="180" t="s">
        <v>14</v>
      </c>
      <c r="BE141" s="180" t="s">
        <v>14</v>
      </c>
      <c r="BF141" s="180" t="s">
        <v>14</v>
      </c>
      <c r="BG141" s="180" t="s">
        <v>1312</v>
      </c>
      <c r="BH141" s="180" t="s">
        <v>14</v>
      </c>
      <c r="BI141" s="181">
        <v>43742</v>
      </c>
      <c r="BJ141" s="196" t="s">
        <v>6818</v>
      </c>
      <c r="BK141" s="196">
        <v>28</v>
      </c>
      <c r="BL141" s="196" t="s">
        <v>6568</v>
      </c>
      <c r="BM141" s="196" t="s">
        <v>21</v>
      </c>
      <c r="BN141" s="196">
        <v>2</v>
      </c>
      <c r="BO141" s="196" t="s">
        <v>6569</v>
      </c>
      <c r="BP141" s="188" t="s">
        <v>2021</v>
      </c>
      <c r="BQ141" s="197">
        <v>44591</v>
      </c>
      <c r="BR141" s="195" t="s">
        <v>1359</v>
      </c>
      <c r="BS141" s="198" t="s">
        <v>14</v>
      </c>
      <c r="BT141" s="198" t="s">
        <v>14</v>
      </c>
      <c r="BU141" s="198" t="s">
        <v>14</v>
      </c>
      <c r="BV141" s="198" t="s">
        <v>14</v>
      </c>
      <c r="BW141" s="198" t="s">
        <v>14</v>
      </c>
      <c r="BX141" s="198" t="s">
        <v>14</v>
      </c>
      <c r="BY141" s="181">
        <v>43787</v>
      </c>
      <c r="BZ141" s="196" t="s">
        <v>1360</v>
      </c>
      <c r="CA141" s="196" t="s">
        <v>14</v>
      </c>
      <c r="CB141" s="196" t="s">
        <v>14</v>
      </c>
      <c r="CC141" s="196" t="s">
        <v>14</v>
      </c>
      <c r="CD141" s="196" t="s">
        <v>14</v>
      </c>
      <c r="CE141" s="196" t="s">
        <v>14</v>
      </c>
      <c r="CF141" s="196" t="s">
        <v>14</v>
      </c>
      <c r="CG141" s="197">
        <v>43787</v>
      </c>
      <c r="CH141" s="195" t="s">
        <v>8324</v>
      </c>
      <c r="CI141" s="196" t="e">
        <v>#N/A</v>
      </c>
      <c r="CJ141" s="196" t="e">
        <v>#N/A</v>
      </c>
      <c r="CK141" s="196" t="e">
        <v>#N/A</v>
      </c>
      <c r="CL141" s="196" t="e">
        <v>#N/A</v>
      </c>
      <c r="CM141" s="196" t="e">
        <v>#N/A</v>
      </c>
      <c r="CN141" s="196" t="e">
        <v>#N/A</v>
      </c>
      <c r="CO141" s="199" t="e">
        <v>#N/A</v>
      </c>
      <c r="CP141" s="196" t="s">
        <v>183</v>
      </c>
      <c r="CQ141" s="198" t="s">
        <v>14</v>
      </c>
      <c r="CR141" s="198">
        <v>0</v>
      </c>
      <c r="CS141" s="198" t="s">
        <v>14</v>
      </c>
      <c r="CT141" s="198" t="s">
        <v>14</v>
      </c>
      <c r="CU141" s="198">
        <v>0</v>
      </c>
      <c r="CV141" s="198">
        <v>0</v>
      </c>
      <c r="CW141" s="181">
        <v>43502</v>
      </c>
      <c r="CX141" s="196" t="s">
        <v>5548</v>
      </c>
      <c r="CY141" s="188">
        <v>7000000</v>
      </c>
      <c r="CZ141" s="188" t="s">
        <v>5546</v>
      </c>
      <c r="DA141" s="188" t="s">
        <v>21</v>
      </c>
      <c r="DB141" s="188">
        <v>2</v>
      </c>
      <c r="DC141" s="188" t="s">
        <v>5552</v>
      </c>
      <c r="DD141" s="188" t="s">
        <v>5547</v>
      </c>
      <c r="DE141" s="194">
        <v>44557</v>
      </c>
      <c r="DF141" s="195" t="s">
        <v>5549</v>
      </c>
      <c r="DG141" s="180">
        <v>5851000</v>
      </c>
      <c r="DH141" s="198" t="s">
        <v>5546</v>
      </c>
      <c r="DI141" s="198" t="s">
        <v>21</v>
      </c>
      <c r="DJ141" s="198">
        <v>2</v>
      </c>
      <c r="DK141" s="198" t="s">
        <v>3574</v>
      </c>
      <c r="DL141" s="198" t="s">
        <v>5547</v>
      </c>
      <c r="DM141" s="181">
        <v>44557</v>
      </c>
      <c r="DN141" s="196" t="s">
        <v>5551</v>
      </c>
      <c r="DO141" s="188">
        <v>2706000</v>
      </c>
      <c r="DP141" s="196" t="s">
        <v>5546</v>
      </c>
      <c r="DQ141" s="196" t="s">
        <v>21</v>
      </c>
      <c r="DR141" s="196">
        <v>2</v>
      </c>
      <c r="DS141" s="196" t="s">
        <v>5550</v>
      </c>
      <c r="DT141" s="196" t="s">
        <v>5547</v>
      </c>
      <c r="DU141" s="197">
        <v>44557</v>
      </c>
      <c r="DV141" s="195" t="s">
        <v>5553</v>
      </c>
      <c r="DW141" s="180">
        <v>6050000</v>
      </c>
      <c r="DX141" s="198" t="s">
        <v>5546</v>
      </c>
      <c r="DY141" s="198" t="s">
        <v>21</v>
      </c>
      <c r="DZ141" s="198">
        <v>2</v>
      </c>
      <c r="EA141" s="198" t="s">
        <v>5552</v>
      </c>
      <c r="EB141" s="198" t="s">
        <v>5547</v>
      </c>
      <c r="EC141" s="181">
        <v>44557</v>
      </c>
      <c r="ED141" s="196" t="s">
        <v>5555</v>
      </c>
      <c r="EE141" s="188">
        <v>950000</v>
      </c>
      <c r="EF141" s="196" t="s">
        <v>5546</v>
      </c>
      <c r="EG141" s="196" t="s">
        <v>21</v>
      </c>
      <c r="EH141" s="196">
        <v>2</v>
      </c>
      <c r="EI141" s="196" t="s">
        <v>5554</v>
      </c>
      <c r="EJ141" s="196" t="s">
        <v>5547</v>
      </c>
      <c r="EK141" s="197">
        <v>44557</v>
      </c>
      <c r="EL141" s="195" t="s">
        <v>5557</v>
      </c>
      <c r="EM141" s="180">
        <v>0</v>
      </c>
      <c r="EN141" s="198" t="s">
        <v>5546</v>
      </c>
      <c r="EO141" s="198" t="s">
        <v>21</v>
      </c>
      <c r="EP141" s="198">
        <v>2</v>
      </c>
      <c r="EQ141" s="198" t="s">
        <v>5556</v>
      </c>
      <c r="ER141" s="198" t="s">
        <v>5547</v>
      </c>
      <c r="ES141" s="181">
        <v>44557</v>
      </c>
      <c r="ET141" s="196" t="s">
        <v>6819</v>
      </c>
      <c r="EU141" s="196">
        <v>28</v>
      </c>
      <c r="EV141" s="196" t="s">
        <v>6568</v>
      </c>
      <c r="EW141" s="196" t="s">
        <v>21</v>
      </c>
      <c r="EX141" s="196">
        <v>2</v>
      </c>
      <c r="EY141" s="196" t="s">
        <v>6571</v>
      </c>
      <c r="EZ141" s="196" t="s">
        <v>2021</v>
      </c>
      <c r="FA141" s="197">
        <v>44591</v>
      </c>
      <c r="FB141" s="195" t="s">
        <v>5559</v>
      </c>
      <c r="FC141" s="198">
        <v>3</v>
      </c>
      <c r="FD141" s="198" t="s">
        <v>14</v>
      </c>
      <c r="FE141" s="198" t="s">
        <v>21</v>
      </c>
      <c r="FF141" s="198">
        <v>2</v>
      </c>
      <c r="FG141" s="198" t="s">
        <v>5558</v>
      </c>
      <c r="FH141" s="198" t="s">
        <v>14</v>
      </c>
      <c r="FI141" s="181">
        <v>44557</v>
      </c>
      <c r="FJ141" s="195" t="s">
        <v>184</v>
      </c>
      <c r="FK141" s="196" t="s">
        <v>14</v>
      </c>
      <c r="FL141" s="196">
        <v>0</v>
      </c>
      <c r="FM141" s="196" t="s">
        <v>14</v>
      </c>
      <c r="FN141" s="196" t="s">
        <v>14</v>
      </c>
      <c r="FO141" s="196">
        <v>0</v>
      </c>
      <c r="FP141" s="188">
        <v>0</v>
      </c>
      <c r="FQ141" s="189">
        <v>43502</v>
      </c>
      <c r="FR141" s="195" t="s">
        <v>185</v>
      </c>
      <c r="FS141" s="198" t="s">
        <v>14</v>
      </c>
      <c r="FT141" s="198">
        <v>0</v>
      </c>
      <c r="FU141" s="198" t="s">
        <v>14</v>
      </c>
      <c r="FV141" s="198" t="s">
        <v>14</v>
      </c>
      <c r="FW141" s="198">
        <v>0</v>
      </c>
      <c r="FX141" s="198">
        <v>0</v>
      </c>
      <c r="FY141" s="181">
        <v>43502</v>
      </c>
      <c r="FZ141" s="196" t="s">
        <v>4604</v>
      </c>
      <c r="GA141" s="196">
        <v>2</v>
      </c>
      <c r="GB141" s="196" t="s">
        <v>3077</v>
      </c>
      <c r="GC141" s="196" t="s">
        <v>21</v>
      </c>
      <c r="GD141" s="196">
        <v>2</v>
      </c>
      <c r="GE141" s="196" t="s">
        <v>14</v>
      </c>
      <c r="GF141" s="196" t="s">
        <v>14</v>
      </c>
      <c r="GG141" s="197">
        <v>44496</v>
      </c>
      <c r="GH141" s="195" t="s">
        <v>4610</v>
      </c>
      <c r="GI141" s="198">
        <v>1</v>
      </c>
      <c r="GJ141" s="198" t="s">
        <v>3077</v>
      </c>
      <c r="GK141" s="198" t="s">
        <v>21</v>
      </c>
      <c r="GL141" s="198">
        <v>2</v>
      </c>
      <c r="GM141" s="198" t="s">
        <v>14</v>
      </c>
      <c r="GN141" s="198" t="s">
        <v>14</v>
      </c>
      <c r="GO141" s="181">
        <v>44496</v>
      </c>
      <c r="GP141" s="196" t="s">
        <v>4605</v>
      </c>
      <c r="GQ141" s="196">
        <v>1</v>
      </c>
      <c r="GR141" s="196" t="s">
        <v>3077</v>
      </c>
      <c r="GS141" s="196" t="s">
        <v>21</v>
      </c>
      <c r="GT141" s="196">
        <v>2</v>
      </c>
      <c r="GU141" s="196" t="s">
        <v>14</v>
      </c>
      <c r="GV141" s="196" t="s">
        <v>14</v>
      </c>
      <c r="GW141" s="197">
        <v>44496</v>
      </c>
      <c r="GX141" s="195" t="s">
        <v>4611</v>
      </c>
      <c r="GY141" s="198">
        <v>0</v>
      </c>
      <c r="GZ141" s="198" t="s">
        <v>3077</v>
      </c>
      <c r="HA141" s="198" t="s">
        <v>21</v>
      </c>
      <c r="HB141" s="198">
        <v>2</v>
      </c>
      <c r="HC141" s="198" t="s">
        <v>14</v>
      </c>
      <c r="HD141" s="198" t="s">
        <v>14</v>
      </c>
      <c r="HE141" s="181">
        <v>44496</v>
      </c>
      <c r="HF141" s="196" t="s">
        <v>4603</v>
      </c>
      <c r="HG141" s="196">
        <v>0</v>
      </c>
      <c r="HH141" s="196" t="s">
        <v>3077</v>
      </c>
      <c r="HI141" s="196" t="s">
        <v>21</v>
      </c>
      <c r="HJ141" s="196">
        <v>2</v>
      </c>
      <c r="HK141" s="196" t="s">
        <v>14</v>
      </c>
      <c r="HL141" s="196" t="s">
        <v>14</v>
      </c>
      <c r="HM141" s="197">
        <v>44496</v>
      </c>
      <c r="HN141" s="195" t="s">
        <v>4609</v>
      </c>
      <c r="HO141" s="198">
        <v>2</v>
      </c>
      <c r="HP141" s="198" t="s">
        <v>3077</v>
      </c>
      <c r="HQ141" s="198" t="s">
        <v>21</v>
      </c>
      <c r="HR141" s="198">
        <v>2</v>
      </c>
      <c r="HS141" s="198" t="s">
        <v>14</v>
      </c>
      <c r="HT141" s="198" t="s">
        <v>14</v>
      </c>
      <c r="HU141" s="181">
        <v>44496</v>
      </c>
      <c r="HV141" s="196" t="s">
        <v>4606</v>
      </c>
      <c r="HW141" s="196">
        <v>0</v>
      </c>
      <c r="HX141" s="196" t="s">
        <v>3077</v>
      </c>
      <c r="HY141" s="196" t="s">
        <v>21</v>
      </c>
      <c r="HZ141" s="196">
        <v>2</v>
      </c>
      <c r="IA141" s="196" t="s">
        <v>14</v>
      </c>
      <c r="IB141" s="196" t="s">
        <v>14</v>
      </c>
      <c r="IC141" s="197">
        <v>44496</v>
      </c>
      <c r="ID141" s="195" t="s">
        <v>4608</v>
      </c>
      <c r="IE141" s="198">
        <v>2</v>
      </c>
      <c r="IF141" s="198" t="s">
        <v>3077</v>
      </c>
      <c r="IG141" s="198" t="s">
        <v>21</v>
      </c>
      <c r="IH141" s="198">
        <v>2</v>
      </c>
      <c r="II141" s="198" t="s">
        <v>14</v>
      </c>
      <c r="IJ141" s="198" t="s">
        <v>14</v>
      </c>
      <c r="IK141" s="181">
        <v>44496</v>
      </c>
      <c r="IL141" s="196" t="s">
        <v>4607</v>
      </c>
      <c r="IM141" s="196">
        <v>2</v>
      </c>
      <c r="IN141" s="196" t="s">
        <v>3077</v>
      </c>
      <c r="IO141" s="196" t="s">
        <v>21</v>
      </c>
      <c r="IP141" s="196">
        <v>2</v>
      </c>
      <c r="IQ141" s="196" t="s">
        <v>14</v>
      </c>
      <c r="IR141" s="196" t="s">
        <v>14</v>
      </c>
      <c r="IS141" s="197">
        <v>44496</v>
      </c>
    </row>
    <row r="142" spans="1:253" x14ac:dyDescent="0.25">
      <c r="M142" s="50"/>
      <c r="U142" s="50"/>
      <c r="IK142" s="50"/>
    </row>
    <row r="143" spans="1:253" x14ac:dyDescent="0.25">
      <c r="M143" s="50"/>
      <c r="U143" s="50"/>
      <c r="IK143" s="50"/>
    </row>
    <row r="144" spans="1:253" x14ac:dyDescent="0.25">
      <c r="M144" s="50"/>
      <c r="U144" s="50"/>
      <c r="IK144" s="50"/>
    </row>
    <row r="145" spans="13:245" x14ac:dyDescent="0.25">
      <c r="M145" s="50"/>
      <c r="U145" s="50"/>
      <c r="IK145" s="50"/>
    </row>
    <row r="146" spans="13:245" x14ac:dyDescent="0.25">
      <c r="M146" s="50"/>
      <c r="U146" s="50"/>
      <c r="IK146" s="50"/>
    </row>
    <row r="147" spans="13:245" x14ac:dyDescent="0.25">
      <c r="M147" s="50"/>
      <c r="U147" s="50"/>
      <c r="IK147" s="50"/>
    </row>
    <row r="148" spans="13:245" x14ac:dyDescent="0.25">
      <c r="M148" s="50"/>
      <c r="U148" s="50"/>
      <c r="IK148" s="50"/>
    </row>
    <row r="149" spans="13:245" x14ac:dyDescent="0.25">
      <c r="M149" s="50"/>
      <c r="U149" s="50"/>
      <c r="IK149" s="50"/>
    </row>
    <row r="150" spans="13:245" x14ac:dyDescent="0.25">
      <c r="M150" s="50"/>
      <c r="U150" s="50"/>
      <c r="IK150" s="50"/>
    </row>
    <row r="151" spans="13:245" x14ac:dyDescent="0.25">
      <c r="M151" s="50"/>
      <c r="U151" s="50"/>
      <c r="IK151" s="50"/>
    </row>
    <row r="152" spans="13:245" x14ac:dyDescent="0.25">
      <c r="IK152" s="50"/>
    </row>
    <row r="153" spans="13:245" x14ac:dyDescent="0.25">
      <c r="IK153" s="50"/>
    </row>
    <row r="154" spans="13:245" x14ac:dyDescent="0.25">
      <c r="IK154" s="50"/>
    </row>
    <row r="155" spans="13:245" x14ac:dyDescent="0.25">
      <c r="IK155" s="50"/>
    </row>
    <row r="156" spans="13:245" x14ac:dyDescent="0.25">
      <c r="IK156" s="50"/>
    </row>
    <row r="157" spans="13:245" x14ac:dyDescent="0.25">
      <c r="IK157" s="50"/>
    </row>
    <row r="158" spans="13:245" x14ac:dyDescent="0.25">
      <c r="IK158" s="50"/>
    </row>
    <row r="159" spans="13:245" x14ac:dyDescent="0.25">
      <c r="IK159" s="50"/>
    </row>
    <row r="160" spans="13:245" x14ac:dyDescent="0.25">
      <c r="IK160" s="50"/>
    </row>
    <row r="161" spans="245:245" x14ac:dyDescent="0.25">
      <c r="IK161" s="50"/>
    </row>
    <row r="162" spans="245:245" x14ac:dyDescent="0.25">
      <c r="IK162" s="50"/>
    </row>
    <row r="163" spans="245:245" x14ac:dyDescent="0.25">
      <c r="IK163" s="50"/>
    </row>
    <row r="164" spans="245:245" x14ac:dyDescent="0.25">
      <c r="IK164" s="50"/>
    </row>
    <row r="165" spans="245:245" x14ac:dyDescent="0.25">
      <c r="IK165" s="50"/>
    </row>
    <row r="166" spans="245:245" x14ac:dyDescent="0.25">
      <c r="IK166" s="50"/>
    </row>
    <row r="167" spans="245:245" x14ac:dyDescent="0.25">
      <c r="IK167" s="50"/>
    </row>
    <row r="168" spans="245:245" x14ac:dyDescent="0.25">
      <c r="IK168" s="50"/>
    </row>
    <row r="169" spans="245:245" x14ac:dyDescent="0.25">
      <c r="IK169" s="50"/>
    </row>
    <row r="170" spans="245:245" x14ac:dyDescent="0.25">
      <c r="IK170" s="50"/>
    </row>
    <row r="171" spans="245:245" x14ac:dyDescent="0.25">
      <c r="IK171" s="50"/>
    </row>
    <row r="172" spans="245:245" x14ac:dyDescent="0.25">
      <c r="IK172" s="50"/>
    </row>
    <row r="173" spans="245:245" x14ac:dyDescent="0.25">
      <c r="IK173" s="50"/>
    </row>
    <row r="174" spans="245:245" x14ac:dyDescent="0.25">
      <c r="IK174" s="50"/>
    </row>
    <row r="175" spans="245:245" x14ac:dyDescent="0.25">
      <c r="IK175" s="50"/>
    </row>
    <row r="176" spans="245:245" x14ac:dyDescent="0.25">
      <c r="IK176" s="50"/>
    </row>
    <row r="177" spans="245:245" x14ac:dyDescent="0.25">
      <c r="IK177" s="50"/>
    </row>
    <row r="178" spans="245:245" x14ac:dyDescent="0.25">
      <c r="IK178" s="50"/>
    </row>
    <row r="179" spans="245:245" x14ac:dyDescent="0.25">
      <c r="IK179" s="50"/>
    </row>
    <row r="180" spans="245:245" x14ac:dyDescent="0.25">
      <c r="IK180" s="50"/>
    </row>
    <row r="181" spans="245:245" x14ac:dyDescent="0.25">
      <c r="IK181" s="50"/>
    </row>
    <row r="182" spans="245:245" x14ac:dyDescent="0.25">
      <c r="IK182" s="50"/>
    </row>
    <row r="183" spans="245:245" x14ac:dyDescent="0.25">
      <c r="IK183" s="50"/>
    </row>
    <row r="184" spans="245:245" x14ac:dyDescent="0.25">
      <c r="IK184" s="50"/>
    </row>
    <row r="185" spans="245:245" x14ac:dyDescent="0.25">
      <c r="IK185" s="50"/>
    </row>
    <row r="186" spans="245:245" x14ac:dyDescent="0.25">
      <c r="IK186" s="50"/>
    </row>
    <row r="187" spans="245:245" x14ac:dyDescent="0.25">
      <c r="IK187" s="50"/>
    </row>
    <row r="188" spans="245:245" x14ac:dyDescent="0.25">
      <c r="IK188" s="50"/>
    </row>
    <row r="189" spans="245:245" x14ac:dyDescent="0.25">
      <c r="IK189" s="50"/>
    </row>
    <row r="190" spans="245:245" x14ac:dyDescent="0.25">
      <c r="IK190" s="50"/>
    </row>
    <row r="191" spans="245:245" x14ac:dyDescent="0.25">
      <c r="IK191" s="50"/>
    </row>
    <row r="192" spans="245:245" x14ac:dyDescent="0.25">
      <c r="IK192" s="50"/>
    </row>
    <row r="193" spans="245:245" x14ac:dyDescent="0.25">
      <c r="IK193" s="50"/>
    </row>
    <row r="194" spans="245:245" x14ac:dyDescent="0.25">
      <c r="IK194" s="50"/>
    </row>
    <row r="195" spans="245:245" x14ac:dyDescent="0.25">
      <c r="IK195" s="50"/>
    </row>
    <row r="196" spans="245:245" x14ac:dyDescent="0.25">
      <c r="IK196" s="50"/>
    </row>
    <row r="197" spans="245:245" x14ac:dyDescent="0.25">
      <c r="IK197" s="50"/>
    </row>
    <row r="198" spans="245:245" x14ac:dyDescent="0.25">
      <c r="IK198" s="50"/>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A40" workbookViewId="0">
      <selection activeCell="T6" sqref="T6"/>
    </sheetView>
  </sheetViews>
  <sheetFormatPr defaultColWidth="9.42578125" defaultRowHeight="15" x14ac:dyDescent="0.25"/>
  <cols>
    <col min="1" max="1" width="36" style="51" customWidth="1"/>
    <col min="2" max="2" width="23.42578125" style="51" customWidth="1"/>
    <col min="3" max="3" width="10.42578125" style="51" bestFit="1" customWidth="1"/>
    <col min="4" max="4" width="11.42578125" style="51" bestFit="1" customWidth="1"/>
    <col min="5" max="5" width="5.42578125" style="51"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1" customWidth="1"/>
    <col min="35" max="16384" width="9.42578125" style="51"/>
  </cols>
  <sheetData>
    <row r="1" spans="1:33" s="4" customFormat="1" ht="147" customHeight="1" x14ac:dyDescent="0.2">
      <c r="A1" s="13" t="str">
        <f>'Core Indicators'!A:A</f>
        <v>Crisis</v>
      </c>
      <c r="B1" s="13" t="s">
        <v>7073</v>
      </c>
      <c r="C1" s="13" t="s">
        <v>7070</v>
      </c>
      <c r="D1" s="13" t="s">
        <v>7071</v>
      </c>
      <c r="E1" s="186" t="s">
        <v>7072</v>
      </c>
      <c r="F1" s="32" t="s">
        <v>7189</v>
      </c>
      <c r="G1" s="32" t="s">
        <v>7190</v>
      </c>
      <c r="H1" s="32" t="s">
        <v>6300</v>
      </c>
      <c r="I1" s="32" t="s">
        <v>7191</v>
      </c>
      <c r="J1" s="32" t="s">
        <v>7192</v>
      </c>
      <c r="K1" s="32" t="s">
        <v>7193</v>
      </c>
      <c r="L1" s="32" t="s">
        <v>7194</v>
      </c>
      <c r="M1" s="32" t="s">
        <v>7195</v>
      </c>
      <c r="N1" s="32" t="s">
        <v>7196</v>
      </c>
      <c r="O1" s="32" t="s">
        <v>7197</v>
      </c>
      <c r="P1" s="33" t="s">
        <v>7198</v>
      </c>
      <c r="Q1" s="32" t="s">
        <v>7199</v>
      </c>
      <c r="R1" s="32" t="s">
        <v>7200</v>
      </c>
      <c r="S1" s="32" t="s">
        <v>7201</v>
      </c>
      <c r="T1" s="32" t="s">
        <v>7202</v>
      </c>
      <c r="U1" s="32" t="s">
        <v>7203</v>
      </c>
      <c r="V1" s="33" t="s">
        <v>7204</v>
      </c>
      <c r="W1" s="33" t="s">
        <v>7205</v>
      </c>
      <c r="X1" s="33" t="s">
        <v>7206</v>
      </c>
      <c r="Y1" s="33" t="s">
        <v>3866</v>
      </c>
      <c r="Z1" s="33" t="s">
        <v>3876</v>
      </c>
      <c r="AA1" s="33" t="s">
        <v>3868</v>
      </c>
      <c r="AB1" s="33" t="s">
        <v>3076</v>
      </c>
      <c r="AC1" s="33" t="s">
        <v>3864</v>
      </c>
      <c r="AD1" s="33" t="s">
        <v>3874</v>
      </c>
      <c r="AE1" s="33" t="s">
        <v>3870</v>
      </c>
      <c r="AF1" s="33" t="s">
        <v>7149</v>
      </c>
      <c r="AG1" s="33" t="s">
        <v>3872</v>
      </c>
    </row>
    <row r="2" spans="1:33" ht="25.5" customHeight="1" x14ac:dyDescent="0.25">
      <c r="A2" s="38">
        <f>'Core Indicators'!A:A</f>
        <v>0</v>
      </c>
      <c r="B2" s="15"/>
      <c r="C2" s="15"/>
      <c r="D2" s="15"/>
      <c r="E2" s="186"/>
      <c r="F2" s="10" t="s">
        <v>7207</v>
      </c>
      <c r="G2" s="10" t="s">
        <v>7208</v>
      </c>
      <c r="H2" s="10" t="s">
        <v>7208</v>
      </c>
      <c r="I2" s="10" t="s">
        <v>7208</v>
      </c>
      <c r="J2" s="10" t="s">
        <v>7208</v>
      </c>
      <c r="K2" s="10"/>
      <c r="L2" s="10" t="s">
        <v>7208</v>
      </c>
      <c r="M2" s="10" t="s">
        <v>7208</v>
      </c>
      <c r="N2" s="10" t="s">
        <v>7208</v>
      </c>
      <c r="O2" s="10" t="s">
        <v>7208</v>
      </c>
      <c r="P2" s="10" t="s">
        <v>7209</v>
      </c>
      <c r="Q2" s="10" t="s">
        <v>7208</v>
      </c>
      <c r="R2" s="10" t="s">
        <v>7208</v>
      </c>
      <c r="S2" s="10" t="s">
        <v>7208</v>
      </c>
      <c r="T2" s="10" t="s">
        <v>7208</v>
      </c>
      <c r="U2" s="10" t="s">
        <v>7208</v>
      </c>
      <c r="V2" s="10" t="s">
        <v>7208</v>
      </c>
      <c r="W2" s="10" t="s">
        <v>7208</v>
      </c>
      <c r="X2" s="10" t="s">
        <v>7208</v>
      </c>
      <c r="Y2" s="10"/>
      <c r="Z2" s="10"/>
      <c r="AA2" s="10"/>
      <c r="AB2" s="10"/>
      <c r="AC2" s="10"/>
      <c r="AD2" s="10"/>
      <c r="AE2" s="10"/>
      <c r="AF2" s="10"/>
      <c r="AG2" s="10"/>
    </row>
    <row r="3" spans="1:33" s="37" customFormat="1" ht="20.100000000000001" customHeight="1" x14ac:dyDescent="0.25">
      <c r="A3" s="202" t="str">
        <f>'Core Indicators'!A:A</f>
        <v>Complex crisis in Afghanistan</v>
      </c>
      <c r="B3" s="202" t="str">
        <f>'Core Indicators'!B:B</f>
        <v>Complex crisis</v>
      </c>
      <c r="C3" s="202" t="str">
        <f>'Core Indicators'!C3</f>
        <v>AFG001</v>
      </c>
      <c r="D3" s="202" t="str">
        <f>'Core Indicators'!D3</f>
        <v>Afghanistan</v>
      </c>
      <c r="E3" s="202" t="str">
        <f>'Core Indicators'!E3</f>
        <v>AFG</v>
      </c>
      <c r="F3" s="35">
        <f>'Core Indicators'!O3</f>
        <v>652867</v>
      </c>
      <c r="G3" s="35">
        <f>'Core Indicators'!W3</f>
        <v>41800000</v>
      </c>
      <c r="H3" s="35">
        <f>'Core Indicators'!AE3</f>
        <v>35900000</v>
      </c>
      <c r="I3" s="35">
        <f>'Core Indicators'!AM3</f>
        <v>10857000</v>
      </c>
      <c r="J3" s="35" t="str">
        <f>'Core Indicators'!AU3</f>
        <v>x</v>
      </c>
      <c r="K3" s="35" t="str">
        <f>'Core Indicators'!BC3</f>
        <v>x</v>
      </c>
      <c r="L3" s="35">
        <f>'Core Indicators'!BK3</f>
        <v>15392</v>
      </c>
      <c r="M3" s="35" t="str">
        <f>'Core Indicators'!BS3</f>
        <v>x</v>
      </c>
      <c r="N3" s="35" t="str">
        <f>'Core Indicators'!CA3</f>
        <v>x</v>
      </c>
      <c r="O3" s="35" t="e">
        <f>'Core Indicators'!CI3</f>
        <v>#N/A</v>
      </c>
      <c r="P3" s="35">
        <f>'Core Indicators'!CQ3</f>
        <v>13114</v>
      </c>
      <c r="Q3" s="35">
        <f>'Core Indicators'!DG3</f>
        <v>5900000</v>
      </c>
      <c r="R3" s="35">
        <f>'Core Indicators'!DO3</f>
        <v>11500000</v>
      </c>
      <c r="S3" s="35">
        <f>'Core Indicators'!DW3</f>
        <v>15100000</v>
      </c>
      <c r="T3" s="35">
        <f>'Core Indicators'!EE3</f>
        <v>9300000</v>
      </c>
      <c r="U3" s="35">
        <f>'Core Indicators'!EM3</f>
        <v>0</v>
      </c>
      <c r="V3" s="35">
        <f>'Core Indicators'!FC3</f>
        <v>5</v>
      </c>
      <c r="W3" s="35" t="str">
        <f>'Core Indicators'!FK3</f>
        <v>x</v>
      </c>
      <c r="X3" s="35" t="str">
        <f>'Core Indicators'!FS3</f>
        <v>x</v>
      </c>
      <c r="Y3" s="35">
        <f>'Core Indicators'!GA3</f>
        <v>1</v>
      </c>
      <c r="Z3" s="35">
        <f>'Core Indicators'!GI3</f>
        <v>2</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00000000000001" customHeight="1" x14ac:dyDescent="0.25">
      <c r="A4" s="201" t="str">
        <f>'Core Indicators'!A:A</f>
        <v>Drought in South-West Angola</v>
      </c>
      <c r="B4" s="201" t="str">
        <f>'Core Indicators'!B:B</f>
        <v>Food Security</v>
      </c>
      <c r="C4" s="201" t="str">
        <f>'Core Indicators'!C4</f>
        <v>AGO002</v>
      </c>
      <c r="D4" s="201" t="str">
        <f>'Core Indicators'!D4</f>
        <v>Angola</v>
      </c>
      <c r="E4" s="201" t="str">
        <f>'Core Indicators'!E4</f>
        <v>AGO</v>
      </c>
      <c r="F4" s="36">
        <f>'Core Indicators'!O4</f>
        <v>212514</v>
      </c>
      <c r="G4" s="36">
        <f>'Core Indicators'!W4</f>
        <v>2727000</v>
      </c>
      <c r="H4" s="36">
        <f>'Core Indicators'!AE4</f>
        <v>2187000</v>
      </c>
      <c r="I4" s="36">
        <f>'Core Indicators'!AM4</f>
        <v>3000</v>
      </c>
      <c r="J4" s="36" t="e">
        <f>'Core Indicators'!AU4</f>
        <v>#N/A</v>
      </c>
      <c r="K4" s="36" t="e">
        <f>'Core Indicators'!BC4</f>
        <v>#N/A</v>
      </c>
      <c r="L4" s="36">
        <f>'Core Indicators'!BK4</f>
        <v>0</v>
      </c>
      <c r="M4" s="36" t="e">
        <f>'Core Indicators'!BS4</f>
        <v>#N/A</v>
      </c>
      <c r="N4" s="36" t="e">
        <f>'Core Indicators'!CA4</f>
        <v>#N/A</v>
      </c>
      <c r="O4" s="36" t="e">
        <f>'Core Indicators'!CI4</f>
        <v>#N/A</v>
      </c>
      <c r="P4" s="36" t="e">
        <f>'Core Indicators'!CQ4</f>
        <v>#N/A</v>
      </c>
      <c r="Q4" s="36">
        <f>'Core Indicators'!DG4</f>
        <v>540000</v>
      </c>
      <c r="R4" s="36">
        <f>'Core Indicators'!DO4</f>
        <v>837000</v>
      </c>
      <c r="S4" s="36">
        <f>'Core Indicators'!DW4</f>
        <v>1026000</v>
      </c>
      <c r="T4" s="36">
        <f>'Core Indicators'!EE4</f>
        <v>324000</v>
      </c>
      <c r="U4" s="36">
        <f>'Core Indicators'!EM4</f>
        <v>0</v>
      </c>
      <c r="V4" s="36">
        <f>'Core Indicators'!FC4</f>
        <v>3</v>
      </c>
      <c r="W4" s="36" t="e">
        <f>'Core Indicators'!FK4</f>
        <v>#N/A</v>
      </c>
      <c r="X4" s="36" t="e">
        <f>'Core Indicators'!FS4</f>
        <v>#N/A</v>
      </c>
      <c r="Y4" s="36">
        <f>'Core Indicators'!GA4</f>
        <v>1</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00000000000001" customHeight="1" x14ac:dyDescent="0.25">
      <c r="A5" s="202" t="str">
        <f>'Core Indicators'!A:A</f>
        <v>Nagorno-Karabakh Conflict in Armenia</v>
      </c>
      <c r="B5" s="202" t="str">
        <f>'Core Indicators'!B:B</f>
        <v>Conflict</v>
      </c>
      <c r="C5" s="202" t="str">
        <f>'Core Indicators'!C5</f>
        <v>ARM002</v>
      </c>
      <c r="D5" s="202" t="str">
        <f>'Core Indicators'!D5</f>
        <v>Armenia</v>
      </c>
      <c r="E5" s="202" t="str">
        <f>'Core Indicators'!E5</f>
        <v>ARM</v>
      </c>
      <c r="F5" s="35">
        <f>'Core Indicators'!O5</f>
        <v>28203</v>
      </c>
      <c r="G5" s="35">
        <f>'Core Indicators'!W5</f>
        <v>3024000</v>
      </c>
      <c r="H5" s="35">
        <f>'Core Indicators'!AE5</f>
        <v>84000</v>
      </c>
      <c r="I5" s="35">
        <f>'Core Indicators'!AM5</f>
        <v>66000</v>
      </c>
      <c r="J5" s="35" t="str">
        <f>'Core Indicators'!AU5</f>
        <v>x</v>
      </c>
      <c r="K5" s="35" t="str">
        <f>'Core Indicators'!BC5</f>
        <v>x</v>
      </c>
      <c r="L5" s="35">
        <f>'Core Indicators'!BK5</f>
        <v>1</v>
      </c>
      <c r="M5" s="35" t="str">
        <f>'Core Indicators'!BS5</f>
        <v>x</v>
      </c>
      <c r="N5" s="35" t="str">
        <f>'Core Indicators'!CA5</f>
        <v>x</v>
      </c>
      <c r="O5" s="35" t="e">
        <f>'Core Indicators'!CI5</f>
        <v>#N/A</v>
      </c>
      <c r="P5" s="35" t="str">
        <f>'Core Indicators'!CQ5</f>
        <v>x</v>
      </c>
      <c r="Q5" s="35">
        <f>'Core Indicators'!DG5</f>
        <v>2874000</v>
      </c>
      <c r="R5" s="35">
        <f>'Core Indicators'!DO5</f>
        <v>18000</v>
      </c>
      <c r="S5" s="35">
        <f>'Core Indicators'!DW5</f>
        <v>66000</v>
      </c>
      <c r="T5" s="35">
        <f>'Core Indicators'!EE5</f>
        <v>0</v>
      </c>
      <c r="U5" s="35">
        <f>'Core Indicators'!EM5</f>
        <v>0</v>
      </c>
      <c r="V5" s="35">
        <f>'Core Indicators'!FC5</f>
        <v>2</v>
      </c>
      <c r="W5" s="35" t="str">
        <f>'Core Indicators'!FK5</f>
        <v>x</v>
      </c>
      <c r="X5" s="35" t="str">
        <f>'Core Indicators'!FS5</f>
        <v>x</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1</v>
      </c>
      <c r="AG5" s="35">
        <f>'Core Indicators'!IM5</f>
        <v>0</v>
      </c>
    </row>
    <row r="6" spans="1:33" s="37" customFormat="1" ht="20.100000000000001" customHeight="1" x14ac:dyDescent="0.25">
      <c r="A6" s="201" t="str">
        <f>'Core Indicators'!A:A</f>
        <v>Nagorno-Karabakh conflict in Azerbaijan</v>
      </c>
      <c r="B6" s="201" t="str">
        <f>'Core Indicators'!B:B</f>
        <v>Conflict</v>
      </c>
      <c r="C6" s="201" t="str">
        <f>'Core Indicators'!C6</f>
        <v>AZE002</v>
      </c>
      <c r="D6" s="201" t="str">
        <f>'Core Indicators'!D6</f>
        <v>Azerbaijan</v>
      </c>
      <c r="E6" s="201" t="str">
        <f>'Core Indicators'!E6</f>
        <v>AZE</v>
      </c>
      <c r="F6" s="36">
        <f>'Core Indicators'!O6</f>
        <v>31560</v>
      </c>
      <c r="G6" s="36">
        <f>'Core Indicators'!W6</f>
        <v>5874000</v>
      </c>
      <c r="H6" s="36">
        <f>'Core Indicators'!AE6</f>
        <v>5874000</v>
      </c>
      <c r="I6" s="36">
        <f>'Core Indicators'!AM6</f>
        <v>91000</v>
      </c>
      <c r="J6" s="36" t="str">
        <f>'Core Indicators'!AU6</f>
        <v>x</v>
      </c>
      <c r="K6" s="36" t="str">
        <f>'Core Indicators'!BC6</f>
        <v>x</v>
      </c>
      <c r="L6" s="36">
        <f>'Core Indicators'!BK6</f>
        <v>91</v>
      </c>
      <c r="M6" s="36" t="str">
        <f>'Core Indicators'!BS6</f>
        <v>x</v>
      </c>
      <c r="N6" s="36" t="str">
        <f>'Core Indicators'!CA6</f>
        <v>x</v>
      </c>
      <c r="O6" s="36" t="e">
        <f>'Core Indicators'!CI6</f>
        <v>#N/A</v>
      </c>
      <c r="P6" s="36" t="str">
        <f>'Core Indicators'!CQ6</f>
        <v>x</v>
      </c>
      <c r="Q6" s="36" t="str">
        <f>'Core Indicators'!DG6</f>
        <v>x</v>
      </c>
      <c r="R6" s="36" t="str">
        <f>'Core Indicators'!DO6</f>
        <v>x</v>
      </c>
      <c r="S6" s="36" t="str">
        <f>'Core Indicators'!DW6</f>
        <v>x</v>
      </c>
      <c r="T6" s="36" t="str">
        <f>'Core Indicators'!EE6</f>
        <v>x</v>
      </c>
      <c r="U6" s="36" t="str">
        <f>'Core Indicators'!EM6</f>
        <v>x</v>
      </c>
      <c r="V6" s="36">
        <f>'Core Indicators'!FC6</f>
        <v>3</v>
      </c>
      <c r="W6" s="36" t="str">
        <f>'Core Indicators'!FK6</f>
        <v>x</v>
      </c>
      <c r="X6" s="36" t="str">
        <f>'Core Indicators'!FS6</f>
        <v>x</v>
      </c>
      <c r="Y6" s="36">
        <f>'Core Indicators'!GA6</f>
        <v>1</v>
      </c>
      <c r="Z6" s="36">
        <f>'Core Indicators'!GI6</f>
        <v>0</v>
      </c>
      <c r="AA6" s="36">
        <f>'Core Indicators'!GQ6</f>
        <v>1</v>
      </c>
      <c r="AB6" s="36">
        <f>'Core Indicators'!GY6</f>
        <v>0</v>
      </c>
      <c r="AC6" s="36">
        <f>'Core Indicators'!HG6</f>
        <v>0</v>
      </c>
      <c r="AD6" s="36">
        <f>'Core Indicators'!HO6</f>
        <v>0</v>
      </c>
      <c r="AE6" s="36">
        <f>'Core Indicators'!HW6</f>
        <v>1</v>
      </c>
      <c r="AF6" s="36">
        <f>'Core Indicators'!IE6</f>
        <v>2</v>
      </c>
      <c r="AG6" s="36">
        <f>'Core Indicators'!IM6</f>
        <v>1</v>
      </c>
    </row>
    <row r="7" spans="1:33" s="37" customFormat="1" ht="20.100000000000001" customHeight="1" x14ac:dyDescent="0.25">
      <c r="A7" s="202" t="str">
        <f>'Core Indicators'!A:A</f>
        <v>Complex in Burundi</v>
      </c>
      <c r="B7" s="202" t="str">
        <f>'Core Indicators'!B:B</f>
        <v>Complex crisis</v>
      </c>
      <c r="C7" s="202" t="str">
        <f>'Core Indicators'!C7</f>
        <v>BDI001</v>
      </c>
      <c r="D7" s="202" t="str">
        <f>'Core Indicators'!D7</f>
        <v>Burundi</v>
      </c>
      <c r="E7" s="202" t="str">
        <f>'Core Indicators'!E7</f>
        <v>BDI</v>
      </c>
      <c r="F7" s="35">
        <f>'Core Indicators'!O7</f>
        <v>25680</v>
      </c>
      <c r="G7" s="35">
        <f>'Core Indicators'!W7</f>
        <v>12600000</v>
      </c>
      <c r="H7" s="35">
        <f>'Core Indicators'!AE7</f>
        <v>12600000</v>
      </c>
      <c r="I7" s="35">
        <f>'Core Indicators'!AM7</f>
        <v>416000</v>
      </c>
      <c r="J7" s="35" t="str">
        <f>'Core Indicators'!AU7</f>
        <v>x</v>
      </c>
      <c r="K7" s="35">
        <f>'Core Indicators'!BC7</f>
        <v>70187</v>
      </c>
      <c r="L7" s="35">
        <f>'Core Indicators'!BK7</f>
        <v>262</v>
      </c>
      <c r="M7" s="35" t="str">
        <f>'Core Indicators'!BS7</f>
        <v>x</v>
      </c>
      <c r="N7" s="35" t="str">
        <f>'Core Indicators'!CA7</f>
        <v>x</v>
      </c>
      <c r="O7" s="35" t="e">
        <f>'Core Indicators'!CI7</f>
        <v>#N/A</v>
      </c>
      <c r="P7" s="35">
        <f>'Core Indicators'!CQ7</f>
        <v>444</v>
      </c>
      <c r="Q7" s="35">
        <f>'Core Indicators'!DG7</f>
        <v>0</v>
      </c>
      <c r="R7" s="35">
        <f>'Core Indicators'!DO7</f>
        <v>10200000</v>
      </c>
      <c r="S7" s="35">
        <f>'Core Indicators'!DW7</f>
        <v>1272000</v>
      </c>
      <c r="T7" s="35">
        <f>'Core Indicators'!EE7</f>
        <v>1032000</v>
      </c>
      <c r="U7" s="35">
        <f>'Core Indicators'!EM7</f>
        <v>96000</v>
      </c>
      <c r="V7" s="35">
        <f>'Core Indicators'!FC7</f>
        <v>5</v>
      </c>
      <c r="W7" s="35" t="str">
        <f>'Core Indicators'!FK7</f>
        <v>x</v>
      </c>
      <c r="X7" s="35" t="str">
        <f>'Core Indicators'!FS7</f>
        <v>x</v>
      </c>
      <c r="Y7" s="35">
        <f>'Core Indicators'!GA7</f>
        <v>0</v>
      </c>
      <c r="Z7" s="35">
        <f>'Core Indicators'!GI7</f>
        <v>1</v>
      </c>
      <c r="AA7" s="35">
        <f>'Core Indicators'!GQ7</f>
        <v>2</v>
      </c>
      <c r="AB7" s="35">
        <f>'Core Indicators'!GY7</f>
        <v>0</v>
      </c>
      <c r="AC7" s="35">
        <f>'Core Indicators'!HG7</f>
        <v>2</v>
      </c>
      <c r="AD7" s="35">
        <f>'Core Indicators'!HO7</f>
        <v>1</v>
      </c>
      <c r="AE7" s="35">
        <f>'Core Indicators'!HW7</f>
        <v>0</v>
      </c>
      <c r="AF7" s="35">
        <f>'Core Indicators'!IE7</f>
        <v>0</v>
      </c>
      <c r="AG7" s="35">
        <f>'Core Indicators'!IM7</f>
        <v>2</v>
      </c>
    </row>
    <row r="8" spans="1:33" s="37" customFormat="1" ht="20.100000000000001" customHeight="1" x14ac:dyDescent="0.25">
      <c r="A8" s="201" t="str">
        <f>'Core Indicators'!A:A</f>
        <v>Conflict in Burkina Faso</v>
      </c>
      <c r="B8" s="201" t="str">
        <f>'Core Indicators'!B:B</f>
        <v>Conflict</v>
      </c>
      <c r="C8" s="201" t="str">
        <f>'Core Indicators'!C8</f>
        <v>BFA002</v>
      </c>
      <c r="D8" s="201" t="str">
        <f>'Core Indicators'!D8</f>
        <v>Burkina Faso</v>
      </c>
      <c r="E8" s="201" t="str">
        <f>'Core Indicators'!E8</f>
        <v>BFA</v>
      </c>
      <c r="F8" s="36">
        <f>'Core Indicators'!O8</f>
        <v>166445</v>
      </c>
      <c r="G8" s="36">
        <f>'Core Indicators'!W8</f>
        <v>3523000</v>
      </c>
      <c r="H8" s="36">
        <f>'Core Indicators'!AE8</f>
        <v>3442000</v>
      </c>
      <c r="I8" s="36">
        <f>'Core Indicators'!AM8</f>
        <v>1441000</v>
      </c>
      <c r="J8" s="36" t="str">
        <f>'Core Indicators'!AU8</f>
        <v>x</v>
      </c>
      <c r="K8" s="36" t="str">
        <f>'Core Indicators'!BC8</f>
        <v>x</v>
      </c>
      <c r="L8" s="36">
        <f>'Core Indicators'!BK8</f>
        <v>1109</v>
      </c>
      <c r="M8" s="36" t="str">
        <f>'Core Indicators'!BS8</f>
        <v>x</v>
      </c>
      <c r="N8" s="36" t="str">
        <f>'Core Indicators'!CA8</f>
        <v>x</v>
      </c>
      <c r="O8" s="36" t="e">
        <f>'Core Indicators'!CI8</f>
        <v>#N/A</v>
      </c>
      <c r="P8" s="36" t="str">
        <f>'Core Indicators'!CQ8</f>
        <v>x</v>
      </c>
      <c r="Q8" s="36">
        <f>'Core Indicators'!DG8</f>
        <v>81000</v>
      </c>
      <c r="R8" s="36">
        <f>'Core Indicators'!DO8</f>
        <v>2000000</v>
      </c>
      <c r="S8" s="36">
        <f>'Core Indicators'!DW8</f>
        <v>983000</v>
      </c>
      <c r="T8" s="36">
        <f>'Core Indicators'!EE8</f>
        <v>175000</v>
      </c>
      <c r="U8" s="36">
        <f>'Core Indicators'!EM8</f>
        <v>284000</v>
      </c>
      <c r="V8" s="36">
        <f>'Core Indicators'!FC8</f>
        <v>4</v>
      </c>
      <c r="W8" s="36" t="str">
        <f>'Core Indicators'!FK8</f>
        <v>x</v>
      </c>
      <c r="X8" s="36" t="str">
        <f>'Core Indicators'!FS8</f>
        <v>x</v>
      </c>
      <c r="Y8" s="36">
        <f>'Core Indicators'!GA8</f>
        <v>1</v>
      </c>
      <c r="Z8" s="36">
        <f>'Core Indicators'!GI8</f>
        <v>3</v>
      </c>
      <c r="AA8" s="36">
        <f>'Core Indicators'!GQ8</f>
        <v>3</v>
      </c>
      <c r="AB8" s="36">
        <f>'Core Indicators'!GY8</f>
        <v>0</v>
      </c>
      <c r="AC8" s="36">
        <f>'Core Indicators'!HG8</f>
        <v>0</v>
      </c>
      <c r="AD8" s="36">
        <f>'Core Indicators'!HO8</f>
        <v>3</v>
      </c>
      <c r="AE8" s="36">
        <f>'Core Indicators'!HW8</f>
        <v>2</v>
      </c>
      <c r="AF8" s="36">
        <f>'Core Indicators'!IE8</f>
        <v>1</v>
      </c>
      <c r="AG8" s="36">
        <f>'Core Indicators'!IM8</f>
        <v>3</v>
      </c>
    </row>
    <row r="9" spans="1:33" s="37" customFormat="1" ht="20.100000000000001" customHeight="1" x14ac:dyDescent="0.25">
      <c r="A9" s="202" t="str">
        <f>'Core Indicators'!A:A</f>
        <v>Rohingya refugee crisis</v>
      </c>
      <c r="B9" s="202" t="str">
        <f>'Core Indicators'!B:B</f>
        <v>International displacement</v>
      </c>
      <c r="C9" s="202" t="str">
        <f>'Core Indicators'!C9</f>
        <v>BGD002</v>
      </c>
      <c r="D9" s="202" t="str">
        <f>'Core Indicators'!D9</f>
        <v>Bangladesh</v>
      </c>
      <c r="E9" s="202" t="str">
        <f>'Core Indicators'!E9</f>
        <v>BGD</v>
      </c>
      <c r="F9" s="35">
        <f>'Core Indicators'!O9</f>
        <v>650</v>
      </c>
      <c r="G9" s="35">
        <f>'Core Indicators'!W9</f>
        <v>1391000</v>
      </c>
      <c r="H9" s="35">
        <f>'Core Indicators'!AE9</f>
        <v>1391000</v>
      </c>
      <c r="I9" s="35">
        <f>'Core Indicators'!AM9</f>
        <v>919000</v>
      </c>
      <c r="J9" s="35">
        <f>'Core Indicators'!AU9</f>
        <v>607</v>
      </c>
      <c r="K9" s="35">
        <f>'Core Indicators'!BC9</f>
        <v>0</v>
      </c>
      <c r="L9" s="35" t="str">
        <f>'Core Indicators'!BK9</f>
        <v>x</v>
      </c>
      <c r="M9" s="35" t="str">
        <f>'Core Indicators'!BS9</f>
        <v>x</v>
      </c>
      <c r="N9" s="35" t="str">
        <f>'Core Indicators'!CA9</f>
        <v>x</v>
      </c>
      <c r="O9" s="35" t="e">
        <f>'Core Indicators'!CI9</f>
        <v>#N/A</v>
      </c>
      <c r="P9" s="35" t="str">
        <f>'Core Indicators'!CQ9</f>
        <v>x</v>
      </c>
      <c r="Q9" s="35">
        <f>'Core Indicators'!DG9</f>
        <v>0</v>
      </c>
      <c r="R9" s="35">
        <f>'Core Indicators'!DO9</f>
        <v>35000</v>
      </c>
      <c r="S9" s="35">
        <f>'Core Indicators'!DW9</f>
        <v>1356000</v>
      </c>
      <c r="T9" s="35">
        <f>'Core Indicators'!EE9</f>
        <v>0</v>
      </c>
      <c r="U9" s="35">
        <f>'Core Indicators'!EM9</f>
        <v>0</v>
      </c>
      <c r="V9" s="35">
        <f>'Core Indicators'!FC9</f>
        <v>3</v>
      </c>
      <c r="W9" s="35">
        <f>'Core Indicators'!FK9</f>
        <v>0</v>
      </c>
      <c r="X9" s="35">
        <f>'Core Indicators'!FS9</f>
        <v>0</v>
      </c>
      <c r="Y9" s="35">
        <f>'Core Indicators'!GA9</f>
        <v>2</v>
      </c>
      <c r="Z9" s="35">
        <f>'Core Indicators'!GI9</f>
        <v>1</v>
      </c>
      <c r="AA9" s="35">
        <f>'Core Indicators'!GQ9</f>
        <v>2</v>
      </c>
      <c r="AB9" s="35">
        <f>'Core Indicators'!GY9</f>
        <v>0</v>
      </c>
      <c r="AC9" s="35">
        <f>'Core Indicators'!HG9</f>
        <v>1</v>
      </c>
      <c r="AD9" s="35">
        <f>'Core Indicators'!HO9</f>
        <v>2</v>
      </c>
      <c r="AE9" s="35">
        <f>'Core Indicators'!HW9</f>
        <v>1</v>
      </c>
      <c r="AF9" s="35">
        <f>'Core Indicators'!IE9</f>
        <v>0</v>
      </c>
      <c r="AG9" s="35">
        <f>'Core Indicators'!IM9</f>
        <v>3</v>
      </c>
    </row>
    <row r="10" spans="1:33" s="37" customFormat="1" ht="20.100000000000001" customHeight="1" x14ac:dyDescent="0.25">
      <c r="A10" s="201" t="str">
        <f>'Core Indicators'!A:A</f>
        <v>Country level Brazil</v>
      </c>
      <c r="B10" s="201" t="str">
        <f>'Core Indicators'!B:B</f>
        <v>Multiple crises country</v>
      </c>
      <c r="C10" s="201" t="str">
        <f>'Core Indicators'!C10</f>
        <v>BRA001</v>
      </c>
      <c r="D10" s="201" t="str">
        <f>'Core Indicators'!D10</f>
        <v>Brazil</v>
      </c>
      <c r="E10" s="201" t="str">
        <f>'Core Indicators'!E10</f>
        <v>BRA</v>
      </c>
      <c r="F10" s="36">
        <f>'Core Indicators'!O10</f>
        <v>1378097</v>
      </c>
      <c r="G10" s="36">
        <f>'Core Indicators'!W10</f>
        <v>37356000</v>
      </c>
      <c r="H10" s="36">
        <f>'Core Indicators'!AE10</f>
        <v>1019000</v>
      </c>
      <c r="I10" s="36">
        <f>'Core Indicators'!AM10</f>
        <v>360000</v>
      </c>
      <c r="J10" s="36">
        <f>'Core Indicators'!AU10</f>
        <v>517</v>
      </c>
      <c r="K10" s="36" t="e">
        <f>'Core Indicators'!BC10</f>
        <v>#N/A</v>
      </c>
      <c r="L10" s="36">
        <f>'Core Indicators'!BK10</f>
        <v>31</v>
      </c>
      <c r="M10" s="36" t="e">
        <f>'Core Indicators'!BS10</f>
        <v>#N/A</v>
      </c>
      <c r="N10" s="36" t="e">
        <f>'Core Indicators'!CA10</f>
        <v>#N/A</v>
      </c>
      <c r="O10" s="36" t="e">
        <f>'Core Indicators'!CI10</f>
        <v>#N/A</v>
      </c>
      <c r="P10" s="36" t="e">
        <f>'Core Indicators'!CQ10</f>
        <v>#N/A</v>
      </c>
      <c r="Q10" s="36">
        <f>'Core Indicators'!DG10</f>
        <v>35685000</v>
      </c>
      <c r="R10" s="36">
        <f>'Core Indicators'!DO10</f>
        <v>543000</v>
      </c>
      <c r="S10" s="36">
        <f>'Core Indicators'!DW10</f>
        <v>475000</v>
      </c>
      <c r="T10" s="36">
        <f>'Core Indicators'!EE10</f>
        <v>0</v>
      </c>
      <c r="U10" s="36">
        <f>'Core Indicators'!EM10</f>
        <v>0</v>
      </c>
      <c r="V10" s="36">
        <f>'Core Indicators'!FC10</f>
        <v>2</v>
      </c>
      <c r="W10" s="36" t="e">
        <f>'Core Indicators'!FK10</f>
        <v>#N/A</v>
      </c>
      <c r="X10" s="36" t="e">
        <f>'Core Indicators'!FS10</f>
        <v>#N/A</v>
      </c>
      <c r="Y10" s="36">
        <f>'Core Indicators'!GA10</f>
        <v>0</v>
      </c>
      <c r="Z10" s="36">
        <f>'Core Indicators'!GI10</f>
        <v>2</v>
      </c>
      <c r="AA10" s="36">
        <f>'Core Indicators'!GQ10</f>
        <v>1</v>
      </c>
      <c r="AB10" s="36">
        <f>'Core Indicators'!GY10</f>
        <v>0</v>
      </c>
      <c r="AC10" s="36">
        <f>'Core Indicators'!HG10</f>
        <v>0</v>
      </c>
      <c r="AD10" s="36">
        <f>'Core Indicators'!HO10</f>
        <v>1</v>
      </c>
      <c r="AE10" s="36">
        <f>'Core Indicators'!HW10</f>
        <v>0</v>
      </c>
      <c r="AF10" s="36">
        <f>'Core Indicators'!IE10</f>
        <v>0</v>
      </c>
      <c r="AG10" s="36">
        <f>'Core Indicators'!IM10</f>
        <v>3</v>
      </c>
    </row>
    <row r="11" spans="1:33" s="37" customFormat="1" ht="20.100000000000001" customHeight="1" x14ac:dyDescent="0.25">
      <c r="A11" s="202" t="str">
        <f>'Core Indicators'!A:A</f>
        <v>Venezuela displacement in Brazil</v>
      </c>
      <c r="B11" s="202" t="str">
        <f>'Core Indicators'!B:B</f>
        <v>International displacement</v>
      </c>
      <c r="C11" s="202" t="str">
        <f>'Core Indicators'!C11</f>
        <v>BRA002</v>
      </c>
      <c r="D11" s="202" t="str">
        <f>'Core Indicators'!D11</f>
        <v>Brazil</v>
      </c>
      <c r="E11" s="202" t="str">
        <f>'Core Indicators'!E11</f>
        <v>BRA</v>
      </c>
      <c r="F11" s="35">
        <f>'Core Indicators'!O11</f>
        <v>224274</v>
      </c>
      <c r="G11" s="35">
        <f>'Core Indicators'!W11</f>
        <v>653000</v>
      </c>
      <c r="H11" s="35">
        <f>'Core Indicators'!AE11</f>
        <v>381000</v>
      </c>
      <c r="I11" s="35">
        <f>'Core Indicators'!AM11</f>
        <v>490000</v>
      </c>
      <c r="J11" s="35" t="str">
        <f>'Core Indicators'!AU11</f>
        <v>x</v>
      </c>
      <c r="K11" s="35" t="str">
        <f>'Core Indicators'!BC11</f>
        <v>x</v>
      </c>
      <c r="L11" s="35">
        <f>'Core Indicators'!BK11</f>
        <v>0</v>
      </c>
      <c r="M11" s="35" t="str">
        <f>'Core Indicators'!BS11</f>
        <v>x</v>
      </c>
      <c r="N11" s="35" t="str">
        <f>'Core Indicators'!CA11</f>
        <v>x</v>
      </c>
      <c r="O11" s="35" t="e">
        <f>'Core Indicators'!CI11</f>
        <v>#N/A</v>
      </c>
      <c r="P11" s="35" t="str">
        <f>'Core Indicators'!CQ11</f>
        <v>x</v>
      </c>
      <c r="Q11" s="35">
        <f>'Core Indicators'!DG11</f>
        <v>272000</v>
      </c>
      <c r="R11" s="35">
        <f>'Core Indicators'!DO11</f>
        <v>2000</v>
      </c>
      <c r="S11" s="35">
        <f>'Core Indicators'!DW11</f>
        <v>379000</v>
      </c>
      <c r="T11" s="35">
        <f>'Core Indicators'!EE11</f>
        <v>0</v>
      </c>
      <c r="U11" s="35">
        <f>'Core Indicators'!EM11</f>
        <v>0</v>
      </c>
      <c r="V11" s="35">
        <f>'Core Indicators'!FC11</f>
        <v>2</v>
      </c>
      <c r="W11" s="35" t="str">
        <f>'Core Indicators'!FK11</f>
        <v>x</v>
      </c>
      <c r="X11" s="35" t="str">
        <f>'Core Indicators'!FS11</f>
        <v>x</v>
      </c>
      <c r="Y11" s="35">
        <f>'Core Indicators'!GA11</f>
        <v>0</v>
      </c>
      <c r="Z11" s="35">
        <f>'Core Indicators'!GI11</f>
        <v>1</v>
      </c>
      <c r="AA11" s="35">
        <f>'Core Indicators'!GQ11</f>
        <v>1</v>
      </c>
      <c r="AB11" s="35">
        <f>'Core Indicators'!GY11</f>
        <v>0</v>
      </c>
      <c r="AC11" s="35">
        <f>'Core Indicators'!HG11</f>
        <v>0</v>
      </c>
      <c r="AD11" s="35">
        <f>'Core Indicators'!HO11</f>
        <v>1</v>
      </c>
      <c r="AE11" s="35">
        <f>'Core Indicators'!HW11</f>
        <v>0</v>
      </c>
      <c r="AF11" s="35">
        <f>'Core Indicators'!IE11</f>
        <v>0</v>
      </c>
      <c r="AG11" s="35">
        <f>'Core Indicators'!IM11</f>
        <v>0</v>
      </c>
    </row>
    <row r="12" spans="1:33" s="37" customFormat="1" ht="20.100000000000001" customHeight="1" x14ac:dyDescent="0.25">
      <c r="A12" s="201" t="str">
        <f>'Core Indicators'!A:A</f>
        <v>Floods in Bahia and Minas Gerais</v>
      </c>
      <c r="B12" s="201" t="str">
        <f>'Core Indicators'!B:B</f>
        <v>Flood</v>
      </c>
      <c r="C12" s="201" t="str">
        <f>'Core Indicators'!C12</f>
        <v>BRA003</v>
      </c>
      <c r="D12" s="201" t="str">
        <f>'Core Indicators'!D12</f>
        <v>Brazil</v>
      </c>
      <c r="E12" s="201" t="str">
        <f>'Core Indicators'!E12</f>
        <v>BRA</v>
      </c>
      <c r="F12" s="36">
        <f>'Core Indicators'!O12</f>
        <v>1153823</v>
      </c>
      <c r="G12" s="36">
        <f>'Core Indicators'!W12</f>
        <v>36051000</v>
      </c>
      <c r="H12" s="36">
        <f>'Core Indicators'!AE12</f>
        <v>638000</v>
      </c>
      <c r="I12" s="36">
        <f>'Core Indicators'!AM12</f>
        <v>96000</v>
      </c>
      <c r="J12" s="36">
        <f>'Core Indicators'!AU12</f>
        <v>517</v>
      </c>
      <c r="K12" s="36" t="e">
        <f>'Core Indicators'!BC12</f>
        <v>#N/A</v>
      </c>
      <c r="L12" s="36">
        <f>'Core Indicators'!BK12</f>
        <v>31</v>
      </c>
      <c r="M12" s="36" t="e">
        <f>'Core Indicators'!BS12</f>
        <v>#N/A</v>
      </c>
      <c r="N12" s="36" t="e">
        <f>'Core Indicators'!CA12</f>
        <v>#N/A</v>
      </c>
      <c r="O12" s="36" t="e">
        <f>'Core Indicators'!CI12</f>
        <v>#N/A</v>
      </c>
      <c r="P12" s="36" t="e">
        <f>'Core Indicators'!CQ12</f>
        <v>#N/A</v>
      </c>
      <c r="Q12" s="36">
        <f>'Core Indicators'!DG12</f>
        <v>35413000</v>
      </c>
      <c r="R12" s="36">
        <f>'Core Indicators'!DO12</f>
        <v>541000</v>
      </c>
      <c r="S12" s="36">
        <f>'Core Indicators'!DW12</f>
        <v>96000</v>
      </c>
      <c r="T12" s="36">
        <f>'Core Indicators'!EE12</f>
        <v>0</v>
      </c>
      <c r="U12" s="36">
        <f>'Core Indicators'!EM12</f>
        <v>0</v>
      </c>
      <c r="V12" s="36">
        <f>'Core Indicators'!FC12</f>
        <v>2</v>
      </c>
      <c r="W12" s="36" t="e">
        <f>'Core Indicators'!FK12</f>
        <v>#N/A</v>
      </c>
      <c r="X12" s="36" t="e">
        <f>'Core Indicators'!FS12</f>
        <v>#N/A</v>
      </c>
      <c r="Y12" s="36">
        <f>'Core Indicators'!GA12</f>
        <v>0</v>
      </c>
      <c r="Z12" s="36">
        <f>'Core Indicators'!GI12</f>
        <v>2</v>
      </c>
      <c r="AA12" s="36">
        <f>'Core Indicators'!GQ12</f>
        <v>0</v>
      </c>
      <c r="AB12" s="36">
        <f>'Core Indicators'!GY12</f>
        <v>0</v>
      </c>
      <c r="AC12" s="36">
        <f>'Core Indicators'!HG12</f>
        <v>0</v>
      </c>
      <c r="AD12" s="36">
        <f>'Core Indicators'!HO12</f>
        <v>2</v>
      </c>
      <c r="AE12" s="36">
        <f>'Core Indicators'!HW12</f>
        <v>0</v>
      </c>
      <c r="AF12" s="36">
        <f>'Core Indicators'!IE12</f>
        <v>0</v>
      </c>
      <c r="AG12" s="36">
        <f>'Core Indicators'!IM12</f>
        <v>3</v>
      </c>
    </row>
    <row r="13" spans="1:33" s="37" customFormat="1" ht="20.100000000000001" customHeight="1" x14ac:dyDescent="0.25">
      <c r="A13" s="202" t="str">
        <f>'Core Indicators'!A:A</f>
        <v>Complex crisis in CAR</v>
      </c>
      <c r="B13" s="202" t="str">
        <f>'Core Indicators'!B:B</f>
        <v>Complex crisis</v>
      </c>
      <c r="C13" s="202" t="str">
        <f>'Core Indicators'!C13</f>
        <v>CAF001</v>
      </c>
      <c r="D13" s="202" t="str">
        <f>'Core Indicators'!D13</f>
        <v>CAR</v>
      </c>
      <c r="E13" s="202" t="str">
        <f>'Core Indicators'!E13</f>
        <v>CAF</v>
      </c>
      <c r="F13" s="35">
        <f>'Core Indicators'!O13</f>
        <v>623000</v>
      </c>
      <c r="G13" s="35">
        <f>'Core Indicators'!W13</f>
        <v>4900000</v>
      </c>
      <c r="H13" s="35">
        <f>'Core Indicators'!AE13</f>
        <v>4900000</v>
      </c>
      <c r="I13" s="35">
        <f>'Core Indicators'!AM13</f>
        <v>1557000</v>
      </c>
      <c r="J13" s="35" t="str">
        <f>'Core Indicators'!AU13</f>
        <v>x</v>
      </c>
      <c r="K13" s="35" t="str">
        <f>'Core Indicators'!BC13</f>
        <v>x</v>
      </c>
      <c r="L13" s="35">
        <f>'Core Indicators'!BK13</f>
        <v>708</v>
      </c>
      <c r="M13" s="35" t="str">
        <f>'Core Indicators'!BS13</f>
        <v>x</v>
      </c>
      <c r="N13" s="35" t="str">
        <f>'Core Indicators'!CA13</f>
        <v>x</v>
      </c>
      <c r="O13" s="35" t="e">
        <f>'Core Indicators'!CI13</f>
        <v>#N/A</v>
      </c>
      <c r="P13" s="35" t="str">
        <f>'Core Indicators'!CQ13</f>
        <v>x</v>
      </c>
      <c r="Q13" s="35">
        <f>'Core Indicators'!DG13</f>
        <v>0</v>
      </c>
      <c r="R13" s="35">
        <f>'Core Indicators'!DO13</f>
        <v>2100000</v>
      </c>
      <c r="S13" s="35">
        <f>'Core Indicators'!DW13</f>
        <v>900000</v>
      </c>
      <c r="T13" s="35">
        <f>'Core Indicators'!EE13</f>
        <v>1900000</v>
      </c>
      <c r="U13" s="35">
        <f>'Core Indicators'!EM13</f>
        <v>0</v>
      </c>
      <c r="V13" s="35">
        <f>'Core Indicators'!FC13</f>
        <v>5</v>
      </c>
      <c r="W13" s="35" t="str">
        <f>'Core Indicators'!FK13</f>
        <v>x</v>
      </c>
      <c r="X13" s="35" t="str">
        <f>'Core Indicators'!FS13</f>
        <v>x</v>
      </c>
      <c r="Y13" s="35">
        <f>'Core Indicators'!GA13</f>
        <v>1</v>
      </c>
      <c r="Z13" s="35">
        <f>'Core Indicators'!GI13</f>
        <v>3</v>
      </c>
      <c r="AA13" s="35">
        <f>'Core Indicators'!GQ13</f>
        <v>2</v>
      </c>
      <c r="AB13" s="35">
        <f>'Core Indicators'!GY13</f>
        <v>3</v>
      </c>
      <c r="AC13" s="35">
        <f>'Core Indicators'!HG13</f>
        <v>0</v>
      </c>
      <c r="AD13" s="35">
        <f>'Core Indicators'!HO13</f>
        <v>3</v>
      </c>
      <c r="AE13" s="35">
        <f>'Core Indicators'!HW13</f>
        <v>3</v>
      </c>
      <c r="AF13" s="35">
        <f>'Core Indicators'!IE13</f>
        <v>0</v>
      </c>
      <c r="AG13" s="35">
        <f>'Core Indicators'!IM13</f>
        <v>3</v>
      </c>
    </row>
    <row r="14" spans="1:33" s="37" customFormat="1" ht="20.100000000000001" customHeight="1" x14ac:dyDescent="0.25">
      <c r="A14" s="201" t="str">
        <f>'Core Indicators'!A:A</f>
        <v>Multiple crises in Cameroon</v>
      </c>
      <c r="B14" s="201" t="str">
        <f>'Core Indicators'!B:B</f>
        <v>Multiple crises country</v>
      </c>
      <c r="C14" s="201" t="str">
        <f>'Core Indicators'!C14</f>
        <v>CMR001</v>
      </c>
      <c r="D14" s="201" t="str">
        <f>'Core Indicators'!D14</f>
        <v>Cameroon</v>
      </c>
      <c r="E14" s="201" t="str">
        <f>'Core Indicators'!E14</f>
        <v>CMR</v>
      </c>
      <c r="F14" s="36">
        <f>'Core Indicators'!O14</f>
        <v>440640</v>
      </c>
      <c r="G14" s="36">
        <f>'Core Indicators'!W14</f>
        <v>25876000</v>
      </c>
      <c r="H14" s="36">
        <f>'Core Indicators'!AE14</f>
        <v>4343000</v>
      </c>
      <c r="I14" s="36">
        <f>'Core Indicators'!AM14</f>
        <v>2009000</v>
      </c>
      <c r="J14" s="36">
        <f>'Core Indicators'!AU14</f>
        <v>150</v>
      </c>
      <c r="K14" s="36" t="str">
        <f>'Core Indicators'!BC14</f>
        <v>x</v>
      </c>
      <c r="L14" s="36">
        <f>'Core Indicators'!BK14</f>
        <v>670</v>
      </c>
      <c r="M14" s="36" t="str">
        <f>'Core Indicators'!BS14</f>
        <v>x</v>
      </c>
      <c r="N14" s="36" t="str">
        <f>'Core Indicators'!CA14</f>
        <v>x</v>
      </c>
      <c r="O14" s="36" t="e">
        <f>'Core Indicators'!CI14</f>
        <v>#N/A</v>
      </c>
      <c r="P14" s="36" t="str">
        <f>'Core Indicators'!CQ14</f>
        <v>x</v>
      </c>
      <c r="Q14" s="36">
        <f>'Core Indicators'!DG14</f>
        <v>21533000</v>
      </c>
      <c r="R14" s="36">
        <f>'Core Indicators'!DO14</f>
        <v>343000</v>
      </c>
      <c r="S14" s="36">
        <f>'Core Indicators'!DW14</f>
        <v>2000000</v>
      </c>
      <c r="T14" s="36">
        <f>'Core Indicators'!EE14</f>
        <v>2000000</v>
      </c>
      <c r="U14" s="36">
        <f>'Core Indicators'!EM14</f>
        <v>0</v>
      </c>
      <c r="V14" s="36">
        <f>'Core Indicators'!FC14</f>
        <v>5</v>
      </c>
      <c r="W14" s="36" t="str">
        <f>'Core Indicators'!FK14</f>
        <v>x</v>
      </c>
      <c r="X14" s="36" t="str">
        <f>'Core Indicators'!FS14</f>
        <v>x</v>
      </c>
      <c r="Y14" s="36">
        <f>'Core Indicators'!GA14</f>
        <v>1</v>
      </c>
      <c r="Z14" s="36">
        <f>'Core Indicators'!GI14</f>
        <v>3</v>
      </c>
      <c r="AA14" s="36">
        <f>'Core Indicators'!GQ14</f>
        <v>3</v>
      </c>
      <c r="AB14" s="36">
        <f>'Core Indicators'!GY14</f>
        <v>2</v>
      </c>
      <c r="AC14" s="36">
        <f>'Core Indicators'!HG14</f>
        <v>2</v>
      </c>
      <c r="AD14" s="36">
        <f>'Core Indicators'!HO14</f>
        <v>3</v>
      </c>
      <c r="AE14" s="36">
        <f>'Core Indicators'!HW14</f>
        <v>3</v>
      </c>
      <c r="AF14" s="36">
        <f>'Core Indicators'!IE14</f>
        <v>1</v>
      </c>
      <c r="AG14" s="36">
        <f>'Core Indicators'!IM14</f>
        <v>3</v>
      </c>
    </row>
    <row r="15" spans="1:33" s="37" customFormat="1" ht="20.100000000000001" customHeight="1" x14ac:dyDescent="0.25">
      <c r="A15" s="202" t="str">
        <f>'Core Indicators'!A:A</f>
        <v>Boko Haram in Cameroon</v>
      </c>
      <c r="B15" s="202" t="str">
        <f>'Core Indicators'!B:B</f>
        <v>Conflict</v>
      </c>
      <c r="C15" s="202" t="str">
        <f>'Core Indicators'!C15</f>
        <v>CMR002</v>
      </c>
      <c r="D15" s="202" t="str">
        <f>'Core Indicators'!D15</f>
        <v>Cameroon</v>
      </c>
      <c r="E15" s="202" t="str">
        <f>'Core Indicators'!E15</f>
        <v>CMR</v>
      </c>
      <c r="F15" s="35">
        <f>'Core Indicators'!O15</f>
        <v>34263</v>
      </c>
      <c r="G15" s="35">
        <f>'Core Indicators'!W15</f>
        <v>3112000</v>
      </c>
      <c r="H15" s="35">
        <f>'Core Indicators'!AE15</f>
        <v>1200000</v>
      </c>
      <c r="I15" s="35">
        <f>'Core Indicators'!AM15</f>
        <v>580000</v>
      </c>
      <c r="J15" s="35" t="str">
        <f>'Core Indicators'!AU15</f>
        <v>x</v>
      </c>
      <c r="K15" s="35" t="str">
        <f>'Core Indicators'!BC15</f>
        <v>x</v>
      </c>
      <c r="L15" s="35">
        <f>'Core Indicators'!BK15</f>
        <v>212</v>
      </c>
      <c r="M15" s="35" t="str">
        <f>'Core Indicators'!BS15</f>
        <v>x</v>
      </c>
      <c r="N15" s="35" t="str">
        <f>'Core Indicators'!CA15</f>
        <v>x</v>
      </c>
      <c r="O15" s="35" t="e">
        <f>'Core Indicators'!CI15</f>
        <v>#N/A</v>
      </c>
      <c r="P15" s="35">
        <f>'Core Indicators'!CQ15</f>
        <v>5.2</v>
      </c>
      <c r="Q15" s="35">
        <f>'Core Indicators'!DG15</f>
        <v>1912000</v>
      </c>
      <c r="R15" s="35">
        <f>'Core Indicators'!DO15</f>
        <v>0</v>
      </c>
      <c r="S15" s="35">
        <f>'Core Indicators'!DW15</f>
        <v>917000</v>
      </c>
      <c r="T15" s="35">
        <f>'Core Indicators'!EE15</f>
        <v>284000</v>
      </c>
      <c r="U15" s="35">
        <f>'Core Indicators'!EM15</f>
        <v>0</v>
      </c>
      <c r="V15" s="35">
        <f>'Core Indicators'!FC15</f>
        <v>5</v>
      </c>
      <c r="W15" s="35" t="str">
        <f>'Core Indicators'!FK15</f>
        <v>x</v>
      </c>
      <c r="X15" s="35" t="str">
        <f>'Core Indicators'!FS15</f>
        <v>x</v>
      </c>
      <c r="Y15" s="35">
        <f>'Core Indicators'!GA15</f>
        <v>1</v>
      </c>
      <c r="Z15" s="35">
        <f>'Core Indicators'!GI15</f>
        <v>2</v>
      </c>
      <c r="AA15" s="35">
        <f>'Core Indicators'!GQ15</f>
        <v>1</v>
      </c>
      <c r="AB15" s="35">
        <f>'Core Indicators'!GY15</f>
        <v>0</v>
      </c>
      <c r="AC15" s="35">
        <f>'Core Indicators'!HG15</f>
        <v>0</v>
      </c>
      <c r="AD15" s="35">
        <f>'Core Indicators'!HO15</f>
        <v>3</v>
      </c>
      <c r="AE15" s="35">
        <f>'Core Indicators'!HW15</f>
        <v>2</v>
      </c>
      <c r="AF15" s="35">
        <f>'Core Indicators'!IE15</f>
        <v>1</v>
      </c>
      <c r="AG15" s="35">
        <f>'Core Indicators'!IM15</f>
        <v>3</v>
      </c>
    </row>
    <row r="16" spans="1:33" s="37" customFormat="1" ht="20.100000000000001" customHeight="1" x14ac:dyDescent="0.25">
      <c r="A16" s="201" t="str">
        <f>'Core Indicators'!A:A</f>
        <v>Anglophone Crisis in Cameroon</v>
      </c>
      <c r="B16" s="201" t="str">
        <f>'Core Indicators'!B:B</f>
        <v>Conflict</v>
      </c>
      <c r="C16" s="201" t="str">
        <f>'Core Indicators'!C16</f>
        <v>CMR003</v>
      </c>
      <c r="D16" s="201" t="str">
        <f>'Core Indicators'!D16</f>
        <v>Cameroon</v>
      </c>
      <c r="E16" s="201" t="str">
        <f>'Core Indicators'!E16</f>
        <v>CMR</v>
      </c>
      <c r="F16" s="36">
        <f>'Core Indicators'!O16</f>
        <v>76850</v>
      </c>
      <c r="G16" s="36">
        <f>'Core Indicators'!W16</f>
        <v>4476000</v>
      </c>
      <c r="H16" s="36">
        <f>'Core Indicators'!AE16</f>
        <v>2449000</v>
      </c>
      <c r="I16" s="36">
        <f>'Core Indicators'!AM16</f>
        <v>1117000</v>
      </c>
      <c r="J16" s="36" t="str">
        <f>'Core Indicators'!AU16</f>
        <v>x</v>
      </c>
      <c r="K16" s="36" t="str">
        <f>'Core Indicators'!BC16</f>
        <v>x</v>
      </c>
      <c r="L16" s="36">
        <f>'Core Indicators'!BK16</f>
        <v>286</v>
      </c>
      <c r="M16" s="36" t="str">
        <f>'Core Indicators'!BS16</f>
        <v>x</v>
      </c>
      <c r="N16" s="36" t="str">
        <f>'Core Indicators'!CA16</f>
        <v>x</v>
      </c>
      <c r="O16" s="36" t="e">
        <f>'Core Indicators'!CI16</f>
        <v>#N/A</v>
      </c>
      <c r="P16" s="36" t="str">
        <f>'Core Indicators'!CQ16</f>
        <v>x</v>
      </c>
      <c r="Q16" s="36">
        <f>'Core Indicators'!DG16</f>
        <v>2027000</v>
      </c>
      <c r="R16" s="36">
        <f>'Core Indicators'!DO16</f>
        <v>1489000</v>
      </c>
      <c r="S16" s="36">
        <f>'Core Indicators'!DW16</f>
        <v>882000</v>
      </c>
      <c r="T16" s="36">
        <f>'Core Indicators'!EE16</f>
        <v>78000</v>
      </c>
      <c r="U16" s="36">
        <f>'Core Indicators'!EM16</f>
        <v>0</v>
      </c>
      <c r="V16" s="36">
        <f>'Core Indicators'!FC16</f>
        <v>4</v>
      </c>
      <c r="W16" s="36" t="str">
        <f>'Core Indicators'!FK16</f>
        <v>x</v>
      </c>
      <c r="X16" s="36">
        <f>'Core Indicators'!FS16</f>
        <v>377500</v>
      </c>
      <c r="Y16" s="36">
        <f>'Core Indicators'!GA16</f>
        <v>1</v>
      </c>
      <c r="Z16" s="36">
        <f>'Core Indicators'!GI16</f>
        <v>3</v>
      </c>
      <c r="AA16" s="36">
        <f>'Core Indicators'!GQ16</f>
        <v>3</v>
      </c>
      <c r="AB16" s="36">
        <f>'Core Indicators'!GY16</f>
        <v>2</v>
      </c>
      <c r="AC16" s="36">
        <f>'Core Indicators'!HG16</f>
        <v>2</v>
      </c>
      <c r="AD16" s="36">
        <f>'Core Indicators'!HO16</f>
        <v>3</v>
      </c>
      <c r="AE16" s="36">
        <f>'Core Indicators'!HW16</f>
        <v>3</v>
      </c>
      <c r="AF16" s="36">
        <f>'Core Indicators'!IE16</f>
        <v>1</v>
      </c>
      <c r="AG16" s="36">
        <f>'Core Indicators'!IM16</f>
        <v>3</v>
      </c>
    </row>
    <row r="17" spans="1:33" s="37" customFormat="1" ht="20.100000000000001" customHeight="1" x14ac:dyDescent="0.25">
      <c r="A17" s="202" t="str">
        <f>'Core Indicators'!A:A</f>
        <v>CAR refugees in Cameroon</v>
      </c>
      <c r="B17" s="202" t="str">
        <f>'Core Indicators'!B:B</f>
        <v>International displacement</v>
      </c>
      <c r="C17" s="202" t="str">
        <f>'Core Indicators'!C17</f>
        <v>CMR004</v>
      </c>
      <c r="D17" s="202" t="str">
        <f>'Core Indicators'!D17</f>
        <v>Cameroon</v>
      </c>
      <c r="E17" s="202" t="str">
        <f>'Core Indicators'!E17</f>
        <v>CMR</v>
      </c>
      <c r="F17" s="35">
        <f>'Core Indicators'!O17</f>
        <v>172703</v>
      </c>
      <c r="G17" s="35">
        <f>'Core Indicators'!W17</f>
        <v>1565000</v>
      </c>
      <c r="H17" s="35">
        <f>'Core Indicators'!AE17</f>
        <v>316000</v>
      </c>
      <c r="I17" s="35">
        <f>'Core Indicators'!AM17</f>
        <v>320000</v>
      </c>
      <c r="J17" s="35">
        <f>'Core Indicators'!AU17</f>
        <v>0</v>
      </c>
      <c r="K17" s="35" t="str">
        <f>'Core Indicators'!BC17</f>
        <v>x</v>
      </c>
      <c r="L17" s="35" t="str">
        <f>'Core Indicators'!BK17</f>
        <v>x</v>
      </c>
      <c r="M17" s="35">
        <f>'Core Indicators'!BS17</f>
        <v>0</v>
      </c>
      <c r="N17" s="35">
        <f>'Core Indicators'!CA17</f>
        <v>0</v>
      </c>
      <c r="O17" s="35" t="e">
        <f>'Core Indicators'!CI17</f>
        <v>#N/A</v>
      </c>
      <c r="P17" s="35" t="str">
        <f>'Core Indicators'!CQ17</f>
        <v>x</v>
      </c>
      <c r="Q17" s="35">
        <f>'Core Indicators'!DG17</f>
        <v>1249000</v>
      </c>
      <c r="R17" s="35">
        <f>'Core Indicators'!DO17</f>
        <v>0</v>
      </c>
      <c r="S17" s="35">
        <f>'Core Indicators'!DW17</f>
        <v>316000</v>
      </c>
      <c r="T17" s="35">
        <f>'Core Indicators'!EE17</f>
        <v>0</v>
      </c>
      <c r="U17" s="35">
        <f>'Core Indicators'!EM17</f>
        <v>0</v>
      </c>
      <c r="V17" s="35">
        <f>'Core Indicators'!FC17</f>
        <v>3</v>
      </c>
      <c r="W17" s="35" t="str">
        <f>'Core Indicators'!FK17</f>
        <v>x</v>
      </c>
      <c r="X17" s="35" t="str">
        <f>'Core Indicators'!FS17</f>
        <v>x</v>
      </c>
      <c r="Y17" s="35">
        <f>'Core Indicators'!GA17</f>
        <v>1</v>
      </c>
      <c r="Z17" s="35">
        <f>'Core Indicators'!GI17</f>
        <v>2</v>
      </c>
      <c r="AA17" s="35">
        <f>'Core Indicators'!GQ17</f>
        <v>0</v>
      </c>
      <c r="AB17" s="35">
        <f>'Core Indicators'!GY17</f>
        <v>0</v>
      </c>
      <c r="AC17" s="35">
        <f>'Core Indicators'!HG17</f>
        <v>0</v>
      </c>
      <c r="AD17" s="35">
        <f>'Core Indicators'!HO17</f>
        <v>2</v>
      </c>
      <c r="AE17" s="35">
        <f>'Core Indicators'!HW17</f>
        <v>0</v>
      </c>
      <c r="AF17" s="35">
        <f>'Core Indicators'!IE17</f>
        <v>1</v>
      </c>
      <c r="AG17" s="35">
        <f>'Core Indicators'!IM17</f>
        <v>2</v>
      </c>
    </row>
    <row r="18" spans="1:33" s="37" customFormat="1" ht="20.100000000000001" customHeight="1" x14ac:dyDescent="0.25">
      <c r="A18" s="201" t="str">
        <f>'Core Indicators'!A:A</f>
        <v>Complex crisis in DRC</v>
      </c>
      <c r="B18" s="201" t="str">
        <f>'Core Indicators'!B:B</f>
        <v>Complex crisis</v>
      </c>
      <c r="C18" s="201" t="str">
        <f>'Core Indicators'!C18</f>
        <v>COD001</v>
      </c>
      <c r="D18" s="201" t="str">
        <f>'Core Indicators'!D18</f>
        <v>DRC</v>
      </c>
      <c r="E18" s="201" t="str">
        <f>'Core Indicators'!E18</f>
        <v>COD</v>
      </c>
      <c r="F18" s="36">
        <f>'Core Indicators'!O18</f>
        <v>2267048</v>
      </c>
      <c r="G18" s="36">
        <f>'Core Indicators'!W18</f>
        <v>27000000</v>
      </c>
      <c r="H18" s="36">
        <f>'Core Indicators'!AE18</f>
        <v>25500000</v>
      </c>
      <c r="I18" s="36">
        <f>'Core Indicators'!AM18</f>
        <v>10163000</v>
      </c>
      <c r="J18" s="36" t="str">
        <f>'Core Indicators'!AU18</f>
        <v>x</v>
      </c>
      <c r="K18" s="36" t="str">
        <f>'Core Indicators'!BC18</f>
        <v>x</v>
      </c>
      <c r="L18" s="36">
        <f>'Core Indicators'!BK18</f>
        <v>2231</v>
      </c>
      <c r="M18" s="36" t="str">
        <f>'Core Indicators'!BS18</f>
        <v>x</v>
      </c>
      <c r="N18" s="36" t="str">
        <f>'Core Indicators'!CA18</f>
        <v>x</v>
      </c>
      <c r="O18" s="36" t="e">
        <f>'Core Indicators'!CI18</f>
        <v>#N/A</v>
      </c>
      <c r="P18" s="36">
        <f>'Core Indicators'!CQ18</f>
        <v>1700</v>
      </c>
      <c r="Q18" s="36">
        <f>'Core Indicators'!DG18</f>
        <v>1500000</v>
      </c>
      <c r="R18" s="36">
        <f>'Core Indicators'!DO18</f>
        <v>9500000</v>
      </c>
      <c r="S18" s="36">
        <f>'Core Indicators'!DW18</f>
        <v>12500000</v>
      </c>
      <c r="T18" s="36">
        <f>'Core Indicators'!EE18</f>
        <v>2900000</v>
      </c>
      <c r="U18" s="36">
        <f>'Core Indicators'!EM18</f>
        <v>600000</v>
      </c>
      <c r="V18" s="36">
        <f>'Core Indicators'!FC18</f>
        <v>5</v>
      </c>
      <c r="W18" s="36" t="str">
        <f>'Core Indicators'!FK18</f>
        <v>x</v>
      </c>
      <c r="X18" s="36" t="str">
        <f>'Core Indicators'!FS18</f>
        <v>x</v>
      </c>
      <c r="Y18" s="36">
        <f>'Core Indicators'!GA18</f>
        <v>1</v>
      </c>
      <c r="Z18" s="36">
        <f>'Core Indicators'!GI18</f>
        <v>3</v>
      </c>
      <c r="AA18" s="36">
        <f>'Core Indicators'!GQ18</f>
        <v>2</v>
      </c>
      <c r="AB18" s="36">
        <f>'Core Indicators'!GY18</f>
        <v>3</v>
      </c>
      <c r="AC18" s="36">
        <f>'Core Indicators'!HG18</f>
        <v>0</v>
      </c>
      <c r="AD18" s="36">
        <f>'Core Indicators'!HO18</f>
        <v>2</v>
      </c>
      <c r="AE18" s="36">
        <f>'Core Indicators'!HW18</f>
        <v>3</v>
      </c>
      <c r="AF18" s="36">
        <f>'Core Indicators'!IE18</f>
        <v>1</v>
      </c>
      <c r="AG18" s="36">
        <f>'Core Indicators'!IM18</f>
        <v>3</v>
      </c>
    </row>
    <row r="19" spans="1:33" s="37" customFormat="1" ht="20.100000000000001" customHeight="1" x14ac:dyDescent="0.25">
      <c r="A19" s="202" t="str">
        <f>'Core Indicators'!A:A</f>
        <v>Complex crisis in Congo</v>
      </c>
      <c r="B19" s="202" t="str">
        <f>'Core Indicators'!B:B</f>
        <v>Complex crisis</v>
      </c>
      <c r="C19" s="202" t="str">
        <f>'Core Indicators'!C19</f>
        <v>COG001</v>
      </c>
      <c r="D19" s="202" t="str">
        <f>'Core Indicators'!D19</f>
        <v>Congo</v>
      </c>
      <c r="E19" s="202" t="str">
        <f>'Core Indicators'!E19</f>
        <v>COG</v>
      </c>
      <c r="F19" s="35">
        <f>'Core Indicators'!O19</f>
        <v>341500</v>
      </c>
      <c r="G19" s="35">
        <f>'Core Indicators'!W19</f>
        <v>5599000</v>
      </c>
      <c r="H19" s="35">
        <f>'Core Indicators'!AE19</f>
        <v>1200000</v>
      </c>
      <c r="I19" s="35">
        <f>'Core Indicators'!AM19</f>
        <v>295000</v>
      </c>
      <c r="J19" s="35" t="str">
        <f>'Core Indicators'!AU19</f>
        <v>x</v>
      </c>
      <c r="K19" s="35" t="str">
        <f>'Core Indicators'!BC19</f>
        <v>x</v>
      </c>
      <c r="L19" s="35" t="str">
        <f>'Core Indicators'!BK19</f>
        <v>x</v>
      </c>
      <c r="M19" s="35" t="str">
        <f>'Core Indicators'!BS19</f>
        <v>x</v>
      </c>
      <c r="N19" s="35" t="str">
        <f>'Core Indicators'!CA19</f>
        <v>x</v>
      </c>
      <c r="O19" s="35" t="e">
        <f>'Core Indicators'!CI19</f>
        <v>#N/A</v>
      </c>
      <c r="P19" s="35" t="str">
        <f>'Core Indicators'!CQ19</f>
        <v>x</v>
      </c>
      <c r="Q19" s="35">
        <f>'Core Indicators'!DG19</f>
        <v>4399000</v>
      </c>
      <c r="R19" s="35">
        <f>'Core Indicators'!DO19</f>
        <v>0</v>
      </c>
      <c r="S19" s="35">
        <f>'Core Indicators'!DW19</f>
        <v>1200000</v>
      </c>
      <c r="T19" s="35">
        <f>'Core Indicators'!EE19</f>
        <v>0</v>
      </c>
      <c r="U19" s="35">
        <f>'Core Indicators'!EM19</f>
        <v>0</v>
      </c>
      <c r="V19" s="35">
        <f>'Core Indicators'!FC19</f>
        <v>5</v>
      </c>
      <c r="W19" s="35" t="str">
        <f>'Core Indicators'!FK19</f>
        <v>x</v>
      </c>
      <c r="X19" s="35" t="str">
        <f>'Core Indicators'!FS19</f>
        <v>x</v>
      </c>
      <c r="Y19" s="35">
        <f>'Core Indicators'!GA19</f>
        <v>1</v>
      </c>
      <c r="Z19" s="35">
        <f>'Core Indicators'!GI19</f>
        <v>0</v>
      </c>
      <c r="AA19" s="35">
        <f>'Core Indicators'!GQ19</f>
        <v>0</v>
      </c>
      <c r="AB19" s="35">
        <f>'Core Indicators'!GY19</f>
        <v>0</v>
      </c>
      <c r="AC19" s="35">
        <f>'Core Indicators'!HG19</f>
        <v>0</v>
      </c>
      <c r="AD19" s="35">
        <f>'Core Indicators'!HO19</f>
        <v>2</v>
      </c>
      <c r="AE19" s="35">
        <f>'Core Indicators'!HW19</f>
        <v>0</v>
      </c>
      <c r="AF19" s="35">
        <f>'Core Indicators'!IE19</f>
        <v>0</v>
      </c>
      <c r="AG19" s="35">
        <f>'Core Indicators'!IM19</f>
        <v>3</v>
      </c>
    </row>
    <row r="20" spans="1:33" s="37" customFormat="1" ht="20.100000000000001" customHeight="1" x14ac:dyDescent="0.25">
      <c r="A20" s="201" t="str">
        <f>'Core Indicators'!A:A</f>
        <v>Complex crisis in Colombia</v>
      </c>
      <c r="B20" s="201" t="str">
        <f>'Core Indicators'!B:B</f>
        <v>Complex crisis</v>
      </c>
      <c r="C20" s="201" t="str">
        <f>'Core Indicators'!C20</f>
        <v>COL001</v>
      </c>
      <c r="D20" s="201" t="str">
        <f>'Core Indicators'!D20</f>
        <v>Colombia</v>
      </c>
      <c r="E20" s="201" t="str">
        <f>'Core Indicators'!E20</f>
        <v>COL</v>
      </c>
      <c r="F20" s="36">
        <f>'Core Indicators'!O20</f>
        <v>1109500</v>
      </c>
      <c r="G20" s="36">
        <f>'Core Indicators'!W20</f>
        <v>50300000</v>
      </c>
      <c r="H20" s="36">
        <f>'Core Indicators'!AE20</f>
        <v>6610000</v>
      </c>
      <c r="I20" s="36">
        <f>'Core Indicators'!AM20</f>
        <v>4922000</v>
      </c>
      <c r="J20" s="36" t="str">
        <f>'Core Indicators'!AU20</f>
        <v>x</v>
      </c>
      <c r="K20" s="36" t="str">
        <f>'Core Indicators'!BC20</f>
        <v>x</v>
      </c>
      <c r="L20" s="36">
        <f>'Core Indicators'!BK20</f>
        <v>258</v>
      </c>
      <c r="M20" s="36" t="str">
        <f>'Core Indicators'!BS20</f>
        <v>x</v>
      </c>
      <c r="N20" s="36" t="str">
        <f>'Core Indicators'!CA20</f>
        <v>x</v>
      </c>
      <c r="O20" s="36" t="e">
        <f>'Core Indicators'!CI20</f>
        <v>#N/A</v>
      </c>
      <c r="P20" s="36" t="str">
        <f>'Core Indicators'!CQ20</f>
        <v>x</v>
      </c>
      <c r="Q20" s="36">
        <f>'Core Indicators'!DG20</f>
        <v>43690000</v>
      </c>
      <c r="R20" s="36">
        <f>'Core Indicators'!DO20</f>
        <v>1100000</v>
      </c>
      <c r="S20" s="36">
        <f>'Core Indicators'!DW20</f>
        <v>2700000</v>
      </c>
      <c r="T20" s="36">
        <f>'Core Indicators'!EE20</f>
        <v>2500000</v>
      </c>
      <c r="U20" s="36">
        <f>'Core Indicators'!EM20</f>
        <v>310000</v>
      </c>
      <c r="V20" s="36">
        <f>'Core Indicators'!FC20</f>
        <v>5</v>
      </c>
      <c r="W20" s="36">
        <f>'Core Indicators'!FK20</f>
        <v>1800000</v>
      </c>
      <c r="X20" s="36">
        <f>'Core Indicators'!FS20</f>
        <v>11500</v>
      </c>
      <c r="Y20" s="36">
        <f>'Core Indicators'!GA20</f>
        <v>0</v>
      </c>
      <c r="Z20" s="36">
        <f>'Core Indicators'!GI20</f>
        <v>3</v>
      </c>
      <c r="AA20" s="36">
        <f>'Core Indicators'!GQ20</f>
        <v>1</v>
      </c>
      <c r="AB20" s="36">
        <f>'Core Indicators'!GY20</f>
        <v>0</v>
      </c>
      <c r="AC20" s="36">
        <f>'Core Indicators'!HG20</f>
        <v>2</v>
      </c>
      <c r="AD20" s="36">
        <f>'Core Indicators'!HO20</f>
        <v>2</v>
      </c>
      <c r="AE20" s="36">
        <f>'Core Indicators'!HW20</f>
        <v>3</v>
      </c>
      <c r="AF20" s="36">
        <f>'Core Indicators'!IE20</f>
        <v>2</v>
      </c>
      <c r="AG20" s="36">
        <f>'Core Indicators'!IM20</f>
        <v>3</v>
      </c>
    </row>
    <row r="21" spans="1:33" s="37" customFormat="1" ht="20.100000000000001" customHeight="1" x14ac:dyDescent="0.25">
      <c r="A21" s="202" t="str">
        <f>'Core Indicators'!A:A</f>
        <v>Venezuela displacement in Colombia</v>
      </c>
      <c r="B21" s="202" t="str">
        <f>'Core Indicators'!B:B</f>
        <v>International displacement</v>
      </c>
      <c r="C21" s="202" t="str">
        <f>'Core Indicators'!C21</f>
        <v>COL002</v>
      </c>
      <c r="D21" s="202" t="str">
        <f>'Core Indicators'!D21</f>
        <v>Colombia</v>
      </c>
      <c r="E21" s="202" t="str">
        <f>'Core Indicators'!E21</f>
        <v>COL</v>
      </c>
      <c r="F21" s="35">
        <f>'Core Indicators'!O21</f>
        <v>111093</v>
      </c>
      <c r="G21" s="35">
        <f>'Core Indicators'!W21</f>
        <v>22011000</v>
      </c>
      <c r="H21" s="35">
        <f>'Core Indicators'!AE21</f>
        <v>5834000</v>
      </c>
      <c r="I21" s="35">
        <f>'Core Indicators'!AM21</f>
        <v>1547000</v>
      </c>
      <c r="J21" s="35" t="str">
        <f>'Core Indicators'!AU21</f>
        <v>x</v>
      </c>
      <c r="K21" s="35" t="str">
        <f>'Core Indicators'!BC21</f>
        <v>x</v>
      </c>
      <c r="L21" s="35" t="str">
        <f>'Core Indicators'!BK21</f>
        <v>x</v>
      </c>
      <c r="M21" s="35" t="str">
        <f>'Core Indicators'!BS21</f>
        <v>x</v>
      </c>
      <c r="N21" s="35" t="str">
        <f>'Core Indicators'!CA21</f>
        <v>x</v>
      </c>
      <c r="O21" s="35" t="e">
        <f>'Core Indicators'!CI21</f>
        <v>#N/A</v>
      </c>
      <c r="P21" s="35" t="str">
        <f>'Core Indicators'!CQ21</f>
        <v>x</v>
      </c>
      <c r="Q21" s="35">
        <f>'Core Indicators'!DG21</f>
        <v>16177000</v>
      </c>
      <c r="R21" s="35">
        <f>'Core Indicators'!DO21</f>
        <v>1734000</v>
      </c>
      <c r="S21" s="35">
        <f>'Core Indicators'!DW21</f>
        <v>4100000</v>
      </c>
      <c r="T21" s="35">
        <f>'Core Indicators'!EE21</f>
        <v>0</v>
      </c>
      <c r="U21" s="35">
        <f>'Core Indicators'!EM21</f>
        <v>0</v>
      </c>
      <c r="V21" s="35">
        <f>'Core Indicators'!FC21</f>
        <v>3</v>
      </c>
      <c r="W21" s="35" t="str">
        <f>'Core Indicators'!FK21</f>
        <v>x</v>
      </c>
      <c r="X21" s="35" t="str">
        <f>'Core Indicators'!FS21</f>
        <v>x</v>
      </c>
      <c r="Y21" s="35">
        <f>'Core Indicators'!GA21</f>
        <v>0</v>
      </c>
      <c r="Z21" s="35">
        <f>'Core Indicators'!GI21</f>
        <v>2</v>
      </c>
      <c r="AA21" s="35">
        <f>'Core Indicators'!GQ21</f>
        <v>1</v>
      </c>
      <c r="AB21" s="35">
        <f>'Core Indicators'!GY21</f>
        <v>0</v>
      </c>
      <c r="AC21" s="35">
        <f>'Core Indicators'!HG21</f>
        <v>2</v>
      </c>
      <c r="AD21" s="35">
        <f>'Core Indicators'!HO21</f>
        <v>2</v>
      </c>
      <c r="AE21" s="35">
        <f>'Core Indicators'!HW21</f>
        <v>3</v>
      </c>
      <c r="AF21" s="35">
        <f>'Core Indicators'!IE21</f>
        <v>2</v>
      </c>
      <c r="AG21" s="35">
        <f>'Core Indicators'!IM21</f>
        <v>3</v>
      </c>
    </row>
    <row r="22" spans="1:33" s="37" customFormat="1" ht="20.100000000000001" customHeight="1" x14ac:dyDescent="0.25">
      <c r="A22" s="201" t="str">
        <f>'Core Indicators'!A:A</f>
        <v>Nicaraguan refugees in Costa Rica</v>
      </c>
      <c r="B22" s="201" t="str">
        <f>'Core Indicators'!B:B</f>
        <v>International displacement</v>
      </c>
      <c r="C22" s="201" t="str">
        <f>'Core Indicators'!C22</f>
        <v>CRI002</v>
      </c>
      <c r="D22" s="201" t="str">
        <f>'Core Indicators'!D22</f>
        <v>Costa Rica</v>
      </c>
      <c r="E22" s="201" t="str">
        <f>'Core Indicators'!E22</f>
        <v>CRI</v>
      </c>
      <c r="F22" s="36">
        <f>'Core Indicators'!O22</f>
        <v>4966</v>
      </c>
      <c r="G22" s="36">
        <f>'Core Indicators'!W22</f>
        <v>1730000</v>
      </c>
      <c r="H22" s="36">
        <f>'Core Indicators'!AE22</f>
        <v>86000</v>
      </c>
      <c r="I22" s="36">
        <f>'Core Indicators'!AM22</f>
        <v>86000</v>
      </c>
      <c r="J22" s="36">
        <f>'Core Indicators'!AU22</f>
        <v>0</v>
      </c>
      <c r="K22" s="36">
        <f>'Core Indicators'!BC22</f>
        <v>0</v>
      </c>
      <c r="L22" s="36">
        <f>'Core Indicators'!BK22</f>
        <v>0</v>
      </c>
      <c r="M22" s="36">
        <f>'Core Indicators'!BS22</f>
        <v>0</v>
      </c>
      <c r="N22" s="36">
        <f>'Core Indicators'!CA22</f>
        <v>0</v>
      </c>
      <c r="O22" s="36" t="e">
        <f>'Core Indicators'!CI22</f>
        <v>#N/A</v>
      </c>
      <c r="P22" s="36">
        <f>'Core Indicators'!CQ22</f>
        <v>0</v>
      </c>
      <c r="Q22" s="36">
        <f>'Core Indicators'!DG22</f>
        <v>1644000</v>
      </c>
      <c r="R22" s="36">
        <f>'Core Indicators'!DO22</f>
        <v>43000</v>
      </c>
      <c r="S22" s="36">
        <f>'Core Indicators'!DW22</f>
        <v>43000</v>
      </c>
      <c r="T22" s="36">
        <f>'Core Indicators'!EE22</f>
        <v>0</v>
      </c>
      <c r="U22" s="36">
        <f>'Core Indicators'!EM22</f>
        <v>0</v>
      </c>
      <c r="V22" s="36">
        <f>'Core Indicators'!FC22</f>
        <v>2</v>
      </c>
      <c r="W22" s="36">
        <f>'Core Indicators'!FK22</f>
        <v>0</v>
      </c>
      <c r="X22" s="36" t="e">
        <f>'Core Indicators'!FS22</f>
        <v>#N/A</v>
      </c>
      <c r="Y22" s="36">
        <f>'Core Indicators'!GA22</f>
        <v>0</v>
      </c>
      <c r="Z22" s="36">
        <f>'Core Indicators'!GI22</f>
        <v>0</v>
      </c>
      <c r="AA22" s="36">
        <f>'Core Indicators'!GQ22</f>
        <v>0</v>
      </c>
      <c r="AB22" s="36">
        <f>'Core Indicators'!GY22</f>
        <v>0</v>
      </c>
      <c r="AC22" s="36">
        <f>'Core Indicators'!HG22</f>
        <v>0</v>
      </c>
      <c r="AD22" s="36">
        <f>'Core Indicators'!HO22</f>
        <v>1</v>
      </c>
      <c r="AE22" s="36">
        <f>'Core Indicators'!HW22</f>
        <v>0</v>
      </c>
      <c r="AF22" s="36">
        <f>'Core Indicators'!IE22</f>
        <v>0</v>
      </c>
      <c r="AG22" s="36">
        <f>'Core Indicators'!IM22</f>
        <v>0</v>
      </c>
    </row>
    <row r="23" spans="1:33" s="37" customFormat="1" ht="20.100000000000001" customHeight="1" x14ac:dyDescent="0.25">
      <c r="A23" s="202" t="str">
        <f>'Core Indicators'!A:A</f>
        <v>Multiple crises in Djibouti</v>
      </c>
      <c r="B23" s="202" t="str">
        <f>'Core Indicators'!B:B</f>
        <v>Multiple crises country</v>
      </c>
      <c r="C23" s="202" t="str">
        <f>'Core Indicators'!C23</f>
        <v>DJI001</v>
      </c>
      <c r="D23" s="202" t="str">
        <f>'Core Indicators'!D23</f>
        <v>Djibouti</v>
      </c>
      <c r="E23" s="202" t="str">
        <f>'Core Indicators'!E23</f>
        <v>DJI</v>
      </c>
      <c r="F23" s="35">
        <f>'Core Indicators'!O23</f>
        <v>23180</v>
      </c>
      <c r="G23" s="35">
        <f>'Core Indicators'!W23</f>
        <v>1023000</v>
      </c>
      <c r="H23" s="35">
        <f>'Core Indicators'!AE23</f>
        <v>618000</v>
      </c>
      <c r="I23" s="35">
        <f>'Core Indicators'!AM23</f>
        <v>35000</v>
      </c>
      <c r="J23" s="35" t="str">
        <f>'Core Indicators'!AU23</f>
        <v>x</v>
      </c>
      <c r="K23" s="35" t="str">
        <f>'Core Indicators'!BC23</f>
        <v>x</v>
      </c>
      <c r="L23" s="35">
        <f>'Core Indicators'!BK23</f>
        <v>0</v>
      </c>
      <c r="M23" s="35" t="str">
        <f>'Core Indicators'!BS23</f>
        <v>x</v>
      </c>
      <c r="N23" s="35" t="str">
        <f>'Core Indicators'!CA23</f>
        <v>x</v>
      </c>
      <c r="O23" s="35" t="e">
        <f>'Core Indicators'!CI23</f>
        <v>#N/A</v>
      </c>
      <c r="P23" s="35" t="str">
        <f>'Core Indicators'!CQ23</f>
        <v>x</v>
      </c>
      <c r="Q23" s="35">
        <f>'Core Indicators'!DG23</f>
        <v>405000</v>
      </c>
      <c r="R23" s="35">
        <f>'Core Indicators'!DO23</f>
        <v>389000</v>
      </c>
      <c r="S23" s="35">
        <f>'Core Indicators'!DW23</f>
        <v>202000</v>
      </c>
      <c r="T23" s="35">
        <f>'Core Indicators'!EE23</f>
        <v>27000</v>
      </c>
      <c r="U23" s="35">
        <f>'Core Indicators'!EM23</f>
        <v>0</v>
      </c>
      <c r="V23" s="35">
        <f>'Core Indicators'!FC23</f>
        <v>5</v>
      </c>
      <c r="W23" s="35" t="str">
        <f>'Core Indicators'!FK23</f>
        <v>x</v>
      </c>
      <c r="X23" s="35" t="str">
        <f>'Core Indicators'!FS23</f>
        <v>x</v>
      </c>
      <c r="Y23" s="35">
        <f>'Core Indicators'!GA23</f>
        <v>1</v>
      </c>
      <c r="Z23" s="35">
        <f>'Core Indicators'!GI23</f>
        <v>1</v>
      </c>
      <c r="AA23" s="35">
        <f>'Core Indicators'!GQ23</f>
        <v>0</v>
      </c>
      <c r="AB23" s="35">
        <f>'Core Indicators'!GY23</f>
        <v>0</v>
      </c>
      <c r="AC23" s="35">
        <f>'Core Indicators'!HG23</f>
        <v>0</v>
      </c>
      <c r="AD23" s="35">
        <f>'Core Indicators'!HO23</f>
        <v>2</v>
      </c>
      <c r="AE23" s="35">
        <f>'Core Indicators'!HW23</f>
        <v>0</v>
      </c>
      <c r="AF23" s="35">
        <f>'Core Indicators'!IE23</f>
        <v>0</v>
      </c>
      <c r="AG23" s="35">
        <f>'Core Indicators'!IM23</f>
        <v>1</v>
      </c>
    </row>
    <row r="24" spans="1:33" s="37" customFormat="1" ht="20.100000000000001" customHeight="1" x14ac:dyDescent="0.25">
      <c r="A24" s="201" t="str">
        <f>'Core Indicators'!A:A</f>
        <v>Mixed migration in Djibouti</v>
      </c>
      <c r="B24" s="201" t="str">
        <f>'Core Indicators'!B:B</f>
        <v>International displacement</v>
      </c>
      <c r="C24" s="201" t="str">
        <f>'Core Indicators'!C24</f>
        <v>DJI002</v>
      </c>
      <c r="D24" s="201" t="str">
        <f>'Core Indicators'!D24</f>
        <v>Djibouti</v>
      </c>
      <c r="E24" s="201" t="str">
        <f>'Core Indicators'!E24</f>
        <v>DJI</v>
      </c>
      <c r="F24" s="36">
        <f>'Core Indicators'!O24</f>
        <v>23180</v>
      </c>
      <c r="G24" s="36">
        <f>'Core Indicators'!W24</f>
        <v>1023000</v>
      </c>
      <c r="H24" s="36">
        <f>'Core Indicators'!AE24</f>
        <v>35000</v>
      </c>
      <c r="I24" s="36">
        <f>'Core Indicators'!AM24</f>
        <v>35000</v>
      </c>
      <c r="J24" s="36" t="str">
        <f>'Core Indicators'!AU24</f>
        <v>x</v>
      </c>
      <c r="K24" s="36" t="str">
        <f>'Core Indicators'!BC24</f>
        <v>x</v>
      </c>
      <c r="L24" s="36">
        <f>'Core Indicators'!BK24</f>
        <v>0</v>
      </c>
      <c r="M24" s="36">
        <f>'Core Indicators'!BS24</f>
        <v>0</v>
      </c>
      <c r="N24" s="36">
        <f>'Core Indicators'!CA24</f>
        <v>0</v>
      </c>
      <c r="O24" s="36" t="e">
        <f>'Core Indicators'!CI24</f>
        <v>#N/A</v>
      </c>
      <c r="P24" s="36">
        <f>'Core Indicators'!CQ24</f>
        <v>0</v>
      </c>
      <c r="Q24" s="36">
        <f>'Core Indicators'!DG24</f>
        <v>988000</v>
      </c>
      <c r="R24" s="36">
        <f>'Core Indicators'!DO24</f>
        <v>0</v>
      </c>
      <c r="S24" s="36">
        <f>'Core Indicators'!DW24</f>
        <v>35000</v>
      </c>
      <c r="T24" s="36">
        <f>'Core Indicators'!EE24</f>
        <v>0</v>
      </c>
      <c r="U24" s="36">
        <f>'Core Indicators'!EM24</f>
        <v>0</v>
      </c>
      <c r="V24" s="36">
        <f>'Core Indicators'!FC24</f>
        <v>3</v>
      </c>
      <c r="W24" s="36">
        <f>'Core Indicators'!FK24</f>
        <v>0</v>
      </c>
      <c r="X24" s="36">
        <f>'Core Indicators'!FS24</f>
        <v>0</v>
      </c>
      <c r="Y24" s="36">
        <f>'Core Indicators'!GA24</f>
        <v>1</v>
      </c>
      <c r="Z24" s="36">
        <f>'Core Indicators'!GI24</f>
        <v>1</v>
      </c>
      <c r="AA24" s="36">
        <f>'Core Indicators'!GQ24</f>
        <v>0</v>
      </c>
      <c r="AB24" s="36">
        <f>'Core Indicators'!GY24</f>
        <v>0</v>
      </c>
      <c r="AC24" s="36">
        <f>'Core Indicators'!HG24</f>
        <v>0</v>
      </c>
      <c r="AD24" s="36">
        <f>'Core Indicators'!HO24</f>
        <v>2</v>
      </c>
      <c r="AE24" s="36">
        <f>'Core Indicators'!HW24</f>
        <v>0</v>
      </c>
      <c r="AF24" s="36">
        <f>'Core Indicators'!IE24</f>
        <v>0</v>
      </c>
      <c r="AG24" s="36">
        <f>'Core Indicators'!IM24</f>
        <v>1</v>
      </c>
    </row>
    <row r="25" spans="1:33" s="37" customFormat="1" ht="20.100000000000001" customHeight="1" x14ac:dyDescent="0.25">
      <c r="A25" s="202" t="str">
        <f>'Core Indicators'!A:A</f>
        <v>Drought in Djibouti</v>
      </c>
      <c r="B25" s="202" t="str">
        <f>'Core Indicators'!B:B</f>
        <v>Drought</v>
      </c>
      <c r="C25" s="202" t="str">
        <f>'Core Indicators'!C25</f>
        <v>DJI003</v>
      </c>
      <c r="D25" s="202" t="str">
        <f>'Core Indicators'!D25</f>
        <v>Djibouti</v>
      </c>
      <c r="E25" s="202" t="str">
        <f>'Core Indicators'!E25</f>
        <v>DJI</v>
      </c>
      <c r="F25" s="35">
        <f>'Core Indicators'!O25</f>
        <v>23180</v>
      </c>
      <c r="G25" s="35">
        <f>'Core Indicators'!W25</f>
        <v>1023000</v>
      </c>
      <c r="H25" s="35">
        <f>'Core Indicators'!AE25</f>
        <v>583000</v>
      </c>
      <c r="I25" s="35" t="str">
        <f>'Core Indicators'!AM25</f>
        <v>x</v>
      </c>
      <c r="J25" s="35">
        <f>'Core Indicators'!AU25</f>
        <v>0</v>
      </c>
      <c r="K25" s="35" t="str">
        <f>'Core Indicators'!BC25</f>
        <v>x</v>
      </c>
      <c r="L25" s="35">
        <f>'Core Indicators'!BK25</f>
        <v>0</v>
      </c>
      <c r="M25" s="35">
        <f>'Core Indicators'!BS25</f>
        <v>0</v>
      </c>
      <c r="N25" s="35">
        <f>'Core Indicators'!CA25</f>
        <v>0</v>
      </c>
      <c r="O25" s="35" t="e">
        <f>'Core Indicators'!CI25</f>
        <v>#N/A</v>
      </c>
      <c r="P25" s="35" t="str">
        <f>'Core Indicators'!CQ25</f>
        <v>x</v>
      </c>
      <c r="Q25" s="35">
        <f>'Core Indicators'!DG25</f>
        <v>440000</v>
      </c>
      <c r="R25" s="35">
        <f>'Core Indicators'!DO25</f>
        <v>389000</v>
      </c>
      <c r="S25" s="35">
        <f>'Core Indicators'!DW25</f>
        <v>167000</v>
      </c>
      <c r="T25" s="35">
        <f>'Core Indicators'!EE25</f>
        <v>27000</v>
      </c>
      <c r="U25" s="35">
        <f>'Core Indicators'!EM25</f>
        <v>0</v>
      </c>
      <c r="V25" s="35">
        <f>'Core Indicators'!FC25</f>
        <v>5</v>
      </c>
      <c r="W25" s="35">
        <f>'Core Indicators'!FK25</f>
        <v>0</v>
      </c>
      <c r="X25" s="35">
        <f>'Core Indicators'!FS25</f>
        <v>0</v>
      </c>
      <c r="Y25" s="35">
        <f>'Core Indicators'!GA25</f>
        <v>1</v>
      </c>
      <c r="Z25" s="35">
        <f>'Core Indicators'!GI25</f>
        <v>1</v>
      </c>
      <c r="AA25" s="35">
        <f>'Core Indicators'!GQ25</f>
        <v>0</v>
      </c>
      <c r="AB25" s="35">
        <f>'Core Indicators'!GY25</f>
        <v>0</v>
      </c>
      <c r="AC25" s="35">
        <f>'Core Indicators'!HG25</f>
        <v>0</v>
      </c>
      <c r="AD25" s="35">
        <f>'Core Indicators'!HO25</f>
        <v>2</v>
      </c>
      <c r="AE25" s="35">
        <f>'Core Indicators'!HW25</f>
        <v>0</v>
      </c>
      <c r="AF25" s="35">
        <f>'Core Indicators'!IE25</f>
        <v>0</v>
      </c>
      <c r="AG25" s="35">
        <f>'Core Indicators'!IM25</f>
        <v>1</v>
      </c>
    </row>
    <row r="26" spans="1:33" s="37" customFormat="1" ht="20.100000000000001" customHeight="1" x14ac:dyDescent="0.25">
      <c r="A26" s="201" t="str">
        <f>'Core Indicators'!A:A</f>
        <v>Mixed migration flows in Algeria</v>
      </c>
      <c r="B26" s="201" t="str">
        <f>'Core Indicators'!B:B</f>
        <v>International displacement</v>
      </c>
      <c r="C26" s="201" t="str">
        <f>'Core Indicators'!C26</f>
        <v>DZA002</v>
      </c>
      <c r="D26" s="201" t="str">
        <f>'Core Indicators'!D26</f>
        <v>Algeria</v>
      </c>
      <c r="E26" s="201" t="str">
        <f>'Core Indicators'!E26</f>
        <v>DZA</v>
      </c>
      <c r="F26" s="36">
        <f>'Core Indicators'!O26</f>
        <v>2381000</v>
      </c>
      <c r="G26" s="36">
        <f>'Core Indicators'!W26</f>
        <v>43100000</v>
      </c>
      <c r="H26" s="36" t="str">
        <f>'Core Indicators'!AE26</f>
        <v>x</v>
      </c>
      <c r="I26" s="36" t="str">
        <f>'Core Indicators'!AM26</f>
        <v>x</v>
      </c>
      <c r="J26" s="36" t="str">
        <f>'Core Indicators'!AU26</f>
        <v>x</v>
      </c>
      <c r="K26" s="36" t="str">
        <f>'Core Indicators'!BC26</f>
        <v>x</v>
      </c>
      <c r="L26" s="36">
        <f>'Core Indicators'!BK26</f>
        <v>849</v>
      </c>
      <c r="M26" s="36">
        <f>'Core Indicators'!BS26</f>
        <v>0</v>
      </c>
      <c r="N26" s="36">
        <f>'Core Indicators'!CA26</f>
        <v>0</v>
      </c>
      <c r="O26" s="36" t="e">
        <f>'Core Indicators'!CI26</f>
        <v>#N/A</v>
      </c>
      <c r="P26" s="36" t="str">
        <f>'Core Indicators'!CQ26</f>
        <v>x</v>
      </c>
      <c r="Q26" s="36" t="str">
        <f>'Core Indicators'!DG26</f>
        <v>x</v>
      </c>
      <c r="R26" s="36" t="str">
        <f>'Core Indicators'!DO26</f>
        <v>x</v>
      </c>
      <c r="S26" s="36" t="str">
        <f>'Core Indicators'!DW26</f>
        <v>x</v>
      </c>
      <c r="T26" s="36" t="str">
        <f>'Core Indicators'!EE26</f>
        <v>x</v>
      </c>
      <c r="U26" s="36" t="str">
        <f>'Core Indicators'!EM26</f>
        <v>x</v>
      </c>
      <c r="V26" s="36">
        <f>'Core Indicators'!FC26</f>
        <v>2</v>
      </c>
      <c r="W26" s="36" t="str">
        <f>'Core Indicators'!FK26</f>
        <v>x</v>
      </c>
      <c r="X26" s="36" t="str">
        <f>'Core Indicators'!FS26</f>
        <v>x</v>
      </c>
      <c r="Y26" s="36">
        <f>'Core Indicators'!GA26</f>
        <v>0</v>
      </c>
      <c r="Z26" s="36">
        <f>'Core Indicators'!GI26</f>
        <v>1</v>
      </c>
      <c r="AA26" s="36">
        <f>'Core Indicators'!GQ26</f>
        <v>1</v>
      </c>
      <c r="AB26" s="36">
        <f>'Core Indicators'!GY26</f>
        <v>0</v>
      </c>
      <c r="AC26" s="36">
        <f>'Core Indicators'!HG26</f>
        <v>0</v>
      </c>
      <c r="AD26" s="36">
        <f>'Core Indicators'!HO26</f>
        <v>0</v>
      </c>
      <c r="AE26" s="36">
        <f>'Core Indicators'!HW26</f>
        <v>0</v>
      </c>
      <c r="AF26" s="36">
        <f>'Core Indicators'!IE26</f>
        <v>1</v>
      </c>
      <c r="AG26" s="36">
        <f>'Core Indicators'!IM26</f>
        <v>0</v>
      </c>
    </row>
    <row r="27" spans="1:33" s="37" customFormat="1" ht="20.100000000000001" customHeight="1" x14ac:dyDescent="0.25">
      <c r="A27" s="202" t="str">
        <f>'Core Indicators'!A:A</f>
        <v>Sahrawi refugees in Algeria</v>
      </c>
      <c r="B27" s="202" t="str">
        <f>'Core Indicators'!B:B</f>
        <v>International displacement</v>
      </c>
      <c r="C27" s="202" t="str">
        <f>'Core Indicators'!C27</f>
        <v>DZA003</v>
      </c>
      <c r="D27" s="202" t="str">
        <f>'Core Indicators'!D27</f>
        <v>Algeria</v>
      </c>
      <c r="E27" s="202" t="str">
        <f>'Core Indicators'!E27</f>
        <v>DZA</v>
      </c>
      <c r="F27" s="35">
        <f>'Core Indicators'!O27</f>
        <v>159000</v>
      </c>
      <c r="G27" s="35">
        <f>'Core Indicators'!W27</f>
        <v>223000</v>
      </c>
      <c r="H27" s="35">
        <f>'Core Indicators'!AE27</f>
        <v>174000</v>
      </c>
      <c r="I27" s="35">
        <f>'Core Indicators'!AM27</f>
        <v>174000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49000</v>
      </c>
      <c r="R27" s="35">
        <f>'Core Indicators'!DO27</f>
        <v>84000</v>
      </c>
      <c r="S27" s="35">
        <f>'Core Indicators'!DW27</f>
        <v>90000</v>
      </c>
      <c r="T27" s="35">
        <f>'Core Indicators'!EE27</f>
        <v>0</v>
      </c>
      <c r="U27" s="35">
        <f>'Core Indicators'!EM27</f>
        <v>0</v>
      </c>
      <c r="V27" s="35">
        <f>'Core Indicators'!FC27</f>
        <v>1</v>
      </c>
      <c r="W27" s="35">
        <f>'Core Indicators'!FK27</f>
        <v>0</v>
      </c>
      <c r="X27" s="35">
        <f>'Core Indicators'!FS27</f>
        <v>0</v>
      </c>
      <c r="Y27" s="35">
        <f>'Core Indicators'!GA27</f>
        <v>1</v>
      </c>
      <c r="Z27" s="35">
        <f>'Core Indicators'!GI27</f>
        <v>2</v>
      </c>
      <c r="AA27" s="35">
        <f>'Core Indicators'!GQ27</f>
        <v>2</v>
      </c>
      <c r="AB27" s="35">
        <f>'Core Indicators'!GY27</f>
        <v>0</v>
      </c>
      <c r="AC27" s="35">
        <f>'Core Indicators'!HG27</f>
        <v>0</v>
      </c>
      <c r="AD27" s="35">
        <f>'Core Indicators'!HO27</f>
        <v>2</v>
      </c>
      <c r="AE27" s="35">
        <f>'Core Indicators'!HW27</f>
        <v>0</v>
      </c>
      <c r="AF27" s="35">
        <f>'Core Indicators'!IE27</f>
        <v>1</v>
      </c>
      <c r="AG27" s="35">
        <f>'Core Indicators'!IM27</f>
        <v>0</v>
      </c>
    </row>
    <row r="28" spans="1:33" s="37" customFormat="1" ht="20.100000000000001" customHeight="1" x14ac:dyDescent="0.25">
      <c r="A28" s="201" t="str">
        <f>'Core Indicators'!A:A</f>
        <v>Multiple crises in Algeria</v>
      </c>
      <c r="B28" s="201" t="str">
        <f>'Core Indicators'!B:B</f>
        <v>Multiple crises country</v>
      </c>
      <c r="C28" s="201" t="str">
        <f>'Core Indicators'!C28</f>
        <v>DZA004</v>
      </c>
      <c r="D28" s="201" t="str">
        <f>'Core Indicators'!D28</f>
        <v>Algeria</v>
      </c>
      <c r="E28" s="201" t="str">
        <f>'Core Indicators'!E28</f>
        <v>DZA</v>
      </c>
      <c r="F28" s="36">
        <f>'Core Indicators'!O28</f>
        <v>2381000</v>
      </c>
      <c r="G28" s="36">
        <f>'Core Indicators'!W28</f>
        <v>43100000</v>
      </c>
      <c r="H28" s="36" t="str">
        <f>'Core Indicators'!AE28</f>
        <v>x</v>
      </c>
      <c r="I28" s="36" t="str">
        <f>'Core Indicators'!AM28</f>
        <v>x</v>
      </c>
      <c r="J28" s="36" t="str">
        <f>'Core Indicators'!AU28</f>
        <v>x</v>
      </c>
      <c r="K28" s="36" t="str">
        <f>'Core Indicators'!BC28</f>
        <v>x</v>
      </c>
      <c r="L28" s="36">
        <f>'Core Indicators'!BK28</f>
        <v>651</v>
      </c>
      <c r="M28" s="36" t="str">
        <f>'Core Indicators'!BS28</f>
        <v>x</v>
      </c>
      <c r="N28" s="36" t="str">
        <f>'Core Indicators'!CA28</f>
        <v>x</v>
      </c>
      <c r="O28" s="36" t="e">
        <f>'Core Indicators'!CI28</f>
        <v>#N/A</v>
      </c>
      <c r="P28" s="36" t="str">
        <f>'Core Indicators'!CQ28</f>
        <v>x</v>
      </c>
      <c r="Q28" s="36" t="str">
        <f>'Core Indicators'!DG28</f>
        <v>x</v>
      </c>
      <c r="R28" s="36" t="str">
        <f>'Core Indicators'!DO28</f>
        <v>x</v>
      </c>
      <c r="S28" s="36" t="str">
        <f>'Core Indicators'!DW28</f>
        <v>x</v>
      </c>
      <c r="T28" s="36" t="str">
        <f>'Core Indicators'!EE28</f>
        <v>x</v>
      </c>
      <c r="U28" s="36" t="str">
        <f>'Core Indicators'!EM28</f>
        <v>x</v>
      </c>
      <c r="V28" s="36">
        <f>'Core Indicators'!FC28</f>
        <v>2</v>
      </c>
      <c r="W28" s="36" t="str">
        <f>'Core Indicators'!FK28</f>
        <v>x</v>
      </c>
      <c r="X28" s="36" t="str">
        <f>'Core Indicators'!FS28</f>
        <v>x</v>
      </c>
      <c r="Y28" s="36">
        <f>'Core Indicators'!GA28</f>
        <v>1</v>
      </c>
      <c r="Z28" s="36">
        <f>'Core Indicators'!GI28</f>
        <v>2</v>
      </c>
      <c r="AA28" s="36">
        <f>'Core Indicators'!GQ28</f>
        <v>2</v>
      </c>
      <c r="AB28" s="36">
        <f>'Core Indicators'!GY28</f>
        <v>0</v>
      </c>
      <c r="AC28" s="36">
        <f>'Core Indicators'!HG28</f>
        <v>0</v>
      </c>
      <c r="AD28" s="36">
        <f>'Core Indicators'!HO28</f>
        <v>2</v>
      </c>
      <c r="AE28" s="36">
        <f>'Core Indicators'!HW28</f>
        <v>0</v>
      </c>
      <c r="AF28" s="36">
        <f>'Core Indicators'!IE28</f>
        <v>1</v>
      </c>
      <c r="AG28" s="36">
        <f>'Core Indicators'!IM28</f>
        <v>0</v>
      </c>
    </row>
    <row r="29" spans="1:33" ht="20.100000000000001" customHeight="1" x14ac:dyDescent="0.25">
      <c r="A29" s="202" t="str">
        <f>'Core Indicators'!A:A</f>
        <v>Venezuela displacement in Ecuador</v>
      </c>
      <c r="B29" s="202" t="str">
        <f>'Core Indicators'!B:B</f>
        <v>International displacement</v>
      </c>
      <c r="C29" s="202" t="str">
        <f>'Core Indicators'!C29</f>
        <v>ECU002</v>
      </c>
      <c r="D29" s="202" t="str">
        <f>'Core Indicators'!D29</f>
        <v>Ecuador</v>
      </c>
      <c r="E29" s="202" t="str">
        <f>'Core Indicators'!E29</f>
        <v>ECU</v>
      </c>
      <c r="F29" s="35">
        <f>'Core Indicators'!O29</f>
        <v>3449</v>
      </c>
      <c r="G29" s="35">
        <f>'Core Indicators'!W29</f>
        <v>5441000</v>
      </c>
      <c r="H29" s="35">
        <f>'Core Indicators'!AE29</f>
        <v>625000</v>
      </c>
      <c r="I29" s="35">
        <f>'Core Indicators'!AM29</f>
        <v>416000</v>
      </c>
      <c r="J29" s="35" t="str">
        <f>'Core Indicators'!AU29</f>
        <v>x</v>
      </c>
      <c r="K29" s="35" t="str">
        <f>'Core Indicators'!BC29</f>
        <v>x</v>
      </c>
      <c r="L29" s="35">
        <f>'Core Indicators'!BK29</f>
        <v>1</v>
      </c>
      <c r="M29" s="35" t="str">
        <f>'Core Indicators'!BS29</f>
        <v>x</v>
      </c>
      <c r="N29" s="35" t="str">
        <f>'Core Indicators'!CA29</f>
        <v>x</v>
      </c>
      <c r="O29" s="35" t="e">
        <f>'Core Indicators'!CI29</f>
        <v>#N/A</v>
      </c>
      <c r="P29" s="35" t="str">
        <f>'Core Indicators'!CQ29</f>
        <v>x</v>
      </c>
      <c r="Q29" s="35">
        <f>'Core Indicators'!DG29</f>
        <v>4817000</v>
      </c>
      <c r="R29" s="35">
        <f>'Core Indicators'!DO29</f>
        <v>209000</v>
      </c>
      <c r="S29" s="35">
        <f>'Core Indicators'!DW29</f>
        <v>416000</v>
      </c>
      <c r="T29" s="35">
        <f>'Core Indicators'!EE29</f>
        <v>0</v>
      </c>
      <c r="U29" s="35">
        <f>'Core Indicators'!EM29</f>
        <v>0</v>
      </c>
      <c r="V29" s="35">
        <f>'Core Indicators'!FC29</f>
        <v>2</v>
      </c>
      <c r="W29" s="35" t="str">
        <f>'Core Indicators'!FK29</f>
        <v>x</v>
      </c>
      <c r="X29" s="35">
        <f>'Core Indicators'!FS29</f>
        <v>0</v>
      </c>
      <c r="Y29" s="35">
        <f>'Core Indicators'!GA29</f>
        <v>0</v>
      </c>
      <c r="Z29" s="35">
        <f>'Core Indicators'!GI29</f>
        <v>0</v>
      </c>
      <c r="AA29" s="35">
        <f>'Core Indicators'!GQ29</f>
        <v>0</v>
      </c>
      <c r="AB29" s="35">
        <f>'Core Indicators'!GY29</f>
        <v>0</v>
      </c>
      <c r="AC29" s="35">
        <f>'Core Indicators'!HG29</f>
        <v>0</v>
      </c>
      <c r="AD29" s="35">
        <f>'Core Indicators'!HO29</f>
        <v>1</v>
      </c>
      <c r="AE29" s="35">
        <f>'Core Indicators'!HW29</f>
        <v>1</v>
      </c>
      <c r="AF29" s="35">
        <f>'Core Indicators'!IE29</f>
        <v>1</v>
      </c>
      <c r="AG29" s="35">
        <f>'Core Indicators'!IM29</f>
        <v>2</v>
      </c>
    </row>
    <row r="30" spans="1:33" ht="20.100000000000001" customHeight="1" x14ac:dyDescent="0.25">
      <c r="A30" s="201" t="str">
        <f>'Core Indicators'!A:A</f>
        <v>Syrian Refugee Crisis in Egypt</v>
      </c>
      <c r="B30" s="201" t="str">
        <f>'Core Indicators'!B:B</f>
        <v>International displacement</v>
      </c>
      <c r="C30" s="201" t="str">
        <f>'Core Indicators'!C30</f>
        <v>EGY002</v>
      </c>
      <c r="D30" s="201" t="str">
        <f>'Core Indicators'!D30</f>
        <v>Egypt</v>
      </c>
      <c r="E30" s="201" t="str">
        <f>'Core Indicators'!E30</f>
        <v>EGY</v>
      </c>
      <c r="F30" s="36">
        <f>'Core Indicators'!O30</f>
        <v>91071.77</v>
      </c>
      <c r="G30" s="36">
        <f>'Core Indicators'!W30</f>
        <v>23300000</v>
      </c>
      <c r="H30" s="36">
        <f>'Core Indicators'!AE30</f>
        <v>1439000</v>
      </c>
      <c r="I30" s="36">
        <f>'Core Indicators'!AM30</f>
        <v>503000</v>
      </c>
      <c r="J30" s="36" t="str">
        <f>'Core Indicators'!AU30</f>
        <v>x</v>
      </c>
      <c r="K30" s="36" t="str">
        <f>'Core Indicators'!BC30</f>
        <v>x</v>
      </c>
      <c r="L30" s="36">
        <f>'Core Indicators'!BK30</f>
        <v>0</v>
      </c>
      <c r="M30" s="36" t="str">
        <f>'Core Indicators'!BS30</f>
        <v>x</v>
      </c>
      <c r="N30" s="36" t="str">
        <f>'Core Indicators'!CA30</f>
        <v>x</v>
      </c>
      <c r="O30" s="36" t="e">
        <f>'Core Indicators'!CI30</f>
        <v>#N/A</v>
      </c>
      <c r="P30" s="36" t="str">
        <f>'Core Indicators'!CQ30</f>
        <v>x</v>
      </c>
      <c r="Q30" s="36">
        <f>'Core Indicators'!DG30</f>
        <v>21861000</v>
      </c>
      <c r="R30" s="36">
        <f>'Core Indicators'!DO30</f>
        <v>936000</v>
      </c>
      <c r="S30" s="36">
        <f>'Core Indicators'!DW30</f>
        <v>165000</v>
      </c>
      <c r="T30" s="36">
        <f>'Core Indicators'!EE30</f>
        <v>338000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1</v>
      </c>
      <c r="AE30" s="36">
        <f>'Core Indicators'!HW30</f>
        <v>0</v>
      </c>
      <c r="AF30" s="36">
        <f>'Core Indicators'!IE30</f>
        <v>3</v>
      </c>
      <c r="AG30" s="36">
        <f>'Core Indicators'!IM30</f>
        <v>0</v>
      </c>
    </row>
    <row r="31" spans="1:33" ht="20.100000000000001" customHeight="1" x14ac:dyDescent="0.25">
      <c r="A31" s="202" t="str">
        <f>'Core Indicators'!A:A</f>
        <v>Complex crisis in Eritrea</v>
      </c>
      <c r="B31" s="202" t="str">
        <f>'Core Indicators'!B:B</f>
        <v>Complex crisis</v>
      </c>
      <c r="C31" s="202" t="str">
        <f>'Core Indicators'!C31</f>
        <v>ERI001</v>
      </c>
      <c r="D31" s="202" t="str">
        <f>'Core Indicators'!D31</f>
        <v>Eritrea</v>
      </c>
      <c r="E31" s="202" t="str">
        <f>'Core Indicators'!E31</f>
        <v>ERI</v>
      </c>
      <c r="F31" s="35">
        <f>'Core Indicators'!O31</f>
        <v>101000</v>
      </c>
      <c r="G31" s="35">
        <f>'Core Indicators'!W31</f>
        <v>3227000</v>
      </c>
      <c r="H31" s="35">
        <f>'Core Indicators'!AE31</f>
        <v>2582000</v>
      </c>
      <c r="I31" s="35">
        <f>'Core Indicators'!AM31</f>
        <v>314000</v>
      </c>
      <c r="J31" s="35" t="str">
        <f>'Core Indicators'!AU31</f>
        <v>x</v>
      </c>
      <c r="K31" s="35" t="str">
        <f>'Core Indicators'!BC31</f>
        <v>x</v>
      </c>
      <c r="L31" s="35">
        <f>'Core Indicators'!BK31</f>
        <v>0</v>
      </c>
      <c r="M31" s="35" t="str">
        <f>'Core Indicators'!BS31</f>
        <v>x</v>
      </c>
      <c r="N31" s="35" t="str">
        <f>'Core Indicators'!CA31</f>
        <v>x</v>
      </c>
      <c r="O31" s="35" t="e">
        <f>'Core Indicators'!CI31</f>
        <v>#N/A</v>
      </c>
      <c r="P31" s="35" t="str">
        <f>'Core Indicators'!CQ31</f>
        <v>x</v>
      </c>
      <c r="Q31" s="35">
        <f>'Core Indicators'!DG31</f>
        <v>645000</v>
      </c>
      <c r="R31" s="35">
        <f>'Core Indicators'!DO31</f>
        <v>0</v>
      </c>
      <c r="S31" s="35">
        <f>'Core Indicators'!DW31</f>
        <v>2582000</v>
      </c>
      <c r="T31" s="35">
        <f>'Core Indicators'!EE31</f>
        <v>0</v>
      </c>
      <c r="U31" s="35">
        <f>'Core Indicators'!EM31</f>
        <v>0</v>
      </c>
      <c r="V31" s="35">
        <f>'Core Indicators'!FC31</f>
        <v>5</v>
      </c>
      <c r="W31" s="35" t="str">
        <f>'Core Indicators'!FK31</f>
        <v>x</v>
      </c>
      <c r="X31" s="35" t="str">
        <f>'Core Indicators'!FS31</f>
        <v>x</v>
      </c>
      <c r="Y31" s="35">
        <f>'Core Indicators'!GA31</f>
        <v>3</v>
      </c>
      <c r="Z31" s="35">
        <f>'Core Indicators'!GI31</f>
        <v>1</v>
      </c>
      <c r="AA31" s="35">
        <f>'Core Indicators'!GQ31</f>
        <v>2</v>
      </c>
      <c r="AB31" s="35">
        <f>'Core Indicators'!GY31</f>
        <v>0</v>
      </c>
      <c r="AC31" s="35">
        <f>'Core Indicators'!HG31</f>
        <v>3</v>
      </c>
      <c r="AD31" s="35">
        <f>'Core Indicators'!HO31</f>
        <v>0</v>
      </c>
      <c r="AE31" s="35">
        <f>'Core Indicators'!HW31</f>
        <v>0</v>
      </c>
      <c r="AF31" s="35">
        <f>'Core Indicators'!IE31</f>
        <v>2</v>
      </c>
      <c r="AG31" s="35">
        <f>'Core Indicators'!IM31</f>
        <v>1</v>
      </c>
    </row>
    <row r="32" spans="1:33" ht="20.100000000000001" customHeight="1" x14ac:dyDescent="0.25">
      <c r="A32" s="201" t="str">
        <f>'Core Indicators'!A:A</f>
        <v>Mixed migration flows in spain</v>
      </c>
      <c r="B32" s="201" t="str">
        <f>'Core Indicators'!B:B</f>
        <v>International displacement</v>
      </c>
      <c r="C32" s="201" t="str">
        <f>'Core Indicators'!C32</f>
        <v>ESP002</v>
      </c>
      <c r="D32" s="201" t="str">
        <f>'Core Indicators'!D32</f>
        <v>Spain</v>
      </c>
      <c r="E32" s="201" t="str">
        <f>'Core Indicators'!E32</f>
        <v>ESP</v>
      </c>
      <c r="F32" s="36">
        <f>'Core Indicators'!O32</f>
        <v>92610</v>
      </c>
      <c r="G32" s="36">
        <f>'Core Indicators'!W32</f>
        <v>11983000</v>
      </c>
      <c r="H32" s="36">
        <f>'Core Indicators'!AE32</f>
        <v>115000</v>
      </c>
      <c r="I32" s="36">
        <f>'Core Indicators'!AM32</f>
        <v>115000</v>
      </c>
      <c r="J32" s="36" t="str">
        <f>'Core Indicators'!AU32</f>
        <v>x</v>
      </c>
      <c r="K32" s="36" t="str">
        <f>'Core Indicators'!BC32</f>
        <v>x</v>
      </c>
      <c r="L32" s="36">
        <f>'Core Indicators'!BK32</f>
        <v>131</v>
      </c>
      <c r="M32" s="36" t="str">
        <f>'Core Indicators'!BS32</f>
        <v>x</v>
      </c>
      <c r="N32" s="36" t="str">
        <f>'Core Indicators'!CA32</f>
        <v>x</v>
      </c>
      <c r="O32" s="36" t="e">
        <f>'Core Indicators'!CI32</f>
        <v>#N/A</v>
      </c>
      <c r="P32" s="36" t="str">
        <f>'Core Indicators'!CQ32</f>
        <v>x</v>
      </c>
      <c r="Q32" s="36">
        <f>'Core Indicators'!DG32</f>
        <v>11868000</v>
      </c>
      <c r="R32" s="36">
        <f>'Core Indicators'!DO32</f>
        <v>0</v>
      </c>
      <c r="S32" s="36">
        <f>'Core Indicators'!DW32</f>
        <v>115000</v>
      </c>
      <c r="T32" s="36">
        <f>'Core Indicators'!EE32</f>
        <v>0</v>
      </c>
      <c r="U32" s="36">
        <f>'Core Indicators'!EM32</f>
        <v>0</v>
      </c>
      <c r="V32" s="36">
        <f>'Core Indicators'!FC32</f>
        <v>2</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1</v>
      </c>
      <c r="AD32" s="36">
        <f>'Core Indicators'!HO32</f>
        <v>1</v>
      </c>
      <c r="AE32" s="36">
        <f>'Core Indicators'!HW32</f>
        <v>0</v>
      </c>
      <c r="AF32" s="36">
        <f>'Core Indicators'!IE32</f>
        <v>0</v>
      </c>
      <c r="AG32" s="36">
        <f>'Core Indicators'!IM32</f>
        <v>1</v>
      </c>
    </row>
    <row r="33" spans="1:33" ht="20.100000000000001" customHeight="1" x14ac:dyDescent="0.25">
      <c r="A33" s="202" t="str">
        <f>'Core Indicators'!A:A</f>
        <v>Complex crisis in Ethiopia</v>
      </c>
      <c r="B33" s="202" t="str">
        <f>'Core Indicators'!B:B</f>
        <v>Complex crisis</v>
      </c>
      <c r="C33" s="202" t="str">
        <f>'Core Indicators'!C33</f>
        <v>ETH001</v>
      </c>
      <c r="D33" s="202" t="str">
        <f>'Core Indicators'!D33</f>
        <v>Ethiopia</v>
      </c>
      <c r="E33" s="202" t="str">
        <f>'Core Indicators'!E33</f>
        <v>ETH</v>
      </c>
      <c r="F33" s="35">
        <f>'Core Indicators'!O33</f>
        <v>1063652</v>
      </c>
      <c r="G33" s="35">
        <f>'Core Indicators'!W33</f>
        <v>103700000</v>
      </c>
      <c r="H33" s="35">
        <f>'Core Indicators'!AE33</f>
        <v>103700000</v>
      </c>
      <c r="I33" s="35">
        <f>'Core Indicators'!AM33</f>
        <v>6515000</v>
      </c>
      <c r="J33" s="35">
        <f>'Core Indicators'!AU33</f>
        <v>0</v>
      </c>
      <c r="K33" s="35">
        <f>'Core Indicators'!BC33</f>
        <v>0</v>
      </c>
      <c r="L33" s="35">
        <f>'Core Indicators'!BK33</f>
        <v>11492</v>
      </c>
      <c r="M33" s="35" t="str">
        <f>'Core Indicators'!BS33</f>
        <v>x</v>
      </c>
      <c r="N33" s="35" t="str">
        <f>'Core Indicators'!CA33</f>
        <v>x</v>
      </c>
      <c r="O33" s="35" t="e">
        <f>'Core Indicators'!CI33</f>
        <v>#N/A</v>
      </c>
      <c r="P33" s="35" t="str">
        <f>'Core Indicators'!CQ33</f>
        <v>x</v>
      </c>
      <c r="Q33" s="35">
        <f>'Core Indicators'!DG33</f>
        <v>0</v>
      </c>
      <c r="R33" s="35">
        <f>'Core Indicators'!DO33</f>
        <v>80200000</v>
      </c>
      <c r="S33" s="35">
        <f>'Core Indicators'!DW33</f>
        <v>925000</v>
      </c>
      <c r="T33" s="35">
        <f>'Core Indicators'!EE33</f>
        <v>17150000</v>
      </c>
      <c r="U33" s="35">
        <f>'Core Indicators'!EM33</f>
        <v>5425000</v>
      </c>
      <c r="V33" s="35">
        <f>'Core Indicators'!FC33</f>
        <v>4</v>
      </c>
      <c r="W33" s="35">
        <f>'Core Indicators'!FK33</f>
        <v>0</v>
      </c>
      <c r="X33" s="35">
        <f>'Core Indicators'!FS33</f>
        <v>10000</v>
      </c>
      <c r="Y33" s="35">
        <f>'Core Indicators'!GA33</f>
        <v>3</v>
      </c>
      <c r="Z33" s="35">
        <f>'Core Indicators'!GI33</f>
        <v>3</v>
      </c>
      <c r="AA33" s="35">
        <f>'Core Indicators'!GQ33</f>
        <v>3</v>
      </c>
      <c r="AB33" s="35">
        <f>'Core Indicators'!GY33</f>
        <v>3</v>
      </c>
      <c r="AC33" s="35">
        <f>'Core Indicators'!HG33</f>
        <v>3</v>
      </c>
      <c r="AD33" s="35">
        <f>'Core Indicators'!HO33</f>
        <v>3</v>
      </c>
      <c r="AE33" s="35">
        <f>'Core Indicators'!HW33</f>
        <v>3</v>
      </c>
      <c r="AF33" s="35">
        <f>'Core Indicators'!IE33</f>
        <v>3</v>
      </c>
      <c r="AG33" s="35">
        <f>'Core Indicators'!IM33</f>
        <v>3</v>
      </c>
    </row>
    <row r="34" spans="1:33" ht="20.100000000000001" customHeight="1" x14ac:dyDescent="0.25">
      <c r="A34" s="201" t="str">
        <f>'Core Indicators'!A:A</f>
        <v>International Displacement</v>
      </c>
      <c r="B34" s="201" t="str">
        <f>'Core Indicators'!B:B</f>
        <v>International displacement</v>
      </c>
      <c r="C34" s="201" t="str">
        <f>'Core Indicators'!C34</f>
        <v>ETH003</v>
      </c>
      <c r="D34" s="201" t="str">
        <f>'Core Indicators'!D34</f>
        <v>Ethiopia</v>
      </c>
      <c r="E34" s="201" t="str">
        <f>'Core Indicators'!E34</f>
        <v>ETH</v>
      </c>
      <c r="F34" s="36">
        <f>'Core Indicators'!O34</f>
        <v>1063652</v>
      </c>
      <c r="G34" s="36">
        <f>'Core Indicators'!W34</f>
        <v>103700000</v>
      </c>
      <c r="H34" s="36">
        <f>'Core Indicators'!AE34</f>
        <v>17744000</v>
      </c>
      <c r="I34" s="36">
        <f>'Core Indicators'!AM34</f>
        <v>824000</v>
      </c>
      <c r="J34" s="36">
        <f>'Core Indicators'!AU34</f>
        <v>0</v>
      </c>
      <c r="K34" s="36">
        <f>'Core Indicators'!BC34</f>
        <v>0</v>
      </c>
      <c r="L34" s="36">
        <f>'Core Indicators'!BK34</f>
        <v>0</v>
      </c>
      <c r="M34" s="36" t="str">
        <f>'Core Indicators'!BS34</f>
        <v>x</v>
      </c>
      <c r="N34" s="36" t="str">
        <f>'Core Indicators'!CA34</f>
        <v>x</v>
      </c>
      <c r="O34" s="36" t="e">
        <f>'Core Indicators'!CI34</f>
        <v>#N/A</v>
      </c>
      <c r="P34" s="36" t="str">
        <f>'Core Indicators'!CQ34</f>
        <v>x</v>
      </c>
      <c r="Q34" s="36">
        <f>'Core Indicators'!DG34</f>
        <v>86000000</v>
      </c>
      <c r="R34" s="36">
        <f>'Core Indicators'!DO34</f>
        <v>16876000</v>
      </c>
      <c r="S34" s="36">
        <f>'Core Indicators'!DW34</f>
        <v>824000</v>
      </c>
      <c r="T34" s="36">
        <f>'Core Indicators'!EE34</f>
        <v>0</v>
      </c>
      <c r="U34" s="36">
        <f>'Core Indicators'!EM34</f>
        <v>0</v>
      </c>
      <c r="V34" s="36">
        <f>'Core Indicators'!FC34</f>
        <v>3</v>
      </c>
      <c r="W34" s="36">
        <f>'Core Indicators'!FK34</f>
        <v>0</v>
      </c>
      <c r="X34" s="36">
        <f>'Core Indicators'!FS34</f>
        <v>0</v>
      </c>
      <c r="Y34" s="36">
        <f>'Core Indicators'!GA34</f>
        <v>2</v>
      </c>
      <c r="Z34" s="36">
        <f>'Core Indicators'!GI34</f>
        <v>1</v>
      </c>
      <c r="AA34" s="36">
        <f>'Core Indicators'!GQ34</f>
        <v>1</v>
      </c>
      <c r="AB34" s="36">
        <f>'Core Indicators'!GY34</f>
        <v>0</v>
      </c>
      <c r="AC34" s="36">
        <f>'Core Indicators'!HG34</f>
        <v>0</v>
      </c>
      <c r="AD34" s="36">
        <f>'Core Indicators'!HO34</f>
        <v>2</v>
      </c>
      <c r="AE34" s="36">
        <f>'Core Indicators'!HW34</f>
        <v>0</v>
      </c>
      <c r="AF34" s="36">
        <f>'Core Indicators'!IE34</f>
        <v>3</v>
      </c>
      <c r="AG34" s="36">
        <f>'Core Indicators'!IM34</f>
        <v>2</v>
      </c>
    </row>
    <row r="35" spans="1:33" ht="20.100000000000001" customHeight="1" x14ac:dyDescent="0.25">
      <c r="A35" s="202" t="str">
        <f>'Core Indicators'!A:A</f>
        <v>Northern Ethiopia Conflict</v>
      </c>
      <c r="B35" s="202" t="str">
        <f>'Core Indicators'!B:B</f>
        <v>Conflict</v>
      </c>
      <c r="C35" s="202" t="str">
        <f>'Core Indicators'!C35</f>
        <v>ETH004</v>
      </c>
      <c r="D35" s="202" t="str">
        <f>'Core Indicators'!D35</f>
        <v>Ethiopia</v>
      </c>
      <c r="E35" s="202" t="str">
        <f>'Core Indicators'!E35</f>
        <v>ETH</v>
      </c>
      <c r="F35" s="35">
        <f>'Core Indicators'!O35</f>
        <v>311484</v>
      </c>
      <c r="G35" s="35">
        <f>'Core Indicators'!W35</f>
        <v>30500000</v>
      </c>
      <c r="H35" s="35">
        <f>'Core Indicators'!AE35</f>
        <v>30500000</v>
      </c>
      <c r="I35" s="35">
        <f>'Core Indicators'!AM35</f>
        <v>2172000</v>
      </c>
      <c r="J35" s="35">
        <f>'Core Indicators'!AU35</f>
        <v>0</v>
      </c>
      <c r="K35" s="35">
        <f>'Core Indicators'!BC35</f>
        <v>0</v>
      </c>
      <c r="L35" s="35">
        <f>'Core Indicators'!BK35</f>
        <v>7172</v>
      </c>
      <c r="M35" s="35" t="e">
        <f>'Core Indicators'!BS35</f>
        <v>#N/A</v>
      </c>
      <c r="N35" s="35" t="e">
        <f>'Core Indicators'!CA35</f>
        <v>#N/A</v>
      </c>
      <c r="O35" s="35" t="e">
        <f>'Core Indicators'!CI35</f>
        <v>#N/A</v>
      </c>
      <c r="P35" s="35" t="e">
        <f>'Core Indicators'!CQ35</f>
        <v>#N/A</v>
      </c>
      <c r="Q35" s="35">
        <f>'Core Indicators'!DG35</f>
        <v>0</v>
      </c>
      <c r="R35" s="35">
        <f>'Core Indicators'!DO35</f>
        <v>21100000</v>
      </c>
      <c r="S35" s="35">
        <f>'Core Indicators'!DW35</f>
        <v>6899000</v>
      </c>
      <c r="T35" s="35">
        <f>'Core Indicators'!EE35</f>
        <v>2100000</v>
      </c>
      <c r="U35" s="35">
        <f>'Core Indicators'!EM35</f>
        <v>401000</v>
      </c>
      <c r="V35" s="35">
        <f>'Core Indicators'!FC35</f>
        <v>4</v>
      </c>
      <c r="W35" s="35">
        <f>'Core Indicators'!FK35</f>
        <v>0</v>
      </c>
      <c r="X35" s="35">
        <f>'Core Indicators'!FS35</f>
        <v>10000</v>
      </c>
      <c r="Y35" s="35">
        <f>'Core Indicators'!GA35</f>
        <v>3</v>
      </c>
      <c r="Z35" s="35">
        <f>'Core Indicators'!GI35</f>
        <v>3</v>
      </c>
      <c r="AA35" s="35">
        <f>'Core Indicators'!GQ35</f>
        <v>3</v>
      </c>
      <c r="AB35" s="35">
        <f>'Core Indicators'!GY35</f>
        <v>3</v>
      </c>
      <c r="AC35" s="35">
        <f>'Core Indicators'!HG35</f>
        <v>3</v>
      </c>
      <c r="AD35" s="35">
        <f>'Core Indicators'!HO35</f>
        <v>3</v>
      </c>
      <c r="AE35" s="35">
        <f>'Core Indicators'!HW35</f>
        <v>3</v>
      </c>
      <c r="AF35" s="35">
        <f>'Core Indicators'!IE35</f>
        <v>3</v>
      </c>
      <c r="AG35" s="35">
        <f>'Core Indicators'!IM35</f>
        <v>3</v>
      </c>
    </row>
    <row r="36" spans="1:33" ht="20.100000000000001" customHeight="1" x14ac:dyDescent="0.25">
      <c r="A36" s="201" t="str">
        <f>'Core Indicators'!A:A</f>
        <v>Mixed migration flows in Greece</v>
      </c>
      <c r="B36" s="201" t="str">
        <f>'Core Indicators'!B:B</f>
        <v>International displacement</v>
      </c>
      <c r="C36" s="201" t="str">
        <f>'Core Indicators'!C36</f>
        <v>GRC002</v>
      </c>
      <c r="D36" s="201" t="str">
        <f>'Core Indicators'!D36</f>
        <v>Greece</v>
      </c>
      <c r="E36" s="201" t="str">
        <f>'Core Indicators'!E36</f>
        <v>GRC</v>
      </c>
      <c r="F36" s="36">
        <f>'Core Indicators'!O36</f>
        <v>3364.07</v>
      </c>
      <c r="G36" s="36">
        <f>'Core Indicators'!W36</f>
        <v>414000</v>
      </c>
      <c r="H36" s="36">
        <f>'Core Indicators'!AE36</f>
        <v>169000</v>
      </c>
      <c r="I36" s="36">
        <f>'Core Indicators'!AM36</f>
        <v>169000</v>
      </c>
      <c r="J36" s="36">
        <f>'Core Indicators'!AU36</f>
        <v>0</v>
      </c>
      <c r="K36" s="36" t="str">
        <f>'Core Indicators'!BC36</f>
        <v>x</v>
      </c>
      <c r="L36" s="36">
        <f>'Core Indicators'!BK36</f>
        <v>8</v>
      </c>
      <c r="M36" s="36" t="str">
        <f>'Core Indicators'!BS36</f>
        <v>x</v>
      </c>
      <c r="N36" s="36" t="str">
        <f>'Core Indicators'!CA36</f>
        <v>x</v>
      </c>
      <c r="O36" s="36" t="e">
        <f>'Core Indicators'!CI36</f>
        <v>#N/A</v>
      </c>
      <c r="P36" s="36" t="str">
        <f>'Core Indicators'!CQ36</f>
        <v>x</v>
      </c>
      <c r="Q36" s="36">
        <f>'Core Indicators'!DG36</f>
        <v>245000</v>
      </c>
      <c r="R36" s="36">
        <f>'Core Indicators'!DO36</f>
        <v>151000</v>
      </c>
      <c r="S36" s="36">
        <f>'Core Indicators'!DW36</f>
        <v>18000</v>
      </c>
      <c r="T36" s="36">
        <f>'Core Indicators'!EE36</f>
        <v>0</v>
      </c>
      <c r="U36" s="36">
        <f>'Core Indicators'!EM36</f>
        <v>0</v>
      </c>
      <c r="V36" s="36">
        <f>'Core Indicators'!FC36</f>
        <v>2</v>
      </c>
      <c r="W36" s="36" t="str">
        <f>'Core Indicators'!FK36</f>
        <v>x</v>
      </c>
      <c r="X36" s="36" t="str">
        <f>'Core Indicators'!FS36</f>
        <v>x</v>
      </c>
      <c r="Y36" s="36">
        <f>'Core Indicators'!GA36</f>
        <v>1</v>
      </c>
      <c r="Z36" s="36">
        <f>'Core Indicators'!GI36</f>
        <v>0</v>
      </c>
      <c r="AA36" s="36">
        <f>'Core Indicators'!GQ36</f>
        <v>2</v>
      </c>
      <c r="AB36" s="36">
        <f>'Core Indicators'!GY36</f>
        <v>0</v>
      </c>
      <c r="AC36" s="36">
        <f>'Core Indicators'!HG36</f>
        <v>2</v>
      </c>
      <c r="AD36" s="36">
        <f>'Core Indicators'!HO36</f>
        <v>2</v>
      </c>
      <c r="AE36" s="36">
        <f>'Core Indicators'!HW36</f>
        <v>0</v>
      </c>
      <c r="AF36" s="36">
        <f>'Core Indicators'!IE36</f>
        <v>0</v>
      </c>
      <c r="AG36" s="36">
        <f>'Core Indicators'!IM36</f>
        <v>0</v>
      </c>
    </row>
    <row r="37" spans="1:33" ht="20.100000000000001" customHeight="1" x14ac:dyDescent="0.25">
      <c r="A37" s="202" t="str">
        <f>'Core Indicators'!A:A</f>
        <v>Complex crisis in Guatemala</v>
      </c>
      <c r="B37" s="202" t="str">
        <f>'Core Indicators'!B:B</f>
        <v>Complex crisis</v>
      </c>
      <c r="C37" s="202" t="str">
        <f>'Core Indicators'!C37</f>
        <v>GTM001</v>
      </c>
      <c r="D37" s="202" t="str">
        <f>'Core Indicators'!D37</f>
        <v>Guatemala</v>
      </c>
      <c r="E37" s="202" t="str">
        <f>'Core Indicators'!E37</f>
        <v>GTM</v>
      </c>
      <c r="F37" s="35">
        <f>'Core Indicators'!O37</f>
        <v>108889</v>
      </c>
      <c r="G37" s="35">
        <f>'Core Indicators'!W37</f>
        <v>17100000</v>
      </c>
      <c r="H37" s="35">
        <f>'Core Indicators'!AE37</f>
        <v>5700000</v>
      </c>
      <c r="I37" s="35">
        <f>'Core Indicators'!AM37</f>
        <v>242000</v>
      </c>
      <c r="J37" s="35" t="str">
        <f>'Core Indicators'!AU37</f>
        <v>x</v>
      </c>
      <c r="K37" s="35" t="str">
        <f>'Core Indicators'!BC37</f>
        <v>x</v>
      </c>
      <c r="L37" s="35">
        <f>'Core Indicators'!BK37</f>
        <v>2960</v>
      </c>
      <c r="M37" s="35">
        <f>'Core Indicators'!BS37</f>
        <v>0</v>
      </c>
      <c r="N37" s="35">
        <f>'Core Indicators'!CA37</f>
        <v>0</v>
      </c>
      <c r="O37" s="35" t="e">
        <f>'Core Indicators'!CI37</f>
        <v>#N/A</v>
      </c>
      <c r="P37" s="35" t="str">
        <f>'Core Indicators'!CQ37</f>
        <v>x</v>
      </c>
      <c r="Q37" s="35">
        <f>'Core Indicators'!DG37</f>
        <v>11400000</v>
      </c>
      <c r="R37" s="35">
        <f>'Core Indicators'!DO37</f>
        <v>1900000</v>
      </c>
      <c r="S37" s="35">
        <f>'Core Indicators'!DW37</f>
        <v>3300000</v>
      </c>
      <c r="T37" s="35">
        <f>'Core Indicators'!EE37</f>
        <v>174000</v>
      </c>
      <c r="U37" s="35">
        <f>'Core Indicators'!EM37</f>
        <v>326000</v>
      </c>
      <c r="V37" s="35">
        <f>'Core Indicators'!FC37</f>
        <v>3</v>
      </c>
      <c r="W37" s="35" t="str">
        <f>'Core Indicators'!FK37</f>
        <v>x</v>
      </c>
      <c r="X37" s="35" t="str">
        <f>'Core Indicators'!FS37</f>
        <v>x</v>
      </c>
      <c r="Y37" s="35">
        <f>'Core Indicators'!GA37</f>
        <v>0</v>
      </c>
      <c r="Z37" s="35">
        <f>'Core Indicators'!GI37</f>
        <v>1</v>
      </c>
      <c r="AA37" s="35">
        <f>'Core Indicators'!GQ37</f>
        <v>0</v>
      </c>
      <c r="AB37" s="35">
        <f>'Core Indicators'!GY37</f>
        <v>0</v>
      </c>
      <c r="AC37" s="35">
        <f>'Core Indicators'!HG37</f>
        <v>0</v>
      </c>
      <c r="AD37" s="35">
        <f>'Core Indicators'!HO37</f>
        <v>2</v>
      </c>
      <c r="AE37" s="35">
        <f>'Core Indicators'!HW37</f>
        <v>3</v>
      </c>
      <c r="AF37" s="35">
        <f>'Core Indicators'!IE37</f>
        <v>0</v>
      </c>
      <c r="AG37" s="35">
        <f>'Core Indicators'!IM37</f>
        <v>2</v>
      </c>
    </row>
    <row r="38" spans="1:33" ht="20.100000000000001" customHeight="1" x14ac:dyDescent="0.25">
      <c r="A38" s="201" t="str">
        <f>'Core Indicators'!A:A</f>
        <v>Complex crisis in Honduras</v>
      </c>
      <c r="B38" s="201" t="str">
        <f>'Core Indicators'!B:B</f>
        <v>Complex crisis</v>
      </c>
      <c r="C38" s="201" t="str">
        <f>'Core Indicators'!C38</f>
        <v>HND001</v>
      </c>
      <c r="D38" s="201" t="str">
        <f>'Core Indicators'!D38</f>
        <v>Honduras</v>
      </c>
      <c r="E38" s="201" t="str">
        <f>'Core Indicators'!E38</f>
        <v>HND</v>
      </c>
      <c r="F38" s="36">
        <f>'Core Indicators'!O38</f>
        <v>111900</v>
      </c>
      <c r="G38" s="36">
        <f>'Core Indicators'!W38</f>
        <v>9400000</v>
      </c>
      <c r="H38" s="36">
        <f>'Core Indicators'!AE38</f>
        <v>4000000</v>
      </c>
      <c r="I38" s="36">
        <f>'Core Indicators'!AM38</f>
        <v>245000</v>
      </c>
      <c r="J38" s="36" t="str">
        <f>'Core Indicators'!AU38</f>
        <v>x</v>
      </c>
      <c r="K38" s="36">
        <f>'Core Indicators'!BC38</f>
        <v>113000</v>
      </c>
      <c r="L38" s="36">
        <f>'Core Indicators'!BK38</f>
        <v>1909</v>
      </c>
      <c r="M38" s="36" t="str">
        <f>'Core Indicators'!BS38</f>
        <v>x</v>
      </c>
      <c r="N38" s="36" t="str">
        <f>'Core Indicators'!CA38</f>
        <v>x</v>
      </c>
      <c r="O38" s="36" t="e">
        <f>'Core Indicators'!CI38</f>
        <v>#N/A</v>
      </c>
      <c r="P38" s="36">
        <f>'Core Indicators'!CQ38</f>
        <v>12965</v>
      </c>
      <c r="Q38" s="36">
        <f>'Core Indicators'!DG38</f>
        <v>5400000</v>
      </c>
      <c r="R38" s="36">
        <f>'Core Indicators'!DO38</f>
        <v>706000</v>
      </c>
      <c r="S38" s="36">
        <f>'Core Indicators'!DW38</f>
        <v>2679000</v>
      </c>
      <c r="T38" s="36">
        <f>'Core Indicators'!EE38</f>
        <v>615000</v>
      </c>
      <c r="U38" s="36">
        <f>'Core Indicators'!EM38</f>
        <v>0</v>
      </c>
      <c r="V38" s="36">
        <f>'Core Indicators'!FC38</f>
        <v>3</v>
      </c>
      <c r="W38" s="36" t="str">
        <f>'Core Indicators'!FK38</f>
        <v>x</v>
      </c>
      <c r="X38" s="36" t="str">
        <f>'Core Indicators'!FS38</f>
        <v>x</v>
      </c>
      <c r="Y38" s="36">
        <f>'Core Indicators'!GA38</f>
        <v>0</v>
      </c>
      <c r="Z38" s="36">
        <f>'Core Indicators'!GI38</f>
        <v>1</v>
      </c>
      <c r="AA38" s="36">
        <f>'Core Indicators'!GQ38</f>
        <v>1</v>
      </c>
      <c r="AB38" s="36">
        <f>'Core Indicators'!GY38</f>
        <v>0</v>
      </c>
      <c r="AC38" s="36">
        <f>'Core Indicators'!HG38</f>
        <v>2</v>
      </c>
      <c r="AD38" s="36">
        <f>'Core Indicators'!HO38</f>
        <v>2</v>
      </c>
      <c r="AE38" s="36">
        <f>'Core Indicators'!HW38</f>
        <v>3</v>
      </c>
      <c r="AF38" s="36">
        <f>'Core Indicators'!IE38</f>
        <v>0</v>
      </c>
      <c r="AG38" s="36">
        <f>'Core Indicators'!IM38</f>
        <v>2</v>
      </c>
    </row>
    <row r="39" spans="1:33" ht="20.100000000000001" customHeight="1" x14ac:dyDescent="0.25">
      <c r="A39" s="202" t="str">
        <f>'Core Indicators'!A:A</f>
        <v>Complex crisis in Haiti</v>
      </c>
      <c r="B39" s="202" t="str">
        <f>'Core Indicators'!B:B</f>
        <v>Complex crisis</v>
      </c>
      <c r="C39" s="202" t="str">
        <f>'Core Indicators'!C39</f>
        <v>HTI001</v>
      </c>
      <c r="D39" s="202" t="str">
        <f>'Core Indicators'!D39</f>
        <v>Haiti</v>
      </c>
      <c r="E39" s="202" t="str">
        <f>'Core Indicators'!E39</f>
        <v>HTI</v>
      </c>
      <c r="F39" s="35">
        <f>'Core Indicators'!O39</f>
        <v>27166</v>
      </c>
      <c r="G39" s="35">
        <f>'Core Indicators'!W39</f>
        <v>10898000</v>
      </c>
      <c r="H39" s="35">
        <f>'Core Indicators'!AE39</f>
        <v>6950000</v>
      </c>
      <c r="I39" s="35">
        <f>'Core Indicators'!AM39</f>
        <v>180000</v>
      </c>
      <c r="J39" s="35">
        <f>'Core Indicators'!AU39</f>
        <v>0</v>
      </c>
      <c r="K39" s="35">
        <f>'Core Indicators'!BC39</f>
        <v>0</v>
      </c>
      <c r="L39" s="35">
        <f>'Core Indicators'!BK39</f>
        <v>2208</v>
      </c>
      <c r="M39" s="35">
        <f>'Core Indicators'!BS39</f>
        <v>52953</v>
      </c>
      <c r="N39" s="35">
        <f>'Core Indicators'!CA39</f>
        <v>52953</v>
      </c>
      <c r="O39" s="35" t="e">
        <f>'Core Indicators'!CI39</f>
        <v>#N/A</v>
      </c>
      <c r="P39" s="35" t="str">
        <f>'Core Indicators'!CQ39</f>
        <v>x</v>
      </c>
      <c r="Q39" s="35">
        <f>'Core Indicators'!DG39</f>
        <v>3948000</v>
      </c>
      <c r="R39" s="35">
        <f>'Core Indicators'!DO39</f>
        <v>1900000</v>
      </c>
      <c r="S39" s="35">
        <f>'Core Indicators'!DW39</f>
        <v>2550000</v>
      </c>
      <c r="T39" s="35">
        <f>'Core Indicators'!EE39</f>
        <v>1500000</v>
      </c>
      <c r="U39" s="35">
        <f>'Core Indicators'!EM39</f>
        <v>1000000</v>
      </c>
      <c r="V39" s="35">
        <f>'Core Indicators'!FC39</f>
        <v>3</v>
      </c>
      <c r="W39" s="35" t="str">
        <f>'Core Indicators'!FK39</f>
        <v>x</v>
      </c>
      <c r="X39" s="35" t="str">
        <f>'Core Indicators'!FS39</f>
        <v>x</v>
      </c>
      <c r="Y39" s="35">
        <f>'Core Indicators'!GA39</f>
        <v>0</v>
      </c>
      <c r="Z39" s="35">
        <f>'Core Indicators'!GI39</f>
        <v>3</v>
      </c>
      <c r="AA39" s="35">
        <f>'Core Indicators'!GQ39</f>
        <v>3</v>
      </c>
      <c r="AB39" s="35">
        <f>'Core Indicators'!GY39</f>
        <v>3</v>
      </c>
      <c r="AC39" s="35">
        <f>'Core Indicators'!HG39</f>
        <v>0</v>
      </c>
      <c r="AD39" s="35">
        <f>'Core Indicators'!HO39</f>
        <v>2</v>
      </c>
      <c r="AE39" s="35">
        <f>'Core Indicators'!HW39</f>
        <v>1</v>
      </c>
      <c r="AF39" s="35">
        <f>'Core Indicators'!IE39</f>
        <v>0</v>
      </c>
      <c r="AG39" s="35">
        <f>'Core Indicators'!IM39</f>
        <v>3</v>
      </c>
    </row>
    <row r="40" spans="1:33" ht="20.100000000000001" customHeight="1" x14ac:dyDescent="0.25">
      <c r="A40" s="201" t="str">
        <f>'Core Indicators'!A:A</f>
        <v xml:space="preserve">Nippes Earthquake </v>
      </c>
      <c r="B40" s="201" t="str">
        <f>'Core Indicators'!B:B</f>
        <v>Earthquake</v>
      </c>
      <c r="C40" s="201" t="str">
        <f>'Core Indicators'!C40</f>
        <v>HTI002</v>
      </c>
      <c r="D40" s="201" t="str">
        <f>'Core Indicators'!D40</f>
        <v>Haiti</v>
      </c>
      <c r="E40" s="201" t="str">
        <f>'Core Indicators'!E40</f>
        <v>HTI</v>
      </c>
      <c r="F40" s="36">
        <f>'Core Indicators'!O40</f>
        <v>12851</v>
      </c>
      <c r="G40" s="36">
        <f>'Core Indicators'!W40</f>
        <v>6429000</v>
      </c>
      <c r="H40" s="36">
        <f>'Core Indicators'!AE40</f>
        <v>800000</v>
      </c>
      <c r="I40" s="36">
        <f>'Core Indicators'!AM40</f>
        <v>160000</v>
      </c>
      <c r="J40" s="36">
        <f>'Core Indicators'!AU40</f>
        <v>12268</v>
      </c>
      <c r="K40" s="36">
        <f>'Core Indicators'!BC40</f>
        <v>9915</v>
      </c>
      <c r="L40" s="36">
        <f>'Core Indicators'!BK40</f>
        <v>2189</v>
      </c>
      <c r="M40" s="36">
        <f>'Core Indicators'!BS40</f>
        <v>92821</v>
      </c>
      <c r="N40" s="36">
        <f>'Core Indicators'!CA40</f>
        <v>61689</v>
      </c>
      <c r="O40" s="36" t="e">
        <f>'Core Indicators'!CI40</f>
        <v>#N/A</v>
      </c>
      <c r="P40" s="36" t="str">
        <f>'Core Indicators'!CQ40</f>
        <v>x</v>
      </c>
      <c r="Q40" s="36">
        <f>'Core Indicators'!DG40</f>
        <v>5629000</v>
      </c>
      <c r="R40" s="36">
        <f>'Core Indicators'!DO40</f>
        <v>150000</v>
      </c>
      <c r="S40" s="36">
        <f>'Core Indicators'!DW40</f>
        <v>650000</v>
      </c>
      <c r="T40" s="36">
        <f>'Core Indicators'!EE40</f>
        <v>0</v>
      </c>
      <c r="U40" s="36">
        <f>'Core Indicators'!EM40</f>
        <v>0</v>
      </c>
      <c r="V40" s="36">
        <f>'Core Indicators'!FC40</f>
        <v>3</v>
      </c>
      <c r="W40" s="36" t="str">
        <f>'Core Indicators'!FK40</f>
        <v>x</v>
      </c>
      <c r="X40" s="36" t="str">
        <f>'Core Indicators'!FS40</f>
        <v>x</v>
      </c>
      <c r="Y40" s="36">
        <f>'Core Indicators'!GA40</f>
        <v>0</v>
      </c>
      <c r="Z40" s="36">
        <f>'Core Indicators'!GI40</f>
        <v>3</v>
      </c>
      <c r="AA40" s="36">
        <f>'Core Indicators'!GQ40</f>
        <v>3</v>
      </c>
      <c r="AB40" s="36">
        <f>'Core Indicators'!GY40</f>
        <v>3</v>
      </c>
      <c r="AC40" s="36">
        <f>'Core Indicators'!HG40</f>
        <v>0</v>
      </c>
      <c r="AD40" s="36">
        <f>'Core Indicators'!HO40</f>
        <v>2</v>
      </c>
      <c r="AE40" s="36">
        <f>'Core Indicators'!HW40</f>
        <v>1</v>
      </c>
      <c r="AF40" s="36">
        <f>'Core Indicators'!IE40</f>
        <v>0</v>
      </c>
      <c r="AG40" s="36">
        <f>'Core Indicators'!IM40</f>
        <v>3</v>
      </c>
    </row>
    <row r="41" spans="1:33" ht="20.100000000000001" customHeight="1" x14ac:dyDescent="0.25">
      <c r="A41" s="202" t="str">
        <f>'Core Indicators'!A:A</f>
        <v>Papua Conflict</v>
      </c>
      <c r="B41" s="202" t="str">
        <f>'Core Indicators'!B:B</f>
        <v>Conflict</v>
      </c>
      <c r="C41" s="202" t="str">
        <f>'Core Indicators'!C41</f>
        <v>IDN002</v>
      </c>
      <c r="D41" s="202" t="str">
        <f>'Core Indicators'!D41</f>
        <v>Indonesia</v>
      </c>
      <c r="E41" s="202" t="str">
        <f>'Core Indicators'!E41</f>
        <v>IDN</v>
      </c>
      <c r="F41" s="35">
        <f>'Core Indicators'!O41</f>
        <v>416060</v>
      </c>
      <c r="G41" s="35">
        <f>'Core Indicators'!W41</f>
        <v>3594000</v>
      </c>
      <c r="H41" s="35">
        <f>'Core Indicators'!AE41</f>
        <v>3594000</v>
      </c>
      <c r="I41" s="35">
        <f>'Core Indicators'!AM41</f>
        <v>60000</v>
      </c>
      <c r="J41" s="35" t="str">
        <f>'Core Indicators'!AU41</f>
        <v>x</v>
      </c>
      <c r="K41" s="35" t="str">
        <f>'Core Indicators'!BC41</f>
        <v>x</v>
      </c>
      <c r="L41" s="35">
        <f>'Core Indicators'!BK41</f>
        <v>43</v>
      </c>
      <c r="M41" s="35" t="str">
        <f>'Core Indicators'!BS41</f>
        <v>x</v>
      </c>
      <c r="N41" s="35" t="str">
        <f>'Core Indicators'!CA41</f>
        <v>x</v>
      </c>
      <c r="O41" s="35" t="e">
        <f>'Core Indicators'!CI41</f>
        <v>#N/A</v>
      </c>
      <c r="P41" s="35" t="str">
        <f>'Core Indicators'!CQ41</f>
        <v>x</v>
      </c>
      <c r="Q41" s="35">
        <f>'Core Indicators'!DG41</f>
        <v>3534000</v>
      </c>
      <c r="R41" s="35">
        <f>'Core Indicators'!DO41</f>
        <v>0</v>
      </c>
      <c r="S41" s="35">
        <f>'Core Indicators'!DW41</f>
        <v>60000</v>
      </c>
      <c r="T41" s="35">
        <f>'Core Indicators'!EE41</f>
        <v>0</v>
      </c>
      <c r="U41" s="35">
        <f>'Core Indicators'!EM41</f>
        <v>0</v>
      </c>
      <c r="V41" s="35">
        <f>'Core Indicators'!FC41</f>
        <v>4</v>
      </c>
      <c r="W41" s="35" t="str">
        <f>'Core Indicators'!FK41</f>
        <v>x</v>
      </c>
      <c r="X41" s="35" t="str">
        <f>'Core Indicators'!FS41</f>
        <v>x</v>
      </c>
      <c r="Y41" s="35">
        <f>'Core Indicators'!GA41</f>
        <v>1</v>
      </c>
      <c r="Z41" s="35">
        <f>'Core Indicators'!GI41</f>
        <v>2</v>
      </c>
      <c r="AA41" s="35">
        <f>'Core Indicators'!GQ41</f>
        <v>2</v>
      </c>
      <c r="AB41" s="35">
        <f>'Core Indicators'!GY41</f>
        <v>0</v>
      </c>
      <c r="AC41" s="35">
        <f>'Core Indicators'!HG41</f>
        <v>2</v>
      </c>
      <c r="AD41" s="35">
        <f>'Core Indicators'!HO41</f>
        <v>2</v>
      </c>
      <c r="AE41" s="35">
        <f>'Core Indicators'!HW41</f>
        <v>2</v>
      </c>
      <c r="AF41" s="35">
        <f>'Core Indicators'!IE41</f>
        <v>1</v>
      </c>
      <c r="AG41" s="35">
        <f>'Core Indicators'!IM41</f>
        <v>1</v>
      </c>
    </row>
    <row r="42" spans="1:33" ht="20.100000000000001" customHeight="1" x14ac:dyDescent="0.25">
      <c r="A42" s="201" t="str">
        <f>'Core Indicators'!A:A</f>
        <v>Conflict in Jammu and Kashmir</v>
      </c>
      <c r="B42" s="201" t="str">
        <f>'Core Indicators'!B:B</f>
        <v>Conflict</v>
      </c>
      <c r="C42" s="201" t="str">
        <f>'Core Indicators'!C42</f>
        <v>IND002</v>
      </c>
      <c r="D42" s="201" t="str">
        <f>'Core Indicators'!D42</f>
        <v>India</v>
      </c>
      <c r="E42" s="201" t="str">
        <f>'Core Indicators'!E42</f>
        <v>IND</v>
      </c>
      <c r="F42" s="36">
        <f>'Core Indicators'!O42</f>
        <v>222236</v>
      </c>
      <c r="G42" s="36">
        <f>'Core Indicators'!W42</f>
        <v>12541000</v>
      </c>
      <c r="H42" s="36" t="str">
        <f>'Core Indicators'!AE42</f>
        <v>x</v>
      </c>
      <c r="I42" s="36" t="str">
        <f>'Core Indicators'!AM42</f>
        <v>x</v>
      </c>
      <c r="J42" s="36" t="str">
        <f>'Core Indicators'!AU42</f>
        <v>x</v>
      </c>
      <c r="K42" s="36" t="str">
        <f>'Core Indicators'!BC42</f>
        <v>x</v>
      </c>
      <c r="L42" s="36">
        <f>'Core Indicators'!BK42</f>
        <v>180</v>
      </c>
      <c r="M42" s="36" t="str">
        <f>'Core Indicators'!BS42</f>
        <v>x</v>
      </c>
      <c r="N42" s="36" t="str">
        <f>'Core Indicators'!CA42</f>
        <v>x</v>
      </c>
      <c r="O42" s="36" t="e">
        <f>'Core Indicators'!CI42</f>
        <v>#N/A</v>
      </c>
      <c r="P42" s="36" t="str">
        <f>'Core Indicators'!CQ42</f>
        <v>x</v>
      </c>
      <c r="Q42" s="36">
        <f>'Core Indicators'!DG42</f>
        <v>12541000</v>
      </c>
      <c r="R42" s="36" t="str">
        <f>'Core Indicators'!DO42</f>
        <v>x</v>
      </c>
      <c r="S42" s="36" t="str">
        <f>'Core Indicators'!DW42</f>
        <v>x</v>
      </c>
      <c r="T42" s="36" t="str">
        <f>'Core Indicators'!EE42</f>
        <v>x</v>
      </c>
      <c r="U42" s="36" t="str">
        <f>'Core Indicators'!EM42</f>
        <v>x</v>
      </c>
      <c r="V42" s="36" t="str">
        <f>'Core Indicators'!FC42</f>
        <v>x</v>
      </c>
      <c r="W42" s="36" t="str">
        <f>'Core Indicators'!FK42</f>
        <v>x</v>
      </c>
      <c r="X42" s="36" t="str">
        <f>'Core Indicators'!FS42</f>
        <v>x</v>
      </c>
      <c r="Y42" s="36">
        <f>'Core Indicators'!GA42</f>
        <v>1</v>
      </c>
      <c r="Z42" s="36">
        <f>'Core Indicators'!GI42</f>
        <v>1</v>
      </c>
      <c r="AA42" s="36">
        <f>'Core Indicators'!GQ42</f>
        <v>1</v>
      </c>
      <c r="AB42" s="36">
        <f>'Core Indicators'!GY42</f>
        <v>0</v>
      </c>
      <c r="AC42" s="36">
        <f>'Core Indicators'!HG42</f>
        <v>0</v>
      </c>
      <c r="AD42" s="36">
        <f>'Core Indicators'!HO42</f>
        <v>0</v>
      </c>
      <c r="AE42" s="36">
        <f>'Core Indicators'!HW42</f>
        <v>0</v>
      </c>
      <c r="AF42" s="36">
        <f>'Core Indicators'!IE42</f>
        <v>1</v>
      </c>
      <c r="AG42" s="36">
        <f>'Core Indicators'!IM42</f>
        <v>0</v>
      </c>
    </row>
    <row r="43" spans="1:33" ht="20.100000000000001" customHeight="1" x14ac:dyDescent="0.25">
      <c r="A43" s="202" t="str">
        <f>'Core Indicators'!A:A</f>
        <v>Afghan Refugees in Iran</v>
      </c>
      <c r="B43" s="202" t="str">
        <f>'Core Indicators'!B:B</f>
        <v>International displacement</v>
      </c>
      <c r="C43" s="202" t="str">
        <f>'Core Indicators'!C43</f>
        <v>IRN004</v>
      </c>
      <c r="D43" s="202" t="str">
        <f>'Core Indicators'!D43</f>
        <v>Iran</v>
      </c>
      <c r="E43" s="202" t="str">
        <f>'Core Indicators'!E43</f>
        <v>IRN</v>
      </c>
      <c r="F43" s="35">
        <f>'Core Indicators'!O43</f>
        <v>239561</v>
      </c>
      <c r="G43" s="35">
        <f>'Core Indicators'!W43</f>
        <v>24823000</v>
      </c>
      <c r="H43" s="35">
        <f>'Core Indicators'!AE43</f>
        <v>3400000</v>
      </c>
      <c r="I43" s="35">
        <f>'Core Indicators'!AM43</f>
        <v>3400000</v>
      </c>
      <c r="J43" s="35" t="str">
        <f>'Core Indicators'!AU43</f>
        <v>x</v>
      </c>
      <c r="K43" s="35" t="str">
        <f>'Core Indicators'!BC43</f>
        <v>x</v>
      </c>
      <c r="L43" s="35">
        <f>'Core Indicators'!BK43</f>
        <v>0</v>
      </c>
      <c r="M43" s="35" t="str">
        <f>'Core Indicators'!BS43</f>
        <v>x</v>
      </c>
      <c r="N43" s="35" t="str">
        <f>'Core Indicators'!CA43</f>
        <v>x</v>
      </c>
      <c r="O43" s="35" t="e">
        <f>'Core Indicators'!CI43</f>
        <v>#N/A</v>
      </c>
      <c r="P43" s="35" t="str">
        <f>'Core Indicators'!CQ43</f>
        <v>x</v>
      </c>
      <c r="Q43" s="35">
        <f>'Core Indicators'!DG43</f>
        <v>21423000</v>
      </c>
      <c r="R43" s="35">
        <f>'Core Indicators'!DO43</f>
        <v>0</v>
      </c>
      <c r="S43" s="35">
        <f>'Core Indicators'!DW43</f>
        <v>800000</v>
      </c>
      <c r="T43" s="35">
        <f>'Core Indicators'!EE43</f>
        <v>2600000</v>
      </c>
      <c r="U43" s="35">
        <f>'Core Indicators'!EM43</f>
        <v>0</v>
      </c>
      <c r="V43" s="35">
        <f>'Core Indicators'!FC43</f>
        <v>2</v>
      </c>
      <c r="W43" s="35" t="str">
        <f>'Core Indicators'!FK43</f>
        <v>x</v>
      </c>
      <c r="X43" s="35" t="str">
        <f>'Core Indicators'!FS43</f>
        <v>x</v>
      </c>
      <c r="Y43" s="35">
        <f>'Core Indicators'!GA43</f>
        <v>1</v>
      </c>
      <c r="Z43" s="35">
        <f>'Core Indicators'!GI43</f>
        <v>0</v>
      </c>
      <c r="AA43" s="35">
        <f>'Core Indicators'!GQ43</f>
        <v>2</v>
      </c>
      <c r="AB43" s="35">
        <f>'Core Indicators'!GY43</f>
        <v>0</v>
      </c>
      <c r="AC43" s="35">
        <f>'Core Indicators'!HG43</f>
        <v>2</v>
      </c>
      <c r="AD43" s="35">
        <f>'Core Indicators'!HO43</f>
        <v>1</v>
      </c>
      <c r="AE43" s="35">
        <f>'Core Indicators'!HW43</f>
        <v>0</v>
      </c>
      <c r="AF43" s="35">
        <f>'Core Indicators'!IE43</f>
        <v>3</v>
      </c>
      <c r="AG43" s="35">
        <f>'Core Indicators'!IM43</f>
        <v>2</v>
      </c>
    </row>
    <row r="44" spans="1:33" ht="20.100000000000001" customHeight="1" x14ac:dyDescent="0.25">
      <c r="A44" s="201" t="str">
        <f>'Core Indicators'!A:A</f>
        <v>Multiple crises in Iraq</v>
      </c>
      <c r="B44" s="201" t="str">
        <f>'Core Indicators'!B:B</f>
        <v>Multiple crises country</v>
      </c>
      <c r="C44" s="201" t="str">
        <f>'Core Indicators'!C44</f>
        <v>IRQ001</v>
      </c>
      <c r="D44" s="201" t="str">
        <f>'Core Indicators'!D44</f>
        <v>Iraq</v>
      </c>
      <c r="E44" s="201" t="str">
        <f>'Core Indicators'!E44</f>
        <v>IRQ</v>
      </c>
      <c r="F44" s="36">
        <f>'Core Indicators'!O44</f>
        <v>435052</v>
      </c>
      <c r="G44" s="36">
        <f>'Core Indicators'!W44</f>
        <v>41191000</v>
      </c>
      <c r="H44" s="36">
        <f>'Core Indicators'!AE44</f>
        <v>6393000</v>
      </c>
      <c r="I44" s="36">
        <f>'Core Indicators'!AM44</f>
        <v>8493000</v>
      </c>
      <c r="J44" s="36" t="str">
        <f>'Core Indicators'!AU44</f>
        <v>x</v>
      </c>
      <c r="K44" s="36" t="str">
        <f>'Core Indicators'!BC44</f>
        <v>x</v>
      </c>
      <c r="L44" s="36">
        <f>'Core Indicators'!BK44</f>
        <v>1238</v>
      </c>
      <c r="M44" s="36" t="str">
        <f>'Core Indicators'!BS44</f>
        <v>x</v>
      </c>
      <c r="N44" s="36" t="str">
        <f>'Core Indicators'!CA44</f>
        <v>x</v>
      </c>
      <c r="O44" s="36" t="e">
        <f>'Core Indicators'!CI44</f>
        <v>#N/A</v>
      </c>
      <c r="P44" s="36">
        <f>'Core Indicators'!CQ44</f>
        <v>133900</v>
      </c>
      <c r="Q44" s="36">
        <f>'Core Indicators'!DG44</f>
        <v>34797000</v>
      </c>
      <c r="R44" s="36">
        <f>'Core Indicators'!DO44</f>
        <v>3686000</v>
      </c>
      <c r="S44" s="36">
        <f>'Core Indicators'!DW44</f>
        <v>1365000</v>
      </c>
      <c r="T44" s="36">
        <f>'Core Indicators'!EE44</f>
        <v>874000</v>
      </c>
      <c r="U44" s="36">
        <f>'Core Indicators'!EM44</f>
        <v>468000</v>
      </c>
      <c r="V44" s="36">
        <f>'Core Indicators'!FC44</f>
        <v>5</v>
      </c>
      <c r="W44" s="36">
        <f>'Core Indicators'!FK44</f>
        <v>1500000</v>
      </c>
      <c r="X44" s="36">
        <f>'Core Indicators'!FS44</f>
        <v>300000</v>
      </c>
      <c r="Y44" s="36">
        <f>'Core Indicators'!GA44</f>
        <v>1</v>
      </c>
      <c r="Z44" s="36">
        <f>'Core Indicators'!GI44</f>
        <v>2</v>
      </c>
      <c r="AA44" s="36">
        <f>'Core Indicators'!GQ44</f>
        <v>2</v>
      </c>
      <c r="AB44" s="36">
        <f>'Core Indicators'!GY44</f>
        <v>0</v>
      </c>
      <c r="AC44" s="36">
        <f>'Core Indicators'!HG44</f>
        <v>3</v>
      </c>
      <c r="AD44" s="36">
        <f>'Core Indicators'!HO44</f>
        <v>3</v>
      </c>
      <c r="AE44" s="36">
        <f>'Core Indicators'!HW44</f>
        <v>1</v>
      </c>
      <c r="AF44" s="36">
        <f>'Core Indicators'!IE44</f>
        <v>3</v>
      </c>
      <c r="AG44" s="36">
        <f>'Core Indicators'!IM44</f>
        <v>1</v>
      </c>
    </row>
    <row r="45" spans="1:33" ht="20.100000000000001" customHeight="1" x14ac:dyDescent="0.25">
      <c r="A45" s="202" t="str">
        <f>'Core Indicators'!A:A</f>
        <v>Conflict  in Iraq</v>
      </c>
      <c r="B45" s="202" t="str">
        <f>'Core Indicators'!B:B</f>
        <v>Conflict</v>
      </c>
      <c r="C45" s="202" t="str">
        <f>'Core Indicators'!C45</f>
        <v>IRQ002</v>
      </c>
      <c r="D45" s="202" t="str">
        <f>'Core Indicators'!D45</f>
        <v>Iraq</v>
      </c>
      <c r="E45" s="202" t="str">
        <f>'Core Indicators'!E45</f>
        <v>IRQ</v>
      </c>
      <c r="F45" s="35">
        <f>'Core Indicators'!O45</f>
        <v>435052</v>
      </c>
      <c r="G45" s="35">
        <f>'Core Indicators'!W45</f>
        <v>41191000</v>
      </c>
      <c r="H45" s="35">
        <f>'Core Indicators'!AE45</f>
        <v>6139000</v>
      </c>
      <c r="I45" s="35">
        <f>'Core Indicators'!AM45</f>
        <v>8239000</v>
      </c>
      <c r="J45" s="35" t="str">
        <f>'Core Indicators'!AU45</f>
        <v>x</v>
      </c>
      <c r="K45" s="35" t="str">
        <f>'Core Indicators'!BC45</f>
        <v>x</v>
      </c>
      <c r="L45" s="35">
        <f>'Core Indicators'!BK45</f>
        <v>1238</v>
      </c>
      <c r="M45" s="35" t="str">
        <f>'Core Indicators'!BS45</f>
        <v>x</v>
      </c>
      <c r="N45" s="35" t="str">
        <f>'Core Indicators'!CA45</f>
        <v>x</v>
      </c>
      <c r="O45" s="35" t="e">
        <f>'Core Indicators'!CI45</f>
        <v>#N/A</v>
      </c>
      <c r="P45" s="35">
        <f>'Core Indicators'!CQ45</f>
        <v>133900</v>
      </c>
      <c r="Q45" s="35">
        <f>'Core Indicators'!DG45</f>
        <v>35052000</v>
      </c>
      <c r="R45" s="35">
        <f>'Core Indicators'!DO45</f>
        <v>3686000</v>
      </c>
      <c r="S45" s="35">
        <f>'Core Indicators'!DW45</f>
        <v>1284000</v>
      </c>
      <c r="T45" s="35">
        <f>'Core Indicators'!EE45</f>
        <v>721000</v>
      </c>
      <c r="U45" s="35">
        <f>'Core Indicators'!EM45</f>
        <v>448000</v>
      </c>
      <c r="V45" s="35">
        <f>'Core Indicators'!FC45</f>
        <v>5</v>
      </c>
      <c r="W45" s="35">
        <f>'Core Indicators'!FK45</f>
        <v>1500000</v>
      </c>
      <c r="X45" s="35">
        <f>'Core Indicators'!FS45</f>
        <v>300000</v>
      </c>
      <c r="Y45" s="35">
        <f>'Core Indicators'!GA45</f>
        <v>1</v>
      </c>
      <c r="Z45" s="35">
        <f>'Core Indicators'!GI45</f>
        <v>2</v>
      </c>
      <c r="AA45" s="35">
        <f>'Core Indicators'!GQ45</f>
        <v>2</v>
      </c>
      <c r="AB45" s="35">
        <f>'Core Indicators'!GY45</f>
        <v>0</v>
      </c>
      <c r="AC45" s="35">
        <f>'Core Indicators'!HG45</f>
        <v>3</v>
      </c>
      <c r="AD45" s="35">
        <f>'Core Indicators'!HO45</f>
        <v>3</v>
      </c>
      <c r="AE45" s="35">
        <f>'Core Indicators'!HW45</f>
        <v>1</v>
      </c>
      <c r="AF45" s="35">
        <f>'Core Indicators'!IE45</f>
        <v>3</v>
      </c>
      <c r="AG45" s="35">
        <f>'Core Indicators'!IM45</f>
        <v>1</v>
      </c>
    </row>
    <row r="46" spans="1:33" ht="20.100000000000001" customHeight="1" x14ac:dyDescent="0.25">
      <c r="A46" s="201" t="str">
        <f>'Core Indicators'!A:A</f>
        <v>Syrian and Palestinian refugees in iraq</v>
      </c>
      <c r="B46" s="201" t="str">
        <f>'Core Indicators'!B:B</f>
        <v>International displacement</v>
      </c>
      <c r="C46" s="201" t="str">
        <f>'Core Indicators'!C46</f>
        <v>IRQ003</v>
      </c>
      <c r="D46" s="201" t="str">
        <f>'Core Indicators'!D46</f>
        <v>Iraq</v>
      </c>
      <c r="E46" s="201" t="str">
        <f>'Core Indicators'!E46</f>
        <v>IRQ</v>
      </c>
      <c r="F46" s="36">
        <f>'Core Indicators'!O46</f>
        <v>40643</v>
      </c>
      <c r="G46" s="36">
        <f>'Core Indicators'!W46</f>
        <v>5147000</v>
      </c>
      <c r="H46" s="36">
        <f>'Core Indicators'!AE46</f>
        <v>486000</v>
      </c>
      <c r="I46" s="36">
        <f>'Core Indicators'!AM46</f>
        <v>255000</v>
      </c>
      <c r="J46" s="36" t="str">
        <f>'Core Indicators'!AU46</f>
        <v>x</v>
      </c>
      <c r="K46" s="36" t="str">
        <f>'Core Indicators'!BC46</f>
        <v>x</v>
      </c>
      <c r="L46" s="36">
        <f>'Core Indicators'!BK46</f>
        <v>0</v>
      </c>
      <c r="M46" s="36" t="str">
        <f>'Core Indicators'!BS46</f>
        <v>x</v>
      </c>
      <c r="N46" s="36">
        <f>'Core Indicators'!CA46</f>
        <v>0</v>
      </c>
      <c r="O46" s="36" t="e">
        <f>'Core Indicators'!CI46</f>
        <v>#N/A</v>
      </c>
      <c r="P46" s="36" t="str">
        <f>'Core Indicators'!CQ46</f>
        <v>x</v>
      </c>
      <c r="Q46" s="36">
        <f>'Core Indicators'!DG46</f>
        <v>4661000</v>
      </c>
      <c r="R46" s="36">
        <f>'Core Indicators'!DO46</f>
        <v>0</v>
      </c>
      <c r="S46" s="36">
        <f>'Core Indicators'!DW46</f>
        <v>313000</v>
      </c>
      <c r="T46" s="36">
        <f>'Core Indicators'!EE46</f>
        <v>153000</v>
      </c>
      <c r="U46" s="36">
        <f>'Core Indicators'!EM46</f>
        <v>20000</v>
      </c>
      <c r="V46" s="36">
        <f>'Core Indicators'!FC46</f>
        <v>5</v>
      </c>
      <c r="W46" s="36" t="str">
        <f>'Core Indicators'!FK46</f>
        <v>x</v>
      </c>
      <c r="X46" s="36">
        <f>'Core Indicators'!FS46</f>
        <v>0</v>
      </c>
      <c r="Y46" s="36">
        <f>'Core Indicators'!GA46</f>
        <v>0</v>
      </c>
      <c r="Z46" s="36">
        <f>'Core Indicators'!GI46</f>
        <v>1</v>
      </c>
      <c r="AA46" s="36">
        <f>'Core Indicators'!GQ46</f>
        <v>0</v>
      </c>
      <c r="AB46" s="36">
        <f>'Core Indicators'!GY46</f>
        <v>0</v>
      </c>
      <c r="AC46" s="36">
        <f>'Core Indicators'!HG46</f>
        <v>1</v>
      </c>
      <c r="AD46" s="36">
        <f>'Core Indicators'!HO46</f>
        <v>2</v>
      </c>
      <c r="AE46" s="36">
        <f>'Core Indicators'!HW46</f>
        <v>0</v>
      </c>
      <c r="AF46" s="36">
        <f>'Core Indicators'!IE46</f>
        <v>3</v>
      </c>
      <c r="AG46" s="36">
        <f>'Core Indicators'!IM46</f>
        <v>0</v>
      </c>
    </row>
    <row r="47" spans="1:33" ht="20.100000000000001" customHeight="1" x14ac:dyDescent="0.25">
      <c r="A47" s="202" t="str">
        <f>'Core Indicators'!A:A</f>
        <v>Mixed migration flows in Italy</v>
      </c>
      <c r="B47" s="202" t="str">
        <f>'Core Indicators'!B:B</f>
        <v>International displacement</v>
      </c>
      <c r="C47" s="202" t="str">
        <f>'Core Indicators'!C47</f>
        <v>ITA002</v>
      </c>
      <c r="D47" s="202" t="str">
        <f>'Core Indicators'!D47</f>
        <v>Italy</v>
      </c>
      <c r="E47" s="202" t="str">
        <f>'Core Indicators'!E47</f>
        <v>ITA</v>
      </c>
      <c r="F47" s="35">
        <f>'Core Indicators'!O47</f>
        <v>41054</v>
      </c>
      <c r="G47" s="35">
        <f>'Core Indicators'!W47</f>
        <v>7012000</v>
      </c>
      <c r="H47" s="35">
        <f>'Core Indicators'!AE47</f>
        <v>208000</v>
      </c>
      <c r="I47" s="35">
        <f>'Core Indicators'!AM47</f>
        <v>208000</v>
      </c>
      <c r="J47" s="35" t="str">
        <f>'Core Indicators'!AU47</f>
        <v>x</v>
      </c>
      <c r="K47" s="35" t="str">
        <f>'Core Indicators'!BC47</f>
        <v>x</v>
      </c>
      <c r="L47" s="35">
        <f>'Core Indicators'!BK47</f>
        <v>696</v>
      </c>
      <c r="M47" s="35" t="str">
        <f>'Core Indicators'!BS47</f>
        <v>x</v>
      </c>
      <c r="N47" s="35">
        <f>'Core Indicators'!CA47</f>
        <v>0</v>
      </c>
      <c r="O47" s="35" t="e">
        <f>'Core Indicators'!CI47</f>
        <v>#N/A</v>
      </c>
      <c r="P47" s="35" t="str">
        <f>'Core Indicators'!CQ47</f>
        <v>x</v>
      </c>
      <c r="Q47" s="35">
        <f>'Core Indicators'!DG47</f>
        <v>6804000</v>
      </c>
      <c r="R47" s="35">
        <f>'Core Indicators'!DO47</f>
        <v>0</v>
      </c>
      <c r="S47" s="35">
        <f>'Core Indicators'!DW47</f>
        <v>208000</v>
      </c>
      <c r="T47" s="35">
        <f>'Core Indicators'!EE47</f>
        <v>0</v>
      </c>
      <c r="U47" s="35">
        <f>'Core Indicators'!EM47</f>
        <v>0</v>
      </c>
      <c r="V47" s="35">
        <f>'Core Indicators'!FC47</f>
        <v>2</v>
      </c>
      <c r="W47" s="35" t="str">
        <f>'Core Indicators'!FK47</f>
        <v>x</v>
      </c>
      <c r="X47" s="35" t="str">
        <f>'Core Indicators'!FS47</f>
        <v>x</v>
      </c>
      <c r="Y47" s="35">
        <f>'Core Indicators'!GA47</f>
        <v>0</v>
      </c>
      <c r="Z47" s="35">
        <f>'Core Indicators'!GI47</f>
        <v>0</v>
      </c>
      <c r="AA47" s="35">
        <f>'Core Indicators'!GQ47</f>
        <v>0</v>
      </c>
      <c r="AB47" s="35">
        <f>'Core Indicators'!GY47</f>
        <v>0</v>
      </c>
      <c r="AC47" s="35">
        <f>'Core Indicators'!HG47</f>
        <v>0</v>
      </c>
      <c r="AD47" s="35">
        <f>'Core Indicators'!HO47</f>
        <v>2</v>
      </c>
      <c r="AE47" s="35">
        <f>'Core Indicators'!HW47</f>
        <v>0</v>
      </c>
      <c r="AF47" s="35">
        <f>'Core Indicators'!IE47</f>
        <v>1</v>
      </c>
      <c r="AG47" s="35">
        <f>'Core Indicators'!IM47</f>
        <v>1</v>
      </c>
    </row>
    <row r="48" spans="1:33" ht="20.100000000000001" customHeight="1" x14ac:dyDescent="0.25">
      <c r="A48" s="201" t="str">
        <f>'Core Indicators'!A:A</f>
        <v>Syrian refugees in Jordan</v>
      </c>
      <c r="B48" s="201" t="str">
        <f>'Core Indicators'!B:B</f>
        <v>International displacement</v>
      </c>
      <c r="C48" s="201" t="str">
        <f>'Core Indicators'!C48</f>
        <v>JOR002</v>
      </c>
      <c r="D48" s="201" t="str">
        <f>'Core Indicators'!D48</f>
        <v>Jordan</v>
      </c>
      <c r="E48" s="201" t="str">
        <f>'Core Indicators'!E48</f>
        <v>JOR</v>
      </c>
      <c r="F48" s="36">
        <f>'Core Indicators'!O48</f>
        <v>40463</v>
      </c>
      <c r="G48" s="36">
        <f>'Core Indicators'!W48</f>
        <v>8708000</v>
      </c>
      <c r="H48" s="36">
        <f>'Core Indicators'!AE48</f>
        <v>1838000</v>
      </c>
      <c r="I48" s="36">
        <f>'Core Indicators'!AM48</f>
        <v>1318000</v>
      </c>
      <c r="J48" s="36" t="str">
        <f>'Core Indicators'!AU48</f>
        <v>x</v>
      </c>
      <c r="K48" s="36" t="str">
        <f>'Core Indicators'!BC48</f>
        <v>x</v>
      </c>
      <c r="L48" s="36">
        <f>'Core Indicators'!BK48</f>
        <v>0</v>
      </c>
      <c r="M48" s="36" t="str">
        <f>'Core Indicators'!BS48</f>
        <v>x</v>
      </c>
      <c r="N48" s="36" t="str">
        <f>'Core Indicators'!CA48</f>
        <v>x</v>
      </c>
      <c r="O48" s="36" t="e">
        <f>'Core Indicators'!CI48</f>
        <v>#N/A</v>
      </c>
      <c r="P48" s="36" t="str">
        <f>'Core Indicators'!CQ48</f>
        <v>x</v>
      </c>
      <c r="Q48" s="36">
        <f>'Core Indicators'!DG48</f>
        <v>6870000</v>
      </c>
      <c r="R48" s="36">
        <f>'Core Indicators'!DO48</f>
        <v>1149000</v>
      </c>
      <c r="S48" s="36">
        <f>'Core Indicators'!DW48</f>
        <v>530000</v>
      </c>
      <c r="T48" s="36">
        <f>'Core Indicators'!EE48</f>
        <v>159000</v>
      </c>
      <c r="U48" s="36">
        <f>'Core Indicators'!EM48</f>
        <v>0</v>
      </c>
      <c r="V48" s="36">
        <f>'Core Indicators'!FC48</f>
        <v>2</v>
      </c>
      <c r="W48" s="36" t="str">
        <f>'Core Indicators'!FK48</f>
        <v>x</v>
      </c>
      <c r="X48" s="36" t="str">
        <f>'Core Indicators'!FS48</f>
        <v>x</v>
      </c>
      <c r="Y48" s="36">
        <f>'Core Indicators'!GA48</f>
        <v>0</v>
      </c>
      <c r="Z48" s="36">
        <f>'Core Indicators'!GI48</f>
        <v>0</v>
      </c>
      <c r="AA48" s="36">
        <f>'Core Indicators'!GQ48</f>
        <v>0</v>
      </c>
      <c r="AB48" s="36">
        <f>'Core Indicators'!GY48</f>
        <v>0</v>
      </c>
      <c r="AC48" s="36">
        <f>'Core Indicators'!HG48</f>
        <v>0</v>
      </c>
      <c r="AD48" s="36">
        <f>'Core Indicators'!HO48</f>
        <v>2</v>
      </c>
      <c r="AE48" s="36">
        <f>'Core Indicators'!HW48</f>
        <v>0</v>
      </c>
      <c r="AF48" s="36">
        <f>'Core Indicators'!IE48</f>
        <v>2</v>
      </c>
      <c r="AG48" s="36">
        <f>'Core Indicators'!IM48</f>
        <v>0</v>
      </c>
    </row>
    <row r="49" spans="1:33" ht="20.100000000000001" customHeight="1" x14ac:dyDescent="0.25">
      <c r="A49" s="202" t="str">
        <f>'Core Indicators'!A:A</f>
        <v xml:space="preserve">Multiple crisis in Kenya </v>
      </c>
      <c r="B49" s="202" t="str">
        <f>'Core Indicators'!B:B</f>
        <v>Multiple crises country</v>
      </c>
      <c r="C49" s="202" t="str">
        <f>'Core Indicators'!C49</f>
        <v>KEN001</v>
      </c>
      <c r="D49" s="202" t="str">
        <f>'Core Indicators'!D49</f>
        <v>Kenya</v>
      </c>
      <c r="E49" s="202" t="str">
        <f>'Core Indicators'!E49</f>
        <v>KEN</v>
      </c>
      <c r="F49" s="35">
        <f>'Core Indicators'!O49</f>
        <v>519240</v>
      </c>
      <c r="G49" s="35">
        <f>'Core Indicators'!W49</f>
        <v>16907000</v>
      </c>
      <c r="H49" s="35">
        <f>'Core Indicators'!AE49</f>
        <v>3440000</v>
      </c>
      <c r="I49" s="35">
        <f>'Core Indicators'!AM49</f>
        <v>540000</v>
      </c>
      <c r="J49" s="35">
        <f>'Core Indicators'!AU49</f>
        <v>0</v>
      </c>
      <c r="K49" s="35">
        <f>'Core Indicators'!BC49</f>
        <v>0</v>
      </c>
      <c r="L49" s="35">
        <f>'Core Indicators'!BK49</f>
        <v>0</v>
      </c>
      <c r="M49" s="35">
        <f>'Core Indicators'!BS49</f>
        <v>0</v>
      </c>
      <c r="N49" s="35">
        <f>'Core Indicators'!CA49</f>
        <v>0</v>
      </c>
      <c r="O49" s="35" t="e">
        <f>'Core Indicators'!CI49</f>
        <v>#N/A</v>
      </c>
      <c r="P49" s="35">
        <f>'Core Indicators'!CQ49</f>
        <v>0</v>
      </c>
      <c r="Q49" s="35">
        <f>'Core Indicators'!DG49</f>
        <v>13467000</v>
      </c>
      <c r="R49" s="35">
        <f>'Core Indicators'!DO49</f>
        <v>0</v>
      </c>
      <c r="S49" s="35">
        <f>'Core Indicators'!DW49</f>
        <v>3073000</v>
      </c>
      <c r="T49" s="35">
        <f>'Core Indicators'!EE49</f>
        <v>368000</v>
      </c>
      <c r="U49" s="35">
        <f>'Core Indicators'!EM49</f>
        <v>0</v>
      </c>
      <c r="V49" s="35">
        <f>'Core Indicators'!FC49</f>
        <v>2</v>
      </c>
      <c r="W49" s="35">
        <f>'Core Indicators'!FK49</f>
        <v>0</v>
      </c>
      <c r="X49" s="35">
        <f>'Core Indicators'!FS49</f>
        <v>0</v>
      </c>
      <c r="Y49" s="35">
        <f>'Core Indicators'!GA49</f>
        <v>1</v>
      </c>
      <c r="Z49" s="35">
        <f>'Core Indicators'!GI49</f>
        <v>1</v>
      </c>
      <c r="AA49" s="35">
        <f>'Core Indicators'!GQ49</f>
        <v>1</v>
      </c>
      <c r="AB49" s="35">
        <f>'Core Indicators'!GY49</f>
        <v>0</v>
      </c>
      <c r="AC49" s="35">
        <f>'Core Indicators'!HG49</f>
        <v>2</v>
      </c>
      <c r="AD49" s="35">
        <f>'Core Indicators'!HO49</f>
        <v>2</v>
      </c>
      <c r="AE49" s="35">
        <f>'Core Indicators'!HW49</f>
        <v>1</v>
      </c>
      <c r="AF49" s="35">
        <f>'Core Indicators'!IE49</f>
        <v>1</v>
      </c>
      <c r="AG49" s="35">
        <f>'Core Indicators'!IM49</f>
        <v>1</v>
      </c>
    </row>
    <row r="50" spans="1:33" ht="20.100000000000001" customHeight="1" x14ac:dyDescent="0.25">
      <c r="A50" s="201" t="str">
        <f>'Core Indicators'!A:A</f>
        <v>Refugee situation in Kenya</v>
      </c>
      <c r="B50" s="201" t="str">
        <f>'Core Indicators'!B:B</f>
        <v>International displacement</v>
      </c>
      <c r="C50" s="201" t="str">
        <f>'Core Indicators'!C50</f>
        <v>KEN002</v>
      </c>
      <c r="D50" s="201" t="str">
        <f>'Core Indicators'!D50</f>
        <v>Kenya</v>
      </c>
      <c r="E50" s="201" t="str">
        <f>'Core Indicators'!E50</f>
        <v>KEN</v>
      </c>
      <c r="F50" s="36">
        <f>'Core Indicators'!O50</f>
        <v>38244</v>
      </c>
      <c r="G50" s="36">
        <f>'Core Indicators'!W50</f>
        <v>1099000</v>
      </c>
      <c r="H50" s="36">
        <f>'Core Indicators'!AE50</f>
        <v>540000</v>
      </c>
      <c r="I50" s="36">
        <f>'Core Indicators'!AM50</f>
        <v>540000</v>
      </c>
      <c r="J50" s="36">
        <f>'Core Indicators'!AU50</f>
        <v>0</v>
      </c>
      <c r="K50" s="36">
        <f>'Core Indicators'!BC50</f>
        <v>0</v>
      </c>
      <c r="L50" s="36">
        <f>'Core Indicators'!BK50</f>
        <v>0</v>
      </c>
      <c r="M50" s="36">
        <f>'Core Indicators'!BS50</f>
        <v>0</v>
      </c>
      <c r="N50" s="36">
        <f>'Core Indicators'!CA50</f>
        <v>0</v>
      </c>
      <c r="O50" s="36" t="e">
        <f>'Core Indicators'!CI50</f>
        <v>#N/A</v>
      </c>
      <c r="P50" s="36">
        <f>'Core Indicators'!CQ50</f>
        <v>0</v>
      </c>
      <c r="Q50" s="36">
        <f>'Core Indicators'!DG50</f>
        <v>559000</v>
      </c>
      <c r="R50" s="36">
        <f>'Core Indicators'!DO50</f>
        <v>0</v>
      </c>
      <c r="S50" s="36">
        <f>'Core Indicators'!DW50</f>
        <v>540000</v>
      </c>
      <c r="T50" s="36">
        <f>'Core Indicators'!EE50</f>
        <v>0</v>
      </c>
      <c r="U50" s="36">
        <f>'Core Indicators'!EM50</f>
        <v>0</v>
      </c>
      <c r="V50" s="36">
        <f>'Core Indicators'!FC50</f>
        <v>2</v>
      </c>
      <c r="W50" s="36">
        <f>'Core Indicators'!FK50</f>
        <v>0</v>
      </c>
      <c r="X50" s="36" t="str">
        <f>'Core Indicators'!FS50</f>
        <v>x</v>
      </c>
      <c r="Y50" s="36">
        <f>'Core Indicators'!GA50</f>
        <v>1</v>
      </c>
      <c r="Z50" s="36">
        <f>'Core Indicators'!GI50</f>
        <v>1</v>
      </c>
      <c r="AA50" s="36">
        <f>'Core Indicators'!GQ50</f>
        <v>1</v>
      </c>
      <c r="AB50" s="36">
        <f>'Core Indicators'!GY50</f>
        <v>0</v>
      </c>
      <c r="AC50" s="36">
        <f>'Core Indicators'!HG50</f>
        <v>2</v>
      </c>
      <c r="AD50" s="36">
        <f>'Core Indicators'!HO50</f>
        <v>1</v>
      </c>
      <c r="AE50" s="36">
        <f>'Core Indicators'!HW50</f>
        <v>0</v>
      </c>
      <c r="AF50" s="36">
        <f>'Core Indicators'!IE50</f>
        <v>1</v>
      </c>
      <c r="AG50" s="36">
        <f>'Core Indicators'!IM50</f>
        <v>1</v>
      </c>
    </row>
    <row r="51" spans="1:33" ht="20.100000000000001" customHeight="1" x14ac:dyDescent="0.25">
      <c r="A51" s="202" t="str">
        <f>'Core Indicators'!A:A</f>
        <v>Drought in Kenya</v>
      </c>
      <c r="B51" s="202" t="str">
        <f>'Core Indicators'!B:B</f>
        <v>Drought</v>
      </c>
      <c r="C51" s="202" t="str">
        <f>'Core Indicators'!C51</f>
        <v>KEN003</v>
      </c>
      <c r="D51" s="202" t="str">
        <f>'Core Indicators'!D51</f>
        <v>Kenya</v>
      </c>
      <c r="E51" s="202" t="str">
        <f>'Core Indicators'!E51</f>
        <v>KEN</v>
      </c>
      <c r="F51" s="35">
        <f>'Core Indicators'!O51</f>
        <v>519240</v>
      </c>
      <c r="G51" s="35">
        <f>'Core Indicators'!W51</f>
        <v>16810000</v>
      </c>
      <c r="H51" s="35">
        <f>'Core Indicators'!AE51</f>
        <v>2900000</v>
      </c>
      <c r="I51" s="35">
        <f>'Core Indicators'!AM51</f>
        <v>0</v>
      </c>
      <c r="J51" s="35">
        <f>'Core Indicators'!AU51</f>
        <v>0</v>
      </c>
      <c r="K51" s="35">
        <f>'Core Indicators'!BC51</f>
        <v>0</v>
      </c>
      <c r="L51" s="35">
        <f>'Core Indicators'!BK51</f>
        <v>0</v>
      </c>
      <c r="M51" s="35">
        <f>'Core Indicators'!BS51</f>
        <v>0</v>
      </c>
      <c r="N51" s="35">
        <f>'Core Indicators'!CA51</f>
        <v>0</v>
      </c>
      <c r="O51" s="35" t="e">
        <f>'Core Indicators'!CI51</f>
        <v>#N/A</v>
      </c>
      <c r="P51" s="35">
        <f>'Core Indicators'!CQ51</f>
        <v>0</v>
      </c>
      <c r="Q51" s="35">
        <f>'Core Indicators'!DG51</f>
        <v>13910000</v>
      </c>
      <c r="R51" s="35">
        <f>'Core Indicators'!DO51</f>
        <v>0</v>
      </c>
      <c r="S51" s="35">
        <f>'Core Indicators'!DW51</f>
        <v>2532000</v>
      </c>
      <c r="T51" s="35">
        <f>'Core Indicators'!EE51</f>
        <v>368000</v>
      </c>
      <c r="U51" s="35">
        <f>'Core Indicators'!EM51</f>
        <v>0</v>
      </c>
      <c r="V51" s="35">
        <f>'Core Indicators'!FC51</f>
        <v>2</v>
      </c>
      <c r="W51" s="35">
        <f>'Core Indicators'!FK51</f>
        <v>0</v>
      </c>
      <c r="X51" s="35">
        <f>'Core Indicators'!FS51</f>
        <v>0</v>
      </c>
      <c r="Y51" s="35">
        <f>'Core Indicators'!GA51</f>
        <v>1</v>
      </c>
      <c r="Z51" s="35">
        <f>'Core Indicators'!GI51</f>
        <v>1</v>
      </c>
      <c r="AA51" s="35">
        <f>'Core Indicators'!GQ51</f>
        <v>0</v>
      </c>
      <c r="AB51" s="35">
        <f>'Core Indicators'!GY51</f>
        <v>0</v>
      </c>
      <c r="AC51" s="35">
        <f>'Core Indicators'!HG51</f>
        <v>0</v>
      </c>
      <c r="AD51" s="35">
        <f>'Core Indicators'!HO51</f>
        <v>2</v>
      </c>
      <c r="AE51" s="35">
        <f>'Core Indicators'!HW51</f>
        <v>1</v>
      </c>
      <c r="AF51" s="35">
        <f>'Core Indicators'!IE51</f>
        <v>1</v>
      </c>
      <c r="AG51" s="35">
        <f>'Core Indicators'!IM51</f>
        <v>1</v>
      </c>
    </row>
    <row r="52" spans="1:33" ht="20.100000000000001" customHeight="1" x14ac:dyDescent="0.25">
      <c r="A52" s="201" t="str">
        <f>'Core Indicators'!A:A</f>
        <v>Syrian refugees in Lebanon</v>
      </c>
      <c r="B52" s="201" t="str">
        <f>'Core Indicators'!B:B</f>
        <v>International displacement</v>
      </c>
      <c r="C52" s="201" t="str">
        <f>'Core Indicators'!C52</f>
        <v>LBN002</v>
      </c>
      <c r="D52" s="201" t="str">
        <f>'Core Indicators'!D52</f>
        <v>Lebanon</v>
      </c>
      <c r="E52" s="201" t="str">
        <f>'Core Indicators'!E52</f>
        <v>LBN</v>
      </c>
      <c r="F52" s="36">
        <f>'Core Indicators'!O52</f>
        <v>10450</v>
      </c>
      <c r="G52" s="36">
        <f>'Core Indicators'!W52</f>
        <v>6825000</v>
      </c>
      <c r="H52" s="36">
        <f>'Core Indicators'!AE52</f>
        <v>3028000</v>
      </c>
      <c r="I52" s="36">
        <f>'Core Indicators'!AM52</f>
        <v>1528000</v>
      </c>
      <c r="J52" s="36" t="str">
        <f>'Core Indicators'!AU52</f>
        <v>x</v>
      </c>
      <c r="K52" s="36">
        <f>'Core Indicators'!BC52</f>
        <v>0</v>
      </c>
      <c r="L52" s="36">
        <f>'Core Indicators'!BK52</f>
        <v>0</v>
      </c>
      <c r="M52" s="36" t="str">
        <f>'Core Indicators'!BS52</f>
        <v>x</v>
      </c>
      <c r="N52" s="36" t="str">
        <f>'Core Indicators'!CA52</f>
        <v>x</v>
      </c>
      <c r="O52" s="36" t="e">
        <f>'Core Indicators'!CI52</f>
        <v>#N/A</v>
      </c>
      <c r="P52" s="36" t="str">
        <f>'Core Indicators'!CQ52</f>
        <v>x</v>
      </c>
      <c r="Q52" s="36">
        <f>'Core Indicators'!DG52</f>
        <v>3798000</v>
      </c>
      <c r="R52" s="36">
        <f>'Core Indicators'!DO52</f>
        <v>1500000</v>
      </c>
      <c r="S52" s="36">
        <f>'Core Indicators'!DW52</f>
        <v>105000</v>
      </c>
      <c r="T52" s="36">
        <f>'Core Indicators'!EE52</f>
        <v>1363000</v>
      </c>
      <c r="U52" s="36">
        <f>'Core Indicators'!EM52</f>
        <v>60000</v>
      </c>
      <c r="V52" s="36">
        <f>'Core Indicators'!FC52</f>
        <v>2</v>
      </c>
      <c r="W52" s="36" t="str">
        <f>'Core Indicators'!FK52</f>
        <v>x</v>
      </c>
      <c r="X52" s="36" t="str">
        <f>'Core Indicators'!FS52</f>
        <v>x</v>
      </c>
      <c r="Y52" s="36">
        <f>'Core Indicators'!GA52</f>
        <v>1</v>
      </c>
      <c r="Z52" s="36">
        <f>'Core Indicators'!GI52</f>
        <v>1</v>
      </c>
      <c r="AA52" s="36">
        <f>'Core Indicators'!GQ52</f>
        <v>0</v>
      </c>
      <c r="AB52" s="36">
        <f>'Core Indicators'!GY52</f>
        <v>0</v>
      </c>
      <c r="AC52" s="36">
        <f>'Core Indicators'!HG52</f>
        <v>2</v>
      </c>
      <c r="AD52" s="36">
        <f>'Core Indicators'!HO52</f>
        <v>2</v>
      </c>
      <c r="AE52" s="36">
        <f>'Core Indicators'!HW52</f>
        <v>0</v>
      </c>
      <c r="AF52" s="36">
        <f>'Core Indicators'!IE52</f>
        <v>3</v>
      </c>
      <c r="AG52" s="36">
        <f>'Core Indicators'!IM52</f>
        <v>2</v>
      </c>
    </row>
    <row r="53" spans="1:33" ht="20.100000000000001" customHeight="1" x14ac:dyDescent="0.25">
      <c r="A53" s="202" t="str">
        <f>'Core Indicators'!A:A</f>
        <v>Socioeconomic crisis in Lebanon</v>
      </c>
      <c r="B53" s="202" t="str">
        <f>'Core Indicators'!B:B</f>
        <v>Political and economic crisis</v>
      </c>
      <c r="C53" s="202" t="str">
        <f>'Core Indicators'!C53</f>
        <v>LBN004</v>
      </c>
      <c r="D53" s="202" t="str">
        <f>'Core Indicators'!D53</f>
        <v>Lebanon</v>
      </c>
      <c r="E53" s="202" t="str">
        <f>'Core Indicators'!E53</f>
        <v>LBN</v>
      </c>
      <c r="F53" s="35">
        <f>'Core Indicators'!O53</f>
        <v>10450</v>
      </c>
      <c r="G53" s="35">
        <f>'Core Indicators'!W53</f>
        <v>6825000</v>
      </c>
      <c r="H53" s="35">
        <f>'Core Indicators'!AE53</f>
        <v>3798000</v>
      </c>
      <c r="I53" s="35" t="str">
        <f>'Core Indicators'!AM53</f>
        <v>x</v>
      </c>
      <c r="J53" s="35" t="str">
        <f>'Core Indicators'!AU53</f>
        <v>x</v>
      </c>
      <c r="K53" s="35" t="str">
        <f>'Core Indicators'!BC53</f>
        <v>x</v>
      </c>
      <c r="L53" s="35">
        <f>'Core Indicators'!BK53</f>
        <v>58</v>
      </c>
      <c r="M53" s="35" t="str">
        <f>'Core Indicators'!BS53</f>
        <v>x</v>
      </c>
      <c r="N53" s="35" t="str">
        <f>'Core Indicators'!CA53</f>
        <v>x</v>
      </c>
      <c r="O53" s="35" t="e">
        <f>'Core Indicators'!CI53</f>
        <v>#N/A</v>
      </c>
      <c r="P53" s="35" t="str">
        <f>'Core Indicators'!CQ53</f>
        <v>x</v>
      </c>
      <c r="Q53" s="35">
        <f>'Core Indicators'!DG53</f>
        <v>3028000</v>
      </c>
      <c r="R53" s="35">
        <f>'Core Indicators'!DO53</f>
        <v>370000</v>
      </c>
      <c r="S53" s="35">
        <f>'Core Indicators'!DW53</f>
        <v>1321000</v>
      </c>
      <c r="T53" s="35">
        <f>'Core Indicators'!EE53</f>
        <v>2047000</v>
      </c>
      <c r="U53" s="35">
        <f>'Core Indicators'!EM53</f>
        <v>60000</v>
      </c>
      <c r="V53" s="35">
        <f>'Core Indicators'!FC53</f>
        <v>3</v>
      </c>
      <c r="W53" s="35" t="str">
        <f>'Core Indicators'!FK53</f>
        <v>x</v>
      </c>
      <c r="X53" s="35" t="str">
        <f>'Core Indicators'!FS53</f>
        <v>x</v>
      </c>
      <c r="Y53" s="35">
        <f>'Core Indicators'!GA53</f>
        <v>1</v>
      </c>
      <c r="Z53" s="35">
        <f>'Core Indicators'!GI53</f>
        <v>1</v>
      </c>
      <c r="AA53" s="35">
        <f>'Core Indicators'!GQ53</f>
        <v>0</v>
      </c>
      <c r="AB53" s="35">
        <f>'Core Indicators'!GY53</f>
        <v>0</v>
      </c>
      <c r="AC53" s="35">
        <f>'Core Indicators'!HG53</f>
        <v>2</v>
      </c>
      <c r="AD53" s="35">
        <f>'Core Indicators'!HO53</f>
        <v>2</v>
      </c>
      <c r="AE53" s="35">
        <f>'Core Indicators'!HW53</f>
        <v>0</v>
      </c>
      <c r="AF53" s="35">
        <f>'Core Indicators'!IE53</f>
        <v>3</v>
      </c>
      <c r="AG53" s="35">
        <f>'Core Indicators'!IM53</f>
        <v>2</v>
      </c>
    </row>
    <row r="54" spans="1:33" ht="20.100000000000001" customHeight="1" x14ac:dyDescent="0.25">
      <c r="A54" s="201" t="str">
        <f>'Core Indicators'!A:A</f>
        <v>Complex crisis in Libya</v>
      </c>
      <c r="B54" s="201" t="str">
        <f>'Core Indicators'!B:B</f>
        <v>Multiple crises country</v>
      </c>
      <c r="C54" s="201" t="str">
        <f>'Core Indicators'!C54</f>
        <v>LBY001</v>
      </c>
      <c r="D54" s="201" t="str">
        <f>'Core Indicators'!D54</f>
        <v>Libya</v>
      </c>
      <c r="E54" s="201" t="str">
        <f>'Core Indicators'!E54</f>
        <v>LBY</v>
      </c>
      <c r="F54" s="36">
        <f>'Core Indicators'!O54</f>
        <v>1759540</v>
      </c>
      <c r="G54" s="36">
        <f>'Core Indicators'!W54</f>
        <v>7400000</v>
      </c>
      <c r="H54" s="36">
        <f>'Core Indicators'!AE54</f>
        <v>1800000</v>
      </c>
      <c r="I54" s="36">
        <f>'Core Indicators'!AM54</f>
        <v>1522000</v>
      </c>
      <c r="J54" s="36" t="str">
        <f>'Core Indicators'!AU54</f>
        <v>x</v>
      </c>
      <c r="K54" s="36" t="str">
        <f>'Core Indicators'!BC54</f>
        <v>x</v>
      </c>
      <c r="L54" s="36">
        <f>'Core Indicators'!BK54</f>
        <v>899</v>
      </c>
      <c r="M54" s="36" t="str">
        <f>'Core Indicators'!BS54</f>
        <v>x</v>
      </c>
      <c r="N54" s="36" t="str">
        <f>'Core Indicators'!CA54</f>
        <v>x</v>
      </c>
      <c r="O54" s="36" t="e">
        <f>'Core Indicators'!CI54</f>
        <v>#N/A</v>
      </c>
      <c r="P54" s="36" t="str">
        <f>'Core Indicators'!CQ54</f>
        <v>x</v>
      </c>
      <c r="Q54" s="36">
        <f>'Core Indicators'!DG54</f>
        <v>4900000</v>
      </c>
      <c r="R54" s="36">
        <f>'Core Indicators'!DO54</f>
        <v>1200000</v>
      </c>
      <c r="S54" s="36">
        <f>'Core Indicators'!DW54</f>
        <v>871000</v>
      </c>
      <c r="T54" s="36">
        <f>'Core Indicators'!EE54</f>
        <v>273000</v>
      </c>
      <c r="U54" s="36">
        <f>'Core Indicators'!EM54</f>
        <v>156000</v>
      </c>
      <c r="V54" s="36">
        <f>'Core Indicators'!FC54</f>
        <v>5</v>
      </c>
      <c r="W54" s="36">
        <f>'Core Indicators'!FK54</f>
        <v>198000</v>
      </c>
      <c r="X54" s="36">
        <f>'Core Indicators'!FS54</f>
        <v>633000</v>
      </c>
      <c r="Y54" s="36">
        <f>'Core Indicators'!GA54</f>
        <v>1</v>
      </c>
      <c r="Z54" s="36">
        <f>'Core Indicators'!GI54</f>
        <v>3</v>
      </c>
      <c r="AA54" s="36">
        <f>'Core Indicators'!GQ54</f>
        <v>0</v>
      </c>
      <c r="AB54" s="36">
        <f>'Core Indicators'!GY54</f>
        <v>0</v>
      </c>
      <c r="AC54" s="36">
        <f>'Core Indicators'!HG54</f>
        <v>2</v>
      </c>
      <c r="AD54" s="36">
        <f>'Core Indicators'!HO54</f>
        <v>2</v>
      </c>
      <c r="AE54" s="36">
        <f>'Core Indicators'!HW54</f>
        <v>1</v>
      </c>
      <c r="AF54" s="36">
        <f>'Core Indicators'!IE54</f>
        <v>1</v>
      </c>
      <c r="AG54" s="36">
        <f>'Core Indicators'!IM54</f>
        <v>1</v>
      </c>
    </row>
    <row r="55" spans="1:33" ht="20.100000000000001" customHeight="1" x14ac:dyDescent="0.25">
      <c r="A55" s="202" t="str">
        <f>'Core Indicators'!A:A</f>
        <v>Mixed migration flows in Libya</v>
      </c>
      <c r="B55" s="202" t="str">
        <f>'Core Indicators'!B:B</f>
        <v>International displacement</v>
      </c>
      <c r="C55" s="202" t="str">
        <f>'Core Indicators'!C55</f>
        <v>LBY002</v>
      </c>
      <c r="D55" s="202" t="str">
        <f>'Core Indicators'!D55</f>
        <v>Libya</v>
      </c>
      <c r="E55" s="202" t="str">
        <f>'Core Indicators'!E55</f>
        <v>LBY</v>
      </c>
      <c r="F55" s="35">
        <f>'Core Indicators'!O55</f>
        <v>1759540</v>
      </c>
      <c r="G55" s="35">
        <f>'Core Indicators'!W55</f>
        <v>7400000</v>
      </c>
      <c r="H55" s="35">
        <f>'Core Indicators'!AE55</f>
        <v>634000</v>
      </c>
      <c r="I55" s="35">
        <f>'Core Indicators'!AM55</f>
        <v>634000</v>
      </c>
      <c r="J55" s="35" t="str">
        <f>'Core Indicators'!AU55</f>
        <v>x</v>
      </c>
      <c r="K55" s="35" t="str">
        <f>'Core Indicators'!BC55</f>
        <v>x</v>
      </c>
      <c r="L55" s="35">
        <f>'Core Indicators'!BK55</f>
        <v>849</v>
      </c>
      <c r="M55" s="35" t="str">
        <f>'Core Indicators'!BS55</f>
        <v>x</v>
      </c>
      <c r="N55" s="35" t="str">
        <f>'Core Indicators'!CA55</f>
        <v>x</v>
      </c>
      <c r="O55" s="35" t="e">
        <f>'Core Indicators'!CI55</f>
        <v>#N/A</v>
      </c>
      <c r="P55" s="35" t="str">
        <f>'Core Indicators'!CQ55</f>
        <v>x</v>
      </c>
      <c r="Q55" s="35">
        <f>'Core Indicators'!DG55</f>
        <v>6766000</v>
      </c>
      <c r="R55" s="35">
        <f>'Core Indicators'!DO55</f>
        <v>286000</v>
      </c>
      <c r="S55" s="35">
        <f>'Core Indicators'!DW55</f>
        <v>65000</v>
      </c>
      <c r="T55" s="35">
        <f>'Core Indicators'!EE55</f>
        <v>277000</v>
      </c>
      <c r="U55" s="35">
        <f>'Core Indicators'!EM55</f>
        <v>6000</v>
      </c>
      <c r="V55" s="35">
        <f>'Core Indicators'!FC55</f>
        <v>2</v>
      </c>
      <c r="W55" s="35">
        <f>'Core Indicators'!FK55</f>
        <v>79000</v>
      </c>
      <c r="X55" s="35">
        <f>'Core Indicators'!FS55</f>
        <v>229000</v>
      </c>
      <c r="Y55" s="35">
        <f>'Core Indicators'!GA55</f>
        <v>1</v>
      </c>
      <c r="Z55" s="35">
        <f>'Core Indicators'!GI55</f>
        <v>3</v>
      </c>
      <c r="AA55" s="35">
        <f>'Core Indicators'!GQ55</f>
        <v>0</v>
      </c>
      <c r="AB55" s="35">
        <f>'Core Indicators'!GY55</f>
        <v>0</v>
      </c>
      <c r="AC55" s="35">
        <f>'Core Indicators'!HG55</f>
        <v>2</v>
      </c>
      <c r="AD55" s="35">
        <f>'Core Indicators'!HO55</f>
        <v>2</v>
      </c>
      <c r="AE55" s="35">
        <f>'Core Indicators'!HW55</f>
        <v>1</v>
      </c>
      <c r="AF55" s="35">
        <f>'Core Indicators'!IE55</f>
        <v>1</v>
      </c>
      <c r="AG55" s="35">
        <f>'Core Indicators'!IM55</f>
        <v>1</v>
      </c>
    </row>
    <row r="56" spans="1:33" ht="20.100000000000001" customHeight="1" x14ac:dyDescent="0.25">
      <c r="A56" s="201" t="str">
        <f>'Core Indicators'!A:A</f>
        <v>Drought in Lesotho</v>
      </c>
      <c r="B56" s="201" t="str">
        <f>'Core Indicators'!B:B</f>
        <v>Drought</v>
      </c>
      <c r="C56" s="201" t="str">
        <f>'Core Indicators'!C56</f>
        <v>LSO002</v>
      </c>
      <c r="D56" s="201" t="str">
        <f>'Core Indicators'!D56</f>
        <v>Lesotho</v>
      </c>
      <c r="E56" s="201" t="str">
        <f>'Core Indicators'!E56</f>
        <v>LSO</v>
      </c>
      <c r="F56" s="36">
        <f>'Core Indicators'!O56</f>
        <v>30355</v>
      </c>
      <c r="G56" s="36">
        <f>'Core Indicators'!W56</f>
        <v>1476000</v>
      </c>
      <c r="H56" s="36">
        <f>'Core Indicators'!AE56</f>
        <v>866000</v>
      </c>
      <c r="I56" s="36" t="str">
        <f>'Core Indicators'!AM56</f>
        <v>x</v>
      </c>
      <c r="J56" s="36">
        <f>'Core Indicators'!AU56</f>
        <v>0</v>
      </c>
      <c r="K56" s="36">
        <f>'Core Indicators'!BC56</f>
        <v>0</v>
      </c>
      <c r="L56" s="36">
        <f>'Core Indicators'!BK56</f>
        <v>0</v>
      </c>
      <c r="M56" s="36">
        <f>'Core Indicators'!BS56</f>
        <v>0</v>
      </c>
      <c r="N56" s="36">
        <f>'Core Indicators'!CA56</f>
        <v>0</v>
      </c>
      <c r="O56" s="36" t="e">
        <f>'Core Indicators'!CI56</f>
        <v>#N/A</v>
      </c>
      <c r="P56" s="36" t="str">
        <f>'Core Indicators'!CQ56</f>
        <v>x</v>
      </c>
      <c r="Q56" s="36">
        <f>'Core Indicators'!DG56</f>
        <v>610000</v>
      </c>
      <c r="R56" s="36">
        <f>'Core Indicators'!DO56</f>
        <v>528000</v>
      </c>
      <c r="S56" s="36">
        <f>'Core Indicators'!DW56</f>
        <v>312000</v>
      </c>
      <c r="T56" s="36">
        <f>'Core Indicators'!EE56</f>
        <v>26000</v>
      </c>
      <c r="U56" s="36">
        <f>'Core Indicators'!EM56</f>
        <v>0</v>
      </c>
      <c r="V56" s="36">
        <f>'Core Indicators'!FC56</f>
        <v>1</v>
      </c>
      <c r="W56" s="36">
        <f>'Core Indicators'!FK56</f>
        <v>0</v>
      </c>
      <c r="X56" s="36">
        <f>'Core Indicators'!FS56</f>
        <v>0</v>
      </c>
      <c r="Y56" s="36">
        <f>'Core Indicators'!GA56</f>
        <v>1</v>
      </c>
      <c r="Z56" s="36">
        <f>'Core Indicators'!GI56</f>
        <v>0</v>
      </c>
      <c r="AA56" s="36">
        <f>'Core Indicators'!GQ56</f>
        <v>0</v>
      </c>
      <c r="AB56" s="36">
        <f>'Core Indicators'!GY56</f>
        <v>0</v>
      </c>
      <c r="AC56" s="36">
        <f>'Core Indicators'!HG56</f>
        <v>0</v>
      </c>
      <c r="AD56" s="36">
        <f>'Core Indicators'!HO56</f>
        <v>2</v>
      </c>
      <c r="AE56" s="36">
        <f>'Core Indicators'!HW56</f>
        <v>0</v>
      </c>
      <c r="AF56" s="36">
        <f>'Core Indicators'!IE56</f>
        <v>0</v>
      </c>
      <c r="AG56" s="36">
        <f>'Core Indicators'!IM56</f>
        <v>1</v>
      </c>
    </row>
    <row r="57" spans="1:33" ht="20.100000000000001" customHeight="1" x14ac:dyDescent="0.25">
      <c r="A57" s="202" t="str">
        <f>'Core Indicators'!A:A</f>
        <v>Mixed migration flows in Morocco</v>
      </c>
      <c r="B57" s="202" t="str">
        <f>'Core Indicators'!B:B</f>
        <v>International displacement</v>
      </c>
      <c r="C57" s="202" t="str">
        <f>'Core Indicators'!C57</f>
        <v>MAR002</v>
      </c>
      <c r="D57" s="202" t="str">
        <f>'Core Indicators'!D57</f>
        <v>Morocco</v>
      </c>
      <c r="E57" s="202" t="str">
        <f>'Core Indicators'!E57</f>
        <v>MAR</v>
      </c>
      <c r="F57" s="35">
        <f>'Core Indicators'!O57</f>
        <v>446300</v>
      </c>
      <c r="G57" s="35">
        <f>'Core Indicators'!W57</f>
        <v>35587000</v>
      </c>
      <c r="H57" s="35" t="str">
        <f>'Core Indicators'!AE57</f>
        <v>x</v>
      </c>
      <c r="I57" s="35" t="str">
        <f>'Core Indicators'!AM57</f>
        <v>x</v>
      </c>
      <c r="J57" s="35" t="str">
        <f>'Core Indicators'!AU57</f>
        <v>x</v>
      </c>
      <c r="K57" s="35" t="str">
        <f>'Core Indicators'!BC57</f>
        <v>x</v>
      </c>
      <c r="L57" s="35">
        <f>'Core Indicators'!BK57</f>
        <v>169</v>
      </c>
      <c r="M57" s="35">
        <f>'Core Indicators'!BS57</f>
        <v>0</v>
      </c>
      <c r="N57" s="35">
        <f>'Core Indicators'!CA57</f>
        <v>0</v>
      </c>
      <c r="O57" s="35" t="e">
        <f>'Core Indicators'!CI57</f>
        <v>#N/A</v>
      </c>
      <c r="P57" s="35">
        <f>'Core Indicators'!CQ57</f>
        <v>0</v>
      </c>
      <c r="Q57" s="35" t="str">
        <f>'Core Indicators'!DG57</f>
        <v>x</v>
      </c>
      <c r="R57" s="35" t="str">
        <f>'Core Indicators'!DO57</f>
        <v>x</v>
      </c>
      <c r="S57" s="35" t="str">
        <f>'Core Indicators'!DW57</f>
        <v>x</v>
      </c>
      <c r="T57" s="35" t="str">
        <f>'Core Indicators'!EE57</f>
        <v>x</v>
      </c>
      <c r="U57" s="35" t="str">
        <f>'Core Indicators'!EM57</f>
        <v>x</v>
      </c>
      <c r="V57" s="35">
        <f>'Core Indicators'!FC57</f>
        <v>1</v>
      </c>
      <c r="W57" s="35">
        <f>'Core Indicators'!FK57</f>
        <v>0</v>
      </c>
      <c r="X57" s="35">
        <f>'Core Indicators'!FS57</f>
        <v>0</v>
      </c>
      <c r="Y57" s="35">
        <f>'Core Indicators'!GA57</f>
        <v>2</v>
      </c>
      <c r="Z57" s="35">
        <f>'Core Indicators'!GI57</f>
        <v>0</v>
      </c>
      <c r="AA57" s="35">
        <f>'Core Indicators'!GQ57</f>
        <v>1</v>
      </c>
      <c r="AB57" s="35">
        <f>'Core Indicators'!GY57</f>
        <v>0</v>
      </c>
      <c r="AC57" s="35">
        <f>'Core Indicators'!HG57</f>
        <v>1</v>
      </c>
      <c r="AD57" s="35">
        <f>'Core Indicators'!HO57</f>
        <v>1</v>
      </c>
      <c r="AE57" s="35">
        <f>'Core Indicators'!HW57</f>
        <v>0</v>
      </c>
      <c r="AF57" s="35">
        <f>'Core Indicators'!IE57</f>
        <v>1</v>
      </c>
      <c r="AG57" s="35">
        <f>'Core Indicators'!IM57</f>
        <v>0</v>
      </c>
    </row>
    <row r="58" spans="1:33" ht="20.100000000000001" customHeight="1" x14ac:dyDescent="0.25">
      <c r="A58" s="201" t="str">
        <f>'Core Indicators'!A:A</f>
        <v>Multiple crisis in Madagascar</v>
      </c>
      <c r="B58" s="201" t="str">
        <f>'Core Indicators'!B:B</f>
        <v>Multiple crises country</v>
      </c>
      <c r="C58" s="201" t="str">
        <f>'Core Indicators'!C58</f>
        <v>MDG001</v>
      </c>
      <c r="D58" s="201" t="str">
        <f>'Core Indicators'!D58</f>
        <v>Madagascar</v>
      </c>
      <c r="E58" s="201" t="str">
        <f>'Core Indicators'!E58</f>
        <v>MDG</v>
      </c>
      <c r="F58" s="36">
        <f>'Core Indicators'!O58</f>
        <v>166663</v>
      </c>
      <c r="G58" s="36">
        <f>'Core Indicators'!W58</f>
        <v>18088000</v>
      </c>
      <c r="H58" s="36">
        <f>'Core Indicators'!AE58</f>
        <v>3659000</v>
      </c>
      <c r="I58" s="36">
        <f>'Core Indicators'!AM58</f>
        <v>75000</v>
      </c>
      <c r="J58" s="36" t="str">
        <f>'Core Indicators'!AU58</f>
        <v>x</v>
      </c>
      <c r="K58" s="36" t="str">
        <f>'Core Indicators'!BC58</f>
        <v>x</v>
      </c>
      <c r="L58" s="36">
        <f>'Core Indicators'!BK58</f>
        <v>102</v>
      </c>
      <c r="M58" s="36">
        <f>'Core Indicators'!BS58</f>
        <v>6800</v>
      </c>
      <c r="N58" s="36">
        <f>'Core Indicators'!CA58</f>
        <v>57</v>
      </c>
      <c r="O58" s="36" t="e">
        <f>'Core Indicators'!CI58</f>
        <v>#N/A</v>
      </c>
      <c r="P58" s="36" t="str">
        <f>'Core Indicators'!CQ58</f>
        <v>x</v>
      </c>
      <c r="Q58" s="36">
        <f>'Core Indicators'!DG58</f>
        <v>14429000</v>
      </c>
      <c r="R58" s="36">
        <f>'Core Indicators'!DO58</f>
        <v>1912000</v>
      </c>
      <c r="S58" s="36">
        <f>'Core Indicators'!DW58</f>
        <v>1413000</v>
      </c>
      <c r="T58" s="36">
        <f>'Core Indicators'!EE58</f>
        <v>334000</v>
      </c>
      <c r="U58" s="36">
        <f>'Core Indicators'!EM58</f>
        <v>0</v>
      </c>
      <c r="V58" s="36">
        <f>'Core Indicators'!FC58</f>
        <v>2</v>
      </c>
      <c r="W58" s="36" t="str">
        <f>'Core Indicators'!FK58</f>
        <v>x</v>
      </c>
      <c r="X58" s="36" t="str">
        <f>'Core Indicators'!FS58</f>
        <v>x</v>
      </c>
      <c r="Y58" s="36">
        <f>'Core Indicators'!GA58</f>
        <v>0</v>
      </c>
      <c r="Z58" s="36">
        <f>'Core Indicators'!GI58</f>
        <v>0</v>
      </c>
      <c r="AA58" s="36">
        <f>'Core Indicators'!GQ58</f>
        <v>0</v>
      </c>
      <c r="AB58" s="36">
        <f>'Core Indicators'!GY58</f>
        <v>0</v>
      </c>
      <c r="AC58" s="36">
        <f>'Core Indicators'!HG58</f>
        <v>0</v>
      </c>
      <c r="AD58" s="36">
        <f>'Core Indicators'!HO58</f>
        <v>0</v>
      </c>
      <c r="AE58" s="36">
        <f>'Core Indicators'!HW58</f>
        <v>1</v>
      </c>
      <c r="AF58" s="36">
        <f>'Core Indicators'!IE58</f>
        <v>0</v>
      </c>
      <c r="AG58" s="36">
        <f>'Core Indicators'!IM58</f>
        <v>3</v>
      </c>
    </row>
    <row r="59" spans="1:33" ht="20.100000000000001" customHeight="1" x14ac:dyDescent="0.25">
      <c r="A59" s="202" t="str">
        <f>'Core Indicators'!A:A</f>
        <v>Drought in Madagascar</v>
      </c>
      <c r="B59" s="202" t="str">
        <f>'Core Indicators'!B:B</f>
        <v>Drought</v>
      </c>
      <c r="C59" s="202" t="str">
        <f>'Core Indicators'!C59</f>
        <v>MDG002</v>
      </c>
      <c r="D59" s="202" t="str">
        <f>'Core Indicators'!D59</f>
        <v>Madagascar</v>
      </c>
      <c r="E59" s="202" t="str">
        <f>'Core Indicators'!E59</f>
        <v>MDG</v>
      </c>
      <c r="F59" s="35">
        <f>'Core Indicators'!O59</f>
        <v>149752</v>
      </c>
      <c r="G59" s="35">
        <f>'Core Indicators'!W59</f>
        <v>6348000</v>
      </c>
      <c r="H59" s="35">
        <f>'Core Indicators'!AE59</f>
        <v>3549000</v>
      </c>
      <c r="I59" s="35">
        <f>'Core Indicators'!AM59</f>
        <v>3000</v>
      </c>
      <c r="J59" s="35">
        <f>'Core Indicators'!AU59</f>
        <v>0</v>
      </c>
      <c r="K59" s="35" t="str">
        <f>'Core Indicators'!BC59</f>
        <v>x</v>
      </c>
      <c r="L59" s="35">
        <f>'Core Indicators'!BK59</f>
        <v>61</v>
      </c>
      <c r="M59" s="35" t="str">
        <f>'Core Indicators'!BS59</f>
        <v>x</v>
      </c>
      <c r="N59" s="35" t="str">
        <f>'Core Indicators'!CA59</f>
        <v>x</v>
      </c>
      <c r="O59" s="35" t="e">
        <f>'Core Indicators'!CI59</f>
        <v>#N/A</v>
      </c>
      <c r="P59" s="35" t="str">
        <f>'Core Indicators'!CQ59</f>
        <v>x</v>
      </c>
      <c r="Q59" s="35">
        <f>'Core Indicators'!DG59</f>
        <v>2799000</v>
      </c>
      <c r="R59" s="35">
        <f>'Core Indicators'!DO59</f>
        <v>1912000</v>
      </c>
      <c r="S59" s="35">
        <f>'Core Indicators'!DW59</f>
        <v>1303000</v>
      </c>
      <c r="T59" s="35">
        <f>'Core Indicators'!EE59</f>
        <v>334000</v>
      </c>
      <c r="U59" s="35">
        <f>'Core Indicators'!EM59</f>
        <v>0</v>
      </c>
      <c r="V59" s="35">
        <f>'Core Indicators'!FC59</f>
        <v>1</v>
      </c>
      <c r="W59" s="35" t="str">
        <f>'Core Indicators'!FK59</f>
        <v>x</v>
      </c>
      <c r="X59" s="35" t="str">
        <f>'Core Indicators'!FS59</f>
        <v>x</v>
      </c>
      <c r="Y59" s="35">
        <f>'Core Indicators'!GA59</f>
        <v>0</v>
      </c>
      <c r="Z59" s="35">
        <f>'Core Indicators'!GI59</f>
        <v>0</v>
      </c>
      <c r="AA59" s="35">
        <f>'Core Indicators'!GQ59</f>
        <v>0</v>
      </c>
      <c r="AB59" s="35">
        <f>'Core Indicators'!GY59</f>
        <v>0</v>
      </c>
      <c r="AC59" s="35">
        <f>'Core Indicators'!HG59</f>
        <v>0</v>
      </c>
      <c r="AD59" s="35">
        <f>'Core Indicators'!HO59</f>
        <v>2</v>
      </c>
      <c r="AE59" s="35">
        <f>'Core Indicators'!HW59</f>
        <v>1</v>
      </c>
      <c r="AF59" s="35">
        <f>'Core Indicators'!IE59</f>
        <v>0</v>
      </c>
      <c r="AG59" s="35">
        <f>'Core Indicators'!IM59</f>
        <v>3</v>
      </c>
    </row>
    <row r="60" spans="1:33" ht="20.100000000000001" customHeight="1" x14ac:dyDescent="0.25">
      <c r="A60" s="201" t="str">
        <f>'Core Indicators'!A:A</f>
        <v>Tropical Cyclone Ana in Madagascar</v>
      </c>
      <c r="B60" s="201" t="str">
        <f>'Core Indicators'!B:B</f>
        <v>Tropical cyclone</v>
      </c>
      <c r="C60" s="201" t="str">
        <f>'Core Indicators'!C60</f>
        <v>MDG006</v>
      </c>
      <c r="D60" s="201" t="str">
        <f>'Core Indicators'!D60</f>
        <v>Madagascar</v>
      </c>
      <c r="E60" s="201" t="str">
        <f>'Core Indicators'!E60</f>
        <v>MDG</v>
      </c>
      <c r="F60" s="36">
        <f>'Core Indicators'!O60</f>
        <v>192285</v>
      </c>
      <c r="G60" s="36">
        <f>'Core Indicators'!W60</f>
        <v>11740000</v>
      </c>
      <c r="H60" s="36">
        <f>'Core Indicators'!AE60</f>
        <v>110000</v>
      </c>
      <c r="I60" s="36">
        <f>'Core Indicators'!AM60</f>
        <v>72000</v>
      </c>
      <c r="J60" s="36" t="str">
        <f>'Core Indicators'!AU60</f>
        <v>x</v>
      </c>
      <c r="K60" s="36" t="str">
        <f>'Core Indicators'!BC60</f>
        <v>x</v>
      </c>
      <c r="L60" s="36">
        <f>'Core Indicators'!BK60</f>
        <v>41</v>
      </c>
      <c r="M60" s="36">
        <f>'Core Indicators'!BS60</f>
        <v>8900</v>
      </c>
      <c r="N60" s="36">
        <f>'Core Indicators'!CA60</f>
        <v>57</v>
      </c>
      <c r="O60" s="36" t="e">
        <f>'Core Indicators'!CI60</f>
        <v>#N/A</v>
      </c>
      <c r="P60" s="36" t="str">
        <f>'Core Indicators'!CQ60</f>
        <v>x</v>
      </c>
      <c r="Q60" s="36">
        <f>'Core Indicators'!DG60</f>
        <v>11630000</v>
      </c>
      <c r="R60" s="36">
        <f>'Core Indicators'!DO60</f>
        <v>38000</v>
      </c>
      <c r="S60" s="36">
        <f>'Core Indicators'!DW60</f>
        <v>72000</v>
      </c>
      <c r="T60" s="36">
        <f>'Core Indicators'!EE60</f>
        <v>0</v>
      </c>
      <c r="U60" s="36">
        <f>'Core Indicators'!EM60</f>
        <v>0</v>
      </c>
      <c r="V60" s="36">
        <f>'Core Indicators'!FC60</f>
        <v>1</v>
      </c>
      <c r="W60" s="36" t="str">
        <f>'Core Indicators'!FK60</f>
        <v>x</v>
      </c>
      <c r="X60" s="36" t="str">
        <f>'Core Indicators'!FS60</f>
        <v>x</v>
      </c>
      <c r="Y60" s="36">
        <f>'Core Indicators'!GA60</f>
        <v>0</v>
      </c>
      <c r="Z60" s="36">
        <f>'Core Indicators'!GI60</f>
        <v>0</v>
      </c>
      <c r="AA60" s="36">
        <f>'Core Indicators'!GQ60</f>
        <v>0</v>
      </c>
      <c r="AB60" s="36">
        <f>'Core Indicators'!GY60</f>
        <v>0</v>
      </c>
      <c r="AC60" s="36">
        <f>'Core Indicators'!HG60</f>
        <v>0</v>
      </c>
      <c r="AD60" s="36">
        <f>'Core Indicators'!HO60</f>
        <v>0</v>
      </c>
      <c r="AE60" s="36">
        <f>'Core Indicators'!HW60</f>
        <v>0</v>
      </c>
      <c r="AF60" s="36">
        <f>'Core Indicators'!IE60</f>
        <v>0</v>
      </c>
      <c r="AG60" s="36">
        <f>'Core Indicators'!IM60</f>
        <v>3</v>
      </c>
    </row>
    <row r="61" spans="1:33" ht="20.100000000000001" customHeight="1" x14ac:dyDescent="0.25">
      <c r="A61" s="202" t="str">
        <f>'Core Indicators'!A:A</f>
        <v>Multiple crisis in Mexico</v>
      </c>
      <c r="B61" s="202" t="str">
        <f>'Core Indicators'!B:B</f>
        <v>Multiple crises country</v>
      </c>
      <c r="C61" s="202" t="str">
        <f>'Core Indicators'!C61</f>
        <v>MEX001</v>
      </c>
      <c r="D61" s="202" t="str">
        <f>'Core Indicators'!D61</f>
        <v>Mexico</v>
      </c>
      <c r="E61" s="202" t="str">
        <f>'Core Indicators'!E61</f>
        <v>MEX</v>
      </c>
      <c r="F61" s="35">
        <f>'Core Indicators'!O61</f>
        <v>1964375</v>
      </c>
      <c r="G61" s="35">
        <f>'Core Indicators'!W61</f>
        <v>124227000</v>
      </c>
      <c r="H61" s="35">
        <f>'Core Indicators'!AE61</f>
        <v>321000</v>
      </c>
      <c r="I61" s="35">
        <f>'Core Indicators'!AM61</f>
        <v>82000</v>
      </c>
      <c r="J61" s="35" t="str">
        <f>'Core Indicators'!AU61</f>
        <v>x</v>
      </c>
      <c r="K61" s="35" t="str">
        <f>'Core Indicators'!BC61</f>
        <v>x</v>
      </c>
      <c r="L61" s="35">
        <f>'Core Indicators'!BK61</f>
        <v>301</v>
      </c>
      <c r="M61" s="35" t="str">
        <f>'Core Indicators'!BS61</f>
        <v>x</v>
      </c>
      <c r="N61" s="35" t="str">
        <f>'Core Indicators'!CA61</f>
        <v>x</v>
      </c>
      <c r="O61" s="35" t="e">
        <f>'Core Indicators'!CI61</f>
        <v>#N/A</v>
      </c>
      <c r="P61" s="35" t="str">
        <f>'Core Indicators'!CQ61</f>
        <v>x</v>
      </c>
      <c r="Q61" s="35">
        <f>'Core Indicators'!DG61</f>
        <v>124227000</v>
      </c>
      <c r="R61" s="35">
        <f>'Core Indicators'!DO61</f>
        <v>321000</v>
      </c>
      <c r="S61" s="35" t="str">
        <f>'Core Indicators'!DW61</f>
        <v>x</v>
      </c>
      <c r="T61" s="35" t="str">
        <f>'Core Indicators'!EE61</f>
        <v>x</v>
      </c>
      <c r="U61" s="35" t="str">
        <f>'Core Indicators'!EM61</f>
        <v>x</v>
      </c>
      <c r="V61" s="35">
        <f>'Core Indicators'!FC61</f>
        <v>3</v>
      </c>
      <c r="W61" s="35" t="str">
        <f>'Core Indicators'!FK61</f>
        <v>x</v>
      </c>
      <c r="X61" s="35" t="str">
        <f>'Core Indicators'!FS61</f>
        <v>x</v>
      </c>
      <c r="Y61" s="35">
        <f>'Core Indicators'!GA61</f>
        <v>0</v>
      </c>
      <c r="Z61" s="35">
        <f>'Core Indicators'!GI61</f>
        <v>2</v>
      </c>
      <c r="AA61" s="35">
        <f>'Core Indicators'!GQ61</f>
        <v>2</v>
      </c>
      <c r="AB61" s="35">
        <f>'Core Indicators'!GY61</f>
        <v>0</v>
      </c>
      <c r="AC61" s="35">
        <f>'Core Indicators'!HG61</f>
        <v>2</v>
      </c>
      <c r="AD61" s="35">
        <f>'Core Indicators'!HO61</f>
        <v>2</v>
      </c>
      <c r="AE61" s="35">
        <f>'Core Indicators'!HW61</f>
        <v>1</v>
      </c>
      <c r="AF61" s="35">
        <f>'Core Indicators'!IE61</f>
        <v>0</v>
      </c>
      <c r="AG61" s="35">
        <f>'Core Indicators'!IM61</f>
        <v>2</v>
      </c>
    </row>
    <row r="62" spans="1:33" ht="20.100000000000001" customHeight="1" x14ac:dyDescent="0.25">
      <c r="A62" s="201" t="str">
        <f>'Core Indicators'!A:A</f>
        <v>Criminal Violence in Mexico</v>
      </c>
      <c r="B62" s="201" t="str">
        <f>'Core Indicators'!B:B</f>
        <v>Other type of violence</v>
      </c>
      <c r="C62" s="201" t="str">
        <f>'Core Indicators'!C62</f>
        <v>MEX002</v>
      </c>
      <c r="D62" s="201" t="str">
        <f>'Core Indicators'!D62</f>
        <v>Mexico</v>
      </c>
      <c r="E62" s="201" t="str">
        <f>'Core Indicators'!E62</f>
        <v>MEX</v>
      </c>
      <c r="F62" s="36">
        <f>'Core Indicators'!O62</f>
        <v>1964375</v>
      </c>
      <c r="G62" s="36">
        <f>'Core Indicators'!W62</f>
        <v>128972000</v>
      </c>
      <c r="H62" s="36">
        <f>'Core Indicators'!AE62</f>
        <v>357000</v>
      </c>
      <c r="I62" s="36">
        <f>'Core Indicators'!AM62</f>
        <v>357000</v>
      </c>
      <c r="J62" s="36" t="str">
        <f>'Core Indicators'!AU62</f>
        <v>x</v>
      </c>
      <c r="K62" s="36" t="str">
        <f>'Core Indicators'!BC62</f>
        <v>x</v>
      </c>
      <c r="L62" s="36">
        <f>'Core Indicators'!BK62</f>
        <v>3454</v>
      </c>
      <c r="M62" s="36" t="str">
        <f>'Core Indicators'!BS62</f>
        <v>x</v>
      </c>
      <c r="N62" s="36" t="str">
        <f>'Core Indicators'!CA62</f>
        <v>x</v>
      </c>
      <c r="O62" s="36" t="e">
        <f>'Core Indicators'!CI62</f>
        <v>#N/A</v>
      </c>
      <c r="P62" s="36" t="str">
        <f>'Core Indicators'!CQ62</f>
        <v>x</v>
      </c>
      <c r="Q62" s="36">
        <f>'Core Indicators'!DG62</f>
        <v>124227000</v>
      </c>
      <c r="R62" s="36">
        <f>'Core Indicators'!DO62</f>
        <v>321000</v>
      </c>
      <c r="S62" s="36" t="str">
        <f>'Core Indicators'!DW62</f>
        <v>x</v>
      </c>
      <c r="T62" s="36" t="str">
        <f>'Core Indicators'!EE62</f>
        <v>x</v>
      </c>
      <c r="U62" s="36" t="str">
        <f>'Core Indicators'!EM62</f>
        <v>x</v>
      </c>
      <c r="V62" s="36">
        <f>'Core Indicators'!FC62</f>
        <v>4</v>
      </c>
      <c r="W62" s="36" t="str">
        <f>'Core Indicators'!FK62</f>
        <v>x</v>
      </c>
      <c r="X62" s="36" t="str">
        <f>'Core Indicators'!FS62</f>
        <v>x</v>
      </c>
      <c r="Y62" s="36">
        <f>'Core Indicators'!GA62</f>
        <v>0</v>
      </c>
      <c r="Z62" s="36">
        <f>'Core Indicators'!GI62</f>
        <v>2</v>
      </c>
      <c r="AA62" s="36">
        <f>'Core Indicators'!GQ62</f>
        <v>2</v>
      </c>
      <c r="AB62" s="36">
        <f>'Core Indicators'!GY62</f>
        <v>0</v>
      </c>
      <c r="AC62" s="36">
        <f>'Core Indicators'!HG62</f>
        <v>2</v>
      </c>
      <c r="AD62" s="36">
        <f>'Core Indicators'!HO62</f>
        <v>2</v>
      </c>
      <c r="AE62" s="36">
        <f>'Core Indicators'!HW62</f>
        <v>1</v>
      </c>
      <c r="AF62" s="36">
        <f>'Core Indicators'!IE62</f>
        <v>0</v>
      </c>
      <c r="AG62" s="36">
        <f>'Core Indicators'!IM62</f>
        <v>3</v>
      </c>
    </row>
    <row r="63" spans="1:33" ht="20.100000000000001" customHeight="1" x14ac:dyDescent="0.25">
      <c r="A63" s="202" t="str">
        <f>'Core Indicators'!A:A</f>
        <v>Mixed Migration in Mexico</v>
      </c>
      <c r="B63" s="202" t="str">
        <f>'Core Indicators'!B:B</f>
        <v>International displacement</v>
      </c>
      <c r="C63" s="202" t="str">
        <f>'Core Indicators'!C63</f>
        <v>MEX003</v>
      </c>
      <c r="D63" s="202" t="str">
        <f>'Core Indicators'!D63</f>
        <v>Mexico</v>
      </c>
      <c r="E63" s="202" t="str">
        <f>'Core Indicators'!E63</f>
        <v>MEX</v>
      </c>
      <c r="F63" s="35">
        <f>'Core Indicators'!O63</f>
        <v>1964375</v>
      </c>
      <c r="G63" s="35">
        <f>'Core Indicators'!W63</f>
        <v>124227000</v>
      </c>
      <c r="H63" s="35">
        <f>'Core Indicators'!AE63</f>
        <v>321000</v>
      </c>
      <c r="I63" s="35">
        <f>'Core Indicators'!AM63</f>
        <v>82000</v>
      </c>
      <c r="J63" s="35" t="str">
        <f>'Core Indicators'!AU63</f>
        <v>x</v>
      </c>
      <c r="K63" s="35" t="str">
        <f>'Core Indicators'!BC63</f>
        <v>x</v>
      </c>
      <c r="L63" s="35">
        <f>'Core Indicators'!BK63</f>
        <v>301</v>
      </c>
      <c r="M63" s="35" t="str">
        <f>'Core Indicators'!BS63</f>
        <v>x</v>
      </c>
      <c r="N63" s="35" t="str">
        <f>'Core Indicators'!CA63</f>
        <v>x</v>
      </c>
      <c r="O63" s="35" t="e">
        <f>'Core Indicators'!CI63</f>
        <v>#N/A</v>
      </c>
      <c r="P63" s="35" t="str">
        <f>'Core Indicators'!CQ63</f>
        <v>x</v>
      </c>
      <c r="Q63" s="35">
        <f>'Core Indicators'!DG63</f>
        <v>124227000</v>
      </c>
      <c r="R63" s="35">
        <f>'Core Indicators'!DO63</f>
        <v>321000</v>
      </c>
      <c r="S63" s="35" t="str">
        <f>'Core Indicators'!DW63</f>
        <v>x</v>
      </c>
      <c r="T63" s="35" t="str">
        <f>'Core Indicators'!EE63</f>
        <v>x</v>
      </c>
      <c r="U63" s="35" t="str">
        <f>'Core Indicators'!EM63</f>
        <v>x</v>
      </c>
      <c r="V63" s="35">
        <f>'Core Indicators'!FC63</f>
        <v>3</v>
      </c>
      <c r="W63" s="35" t="str">
        <f>'Core Indicators'!FK63</f>
        <v>x</v>
      </c>
      <c r="X63" s="35" t="str">
        <f>'Core Indicators'!FS63</f>
        <v>x</v>
      </c>
      <c r="Y63" s="35">
        <f>'Core Indicators'!GA63</f>
        <v>0</v>
      </c>
      <c r="Z63" s="35">
        <f>'Core Indicators'!GI63</f>
        <v>2</v>
      </c>
      <c r="AA63" s="35">
        <f>'Core Indicators'!GQ63</f>
        <v>2</v>
      </c>
      <c r="AB63" s="35">
        <f>'Core Indicators'!GY63</f>
        <v>0</v>
      </c>
      <c r="AC63" s="35">
        <f>'Core Indicators'!HG63</f>
        <v>2</v>
      </c>
      <c r="AD63" s="35">
        <f>'Core Indicators'!HO63</f>
        <v>2</v>
      </c>
      <c r="AE63" s="35">
        <f>'Core Indicators'!HW63</f>
        <v>1</v>
      </c>
      <c r="AF63" s="35">
        <f>'Core Indicators'!IE63</f>
        <v>0</v>
      </c>
      <c r="AG63" s="35">
        <f>'Core Indicators'!IM63</f>
        <v>2</v>
      </c>
    </row>
    <row r="64" spans="1:33" ht="20.100000000000001" customHeight="1" x14ac:dyDescent="0.25">
      <c r="A64" s="201" t="str">
        <f>'Core Indicators'!A:A</f>
        <v>Complex crisis in Mali</v>
      </c>
      <c r="B64" s="201" t="str">
        <f>'Core Indicators'!B:B</f>
        <v>Complex crisis</v>
      </c>
      <c r="C64" s="201" t="str">
        <f>'Core Indicators'!C64</f>
        <v>MLI001</v>
      </c>
      <c r="D64" s="201" t="str">
        <f>'Core Indicators'!D64</f>
        <v>Mali</v>
      </c>
      <c r="E64" s="201" t="str">
        <f>'Core Indicators'!E64</f>
        <v>MLI</v>
      </c>
      <c r="F64" s="36">
        <f>'Core Indicators'!O64</f>
        <v>1220190</v>
      </c>
      <c r="G64" s="36">
        <f>'Core Indicators'!W64</f>
        <v>20402000</v>
      </c>
      <c r="H64" s="36">
        <f>'Core Indicators'!AE64</f>
        <v>11712000</v>
      </c>
      <c r="I64" s="36">
        <f>'Core Indicators'!AM64</f>
        <v>1140000</v>
      </c>
      <c r="J64" s="36" t="str">
        <f>'Core Indicators'!AU64</f>
        <v>x</v>
      </c>
      <c r="K64" s="36">
        <f>'Core Indicators'!BC64</f>
        <v>44056</v>
      </c>
      <c r="L64" s="36">
        <f>'Core Indicators'!BK64</f>
        <v>886</v>
      </c>
      <c r="M64" s="36" t="str">
        <f>'Core Indicators'!BS64</f>
        <v>x</v>
      </c>
      <c r="N64" s="36" t="str">
        <f>'Core Indicators'!CA64</f>
        <v>x</v>
      </c>
      <c r="O64" s="36" t="e">
        <f>'Core Indicators'!CI64</f>
        <v>#N/A</v>
      </c>
      <c r="P64" s="36" t="str">
        <f>'Core Indicators'!CQ64</f>
        <v>x</v>
      </c>
      <c r="Q64" s="36">
        <f>'Core Indicators'!DG64</f>
        <v>8691000</v>
      </c>
      <c r="R64" s="36">
        <f>'Core Indicators'!DO64</f>
        <v>5812000</v>
      </c>
      <c r="S64" s="36">
        <f>'Core Indicators'!DW64</f>
        <v>3700000</v>
      </c>
      <c r="T64" s="36">
        <f>'Core Indicators'!EE64</f>
        <v>2200000</v>
      </c>
      <c r="U64" s="36">
        <f>'Core Indicators'!EM64</f>
        <v>0</v>
      </c>
      <c r="V64" s="36">
        <f>'Core Indicators'!FC64</f>
        <v>5</v>
      </c>
      <c r="W64" s="36" t="str">
        <f>'Core Indicators'!FK64</f>
        <v>x</v>
      </c>
      <c r="X64" s="36" t="str">
        <f>'Core Indicators'!FS64</f>
        <v>x</v>
      </c>
      <c r="Y64" s="36">
        <f>'Core Indicators'!GA64</f>
        <v>0</v>
      </c>
      <c r="Z64" s="36">
        <f>'Core Indicators'!GI64</f>
        <v>3</v>
      </c>
      <c r="AA64" s="36">
        <f>'Core Indicators'!GQ64</f>
        <v>2</v>
      </c>
      <c r="AB64" s="36">
        <f>'Core Indicators'!GY64</f>
        <v>3</v>
      </c>
      <c r="AC64" s="36">
        <f>'Core Indicators'!HG64</f>
        <v>2</v>
      </c>
      <c r="AD64" s="36">
        <f>'Core Indicators'!HO64</f>
        <v>3</v>
      </c>
      <c r="AE64" s="36">
        <f>'Core Indicators'!HW64</f>
        <v>3</v>
      </c>
      <c r="AF64" s="36">
        <f>'Core Indicators'!IE64</f>
        <v>1</v>
      </c>
      <c r="AG64" s="36">
        <f>'Core Indicators'!IM64</f>
        <v>3</v>
      </c>
    </row>
    <row r="65" spans="1:33" ht="20.100000000000001" customHeight="1" x14ac:dyDescent="0.25">
      <c r="A65" s="202" t="str">
        <f>'Core Indicators'!A:A</f>
        <v>Multiple crises in Myanmar</v>
      </c>
      <c r="B65" s="202" t="str">
        <f>'Core Indicators'!B:B</f>
        <v>Multiple crises country</v>
      </c>
      <c r="C65" s="202" t="str">
        <f>'Core Indicators'!C65</f>
        <v>MMR001</v>
      </c>
      <c r="D65" s="202" t="str">
        <f>'Core Indicators'!D65</f>
        <v>Myanmar</v>
      </c>
      <c r="E65" s="202" t="str">
        <f>'Core Indicators'!E65</f>
        <v>MMR</v>
      </c>
      <c r="F65" s="35">
        <f>'Core Indicators'!O65</f>
        <v>692711</v>
      </c>
      <c r="G65" s="35">
        <f>'Core Indicators'!W65</f>
        <v>54980000</v>
      </c>
      <c r="H65" s="35">
        <f>'Core Indicators'!AE65</f>
        <v>20812000</v>
      </c>
      <c r="I65" s="35">
        <f>'Core Indicators'!AM65</f>
        <v>1886000</v>
      </c>
      <c r="J65" s="35" t="str">
        <f>'Core Indicators'!AU65</f>
        <v>x</v>
      </c>
      <c r="K65" s="35" t="str">
        <f>'Core Indicators'!BC65</f>
        <v>x</v>
      </c>
      <c r="L65" s="35">
        <f>'Core Indicators'!BK65</f>
        <v>8536</v>
      </c>
      <c r="M65" s="35" t="str">
        <f>'Core Indicators'!BS65</f>
        <v>x</v>
      </c>
      <c r="N65" s="35" t="str">
        <f>'Core Indicators'!CA65</f>
        <v>x</v>
      </c>
      <c r="O65" s="35" t="e">
        <f>'Core Indicators'!CI65</f>
        <v>#N/A</v>
      </c>
      <c r="P65" s="35" t="str">
        <f>'Core Indicators'!CQ65</f>
        <v>x</v>
      </c>
      <c r="Q65" s="35">
        <f>'Core Indicators'!DG65</f>
        <v>39568000</v>
      </c>
      <c r="R65" s="35">
        <f>'Core Indicators'!DO65</f>
        <v>1012000</v>
      </c>
      <c r="S65" s="35">
        <f>'Core Indicators'!DW65</f>
        <v>7289000</v>
      </c>
      <c r="T65" s="35">
        <f>'Core Indicators'!EE65</f>
        <v>6960000</v>
      </c>
      <c r="U65" s="35">
        <f>'Core Indicators'!EM65</f>
        <v>151000</v>
      </c>
      <c r="V65" s="35">
        <f>'Core Indicators'!FC65</f>
        <v>4</v>
      </c>
      <c r="W65" s="35" t="str">
        <f>'Core Indicators'!FK65</f>
        <v>x</v>
      </c>
      <c r="X65" s="35" t="str">
        <f>'Core Indicators'!FS65</f>
        <v>x</v>
      </c>
      <c r="Y65" s="35">
        <f>'Core Indicators'!GA65</f>
        <v>1</v>
      </c>
      <c r="Z65" s="35">
        <f>'Core Indicators'!GI65</f>
        <v>3</v>
      </c>
      <c r="AA65" s="35">
        <f>'Core Indicators'!GQ65</f>
        <v>2</v>
      </c>
      <c r="AB65" s="35">
        <f>'Core Indicators'!GY65</f>
        <v>3</v>
      </c>
      <c r="AC65" s="35">
        <f>'Core Indicators'!HG65</f>
        <v>2</v>
      </c>
      <c r="AD65" s="35">
        <f>'Core Indicators'!HO65</f>
        <v>2</v>
      </c>
      <c r="AE65" s="35">
        <f>'Core Indicators'!HW65</f>
        <v>3</v>
      </c>
      <c r="AF65" s="35">
        <f>'Core Indicators'!IE65</f>
        <v>1</v>
      </c>
      <c r="AG65" s="35">
        <f>'Core Indicators'!IM65</f>
        <v>3</v>
      </c>
    </row>
    <row r="66" spans="1:33" ht="20.100000000000001" customHeight="1" x14ac:dyDescent="0.25">
      <c r="A66" s="201" t="str">
        <f>'Core Indicators'!A:A</f>
        <v>Rakhine Conflict</v>
      </c>
      <c r="B66" s="201" t="str">
        <f>'Core Indicators'!B:B</f>
        <v>Conflict</v>
      </c>
      <c r="C66" s="201" t="str">
        <f>'Core Indicators'!C66</f>
        <v>MMR002</v>
      </c>
      <c r="D66" s="201" t="str">
        <f>'Core Indicators'!D66</f>
        <v>Myanmar</v>
      </c>
      <c r="E66" s="201" t="str">
        <f>'Core Indicators'!E66</f>
        <v>MMR</v>
      </c>
      <c r="F66" s="36">
        <f>'Core Indicators'!O66</f>
        <v>44857</v>
      </c>
      <c r="G66" s="36">
        <f>'Core Indicators'!W66</f>
        <v>3659000</v>
      </c>
      <c r="H66" s="36">
        <f>'Core Indicators'!AE66</f>
        <v>2559000</v>
      </c>
      <c r="I66" s="36">
        <f>'Core Indicators'!AM66</f>
        <v>1379000</v>
      </c>
      <c r="J66" s="36" t="str">
        <f>'Core Indicators'!AU66</f>
        <v>x</v>
      </c>
      <c r="K66" s="36" t="str">
        <f>'Core Indicators'!BC66</f>
        <v>x</v>
      </c>
      <c r="L66" s="36">
        <f>'Core Indicators'!BK66</f>
        <v>10</v>
      </c>
      <c r="M66" s="36" t="str">
        <f>'Core Indicators'!BS66</f>
        <v>x</v>
      </c>
      <c r="N66" s="36" t="str">
        <f>'Core Indicators'!CA66</f>
        <v>x</v>
      </c>
      <c r="O66" s="36" t="e">
        <f>'Core Indicators'!CI66</f>
        <v>#N/A</v>
      </c>
      <c r="P66" s="36" t="str">
        <f>'Core Indicators'!CQ66</f>
        <v>x</v>
      </c>
      <c r="Q66" s="36">
        <f>'Core Indicators'!DG66</f>
        <v>1100000</v>
      </c>
      <c r="R66" s="36">
        <f>'Core Indicators'!DO66</f>
        <v>1012000</v>
      </c>
      <c r="S66" s="36">
        <f>'Core Indicators'!DW66</f>
        <v>0</v>
      </c>
      <c r="T66" s="36">
        <f>'Core Indicators'!EE66</f>
        <v>1547000</v>
      </c>
      <c r="U66" s="36">
        <f>'Core Indicators'!EM66</f>
        <v>0</v>
      </c>
      <c r="V66" s="36">
        <f>'Core Indicators'!FC66</f>
        <v>4</v>
      </c>
      <c r="W66" s="36" t="str">
        <f>'Core Indicators'!FK66</f>
        <v>x</v>
      </c>
      <c r="X66" s="36" t="str">
        <f>'Core Indicators'!FS66</f>
        <v>x</v>
      </c>
      <c r="Y66" s="36">
        <f>'Core Indicators'!GA66</f>
        <v>1</v>
      </c>
      <c r="Z66" s="36">
        <f>'Core Indicators'!GI66</f>
        <v>2</v>
      </c>
      <c r="AA66" s="36">
        <f>'Core Indicators'!GQ66</f>
        <v>1</v>
      </c>
      <c r="AB66" s="36">
        <f>'Core Indicators'!GY66</f>
        <v>3</v>
      </c>
      <c r="AC66" s="36">
        <f>'Core Indicators'!HG66</f>
        <v>3</v>
      </c>
      <c r="AD66" s="36">
        <f>'Core Indicators'!HO66</f>
        <v>2</v>
      </c>
      <c r="AE66" s="36">
        <f>'Core Indicators'!HW66</f>
        <v>3</v>
      </c>
      <c r="AF66" s="36">
        <f>'Core Indicators'!IE66</f>
        <v>1</v>
      </c>
      <c r="AG66" s="36">
        <f>'Core Indicators'!IM66</f>
        <v>3</v>
      </c>
    </row>
    <row r="67" spans="1:33" ht="20.100000000000001" customHeight="1" x14ac:dyDescent="0.25">
      <c r="A67" s="202" t="str">
        <f>'Core Indicators'!A:A</f>
        <v>Kachin and Shan Conflict</v>
      </c>
      <c r="B67" s="202" t="str">
        <f>'Core Indicators'!B:B</f>
        <v>Conflict</v>
      </c>
      <c r="C67" s="202" t="str">
        <f>'Core Indicators'!C67</f>
        <v>MMR003</v>
      </c>
      <c r="D67" s="202" t="str">
        <f>'Core Indicators'!D67</f>
        <v>Myanmar</v>
      </c>
      <c r="E67" s="202" t="str">
        <f>'Core Indicators'!E67</f>
        <v>MMR</v>
      </c>
      <c r="F67" s="35">
        <f>'Core Indicators'!O67</f>
        <v>244843</v>
      </c>
      <c r="G67" s="35">
        <f>'Core Indicators'!W67</f>
        <v>8393000</v>
      </c>
      <c r="H67" s="35">
        <f>'Core Indicators'!AE67</f>
        <v>8393000</v>
      </c>
      <c r="I67" s="35">
        <f>'Core Indicators'!AM67</f>
        <v>107000</v>
      </c>
      <c r="J67" s="35" t="str">
        <f>'Core Indicators'!AU67</f>
        <v>x</v>
      </c>
      <c r="K67" s="35" t="str">
        <f>'Core Indicators'!BC67</f>
        <v>x</v>
      </c>
      <c r="L67" s="35">
        <f>'Core Indicators'!BK67</f>
        <v>762</v>
      </c>
      <c r="M67" s="35" t="str">
        <f>'Core Indicators'!BS67</f>
        <v>x</v>
      </c>
      <c r="N67" s="35" t="str">
        <f>'Core Indicators'!CA67</f>
        <v>x</v>
      </c>
      <c r="O67" s="35" t="e">
        <f>'Core Indicators'!CI67</f>
        <v>#N/A</v>
      </c>
      <c r="P67" s="35" t="str">
        <f>'Core Indicators'!CQ67</f>
        <v>x</v>
      </c>
      <c r="Q67" s="35">
        <f>'Core Indicators'!DG67</f>
        <v>5400000</v>
      </c>
      <c r="R67" s="35">
        <f>'Core Indicators'!DO67</f>
        <v>0</v>
      </c>
      <c r="S67" s="35">
        <f>'Core Indicators'!DW67</f>
        <v>777000</v>
      </c>
      <c r="T67" s="35">
        <f>'Core Indicators'!EE67</f>
        <v>2065000</v>
      </c>
      <c r="U67" s="35">
        <f>'Core Indicators'!EM67</f>
        <v>151000</v>
      </c>
      <c r="V67" s="35">
        <f>'Core Indicators'!FC67</f>
        <v>3</v>
      </c>
      <c r="W67" s="35" t="str">
        <f>'Core Indicators'!FK67</f>
        <v>x</v>
      </c>
      <c r="X67" s="35" t="str">
        <f>'Core Indicators'!FS67</f>
        <v>x</v>
      </c>
      <c r="Y67" s="35">
        <f>'Core Indicators'!GA67</f>
        <v>1</v>
      </c>
      <c r="Z67" s="35">
        <f>'Core Indicators'!GI67</f>
        <v>3</v>
      </c>
      <c r="AA67" s="35">
        <f>'Core Indicators'!GQ67</f>
        <v>1</v>
      </c>
      <c r="AB67" s="35">
        <f>'Core Indicators'!GY67</f>
        <v>3</v>
      </c>
      <c r="AC67" s="35">
        <f>'Core Indicators'!HG67</f>
        <v>2</v>
      </c>
      <c r="AD67" s="35">
        <f>'Core Indicators'!HO67</f>
        <v>2</v>
      </c>
      <c r="AE67" s="35">
        <f>'Core Indicators'!HW67</f>
        <v>3</v>
      </c>
      <c r="AF67" s="35">
        <f>'Core Indicators'!IE67</f>
        <v>1</v>
      </c>
      <c r="AG67" s="35">
        <f>'Core Indicators'!IM67</f>
        <v>3</v>
      </c>
    </row>
    <row r="68" spans="1:33" ht="20.100000000000001" customHeight="1" x14ac:dyDescent="0.25">
      <c r="A68" s="201" t="str">
        <f>'Core Indicators'!A:A</f>
        <v>Post-coup conflict in Myanmar</v>
      </c>
      <c r="B68" s="201" t="str">
        <f>'Core Indicators'!B:B</f>
        <v>Conflict</v>
      </c>
      <c r="C68" s="201" t="str">
        <f>'Core Indicators'!C68</f>
        <v>MMR004</v>
      </c>
      <c r="D68" s="201" t="str">
        <f>'Core Indicators'!D68</f>
        <v>Myanmar</v>
      </c>
      <c r="E68" s="201" t="str">
        <f>'Core Indicators'!E68</f>
        <v>MMR</v>
      </c>
      <c r="F68" s="36">
        <f>'Core Indicators'!O68</f>
        <v>403011</v>
      </c>
      <c r="G68" s="36">
        <f>'Core Indicators'!W68</f>
        <v>42928000</v>
      </c>
      <c r="H68" s="36">
        <f>'Core Indicators'!AE68</f>
        <v>9860000</v>
      </c>
      <c r="I68" s="36">
        <f>'Core Indicators'!AM68</f>
        <v>400000</v>
      </c>
      <c r="J68" s="36" t="str">
        <f>'Core Indicators'!AU68</f>
        <v>x</v>
      </c>
      <c r="K68" s="36" t="str">
        <f>'Core Indicators'!BC68</f>
        <v>x</v>
      </c>
      <c r="L68" s="36">
        <f>'Core Indicators'!BK68</f>
        <v>7693</v>
      </c>
      <c r="M68" s="36" t="str">
        <f>'Core Indicators'!BS68</f>
        <v>x</v>
      </c>
      <c r="N68" s="36" t="str">
        <f>'Core Indicators'!CA68</f>
        <v>x</v>
      </c>
      <c r="O68" s="36" t="e">
        <f>'Core Indicators'!CI68</f>
        <v>#N/A</v>
      </c>
      <c r="P68" s="36" t="str">
        <f>'Core Indicators'!CQ68</f>
        <v>x</v>
      </c>
      <c r="Q68" s="36">
        <f>'Core Indicators'!DG68</f>
        <v>33068000</v>
      </c>
      <c r="R68" s="36">
        <f>'Core Indicators'!DO68</f>
        <v>0</v>
      </c>
      <c r="S68" s="36">
        <f>'Core Indicators'!DW68</f>
        <v>6512000</v>
      </c>
      <c r="T68" s="36">
        <f>'Core Indicators'!EE68</f>
        <v>3348000</v>
      </c>
      <c r="U68" s="36">
        <f>'Core Indicators'!EM68</f>
        <v>0</v>
      </c>
      <c r="V68" s="36">
        <f>'Core Indicators'!FC68</f>
        <v>3</v>
      </c>
      <c r="W68" s="36" t="str">
        <f>'Core Indicators'!FK68</f>
        <v>x</v>
      </c>
      <c r="X68" s="36" t="str">
        <f>'Core Indicators'!FS68</f>
        <v>x</v>
      </c>
      <c r="Y68" s="36">
        <f>'Core Indicators'!GA68</f>
        <v>1</v>
      </c>
      <c r="Z68" s="36">
        <f>'Core Indicators'!GI68</f>
        <v>3</v>
      </c>
      <c r="AA68" s="36">
        <f>'Core Indicators'!GQ68</f>
        <v>2</v>
      </c>
      <c r="AB68" s="36">
        <f>'Core Indicators'!GY68</f>
        <v>3</v>
      </c>
      <c r="AC68" s="36">
        <f>'Core Indicators'!HG68</f>
        <v>0</v>
      </c>
      <c r="AD68" s="36">
        <f>'Core Indicators'!HO68</f>
        <v>2</v>
      </c>
      <c r="AE68" s="36">
        <f>'Core Indicators'!HW68</f>
        <v>3</v>
      </c>
      <c r="AF68" s="36">
        <f>'Core Indicators'!IE68</f>
        <v>1</v>
      </c>
      <c r="AG68" s="36">
        <f>'Core Indicators'!IM68</f>
        <v>3</v>
      </c>
    </row>
    <row r="69" spans="1:33" ht="20.100000000000001" customHeight="1" x14ac:dyDescent="0.25">
      <c r="A69" s="202" t="str">
        <f>'Core Indicators'!A:A</f>
        <v>Multiple Crises in Mozambique</v>
      </c>
      <c r="B69" s="202" t="str">
        <f>'Core Indicators'!B:B</f>
        <v>Multiple crises country</v>
      </c>
      <c r="C69" s="202" t="str">
        <f>'Core Indicators'!C69</f>
        <v>MOZ001</v>
      </c>
      <c r="D69" s="202" t="str">
        <f>'Core Indicators'!D69</f>
        <v>Mozambique</v>
      </c>
      <c r="E69" s="202" t="str">
        <f>'Core Indicators'!E69</f>
        <v>MOZ</v>
      </c>
      <c r="F69" s="35">
        <f>'Core Indicators'!O69</f>
        <v>550263</v>
      </c>
      <c r="G69" s="35">
        <f>'Core Indicators'!W69</f>
        <v>20399000</v>
      </c>
      <c r="H69" s="35">
        <f>'Core Indicators'!AE69</f>
        <v>10418000</v>
      </c>
      <c r="I69" s="35">
        <f>'Core Indicators'!AM69</f>
        <v>790000</v>
      </c>
      <c r="J69" s="35">
        <f>'Core Indicators'!AU69</f>
        <v>220</v>
      </c>
      <c r="K69" s="35" t="str">
        <f>'Core Indicators'!BC69</f>
        <v>x</v>
      </c>
      <c r="L69" s="35">
        <f>'Core Indicators'!BK69</f>
        <v>494</v>
      </c>
      <c r="M69" s="35">
        <f>'Core Indicators'!BS69</f>
        <v>30</v>
      </c>
      <c r="N69" s="35">
        <f>'Core Indicators'!CA69</f>
        <v>10157</v>
      </c>
      <c r="O69" s="35" t="e">
        <f>'Core Indicators'!CI69</f>
        <v>#N/A</v>
      </c>
      <c r="P69" s="35">
        <f>'Core Indicators'!CQ69</f>
        <v>1700000</v>
      </c>
      <c r="Q69" s="35">
        <f>'Core Indicators'!DG69</f>
        <v>9981000</v>
      </c>
      <c r="R69" s="35">
        <f>'Core Indicators'!DO69</f>
        <v>8976000</v>
      </c>
      <c r="S69" s="35">
        <f>'Core Indicators'!DW69</f>
        <v>1418000</v>
      </c>
      <c r="T69" s="35">
        <f>'Core Indicators'!EE69</f>
        <v>24000</v>
      </c>
      <c r="U69" s="35">
        <f>'Core Indicators'!EM69</f>
        <v>0</v>
      </c>
      <c r="V69" s="35">
        <f>'Core Indicators'!FC69</f>
        <v>4</v>
      </c>
      <c r="W69" s="35" t="str">
        <f>'Core Indicators'!FK69</f>
        <v>x</v>
      </c>
      <c r="X69" s="35" t="str">
        <f>'Core Indicators'!FS69</f>
        <v>x</v>
      </c>
      <c r="Y69" s="35">
        <f>'Core Indicators'!GA69</f>
        <v>1</v>
      </c>
      <c r="Z69" s="35">
        <f>'Core Indicators'!GI69</f>
        <v>3</v>
      </c>
      <c r="AA69" s="35">
        <f>'Core Indicators'!GQ69</f>
        <v>2</v>
      </c>
      <c r="AB69" s="35">
        <f>'Core Indicators'!GY69</f>
        <v>0</v>
      </c>
      <c r="AC69" s="35">
        <f>'Core Indicators'!HG69</f>
        <v>0</v>
      </c>
      <c r="AD69" s="35">
        <f>'Core Indicators'!HO69</f>
        <v>2</v>
      </c>
      <c r="AE69" s="35">
        <f>'Core Indicators'!HW69</f>
        <v>3</v>
      </c>
      <c r="AF69" s="35">
        <f>'Core Indicators'!IE69</f>
        <v>1</v>
      </c>
      <c r="AG69" s="35">
        <f>'Core Indicators'!IM69</f>
        <v>3</v>
      </c>
    </row>
    <row r="70" spans="1:33" ht="20.100000000000001" customHeight="1" x14ac:dyDescent="0.25">
      <c r="A70" s="201" t="str">
        <f>'Core Indicators'!A:A</f>
        <v>Cabo Delgado Islamist Insurgency</v>
      </c>
      <c r="B70" s="201" t="str">
        <f>'Core Indicators'!B:B</f>
        <v>Other type of violence</v>
      </c>
      <c r="C70" s="201" t="str">
        <f>'Core Indicators'!C70</f>
        <v>MOZ004</v>
      </c>
      <c r="D70" s="201" t="str">
        <f>'Core Indicators'!D70</f>
        <v>Mozambique</v>
      </c>
      <c r="E70" s="201" t="str">
        <f>'Core Indicators'!E70</f>
        <v>MOZ</v>
      </c>
      <c r="F70" s="36">
        <f>'Core Indicators'!O70</f>
        <v>280615</v>
      </c>
      <c r="G70" s="36">
        <f>'Core Indicators'!W70</f>
        <v>10302000</v>
      </c>
      <c r="H70" s="36">
        <f>'Core Indicators'!AE70</f>
        <v>10302000</v>
      </c>
      <c r="I70" s="36">
        <f>'Core Indicators'!AM70</f>
        <v>745000</v>
      </c>
      <c r="J70" s="36" t="str">
        <f>'Core Indicators'!AU70</f>
        <v>x</v>
      </c>
      <c r="K70" s="36">
        <f>'Core Indicators'!BC70</f>
        <v>0</v>
      </c>
      <c r="L70" s="36">
        <f>'Core Indicators'!BK70</f>
        <v>469</v>
      </c>
      <c r="M70" s="36" t="str">
        <f>'Core Indicators'!BS70</f>
        <v>x</v>
      </c>
      <c r="N70" s="36" t="str">
        <f>'Core Indicators'!CA70</f>
        <v>x</v>
      </c>
      <c r="O70" s="36" t="e">
        <f>'Core Indicators'!CI70</f>
        <v>#N/A</v>
      </c>
      <c r="P70" s="36" t="str">
        <f>'Core Indicators'!CQ70</f>
        <v>x</v>
      </c>
      <c r="Q70" s="36">
        <f>'Core Indicators'!DG70</f>
        <v>0</v>
      </c>
      <c r="R70" s="36">
        <f>'Core Indicators'!DO70</f>
        <v>9002000</v>
      </c>
      <c r="S70" s="36">
        <f>'Core Indicators'!DW70</f>
        <v>1276000</v>
      </c>
      <c r="T70" s="36">
        <f>'Core Indicators'!EE70</f>
        <v>24000</v>
      </c>
      <c r="U70" s="36">
        <f>'Core Indicators'!EM70</f>
        <v>0</v>
      </c>
      <c r="V70" s="36">
        <f>'Core Indicators'!FC70</f>
        <v>3</v>
      </c>
      <c r="W70" s="36" t="str">
        <f>'Core Indicators'!FK70</f>
        <v>x</v>
      </c>
      <c r="X70" s="36" t="str">
        <f>'Core Indicators'!FS70</f>
        <v>x</v>
      </c>
      <c r="Y70" s="36">
        <f>'Core Indicators'!GA70</f>
        <v>1</v>
      </c>
      <c r="Z70" s="36">
        <f>'Core Indicators'!GI70</f>
        <v>3</v>
      </c>
      <c r="AA70" s="36">
        <f>'Core Indicators'!GQ70</f>
        <v>2</v>
      </c>
      <c r="AB70" s="36">
        <f>'Core Indicators'!GY70</f>
        <v>0</v>
      </c>
      <c r="AC70" s="36">
        <f>'Core Indicators'!HG70</f>
        <v>0</v>
      </c>
      <c r="AD70" s="36">
        <f>'Core Indicators'!HO70</f>
        <v>2</v>
      </c>
      <c r="AE70" s="36">
        <f>'Core Indicators'!HW70</f>
        <v>3</v>
      </c>
      <c r="AF70" s="36">
        <f>'Core Indicators'!IE70</f>
        <v>1</v>
      </c>
      <c r="AG70" s="36">
        <f>'Core Indicators'!IM70</f>
        <v>3</v>
      </c>
    </row>
    <row r="71" spans="1:33" ht="20.100000000000001" customHeight="1" x14ac:dyDescent="0.25">
      <c r="A71" s="202" t="str">
        <f>'Core Indicators'!A:A</f>
        <v>Tropical Cyclone Ana in Mozambique</v>
      </c>
      <c r="B71" s="202" t="str">
        <f>'Core Indicators'!B:B</f>
        <v>Tropical cyclone</v>
      </c>
      <c r="C71" s="202" t="str">
        <f>'Core Indicators'!C71</f>
        <v>MOZ008</v>
      </c>
      <c r="D71" s="202" t="str">
        <f>'Core Indicators'!D71</f>
        <v>Mozambique</v>
      </c>
      <c r="E71" s="202" t="str">
        <f>'Core Indicators'!E71</f>
        <v>MOZ</v>
      </c>
      <c r="F71" s="35">
        <f>'Core Indicators'!O71</f>
        <v>348658</v>
      </c>
      <c r="G71" s="35">
        <f>'Core Indicators'!W71</f>
        <v>16200000</v>
      </c>
      <c r="H71" s="35">
        <f>'Core Indicators'!AE71</f>
        <v>141000</v>
      </c>
      <c r="I71" s="35">
        <f>'Core Indicators'!AM71</f>
        <v>45000</v>
      </c>
      <c r="J71" s="35">
        <f>'Core Indicators'!AU71</f>
        <v>220</v>
      </c>
      <c r="K71" s="35" t="str">
        <f>'Core Indicators'!BC71</f>
        <v>x</v>
      </c>
      <c r="L71" s="35">
        <f>'Core Indicators'!BK71</f>
        <v>25</v>
      </c>
      <c r="M71" s="35">
        <f>'Core Indicators'!BS71</f>
        <v>30</v>
      </c>
      <c r="N71" s="35">
        <f>'Core Indicators'!CA71</f>
        <v>10157</v>
      </c>
      <c r="O71" s="35" t="e">
        <f>'Core Indicators'!CI71</f>
        <v>#N/A</v>
      </c>
      <c r="P71" s="35">
        <f>'Core Indicators'!CQ71</f>
        <v>1700000</v>
      </c>
      <c r="Q71" s="35">
        <f>'Core Indicators'!DG71</f>
        <v>16058000</v>
      </c>
      <c r="R71" s="35">
        <f>'Core Indicators'!DO71</f>
        <v>0</v>
      </c>
      <c r="S71" s="35">
        <f>'Core Indicators'!DW71</f>
        <v>141000</v>
      </c>
      <c r="T71" s="35">
        <f>'Core Indicators'!EE71</f>
        <v>0</v>
      </c>
      <c r="U71" s="35">
        <f>'Core Indicators'!EM71</f>
        <v>0</v>
      </c>
      <c r="V71" s="35">
        <f>'Core Indicators'!FC71</f>
        <v>3</v>
      </c>
      <c r="W71" s="35" t="e">
        <f>'Core Indicators'!FK71</f>
        <v>#N/A</v>
      </c>
      <c r="X71" s="35" t="e">
        <f>'Core Indicators'!FS71</f>
        <v>#N/A</v>
      </c>
      <c r="Y71" s="35">
        <f>'Core Indicators'!GA71</f>
        <v>1</v>
      </c>
      <c r="Z71" s="35">
        <f>'Core Indicators'!GI71</f>
        <v>1</v>
      </c>
      <c r="AA71" s="35">
        <f>'Core Indicators'!GQ71</f>
        <v>0</v>
      </c>
      <c r="AB71" s="35">
        <f>'Core Indicators'!GY71</f>
        <v>0</v>
      </c>
      <c r="AC71" s="35">
        <f>'Core Indicators'!HG71</f>
        <v>0</v>
      </c>
      <c r="AD71" s="35">
        <f>'Core Indicators'!HO71</f>
        <v>0</v>
      </c>
      <c r="AE71" s="35">
        <f>'Core Indicators'!HW71</f>
        <v>0</v>
      </c>
      <c r="AF71" s="35">
        <f>'Core Indicators'!IE71</f>
        <v>1</v>
      </c>
      <c r="AG71" s="35">
        <f>'Core Indicators'!IM71</f>
        <v>3</v>
      </c>
    </row>
    <row r="72" spans="1:33" ht="20.100000000000001" customHeight="1" x14ac:dyDescent="0.25">
      <c r="A72" s="201" t="str">
        <f>'Core Indicators'!A:A</f>
        <v>Refugees from Mali in Mauritania</v>
      </c>
      <c r="B72" s="201" t="str">
        <f>'Core Indicators'!B:B</f>
        <v>International displacement</v>
      </c>
      <c r="C72" s="201" t="str">
        <f>'Core Indicators'!C72</f>
        <v>MRT002</v>
      </c>
      <c r="D72" s="201" t="str">
        <f>'Core Indicators'!D72</f>
        <v>Mauritania</v>
      </c>
      <c r="E72" s="201" t="str">
        <f>'Core Indicators'!E72</f>
        <v>MRT</v>
      </c>
      <c r="F72" s="36">
        <f>'Core Indicators'!O72</f>
        <v>75</v>
      </c>
      <c r="G72" s="36">
        <f>'Core Indicators'!W72</f>
        <v>95000</v>
      </c>
      <c r="H72" s="36">
        <f>'Core Indicators'!AE72</f>
        <v>85000</v>
      </c>
      <c r="I72" s="36">
        <f>'Core Indicators'!AM72</f>
        <v>85000</v>
      </c>
      <c r="J72" s="36">
        <f>'Core Indicators'!AU72</f>
        <v>0</v>
      </c>
      <c r="K72" s="36" t="str">
        <f>'Core Indicators'!BC72</f>
        <v>x</v>
      </c>
      <c r="L72" s="36">
        <f>'Core Indicators'!BK72</f>
        <v>0</v>
      </c>
      <c r="M72" s="36">
        <f>'Core Indicators'!BS72</f>
        <v>0</v>
      </c>
      <c r="N72" s="36">
        <f>'Core Indicators'!CA72</f>
        <v>0</v>
      </c>
      <c r="O72" s="36" t="e">
        <f>'Core Indicators'!CI72</f>
        <v>#N/A</v>
      </c>
      <c r="P72" s="36" t="str">
        <f>'Core Indicators'!CQ72</f>
        <v>x</v>
      </c>
      <c r="Q72" s="36">
        <f>'Core Indicators'!DG72</f>
        <v>11000</v>
      </c>
      <c r="R72" s="36">
        <f>'Core Indicators'!DO72</f>
        <v>0</v>
      </c>
      <c r="S72" s="36">
        <f>'Core Indicators'!DW72</f>
        <v>85000</v>
      </c>
      <c r="T72" s="36">
        <f>'Core Indicators'!EE72</f>
        <v>0</v>
      </c>
      <c r="U72" s="36">
        <f>'Core Indicators'!EM72</f>
        <v>0</v>
      </c>
      <c r="V72" s="36">
        <f>'Core Indicators'!FC72</f>
        <v>2</v>
      </c>
      <c r="W72" s="36" t="str">
        <f>'Core Indicators'!FK72</f>
        <v>x</v>
      </c>
      <c r="X72" s="36" t="str">
        <f>'Core Indicators'!FS72</f>
        <v>x</v>
      </c>
      <c r="Y72" s="36">
        <f>'Core Indicators'!GA72</f>
        <v>2</v>
      </c>
      <c r="Z72" s="36">
        <f>'Core Indicators'!GI72</f>
        <v>0</v>
      </c>
      <c r="AA72" s="36">
        <f>'Core Indicators'!GQ72</f>
        <v>0</v>
      </c>
      <c r="AB72" s="36">
        <f>'Core Indicators'!GY72</f>
        <v>0</v>
      </c>
      <c r="AC72" s="36">
        <f>'Core Indicators'!HG72</f>
        <v>2</v>
      </c>
      <c r="AD72" s="36">
        <f>'Core Indicators'!HO72</f>
        <v>0</v>
      </c>
      <c r="AE72" s="36">
        <f>'Core Indicators'!HW72</f>
        <v>0</v>
      </c>
      <c r="AF72" s="36">
        <f>'Core Indicators'!IE72</f>
        <v>2</v>
      </c>
      <c r="AG72" s="36">
        <f>'Core Indicators'!IM72</f>
        <v>0</v>
      </c>
    </row>
    <row r="73" spans="1:33" ht="20.100000000000001" customHeight="1" x14ac:dyDescent="0.25">
      <c r="A73" s="202" t="str">
        <f>'Core Indicators'!A:A</f>
        <v>Food Security in Mauritania</v>
      </c>
      <c r="B73" s="202" t="str">
        <f>'Core Indicators'!B:B</f>
        <v>Drought</v>
      </c>
      <c r="C73" s="202" t="str">
        <f>'Core Indicators'!C73</f>
        <v>MRT003</v>
      </c>
      <c r="D73" s="202" t="str">
        <f>'Core Indicators'!D73</f>
        <v>Mauritania</v>
      </c>
      <c r="E73" s="202" t="str">
        <f>'Core Indicators'!E73</f>
        <v>MRT</v>
      </c>
      <c r="F73" s="35">
        <f>'Core Indicators'!O73</f>
        <v>1030700</v>
      </c>
      <c r="G73" s="35">
        <f>'Core Indicators'!W73</f>
        <v>4164000</v>
      </c>
      <c r="H73" s="35">
        <f>'Core Indicators'!AE73</f>
        <v>4532000</v>
      </c>
      <c r="I73" s="35" t="str">
        <f>'Core Indicators'!AM73</f>
        <v>x</v>
      </c>
      <c r="J73" s="35" t="str">
        <f>'Core Indicators'!AU73</f>
        <v>x</v>
      </c>
      <c r="K73" s="35" t="str">
        <f>'Core Indicators'!BC73</f>
        <v>x</v>
      </c>
      <c r="L73" s="35">
        <f>'Core Indicators'!BK73</f>
        <v>0</v>
      </c>
      <c r="M73" s="35" t="str">
        <f>'Core Indicators'!BS73</f>
        <v>x</v>
      </c>
      <c r="N73" s="35" t="str">
        <f>'Core Indicators'!CA73</f>
        <v>x</v>
      </c>
      <c r="O73" s="35" t="e">
        <f>'Core Indicators'!CI73</f>
        <v>#N/A</v>
      </c>
      <c r="P73" s="35" t="str">
        <f>'Core Indicators'!CQ73</f>
        <v>x</v>
      </c>
      <c r="Q73" s="35">
        <f>'Core Indicators'!DG73</f>
        <v>2632000</v>
      </c>
      <c r="R73" s="35">
        <f>'Core Indicators'!DO73</f>
        <v>1036000</v>
      </c>
      <c r="S73" s="35">
        <f>'Core Indicators'!DW73</f>
        <v>476000</v>
      </c>
      <c r="T73" s="35">
        <f>'Core Indicators'!EE73</f>
        <v>0</v>
      </c>
      <c r="U73" s="35">
        <f>'Core Indicators'!EM73</f>
        <v>0</v>
      </c>
      <c r="V73" s="35">
        <f>'Core Indicators'!FC73</f>
        <v>3</v>
      </c>
      <c r="W73" s="35" t="str">
        <f>'Core Indicators'!FK73</f>
        <v>x</v>
      </c>
      <c r="X73" s="35" t="str">
        <f>'Core Indicators'!FS73</f>
        <v>x</v>
      </c>
      <c r="Y73" s="35">
        <f>'Core Indicators'!GA73</f>
        <v>2</v>
      </c>
      <c r="Z73" s="35">
        <f>'Core Indicators'!GI73</f>
        <v>0</v>
      </c>
      <c r="AA73" s="35">
        <f>'Core Indicators'!GQ73</f>
        <v>0</v>
      </c>
      <c r="AB73" s="35">
        <f>'Core Indicators'!GY73</f>
        <v>0</v>
      </c>
      <c r="AC73" s="35">
        <f>'Core Indicators'!HG73</f>
        <v>0</v>
      </c>
      <c r="AD73" s="35">
        <f>'Core Indicators'!HO73</f>
        <v>0</v>
      </c>
      <c r="AE73" s="35">
        <f>'Core Indicators'!HW73</f>
        <v>0</v>
      </c>
      <c r="AF73" s="35">
        <f>'Core Indicators'!IE73</f>
        <v>2</v>
      </c>
      <c r="AG73" s="35">
        <f>'Core Indicators'!IM73</f>
        <v>0</v>
      </c>
    </row>
    <row r="74" spans="1:33" ht="20.100000000000001" customHeight="1" x14ac:dyDescent="0.25">
      <c r="A74" s="201" t="str">
        <f>'Core Indicators'!A:A</f>
        <v>Complex crisis in Malawi</v>
      </c>
      <c r="B74" s="201" t="str">
        <f>'Core Indicators'!B:B</f>
        <v>Complex crisis</v>
      </c>
      <c r="C74" s="201" t="str">
        <f>'Core Indicators'!C74</f>
        <v>MWI002</v>
      </c>
      <c r="D74" s="201" t="str">
        <f>'Core Indicators'!D74</f>
        <v>Malawi</v>
      </c>
      <c r="E74" s="201" t="str">
        <f>'Core Indicators'!E74</f>
        <v>MWI</v>
      </c>
      <c r="F74" s="36">
        <f>'Core Indicators'!O74</f>
        <v>94280</v>
      </c>
      <c r="G74" s="36">
        <f>'Core Indicators'!W74</f>
        <v>19129000</v>
      </c>
      <c r="H74" s="36">
        <f>'Core Indicators'!AE74</f>
        <v>5416000</v>
      </c>
      <c r="I74" s="36">
        <f>'Core Indicators'!AM74</f>
        <v>78000</v>
      </c>
      <c r="J74" s="36">
        <f>'Core Indicators'!AU74</f>
        <v>0</v>
      </c>
      <c r="K74" s="36">
        <f>'Core Indicators'!BC74</f>
        <v>0</v>
      </c>
      <c r="L74" s="36">
        <f>'Core Indicators'!BK74</f>
        <v>32</v>
      </c>
      <c r="M74" s="36" t="str">
        <f>'Core Indicators'!BS74</f>
        <v>x</v>
      </c>
      <c r="N74" s="36" t="str">
        <f>'Core Indicators'!CA74</f>
        <v>x</v>
      </c>
      <c r="O74" s="36" t="e">
        <f>'Core Indicators'!CI74</f>
        <v>#N/A</v>
      </c>
      <c r="P74" s="36" t="str">
        <f>'Core Indicators'!CQ74</f>
        <v>x</v>
      </c>
      <c r="Q74" s="36">
        <f>'Core Indicators'!DG74</f>
        <v>13713000</v>
      </c>
      <c r="R74" s="36">
        <f>'Core Indicators'!DO74</f>
        <v>3685000</v>
      </c>
      <c r="S74" s="36">
        <f>'Core Indicators'!DW74</f>
        <v>1731000</v>
      </c>
      <c r="T74" s="36">
        <f>'Core Indicators'!EE74</f>
        <v>0</v>
      </c>
      <c r="U74" s="36">
        <f>'Core Indicators'!EM74</f>
        <v>0</v>
      </c>
      <c r="V74" s="36">
        <f>'Core Indicators'!FC74</f>
        <v>2</v>
      </c>
      <c r="W74" s="36" t="str">
        <f>'Core Indicators'!FK74</f>
        <v>x</v>
      </c>
      <c r="X74" s="36" t="str">
        <f>'Core Indicators'!FS74</f>
        <v>x</v>
      </c>
      <c r="Y74" s="36">
        <f>'Core Indicators'!GA74</f>
        <v>2</v>
      </c>
      <c r="Z74" s="36">
        <f>'Core Indicators'!GI74</f>
        <v>0</v>
      </c>
      <c r="AA74" s="36">
        <f>'Core Indicators'!GQ74</f>
        <v>0</v>
      </c>
      <c r="AB74" s="36">
        <f>'Core Indicators'!GY74</f>
        <v>0</v>
      </c>
      <c r="AC74" s="36">
        <f>'Core Indicators'!HG74</f>
        <v>2</v>
      </c>
      <c r="AD74" s="36">
        <f>'Core Indicators'!HO74</f>
        <v>2</v>
      </c>
      <c r="AE74" s="36">
        <f>'Core Indicators'!HW74</f>
        <v>0</v>
      </c>
      <c r="AF74" s="36">
        <f>'Core Indicators'!IE74</f>
        <v>0</v>
      </c>
      <c r="AG74" s="36">
        <f>'Core Indicators'!IM74</f>
        <v>3</v>
      </c>
    </row>
    <row r="75" spans="1:33" ht="20.100000000000001" customHeight="1" x14ac:dyDescent="0.25">
      <c r="A75" s="202" t="str">
        <f>'Core Indicators'!A:A</f>
        <v>Tropical Cyclone Ana in Malawi</v>
      </c>
      <c r="B75" s="202" t="str">
        <f>'Core Indicators'!B:B</f>
        <v>Tropical cyclone</v>
      </c>
      <c r="C75" s="202" t="str">
        <f>'Core Indicators'!C75</f>
        <v>MWI004</v>
      </c>
      <c r="D75" s="202" t="str">
        <f>'Core Indicators'!D75</f>
        <v>Malawi</v>
      </c>
      <c r="E75" s="202" t="str">
        <f>'Core Indicators'!E75</f>
        <v>MWI</v>
      </c>
      <c r="F75" s="35">
        <f>'Core Indicators'!O75</f>
        <v>94548</v>
      </c>
      <c r="G75" s="35">
        <f>'Core Indicators'!W75</f>
        <v>17000000</v>
      </c>
      <c r="H75" s="35">
        <f>'Core Indicators'!AE75</f>
        <v>414000</v>
      </c>
      <c r="I75" s="35">
        <f>'Core Indicators'!AM75</f>
        <v>78000</v>
      </c>
      <c r="J75" s="35">
        <f>'Core Indicators'!AU75</f>
        <v>147</v>
      </c>
      <c r="K75" s="35" t="str">
        <f>'Core Indicators'!BC75</f>
        <v>x</v>
      </c>
      <c r="L75" s="35">
        <f>'Core Indicators'!BK75</f>
        <v>32</v>
      </c>
      <c r="M75" s="35" t="str">
        <f>'Core Indicators'!BS75</f>
        <v>x</v>
      </c>
      <c r="N75" s="35" t="str">
        <f>'Core Indicators'!CA75</f>
        <v>x</v>
      </c>
      <c r="O75" s="35" t="e">
        <f>'Core Indicators'!CI75</f>
        <v>#N/A</v>
      </c>
      <c r="P75" s="35" t="str">
        <f>'Core Indicators'!CQ75</f>
        <v>x</v>
      </c>
      <c r="Q75" s="35">
        <f>'Core Indicators'!DG75</f>
        <v>16586000</v>
      </c>
      <c r="R75" s="35">
        <f>'Core Indicators'!DO75</f>
        <v>336000</v>
      </c>
      <c r="S75" s="35">
        <f>'Core Indicators'!DW75</f>
        <v>78000</v>
      </c>
      <c r="T75" s="35">
        <f>'Core Indicators'!EE75</f>
        <v>0</v>
      </c>
      <c r="U75" s="35">
        <f>'Core Indicators'!EM75</f>
        <v>0</v>
      </c>
      <c r="V75" s="35">
        <f>'Core Indicators'!FC75</f>
        <v>2</v>
      </c>
      <c r="W75" s="35">
        <f>'Core Indicators'!FK75</f>
        <v>116000</v>
      </c>
      <c r="X75" s="35" t="str">
        <f>'Core Indicators'!FS75</f>
        <v>x</v>
      </c>
      <c r="Y75" s="35">
        <f>'Core Indicators'!GA75</f>
        <v>2</v>
      </c>
      <c r="Z75" s="35">
        <f>'Core Indicators'!GI75</f>
        <v>0</v>
      </c>
      <c r="AA75" s="35">
        <f>'Core Indicators'!GQ75</f>
        <v>0</v>
      </c>
      <c r="AB75" s="35">
        <f>'Core Indicators'!GY75</f>
        <v>0</v>
      </c>
      <c r="AC75" s="35">
        <f>'Core Indicators'!HG75</f>
        <v>2</v>
      </c>
      <c r="AD75" s="35">
        <f>'Core Indicators'!HO75</f>
        <v>2</v>
      </c>
      <c r="AE75" s="35">
        <f>'Core Indicators'!HW75</f>
        <v>0</v>
      </c>
      <c r="AF75" s="35">
        <f>'Core Indicators'!IE75</f>
        <v>0</v>
      </c>
      <c r="AG75" s="35">
        <f>'Core Indicators'!IM75</f>
        <v>3</v>
      </c>
    </row>
    <row r="76" spans="1:33" ht="20.100000000000001" customHeight="1" x14ac:dyDescent="0.25">
      <c r="A76" s="201" t="str">
        <f>'Core Indicators'!A:A</f>
        <v>International Refugees in Malaysia</v>
      </c>
      <c r="B76" s="201" t="str">
        <f>'Core Indicators'!B:B</f>
        <v>International displacement</v>
      </c>
      <c r="C76" s="201" t="str">
        <f>'Core Indicators'!C76</f>
        <v>MYS001</v>
      </c>
      <c r="D76" s="201" t="str">
        <f>'Core Indicators'!D76</f>
        <v>Malaysia</v>
      </c>
      <c r="E76" s="201" t="str">
        <f>'Core Indicators'!E76</f>
        <v>MYS</v>
      </c>
      <c r="F76" s="36">
        <f>'Core Indicators'!O76</f>
        <v>9395</v>
      </c>
      <c r="G76" s="36">
        <f>'Core Indicators'!W76</f>
        <v>3815000</v>
      </c>
      <c r="H76" s="36">
        <f>'Core Indicators'!AE76</f>
        <v>180000</v>
      </c>
      <c r="I76" s="36">
        <f>'Core Indicators'!AM76</f>
        <v>180000</v>
      </c>
      <c r="J76" s="36" t="e">
        <f>'Core Indicators'!AU76</f>
        <v>#N/A</v>
      </c>
      <c r="K76" s="36" t="e">
        <f>'Core Indicators'!BC76</f>
        <v>#N/A</v>
      </c>
      <c r="L76" s="36">
        <f>'Core Indicators'!BK76</f>
        <v>0</v>
      </c>
      <c r="M76" s="36" t="e">
        <f>'Core Indicators'!BS76</f>
        <v>#N/A</v>
      </c>
      <c r="N76" s="36" t="e">
        <f>'Core Indicators'!CA76</f>
        <v>#N/A</v>
      </c>
      <c r="O76" s="36" t="e">
        <f>'Core Indicators'!CI76</f>
        <v>#N/A</v>
      </c>
      <c r="P76" s="36" t="e">
        <f>'Core Indicators'!CQ76</f>
        <v>#N/A</v>
      </c>
      <c r="Q76" s="36">
        <f>'Core Indicators'!DG76</f>
        <v>3634000</v>
      </c>
      <c r="R76" s="36">
        <f>'Core Indicators'!DO76</f>
        <v>0</v>
      </c>
      <c r="S76" s="36">
        <f>'Core Indicators'!DW76</f>
        <v>180000</v>
      </c>
      <c r="T76" s="36">
        <f>'Core Indicators'!EE76</f>
        <v>0</v>
      </c>
      <c r="U76" s="36">
        <f>'Core Indicators'!EM76</f>
        <v>0</v>
      </c>
      <c r="V76" s="36">
        <f>'Core Indicators'!FC76</f>
        <v>3</v>
      </c>
      <c r="W76" s="36" t="e">
        <f>'Core Indicators'!FK76</f>
        <v>#N/A</v>
      </c>
      <c r="X76" s="36" t="e">
        <f>'Core Indicators'!FS76</f>
        <v>#N/A</v>
      </c>
      <c r="Y76" s="36">
        <f>'Core Indicators'!GA76</f>
        <v>1</v>
      </c>
      <c r="Z76" s="36">
        <f>'Core Indicators'!GI76</f>
        <v>0</v>
      </c>
      <c r="AA76" s="36">
        <f>'Core Indicators'!GQ76</f>
        <v>0</v>
      </c>
      <c r="AB76" s="36">
        <f>'Core Indicators'!GY76</f>
        <v>0</v>
      </c>
      <c r="AC76" s="36">
        <f>'Core Indicators'!HG76</f>
        <v>0</v>
      </c>
      <c r="AD76" s="36">
        <f>'Core Indicators'!HO76</f>
        <v>1</v>
      </c>
      <c r="AE76" s="36">
        <f>'Core Indicators'!HW76</f>
        <v>0</v>
      </c>
      <c r="AF76" s="36">
        <f>'Core Indicators'!IE76</f>
        <v>0</v>
      </c>
      <c r="AG76" s="36">
        <f>'Core Indicators'!IM76</f>
        <v>0</v>
      </c>
    </row>
    <row r="77" spans="1:33" ht="20.100000000000001" customHeight="1" x14ac:dyDescent="0.25">
      <c r="A77" s="202" t="str">
        <f>'Core Indicators'!A:A</f>
        <v>Food Security Crisis in Namibia</v>
      </c>
      <c r="B77" s="202" t="str">
        <f>'Core Indicators'!B:B</f>
        <v>Food Security</v>
      </c>
      <c r="C77" s="202" t="str">
        <f>'Core Indicators'!C77</f>
        <v>NAM002</v>
      </c>
      <c r="D77" s="202" t="str">
        <f>'Core Indicators'!D77</f>
        <v>Namibia</v>
      </c>
      <c r="E77" s="202" t="str">
        <f>'Core Indicators'!E77</f>
        <v>NAM</v>
      </c>
      <c r="F77" s="35">
        <f>'Core Indicators'!O77</f>
        <v>824292</v>
      </c>
      <c r="G77" s="35">
        <f>'Core Indicators'!W77</f>
        <v>2551000</v>
      </c>
      <c r="H77" s="35">
        <f>'Core Indicators'!AE77</f>
        <v>1587000</v>
      </c>
      <c r="I77" s="35">
        <f>'Core Indicators'!AM77</f>
        <v>0</v>
      </c>
      <c r="J77" s="35">
        <f>'Core Indicators'!AU77</f>
        <v>0</v>
      </c>
      <c r="K77" s="35">
        <f>'Core Indicators'!BC77</f>
        <v>0</v>
      </c>
      <c r="L77" s="35">
        <f>'Core Indicators'!BK77</f>
        <v>0</v>
      </c>
      <c r="M77" s="35" t="e">
        <f>'Core Indicators'!BS77</f>
        <v>#N/A</v>
      </c>
      <c r="N77" s="35" t="e">
        <f>'Core Indicators'!CA77</f>
        <v>#N/A</v>
      </c>
      <c r="O77" s="35" t="e">
        <f>'Core Indicators'!CI77</f>
        <v>#N/A</v>
      </c>
      <c r="P77" s="35" t="e">
        <f>'Core Indicators'!CQ77</f>
        <v>#N/A</v>
      </c>
      <c r="Q77" s="35">
        <f>'Core Indicators'!DG77</f>
        <v>964000</v>
      </c>
      <c r="R77" s="35">
        <f>'Core Indicators'!DO77</f>
        <v>836000</v>
      </c>
      <c r="S77" s="35">
        <f>'Core Indicators'!DW77</f>
        <v>632000</v>
      </c>
      <c r="T77" s="35">
        <f>'Core Indicators'!EE77</f>
        <v>119000</v>
      </c>
      <c r="U77" s="35">
        <f>'Core Indicators'!EM77</f>
        <v>0</v>
      </c>
      <c r="V77" s="35">
        <f>'Core Indicators'!FC77</f>
        <v>1</v>
      </c>
      <c r="W77" s="35" t="e">
        <f>'Core Indicators'!FK77</f>
        <v>#N/A</v>
      </c>
      <c r="X77" s="35" t="e">
        <f>'Core Indicators'!FS77</f>
        <v>#N/A</v>
      </c>
      <c r="Y77" s="35">
        <f>'Core Indicators'!GA77</f>
        <v>0</v>
      </c>
      <c r="Z77" s="35">
        <f>'Core Indicators'!GI77</f>
        <v>0</v>
      </c>
      <c r="AA77" s="35">
        <f>'Core Indicators'!GQ77</f>
        <v>0</v>
      </c>
      <c r="AB77" s="35">
        <f>'Core Indicators'!GY77</f>
        <v>0</v>
      </c>
      <c r="AC77" s="35">
        <f>'Core Indicators'!HG77</f>
        <v>0</v>
      </c>
      <c r="AD77" s="35">
        <f>'Core Indicators'!HO77</f>
        <v>0</v>
      </c>
      <c r="AE77" s="35">
        <f>'Core Indicators'!HW77</f>
        <v>0</v>
      </c>
      <c r="AF77" s="35">
        <f>'Core Indicators'!IE77</f>
        <v>1</v>
      </c>
      <c r="AG77" s="35">
        <f>'Core Indicators'!IM77</f>
        <v>0</v>
      </c>
    </row>
    <row r="78" spans="1:33" ht="20.100000000000001" customHeight="1" x14ac:dyDescent="0.25">
      <c r="A78" s="201" t="str">
        <f>'Core Indicators'!A:A</f>
        <v>Multiple crises in Niger</v>
      </c>
      <c r="B78" s="201" t="str">
        <f>'Core Indicators'!B:B</f>
        <v>Multiple crises country</v>
      </c>
      <c r="C78" s="201" t="str">
        <f>'Core Indicators'!C78</f>
        <v>NER001</v>
      </c>
      <c r="D78" s="201" t="str">
        <f>'Core Indicators'!D78</f>
        <v>Niger</v>
      </c>
      <c r="E78" s="201" t="str">
        <f>'Core Indicators'!E78</f>
        <v>NER</v>
      </c>
      <c r="F78" s="36">
        <f>'Core Indicators'!O78</f>
        <v>1267000</v>
      </c>
      <c r="G78" s="36">
        <f>'Core Indicators'!W78</f>
        <v>23800000</v>
      </c>
      <c r="H78" s="36">
        <f>'Core Indicators'!AE78</f>
        <v>3882000</v>
      </c>
      <c r="I78" s="36">
        <f>'Core Indicators'!AM78</f>
        <v>565000</v>
      </c>
      <c r="J78" s="36" t="str">
        <f>'Core Indicators'!AU78</f>
        <v>x</v>
      </c>
      <c r="K78" s="36" t="str">
        <f>'Core Indicators'!BC78</f>
        <v>x</v>
      </c>
      <c r="L78" s="36">
        <f>'Core Indicators'!BK78</f>
        <v>604</v>
      </c>
      <c r="M78" s="36" t="str">
        <f>'Core Indicators'!BS78</f>
        <v>x</v>
      </c>
      <c r="N78" s="36" t="str">
        <f>'Core Indicators'!CA78</f>
        <v>x</v>
      </c>
      <c r="O78" s="36" t="e">
        <f>'Core Indicators'!CI78</f>
        <v>#N/A</v>
      </c>
      <c r="P78" s="36" t="str">
        <f>'Core Indicators'!CQ78</f>
        <v>x</v>
      </c>
      <c r="Q78" s="36">
        <f>'Core Indicators'!DG78</f>
        <v>19918000</v>
      </c>
      <c r="R78" s="36">
        <f>'Core Indicators'!DO78</f>
        <v>60000</v>
      </c>
      <c r="S78" s="36">
        <f>'Core Indicators'!DW78</f>
        <v>3648000</v>
      </c>
      <c r="T78" s="36">
        <f>'Core Indicators'!EE78</f>
        <v>173000</v>
      </c>
      <c r="U78" s="36">
        <f>'Core Indicators'!EM78</f>
        <v>0</v>
      </c>
      <c r="V78" s="36">
        <f>'Core Indicators'!FC78</f>
        <v>5</v>
      </c>
      <c r="W78" s="36" t="str">
        <f>'Core Indicators'!FK78</f>
        <v>x</v>
      </c>
      <c r="X78" s="36" t="str">
        <f>'Core Indicators'!FS78</f>
        <v>x</v>
      </c>
      <c r="Y78" s="36">
        <f>'Core Indicators'!GA78</f>
        <v>1</v>
      </c>
      <c r="Z78" s="36">
        <f>'Core Indicators'!GI78</f>
        <v>3</v>
      </c>
      <c r="AA78" s="36">
        <f>'Core Indicators'!GQ78</f>
        <v>2</v>
      </c>
      <c r="AB78" s="36">
        <f>'Core Indicators'!GY78</f>
        <v>0</v>
      </c>
      <c r="AC78" s="36">
        <f>'Core Indicators'!HG78</f>
        <v>0</v>
      </c>
      <c r="AD78" s="36">
        <f>'Core Indicators'!HO78</f>
        <v>3</v>
      </c>
      <c r="AE78" s="36">
        <f>'Core Indicators'!HW78</f>
        <v>3</v>
      </c>
      <c r="AF78" s="36">
        <f>'Core Indicators'!IE78</f>
        <v>1</v>
      </c>
      <c r="AG78" s="36">
        <f>'Core Indicators'!IM78</f>
        <v>3</v>
      </c>
    </row>
    <row r="79" spans="1:33" ht="20.100000000000001" customHeight="1" x14ac:dyDescent="0.25">
      <c r="A79" s="202" t="str">
        <f>'Core Indicators'!A:A</f>
        <v>Boko Haram in Niger</v>
      </c>
      <c r="B79" s="202" t="str">
        <f>'Core Indicators'!B:B</f>
        <v>Conflict</v>
      </c>
      <c r="C79" s="202" t="str">
        <f>'Core Indicators'!C79</f>
        <v>NER002</v>
      </c>
      <c r="D79" s="202" t="str">
        <f>'Core Indicators'!D79</f>
        <v>Niger</v>
      </c>
      <c r="E79" s="202" t="str">
        <f>'Core Indicators'!E79</f>
        <v>NER</v>
      </c>
      <c r="F79" s="35">
        <f>'Core Indicators'!O79</f>
        <v>156906</v>
      </c>
      <c r="G79" s="35">
        <f>'Core Indicators'!W79</f>
        <v>949000</v>
      </c>
      <c r="H79" s="35">
        <f>'Core Indicators'!AE79</f>
        <v>293000</v>
      </c>
      <c r="I79" s="35">
        <f>'Core Indicators'!AM79</f>
        <v>243000</v>
      </c>
      <c r="J79" s="35">
        <f>'Core Indicators'!AU79</f>
        <v>141012</v>
      </c>
      <c r="K79" s="35" t="str">
        <f>'Core Indicators'!BC79</f>
        <v>x</v>
      </c>
      <c r="L79" s="35">
        <f>'Core Indicators'!BK79</f>
        <v>148</v>
      </c>
      <c r="M79" s="35" t="str">
        <f>'Core Indicators'!BS79</f>
        <v>x</v>
      </c>
      <c r="N79" s="35" t="str">
        <f>'Core Indicators'!CA79</f>
        <v>x</v>
      </c>
      <c r="O79" s="35" t="e">
        <f>'Core Indicators'!CI79</f>
        <v>#N/A</v>
      </c>
      <c r="P79" s="35" t="str">
        <f>'Core Indicators'!CQ79</f>
        <v>x</v>
      </c>
      <c r="Q79" s="35">
        <f>'Core Indicators'!DG79</f>
        <v>656000</v>
      </c>
      <c r="R79" s="35">
        <f>'Core Indicators'!DO79</f>
        <v>1000</v>
      </c>
      <c r="S79" s="35">
        <f>'Core Indicators'!DW79</f>
        <v>272000</v>
      </c>
      <c r="T79" s="35">
        <f>'Core Indicators'!EE79</f>
        <v>20000</v>
      </c>
      <c r="U79" s="35">
        <f>'Core Indicators'!EM79</f>
        <v>0</v>
      </c>
      <c r="V79" s="35">
        <f>'Core Indicators'!FC79</f>
        <v>5</v>
      </c>
      <c r="W79" s="35" t="str">
        <f>'Core Indicators'!FK79</f>
        <v>x</v>
      </c>
      <c r="X79" s="35" t="str">
        <f>'Core Indicators'!FS79</f>
        <v>x</v>
      </c>
      <c r="Y79" s="35">
        <f>'Core Indicators'!GA79</f>
        <v>1</v>
      </c>
      <c r="Z79" s="35">
        <f>'Core Indicators'!GI79</f>
        <v>3</v>
      </c>
      <c r="AA79" s="35">
        <f>'Core Indicators'!GQ79</f>
        <v>2</v>
      </c>
      <c r="AB79" s="35">
        <f>'Core Indicators'!GY79</f>
        <v>0</v>
      </c>
      <c r="AC79" s="35">
        <f>'Core Indicators'!HG79</f>
        <v>0</v>
      </c>
      <c r="AD79" s="35">
        <f>'Core Indicators'!HO79</f>
        <v>3</v>
      </c>
      <c r="AE79" s="35">
        <f>'Core Indicators'!HW79</f>
        <v>3</v>
      </c>
      <c r="AF79" s="35">
        <f>'Core Indicators'!IE79</f>
        <v>1</v>
      </c>
      <c r="AG79" s="35">
        <f>'Core Indicators'!IM79</f>
        <v>3</v>
      </c>
    </row>
    <row r="80" spans="1:33" ht="20.100000000000001" customHeight="1" x14ac:dyDescent="0.25">
      <c r="A80" s="201" t="str">
        <f>'Core Indicators'!A:A</f>
        <v>Mali/Burkina Faso conflict</v>
      </c>
      <c r="B80" s="201" t="str">
        <f>'Core Indicators'!B:B</f>
        <v>Conflict</v>
      </c>
      <c r="C80" s="201" t="str">
        <f>'Core Indicators'!C80</f>
        <v>NER003</v>
      </c>
      <c r="D80" s="201" t="str">
        <f>'Core Indicators'!D80</f>
        <v>Niger</v>
      </c>
      <c r="E80" s="201" t="str">
        <f>'Core Indicators'!E80</f>
        <v>NER</v>
      </c>
      <c r="F80" s="36">
        <f>'Core Indicators'!O80</f>
        <v>210600</v>
      </c>
      <c r="G80" s="36">
        <f>'Core Indicators'!W80</f>
        <v>8400000</v>
      </c>
      <c r="H80" s="36">
        <f>'Core Indicators'!AE80</f>
        <v>1356000</v>
      </c>
      <c r="I80" s="36">
        <f>'Core Indicators'!AM80</f>
        <v>202000</v>
      </c>
      <c r="J80" s="36" t="str">
        <f>'Core Indicators'!AU80</f>
        <v>x</v>
      </c>
      <c r="K80" s="36" t="str">
        <f>'Core Indicators'!BC80</f>
        <v>x</v>
      </c>
      <c r="L80" s="36">
        <f>'Core Indicators'!BK80</f>
        <v>415</v>
      </c>
      <c r="M80" s="36" t="str">
        <f>'Core Indicators'!BS80</f>
        <v>x</v>
      </c>
      <c r="N80" s="36" t="str">
        <f>'Core Indicators'!CA80</f>
        <v>x</v>
      </c>
      <c r="O80" s="36" t="e">
        <f>'Core Indicators'!CI80</f>
        <v>#N/A</v>
      </c>
      <c r="P80" s="36" t="str">
        <f>'Core Indicators'!CQ80</f>
        <v>x</v>
      </c>
      <c r="Q80" s="36">
        <f>'Core Indicators'!DG80</f>
        <v>7044000</v>
      </c>
      <c r="R80" s="36">
        <f>'Core Indicators'!DO80</f>
        <v>9000</v>
      </c>
      <c r="S80" s="36">
        <f>'Core Indicators'!DW80</f>
        <v>1310000</v>
      </c>
      <c r="T80" s="36">
        <f>'Core Indicators'!EE80</f>
        <v>36000</v>
      </c>
      <c r="U80" s="36">
        <f>'Core Indicators'!EM80</f>
        <v>0</v>
      </c>
      <c r="V80" s="36">
        <f>'Core Indicators'!FC80</f>
        <v>5</v>
      </c>
      <c r="W80" s="36" t="str">
        <f>'Core Indicators'!FK80</f>
        <v>x</v>
      </c>
      <c r="X80" s="36" t="str">
        <f>'Core Indicators'!FS80</f>
        <v>x</v>
      </c>
      <c r="Y80" s="36">
        <f>'Core Indicators'!GA80</f>
        <v>1</v>
      </c>
      <c r="Z80" s="36">
        <f>'Core Indicators'!GI80</f>
        <v>3</v>
      </c>
      <c r="AA80" s="36">
        <f>'Core Indicators'!GQ80</f>
        <v>2</v>
      </c>
      <c r="AB80" s="36">
        <f>'Core Indicators'!GY80</f>
        <v>0</v>
      </c>
      <c r="AC80" s="36">
        <f>'Core Indicators'!HG80</f>
        <v>0</v>
      </c>
      <c r="AD80" s="36">
        <f>'Core Indicators'!HO80</f>
        <v>2</v>
      </c>
      <c r="AE80" s="36">
        <f>'Core Indicators'!HW80</f>
        <v>3</v>
      </c>
      <c r="AF80" s="36">
        <f>'Core Indicators'!IE80</f>
        <v>0</v>
      </c>
      <c r="AG80" s="36">
        <f>'Core Indicators'!IM80</f>
        <v>3</v>
      </c>
    </row>
    <row r="81" spans="1:33" ht="20.100000000000001" customHeight="1" x14ac:dyDescent="0.25">
      <c r="A81" s="202" t="str">
        <f>'Core Indicators'!A:A</f>
        <v>Nigerian Refugees</v>
      </c>
      <c r="B81" s="202" t="str">
        <f>'Core Indicators'!B:B</f>
        <v>International displacement</v>
      </c>
      <c r="C81" s="202" t="str">
        <f>'Core Indicators'!C81</f>
        <v>NER004</v>
      </c>
      <c r="D81" s="202" t="str">
        <f>'Core Indicators'!D81</f>
        <v>Niger</v>
      </c>
      <c r="E81" s="202" t="str">
        <f>'Core Indicators'!E81</f>
        <v>NER</v>
      </c>
      <c r="F81" s="35">
        <f>'Core Indicators'!O81</f>
        <v>8616</v>
      </c>
      <c r="G81" s="35">
        <f>'Core Indicators'!W81</f>
        <v>1328000</v>
      </c>
      <c r="H81" s="35">
        <f>'Core Indicators'!AE81</f>
        <v>704000</v>
      </c>
      <c r="I81" s="35">
        <f>'Core Indicators'!AM81</f>
        <v>187000</v>
      </c>
      <c r="J81" s="35" t="str">
        <f>'Core Indicators'!AU81</f>
        <v>x</v>
      </c>
      <c r="K81" s="35" t="str">
        <f>'Core Indicators'!BC81</f>
        <v>x</v>
      </c>
      <c r="L81" s="35">
        <f>'Core Indicators'!BK81</f>
        <v>16</v>
      </c>
      <c r="M81" s="35">
        <f>'Core Indicators'!BS81</f>
        <v>0</v>
      </c>
      <c r="N81" s="35">
        <f>'Core Indicators'!CA81</f>
        <v>0</v>
      </c>
      <c r="O81" s="35" t="e">
        <f>'Core Indicators'!CI81</f>
        <v>#N/A</v>
      </c>
      <c r="P81" s="35">
        <f>'Core Indicators'!CQ81</f>
        <v>0</v>
      </c>
      <c r="Q81" s="35">
        <f>'Core Indicators'!DG81</f>
        <v>624000</v>
      </c>
      <c r="R81" s="35">
        <f>'Core Indicators'!DO81</f>
        <v>0</v>
      </c>
      <c r="S81" s="35">
        <f>'Core Indicators'!DW81</f>
        <v>662000</v>
      </c>
      <c r="T81" s="35">
        <f>'Core Indicators'!EE81</f>
        <v>42000</v>
      </c>
      <c r="U81" s="35">
        <f>'Core Indicators'!EM81</f>
        <v>0</v>
      </c>
      <c r="V81" s="35">
        <f>'Core Indicators'!FC81</f>
        <v>2</v>
      </c>
      <c r="W81" s="35" t="str">
        <f>'Core Indicators'!FK81</f>
        <v>x</v>
      </c>
      <c r="X81" s="35" t="str">
        <f>'Core Indicators'!FS81</f>
        <v>x</v>
      </c>
      <c r="Y81" s="35">
        <f>'Core Indicators'!GA81</f>
        <v>1</v>
      </c>
      <c r="Z81" s="35">
        <f>'Core Indicators'!GI81</f>
        <v>3</v>
      </c>
      <c r="AA81" s="35">
        <f>'Core Indicators'!GQ81</f>
        <v>1</v>
      </c>
      <c r="AB81" s="35">
        <f>'Core Indicators'!GY81</f>
        <v>0</v>
      </c>
      <c r="AC81" s="35">
        <f>'Core Indicators'!HG81</f>
        <v>0</v>
      </c>
      <c r="AD81" s="35">
        <f>'Core Indicators'!HO81</f>
        <v>2</v>
      </c>
      <c r="AE81" s="35">
        <f>'Core Indicators'!HW81</f>
        <v>2</v>
      </c>
      <c r="AF81" s="35">
        <f>'Core Indicators'!IE81</f>
        <v>0</v>
      </c>
      <c r="AG81" s="35">
        <f>'Core Indicators'!IM81</f>
        <v>3</v>
      </c>
    </row>
    <row r="82" spans="1:33" ht="20.100000000000001" customHeight="1" x14ac:dyDescent="0.25">
      <c r="A82" s="201" t="str">
        <f>'Core Indicators'!A:A</f>
        <v>Complex crisis in Nigeria</v>
      </c>
      <c r="B82" s="201" t="str">
        <f>'Core Indicators'!B:B</f>
        <v>Complex crisis</v>
      </c>
      <c r="C82" s="201" t="str">
        <f>'Core Indicators'!C82</f>
        <v>NGA001</v>
      </c>
      <c r="D82" s="201" t="str">
        <f>'Core Indicators'!D82</f>
        <v>Nigeria</v>
      </c>
      <c r="E82" s="201" t="str">
        <f>'Core Indicators'!E82</f>
        <v>NGA</v>
      </c>
      <c r="F82" s="36">
        <f>'Core Indicators'!O82</f>
        <v>909890</v>
      </c>
      <c r="G82" s="36">
        <f>'Core Indicators'!W82</f>
        <v>76901000</v>
      </c>
      <c r="H82" s="36">
        <f>'Core Indicators'!AE82</f>
        <v>17831000</v>
      </c>
      <c r="I82" s="36">
        <f>'Core Indicators'!AM82</f>
        <v>5302000</v>
      </c>
      <c r="J82" s="36" t="str">
        <f>'Core Indicators'!AU82</f>
        <v>x</v>
      </c>
      <c r="K82" s="36" t="str">
        <f>'Core Indicators'!BC82</f>
        <v>x</v>
      </c>
      <c r="L82" s="36">
        <f>'Core Indicators'!BK82</f>
        <v>3790</v>
      </c>
      <c r="M82" s="36" t="str">
        <f>'Core Indicators'!BS82</f>
        <v>x</v>
      </c>
      <c r="N82" s="36">
        <f>'Core Indicators'!CA82</f>
        <v>4300</v>
      </c>
      <c r="O82" s="36" t="e">
        <f>'Core Indicators'!CI82</f>
        <v>#N/A</v>
      </c>
      <c r="P82" s="36" t="str">
        <f>'Core Indicators'!CQ82</f>
        <v>x</v>
      </c>
      <c r="Q82" s="36">
        <f>'Core Indicators'!DG82</f>
        <v>59070000</v>
      </c>
      <c r="R82" s="36">
        <f>'Core Indicators'!DO82</f>
        <v>4400000</v>
      </c>
      <c r="S82" s="36">
        <f>'Core Indicators'!DW82</f>
        <v>10734000</v>
      </c>
      <c r="T82" s="36">
        <f>'Core Indicators'!EE82</f>
        <v>2697000</v>
      </c>
      <c r="U82" s="36">
        <f>'Core Indicators'!EM82</f>
        <v>0</v>
      </c>
      <c r="V82" s="36">
        <f>'Core Indicators'!FC82</f>
        <v>5</v>
      </c>
      <c r="W82" s="36" t="str">
        <f>'Core Indicators'!FK82</f>
        <v>x</v>
      </c>
      <c r="X82" s="36">
        <f>'Core Indicators'!FS82</f>
        <v>800000</v>
      </c>
      <c r="Y82" s="36">
        <f>'Core Indicators'!GA82</f>
        <v>1</v>
      </c>
      <c r="Z82" s="36">
        <f>'Core Indicators'!GI82</f>
        <v>3</v>
      </c>
      <c r="AA82" s="36">
        <f>'Core Indicators'!GQ82</f>
        <v>2</v>
      </c>
      <c r="AB82" s="36">
        <f>'Core Indicators'!GY82</f>
        <v>2</v>
      </c>
      <c r="AC82" s="36">
        <f>'Core Indicators'!HG82</f>
        <v>2</v>
      </c>
      <c r="AD82" s="36">
        <f>'Core Indicators'!HO82</f>
        <v>3</v>
      </c>
      <c r="AE82" s="36">
        <f>'Core Indicators'!HW82</f>
        <v>3</v>
      </c>
      <c r="AF82" s="36">
        <f>'Core Indicators'!IE82</f>
        <v>1</v>
      </c>
      <c r="AG82" s="36">
        <f>'Core Indicators'!IM82</f>
        <v>3</v>
      </c>
    </row>
    <row r="83" spans="1:33" ht="20.100000000000001" customHeight="1" x14ac:dyDescent="0.25">
      <c r="A83" s="202" t="str">
        <f>'Core Indicators'!A:A</f>
        <v>Middle belt conflict</v>
      </c>
      <c r="B83" s="202" t="str">
        <f>'Core Indicators'!B:B</f>
        <v>Conflict</v>
      </c>
      <c r="C83" s="202" t="str">
        <f>'Core Indicators'!C83</f>
        <v>NGA003</v>
      </c>
      <c r="D83" s="202" t="str">
        <f>'Core Indicators'!D83</f>
        <v>Nigeria</v>
      </c>
      <c r="E83" s="202" t="str">
        <f>'Core Indicators'!E83</f>
        <v>NGA</v>
      </c>
      <c r="F83" s="35">
        <f>'Core Indicators'!O83</f>
        <v>181664</v>
      </c>
      <c r="G83" s="35">
        <f>'Core Indicators'!W83</f>
        <v>15532000</v>
      </c>
      <c r="H83" s="35">
        <f>'Core Indicators'!AE83</f>
        <v>982000</v>
      </c>
      <c r="I83" s="35">
        <f>'Core Indicators'!AM83</f>
        <v>380000</v>
      </c>
      <c r="J83" s="35" t="str">
        <f>'Core Indicators'!AU83</f>
        <v>x</v>
      </c>
      <c r="K83" s="35" t="str">
        <f>'Core Indicators'!BC83</f>
        <v>x</v>
      </c>
      <c r="L83" s="35">
        <f>'Core Indicators'!BK83</f>
        <v>499</v>
      </c>
      <c r="M83" s="35" t="str">
        <f>'Core Indicators'!BS83</f>
        <v>x</v>
      </c>
      <c r="N83" s="35" t="str">
        <f>'Core Indicators'!CA83</f>
        <v>x</v>
      </c>
      <c r="O83" s="35" t="e">
        <f>'Core Indicators'!CI83</f>
        <v>#N/A</v>
      </c>
      <c r="P83" s="35" t="str">
        <f>'Core Indicators'!CQ83</f>
        <v>x</v>
      </c>
      <c r="Q83" s="35">
        <f>'Core Indicators'!DG83</f>
        <v>14550000</v>
      </c>
      <c r="R83" s="35">
        <f>'Core Indicators'!DO83</f>
        <v>0</v>
      </c>
      <c r="S83" s="35">
        <f>'Core Indicators'!DW83</f>
        <v>982000</v>
      </c>
      <c r="T83" s="35">
        <f>'Core Indicators'!EE83</f>
        <v>0</v>
      </c>
      <c r="U83" s="35">
        <f>'Core Indicators'!EM83</f>
        <v>0</v>
      </c>
      <c r="V83" s="35">
        <f>'Core Indicators'!FC83</f>
        <v>5</v>
      </c>
      <c r="W83" s="35" t="str">
        <f>'Core Indicators'!FK83</f>
        <v>x</v>
      </c>
      <c r="X83" s="35" t="str">
        <f>'Core Indicators'!FS83</f>
        <v>x</v>
      </c>
      <c r="Y83" s="35">
        <f>'Core Indicators'!GA83</f>
        <v>0</v>
      </c>
      <c r="Z83" s="35">
        <f>'Core Indicators'!GI83</f>
        <v>2</v>
      </c>
      <c r="AA83" s="35">
        <f>'Core Indicators'!GQ83</f>
        <v>0</v>
      </c>
      <c r="AB83" s="35">
        <f>'Core Indicators'!GY83</f>
        <v>2</v>
      </c>
      <c r="AC83" s="35">
        <f>'Core Indicators'!HG83</f>
        <v>0</v>
      </c>
      <c r="AD83" s="35">
        <f>'Core Indicators'!HO83</f>
        <v>1</v>
      </c>
      <c r="AE83" s="35">
        <f>'Core Indicators'!HW83</f>
        <v>1</v>
      </c>
      <c r="AF83" s="35">
        <f>'Core Indicators'!IE83</f>
        <v>1</v>
      </c>
      <c r="AG83" s="35">
        <f>'Core Indicators'!IM83</f>
        <v>3</v>
      </c>
    </row>
    <row r="84" spans="1:33" ht="20.100000000000001" customHeight="1" x14ac:dyDescent="0.25">
      <c r="A84" s="201" t="str">
        <f>'Core Indicators'!A:A</f>
        <v>Boko Haram crisis in Nigeria</v>
      </c>
      <c r="B84" s="201" t="str">
        <f>'Core Indicators'!B:B</f>
        <v>Conflict</v>
      </c>
      <c r="C84" s="201" t="str">
        <f>'Core Indicators'!C84</f>
        <v>NGA004</v>
      </c>
      <c r="D84" s="201" t="str">
        <f>'Core Indicators'!D84</f>
        <v>Nigeria</v>
      </c>
      <c r="E84" s="201" t="str">
        <f>'Core Indicators'!E84</f>
        <v>NGA</v>
      </c>
      <c r="F84" s="36">
        <f>'Core Indicators'!O84</f>
        <v>157918</v>
      </c>
      <c r="G84" s="36">
        <f>'Core Indicators'!W84</f>
        <v>13100000</v>
      </c>
      <c r="H84" s="36">
        <f>'Core Indicators'!AE84</f>
        <v>13100000</v>
      </c>
      <c r="I84" s="36">
        <f>'Core Indicators'!AM84</f>
        <v>4369000</v>
      </c>
      <c r="J84" s="36" t="str">
        <f>'Core Indicators'!AU84</f>
        <v>x</v>
      </c>
      <c r="K84" s="36" t="str">
        <f>'Core Indicators'!BC84</f>
        <v>x</v>
      </c>
      <c r="L84" s="36">
        <f>'Core Indicators'!BK84</f>
        <v>837</v>
      </c>
      <c r="M84" s="36" t="str">
        <f>'Core Indicators'!BS84</f>
        <v>x</v>
      </c>
      <c r="N84" s="36">
        <f>'Core Indicators'!CA84</f>
        <v>4300</v>
      </c>
      <c r="O84" s="36" t="e">
        <f>'Core Indicators'!CI84</f>
        <v>#N/A</v>
      </c>
      <c r="P84" s="36" t="str">
        <f>'Core Indicators'!CQ84</f>
        <v>x</v>
      </c>
      <c r="Q84" s="36">
        <f>'Core Indicators'!DG84</f>
        <v>0</v>
      </c>
      <c r="R84" s="36">
        <f>'Core Indicators'!DO84</f>
        <v>4400000</v>
      </c>
      <c r="S84" s="36">
        <f>'Core Indicators'!DW84</f>
        <v>6003000</v>
      </c>
      <c r="T84" s="36">
        <f>'Core Indicators'!EE84</f>
        <v>2697000</v>
      </c>
      <c r="U84" s="36">
        <f>'Core Indicators'!EM84</f>
        <v>0</v>
      </c>
      <c r="V84" s="36">
        <f>'Core Indicators'!FC84</f>
        <v>4</v>
      </c>
      <c r="W84" s="36" t="str">
        <f>'Core Indicators'!FK84</f>
        <v>x</v>
      </c>
      <c r="X84" s="36">
        <f>'Core Indicators'!FS84</f>
        <v>800000</v>
      </c>
      <c r="Y84" s="36">
        <f>'Core Indicators'!GA84</f>
        <v>1</v>
      </c>
      <c r="Z84" s="36">
        <f>'Core Indicators'!GI84</f>
        <v>2</v>
      </c>
      <c r="AA84" s="36">
        <f>'Core Indicators'!GQ84</f>
        <v>2</v>
      </c>
      <c r="AB84" s="36">
        <f>'Core Indicators'!GY84</f>
        <v>0</v>
      </c>
      <c r="AC84" s="36">
        <f>'Core Indicators'!HG84</f>
        <v>2</v>
      </c>
      <c r="AD84" s="36">
        <f>'Core Indicators'!HO84</f>
        <v>2</v>
      </c>
      <c r="AE84" s="36">
        <f>'Core Indicators'!HW84</f>
        <v>3</v>
      </c>
      <c r="AF84" s="36">
        <f>'Core Indicators'!IE84</f>
        <v>1</v>
      </c>
      <c r="AG84" s="36">
        <f>'Core Indicators'!IM84</f>
        <v>3</v>
      </c>
    </row>
    <row r="85" spans="1:33" ht="20.100000000000001" customHeight="1" x14ac:dyDescent="0.25">
      <c r="A85" s="202" t="str">
        <f>'Core Indicators'!A:A</f>
        <v>Northwest Banditry</v>
      </c>
      <c r="B85" s="202" t="str">
        <f>'Core Indicators'!B:B</f>
        <v>Other type of violence</v>
      </c>
      <c r="C85" s="202" t="str">
        <f>'Core Indicators'!C85</f>
        <v>NGA007</v>
      </c>
      <c r="D85" s="202" t="str">
        <f>'Core Indicators'!D85</f>
        <v>Nigeria</v>
      </c>
      <c r="E85" s="202" t="str">
        <f>'Core Indicators'!E85</f>
        <v>NGA</v>
      </c>
      <c r="F85" s="35">
        <f>'Core Indicators'!O85</f>
        <v>237708</v>
      </c>
      <c r="G85" s="35">
        <f>'Core Indicators'!W85</f>
        <v>35593000</v>
      </c>
      <c r="H85" s="35">
        <f>'Core Indicators'!AE85</f>
        <v>3679000</v>
      </c>
      <c r="I85" s="35">
        <f>'Core Indicators'!AM85</f>
        <v>485000</v>
      </c>
      <c r="J85" s="35" t="str">
        <f>'Core Indicators'!AU85</f>
        <v>x</v>
      </c>
      <c r="K85" s="35" t="str">
        <f>'Core Indicators'!BC85</f>
        <v>x</v>
      </c>
      <c r="L85" s="35">
        <f>'Core Indicators'!BK85</f>
        <v>2454</v>
      </c>
      <c r="M85" s="35">
        <f>'Core Indicators'!BS85</f>
        <v>500</v>
      </c>
      <c r="N85" s="35">
        <f>'Core Indicators'!CA85</f>
        <v>10500</v>
      </c>
      <c r="O85" s="35" t="e">
        <f>'Core Indicators'!CI85</f>
        <v>#N/A</v>
      </c>
      <c r="P85" s="35">
        <f>'Core Indicators'!CQ85</f>
        <v>49</v>
      </c>
      <c r="Q85" s="35">
        <f>'Core Indicators'!DG85</f>
        <v>31914000</v>
      </c>
      <c r="R85" s="35">
        <f>'Core Indicators'!DO85</f>
        <v>0</v>
      </c>
      <c r="S85" s="35">
        <f>'Core Indicators'!DW85</f>
        <v>3679000</v>
      </c>
      <c r="T85" s="35">
        <f>'Core Indicators'!EE85</f>
        <v>0</v>
      </c>
      <c r="U85" s="35">
        <f>'Core Indicators'!EM85</f>
        <v>0</v>
      </c>
      <c r="V85" s="35">
        <f>'Core Indicators'!FC85</f>
        <v>5</v>
      </c>
      <c r="W85" s="35" t="str">
        <f>'Core Indicators'!FK85</f>
        <v>x</v>
      </c>
      <c r="X85" s="35" t="str">
        <f>'Core Indicators'!FS85</f>
        <v>x</v>
      </c>
      <c r="Y85" s="35">
        <f>'Core Indicators'!GA85</f>
        <v>0</v>
      </c>
      <c r="Z85" s="35">
        <f>'Core Indicators'!GI85</f>
        <v>3</v>
      </c>
      <c r="AA85" s="35">
        <f>'Core Indicators'!GQ85</f>
        <v>0</v>
      </c>
      <c r="AB85" s="35">
        <f>'Core Indicators'!GY85</f>
        <v>0</v>
      </c>
      <c r="AC85" s="35">
        <f>'Core Indicators'!HG85</f>
        <v>2</v>
      </c>
      <c r="AD85" s="35">
        <f>'Core Indicators'!HO85</f>
        <v>2</v>
      </c>
      <c r="AE85" s="35">
        <f>'Core Indicators'!HW85</f>
        <v>2</v>
      </c>
      <c r="AF85" s="35">
        <f>'Core Indicators'!IE85</f>
        <v>1</v>
      </c>
      <c r="AG85" s="35">
        <f>'Core Indicators'!IM85</f>
        <v>3</v>
      </c>
    </row>
    <row r="86" spans="1:33" ht="20.100000000000001" customHeight="1" x14ac:dyDescent="0.25">
      <c r="A86" s="201" t="str">
        <f>'Core Indicators'!A:A</f>
        <v>Cameroonian Refugees in Nigeria</v>
      </c>
      <c r="B86" s="201" t="str">
        <f>'Core Indicators'!B:B</f>
        <v>International displacement</v>
      </c>
      <c r="C86" s="201" t="str">
        <f>'Core Indicators'!C86</f>
        <v>NGA008</v>
      </c>
      <c r="D86" s="201" t="str">
        <f>'Core Indicators'!D86</f>
        <v>Nigeria</v>
      </c>
      <c r="E86" s="201" t="str">
        <f>'Core Indicators'!E86</f>
        <v>NGA</v>
      </c>
      <c r="F86" s="36">
        <f>'Core Indicators'!O86</f>
        <v>108688</v>
      </c>
      <c r="G86" s="36">
        <f>'Core Indicators'!W86</f>
        <v>12675000</v>
      </c>
      <c r="H86" s="36">
        <f>'Core Indicators'!AE86</f>
        <v>69000</v>
      </c>
      <c r="I86" s="36">
        <f>'Core Indicators'!AM86</f>
        <v>69000</v>
      </c>
      <c r="J86" s="36" t="str">
        <f>'Core Indicators'!AU86</f>
        <v>x</v>
      </c>
      <c r="K86" s="36" t="str">
        <f>'Core Indicators'!BC86</f>
        <v>x</v>
      </c>
      <c r="L86" s="36">
        <f>'Core Indicators'!BK86</f>
        <v>0</v>
      </c>
      <c r="M86" s="36" t="str">
        <f>'Core Indicators'!BS86</f>
        <v>x</v>
      </c>
      <c r="N86" s="36" t="str">
        <f>'Core Indicators'!CA86</f>
        <v>x</v>
      </c>
      <c r="O86" s="36" t="e">
        <f>'Core Indicators'!CI86</f>
        <v>#N/A</v>
      </c>
      <c r="P86" s="36" t="str">
        <f>'Core Indicators'!CQ86</f>
        <v>x</v>
      </c>
      <c r="Q86" s="36">
        <f>'Core Indicators'!DG86</f>
        <v>12606000</v>
      </c>
      <c r="R86" s="36">
        <f>'Core Indicators'!DO86</f>
        <v>0</v>
      </c>
      <c r="S86" s="36">
        <f>'Core Indicators'!DW86</f>
        <v>69000</v>
      </c>
      <c r="T86" s="36">
        <f>'Core Indicators'!EE86</f>
        <v>0</v>
      </c>
      <c r="U86" s="36">
        <f>'Core Indicators'!EM86</f>
        <v>0</v>
      </c>
      <c r="V86" s="36">
        <f>'Core Indicators'!FC86</f>
        <v>2139</v>
      </c>
      <c r="W86" s="36" t="str">
        <f>'Core Indicators'!FK86</f>
        <v>x</v>
      </c>
      <c r="X86" s="36" t="str">
        <f>'Core Indicators'!FS86</f>
        <v>x</v>
      </c>
      <c r="Y86" s="36">
        <f>'Core Indicators'!GA86</f>
        <v>0</v>
      </c>
      <c r="Z86" s="36">
        <f>'Core Indicators'!GI86</f>
        <v>2</v>
      </c>
      <c r="AA86" s="36">
        <f>'Core Indicators'!GQ86</f>
        <v>0</v>
      </c>
      <c r="AB86" s="36">
        <f>'Core Indicators'!GY86</f>
        <v>0</v>
      </c>
      <c r="AC86" s="36">
        <f>'Core Indicators'!HG86</f>
        <v>0</v>
      </c>
      <c r="AD86" s="36">
        <f>'Core Indicators'!HO86</f>
        <v>1</v>
      </c>
      <c r="AE86" s="36">
        <f>'Core Indicators'!HW86</f>
        <v>0</v>
      </c>
      <c r="AF86" s="36">
        <f>'Core Indicators'!IE86</f>
        <v>1</v>
      </c>
      <c r="AG86" s="36">
        <f>'Core Indicators'!IM86</f>
        <v>3</v>
      </c>
    </row>
    <row r="87" spans="1:33" ht="20.100000000000001" customHeight="1" x14ac:dyDescent="0.25">
      <c r="A87" s="202" t="str">
        <f>'Core Indicators'!A:A</f>
        <v>Socioeconomic crisis in Nicaragua</v>
      </c>
      <c r="B87" s="202" t="str">
        <f>'Core Indicators'!B:B</f>
        <v>Political and economic crisis</v>
      </c>
      <c r="C87" s="202" t="str">
        <f>'Core Indicators'!C87</f>
        <v>NIC001</v>
      </c>
      <c r="D87" s="202" t="str">
        <f>'Core Indicators'!D87</f>
        <v>Nicaragua</v>
      </c>
      <c r="E87" s="202" t="str">
        <f>'Core Indicators'!E87</f>
        <v>NIC</v>
      </c>
      <c r="F87" s="35">
        <f>'Core Indicators'!O87</f>
        <v>120339.54</v>
      </c>
      <c r="G87" s="35">
        <f>'Core Indicators'!W87</f>
        <v>6444000</v>
      </c>
      <c r="H87" s="35">
        <f>'Core Indicators'!AE87</f>
        <v>417000</v>
      </c>
      <c r="I87" s="35">
        <f>'Core Indicators'!AM87</f>
        <v>102000</v>
      </c>
      <c r="J87" s="35" t="str">
        <f>'Core Indicators'!AU87</f>
        <v>x</v>
      </c>
      <c r="K87" s="35">
        <f>'Core Indicators'!BC87</f>
        <v>17631</v>
      </c>
      <c r="L87" s="35">
        <f>'Core Indicators'!BK87</f>
        <v>3</v>
      </c>
      <c r="M87" s="35">
        <f>'Core Indicators'!BS87</f>
        <v>0</v>
      </c>
      <c r="N87" s="35">
        <f>'Core Indicators'!CA87</f>
        <v>0</v>
      </c>
      <c r="O87" s="35" t="e">
        <f>'Core Indicators'!CI87</f>
        <v>#N/A</v>
      </c>
      <c r="P87" s="35">
        <f>'Core Indicators'!CQ87</f>
        <v>1214</v>
      </c>
      <c r="Q87" s="35" t="str">
        <f>'Core Indicators'!DG87</f>
        <v>x</v>
      </c>
      <c r="R87" s="35" t="str">
        <f>'Core Indicators'!DO87</f>
        <v>x</v>
      </c>
      <c r="S87" s="35" t="str">
        <f>'Core Indicators'!DW87</f>
        <v>x</v>
      </c>
      <c r="T87" s="35">
        <f>'Core Indicators'!EE87</f>
        <v>0</v>
      </c>
      <c r="U87" s="35">
        <f>'Core Indicators'!EM87</f>
        <v>0</v>
      </c>
      <c r="V87" s="35">
        <f>'Core Indicators'!FC87</f>
        <v>1</v>
      </c>
      <c r="W87" s="35">
        <f>'Core Indicators'!FK87</f>
        <v>0</v>
      </c>
      <c r="X87" s="35">
        <f>'Core Indicators'!FS87</f>
        <v>0</v>
      </c>
      <c r="Y87" s="35">
        <f>'Core Indicators'!GA87</f>
        <v>2</v>
      </c>
      <c r="Z87" s="35">
        <f>'Core Indicators'!GI87</f>
        <v>0</v>
      </c>
      <c r="AA87" s="35">
        <f>'Core Indicators'!GQ87</f>
        <v>1</v>
      </c>
      <c r="AB87" s="35">
        <f>'Core Indicators'!GY87</f>
        <v>2</v>
      </c>
      <c r="AC87" s="35">
        <f>'Core Indicators'!HG87</f>
        <v>2</v>
      </c>
      <c r="AD87" s="35">
        <f>'Core Indicators'!HO87</f>
        <v>3</v>
      </c>
      <c r="AE87" s="35">
        <f>'Core Indicators'!HW87</f>
        <v>0</v>
      </c>
      <c r="AF87" s="35">
        <f>'Core Indicators'!IE87</f>
        <v>0</v>
      </c>
      <c r="AG87" s="35">
        <f>'Core Indicators'!IM87</f>
        <v>2</v>
      </c>
    </row>
    <row r="88" spans="1:33" ht="20.100000000000001" customHeight="1" x14ac:dyDescent="0.25">
      <c r="A88" s="201" t="str">
        <f>'Core Indicators'!A:A</f>
        <v>Complex crisis in Pakistan</v>
      </c>
      <c r="B88" s="201" t="str">
        <f>'Core Indicators'!B:B</f>
        <v>Complex crisis</v>
      </c>
      <c r="C88" s="201" t="str">
        <f>'Core Indicators'!C88</f>
        <v>PAK001</v>
      </c>
      <c r="D88" s="201" t="str">
        <f>'Core Indicators'!D88</f>
        <v>Pakistan</v>
      </c>
      <c r="E88" s="201" t="str">
        <f>'Core Indicators'!E88</f>
        <v>PAK</v>
      </c>
      <c r="F88" s="36">
        <f>'Core Indicators'!O88</f>
        <v>770880</v>
      </c>
      <c r="G88" s="36">
        <f>'Core Indicators'!W88</f>
        <v>229489000</v>
      </c>
      <c r="H88" s="36">
        <f>'Core Indicators'!AE88</f>
        <v>68843000</v>
      </c>
      <c r="I88" s="36">
        <f>'Core Indicators'!AM88</f>
        <v>21660000</v>
      </c>
      <c r="J88" s="36" t="str">
        <f>'Core Indicators'!AU88</f>
        <v>x</v>
      </c>
      <c r="K88" s="36" t="str">
        <f>'Core Indicators'!BC88</f>
        <v>x</v>
      </c>
      <c r="L88" s="36">
        <f>'Core Indicators'!BK88</f>
        <v>598</v>
      </c>
      <c r="M88" s="36" t="str">
        <f>'Core Indicators'!BS88</f>
        <v>x</v>
      </c>
      <c r="N88" s="36" t="str">
        <f>'Core Indicators'!CA88</f>
        <v>x</v>
      </c>
      <c r="O88" s="36" t="e">
        <f>'Core Indicators'!CI88</f>
        <v>#N/A</v>
      </c>
      <c r="P88" s="36" t="str">
        <f>'Core Indicators'!CQ88</f>
        <v>x</v>
      </c>
      <c r="Q88" s="36">
        <f>'Core Indicators'!DG88</f>
        <v>160646000</v>
      </c>
      <c r="R88" s="36">
        <f>'Core Indicators'!DO88</f>
        <v>57843000</v>
      </c>
      <c r="S88" s="36">
        <f>'Core Indicators'!DW88</f>
        <v>9909000</v>
      </c>
      <c r="T88" s="36">
        <f>'Core Indicators'!EE88</f>
        <v>1092000</v>
      </c>
      <c r="U88" s="36">
        <f>'Core Indicators'!EM88</f>
        <v>0</v>
      </c>
      <c r="V88" s="36">
        <f>'Core Indicators'!FC88</f>
        <v>5</v>
      </c>
      <c r="W88" s="36" t="str">
        <f>'Core Indicators'!FK88</f>
        <v>x</v>
      </c>
      <c r="X88" s="36" t="str">
        <f>'Core Indicators'!FS88</f>
        <v>x</v>
      </c>
      <c r="Y88" s="36">
        <f>'Core Indicators'!GA88</f>
        <v>2</v>
      </c>
      <c r="Z88" s="36">
        <f>'Core Indicators'!GI88</f>
        <v>2</v>
      </c>
      <c r="AA88" s="36">
        <f>'Core Indicators'!GQ88</f>
        <v>1</v>
      </c>
      <c r="AB88" s="36">
        <f>'Core Indicators'!GY88</f>
        <v>0</v>
      </c>
      <c r="AC88" s="36">
        <f>'Core Indicators'!HG88</f>
        <v>0</v>
      </c>
      <c r="AD88" s="36">
        <f>'Core Indicators'!HO88</f>
        <v>2</v>
      </c>
      <c r="AE88" s="36">
        <f>'Core Indicators'!HW88</f>
        <v>1</v>
      </c>
      <c r="AF88" s="36">
        <f>'Core Indicators'!IE88</f>
        <v>1</v>
      </c>
      <c r="AG88" s="36">
        <f>'Core Indicators'!IM88</f>
        <v>2</v>
      </c>
    </row>
    <row r="89" spans="1:33" ht="20.100000000000001" customHeight="1" x14ac:dyDescent="0.25">
      <c r="A89" s="202" t="str">
        <f>'Core Indicators'!A:A</f>
        <v>Kashmir conflict in Pakistan</v>
      </c>
      <c r="B89" s="202" t="str">
        <f>'Core Indicators'!B:B</f>
        <v>Conflict</v>
      </c>
      <c r="C89" s="202" t="str">
        <f>'Core Indicators'!C89</f>
        <v>PAK004</v>
      </c>
      <c r="D89" s="202" t="str">
        <f>'Core Indicators'!D89</f>
        <v>Pakistan</v>
      </c>
      <c r="E89" s="202" t="str">
        <f>'Core Indicators'!E89</f>
        <v>PAK</v>
      </c>
      <c r="F89" s="35">
        <f>'Core Indicators'!O89</f>
        <v>13297</v>
      </c>
      <c r="G89" s="35">
        <f>'Core Indicators'!W89</f>
        <v>4450000</v>
      </c>
      <c r="H89" s="35" t="str">
        <f>'Core Indicators'!AE89</f>
        <v>x</v>
      </c>
      <c r="I89" s="35" t="str">
        <f>'Core Indicators'!AM89</f>
        <v>x</v>
      </c>
      <c r="J89" s="35" t="str">
        <f>'Core Indicators'!AU89</f>
        <v>x</v>
      </c>
      <c r="K89" s="35" t="str">
        <f>'Core Indicators'!BC89</f>
        <v>x</v>
      </c>
      <c r="L89" s="35">
        <f>'Core Indicators'!BK89</f>
        <v>1</v>
      </c>
      <c r="M89" s="35" t="str">
        <f>'Core Indicators'!BS89</f>
        <v>x</v>
      </c>
      <c r="N89" s="35" t="str">
        <f>'Core Indicators'!CA89</f>
        <v>x</v>
      </c>
      <c r="O89" s="35" t="e">
        <f>'Core Indicators'!CI89</f>
        <v>#N/A</v>
      </c>
      <c r="P89" s="35" t="str">
        <f>'Core Indicators'!CQ89</f>
        <v>x</v>
      </c>
      <c r="Q89" s="35" t="str">
        <f>'Core Indicators'!DG89</f>
        <v>x</v>
      </c>
      <c r="R89" s="35" t="str">
        <f>'Core Indicators'!DO89</f>
        <v>x</v>
      </c>
      <c r="S89" s="35" t="str">
        <f>'Core Indicators'!DW89</f>
        <v>x</v>
      </c>
      <c r="T89" s="35" t="str">
        <f>'Core Indicators'!EE89</f>
        <v>x</v>
      </c>
      <c r="U89" s="35" t="str">
        <f>'Core Indicators'!EM89</f>
        <v>x</v>
      </c>
      <c r="V89" s="35">
        <f>'Core Indicators'!FC89</f>
        <v>3</v>
      </c>
      <c r="W89" s="35" t="str">
        <f>'Core Indicators'!FK89</f>
        <v>x</v>
      </c>
      <c r="X89" s="35" t="str">
        <f>'Core Indicators'!FS89</f>
        <v>x</v>
      </c>
      <c r="Y89" s="35">
        <f>'Core Indicators'!GA89</f>
        <v>2</v>
      </c>
      <c r="Z89" s="35">
        <f>'Core Indicators'!GI89</f>
        <v>1</v>
      </c>
      <c r="AA89" s="35">
        <f>'Core Indicators'!GQ89</f>
        <v>1</v>
      </c>
      <c r="AB89" s="35">
        <f>'Core Indicators'!GY89</f>
        <v>0</v>
      </c>
      <c r="AC89" s="35">
        <f>'Core Indicators'!HG89</f>
        <v>0</v>
      </c>
      <c r="AD89" s="35">
        <f>'Core Indicators'!HO89</f>
        <v>2</v>
      </c>
      <c r="AE89" s="35">
        <f>'Core Indicators'!HW89</f>
        <v>1</v>
      </c>
      <c r="AF89" s="35">
        <f>'Core Indicators'!IE89</f>
        <v>1</v>
      </c>
      <c r="AG89" s="35">
        <f>'Core Indicators'!IM89</f>
        <v>1</v>
      </c>
    </row>
    <row r="90" spans="1:33" ht="20.100000000000001" customHeight="1" x14ac:dyDescent="0.25">
      <c r="A90" s="201" t="str">
        <f>'Core Indicators'!A:A</f>
        <v>Venezuela displacement in Peru</v>
      </c>
      <c r="B90" s="201" t="str">
        <f>'Core Indicators'!B:B</f>
        <v>International displacement</v>
      </c>
      <c r="C90" s="201" t="str">
        <f>'Core Indicators'!C90</f>
        <v>PER002</v>
      </c>
      <c r="D90" s="201" t="str">
        <f>'Core Indicators'!D90</f>
        <v>Peru</v>
      </c>
      <c r="E90" s="201" t="str">
        <f>'Core Indicators'!E90</f>
        <v>PER</v>
      </c>
      <c r="F90" s="36">
        <f>'Core Indicators'!O90</f>
        <v>205094</v>
      </c>
      <c r="G90" s="36">
        <f>'Core Indicators'!W90</f>
        <v>1050000</v>
      </c>
      <c r="H90" s="36">
        <f>'Core Indicators'!AE90</f>
        <v>713000</v>
      </c>
      <c r="I90" s="36">
        <f>'Core Indicators'!AM90</f>
        <v>1050000</v>
      </c>
      <c r="J90" s="36" t="str">
        <f>'Core Indicators'!AU90</f>
        <v>x</v>
      </c>
      <c r="K90" s="36" t="str">
        <f>'Core Indicators'!BC90</f>
        <v>x</v>
      </c>
      <c r="L90" s="36" t="str">
        <f>'Core Indicators'!BK90</f>
        <v>x</v>
      </c>
      <c r="M90" s="36">
        <f>'Core Indicators'!BS90</f>
        <v>0</v>
      </c>
      <c r="N90" s="36">
        <f>'Core Indicators'!CA90</f>
        <v>0</v>
      </c>
      <c r="O90" s="36" t="e">
        <f>'Core Indicators'!CI90</f>
        <v>#N/A</v>
      </c>
      <c r="P90" s="36" t="str">
        <f>'Core Indicators'!CQ90</f>
        <v>x</v>
      </c>
      <c r="Q90" s="36">
        <f>'Core Indicators'!DG90</f>
        <v>337000</v>
      </c>
      <c r="R90" s="36">
        <f>'Core Indicators'!DO90</f>
        <v>0</v>
      </c>
      <c r="S90" s="36">
        <f>'Core Indicators'!DW90</f>
        <v>713000</v>
      </c>
      <c r="T90" s="36">
        <f>'Core Indicators'!EE90</f>
        <v>0</v>
      </c>
      <c r="U90" s="36">
        <f>'Core Indicators'!EM90</f>
        <v>0</v>
      </c>
      <c r="V90" s="36">
        <f>'Core Indicators'!FC90</f>
        <v>2</v>
      </c>
      <c r="W90" s="36" t="str">
        <f>'Core Indicators'!FK90</f>
        <v>x</v>
      </c>
      <c r="X90" s="36" t="str">
        <f>'Core Indicators'!FS90</f>
        <v>x</v>
      </c>
      <c r="Y90" s="36">
        <f>'Core Indicators'!GA90</f>
        <v>0</v>
      </c>
      <c r="Z90" s="36">
        <f>'Core Indicators'!GI90</f>
        <v>0</v>
      </c>
      <c r="AA90" s="36">
        <f>'Core Indicators'!GQ90</f>
        <v>0</v>
      </c>
      <c r="AB90" s="36">
        <f>'Core Indicators'!GY90</f>
        <v>0</v>
      </c>
      <c r="AC90" s="36">
        <f>'Core Indicators'!HG90</f>
        <v>0</v>
      </c>
      <c r="AD90" s="36">
        <f>'Core Indicators'!HO90</f>
        <v>1</v>
      </c>
      <c r="AE90" s="36">
        <f>'Core Indicators'!HW90</f>
        <v>0</v>
      </c>
      <c r="AF90" s="36">
        <f>'Core Indicators'!IE90</f>
        <v>1</v>
      </c>
      <c r="AG90" s="36">
        <f>'Core Indicators'!IM90</f>
        <v>2</v>
      </c>
    </row>
    <row r="91" spans="1:33" ht="20.100000000000001" customHeight="1" x14ac:dyDescent="0.25">
      <c r="A91" s="202" t="str">
        <f>'Core Indicators'!A:A</f>
        <v>Multiple crises in the Philippines</v>
      </c>
      <c r="B91" s="202" t="str">
        <f>'Core Indicators'!B:B</f>
        <v>Multiple crises country</v>
      </c>
      <c r="C91" s="202" t="str">
        <f>'Core Indicators'!C91</f>
        <v>PHL001</v>
      </c>
      <c r="D91" s="202" t="str">
        <f>'Core Indicators'!D91</f>
        <v>Philippines</v>
      </c>
      <c r="E91" s="202" t="str">
        <f>'Core Indicators'!E91</f>
        <v>PHL</v>
      </c>
      <c r="F91" s="35">
        <f>'Core Indicators'!O91</f>
        <v>232534.48</v>
      </c>
      <c r="G91" s="35">
        <f>'Core Indicators'!W91</f>
        <v>44915000</v>
      </c>
      <c r="H91" s="35">
        <f>'Core Indicators'!AE91</f>
        <v>9571000</v>
      </c>
      <c r="I91" s="35">
        <f>'Core Indicators'!AM91</f>
        <v>279000</v>
      </c>
      <c r="J91" s="35">
        <f>'Core Indicators'!AU91</f>
        <v>1147</v>
      </c>
      <c r="K91" s="35" t="str">
        <f>'Core Indicators'!BC91</f>
        <v>x</v>
      </c>
      <c r="L91" s="35">
        <f>'Core Indicators'!BK91</f>
        <v>466</v>
      </c>
      <c r="M91" s="35">
        <f>'Core Indicators'!BS91</f>
        <v>1207784</v>
      </c>
      <c r="N91" s="35">
        <f>'Core Indicators'!CA91</f>
        <v>417322</v>
      </c>
      <c r="O91" s="35" t="e">
        <f>'Core Indicators'!CI91</f>
        <v>#N/A</v>
      </c>
      <c r="P91" s="35">
        <f>'Core Indicators'!CQ91</f>
        <v>66000000000</v>
      </c>
      <c r="Q91" s="35">
        <f>'Core Indicators'!DG91</f>
        <v>35344000</v>
      </c>
      <c r="R91" s="35">
        <f>'Core Indicators'!DO91</f>
        <v>7054000</v>
      </c>
      <c r="S91" s="35">
        <f>'Core Indicators'!DW91</f>
        <v>2517000</v>
      </c>
      <c r="T91" s="35">
        <f>'Core Indicators'!EE91</f>
        <v>0</v>
      </c>
      <c r="U91" s="35">
        <f>'Core Indicators'!EM91</f>
        <v>0</v>
      </c>
      <c r="V91" s="35">
        <f>'Core Indicators'!FC91</f>
        <v>4</v>
      </c>
      <c r="W91" s="35" t="e">
        <f>'Core Indicators'!FK91</f>
        <v>#N/A</v>
      </c>
      <c r="X91" s="35" t="e">
        <f>'Core Indicators'!FS91</f>
        <v>#N/A</v>
      </c>
      <c r="Y91" s="35">
        <f>'Core Indicators'!GA91</f>
        <v>0</v>
      </c>
      <c r="Z91" s="35">
        <f>'Core Indicators'!GI91</f>
        <v>1</v>
      </c>
      <c r="AA91" s="35">
        <f>'Core Indicators'!GQ91</f>
        <v>0</v>
      </c>
      <c r="AB91" s="35">
        <f>'Core Indicators'!GY91</f>
        <v>0</v>
      </c>
      <c r="AC91" s="35">
        <f>'Core Indicators'!HG91</f>
        <v>0</v>
      </c>
      <c r="AD91" s="35">
        <f>'Core Indicators'!HO91</f>
        <v>1</v>
      </c>
      <c r="AE91" s="35">
        <f>'Core Indicators'!HW91</f>
        <v>0</v>
      </c>
      <c r="AF91" s="35">
        <f>'Core Indicators'!IE91</f>
        <v>0</v>
      </c>
      <c r="AG91" s="35">
        <f>'Core Indicators'!IM91</f>
        <v>3</v>
      </c>
    </row>
    <row r="92" spans="1:33" ht="20.100000000000001" customHeight="1" x14ac:dyDescent="0.25">
      <c r="A92" s="201" t="str">
        <f>'Core Indicators'!A:A</f>
        <v>Mindanao conflict</v>
      </c>
      <c r="B92" s="201" t="str">
        <f>'Core Indicators'!B:B</f>
        <v>Conflict</v>
      </c>
      <c r="C92" s="201" t="str">
        <f>'Core Indicators'!C92</f>
        <v>PHL003</v>
      </c>
      <c r="D92" s="201" t="str">
        <f>'Core Indicators'!D92</f>
        <v>Philippines</v>
      </c>
      <c r="E92" s="201" t="str">
        <f>'Core Indicators'!E92</f>
        <v>PHL</v>
      </c>
      <c r="F92" s="36">
        <f>'Core Indicators'!O92</f>
        <v>138354</v>
      </c>
      <c r="G92" s="36">
        <f>'Core Indicators'!W92</f>
        <v>26252000</v>
      </c>
      <c r="H92" s="36">
        <f>'Core Indicators'!AE92</f>
        <v>117000</v>
      </c>
      <c r="I92" s="36">
        <f>'Core Indicators'!AM92</f>
        <v>117000</v>
      </c>
      <c r="J92" s="36" t="str">
        <f>'Core Indicators'!AU92</f>
        <v>x</v>
      </c>
      <c r="K92" s="36" t="str">
        <f>'Core Indicators'!BC92</f>
        <v>x</v>
      </c>
      <c r="L92" s="36">
        <f>'Core Indicators'!BK92</f>
        <v>61</v>
      </c>
      <c r="M92" s="36" t="str">
        <f>'Core Indicators'!BS92</f>
        <v>x</v>
      </c>
      <c r="N92" s="36" t="str">
        <f>'Core Indicators'!CA92</f>
        <v>x</v>
      </c>
      <c r="O92" s="36" t="e">
        <f>'Core Indicators'!CI92</f>
        <v>#N/A</v>
      </c>
      <c r="P92" s="36" t="str">
        <f>'Core Indicators'!CQ92</f>
        <v>x</v>
      </c>
      <c r="Q92" s="36">
        <f>'Core Indicators'!DG92</f>
        <v>26136000</v>
      </c>
      <c r="R92" s="36">
        <f>'Core Indicators'!DO92</f>
        <v>0</v>
      </c>
      <c r="S92" s="36">
        <f>'Core Indicators'!DW92</f>
        <v>117000</v>
      </c>
      <c r="T92" s="36">
        <f>'Core Indicators'!EE92</f>
        <v>0</v>
      </c>
      <c r="U92" s="36">
        <f>'Core Indicators'!EM92</f>
        <v>0</v>
      </c>
      <c r="V92" s="36">
        <f>'Core Indicators'!FC92</f>
        <v>4</v>
      </c>
      <c r="W92" s="36" t="str">
        <f>'Core Indicators'!FK92</f>
        <v>x</v>
      </c>
      <c r="X92" s="36" t="str">
        <f>'Core Indicators'!FS92</f>
        <v>x</v>
      </c>
      <c r="Y92" s="36">
        <f>'Core Indicators'!GA92</f>
        <v>0</v>
      </c>
      <c r="Z92" s="36">
        <f>'Core Indicators'!GI92</f>
        <v>1</v>
      </c>
      <c r="AA92" s="36">
        <f>'Core Indicators'!GQ92</f>
        <v>0</v>
      </c>
      <c r="AB92" s="36">
        <f>'Core Indicators'!GY92</f>
        <v>0</v>
      </c>
      <c r="AC92" s="36">
        <f>'Core Indicators'!HG92</f>
        <v>0</v>
      </c>
      <c r="AD92" s="36">
        <f>'Core Indicators'!HO92</f>
        <v>1</v>
      </c>
      <c r="AE92" s="36">
        <f>'Core Indicators'!HW92</f>
        <v>0</v>
      </c>
      <c r="AF92" s="36">
        <f>'Core Indicators'!IE92</f>
        <v>0</v>
      </c>
      <c r="AG92" s="36">
        <f>'Core Indicators'!IM92</f>
        <v>0</v>
      </c>
    </row>
    <row r="93" spans="1:33" ht="20.100000000000001" customHeight="1" x14ac:dyDescent="0.25">
      <c r="A93" s="202" t="str">
        <f>'Core Indicators'!A:A</f>
        <v>Typhoon RAI</v>
      </c>
      <c r="B93" s="202" t="str">
        <f>'Core Indicators'!B:B</f>
        <v>Tropical cyclone</v>
      </c>
      <c r="C93" s="202" t="str">
        <f>'Core Indicators'!C93</f>
        <v>PHL010</v>
      </c>
      <c r="D93" s="202" t="str">
        <f>'Core Indicators'!D93</f>
        <v>Philippines</v>
      </c>
      <c r="E93" s="202" t="str">
        <f>'Core Indicators'!E93</f>
        <v>PHL</v>
      </c>
      <c r="F93" s="35">
        <f>'Core Indicators'!O93</f>
        <v>195883.53</v>
      </c>
      <c r="G93" s="35">
        <f>'Core Indicators'!W93</f>
        <v>18662000</v>
      </c>
      <c r="H93" s="35">
        <f>'Core Indicators'!AE93</f>
        <v>9454000</v>
      </c>
      <c r="I93" s="35">
        <f>'Core Indicators'!AM93</f>
        <v>162000</v>
      </c>
      <c r="J93" s="35">
        <f>'Core Indicators'!AU93</f>
        <v>1147</v>
      </c>
      <c r="K93" s="35" t="str">
        <f>'Core Indicators'!BC93</f>
        <v>x</v>
      </c>
      <c r="L93" s="35">
        <f>'Core Indicators'!BK93</f>
        <v>405</v>
      </c>
      <c r="M93" s="35">
        <f>'Core Indicators'!BS93</f>
        <v>1207784</v>
      </c>
      <c r="N93" s="35">
        <f>'Core Indicators'!CA93</f>
        <v>417322</v>
      </c>
      <c r="O93" s="35" t="e">
        <f>'Core Indicators'!CI93</f>
        <v>#N/A</v>
      </c>
      <c r="P93" s="35">
        <f>'Core Indicators'!CQ93</f>
        <v>66000000000</v>
      </c>
      <c r="Q93" s="35">
        <f>'Core Indicators'!DG93</f>
        <v>9208000</v>
      </c>
      <c r="R93" s="35">
        <f>'Core Indicators'!DO93</f>
        <v>7054000</v>
      </c>
      <c r="S93" s="35">
        <f>'Core Indicators'!DW93</f>
        <v>2400000</v>
      </c>
      <c r="T93" s="35">
        <f>'Core Indicators'!EE93</f>
        <v>0</v>
      </c>
      <c r="U93" s="35">
        <f>'Core Indicators'!EM93</f>
        <v>0</v>
      </c>
      <c r="V93" s="35">
        <f>'Core Indicators'!FC93</f>
        <v>4</v>
      </c>
      <c r="W93" s="35" t="e">
        <f>'Core Indicators'!FK93</f>
        <v>#N/A</v>
      </c>
      <c r="X93" s="35" t="e">
        <f>'Core Indicators'!FS93</f>
        <v>#N/A</v>
      </c>
      <c r="Y93" s="35">
        <f>'Core Indicators'!GA93</f>
        <v>0</v>
      </c>
      <c r="Z93" s="35">
        <f>'Core Indicators'!GI93</f>
        <v>0</v>
      </c>
      <c r="AA93" s="35">
        <f>'Core Indicators'!GQ93</f>
        <v>0</v>
      </c>
      <c r="AB93" s="35">
        <f>'Core Indicators'!GY93</f>
        <v>0</v>
      </c>
      <c r="AC93" s="35">
        <f>'Core Indicators'!HG93</f>
        <v>0</v>
      </c>
      <c r="AD93" s="35">
        <f>'Core Indicators'!HO93</f>
        <v>1</v>
      </c>
      <c r="AE93" s="35">
        <f>'Core Indicators'!HW93</f>
        <v>0</v>
      </c>
      <c r="AF93" s="35">
        <f>'Core Indicators'!IE93</f>
        <v>0</v>
      </c>
      <c r="AG93" s="35">
        <f>'Core Indicators'!IM93</f>
        <v>3</v>
      </c>
    </row>
    <row r="94" spans="1:33" ht="20.100000000000001" customHeight="1" x14ac:dyDescent="0.25">
      <c r="A94" s="201" t="str">
        <f>'Core Indicators'!A:A</f>
        <v>Complex crisis in DPRK</v>
      </c>
      <c r="B94" s="201" t="str">
        <f>'Core Indicators'!B:B</f>
        <v>Complex crisis</v>
      </c>
      <c r="C94" s="201" t="str">
        <f>'Core Indicators'!C94</f>
        <v>PRK001</v>
      </c>
      <c r="D94" s="201" t="str">
        <f>'Core Indicators'!D94</f>
        <v>DPRK</v>
      </c>
      <c r="E94" s="201" t="str">
        <f>'Core Indicators'!E94</f>
        <v>PRK</v>
      </c>
      <c r="F94" s="36">
        <f>'Core Indicators'!O94</f>
        <v>120410</v>
      </c>
      <c r="G94" s="36">
        <f>'Core Indicators'!W94</f>
        <v>25666000</v>
      </c>
      <c r="H94" s="36">
        <f>'Core Indicators'!AE94</f>
        <v>25666000</v>
      </c>
      <c r="I94" s="36">
        <f>'Core Indicators'!AM94</f>
        <v>34000</v>
      </c>
      <c r="J94" s="36" t="str">
        <f>'Core Indicators'!AU94</f>
        <v>x</v>
      </c>
      <c r="K94" s="36" t="str">
        <f>'Core Indicators'!BC94</f>
        <v>x</v>
      </c>
      <c r="L94" s="36">
        <f>'Core Indicators'!BK94</f>
        <v>1</v>
      </c>
      <c r="M94" s="36" t="str">
        <f>'Core Indicators'!BS94</f>
        <v>x</v>
      </c>
      <c r="N94" s="36" t="str">
        <f>'Core Indicators'!CA94</f>
        <v>x</v>
      </c>
      <c r="O94" s="36" t="e">
        <f>'Core Indicators'!CI94</f>
        <v>#N/A</v>
      </c>
      <c r="P94" s="36" t="str">
        <f>'Core Indicators'!CQ94</f>
        <v>x</v>
      </c>
      <c r="Q94" s="36">
        <f>'Core Indicators'!DG94</f>
        <v>0</v>
      </c>
      <c r="R94" s="36">
        <f>'Core Indicators'!DO94</f>
        <v>15120000</v>
      </c>
      <c r="S94" s="36">
        <f>'Core Indicators'!DW94</f>
        <v>4970000</v>
      </c>
      <c r="T94" s="36">
        <f>'Core Indicators'!EE94</f>
        <v>5459000</v>
      </c>
      <c r="U94" s="36">
        <f>'Core Indicators'!EM94</f>
        <v>0</v>
      </c>
      <c r="V94" s="36">
        <f>'Core Indicators'!FC94</f>
        <v>1</v>
      </c>
      <c r="W94" s="36" t="str">
        <f>'Core Indicators'!FK94</f>
        <v>x</v>
      </c>
      <c r="X94" s="36" t="str">
        <f>'Core Indicators'!FS94</f>
        <v>x</v>
      </c>
      <c r="Y94" s="36">
        <f>'Core Indicators'!GA94</f>
        <v>2</v>
      </c>
      <c r="Z94" s="36">
        <f>'Core Indicators'!GI94</f>
        <v>2</v>
      </c>
      <c r="AA94" s="36">
        <f>'Core Indicators'!GQ94</f>
        <v>2</v>
      </c>
      <c r="AB94" s="36">
        <f>'Core Indicators'!GY94</f>
        <v>0</v>
      </c>
      <c r="AC94" s="36">
        <f>'Core Indicators'!HG94</f>
        <v>2</v>
      </c>
      <c r="AD94" s="36">
        <f>'Core Indicators'!HO94</f>
        <v>3</v>
      </c>
      <c r="AE94" s="36">
        <f>'Core Indicators'!HW94</f>
        <v>0</v>
      </c>
      <c r="AF94" s="36">
        <f>'Core Indicators'!IE94</f>
        <v>0</v>
      </c>
      <c r="AG94" s="36">
        <f>'Core Indicators'!IM94</f>
        <v>3</v>
      </c>
    </row>
    <row r="95" spans="1:33" ht="20.100000000000001" customHeight="1" x14ac:dyDescent="0.25">
      <c r="A95" s="202" t="str">
        <f>'Core Indicators'!A:A</f>
        <v>Conflict in Palestine</v>
      </c>
      <c r="B95" s="202" t="str">
        <f>'Core Indicators'!B:B</f>
        <v>Conflict</v>
      </c>
      <c r="C95" s="202" t="str">
        <f>'Core Indicators'!C95</f>
        <v>PSE002</v>
      </c>
      <c r="D95" s="202" t="str">
        <f>'Core Indicators'!D95</f>
        <v>Palestine</v>
      </c>
      <c r="E95" s="202" t="str">
        <f>'Core Indicators'!E95</f>
        <v>PSE</v>
      </c>
      <c r="F95" s="35">
        <f>'Core Indicators'!O95</f>
        <v>6025</v>
      </c>
      <c r="G95" s="35">
        <f>'Core Indicators'!W95</f>
        <v>5355000</v>
      </c>
      <c r="H95" s="35">
        <f>'Core Indicators'!AE95</f>
        <v>4712000</v>
      </c>
      <c r="I95" s="35">
        <f>'Core Indicators'!AM95</f>
        <v>6401000</v>
      </c>
      <c r="J95" s="35">
        <f>'Core Indicators'!AU95</f>
        <v>5727</v>
      </c>
      <c r="K95" s="35" t="str">
        <f>'Core Indicators'!BC95</f>
        <v>x</v>
      </c>
      <c r="L95" s="35">
        <f>'Core Indicators'!BK95</f>
        <v>37</v>
      </c>
      <c r="M95" s="35">
        <f>'Core Indicators'!BS95</f>
        <v>160000</v>
      </c>
      <c r="N95" s="35">
        <f>'Core Indicators'!CA95</f>
        <v>11422</v>
      </c>
      <c r="O95" s="35" t="e">
        <f>'Core Indicators'!CI95</f>
        <v>#N/A</v>
      </c>
      <c r="P95" s="35" t="str">
        <f>'Core Indicators'!CQ95</f>
        <v>x</v>
      </c>
      <c r="Q95" s="35">
        <f>'Core Indicators'!DG95</f>
        <v>643000</v>
      </c>
      <c r="R95" s="35">
        <f>'Core Indicators'!DO95</f>
        <v>2356000</v>
      </c>
      <c r="S95" s="35">
        <f>'Core Indicators'!DW95</f>
        <v>2035000</v>
      </c>
      <c r="T95" s="35">
        <f>'Core Indicators'!EE95</f>
        <v>321000</v>
      </c>
      <c r="U95" s="35">
        <f>'Core Indicators'!EM95</f>
        <v>0</v>
      </c>
      <c r="V95" s="35">
        <f>'Core Indicators'!FC95</f>
        <v>4</v>
      </c>
      <c r="W95" s="35" t="str">
        <f>'Core Indicators'!FK95</f>
        <v>x</v>
      </c>
      <c r="X95" s="35">
        <f>'Core Indicators'!FS95</f>
        <v>4950000</v>
      </c>
      <c r="Y95" s="35">
        <f>'Core Indicators'!GA95</f>
        <v>2</v>
      </c>
      <c r="Z95" s="35">
        <f>'Core Indicators'!GI95</f>
        <v>3</v>
      </c>
      <c r="AA95" s="35">
        <f>'Core Indicators'!GQ95</f>
        <v>3</v>
      </c>
      <c r="AB95" s="35">
        <f>'Core Indicators'!GY95</f>
        <v>0</v>
      </c>
      <c r="AC95" s="35">
        <f>'Core Indicators'!HG95</f>
        <v>2</v>
      </c>
      <c r="AD95" s="35">
        <f>'Core Indicators'!HO95</f>
        <v>3</v>
      </c>
      <c r="AE95" s="35">
        <f>'Core Indicators'!HW95</f>
        <v>3</v>
      </c>
      <c r="AF95" s="35">
        <f>'Core Indicators'!IE95</f>
        <v>2</v>
      </c>
      <c r="AG95" s="35">
        <f>'Core Indicators'!IM95</f>
        <v>3</v>
      </c>
    </row>
    <row r="96" spans="1:33" ht="20.100000000000001" customHeight="1" x14ac:dyDescent="0.25">
      <c r="A96" s="201" t="str">
        <f>'Core Indicators'!A:A</f>
        <v>Regional Boko Haram Crisis</v>
      </c>
      <c r="B96" s="201" t="str">
        <f>'Core Indicators'!B:B</f>
        <v>Regional crisis</v>
      </c>
      <c r="C96" s="201" t="str">
        <f>'Core Indicators'!C96</f>
        <v>REG001</v>
      </c>
      <c r="D96" s="201" t="str">
        <f>'Core Indicators'!D96</f>
        <v>Nigeria,Niger,Chad,Cameroon</v>
      </c>
      <c r="E96" s="201" t="str">
        <f>'Core Indicators'!E96</f>
        <v>NGA,NER,TCD,CMR</v>
      </c>
      <c r="F96" s="36">
        <f>'Core Indicators'!O96</f>
        <v>369002</v>
      </c>
      <c r="G96" s="36">
        <f>'Core Indicators'!W96</f>
        <v>19217000</v>
      </c>
      <c r="H96" s="36">
        <f>'Core Indicators'!AE96</f>
        <v>13183000</v>
      </c>
      <c r="I96" s="36">
        <f>'Core Indicators'!AM96</f>
        <v>5158000</v>
      </c>
      <c r="J96" s="36" t="str">
        <f>'Core Indicators'!AU96</f>
        <v>x</v>
      </c>
      <c r="K96" s="36" t="str">
        <f>'Core Indicators'!BC96</f>
        <v>x</v>
      </c>
      <c r="L96" s="36">
        <f>'Core Indicators'!BK96</f>
        <v>1833</v>
      </c>
      <c r="M96" s="36">
        <f>'Core Indicators'!BS96</f>
        <v>0</v>
      </c>
      <c r="N96" s="36">
        <f>'Core Indicators'!CA96</f>
        <v>4300</v>
      </c>
      <c r="O96" s="36" t="e">
        <f>'Core Indicators'!CI96</f>
        <v>#N/A</v>
      </c>
      <c r="P96" s="36">
        <f>'Core Indicators'!CQ96</f>
        <v>5200000</v>
      </c>
      <c r="Q96" s="36">
        <f>'Core Indicators'!DG96</f>
        <v>6035000</v>
      </c>
      <c r="R96" s="36">
        <f>'Core Indicators'!DO96</f>
        <v>4223000</v>
      </c>
      <c r="S96" s="36">
        <f>'Core Indicators'!DW96</f>
        <v>4636000</v>
      </c>
      <c r="T96" s="36">
        <f>'Core Indicators'!EE96</f>
        <v>4201000</v>
      </c>
      <c r="U96" s="36">
        <f>'Core Indicators'!EM96</f>
        <v>122000</v>
      </c>
      <c r="V96" s="36">
        <f>'Core Indicators'!FC96</f>
        <v>5</v>
      </c>
      <c r="W96" s="36" t="str">
        <f>'Core Indicators'!FK96</f>
        <v>x</v>
      </c>
      <c r="X96" s="36">
        <f>'Core Indicators'!FS96</f>
        <v>800000</v>
      </c>
      <c r="Y96" s="36">
        <f>'Core Indicators'!GA96</f>
        <v>1</v>
      </c>
      <c r="Z96" s="36">
        <f>'Core Indicators'!GI96</f>
        <v>3</v>
      </c>
      <c r="AA96" s="36">
        <f>'Core Indicators'!GQ96</f>
        <v>1</v>
      </c>
      <c r="AB96" s="36">
        <f>'Core Indicators'!GY96</f>
        <v>0</v>
      </c>
      <c r="AC96" s="36">
        <f>'Core Indicators'!HG96</f>
        <v>2</v>
      </c>
      <c r="AD96" s="36">
        <f>'Core Indicators'!HO96</f>
        <v>3</v>
      </c>
      <c r="AE96" s="36">
        <f>'Core Indicators'!HW96</f>
        <v>3</v>
      </c>
      <c r="AF96" s="36">
        <f>'Core Indicators'!IE96</f>
        <v>3</v>
      </c>
      <c r="AG96" s="36">
        <f>'Core Indicators'!IM96</f>
        <v>3</v>
      </c>
    </row>
    <row r="97" spans="1:33" ht="20.100000000000001" customHeight="1" x14ac:dyDescent="0.25">
      <c r="A97" s="202" t="str">
        <f>'Core Indicators'!A:A</f>
        <v>Venezuela Regional Crisis</v>
      </c>
      <c r="B97" s="202" t="str">
        <f>'Core Indicators'!B:B</f>
        <v>Regional crisis</v>
      </c>
      <c r="C97" s="202" t="str">
        <f>'Core Indicators'!C97</f>
        <v>REG002</v>
      </c>
      <c r="D97" s="202" t="str">
        <f>'Core Indicators'!D97</f>
        <v>Venezuela,Brazil,Colombia,Ecuador,Peru,Trinidad and Tobago</v>
      </c>
      <c r="E97" s="202" t="str">
        <f>'Core Indicators'!E97</f>
        <v>VEN,BRA,COL,ECU,PER,TTO</v>
      </c>
      <c r="F97" s="35">
        <f>'Core Indicators'!O97</f>
        <v>1458646</v>
      </c>
      <c r="G97" s="35">
        <f>'Core Indicators'!W97</f>
        <v>73069000</v>
      </c>
      <c r="H97" s="35">
        <f>'Core Indicators'!AE97</f>
        <v>35266000</v>
      </c>
      <c r="I97" s="35">
        <f>'Core Indicators'!AM97</f>
        <v>5443000</v>
      </c>
      <c r="J97" s="35" t="str">
        <f>'Core Indicators'!AU97</f>
        <v>x</v>
      </c>
      <c r="K97" s="35" t="str">
        <f>'Core Indicators'!BC97</f>
        <v>x</v>
      </c>
      <c r="L97" s="35" t="str">
        <f>'Core Indicators'!BK97</f>
        <v>x</v>
      </c>
      <c r="M97" s="35">
        <f>'Core Indicators'!BS97</f>
        <v>0</v>
      </c>
      <c r="N97" s="35">
        <f>'Core Indicators'!CA97</f>
        <v>0</v>
      </c>
      <c r="O97" s="35" t="e">
        <f>'Core Indicators'!CI97</f>
        <v>#N/A</v>
      </c>
      <c r="P97" s="35" t="str">
        <f>'Core Indicators'!CQ97</f>
        <v>x</v>
      </c>
      <c r="Q97" s="35">
        <f>'Core Indicators'!DG97</f>
        <v>39506000</v>
      </c>
      <c r="R97" s="35">
        <f>'Core Indicators'!DO97</f>
        <v>13009000</v>
      </c>
      <c r="S97" s="35">
        <f>'Core Indicators'!DW97</f>
        <v>20392000</v>
      </c>
      <c r="T97" s="35">
        <f>'Core Indicators'!EE97</f>
        <v>162000</v>
      </c>
      <c r="U97" s="35">
        <f>'Core Indicators'!EM97</f>
        <v>0</v>
      </c>
      <c r="V97" s="35">
        <f>'Core Indicators'!FC97</f>
        <v>4</v>
      </c>
      <c r="W97" s="35" t="str">
        <f>'Core Indicators'!FK97</f>
        <v>x</v>
      </c>
      <c r="X97" s="35" t="str">
        <f>'Core Indicators'!FS97</f>
        <v>x</v>
      </c>
      <c r="Y97" s="35">
        <f>'Core Indicators'!GA97</f>
        <v>3</v>
      </c>
      <c r="Z97" s="35">
        <f>'Core Indicators'!GI97</f>
        <v>2</v>
      </c>
      <c r="AA97" s="35">
        <f>'Core Indicators'!GQ97</f>
        <v>3</v>
      </c>
      <c r="AB97" s="35">
        <f>'Core Indicators'!GY97</f>
        <v>1</v>
      </c>
      <c r="AC97" s="35">
        <f>'Core Indicators'!HG97</f>
        <v>3</v>
      </c>
      <c r="AD97" s="35">
        <f>'Core Indicators'!HO97</f>
        <v>3</v>
      </c>
      <c r="AE97" s="35">
        <f>'Core Indicators'!HW97</f>
        <v>3</v>
      </c>
      <c r="AF97" s="35">
        <f>'Core Indicators'!IE97</f>
        <v>2</v>
      </c>
      <c r="AG97" s="35">
        <f>'Core Indicators'!IM97</f>
        <v>3</v>
      </c>
    </row>
    <row r="98" spans="1:33" ht="20.100000000000001" customHeight="1" x14ac:dyDescent="0.25">
      <c r="A98" s="201" t="str">
        <f>'Core Indicators'!A:A</f>
        <v>Regional Kashmir conflict</v>
      </c>
      <c r="B98" s="201" t="str">
        <f>'Core Indicators'!B:B</f>
        <v>Regional crisis</v>
      </c>
      <c r="C98" s="201" t="str">
        <f>'Core Indicators'!C98</f>
        <v>REG003</v>
      </c>
      <c r="D98" s="201" t="str">
        <f>'Core Indicators'!D98</f>
        <v>India,Pakistan</v>
      </c>
      <c r="E98" s="201" t="str">
        <f>'Core Indicators'!E98</f>
        <v>IND,PAK</v>
      </c>
      <c r="F98" s="36">
        <f>'Core Indicators'!O98</f>
        <v>235533</v>
      </c>
      <c r="G98" s="36">
        <f>'Core Indicators'!W98</f>
        <v>16991000</v>
      </c>
      <c r="H98" s="36">
        <f>'Core Indicators'!AE98</f>
        <v>16991000</v>
      </c>
      <c r="I98" s="36" t="str">
        <f>'Core Indicators'!AM98</f>
        <v>x</v>
      </c>
      <c r="J98" s="36" t="str">
        <f>'Core Indicators'!AU98</f>
        <v>x</v>
      </c>
      <c r="K98" s="36" t="str">
        <f>'Core Indicators'!BC98</f>
        <v>x</v>
      </c>
      <c r="L98" s="36">
        <f>'Core Indicators'!BK98</f>
        <v>181</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1</v>
      </c>
      <c r="AA98" s="36">
        <f>'Core Indicators'!GQ98</f>
        <v>2</v>
      </c>
      <c r="AB98" s="36">
        <f>'Core Indicators'!GY98</f>
        <v>0</v>
      </c>
      <c r="AC98" s="36">
        <f>'Core Indicators'!HG98</f>
        <v>0</v>
      </c>
      <c r="AD98" s="36">
        <f>'Core Indicators'!HO98</f>
        <v>2</v>
      </c>
      <c r="AE98" s="36">
        <f>'Core Indicators'!HW98</f>
        <v>1</v>
      </c>
      <c r="AF98" s="36">
        <f>'Core Indicators'!IE98</f>
        <v>1</v>
      </c>
      <c r="AG98" s="36">
        <f>'Core Indicators'!IM98</f>
        <v>1</v>
      </c>
    </row>
    <row r="99" spans="1:33" ht="20.100000000000001" customHeight="1" x14ac:dyDescent="0.25">
      <c r="A99" s="202" t="str">
        <f>'Core Indicators'!A:A</f>
        <v>Syrian Regional Crisis</v>
      </c>
      <c r="B99" s="202" t="str">
        <f>'Core Indicators'!B:B</f>
        <v>Regional crisis</v>
      </c>
      <c r="C99" s="202" t="str">
        <f>'Core Indicators'!C99</f>
        <v>REG004</v>
      </c>
      <c r="D99" s="202" t="str">
        <f>'Core Indicators'!D99</f>
        <v>Syria,Turkey,Iraq,Egypt,Jordan,Lebanon</v>
      </c>
      <c r="E99" s="202" t="str">
        <f>'Core Indicators'!E99</f>
        <v>SYR,TUR,IRQ,EGY,JOR,LBN</v>
      </c>
      <c r="F99" s="35">
        <f>'Core Indicators'!O99</f>
        <v>459193</v>
      </c>
      <c r="G99" s="35">
        <f>'Core Indicators'!W99</f>
        <v>92491000</v>
      </c>
      <c r="H99" s="35">
        <f>'Core Indicators'!AE99</f>
        <v>36040000</v>
      </c>
      <c r="I99" s="35">
        <f>'Core Indicators'!AM99</f>
        <v>22783000</v>
      </c>
      <c r="J99" s="35" t="str">
        <f>'Core Indicators'!AU99</f>
        <v>x</v>
      </c>
      <c r="K99" s="35" t="str">
        <f>'Core Indicators'!BC99</f>
        <v>x</v>
      </c>
      <c r="L99" s="35">
        <f>'Core Indicators'!BK99</f>
        <v>2784</v>
      </c>
      <c r="M99" s="35" t="str">
        <f>'Core Indicators'!BS99</f>
        <v>x</v>
      </c>
      <c r="N99" s="35" t="str">
        <f>'Core Indicators'!CA99</f>
        <v>x</v>
      </c>
      <c r="O99" s="35" t="e">
        <f>'Core Indicators'!CI99</f>
        <v>#N/A</v>
      </c>
      <c r="P99" s="35" t="str">
        <f>'Core Indicators'!CQ99</f>
        <v>x</v>
      </c>
      <c r="Q99" s="35">
        <f>'Core Indicators'!DG99</f>
        <v>56450000</v>
      </c>
      <c r="R99" s="35">
        <f>'Core Indicators'!DO99</f>
        <v>17829000</v>
      </c>
      <c r="S99" s="35">
        <f>'Core Indicators'!DW99</f>
        <v>3111000</v>
      </c>
      <c r="T99" s="35">
        <f>'Core Indicators'!EE99</f>
        <v>13541000</v>
      </c>
      <c r="U99" s="35">
        <f>'Core Indicators'!EM99</f>
        <v>1560000</v>
      </c>
      <c r="V99" s="35">
        <f>'Core Indicators'!FC99</f>
        <v>5</v>
      </c>
      <c r="W99" s="35" t="e">
        <f>'Core Indicators'!FK99</f>
        <v>#N/A</v>
      </c>
      <c r="X99" s="35" t="str">
        <f>'Core Indicators'!FS99</f>
        <v>x</v>
      </c>
      <c r="Y99" s="35">
        <f>'Core Indicators'!GA99</f>
        <v>1</v>
      </c>
      <c r="Z99" s="35">
        <f>'Core Indicators'!GI99</f>
        <v>3</v>
      </c>
      <c r="AA99" s="35">
        <f>'Core Indicators'!GQ99</f>
        <v>2</v>
      </c>
      <c r="AB99" s="35">
        <f>'Core Indicators'!GY99</f>
        <v>3</v>
      </c>
      <c r="AC99" s="35">
        <f>'Core Indicators'!HG99</f>
        <v>2</v>
      </c>
      <c r="AD99" s="35">
        <f>'Core Indicators'!HO99</f>
        <v>3</v>
      </c>
      <c r="AE99" s="35">
        <f>'Core Indicators'!HW99</f>
        <v>3</v>
      </c>
      <c r="AF99" s="35">
        <f>'Core Indicators'!IE99</f>
        <v>3</v>
      </c>
      <c r="AG99" s="35">
        <f>'Core Indicators'!IM99</f>
        <v>3</v>
      </c>
    </row>
    <row r="100" spans="1:33" ht="20.100000000000001" customHeight="1" x14ac:dyDescent="0.25">
      <c r="A100" s="201" t="str">
        <f>'Core Indicators'!A:A</f>
        <v xml:space="preserve">Eastern Mediterranean Route </v>
      </c>
      <c r="B100" s="201" t="str">
        <f>'Core Indicators'!B:B</f>
        <v>Regional crisis</v>
      </c>
      <c r="C100" s="201" t="str">
        <f>'Core Indicators'!C100</f>
        <v>REG006</v>
      </c>
      <c r="D100" s="201" t="str">
        <f>'Core Indicators'!D100</f>
        <v>Turkey,Greece</v>
      </c>
      <c r="E100" s="201" t="str">
        <f>'Core Indicators'!E100</f>
        <v>TUR,GRC</v>
      </c>
      <c r="F100" s="36">
        <f>'Core Indicators'!O100</f>
        <v>180868</v>
      </c>
      <c r="G100" s="36">
        <f>'Core Indicators'!W100</f>
        <v>38040000</v>
      </c>
      <c r="H100" s="36">
        <f>'Core Indicators'!AE100</f>
        <v>12734000</v>
      </c>
      <c r="I100" s="36">
        <f>'Core Indicators'!AM100</f>
        <v>4234000</v>
      </c>
      <c r="J100" s="36" t="str">
        <f>'Core Indicators'!AU100</f>
        <v>x</v>
      </c>
      <c r="K100" s="36" t="str">
        <f>'Core Indicators'!BC100</f>
        <v>x</v>
      </c>
      <c r="L100" s="36">
        <f>'Core Indicators'!BK100</f>
        <v>23</v>
      </c>
      <c r="M100" s="36" t="str">
        <f>'Core Indicators'!BS100</f>
        <v>x</v>
      </c>
      <c r="N100" s="36" t="str">
        <f>'Core Indicators'!CA100</f>
        <v>x</v>
      </c>
      <c r="O100" s="36" t="e">
        <f>'Core Indicators'!CI100</f>
        <v>#N/A</v>
      </c>
      <c r="P100" s="36" t="str">
        <f>'Core Indicators'!CQ100</f>
        <v>x</v>
      </c>
      <c r="Q100" s="36">
        <f>'Core Indicators'!DG100</f>
        <v>25305000</v>
      </c>
      <c r="R100" s="36">
        <f>'Core Indicators'!DO100</f>
        <v>10294000</v>
      </c>
      <c r="S100" s="36">
        <f>'Core Indicators'!DW100</f>
        <v>1699000</v>
      </c>
      <c r="T100" s="36">
        <f>'Core Indicators'!EE100</f>
        <v>741000</v>
      </c>
      <c r="U100" s="36">
        <f>'Core Indicators'!EM100</f>
        <v>0</v>
      </c>
      <c r="V100" s="36">
        <f>'Core Indicators'!FC100</f>
        <v>2</v>
      </c>
      <c r="W100" s="36" t="str">
        <f>'Core Indicators'!FK100</f>
        <v>x</v>
      </c>
      <c r="X100" s="36" t="str">
        <f>'Core Indicators'!FS100</f>
        <v>x</v>
      </c>
      <c r="Y100" s="36">
        <f>'Core Indicators'!GA100</f>
        <v>1</v>
      </c>
      <c r="Z100" s="36">
        <f>'Core Indicators'!GI100</f>
        <v>2</v>
      </c>
      <c r="AA100" s="36">
        <f>'Core Indicators'!GQ100</f>
        <v>2</v>
      </c>
      <c r="AB100" s="36">
        <f>'Core Indicators'!GY100</f>
        <v>0</v>
      </c>
      <c r="AC100" s="36">
        <f>'Core Indicators'!HG100</f>
        <v>2</v>
      </c>
      <c r="AD100" s="36">
        <f>'Core Indicators'!HO100</f>
        <v>3</v>
      </c>
      <c r="AE100" s="36">
        <f>'Core Indicators'!HW100</f>
        <v>1</v>
      </c>
      <c r="AF100" s="36">
        <f>'Core Indicators'!IE100</f>
        <v>3</v>
      </c>
      <c r="AG100" s="36">
        <f>'Core Indicators'!IM100</f>
        <v>1</v>
      </c>
    </row>
    <row r="101" spans="1:33" ht="20.100000000000001" customHeight="1" x14ac:dyDescent="0.25">
      <c r="A101" s="202" t="str">
        <f>'Core Indicators'!A:A</f>
        <v>Central Mediterranean Route</v>
      </c>
      <c r="B101" s="202" t="str">
        <f>'Core Indicators'!B:B</f>
        <v>Regional crisis</v>
      </c>
      <c r="C101" s="202" t="str">
        <f>'Core Indicators'!C101</f>
        <v>REG007</v>
      </c>
      <c r="D101" s="202" t="str">
        <f>'Core Indicators'!D101</f>
        <v>Algeria,Tunisia,Libya,Italy</v>
      </c>
      <c r="E101" s="202" t="str">
        <f>'Core Indicators'!E101</f>
        <v>DZA,TUN,LBY,ITA</v>
      </c>
      <c r="F101" s="35" t="str">
        <f>'Core Indicators'!O101</f>
        <v>x</v>
      </c>
      <c r="G101" s="35" t="str">
        <f>'Core Indicators'!W101</f>
        <v>x</v>
      </c>
      <c r="H101" s="35" t="str">
        <f>'Core Indicators'!AE101</f>
        <v>x</v>
      </c>
      <c r="I101" s="35" t="str">
        <f>'Core Indicators'!AM101</f>
        <v>x</v>
      </c>
      <c r="J101" s="35" t="str">
        <f>'Core Indicators'!AU101</f>
        <v>x</v>
      </c>
      <c r="K101" s="35" t="str">
        <f>'Core Indicators'!BC101</f>
        <v>x</v>
      </c>
      <c r="L101" s="35">
        <f>'Core Indicators'!BK101</f>
        <v>604</v>
      </c>
      <c r="M101" s="35" t="str">
        <f>'Core Indicators'!BS101</f>
        <v>x</v>
      </c>
      <c r="N101" s="35" t="str">
        <f>'Core Indicators'!CA101</f>
        <v>x</v>
      </c>
      <c r="O101" s="35" t="e">
        <f>'Core Indicators'!CI101</f>
        <v>#N/A</v>
      </c>
      <c r="P101" s="35" t="str">
        <f>'Core Indicators'!CQ101</f>
        <v>x</v>
      </c>
      <c r="Q101" s="35" t="str">
        <f>'Core Indicators'!DG101</f>
        <v>x</v>
      </c>
      <c r="R101" s="35" t="str">
        <f>'Core Indicators'!DO101</f>
        <v>x</v>
      </c>
      <c r="S101" s="35" t="str">
        <f>'Core Indicators'!DW101</f>
        <v>x</v>
      </c>
      <c r="T101" s="35" t="str">
        <f>'Core Indicators'!EE101</f>
        <v>x</v>
      </c>
      <c r="U101" s="35" t="str">
        <f>'Core Indicators'!EM101</f>
        <v>x</v>
      </c>
      <c r="V101" s="35">
        <f>'Core Indicators'!FC101</f>
        <v>2</v>
      </c>
      <c r="W101" s="35" t="str">
        <f>'Core Indicators'!FK101</f>
        <v>x</v>
      </c>
      <c r="X101" s="35" t="str">
        <f>'Core Indicators'!FS101</f>
        <v>x</v>
      </c>
      <c r="Y101" s="35">
        <f>'Core Indicators'!GA101</f>
        <v>1</v>
      </c>
      <c r="Z101" s="35">
        <f>'Core Indicators'!GI101</f>
        <v>3</v>
      </c>
      <c r="AA101" s="35">
        <f>'Core Indicators'!GQ101</f>
        <v>2</v>
      </c>
      <c r="AB101" s="35">
        <f>'Core Indicators'!GY101</f>
        <v>0</v>
      </c>
      <c r="AC101" s="35">
        <f>'Core Indicators'!HG101</f>
        <v>2</v>
      </c>
      <c r="AD101" s="35">
        <f>'Core Indicators'!HO101</f>
        <v>2</v>
      </c>
      <c r="AE101" s="35">
        <f>'Core Indicators'!HW101</f>
        <v>1</v>
      </c>
      <c r="AF101" s="35">
        <f>'Core Indicators'!IE101</f>
        <v>1</v>
      </c>
      <c r="AG101" s="35">
        <f>'Core Indicators'!IM101</f>
        <v>1</v>
      </c>
    </row>
    <row r="102" spans="1:33" ht="20.100000000000001" customHeight="1" x14ac:dyDescent="0.25">
      <c r="A102" s="201" t="str">
        <f>'Core Indicators'!A:A</f>
        <v>Western Mediterranean Route</v>
      </c>
      <c r="B102" s="201" t="str">
        <f>'Core Indicators'!B:B</f>
        <v>Regional crisis</v>
      </c>
      <c r="C102" s="201" t="str">
        <f>'Core Indicators'!C102</f>
        <v>REG008</v>
      </c>
      <c r="D102" s="201" t="str">
        <f>'Core Indicators'!D102</f>
        <v>Algeria,Morocco,Spain</v>
      </c>
      <c r="E102" s="201" t="str">
        <f>'Core Indicators'!E102</f>
        <v>DZA,MAR,ESP</v>
      </c>
      <c r="F102" s="36" t="str">
        <f>'Core Indicators'!O102</f>
        <v>x</v>
      </c>
      <c r="G102" s="36" t="str">
        <f>'Core Indicators'!W102</f>
        <v>x</v>
      </c>
      <c r="H102" s="36" t="str">
        <f>'Core Indicators'!AE102</f>
        <v>x</v>
      </c>
      <c r="I102" s="36" t="str">
        <f>'Core Indicators'!AM102</f>
        <v>x</v>
      </c>
      <c r="J102" s="36" t="str">
        <f>'Core Indicators'!AU102</f>
        <v>x</v>
      </c>
      <c r="K102" s="36" t="str">
        <f>'Core Indicators'!BC102</f>
        <v>x</v>
      </c>
      <c r="L102" s="36">
        <f>'Core Indicators'!BK102</f>
        <v>161</v>
      </c>
      <c r="M102" s="36" t="str">
        <f>'Core Indicators'!BS102</f>
        <v>x</v>
      </c>
      <c r="N102" s="36" t="str">
        <f>'Core Indicators'!CA102</f>
        <v>x</v>
      </c>
      <c r="O102" s="36" t="e">
        <f>'Core Indicators'!CI102</f>
        <v>#N/A</v>
      </c>
      <c r="P102" s="36" t="str">
        <f>'Core Indicators'!CQ102</f>
        <v>x</v>
      </c>
      <c r="Q102" s="36" t="str">
        <f>'Core Indicators'!DG102</f>
        <v>x</v>
      </c>
      <c r="R102" s="36" t="str">
        <f>'Core Indicators'!DO102</f>
        <v>x</v>
      </c>
      <c r="S102" s="36" t="str">
        <f>'Core Indicators'!DW102</f>
        <v>x</v>
      </c>
      <c r="T102" s="36" t="str">
        <f>'Core Indicators'!EE102</f>
        <v>x</v>
      </c>
      <c r="U102" s="36" t="str">
        <f>'Core Indicators'!EM102</f>
        <v>x</v>
      </c>
      <c r="V102" s="36">
        <f>'Core Indicators'!FC102</f>
        <v>2</v>
      </c>
      <c r="W102" s="36" t="str">
        <f>'Core Indicators'!FK102</f>
        <v>x</v>
      </c>
      <c r="X102" s="36" t="str">
        <f>'Core Indicators'!FS102</f>
        <v>x</v>
      </c>
      <c r="Y102" s="36">
        <f>'Core Indicators'!GA102</f>
        <v>2</v>
      </c>
      <c r="Z102" s="36">
        <f>'Core Indicators'!GI102</f>
        <v>2</v>
      </c>
      <c r="AA102" s="36">
        <f>'Core Indicators'!GQ102</f>
        <v>2</v>
      </c>
      <c r="AB102" s="36">
        <f>'Core Indicators'!GY102</f>
        <v>0</v>
      </c>
      <c r="AC102" s="36">
        <f>'Core Indicators'!HG102</f>
        <v>1</v>
      </c>
      <c r="AD102" s="36">
        <f>'Core Indicators'!HO102</f>
        <v>2</v>
      </c>
      <c r="AE102" s="36">
        <f>'Core Indicators'!HW102</f>
        <v>0</v>
      </c>
      <c r="AF102" s="36">
        <f>'Core Indicators'!IE102</f>
        <v>1</v>
      </c>
      <c r="AG102" s="36">
        <f>'Core Indicators'!IM102</f>
        <v>1</v>
      </c>
    </row>
    <row r="103" spans="1:33" ht="20.100000000000001" customHeight="1" x14ac:dyDescent="0.25">
      <c r="A103" s="202" t="str">
        <f>'Core Indicators'!A:A</f>
        <v>Rohingya Regional Crisis</v>
      </c>
      <c r="B103" s="202" t="str">
        <f>'Core Indicators'!B:B</f>
        <v>Regional crisis</v>
      </c>
      <c r="C103" s="202" t="str">
        <f>'Core Indicators'!C103</f>
        <v>REG011</v>
      </c>
      <c r="D103" s="202" t="str">
        <f>'Core Indicators'!D103</f>
        <v>Bangladesh,Myanmar</v>
      </c>
      <c r="E103" s="202" t="str">
        <f>'Core Indicators'!E103</f>
        <v>BGD,MMR</v>
      </c>
      <c r="F103" s="35">
        <f>'Core Indicators'!O103</f>
        <v>45507</v>
      </c>
      <c r="G103" s="35">
        <f>'Core Indicators'!W103</f>
        <v>5050000</v>
      </c>
      <c r="H103" s="35">
        <f>'Core Indicators'!AE103</f>
        <v>3950000</v>
      </c>
      <c r="I103" s="35">
        <f>'Core Indicators'!AM103</f>
        <v>1379000</v>
      </c>
      <c r="J103" s="35" t="str">
        <f>'Core Indicators'!AU103</f>
        <v>x</v>
      </c>
      <c r="K103" s="35" t="str">
        <f>'Core Indicators'!BC103</f>
        <v>x</v>
      </c>
      <c r="L103" s="35">
        <f>'Core Indicators'!BK103</f>
        <v>10</v>
      </c>
      <c r="M103" s="35" t="str">
        <f>'Core Indicators'!BS103</f>
        <v>x</v>
      </c>
      <c r="N103" s="35" t="str">
        <f>'Core Indicators'!CA103</f>
        <v>x</v>
      </c>
      <c r="O103" s="35" t="e">
        <f>'Core Indicators'!CI103</f>
        <v>#N/A</v>
      </c>
      <c r="P103" s="35" t="str">
        <f>'Core Indicators'!CQ103</f>
        <v>x</v>
      </c>
      <c r="Q103" s="35">
        <f>'Core Indicators'!DG103</f>
        <v>1100000</v>
      </c>
      <c r="R103" s="35">
        <f>'Core Indicators'!DO103</f>
        <v>1047000</v>
      </c>
      <c r="S103" s="35">
        <f>'Core Indicators'!DW103</f>
        <v>0</v>
      </c>
      <c r="T103" s="35">
        <f>'Core Indicators'!EE103</f>
        <v>2903000</v>
      </c>
      <c r="U103" s="35">
        <f>'Core Indicators'!EM103</f>
        <v>0</v>
      </c>
      <c r="V103" s="35">
        <f>'Core Indicators'!FC103</f>
        <v>4</v>
      </c>
      <c r="W103" s="35" t="str">
        <f>'Core Indicators'!FK103</f>
        <v>x</v>
      </c>
      <c r="X103" s="35" t="str">
        <f>'Core Indicators'!FS103</f>
        <v>x</v>
      </c>
      <c r="Y103" s="35">
        <f>'Core Indicators'!GA103</f>
        <v>2</v>
      </c>
      <c r="Z103" s="35">
        <f>'Core Indicators'!GI103</f>
        <v>2</v>
      </c>
      <c r="AA103" s="35">
        <f>'Core Indicators'!GQ103</f>
        <v>2</v>
      </c>
      <c r="AB103" s="35">
        <f>'Core Indicators'!GY103</f>
        <v>3</v>
      </c>
      <c r="AC103" s="35">
        <f>'Core Indicators'!HG103</f>
        <v>3</v>
      </c>
      <c r="AD103" s="35">
        <f>'Core Indicators'!HO103</f>
        <v>3</v>
      </c>
      <c r="AE103" s="35">
        <f>'Core Indicators'!HW103</f>
        <v>3</v>
      </c>
      <c r="AF103" s="35">
        <f>'Core Indicators'!IE103</f>
        <v>1</v>
      </c>
      <c r="AG103" s="35">
        <f>'Core Indicators'!IM103</f>
        <v>3</v>
      </c>
    </row>
    <row r="104" spans="1:33" ht="20.100000000000001" customHeight="1" x14ac:dyDescent="0.25">
      <c r="A104" s="201" t="str">
        <f>'Core Indicators'!A:A</f>
        <v>Southern Africa Regional Food Security Crisis</v>
      </c>
      <c r="B104" s="201" t="str">
        <f>'Core Indicators'!B:B</f>
        <v>Regional crisis</v>
      </c>
      <c r="C104" s="201" t="str">
        <f>'Core Indicators'!C104</f>
        <v>REG012</v>
      </c>
      <c r="D104" s="201" t="str">
        <f>'Core Indicators'!D104</f>
        <v>Lesotho,Madagascar,Malawi,Namibia,Eswatini,Zambia,Zimbabwe</v>
      </c>
      <c r="E104" s="201" t="str">
        <f>'Core Indicators'!E104</f>
        <v>LSO,MDG,MWI,NAM,SWZ,ZMB,ZWE</v>
      </c>
      <c r="F104" s="36">
        <f>'Core Indicators'!O104</f>
        <v>2259418</v>
      </c>
      <c r="G104" s="36">
        <f>'Core Indicators'!W104</f>
        <v>58414000</v>
      </c>
      <c r="H104" s="36">
        <f>'Core Indicators'!AE104</f>
        <v>28182000</v>
      </c>
      <c r="I104" s="36">
        <f>'Core Indicators'!AM104</f>
        <v>953000</v>
      </c>
      <c r="J104" s="36">
        <f>'Core Indicators'!AU104</f>
        <v>0</v>
      </c>
      <c r="K104" s="36">
        <f>'Core Indicators'!BC104</f>
        <v>0</v>
      </c>
      <c r="L104" s="36">
        <f>'Core Indicators'!BK104</f>
        <v>61</v>
      </c>
      <c r="M104" s="36">
        <f>'Core Indicators'!BS104</f>
        <v>0</v>
      </c>
      <c r="N104" s="36">
        <f>'Core Indicators'!CA104</f>
        <v>0</v>
      </c>
      <c r="O104" s="36" t="e">
        <f>'Core Indicators'!CI104</f>
        <v>#N/A</v>
      </c>
      <c r="P104" s="36">
        <f>'Core Indicators'!CQ104</f>
        <v>0</v>
      </c>
      <c r="Q104" s="36">
        <f>'Core Indicators'!DG104</f>
        <v>30232000</v>
      </c>
      <c r="R104" s="36">
        <f>'Core Indicators'!DO104</f>
        <v>14892000</v>
      </c>
      <c r="S104" s="36">
        <f>'Core Indicators'!DW104</f>
        <v>11811000</v>
      </c>
      <c r="T104" s="36">
        <f>'Core Indicators'!EE104</f>
        <v>1479000</v>
      </c>
      <c r="U104" s="36">
        <f>'Core Indicators'!EM104</f>
        <v>0</v>
      </c>
      <c r="V104" s="36">
        <f>'Core Indicators'!FC104</f>
        <v>3</v>
      </c>
      <c r="W104" s="36" t="e">
        <f>'Core Indicators'!FK104</f>
        <v>#N/A</v>
      </c>
      <c r="X104" s="36" t="e">
        <f>'Core Indicators'!FS104</f>
        <v>#N/A</v>
      </c>
      <c r="Y104" s="36">
        <f>'Core Indicators'!GA104</f>
        <v>2</v>
      </c>
      <c r="Z104" s="36">
        <f>'Core Indicators'!GI104</f>
        <v>1</v>
      </c>
      <c r="AA104" s="36">
        <f>'Core Indicators'!GQ104</f>
        <v>1</v>
      </c>
      <c r="AB104" s="36">
        <f>'Core Indicators'!GY104</f>
        <v>0</v>
      </c>
      <c r="AC104" s="36">
        <f>'Core Indicators'!HG104</f>
        <v>0</v>
      </c>
      <c r="AD104" s="36">
        <f>'Core Indicators'!HO104</f>
        <v>2</v>
      </c>
      <c r="AE104" s="36">
        <f>'Core Indicators'!HW104</f>
        <v>0</v>
      </c>
      <c r="AF104" s="36">
        <f>'Core Indicators'!IE104</f>
        <v>2</v>
      </c>
      <c r="AG104" s="36">
        <f>'Core Indicators'!IM104</f>
        <v>3</v>
      </c>
    </row>
    <row r="105" spans="1:33" ht="20.100000000000001" customHeight="1" x14ac:dyDescent="0.25">
      <c r="A105" s="202" t="str">
        <f>'Core Indicators'!A:A</f>
        <v>Nagorno-Karabakh Conflict</v>
      </c>
      <c r="B105" s="202" t="str">
        <f>'Core Indicators'!B:B</f>
        <v>Regional crisis</v>
      </c>
      <c r="C105" s="202" t="str">
        <f>'Core Indicators'!C105</f>
        <v>REG013</v>
      </c>
      <c r="D105" s="202" t="str">
        <f>'Core Indicators'!D105</f>
        <v>Armenia,Azerbaijan</v>
      </c>
      <c r="E105" s="202" t="str">
        <f>'Core Indicators'!E105</f>
        <v>ARM,AZE</v>
      </c>
      <c r="F105" s="35">
        <f>'Core Indicators'!O105</f>
        <v>59763</v>
      </c>
      <c r="G105" s="35">
        <f>'Core Indicators'!W105</f>
        <v>5877000</v>
      </c>
      <c r="H105" s="35">
        <f>'Core Indicators'!AE105</f>
        <v>2937000</v>
      </c>
      <c r="I105" s="35">
        <f>'Core Indicators'!AM105</f>
        <v>93000</v>
      </c>
      <c r="J105" s="35" t="str">
        <f>'Core Indicators'!AU105</f>
        <v>x</v>
      </c>
      <c r="K105" s="35" t="str">
        <f>'Core Indicators'!BC105</f>
        <v>x</v>
      </c>
      <c r="L105" s="35">
        <f>'Core Indicators'!BK105</f>
        <v>138</v>
      </c>
      <c r="M105" s="35" t="str">
        <f>'Core Indicators'!BS105</f>
        <v>x</v>
      </c>
      <c r="N105" s="35" t="str">
        <f>'Core Indicators'!CA105</f>
        <v>x</v>
      </c>
      <c r="O105" s="35" t="e">
        <f>'Core Indicators'!CI105</f>
        <v>#N/A</v>
      </c>
      <c r="P105" s="35" t="str">
        <f>'Core Indicators'!CQ105</f>
        <v>x</v>
      </c>
      <c r="Q105" s="35" t="str">
        <f>'Core Indicators'!DG105</f>
        <v>x</v>
      </c>
      <c r="R105" s="35" t="str">
        <f>'Core Indicators'!DO105</f>
        <v>x</v>
      </c>
      <c r="S105" s="35" t="str">
        <f>'Core Indicators'!DW105</f>
        <v>x</v>
      </c>
      <c r="T105" s="35" t="str">
        <f>'Core Indicators'!EE105</f>
        <v>x</v>
      </c>
      <c r="U105" s="35" t="str">
        <f>'Core Indicators'!EM105</f>
        <v>x</v>
      </c>
      <c r="V105" s="35">
        <f>'Core Indicators'!FC105</f>
        <v>3</v>
      </c>
      <c r="W105" s="35" t="str">
        <f>'Core Indicators'!FK105</f>
        <v>x</v>
      </c>
      <c r="X105" s="35" t="str">
        <f>'Core Indicators'!FS105</f>
        <v>x</v>
      </c>
      <c r="Y105" s="35">
        <f>'Core Indicators'!GA105</f>
        <v>1</v>
      </c>
      <c r="Z105" s="35">
        <f>'Core Indicators'!GI105</f>
        <v>0</v>
      </c>
      <c r="AA105" s="35">
        <f>'Core Indicators'!GQ105</f>
        <v>1</v>
      </c>
      <c r="AB105" s="35">
        <f>'Core Indicators'!GY105</f>
        <v>0</v>
      </c>
      <c r="AC105" s="35">
        <f>'Core Indicators'!HG105</f>
        <v>0</v>
      </c>
      <c r="AD105" s="35">
        <f>'Core Indicators'!HO105</f>
        <v>0</v>
      </c>
      <c r="AE105" s="35">
        <f>'Core Indicators'!HW105</f>
        <v>1</v>
      </c>
      <c r="AF105" s="35">
        <f>'Core Indicators'!IE105</f>
        <v>2</v>
      </c>
      <c r="AG105" s="35">
        <f>'Core Indicators'!IM105</f>
        <v>1</v>
      </c>
    </row>
    <row r="106" spans="1:33" ht="20.100000000000001" customHeight="1" x14ac:dyDescent="0.25">
      <c r="A106" s="201" t="str">
        <f>'Core Indicators'!A:A</f>
        <v>Burundi and DRC refugees in Rwanda</v>
      </c>
      <c r="B106" s="201" t="str">
        <f>'Core Indicators'!B:B</f>
        <v>International displacement</v>
      </c>
      <c r="C106" s="201" t="str">
        <f>'Core Indicators'!C106</f>
        <v>RWA002</v>
      </c>
      <c r="D106" s="201" t="str">
        <f>'Core Indicators'!D106</f>
        <v>Rwanda</v>
      </c>
      <c r="E106" s="201" t="str">
        <f>'Core Indicators'!E106</f>
        <v>RWA</v>
      </c>
      <c r="F106" s="36">
        <f>'Core Indicators'!O106</f>
        <v>10646</v>
      </c>
      <c r="G106" s="36">
        <f>'Core Indicators'!W106</f>
        <v>4576000</v>
      </c>
      <c r="H106" s="36">
        <f>'Core Indicators'!AE106</f>
        <v>140000</v>
      </c>
      <c r="I106" s="36">
        <f>'Core Indicators'!AM106</f>
        <v>140000</v>
      </c>
      <c r="J106" s="36" t="str">
        <f>'Core Indicators'!AU106</f>
        <v>x</v>
      </c>
      <c r="K106" s="36" t="str">
        <f>'Core Indicators'!BC106</f>
        <v>x</v>
      </c>
      <c r="L106" s="36" t="str">
        <f>'Core Indicators'!BK106</f>
        <v>x</v>
      </c>
      <c r="M106" s="36">
        <f>'Core Indicators'!BS106</f>
        <v>0</v>
      </c>
      <c r="N106" s="36">
        <f>'Core Indicators'!CA106</f>
        <v>0</v>
      </c>
      <c r="O106" s="36" t="e">
        <f>'Core Indicators'!CI106</f>
        <v>#N/A</v>
      </c>
      <c r="P106" s="36">
        <f>'Core Indicators'!CQ106</f>
        <v>0</v>
      </c>
      <c r="Q106" s="36">
        <f>'Core Indicators'!DG106</f>
        <v>4436000</v>
      </c>
      <c r="R106" s="36">
        <f>'Core Indicators'!DO106</f>
        <v>0</v>
      </c>
      <c r="S106" s="36">
        <f>'Core Indicators'!DW106</f>
        <v>140000</v>
      </c>
      <c r="T106" s="36">
        <f>'Core Indicators'!EE106</f>
        <v>0</v>
      </c>
      <c r="U106" s="36">
        <f>'Core Indicators'!EM106</f>
        <v>0</v>
      </c>
      <c r="V106" s="36">
        <f>'Core Indicators'!FC106</f>
        <v>2</v>
      </c>
      <c r="W106" s="36">
        <f>'Core Indicators'!FK106</f>
        <v>0</v>
      </c>
      <c r="X106" s="36">
        <f>'Core Indicators'!FS106</f>
        <v>0</v>
      </c>
      <c r="Y106" s="36">
        <f>'Core Indicators'!GA106</f>
        <v>1</v>
      </c>
      <c r="Z106" s="36">
        <f>'Core Indicators'!GI106</f>
        <v>0</v>
      </c>
      <c r="AA106" s="36">
        <f>'Core Indicators'!GQ106</f>
        <v>0</v>
      </c>
      <c r="AB106" s="36">
        <f>'Core Indicators'!GY106</f>
        <v>0</v>
      </c>
      <c r="AC106" s="36">
        <f>'Core Indicators'!HG106</f>
        <v>0</v>
      </c>
      <c r="AD106" s="36">
        <f>'Core Indicators'!HO106</f>
        <v>1</v>
      </c>
      <c r="AE106" s="36">
        <f>'Core Indicators'!HW106</f>
        <v>0</v>
      </c>
      <c r="AF106" s="36">
        <f>'Core Indicators'!IE106</f>
        <v>0</v>
      </c>
      <c r="AG106" s="36">
        <f>'Core Indicators'!IM106</f>
        <v>1</v>
      </c>
    </row>
    <row r="107" spans="1:33" ht="20.100000000000001" customHeight="1" x14ac:dyDescent="0.25">
      <c r="A107" s="202" t="str">
        <f>'Core Indicators'!A:A</f>
        <v>Complex crisis in Sudan</v>
      </c>
      <c r="B107" s="202" t="str">
        <f>'Core Indicators'!B:B</f>
        <v>Multiple crises country</v>
      </c>
      <c r="C107" s="202" t="str">
        <f>'Core Indicators'!C107</f>
        <v>SDN001</v>
      </c>
      <c r="D107" s="202" t="str">
        <f>'Core Indicators'!D107</f>
        <v>Sudan</v>
      </c>
      <c r="E107" s="202" t="str">
        <f>'Core Indicators'!E107</f>
        <v>SDN</v>
      </c>
      <c r="F107" s="35">
        <f>'Core Indicators'!O107</f>
        <v>1840687</v>
      </c>
      <c r="G107" s="35">
        <f>'Core Indicators'!W107</f>
        <v>48000000</v>
      </c>
      <c r="H107" s="35">
        <f>'Core Indicators'!AE107</f>
        <v>30100000</v>
      </c>
      <c r="I107" s="35">
        <f>'Core Indicators'!AM107</f>
        <v>4901000</v>
      </c>
      <c r="J107" s="35" t="str">
        <f>'Core Indicators'!AU107</f>
        <v>x</v>
      </c>
      <c r="K107" s="35" t="str">
        <f>'Core Indicators'!BC107</f>
        <v>x</v>
      </c>
      <c r="L107" s="35">
        <f>'Core Indicators'!BK107</f>
        <v>1520</v>
      </c>
      <c r="M107" s="35" t="str">
        <f>'Core Indicators'!BS107</f>
        <v>x</v>
      </c>
      <c r="N107" s="35" t="str">
        <f>'Core Indicators'!CA107</f>
        <v>x</v>
      </c>
      <c r="O107" s="35" t="e">
        <f>'Core Indicators'!CI107</f>
        <v>#N/A</v>
      </c>
      <c r="P107" s="35" t="str">
        <f>'Core Indicators'!CQ107</f>
        <v>x</v>
      </c>
      <c r="Q107" s="35">
        <f>'Core Indicators'!DG107</f>
        <v>17900000</v>
      </c>
      <c r="R107" s="35">
        <f>'Core Indicators'!DO107</f>
        <v>15800000</v>
      </c>
      <c r="S107" s="35">
        <f>'Core Indicators'!DW107</f>
        <v>6200000</v>
      </c>
      <c r="T107" s="35">
        <f>'Core Indicators'!EE107</f>
        <v>6200000</v>
      </c>
      <c r="U107" s="35">
        <f>'Core Indicators'!EM107</f>
        <v>1900000</v>
      </c>
      <c r="V107" s="35">
        <f>'Core Indicators'!FC107</f>
        <v>5</v>
      </c>
      <c r="W107" s="35" t="str">
        <f>'Core Indicators'!FK107</f>
        <v>x</v>
      </c>
      <c r="X107" s="35" t="str">
        <f>'Core Indicators'!FS107</f>
        <v>x</v>
      </c>
      <c r="Y107" s="35">
        <f>'Core Indicators'!GA107</f>
        <v>2</v>
      </c>
      <c r="Z107" s="35">
        <f>'Core Indicators'!GI107</f>
        <v>2</v>
      </c>
      <c r="AA107" s="35">
        <f>'Core Indicators'!GQ107</f>
        <v>1</v>
      </c>
      <c r="AB107" s="35">
        <f>'Core Indicators'!GY107</f>
        <v>0</v>
      </c>
      <c r="AC107" s="35">
        <f>'Core Indicators'!HG107</f>
        <v>1</v>
      </c>
      <c r="AD107" s="35">
        <f>'Core Indicators'!HO107</f>
        <v>2</v>
      </c>
      <c r="AE107" s="35">
        <f>'Core Indicators'!HW107</f>
        <v>3</v>
      </c>
      <c r="AF107" s="35">
        <f>'Core Indicators'!IE107</f>
        <v>1</v>
      </c>
      <c r="AG107" s="35">
        <f>'Core Indicators'!IM107</f>
        <v>3</v>
      </c>
    </row>
    <row r="108" spans="1:33" ht="20.100000000000001" customHeight="1" x14ac:dyDescent="0.25">
      <c r="A108" s="201" t="str">
        <f>'Core Indicators'!A:A</f>
        <v>Refugees in Sudan</v>
      </c>
      <c r="B108" s="201" t="str">
        <f>'Core Indicators'!B:B</f>
        <v>International displacement</v>
      </c>
      <c r="C108" s="201" t="str">
        <f>'Core Indicators'!C108</f>
        <v>SDN005</v>
      </c>
      <c r="D108" s="201" t="str">
        <f>'Core Indicators'!D108</f>
        <v>Sudan</v>
      </c>
      <c r="E108" s="201" t="str">
        <f>'Core Indicators'!E108</f>
        <v>SDN</v>
      </c>
      <c r="F108" s="36">
        <f>'Core Indicators'!O108</f>
        <v>89263</v>
      </c>
      <c r="G108" s="36">
        <f>'Core Indicators'!W108</f>
        <v>13007000</v>
      </c>
      <c r="H108" s="36">
        <f>'Core Indicators'!AE108</f>
        <v>13007000</v>
      </c>
      <c r="I108" s="36">
        <f>'Core Indicators'!AM108</f>
        <v>1059000</v>
      </c>
      <c r="J108" s="36" t="str">
        <f>'Core Indicators'!AU108</f>
        <v>x</v>
      </c>
      <c r="K108" s="36" t="str">
        <f>'Core Indicators'!BC108</f>
        <v>x</v>
      </c>
      <c r="L108" s="36">
        <f>'Core Indicators'!BK108</f>
        <v>62</v>
      </c>
      <c r="M108" s="36" t="str">
        <f>'Core Indicators'!BS108</f>
        <v>x</v>
      </c>
      <c r="N108" s="36" t="str">
        <f>'Core Indicators'!CA108</f>
        <v>x</v>
      </c>
      <c r="O108" s="36" t="e">
        <f>'Core Indicators'!CI108</f>
        <v>#N/A</v>
      </c>
      <c r="P108" s="36" t="str">
        <f>'Core Indicators'!CQ108</f>
        <v>x</v>
      </c>
      <c r="Q108" s="36">
        <f>'Core Indicators'!DG108</f>
        <v>0</v>
      </c>
      <c r="R108" s="36">
        <f>'Core Indicators'!DO108</f>
        <v>11948000</v>
      </c>
      <c r="S108" s="36">
        <f>'Core Indicators'!DW108</f>
        <v>1059000</v>
      </c>
      <c r="T108" s="36">
        <f>'Core Indicators'!EE108</f>
        <v>0</v>
      </c>
      <c r="U108" s="36">
        <f>'Core Indicators'!EM108</f>
        <v>0</v>
      </c>
      <c r="V108" s="36">
        <f>'Core Indicators'!FC108</f>
        <v>2</v>
      </c>
      <c r="W108" s="36" t="e">
        <f>'Core Indicators'!FK108</f>
        <v>#N/A</v>
      </c>
      <c r="X108" s="36" t="e">
        <f>'Core Indicators'!FS108</f>
        <v>#N/A</v>
      </c>
      <c r="Y108" s="36">
        <f>'Core Indicators'!GA108</f>
        <v>2</v>
      </c>
      <c r="Z108" s="36">
        <f>'Core Indicators'!GI108</f>
        <v>1</v>
      </c>
      <c r="AA108" s="36">
        <f>'Core Indicators'!GQ108</f>
        <v>0</v>
      </c>
      <c r="AB108" s="36">
        <f>'Core Indicators'!GY108</f>
        <v>0</v>
      </c>
      <c r="AC108" s="36">
        <f>'Core Indicators'!HG108</f>
        <v>0</v>
      </c>
      <c r="AD108" s="36">
        <f>'Core Indicators'!HO108</f>
        <v>1</v>
      </c>
      <c r="AE108" s="36">
        <f>'Core Indicators'!HW108</f>
        <v>0</v>
      </c>
      <c r="AF108" s="36">
        <f>'Core Indicators'!IE108</f>
        <v>1</v>
      </c>
      <c r="AG108" s="36">
        <f>'Core Indicators'!IM108</f>
        <v>3</v>
      </c>
    </row>
    <row r="109" spans="1:33" ht="20.100000000000001" customHeight="1" x14ac:dyDescent="0.25">
      <c r="A109" s="202" t="str">
        <f>'Core Indicators'!A:A</f>
        <v>Refugees from Ethiopia</v>
      </c>
      <c r="B109" s="202" t="str">
        <f>'Core Indicators'!B:B</f>
        <v>International displacement</v>
      </c>
      <c r="C109" s="202" t="str">
        <f>'Core Indicators'!C109</f>
        <v>SDN007</v>
      </c>
      <c r="D109" s="202" t="str">
        <f>'Core Indicators'!D109</f>
        <v>Sudan</v>
      </c>
      <c r="E109" s="202" t="str">
        <f>'Core Indicators'!E109</f>
        <v>SDN</v>
      </c>
      <c r="F109" s="35">
        <f>'Core Indicators'!O109</f>
        <v>180000</v>
      </c>
      <c r="G109" s="35">
        <f>'Core Indicators'!W109</f>
        <v>13830000</v>
      </c>
      <c r="H109" s="35">
        <f>'Core Indicators'!AE109</f>
        <v>13830000</v>
      </c>
      <c r="I109" s="35">
        <f>'Core Indicators'!AM109</f>
        <v>71000</v>
      </c>
      <c r="J109" s="35" t="str">
        <f>'Core Indicators'!AU109</f>
        <v>x</v>
      </c>
      <c r="K109" s="35" t="str">
        <f>'Core Indicators'!BC109</f>
        <v>x</v>
      </c>
      <c r="L109" s="35">
        <f>'Core Indicators'!BK109</f>
        <v>0</v>
      </c>
      <c r="M109" s="35" t="str">
        <f>'Core Indicators'!BS109</f>
        <v>x</v>
      </c>
      <c r="N109" s="35" t="str">
        <f>'Core Indicators'!CA109</f>
        <v>x</v>
      </c>
      <c r="O109" s="35" t="e">
        <f>'Core Indicators'!CI109</f>
        <v>#N/A</v>
      </c>
      <c r="P109" s="35" t="str">
        <f>'Core Indicators'!CQ109</f>
        <v>x</v>
      </c>
      <c r="Q109" s="35">
        <f>'Core Indicators'!DG109</f>
        <v>0</v>
      </c>
      <c r="R109" s="35">
        <f>'Core Indicators'!DO109</f>
        <v>13759000</v>
      </c>
      <c r="S109" s="35">
        <f>'Core Indicators'!DW109</f>
        <v>71000</v>
      </c>
      <c r="T109" s="35">
        <f>'Core Indicators'!EE109</f>
        <v>0</v>
      </c>
      <c r="U109" s="35">
        <f>'Core Indicators'!EM109</f>
        <v>0</v>
      </c>
      <c r="V109" s="35">
        <f>'Core Indicators'!FC109</f>
        <v>2</v>
      </c>
      <c r="W109" s="35" t="str">
        <f>'Core Indicators'!FK109</f>
        <v>x</v>
      </c>
      <c r="X109" s="35" t="str">
        <f>'Core Indicators'!FS109</f>
        <v>x</v>
      </c>
      <c r="Y109" s="35">
        <f>'Core Indicators'!GA109</f>
        <v>2</v>
      </c>
      <c r="Z109" s="35">
        <f>'Core Indicators'!GI109</f>
        <v>1</v>
      </c>
      <c r="AA109" s="35">
        <f>'Core Indicators'!GQ109</f>
        <v>0</v>
      </c>
      <c r="AB109" s="35">
        <f>'Core Indicators'!GY109</f>
        <v>0</v>
      </c>
      <c r="AC109" s="35">
        <f>'Core Indicators'!HG109</f>
        <v>0</v>
      </c>
      <c r="AD109" s="35">
        <f>'Core Indicators'!HO109</f>
        <v>1</v>
      </c>
      <c r="AE109" s="35">
        <f>'Core Indicators'!HW109</f>
        <v>0</v>
      </c>
      <c r="AF109" s="35">
        <f>'Core Indicators'!IE109</f>
        <v>1</v>
      </c>
      <c r="AG109" s="35">
        <f>'Core Indicators'!IM109</f>
        <v>3</v>
      </c>
    </row>
    <row r="110" spans="1:33" ht="20.100000000000001" customHeight="1" x14ac:dyDescent="0.25">
      <c r="A110" s="201" t="str">
        <f>'Core Indicators'!A:A</f>
        <v>Violence West-Darfur</v>
      </c>
      <c r="B110" s="201" t="str">
        <f>'Core Indicators'!B:B</f>
        <v>Other type of violence</v>
      </c>
      <c r="C110" s="201" t="str">
        <f>'Core Indicators'!C110</f>
        <v>SDN008</v>
      </c>
      <c r="D110" s="201" t="str">
        <f>'Core Indicators'!D110</f>
        <v>Sudan</v>
      </c>
      <c r="E110" s="201" t="str">
        <f>'Core Indicators'!E110</f>
        <v>SDN</v>
      </c>
      <c r="F110" s="36">
        <f>'Core Indicators'!O110</f>
        <v>79460</v>
      </c>
      <c r="G110" s="36">
        <f>'Core Indicators'!W110</f>
        <v>1892000</v>
      </c>
      <c r="H110" s="36">
        <f>'Core Indicators'!AE110</f>
        <v>1892000</v>
      </c>
      <c r="I110" s="36">
        <f>'Core Indicators'!AM110</f>
        <v>350000</v>
      </c>
      <c r="J110" s="36">
        <f>'Core Indicators'!AU110</f>
        <v>0</v>
      </c>
      <c r="K110" s="36">
        <f>'Core Indicators'!BC110</f>
        <v>0</v>
      </c>
      <c r="L110" s="36">
        <f>'Core Indicators'!BK110</f>
        <v>422</v>
      </c>
      <c r="M110" s="36">
        <f>'Core Indicators'!BS110</f>
        <v>55</v>
      </c>
      <c r="N110" s="36">
        <f>'Core Indicators'!CA110</f>
        <v>0</v>
      </c>
      <c r="O110" s="36" t="e">
        <f>'Core Indicators'!CI110</f>
        <v>#N/A</v>
      </c>
      <c r="P110" s="36">
        <f>'Core Indicators'!CQ110</f>
        <v>0</v>
      </c>
      <c r="Q110" s="36">
        <f>'Core Indicators'!DG110</f>
        <v>0</v>
      </c>
      <c r="R110" s="36">
        <f>'Core Indicators'!DO110</f>
        <v>962000</v>
      </c>
      <c r="S110" s="36">
        <f>'Core Indicators'!DW110</f>
        <v>130000</v>
      </c>
      <c r="T110" s="36">
        <f>'Core Indicators'!EE110</f>
        <v>720000</v>
      </c>
      <c r="U110" s="36">
        <f>'Core Indicators'!EM110</f>
        <v>80000</v>
      </c>
      <c r="V110" s="36">
        <f>'Core Indicators'!FC110</f>
        <v>2</v>
      </c>
      <c r="W110" s="36">
        <f>'Core Indicators'!FK110</f>
        <v>0</v>
      </c>
      <c r="X110" s="36">
        <f>'Core Indicators'!FS110</f>
        <v>0</v>
      </c>
      <c r="Y110" s="36">
        <f>'Core Indicators'!GA110</f>
        <v>2</v>
      </c>
      <c r="Z110" s="36">
        <f>'Core Indicators'!GI110</f>
        <v>2</v>
      </c>
      <c r="AA110" s="36">
        <f>'Core Indicators'!GQ110</f>
        <v>1</v>
      </c>
      <c r="AB110" s="36">
        <f>'Core Indicators'!GY110</f>
        <v>0</v>
      </c>
      <c r="AC110" s="36">
        <f>'Core Indicators'!HG110</f>
        <v>1</v>
      </c>
      <c r="AD110" s="36">
        <f>'Core Indicators'!HO110</f>
        <v>2</v>
      </c>
      <c r="AE110" s="36">
        <f>'Core Indicators'!HW110</f>
        <v>1</v>
      </c>
      <c r="AF110" s="36">
        <f>'Core Indicators'!IE110</f>
        <v>1</v>
      </c>
      <c r="AG110" s="36">
        <f>'Core Indicators'!IM110</f>
        <v>3</v>
      </c>
    </row>
    <row r="111" spans="1:33" ht="20.100000000000001" customHeight="1" x14ac:dyDescent="0.25">
      <c r="A111" s="202" t="str">
        <f>'Core Indicators'!A:A</f>
        <v>Drought in Senegal</v>
      </c>
      <c r="B111" s="202" t="str">
        <f>'Core Indicators'!B:B</f>
        <v>Drought</v>
      </c>
      <c r="C111" s="202" t="str">
        <f>'Core Indicators'!C111</f>
        <v>SEN002</v>
      </c>
      <c r="D111" s="202" t="str">
        <f>'Core Indicators'!D111</f>
        <v>Senegal</v>
      </c>
      <c r="E111" s="202" t="str">
        <f>'Core Indicators'!E111</f>
        <v>SEN</v>
      </c>
      <c r="F111" s="35">
        <f>'Core Indicators'!O111</f>
        <v>192530</v>
      </c>
      <c r="G111" s="35">
        <f>'Core Indicators'!W111</f>
        <v>16709000</v>
      </c>
      <c r="H111" s="35">
        <f>'Core Indicators'!AE111</f>
        <v>3188000</v>
      </c>
      <c r="I111" s="35" t="str">
        <f>'Core Indicators'!AM111</f>
        <v>x</v>
      </c>
      <c r="J111" s="35">
        <f>'Core Indicators'!AU111</f>
        <v>0</v>
      </c>
      <c r="K111" s="35">
        <f>'Core Indicators'!BC111</f>
        <v>0</v>
      </c>
      <c r="L111" s="35">
        <f>'Core Indicators'!BK111</f>
        <v>0</v>
      </c>
      <c r="M111" s="35">
        <f>'Core Indicators'!BS111</f>
        <v>0</v>
      </c>
      <c r="N111" s="35">
        <f>'Core Indicators'!CA111</f>
        <v>0</v>
      </c>
      <c r="O111" s="35" t="e">
        <f>'Core Indicators'!CI111</f>
        <v>#N/A</v>
      </c>
      <c r="P111" s="35" t="str">
        <f>'Core Indicators'!CQ111</f>
        <v>x</v>
      </c>
      <c r="Q111" s="35">
        <f>'Core Indicators'!DG111</f>
        <v>13521000</v>
      </c>
      <c r="R111" s="35">
        <f>'Core Indicators'!DO111</f>
        <v>2676000</v>
      </c>
      <c r="S111" s="35">
        <f>'Core Indicators'!DW111</f>
        <v>498000</v>
      </c>
      <c r="T111" s="35">
        <f>'Core Indicators'!EE111</f>
        <v>13000</v>
      </c>
      <c r="U111" s="35">
        <f>'Core Indicators'!EM111</f>
        <v>0</v>
      </c>
      <c r="V111" s="35">
        <f>'Core Indicators'!FC111</f>
        <v>4</v>
      </c>
      <c r="W111" s="35">
        <f>'Core Indicators'!FK111</f>
        <v>0</v>
      </c>
      <c r="X111" s="35">
        <f>'Core Indicators'!FS111</f>
        <v>0</v>
      </c>
      <c r="Y111" s="35">
        <f>'Core Indicators'!GA111</f>
        <v>0</v>
      </c>
      <c r="Z111" s="35">
        <f>'Core Indicators'!GI111</f>
        <v>0</v>
      </c>
      <c r="AA111" s="35">
        <f>'Core Indicators'!GQ111</f>
        <v>0</v>
      </c>
      <c r="AB111" s="35">
        <f>'Core Indicators'!GY111</f>
        <v>0</v>
      </c>
      <c r="AC111" s="35">
        <f>'Core Indicators'!HG111</f>
        <v>0</v>
      </c>
      <c r="AD111" s="35">
        <f>'Core Indicators'!HO111</f>
        <v>1</v>
      </c>
      <c r="AE111" s="35">
        <f>'Core Indicators'!HW111</f>
        <v>0</v>
      </c>
      <c r="AF111" s="35">
        <f>'Core Indicators'!IE111</f>
        <v>1</v>
      </c>
      <c r="AG111" s="35">
        <f>'Core Indicators'!IM111</f>
        <v>0</v>
      </c>
    </row>
    <row r="112" spans="1:33" ht="20.100000000000001" customHeight="1" x14ac:dyDescent="0.25">
      <c r="A112" s="201" t="str">
        <f>'Core Indicators'!A:A</f>
        <v>Complex crisis in El Salvador</v>
      </c>
      <c r="B112" s="201" t="str">
        <f>'Core Indicators'!B:B</f>
        <v>Complex crisis</v>
      </c>
      <c r="C112" s="201" t="str">
        <f>'Core Indicators'!C112</f>
        <v>SLV001</v>
      </c>
      <c r="D112" s="201" t="str">
        <f>'Core Indicators'!D112</f>
        <v>El Salvador</v>
      </c>
      <c r="E112" s="201" t="str">
        <f>'Core Indicators'!E112</f>
        <v>SLV</v>
      </c>
      <c r="F112" s="36">
        <f>'Core Indicators'!O112</f>
        <v>20700</v>
      </c>
      <c r="G112" s="36">
        <f>'Core Indicators'!W112</f>
        <v>6700000</v>
      </c>
      <c r="H112" s="36">
        <f>'Core Indicators'!AE112</f>
        <v>3200000</v>
      </c>
      <c r="I112" s="36">
        <f>'Core Indicators'!AM112</f>
        <v>13000</v>
      </c>
      <c r="J112" s="36" t="str">
        <f>'Core Indicators'!AU112</f>
        <v>x</v>
      </c>
      <c r="K112" s="36" t="str">
        <f>'Core Indicators'!BC112</f>
        <v>x</v>
      </c>
      <c r="L112" s="36">
        <f>'Core Indicators'!BK112</f>
        <v>936</v>
      </c>
      <c r="M112" s="36" t="str">
        <f>'Core Indicators'!BS112</f>
        <v>x</v>
      </c>
      <c r="N112" s="36" t="str">
        <f>'Core Indicators'!CA112</f>
        <v>x</v>
      </c>
      <c r="O112" s="36" t="e">
        <f>'Core Indicators'!CI112</f>
        <v>#N/A</v>
      </c>
      <c r="P112" s="36" t="str">
        <f>'Core Indicators'!CQ112</f>
        <v>x</v>
      </c>
      <c r="Q112" s="36">
        <f>'Core Indicators'!DG112</f>
        <v>3500000</v>
      </c>
      <c r="R112" s="36">
        <f>'Core Indicators'!DO112</f>
        <v>1500000</v>
      </c>
      <c r="S112" s="36">
        <f>'Core Indicators'!DW112</f>
        <v>1400000</v>
      </c>
      <c r="T112" s="36">
        <f>'Core Indicators'!EE112</f>
        <v>300000</v>
      </c>
      <c r="U112" s="36">
        <f>'Core Indicators'!EM112</f>
        <v>0</v>
      </c>
      <c r="V112" s="36">
        <f>'Core Indicators'!FC112</f>
        <v>3</v>
      </c>
      <c r="W112" s="36" t="str">
        <f>'Core Indicators'!FK112</f>
        <v>x</v>
      </c>
      <c r="X112" s="36" t="str">
        <f>'Core Indicators'!FS112</f>
        <v>x</v>
      </c>
      <c r="Y112" s="36">
        <f>'Core Indicators'!GA112</f>
        <v>0</v>
      </c>
      <c r="Z112" s="36">
        <f>'Core Indicators'!GI112</f>
        <v>3</v>
      </c>
      <c r="AA112" s="36">
        <f>'Core Indicators'!GQ112</f>
        <v>0</v>
      </c>
      <c r="AB112" s="36">
        <f>'Core Indicators'!GY112</f>
        <v>0</v>
      </c>
      <c r="AC112" s="36">
        <f>'Core Indicators'!HG112</f>
        <v>0</v>
      </c>
      <c r="AD112" s="36">
        <f>'Core Indicators'!HO112</f>
        <v>2</v>
      </c>
      <c r="AE112" s="36">
        <f>'Core Indicators'!HW112</f>
        <v>3</v>
      </c>
      <c r="AF112" s="36">
        <f>'Core Indicators'!IE112</f>
        <v>0</v>
      </c>
      <c r="AG112" s="36">
        <f>'Core Indicators'!IM112</f>
        <v>1</v>
      </c>
    </row>
    <row r="113" spans="1:33" ht="20.100000000000001" customHeight="1" x14ac:dyDescent="0.25">
      <c r="A113" s="202" t="str">
        <f>'Core Indicators'!A:A</f>
        <v>Complex crisis in Somalia</v>
      </c>
      <c r="B113" s="202" t="str">
        <f>'Core Indicators'!B:B</f>
        <v>Complex crisis</v>
      </c>
      <c r="C113" s="202" t="str">
        <f>'Core Indicators'!C113</f>
        <v>SOM001</v>
      </c>
      <c r="D113" s="202" t="str">
        <f>'Core Indicators'!D113</f>
        <v>Somalia</v>
      </c>
      <c r="E113" s="202" t="str">
        <f>'Core Indicators'!E113</f>
        <v>SOM</v>
      </c>
      <c r="F113" s="35">
        <f>'Core Indicators'!O113</f>
        <v>627340</v>
      </c>
      <c r="G113" s="35">
        <f>'Core Indicators'!W113</f>
        <v>15755000</v>
      </c>
      <c r="H113" s="35">
        <f>'Core Indicators'!AE113</f>
        <v>15736000</v>
      </c>
      <c r="I113" s="35">
        <f>'Core Indicators'!AM113</f>
        <v>3732000</v>
      </c>
      <c r="J113" s="35" t="str">
        <f>'Core Indicators'!AU113</f>
        <v>x</v>
      </c>
      <c r="K113" s="35" t="str">
        <f>'Core Indicators'!BC113</f>
        <v>x</v>
      </c>
      <c r="L113" s="35">
        <f>'Core Indicators'!BK113</f>
        <v>1457</v>
      </c>
      <c r="M113" s="35" t="str">
        <f>'Core Indicators'!BS113</f>
        <v>x</v>
      </c>
      <c r="N113" s="35" t="str">
        <f>'Core Indicators'!CA113</f>
        <v>x</v>
      </c>
      <c r="O113" s="35" t="e">
        <f>'Core Indicators'!CI113</f>
        <v>#N/A</v>
      </c>
      <c r="P113" s="35" t="str">
        <f>'Core Indicators'!CQ113</f>
        <v>x</v>
      </c>
      <c r="Q113" s="35">
        <f>'Core Indicators'!DG113</f>
        <v>19000</v>
      </c>
      <c r="R113" s="35">
        <f>'Core Indicators'!DO113</f>
        <v>8000000</v>
      </c>
      <c r="S113" s="35">
        <f>'Core Indicators'!DW113</f>
        <v>7700000</v>
      </c>
      <c r="T113" s="35">
        <f>'Core Indicators'!EE113</f>
        <v>36000</v>
      </c>
      <c r="U113" s="35">
        <f>'Core Indicators'!EM113</f>
        <v>0</v>
      </c>
      <c r="V113" s="35">
        <f>'Core Indicators'!FC113</f>
        <v>5</v>
      </c>
      <c r="W113" s="35" t="str">
        <f>'Core Indicators'!FK113</f>
        <v>x</v>
      </c>
      <c r="X113" s="35" t="str">
        <f>'Core Indicators'!FS113</f>
        <v>x</v>
      </c>
      <c r="Y113" s="35">
        <f>'Core Indicators'!GA113</f>
        <v>0</v>
      </c>
      <c r="Z113" s="35">
        <f>'Core Indicators'!GI113</f>
        <v>3</v>
      </c>
      <c r="AA113" s="35">
        <f>'Core Indicators'!GQ113</f>
        <v>3</v>
      </c>
      <c r="AB113" s="35">
        <f>'Core Indicators'!GY113</f>
        <v>3</v>
      </c>
      <c r="AC113" s="35">
        <f>'Core Indicators'!HG113</f>
        <v>2</v>
      </c>
      <c r="AD113" s="35">
        <f>'Core Indicators'!HO113</f>
        <v>3</v>
      </c>
      <c r="AE113" s="35">
        <f>'Core Indicators'!HW113</f>
        <v>2</v>
      </c>
      <c r="AF113" s="35">
        <f>'Core Indicators'!IE113</f>
        <v>1</v>
      </c>
      <c r="AG113" s="35">
        <f>'Core Indicators'!IM113</f>
        <v>2</v>
      </c>
    </row>
    <row r="114" spans="1:33" ht="20.100000000000001" customHeight="1" x14ac:dyDescent="0.25">
      <c r="A114" s="201" t="str">
        <f>'Core Indicators'!A:A</f>
        <v>Mixed Migration Flows in Somalia</v>
      </c>
      <c r="B114" s="201" t="str">
        <f>'Core Indicators'!B:B</f>
        <v>International displacement</v>
      </c>
      <c r="C114" s="201" t="str">
        <f>'Core Indicators'!C114</f>
        <v>SOM002</v>
      </c>
      <c r="D114" s="201" t="str">
        <f>'Core Indicators'!D114</f>
        <v>Somalia</v>
      </c>
      <c r="E114" s="201" t="str">
        <f>'Core Indicators'!E114</f>
        <v>SOM</v>
      </c>
      <c r="F114" s="36">
        <f>'Core Indicators'!O114</f>
        <v>28836</v>
      </c>
      <c r="G114" s="36">
        <f>'Core Indicators'!W114</f>
        <v>1322000</v>
      </c>
      <c r="H114" s="36">
        <f>'Core Indicators'!AE114</f>
        <v>25000</v>
      </c>
      <c r="I114" s="36">
        <f>'Core Indicators'!AM114</f>
        <v>25000</v>
      </c>
      <c r="J114" s="36" t="str">
        <f>'Core Indicators'!AU114</f>
        <v>x</v>
      </c>
      <c r="K114" s="36" t="str">
        <f>'Core Indicators'!BC114</f>
        <v>x</v>
      </c>
      <c r="L114" s="36">
        <f>'Core Indicators'!BK114</f>
        <v>2</v>
      </c>
      <c r="M114" s="36">
        <f>'Core Indicators'!BS114</f>
        <v>0</v>
      </c>
      <c r="N114" s="36">
        <f>'Core Indicators'!CA114</f>
        <v>0</v>
      </c>
      <c r="O114" s="36" t="e">
        <f>'Core Indicators'!CI114</f>
        <v>#N/A</v>
      </c>
      <c r="P114" s="36">
        <f>'Core Indicators'!CQ114</f>
        <v>0</v>
      </c>
      <c r="Q114" s="36">
        <f>'Core Indicators'!DG114</f>
        <v>1296000</v>
      </c>
      <c r="R114" s="36">
        <f>'Core Indicators'!DO114</f>
        <v>0</v>
      </c>
      <c r="S114" s="36">
        <f>'Core Indicators'!DW114</f>
        <v>0</v>
      </c>
      <c r="T114" s="36">
        <f>'Core Indicators'!EE114</f>
        <v>25000</v>
      </c>
      <c r="U114" s="36">
        <f>'Core Indicators'!EM114</f>
        <v>0</v>
      </c>
      <c r="V114" s="36">
        <f>'Core Indicators'!FC114</f>
        <v>1</v>
      </c>
      <c r="W114" s="36" t="str">
        <f>'Core Indicators'!FK114</f>
        <v>x</v>
      </c>
      <c r="X114" s="36" t="str">
        <f>'Core Indicators'!FS114</f>
        <v>x</v>
      </c>
      <c r="Y114" s="36">
        <f>'Core Indicators'!GA114</f>
        <v>0</v>
      </c>
      <c r="Z114" s="36">
        <f>'Core Indicators'!GI114</f>
        <v>3</v>
      </c>
      <c r="AA114" s="36">
        <f>'Core Indicators'!GQ114</f>
        <v>3</v>
      </c>
      <c r="AB114" s="36">
        <f>'Core Indicators'!GY114</f>
        <v>1</v>
      </c>
      <c r="AC114" s="36">
        <f>'Core Indicators'!HG114</f>
        <v>2</v>
      </c>
      <c r="AD114" s="36">
        <f>'Core Indicators'!HO114</f>
        <v>3</v>
      </c>
      <c r="AE114" s="36">
        <f>'Core Indicators'!HW114</f>
        <v>2</v>
      </c>
      <c r="AF114" s="36">
        <f>'Core Indicators'!IE114</f>
        <v>1</v>
      </c>
      <c r="AG114" s="36">
        <f>'Core Indicators'!IM114</f>
        <v>2</v>
      </c>
    </row>
    <row r="115" spans="1:33" ht="20.100000000000001" customHeight="1" x14ac:dyDescent="0.25">
      <c r="A115" s="202" t="str">
        <f>'Core Indicators'!A:A</f>
        <v>Drought in Somalia</v>
      </c>
      <c r="B115" s="202" t="str">
        <f>'Core Indicators'!B:B</f>
        <v>Drought</v>
      </c>
      <c r="C115" s="202" t="str">
        <f>'Core Indicators'!C115</f>
        <v>SOM005</v>
      </c>
      <c r="D115" s="202" t="str">
        <f>'Core Indicators'!D115</f>
        <v>Somalia</v>
      </c>
      <c r="E115" s="202" t="str">
        <f>'Core Indicators'!E115</f>
        <v>SOM</v>
      </c>
      <c r="F115" s="35">
        <f>'Core Indicators'!O115</f>
        <v>627340</v>
      </c>
      <c r="G115" s="35">
        <f>'Core Indicators'!W115</f>
        <v>15755000</v>
      </c>
      <c r="H115" s="35">
        <f>'Core Indicators'!AE115</f>
        <v>3200000</v>
      </c>
      <c r="I115" s="35">
        <f>'Core Indicators'!AM115</f>
        <v>245000</v>
      </c>
      <c r="J115" s="35">
        <f>'Core Indicators'!AU115</f>
        <v>0</v>
      </c>
      <c r="K115" s="35">
        <f>'Core Indicators'!BC115</f>
        <v>0</v>
      </c>
      <c r="L115" s="35">
        <f>'Core Indicators'!BK115</f>
        <v>0</v>
      </c>
      <c r="M115" s="35">
        <f>'Core Indicators'!BS115</f>
        <v>0</v>
      </c>
      <c r="N115" s="35">
        <f>'Core Indicators'!CA115</f>
        <v>0</v>
      </c>
      <c r="O115" s="35" t="e">
        <f>'Core Indicators'!CI115</f>
        <v>#N/A</v>
      </c>
      <c r="P115" s="35">
        <f>'Core Indicators'!CQ115</f>
        <v>0</v>
      </c>
      <c r="Q115" s="35">
        <f>'Core Indicators'!DG115</f>
        <v>12555000</v>
      </c>
      <c r="R115" s="35">
        <f>'Core Indicators'!DO115</f>
        <v>0</v>
      </c>
      <c r="S115" s="35">
        <f>'Core Indicators'!DW115</f>
        <v>2955000</v>
      </c>
      <c r="T115" s="35">
        <f>'Core Indicators'!EE115</f>
        <v>245000</v>
      </c>
      <c r="U115" s="35">
        <f>'Core Indicators'!EM115</f>
        <v>0</v>
      </c>
      <c r="V115" s="35">
        <f>'Core Indicators'!FC115</f>
        <v>5</v>
      </c>
      <c r="W115" s="35" t="e">
        <f>'Core Indicators'!FK115</f>
        <v>#N/A</v>
      </c>
      <c r="X115" s="35" t="e">
        <f>'Core Indicators'!FS115</f>
        <v>#N/A</v>
      </c>
      <c r="Y115" s="35">
        <f>'Core Indicators'!GA115</f>
        <v>0</v>
      </c>
      <c r="Z115" s="35">
        <f>'Core Indicators'!GI115</f>
        <v>3</v>
      </c>
      <c r="AA115" s="35">
        <f>'Core Indicators'!GQ115</f>
        <v>3</v>
      </c>
      <c r="AB115" s="35">
        <f>'Core Indicators'!GY115</f>
        <v>3</v>
      </c>
      <c r="AC115" s="35">
        <f>'Core Indicators'!HG115</f>
        <v>0</v>
      </c>
      <c r="AD115" s="35">
        <f>'Core Indicators'!HO115</f>
        <v>2</v>
      </c>
      <c r="AE115" s="35">
        <f>'Core Indicators'!HW115</f>
        <v>3</v>
      </c>
      <c r="AF115" s="35">
        <f>'Core Indicators'!IE115</f>
        <v>1</v>
      </c>
      <c r="AG115" s="35">
        <f>'Core Indicators'!IM115</f>
        <v>2</v>
      </c>
    </row>
    <row r="116" spans="1:33" ht="20.100000000000001" customHeight="1" x14ac:dyDescent="0.25">
      <c r="A116" s="201" t="str">
        <f>'Core Indicators'!A:A</f>
        <v>Complex crisis in South Sudan</v>
      </c>
      <c r="B116" s="201" t="str">
        <f>'Core Indicators'!B:B</f>
        <v>Complex crisis</v>
      </c>
      <c r="C116" s="201" t="str">
        <f>'Core Indicators'!C116</f>
        <v>SSD001</v>
      </c>
      <c r="D116" s="201" t="str">
        <f>'Core Indicators'!D116</f>
        <v>South Sudan</v>
      </c>
      <c r="E116" s="201" t="str">
        <f>'Core Indicators'!E116</f>
        <v>SSD</v>
      </c>
      <c r="F116" s="36">
        <f>'Core Indicators'!O116</f>
        <v>644000</v>
      </c>
      <c r="G116" s="36">
        <f>'Core Indicators'!W116</f>
        <v>11685000</v>
      </c>
      <c r="H116" s="36">
        <f>'Core Indicators'!AE116</f>
        <v>11685000</v>
      </c>
      <c r="I116" s="36">
        <f>'Core Indicators'!AM116</f>
        <v>4437000</v>
      </c>
      <c r="J116" s="36" t="str">
        <f>'Core Indicators'!AU116</f>
        <v>x</v>
      </c>
      <c r="K116" s="36">
        <f>'Core Indicators'!BC116</f>
        <v>600000</v>
      </c>
      <c r="L116" s="36">
        <f>'Core Indicators'!BK116</f>
        <v>1127</v>
      </c>
      <c r="M116" s="36" t="str">
        <f>'Core Indicators'!BS116</f>
        <v>x</v>
      </c>
      <c r="N116" s="36" t="str">
        <f>'Core Indicators'!CA116</f>
        <v>x</v>
      </c>
      <c r="O116" s="36" t="e">
        <f>'Core Indicators'!CI116</f>
        <v>#N/A</v>
      </c>
      <c r="P116" s="36">
        <f>'Core Indicators'!CQ116</f>
        <v>14369</v>
      </c>
      <c r="Q116" s="36">
        <f>'Core Indicators'!DG116</f>
        <v>0</v>
      </c>
      <c r="R116" s="36">
        <f>'Core Indicators'!DO116</f>
        <v>3400000</v>
      </c>
      <c r="S116" s="36">
        <f>'Core Indicators'!DW116</f>
        <v>4471000</v>
      </c>
      <c r="T116" s="36">
        <f>'Core Indicators'!EE116</f>
        <v>3829000</v>
      </c>
      <c r="U116" s="36">
        <f>'Core Indicators'!EM116</f>
        <v>0</v>
      </c>
      <c r="V116" s="36">
        <f>'Core Indicators'!FC116</f>
        <v>5</v>
      </c>
      <c r="W116" s="36" t="str">
        <f>'Core Indicators'!FK116</f>
        <v>x</v>
      </c>
      <c r="X116" s="36">
        <f>'Core Indicators'!FS116</f>
        <v>1500000</v>
      </c>
      <c r="Y116" s="36">
        <f>'Core Indicators'!GA116</f>
        <v>1</v>
      </c>
      <c r="Z116" s="36">
        <f>'Core Indicators'!GI116</f>
        <v>3</v>
      </c>
      <c r="AA116" s="36">
        <f>'Core Indicators'!GQ116</f>
        <v>2</v>
      </c>
      <c r="AB116" s="36">
        <f>'Core Indicators'!GY116</f>
        <v>3</v>
      </c>
      <c r="AC116" s="36">
        <f>'Core Indicators'!HG116</f>
        <v>0</v>
      </c>
      <c r="AD116" s="36">
        <f>'Core Indicators'!HO116</f>
        <v>2</v>
      </c>
      <c r="AE116" s="36">
        <f>'Core Indicators'!HW116</f>
        <v>3</v>
      </c>
      <c r="AF116" s="36">
        <f>'Core Indicators'!IE116</f>
        <v>3</v>
      </c>
      <c r="AG116" s="36">
        <f>'Core Indicators'!IM116</f>
        <v>3</v>
      </c>
    </row>
    <row r="117" spans="1:33" ht="20.100000000000001" customHeight="1" x14ac:dyDescent="0.25">
      <c r="A117" s="202" t="str">
        <f>'Core Indicators'!A:A</f>
        <v>Food Security Crisis in Eswatini</v>
      </c>
      <c r="B117" s="202" t="str">
        <f>'Core Indicators'!B:B</f>
        <v>Food Security</v>
      </c>
      <c r="C117" s="202" t="str">
        <f>'Core Indicators'!C117</f>
        <v>SWZ001</v>
      </c>
      <c r="D117" s="202" t="str">
        <f>'Core Indicators'!D117</f>
        <v>Eswatini</v>
      </c>
      <c r="E117" s="202" t="str">
        <f>'Core Indicators'!E117</f>
        <v>SWZ</v>
      </c>
      <c r="F117" s="35">
        <f>'Core Indicators'!O117</f>
        <v>17364</v>
      </c>
      <c r="G117" s="35">
        <f>'Core Indicators'!W117</f>
        <v>1172000</v>
      </c>
      <c r="H117" s="35">
        <f>'Core Indicators'!AE117</f>
        <v>712000</v>
      </c>
      <c r="I117" s="35">
        <f>'Core Indicators'!AM117</f>
        <v>0</v>
      </c>
      <c r="J117" s="35">
        <f>'Core Indicators'!AU117</f>
        <v>0</v>
      </c>
      <c r="K117" s="35">
        <f>'Core Indicators'!BC117</f>
        <v>0</v>
      </c>
      <c r="L117" s="35">
        <f>'Core Indicators'!BK117</f>
        <v>0</v>
      </c>
      <c r="M117" s="35" t="e">
        <f>'Core Indicators'!BS117</f>
        <v>#N/A</v>
      </c>
      <c r="N117" s="35" t="e">
        <f>'Core Indicators'!CA117</f>
        <v>#N/A</v>
      </c>
      <c r="O117" s="35" t="e">
        <f>'Core Indicators'!CI117</f>
        <v>#N/A</v>
      </c>
      <c r="P117" s="35" t="e">
        <f>'Core Indicators'!CQ117</f>
        <v>#N/A</v>
      </c>
      <c r="Q117" s="35">
        <f>'Core Indicators'!DG117</f>
        <v>460000</v>
      </c>
      <c r="R117" s="35">
        <f>'Core Indicators'!DO117</f>
        <v>376000</v>
      </c>
      <c r="S117" s="35">
        <f>'Core Indicators'!DW117</f>
        <v>286000</v>
      </c>
      <c r="T117" s="35">
        <f>'Core Indicators'!EE117</f>
        <v>50000</v>
      </c>
      <c r="U117" s="35">
        <f>'Core Indicators'!EM117</f>
        <v>0</v>
      </c>
      <c r="V117" s="35">
        <f>'Core Indicators'!FC117</f>
        <v>1</v>
      </c>
      <c r="W117" s="35" t="e">
        <f>'Core Indicators'!FK117</f>
        <v>#N/A</v>
      </c>
      <c r="X117" s="35" t="e">
        <f>'Core Indicators'!FS117</f>
        <v>#N/A</v>
      </c>
      <c r="Y117" s="35">
        <f>'Core Indicators'!GA117</f>
        <v>0</v>
      </c>
      <c r="Z117" s="35">
        <f>'Core Indicators'!GI117</f>
        <v>0</v>
      </c>
      <c r="AA117" s="35">
        <f>'Core Indicators'!GQ117</f>
        <v>0</v>
      </c>
      <c r="AB117" s="35">
        <f>'Core Indicators'!GY117</f>
        <v>0</v>
      </c>
      <c r="AC117" s="35">
        <f>'Core Indicators'!HG117</f>
        <v>0</v>
      </c>
      <c r="AD117" s="35">
        <f>'Core Indicators'!HO117</f>
        <v>2</v>
      </c>
      <c r="AE117" s="35">
        <f>'Core Indicators'!HW117</f>
        <v>2</v>
      </c>
      <c r="AF117" s="35">
        <f>'Core Indicators'!IE117</f>
        <v>0</v>
      </c>
      <c r="AG117" s="35">
        <f>'Core Indicators'!IM117</f>
        <v>1</v>
      </c>
    </row>
    <row r="118" spans="1:33" ht="20.100000000000001" customHeight="1" x14ac:dyDescent="0.25">
      <c r="A118" s="201" t="str">
        <f>'Core Indicators'!A:A</f>
        <v>Syrian conflict</v>
      </c>
      <c r="B118" s="201" t="str">
        <f>'Core Indicators'!B:B</f>
        <v>Complex crisis</v>
      </c>
      <c r="C118" s="201" t="str">
        <f>'Core Indicators'!C118</f>
        <v>SYR001</v>
      </c>
      <c r="D118" s="201" t="str">
        <f>'Core Indicators'!D118</f>
        <v>Syria</v>
      </c>
      <c r="E118" s="201" t="str">
        <f>'Core Indicators'!E118</f>
        <v>SYR</v>
      </c>
      <c r="F118" s="36">
        <f>'Core Indicators'!O118</f>
        <v>185180</v>
      </c>
      <c r="G118" s="36">
        <f>'Core Indicators'!W118</f>
        <v>17500000</v>
      </c>
      <c r="H118" s="36">
        <f>'Core Indicators'!AE118</f>
        <v>17500000</v>
      </c>
      <c r="I118" s="36">
        <f>'Core Indicators'!AM118</f>
        <v>15698000</v>
      </c>
      <c r="J118" s="36" t="str">
        <f>'Core Indicators'!AU118</f>
        <v>x</v>
      </c>
      <c r="K118" s="36" t="str">
        <f>'Core Indicators'!BC118</f>
        <v>x</v>
      </c>
      <c r="L118" s="36">
        <f>'Core Indicators'!BK118</f>
        <v>2701</v>
      </c>
      <c r="M118" s="36" t="str">
        <f>'Core Indicators'!BS118</f>
        <v>x</v>
      </c>
      <c r="N118" s="36" t="str">
        <f>'Core Indicators'!CA118</f>
        <v>x</v>
      </c>
      <c r="O118" s="36" t="e">
        <f>'Core Indicators'!CI118</f>
        <v>#N/A</v>
      </c>
      <c r="P118" s="36" t="str">
        <f>'Core Indicators'!CQ118</f>
        <v>x</v>
      </c>
      <c r="Q118" s="36">
        <f>'Core Indicators'!DG118</f>
        <v>0</v>
      </c>
      <c r="R118" s="36">
        <f>'Core Indicators'!DO118</f>
        <v>4100000</v>
      </c>
      <c r="S118" s="36">
        <f>'Core Indicators'!DW118</f>
        <v>630000</v>
      </c>
      <c r="T118" s="36">
        <f>'Core Indicators'!EE118</f>
        <v>11270000</v>
      </c>
      <c r="U118" s="36">
        <f>'Core Indicators'!EM118</f>
        <v>1500000</v>
      </c>
      <c r="V118" s="36">
        <f>'Core Indicators'!FC118</f>
        <v>5</v>
      </c>
      <c r="W118" s="36" t="str">
        <f>'Core Indicators'!FK118</f>
        <v>x</v>
      </c>
      <c r="X118" s="36">
        <f>'Core Indicators'!FS118</f>
        <v>1160000</v>
      </c>
      <c r="Y118" s="36">
        <f>'Core Indicators'!GA118</f>
        <v>1</v>
      </c>
      <c r="Z118" s="36">
        <f>'Core Indicators'!GI118</f>
        <v>3</v>
      </c>
      <c r="AA118" s="36">
        <f>'Core Indicators'!GQ118</f>
        <v>2</v>
      </c>
      <c r="AB118" s="36">
        <f>'Core Indicators'!GY118</f>
        <v>3</v>
      </c>
      <c r="AC118" s="36">
        <f>'Core Indicators'!HG118</f>
        <v>2</v>
      </c>
      <c r="AD118" s="36">
        <f>'Core Indicators'!HO118</f>
        <v>3</v>
      </c>
      <c r="AE118" s="36">
        <f>'Core Indicators'!HW118</f>
        <v>3</v>
      </c>
      <c r="AF118" s="36">
        <f>'Core Indicators'!IE118</f>
        <v>2</v>
      </c>
      <c r="AG118" s="36">
        <f>'Core Indicators'!IM118</f>
        <v>3</v>
      </c>
    </row>
    <row r="119" spans="1:33" ht="20.100000000000001" customHeight="1" x14ac:dyDescent="0.25">
      <c r="A119" s="202" t="str">
        <f>'Core Indicators'!A:A</f>
        <v>Complex crisis in Chad</v>
      </c>
      <c r="B119" s="202" t="str">
        <f>'Core Indicators'!B:B</f>
        <v>Multiple crises country</v>
      </c>
      <c r="C119" s="202" t="str">
        <f>'Core Indicators'!C119</f>
        <v>TCD001</v>
      </c>
      <c r="D119" s="202" t="str">
        <f>'Core Indicators'!D119</f>
        <v>Chad</v>
      </c>
      <c r="E119" s="202" t="str">
        <f>'Core Indicators'!E119</f>
        <v>TCD</v>
      </c>
      <c r="F119" s="35">
        <f>'Core Indicators'!O119</f>
        <v>1259200</v>
      </c>
      <c r="G119" s="35">
        <f>'Core Indicators'!W119</f>
        <v>16797000</v>
      </c>
      <c r="H119" s="35">
        <f>'Core Indicators'!AE119</f>
        <v>7607000</v>
      </c>
      <c r="I119" s="35">
        <f>'Core Indicators'!AM119</f>
        <v>1043000</v>
      </c>
      <c r="J119" s="35" t="str">
        <f>'Core Indicators'!AU119</f>
        <v>x</v>
      </c>
      <c r="K119" s="35" t="str">
        <f>'Core Indicators'!BC119</f>
        <v>x</v>
      </c>
      <c r="L119" s="35">
        <f>'Core Indicators'!BK119</f>
        <v>145</v>
      </c>
      <c r="M119" s="35" t="str">
        <f>'Core Indicators'!BS119</f>
        <v>x</v>
      </c>
      <c r="N119" s="35" t="str">
        <f>'Core Indicators'!CA119</f>
        <v>x</v>
      </c>
      <c r="O119" s="35" t="e">
        <f>'Core Indicators'!CI119</f>
        <v>#N/A</v>
      </c>
      <c r="P119" s="35" t="str">
        <f>'Core Indicators'!CQ119</f>
        <v>x</v>
      </c>
      <c r="Q119" s="35">
        <f>'Core Indicators'!DG119</f>
        <v>9175000</v>
      </c>
      <c r="R119" s="35">
        <f>'Core Indicators'!DO119</f>
        <v>1207000</v>
      </c>
      <c r="S119" s="35">
        <f>'Core Indicators'!DW119</f>
        <v>4736000</v>
      </c>
      <c r="T119" s="35">
        <f>'Core Indicators'!EE119</f>
        <v>1472000</v>
      </c>
      <c r="U119" s="35">
        <f>'Core Indicators'!EM119</f>
        <v>192000</v>
      </c>
      <c r="V119" s="35">
        <f>'Core Indicators'!FC119</f>
        <v>5</v>
      </c>
      <c r="W119" s="35" t="str">
        <f>'Core Indicators'!FK119</f>
        <v>x</v>
      </c>
      <c r="X119" s="35" t="str">
        <f>'Core Indicators'!FS119</f>
        <v>x</v>
      </c>
      <c r="Y119" s="35">
        <f>'Core Indicators'!GA119</f>
        <v>1</v>
      </c>
      <c r="Z119" s="35">
        <f>'Core Indicators'!GI119</f>
        <v>3</v>
      </c>
      <c r="AA119" s="35">
        <f>'Core Indicators'!GQ119</f>
        <v>1</v>
      </c>
      <c r="AB119" s="35">
        <f>'Core Indicators'!GY119</f>
        <v>0</v>
      </c>
      <c r="AC119" s="35">
        <f>'Core Indicators'!HG119</f>
        <v>0</v>
      </c>
      <c r="AD119" s="35">
        <f>'Core Indicators'!HO119</f>
        <v>2</v>
      </c>
      <c r="AE119" s="35">
        <f>'Core Indicators'!HW119</f>
        <v>3</v>
      </c>
      <c r="AF119" s="35">
        <f>'Core Indicators'!IE119</f>
        <v>2</v>
      </c>
      <c r="AG119" s="35">
        <f>'Core Indicators'!IM119</f>
        <v>3</v>
      </c>
    </row>
    <row r="120" spans="1:33" ht="20.100000000000001" customHeight="1" x14ac:dyDescent="0.25">
      <c r="A120" s="201" t="str">
        <f>'Core Indicators'!A:A</f>
        <v>Boko Haram in Chad</v>
      </c>
      <c r="B120" s="201" t="str">
        <f>'Core Indicators'!B:B</f>
        <v>Conflict</v>
      </c>
      <c r="C120" s="201" t="str">
        <f>'Core Indicators'!C120</f>
        <v>TCD003</v>
      </c>
      <c r="D120" s="201" t="str">
        <f>'Core Indicators'!D120</f>
        <v>Chad</v>
      </c>
      <c r="E120" s="201" t="str">
        <f>'Core Indicators'!E120</f>
        <v>TCD</v>
      </c>
      <c r="F120" s="36">
        <f>'Core Indicators'!O120</f>
        <v>19915</v>
      </c>
      <c r="G120" s="36">
        <f>'Core Indicators'!W120</f>
        <v>686000</v>
      </c>
      <c r="H120" s="36">
        <f>'Core Indicators'!AE120</f>
        <v>686000</v>
      </c>
      <c r="I120" s="36">
        <f>'Core Indicators'!AM120</f>
        <v>413000</v>
      </c>
      <c r="J120" s="36" t="str">
        <f>'Core Indicators'!AU120</f>
        <v>x</v>
      </c>
      <c r="K120" s="36" t="str">
        <f>'Core Indicators'!BC120</f>
        <v>x</v>
      </c>
      <c r="L120" s="36">
        <f>'Core Indicators'!BK120</f>
        <v>71</v>
      </c>
      <c r="M120" s="36" t="str">
        <f>'Core Indicators'!BS120</f>
        <v>x</v>
      </c>
      <c r="N120" s="36" t="str">
        <f>'Core Indicators'!CA120</f>
        <v>x</v>
      </c>
      <c r="O120" s="36" t="e">
        <f>'Core Indicators'!CI120</f>
        <v>#N/A</v>
      </c>
      <c r="P120" s="36" t="str">
        <f>'Core Indicators'!CQ120</f>
        <v>x</v>
      </c>
      <c r="Q120" s="36">
        <f>'Core Indicators'!DG120</f>
        <v>0</v>
      </c>
      <c r="R120" s="36">
        <f>'Core Indicators'!DO120</f>
        <v>318000</v>
      </c>
      <c r="S120" s="36">
        <f>'Core Indicators'!DW120</f>
        <v>98000</v>
      </c>
      <c r="T120" s="36">
        <f>'Core Indicators'!EE120</f>
        <v>147000</v>
      </c>
      <c r="U120" s="36">
        <f>'Core Indicators'!EM120</f>
        <v>122000</v>
      </c>
      <c r="V120" s="36">
        <f>'Core Indicators'!FC120</f>
        <v>5</v>
      </c>
      <c r="W120" s="36" t="str">
        <f>'Core Indicators'!FK120</f>
        <v>x</v>
      </c>
      <c r="X120" s="36" t="str">
        <f>'Core Indicators'!FS120</f>
        <v>x</v>
      </c>
      <c r="Y120" s="36">
        <f>'Core Indicators'!GA120</f>
        <v>1</v>
      </c>
      <c r="Z120" s="36">
        <f>'Core Indicators'!GI120</f>
        <v>3</v>
      </c>
      <c r="AA120" s="36">
        <f>'Core Indicators'!GQ120</f>
        <v>1</v>
      </c>
      <c r="AB120" s="36">
        <f>'Core Indicators'!GY120</f>
        <v>0</v>
      </c>
      <c r="AC120" s="36">
        <f>'Core Indicators'!HG120</f>
        <v>0</v>
      </c>
      <c r="AD120" s="36">
        <f>'Core Indicators'!HO120</f>
        <v>2</v>
      </c>
      <c r="AE120" s="36">
        <f>'Core Indicators'!HW120</f>
        <v>3</v>
      </c>
      <c r="AF120" s="36">
        <f>'Core Indicators'!IE120</f>
        <v>0</v>
      </c>
      <c r="AG120" s="36">
        <f>'Core Indicators'!IM120</f>
        <v>3</v>
      </c>
    </row>
    <row r="121" spans="1:33" ht="20.100000000000001" customHeight="1" x14ac:dyDescent="0.25">
      <c r="A121" s="202" t="str">
        <f>'Core Indicators'!A:A</f>
        <v>CAR refugees in Chad</v>
      </c>
      <c r="B121" s="202" t="str">
        <f>'Core Indicators'!B:B</f>
        <v>International displacement</v>
      </c>
      <c r="C121" s="202" t="str">
        <f>'Core Indicators'!C121</f>
        <v>TCD004</v>
      </c>
      <c r="D121" s="202" t="str">
        <f>'Core Indicators'!D121</f>
        <v>Chad</v>
      </c>
      <c r="E121" s="202" t="str">
        <f>'Core Indicators'!E121</f>
        <v>TCD</v>
      </c>
      <c r="F121" s="35">
        <f>'Core Indicators'!O121</f>
        <v>154623</v>
      </c>
      <c r="G121" s="35">
        <f>'Core Indicators'!W121</f>
        <v>4456000</v>
      </c>
      <c r="H121" s="35">
        <f>'Core Indicators'!AE121</f>
        <v>1004000</v>
      </c>
      <c r="I121" s="35">
        <f>'Core Indicators'!AM121</f>
        <v>173000</v>
      </c>
      <c r="J121" s="35" t="str">
        <f>'Core Indicators'!AU121</f>
        <v>x</v>
      </c>
      <c r="K121" s="35" t="str">
        <f>'Core Indicators'!BC121</f>
        <v>x</v>
      </c>
      <c r="L121" s="35" t="str">
        <f>'Core Indicators'!BK121</f>
        <v>x</v>
      </c>
      <c r="M121" s="35" t="str">
        <f>'Core Indicators'!BS121</f>
        <v>x</v>
      </c>
      <c r="N121" s="35">
        <f>'Core Indicators'!CA121</f>
        <v>0</v>
      </c>
      <c r="O121" s="35" t="e">
        <f>'Core Indicators'!CI121</f>
        <v>#N/A</v>
      </c>
      <c r="P121" s="35" t="str">
        <f>'Core Indicators'!CQ121</f>
        <v>x</v>
      </c>
      <c r="Q121" s="35">
        <f>'Core Indicators'!DG121</f>
        <v>3452000</v>
      </c>
      <c r="R121" s="35">
        <f>'Core Indicators'!DO121</f>
        <v>0</v>
      </c>
      <c r="S121" s="35">
        <f>'Core Indicators'!DW121</f>
        <v>743000</v>
      </c>
      <c r="T121" s="35">
        <f>'Core Indicators'!EE121</f>
        <v>261000</v>
      </c>
      <c r="U121" s="35">
        <f>'Core Indicators'!EM121</f>
        <v>0</v>
      </c>
      <c r="V121" s="35">
        <f>'Core Indicators'!FC121</f>
        <v>3</v>
      </c>
      <c r="W121" s="35" t="str">
        <f>'Core Indicators'!FK121</f>
        <v>x</v>
      </c>
      <c r="X121" s="35" t="str">
        <f>'Core Indicators'!FS121</f>
        <v>x</v>
      </c>
      <c r="Y121" s="35">
        <f>'Core Indicators'!GA121</f>
        <v>1</v>
      </c>
      <c r="Z121" s="35">
        <f>'Core Indicators'!GI121</f>
        <v>2</v>
      </c>
      <c r="AA121" s="35">
        <f>'Core Indicators'!GQ121</f>
        <v>1</v>
      </c>
      <c r="AB121" s="35">
        <f>'Core Indicators'!GY121</f>
        <v>0</v>
      </c>
      <c r="AC121" s="35">
        <f>'Core Indicators'!HG121</f>
        <v>0</v>
      </c>
      <c r="AD121" s="35">
        <f>'Core Indicators'!HO121</f>
        <v>2</v>
      </c>
      <c r="AE121" s="35">
        <f>'Core Indicators'!HW121</f>
        <v>0</v>
      </c>
      <c r="AF121" s="35">
        <f>'Core Indicators'!IE121</f>
        <v>0</v>
      </c>
      <c r="AG121" s="35">
        <f>'Core Indicators'!IM121</f>
        <v>2</v>
      </c>
    </row>
    <row r="122" spans="1:33" ht="20.100000000000001" customHeight="1" x14ac:dyDescent="0.25">
      <c r="A122" s="201" t="str">
        <f>'Core Indicators'!A:A</f>
        <v>Darfur refugees in Chad</v>
      </c>
      <c r="B122" s="201" t="str">
        <f>'Core Indicators'!B:B</f>
        <v>International displacement</v>
      </c>
      <c r="C122" s="201" t="str">
        <f>'Core Indicators'!C122</f>
        <v>TCD005</v>
      </c>
      <c r="D122" s="201" t="str">
        <f>'Core Indicators'!D122</f>
        <v>Chad</v>
      </c>
      <c r="E122" s="201" t="str">
        <f>'Core Indicators'!E122</f>
        <v>TCD</v>
      </c>
      <c r="F122" s="36">
        <f>'Core Indicators'!O122</f>
        <v>205671</v>
      </c>
      <c r="G122" s="36">
        <f>'Core Indicators'!W122</f>
        <v>2577000</v>
      </c>
      <c r="H122" s="36">
        <f>'Core Indicators'!AE122</f>
        <v>1123000</v>
      </c>
      <c r="I122" s="36">
        <f>'Core Indicators'!AM122</f>
        <v>371000</v>
      </c>
      <c r="J122" s="36" t="str">
        <f>'Core Indicators'!AU122</f>
        <v>x</v>
      </c>
      <c r="K122" s="36" t="str">
        <f>'Core Indicators'!BC122</f>
        <v>x</v>
      </c>
      <c r="L122" s="36">
        <f>'Core Indicators'!BK122</f>
        <v>25</v>
      </c>
      <c r="M122" s="36" t="str">
        <f>'Core Indicators'!BS122</f>
        <v>x</v>
      </c>
      <c r="N122" s="36">
        <f>'Core Indicators'!CA122</f>
        <v>0</v>
      </c>
      <c r="O122" s="36" t="e">
        <f>'Core Indicators'!CI122</f>
        <v>#N/A</v>
      </c>
      <c r="P122" s="36" t="str">
        <f>'Core Indicators'!CQ122</f>
        <v>x</v>
      </c>
      <c r="Q122" s="36">
        <f>'Core Indicators'!DG122</f>
        <v>1454000</v>
      </c>
      <c r="R122" s="36">
        <f>'Core Indicators'!DO122</f>
        <v>0</v>
      </c>
      <c r="S122" s="36">
        <f>'Core Indicators'!DW122</f>
        <v>694000</v>
      </c>
      <c r="T122" s="36">
        <f>'Core Indicators'!EE122</f>
        <v>429000</v>
      </c>
      <c r="U122" s="36">
        <f>'Core Indicators'!EM122</f>
        <v>0</v>
      </c>
      <c r="V122" s="36">
        <f>'Core Indicators'!FC122</f>
        <v>2</v>
      </c>
      <c r="W122" s="36" t="str">
        <f>'Core Indicators'!FK122</f>
        <v>x</v>
      </c>
      <c r="X122" s="36" t="str">
        <f>'Core Indicators'!FS122</f>
        <v>x</v>
      </c>
      <c r="Y122" s="36">
        <f>'Core Indicators'!GA122</f>
        <v>1</v>
      </c>
      <c r="Z122" s="36">
        <f>'Core Indicators'!GI122</f>
        <v>2</v>
      </c>
      <c r="AA122" s="36">
        <f>'Core Indicators'!GQ122</f>
        <v>1</v>
      </c>
      <c r="AB122" s="36">
        <f>'Core Indicators'!GY122</f>
        <v>0</v>
      </c>
      <c r="AC122" s="36">
        <f>'Core Indicators'!HG122</f>
        <v>0</v>
      </c>
      <c r="AD122" s="36">
        <f>'Core Indicators'!HO122</f>
        <v>2</v>
      </c>
      <c r="AE122" s="36">
        <f>'Core Indicators'!HW122</f>
        <v>0</v>
      </c>
      <c r="AF122" s="36">
        <f>'Core Indicators'!IE122</f>
        <v>0</v>
      </c>
      <c r="AG122" s="36">
        <f>'Core Indicators'!IM122</f>
        <v>1</v>
      </c>
    </row>
    <row r="123" spans="1:33" ht="20.100000000000001" customHeight="1" x14ac:dyDescent="0.25">
      <c r="A123" s="202" t="str">
        <f>'Core Indicators'!A:A</f>
        <v>Tibesti Conflict in Chad</v>
      </c>
      <c r="B123" s="202" t="str">
        <f>'Core Indicators'!B:B</f>
        <v>Conflict</v>
      </c>
      <c r="C123" s="202" t="str">
        <f>'Core Indicators'!C123</f>
        <v>TCD006</v>
      </c>
      <c r="D123" s="202" t="str">
        <f>'Core Indicators'!D123</f>
        <v>Chad</v>
      </c>
      <c r="E123" s="202" t="str">
        <f>'Core Indicators'!E123</f>
        <v>TCD</v>
      </c>
      <c r="F123" s="35">
        <f>'Core Indicators'!O123</f>
        <v>220000</v>
      </c>
      <c r="G123" s="35">
        <f>'Core Indicators'!W123</f>
        <v>38000</v>
      </c>
      <c r="H123" s="35">
        <f>'Core Indicators'!AE123</f>
        <v>38000</v>
      </c>
      <c r="I123" s="35" t="str">
        <f>'Core Indicators'!AM123</f>
        <v>x</v>
      </c>
      <c r="J123" s="35" t="str">
        <f>'Core Indicators'!AU123</f>
        <v>x</v>
      </c>
      <c r="K123" s="35" t="str">
        <f>'Core Indicators'!BC123</f>
        <v>x</v>
      </c>
      <c r="L123" s="35">
        <f>'Core Indicators'!BK123</f>
        <v>4</v>
      </c>
      <c r="M123" s="35" t="str">
        <f>'Core Indicators'!BS123</f>
        <v>x</v>
      </c>
      <c r="N123" s="35" t="str">
        <f>'Core Indicators'!CA123</f>
        <v>x</v>
      </c>
      <c r="O123" s="35" t="e">
        <f>'Core Indicators'!CI123</f>
        <v>#N/A</v>
      </c>
      <c r="P123" s="35" t="str">
        <f>'Core Indicators'!CQ123</f>
        <v>x</v>
      </c>
      <c r="Q123" s="35">
        <f>'Core Indicators'!DG123</f>
        <v>0</v>
      </c>
      <c r="R123" s="35">
        <f>'Core Indicators'!DO123</f>
        <v>20000</v>
      </c>
      <c r="S123" s="35">
        <f>'Core Indicators'!DW123</f>
        <v>11000</v>
      </c>
      <c r="T123" s="35">
        <f>'Core Indicators'!EE123</f>
        <v>6000</v>
      </c>
      <c r="U123" s="35">
        <f>'Core Indicators'!EM123</f>
        <v>1000</v>
      </c>
      <c r="V123" s="35">
        <f>'Core Indicators'!FC123</f>
        <v>3</v>
      </c>
      <c r="W123" s="35" t="str">
        <f>'Core Indicators'!FK123</f>
        <v>x</v>
      </c>
      <c r="X123" s="35" t="str">
        <f>'Core Indicators'!FS123</f>
        <v>x</v>
      </c>
      <c r="Y123" s="35">
        <f>'Core Indicators'!GA123</f>
        <v>1</v>
      </c>
      <c r="Z123" s="35">
        <f>'Core Indicators'!GI123</f>
        <v>2</v>
      </c>
      <c r="AA123" s="35">
        <f>'Core Indicators'!GQ123</f>
        <v>1</v>
      </c>
      <c r="AB123" s="35">
        <f>'Core Indicators'!GY123</f>
        <v>0</v>
      </c>
      <c r="AC123" s="35">
        <f>'Core Indicators'!HG123</f>
        <v>0</v>
      </c>
      <c r="AD123" s="35">
        <f>'Core Indicators'!HO123</f>
        <v>2</v>
      </c>
      <c r="AE123" s="35">
        <f>'Core Indicators'!HW123</f>
        <v>0</v>
      </c>
      <c r="AF123" s="35">
        <f>'Core Indicators'!IE123</f>
        <v>0</v>
      </c>
      <c r="AG123" s="35">
        <f>'Core Indicators'!IM123</f>
        <v>2</v>
      </c>
    </row>
    <row r="124" spans="1:33" ht="20.100000000000001" customHeight="1" x14ac:dyDescent="0.25">
      <c r="A124" s="201" t="str">
        <f>'Core Indicators'!A:A</f>
        <v>Multiple situations in Thailand</v>
      </c>
      <c r="B124" s="201" t="str">
        <f>'Core Indicators'!B:B</f>
        <v>Multiple crises country</v>
      </c>
      <c r="C124" s="201" t="str">
        <f>'Core Indicators'!C124</f>
        <v>THA001</v>
      </c>
      <c r="D124" s="201" t="str">
        <f>'Core Indicators'!D124</f>
        <v>Thailand</v>
      </c>
      <c r="E124" s="201" t="str">
        <f>'Core Indicators'!E124</f>
        <v>THA</v>
      </c>
      <c r="F124" s="36">
        <f>'Core Indicators'!O124</f>
        <v>30342</v>
      </c>
      <c r="G124" s="36">
        <f>'Core Indicators'!W124</f>
        <v>3549000</v>
      </c>
      <c r="H124" s="36">
        <f>'Core Indicators'!AE124</f>
        <v>91000</v>
      </c>
      <c r="I124" s="36">
        <f>'Core Indicators'!AM124</f>
        <v>91000</v>
      </c>
      <c r="J124" s="36" t="str">
        <f>'Core Indicators'!AU124</f>
        <v>x</v>
      </c>
      <c r="K124" s="36" t="str">
        <f>'Core Indicators'!BC124</f>
        <v>x</v>
      </c>
      <c r="L124" s="36">
        <f>'Core Indicators'!BK124</f>
        <v>24</v>
      </c>
      <c r="M124" s="36" t="str">
        <f>'Core Indicators'!BS124</f>
        <v>x</v>
      </c>
      <c r="N124" s="36" t="str">
        <f>'Core Indicators'!CA124</f>
        <v>x</v>
      </c>
      <c r="O124" s="36" t="e">
        <f>'Core Indicators'!CI124</f>
        <v>#N/A</v>
      </c>
      <c r="P124" s="36" t="str">
        <f>'Core Indicators'!CQ124</f>
        <v>x</v>
      </c>
      <c r="Q124" s="36">
        <f>'Core Indicators'!DG124</f>
        <v>3458000</v>
      </c>
      <c r="R124" s="36">
        <f>'Core Indicators'!DO124</f>
        <v>0</v>
      </c>
      <c r="S124" s="36">
        <f>'Core Indicators'!DW124</f>
        <v>91000</v>
      </c>
      <c r="T124" s="36">
        <f>'Core Indicators'!EE124</f>
        <v>0</v>
      </c>
      <c r="U124" s="36">
        <f>'Core Indicators'!EM124</f>
        <v>0</v>
      </c>
      <c r="V124" s="36">
        <f>'Core Indicators'!FC124</f>
        <v>2</v>
      </c>
      <c r="W124" s="36" t="str">
        <f>'Core Indicators'!FK124</f>
        <v>x</v>
      </c>
      <c r="X124" s="36" t="str">
        <f>'Core Indicators'!FS124</f>
        <v>x</v>
      </c>
      <c r="Y124" s="36">
        <f>'Core Indicators'!GA124</f>
        <v>0</v>
      </c>
      <c r="Z124" s="36">
        <f>'Core Indicators'!GI124</f>
        <v>1</v>
      </c>
      <c r="AA124" s="36">
        <f>'Core Indicators'!GQ124</f>
        <v>1</v>
      </c>
      <c r="AB124" s="36">
        <f>'Core Indicators'!GY124</f>
        <v>0</v>
      </c>
      <c r="AC124" s="36">
        <f>'Core Indicators'!HG124</f>
        <v>2</v>
      </c>
      <c r="AD124" s="36">
        <f>'Core Indicators'!HO124</f>
        <v>2</v>
      </c>
      <c r="AE124" s="36">
        <f>'Core Indicators'!HW124</f>
        <v>1</v>
      </c>
      <c r="AF124" s="36">
        <f>'Core Indicators'!IE124</f>
        <v>3</v>
      </c>
      <c r="AG124" s="36">
        <f>'Core Indicators'!IM124</f>
        <v>1</v>
      </c>
    </row>
    <row r="125" spans="1:33" ht="20.100000000000001" customHeight="1" x14ac:dyDescent="0.25">
      <c r="A125" s="202" t="str">
        <f>'Core Indicators'!A:A</f>
        <v xml:space="preserve">Conflict in southern Thailand </v>
      </c>
      <c r="B125" s="202" t="str">
        <f>'Core Indicators'!B:B</f>
        <v>Conflict</v>
      </c>
      <c r="C125" s="202" t="str">
        <f>'Core Indicators'!C125</f>
        <v>THA002</v>
      </c>
      <c r="D125" s="202" t="str">
        <f>'Core Indicators'!D125</f>
        <v>Thailand</v>
      </c>
      <c r="E125" s="202" t="str">
        <f>'Core Indicators'!E125</f>
        <v>THA</v>
      </c>
      <c r="F125" s="35">
        <f>'Core Indicators'!O125</f>
        <v>18330</v>
      </c>
      <c r="G125" s="35">
        <f>'Core Indicators'!W125</f>
        <v>3458000</v>
      </c>
      <c r="H125" s="35" t="str">
        <f>'Core Indicators'!AE125</f>
        <v>x</v>
      </c>
      <c r="I125" s="35" t="str">
        <f>'Core Indicators'!AM125</f>
        <v>x</v>
      </c>
      <c r="J125" s="35" t="str">
        <f>'Core Indicators'!AU125</f>
        <v>x</v>
      </c>
      <c r="K125" s="35" t="str">
        <f>'Core Indicators'!BC125</f>
        <v>x</v>
      </c>
      <c r="L125" s="35">
        <f>'Core Indicators'!BK125</f>
        <v>24</v>
      </c>
      <c r="M125" s="35" t="str">
        <f>'Core Indicators'!BS125</f>
        <v>x</v>
      </c>
      <c r="N125" s="35" t="str">
        <f>'Core Indicators'!CA125</f>
        <v>x</v>
      </c>
      <c r="O125" s="35" t="e">
        <f>'Core Indicators'!CI125</f>
        <v>#N/A</v>
      </c>
      <c r="P125" s="35" t="str">
        <f>'Core Indicators'!CQ125</f>
        <v>x</v>
      </c>
      <c r="Q125" s="35" t="str">
        <f>'Core Indicators'!DG125</f>
        <v>x</v>
      </c>
      <c r="R125" s="35" t="str">
        <f>'Core Indicators'!DO125</f>
        <v>x</v>
      </c>
      <c r="S125" s="35" t="str">
        <f>'Core Indicators'!DW125</f>
        <v>x</v>
      </c>
      <c r="T125" s="35" t="str">
        <f>'Core Indicators'!EE125</f>
        <v>x</v>
      </c>
      <c r="U125" s="35" t="str">
        <f>'Core Indicators'!EM125</f>
        <v>x</v>
      </c>
      <c r="V125" s="35">
        <f>'Core Indicators'!FC125</f>
        <v>1</v>
      </c>
      <c r="W125" s="35" t="str">
        <f>'Core Indicators'!FK125</f>
        <v>x</v>
      </c>
      <c r="X125" s="35" t="str">
        <f>'Core Indicators'!FS125</f>
        <v>x</v>
      </c>
      <c r="Y125" s="35">
        <f>'Core Indicators'!GA125</f>
        <v>0</v>
      </c>
      <c r="Z125" s="35">
        <f>'Core Indicators'!GI125</f>
        <v>1</v>
      </c>
      <c r="AA125" s="35">
        <f>'Core Indicators'!GQ125</f>
        <v>0</v>
      </c>
      <c r="AB125" s="35">
        <f>'Core Indicators'!GY125</f>
        <v>0</v>
      </c>
      <c r="AC125" s="35">
        <f>'Core Indicators'!HG125</f>
        <v>2</v>
      </c>
      <c r="AD125" s="35">
        <f>'Core Indicators'!HO125</f>
        <v>0</v>
      </c>
      <c r="AE125" s="35">
        <f>'Core Indicators'!HW125</f>
        <v>1</v>
      </c>
      <c r="AF125" s="35">
        <f>'Core Indicators'!IE125</f>
        <v>3</v>
      </c>
      <c r="AG125" s="35">
        <f>'Core Indicators'!IM125</f>
        <v>0</v>
      </c>
    </row>
    <row r="126" spans="1:33" ht="20.100000000000001" customHeight="1" x14ac:dyDescent="0.25">
      <c r="A126" s="201" t="str">
        <f>'Core Indicators'!A:A</f>
        <v>Myanmar refugees in Thailand</v>
      </c>
      <c r="B126" s="201" t="str">
        <f>'Core Indicators'!B:B</f>
        <v>International displacement</v>
      </c>
      <c r="C126" s="201" t="str">
        <f>'Core Indicators'!C126</f>
        <v>THA003</v>
      </c>
      <c r="D126" s="201" t="str">
        <f>'Core Indicators'!D126</f>
        <v>Thailand</v>
      </c>
      <c r="E126" s="201" t="str">
        <f>'Core Indicators'!E126</f>
        <v>THA</v>
      </c>
      <c r="F126" s="36">
        <f>'Core Indicators'!O126</f>
        <v>9</v>
      </c>
      <c r="G126" s="36">
        <f>'Core Indicators'!W126</f>
        <v>91000</v>
      </c>
      <c r="H126" s="36">
        <f>'Core Indicators'!AE126</f>
        <v>91000</v>
      </c>
      <c r="I126" s="36">
        <f>'Core Indicators'!AM126</f>
        <v>91000</v>
      </c>
      <c r="J126" s="36">
        <f>'Core Indicators'!AU126</f>
        <v>0</v>
      </c>
      <c r="K126" s="36" t="str">
        <f>'Core Indicators'!BC126</f>
        <v>x</v>
      </c>
      <c r="L126" s="36" t="str">
        <f>'Core Indicators'!BK126</f>
        <v>x</v>
      </c>
      <c r="M126" s="36" t="str">
        <f>'Core Indicators'!BS126</f>
        <v>x</v>
      </c>
      <c r="N126" s="36" t="str">
        <f>'Core Indicators'!CA126</f>
        <v>x</v>
      </c>
      <c r="O126" s="36" t="e">
        <f>'Core Indicators'!CI126</f>
        <v>#N/A</v>
      </c>
      <c r="P126" s="36" t="str">
        <f>'Core Indicators'!CQ126</f>
        <v>x</v>
      </c>
      <c r="Q126" s="36">
        <f>'Core Indicators'!DG126</f>
        <v>0</v>
      </c>
      <c r="R126" s="36">
        <f>'Core Indicators'!DO126</f>
        <v>0</v>
      </c>
      <c r="S126" s="36">
        <f>'Core Indicators'!DW126</f>
        <v>91000</v>
      </c>
      <c r="T126" s="36">
        <f>'Core Indicators'!EE126</f>
        <v>0</v>
      </c>
      <c r="U126" s="36">
        <f>'Core Indicators'!EM126</f>
        <v>0</v>
      </c>
      <c r="V126" s="36">
        <f>'Core Indicators'!FC126</f>
        <v>1</v>
      </c>
      <c r="W126" s="36" t="str">
        <f>'Core Indicators'!FK126</f>
        <v>x</v>
      </c>
      <c r="X126" s="36" t="str">
        <f>'Core Indicators'!FS126</f>
        <v>x</v>
      </c>
      <c r="Y126" s="36">
        <f>'Core Indicators'!GA126</f>
        <v>1</v>
      </c>
      <c r="Z126" s="36">
        <f>'Core Indicators'!GI126</f>
        <v>0</v>
      </c>
      <c r="AA126" s="36">
        <f>'Core Indicators'!GQ126</f>
        <v>1</v>
      </c>
      <c r="AB126" s="36">
        <f>'Core Indicators'!GY126</f>
        <v>0</v>
      </c>
      <c r="AC126" s="36">
        <f>'Core Indicators'!HG126</f>
        <v>0</v>
      </c>
      <c r="AD126" s="36">
        <f>'Core Indicators'!HO126</f>
        <v>2</v>
      </c>
      <c r="AE126" s="36">
        <f>'Core Indicators'!HW126</f>
        <v>0</v>
      </c>
      <c r="AF126" s="36">
        <f>'Core Indicators'!IE126</f>
        <v>3</v>
      </c>
      <c r="AG126" s="36">
        <f>'Core Indicators'!IM126</f>
        <v>1</v>
      </c>
    </row>
    <row r="127" spans="1:33" ht="20.100000000000001" customHeight="1" x14ac:dyDescent="0.25">
      <c r="A127" s="202" t="str">
        <f>'Core Indicators'!A:A</f>
        <v>Tonga Volcano Eruption</v>
      </c>
      <c r="B127" s="202" t="str">
        <f>'Core Indicators'!B:B</f>
        <v>Volcano</v>
      </c>
      <c r="C127" s="202" t="str">
        <f>'Core Indicators'!C127</f>
        <v>TON002</v>
      </c>
      <c r="D127" s="202" t="str">
        <f>'Core Indicators'!D127</f>
        <v>Tonga</v>
      </c>
      <c r="E127" s="202" t="str">
        <f>'Core Indicators'!E127</f>
        <v>TON</v>
      </c>
      <c r="F127" s="35">
        <f>'Core Indicators'!O127</f>
        <v>720</v>
      </c>
      <c r="G127" s="35">
        <f>'Core Indicators'!W127</f>
        <v>105000</v>
      </c>
      <c r="H127" s="35">
        <f>'Core Indicators'!AE127</f>
        <v>85000</v>
      </c>
      <c r="I127" s="35">
        <f>'Core Indicators'!AM127</f>
        <v>2000</v>
      </c>
      <c r="J127" s="35" t="str">
        <f>'Core Indicators'!AU127</f>
        <v>x</v>
      </c>
      <c r="K127" s="35" t="str">
        <f>'Core Indicators'!BC127</f>
        <v>x</v>
      </c>
      <c r="L127" s="35">
        <f>'Core Indicators'!BK127</f>
        <v>3</v>
      </c>
      <c r="M127" s="35">
        <f>'Core Indicators'!BS127</f>
        <v>293</v>
      </c>
      <c r="N127" s="35">
        <f>'Core Indicators'!CA127</f>
        <v>50</v>
      </c>
      <c r="O127" s="35" t="e">
        <f>'Core Indicators'!CI127</f>
        <v>#N/A</v>
      </c>
      <c r="P127" s="35" t="str">
        <f>'Core Indicators'!CQ127</f>
        <v>x</v>
      </c>
      <c r="Q127" s="35">
        <f>'Core Indicators'!DG127</f>
        <v>20000</v>
      </c>
      <c r="R127" s="35">
        <f>'Core Indicators'!DO127</f>
        <v>84000</v>
      </c>
      <c r="S127" s="35">
        <f>'Core Indicators'!DW127</f>
        <v>2000</v>
      </c>
      <c r="T127" s="35">
        <f>'Core Indicators'!EE127</f>
        <v>0</v>
      </c>
      <c r="U127" s="35">
        <f>'Core Indicators'!EM127</f>
        <v>0</v>
      </c>
      <c r="V127" s="35">
        <f>'Core Indicators'!FC127</f>
        <v>1</v>
      </c>
      <c r="W127" s="35" t="str">
        <f>'Core Indicators'!FK127</f>
        <v>x</v>
      </c>
      <c r="X127" s="35" t="str">
        <f>'Core Indicators'!FS127</f>
        <v>x</v>
      </c>
      <c r="Y127" s="35">
        <f>'Core Indicators'!GA127</f>
        <v>1</v>
      </c>
      <c r="Z127" s="35">
        <f>'Core Indicators'!GI127</f>
        <v>0</v>
      </c>
      <c r="AA127" s="35">
        <f>'Core Indicators'!GQ127</f>
        <v>0</v>
      </c>
      <c r="AB127" s="35">
        <f>'Core Indicators'!GY127</f>
        <v>0</v>
      </c>
      <c r="AC127" s="35">
        <f>'Core Indicators'!HG127</f>
        <v>0</v>
      </c>
      <c r="AD127" s="35">
        <f>'Core Indicators'!HO127</f>
        <v>2</v>
      </c>
      <c r="AE127" s="35">
        <f>'Core Indicators'!HW127</f>
        <v>0</v>
      </c>
      <c r="AF127" s="35">
        <f>'Core Indicators'!IE127</f>
        <v>0</v>
      </c>
      <c r="AG127" s="35">
        <f>'Core Indicators'!IM127</f>
        <v>3</v>
      </c>
    </row>
    <row r="128" spans="1:33" ht="20.100000000000001" customHeight="1" x14ac:dyDescent="0.25">
      <c r="A128" s="201" t="str">
        <f>'Core Indicators'!A:A</f>
        <v>Venezuelan refugees in Trinidad and Tobago</v>
      </c>
      <c r="B128" s="201" t="str">
        <f>'Core Indicators'!B:B</f>
        <v>International displacement</v>
      </c>
      <c r="C128" s="201" t="str">
        <f>'Core Indicators'!C128</f>
        <v>TTO002</v>
      </c>
      <c r="D128" s="201" t="str">
        <f>'Core Indicators'!D128</f>
        <v>Trinidad and Tobago</v>
      </c>
      <c r="E128" s="201" t="str">
        <f>'Core Indicators'!E128</f>
        <v>TTO</v>
      </c>
      <c r="F128" s="36">
        <f>'Core Indicators'!O128</f>
        <v>5130</v>
      </c>
      <c r="G128" s="36">
        <f>'Core Indicators'!W128</f>
        <v>1450000</v>
      </c>
      <c r="H128" s="36">
        <f>'Core Indicators'!AE128</f>
        <v>60000</v>
      </c>
      <c r="I128" s="36">
        <f>'Core Indicators'!AM128</f>
        <v>60000</v>
      </c>
      <c r="J128" s="36" t="str">
        <f>'Core Indicators'!AU128</f>
        <v>x</v>
      </c>
      <c r="K128" s="36" t="str">
        <f>'Core Indicators'!BC128</f>
        <v>x</v>
      </c>
      <c r="L128" s="36">
        <f>'Core Indicators'!BK128</f>
        <v>60</v>
      </c>
      <c r="M128" s="36">
        <f>'Core Indicators'!BS128</f>
        <v>0</v>
      </c>
      <c r="N128" s="36">
        <f>'Core Indicators'!CA128</f>
        <v>0</v>
      </c>
      <c r="O128" s="36" t="e">
        <f>'Core Indicators'!CI128</f>
        <v>#N/A</v>
      </c>
      <c r="P128" s="36">
        <f>'Core Indicators'!CQ128</f>
        <v>0</v>
      </c>
      <c r="Q128" s="36">
        <f>'Core Indicators'!DG128</f>
        <v>1395000</v>
      </c>
      <c r="R128" s="36">
        <f>'Core Indicators'!DO128</f>
        <v>0</v>
      </c>
      <c r="S128" s="36">
        <f>'Core Indicators'!DW128</f>
        <v>60000</v>
      </c>
      <c r="T128" s="36">
        <f>'Core Indicators'!EE128</f>
        <v>0</v>
      </c>
      <c r="U128" s="36">
        <f>'Core Indicators'!EM128</f>
        <v>0</v>
      </c>
      <c r="V128" s="36">
        <f>'Core Indicators'!FC128</f>
        <v>2</v>
      </c>
      <c r="W128" s="36" t="str">
        <f>'Core Indicators'!FK128</f>
        <v>x</v>
      </c>
      <c r="X128" s="36">
        <f>'Core Indicators'!FS128</f>
        <v>0</v>
      </c>
      <c r="Y128" s="36">
        <f>'Core Indicators'!GA128</f>
        <v>0</v>
      </c>
      <c r="Z128" s="36">
        <f>'Core Indicators'!GI128</f>
        <v>1</v>
      </c>
      <c r="AA128" s="36">
        <f>'Core Indicators'!GQ128</f>
        <v>0</v>
      </c>
      <c r="AB128" s="36">
        <f>'Core Indicators'!GY128</f>
        <v>0</v>
      </c>
      <c r="AC128" s="36">
        <f>'Core Indicators'!HG128</f>
        <v>2</v>
      </c>
      <c r="AD128" s="36">
        <f>'Core Indicators'!HO128</f>
        <v>3</v>
      </c>
      <c r="AE128" s="36">
        <f>'Core Indicators'!HW128</f>
        <v>0</v>
      </c>
      <c r="AF128" s="36">
        <f>'Core Indicators'!IE128</f>
        <v>0</v>
      </c>
      <c r="AG128" s="36">
        <f>'Core Indicators'!IM128</f>
        <v>1</v>
      </c>
    </row>
    <row r="129" spans="1:33" ht="20.100000000000001" customHeight="1" x14ac:dyDescent="0.25">
      <c r="A129" s="202" t="str">
        <f>'Core Indicators'!A:A</f>
        <v>Mixed migration flows in Tunisia</v>
      </c>
      <c r="B129" s="202" t="str">
        <f>'Core Indicators'!B:B</f>
        <v>International displacement</v>
      </c>
      <c r="C129" s="202" t="str">
        <f>'Core Indicators'!C129</f>
        <v>TUN002</v>
      </c>
      <c r="D129" s="202" t="str">
        <f>'Core Indicators'!D129</f>
        <v>Tunisia</v>
      </c>
      <c r="E129" s="202" t="str">
        <f>'Core Indicators'!E129</f>
        <v>TUN</v>
      </c>
      <c r="F129" s="35">
        <f>'Core Indicators'!O129</f>
        <v>155360</v>
      </c>
      <c r="G129" s="35">
        <f>'Core Indicators'!W129</f>
        <v>11718000</v>
      </c>
      <c r="H129" s="35" t="str">
        <f>'Core Indicators'!AE129</f>
        <v>x</v>
      </c>
      <c r="I129" s="35" t="str">
        <f>'Core Indicators'!AM129</f>
        <v>x</v>
      </c>
      <c r="J129" s="35" t="str">
        <f>'Core Indicators'!AU129</f>
        <v>x</v>
      </c>
      <c r="K129" s="35" t="str">
        <f>'Core Indicators'!BC129</f>
        <v>x</v>
      </c>
      <c r="L129" s="35">
        <f>'Core Indicators'!BK129</f>
        <v>849</v>
      </c>
      <c r="M129" s="35">
        <f>'Core Indicators'!BS129</f>
        <v>0</v>
      </c>
      <c r="N129" s="35">
        <f>'Core Indicators'!CA129</f>
        <v>0</v>
      </c>
      <c r="O129" s="35" t="e">
        <f>'Core Indicators'!CI129</f>
        <v>#N/A</v>
      </c>
      <c r="P129" s="35" t="str">
        <f>'Core Indicators'!CQ129</f>
        <v>x</v>
      </c>
      <c r="Q129" s="35" t="str">
        <f>'Core Indicators'!DG129</f>
        <v>x</v>
      </c>
      <c r="R129" s="35" t="str">
        <f>'Core Indicators'!DO129</f>
        <v>x</v>
      </c>
      <c r="S129" s="35" t="str">
        <f>'Core Indicators'!DW129</f>
        <v>x</v>
      </c>
      <c r="T129" s="35" t="str">
        <f>'Core Indicators'!EE129</f>
        <v>x</v>
      </c>
      <c r="U129" s="35" t="str">
        <f>'Core Indicators'!EM129</f>
        <v>x</v>
      </c>
      <c r="V129" s="35">
        <f>'Core Indicators'!FC129</f>
        <v>1</v>
      </c>
      <c r="W129" s="35" t="str">
        <f>'Core Indicators'!FK129</f>
        <v>x</v>
      </c>
      <c r="X129" s="35" t="str">
        <f>'Core Indicators'!FS129</f>
        <v>x</v>
      </c>
      <c r="Y129" s="35">
        <f>'Core Indicators'!GA129</f>
        <v>0</v>
      </c>
      <c r="Z129" s="35">
        <f>'Core Indicators'!GI129</f>
        <v>0</v>
      </c>
      <c r="AA129" s="35">
        <f>'Core Indicators'!GQ129</f>
        <v>0</v>
      </c>
      <c r="AB129" s="35">
        <f>'Core Indicators'!GY129</f>
        <v>0</v>
      </c>
      <c r="AC129" s="35">
        <f>'Core Indicators'!HG129</f>
        <v>0</v>
      </c>
      <c r="AD129" s="35">
        <f>'Core Indicators'!HO129</f>
        <v>0</v>
      </c>
      <c r="AE129" s="35">
        <f>'Core Indicators'!HW129</f>
        <v>0</v>
      </c>
      <c r="AF129" s="35">
        <f>'Core Indicators'!IE129</f>
        <v>1</v>
      </c>
      <c r="AG129" s="35">
        <f>'Core Indicators'!IM129</f>
        <v>0</v>
      </c>
    </row>
    <row r="130" spans="1:33" ht="20.100000000000001" customHeight="1" x14ac:dyDescent="0.25">
      <c r="A130" s="201" t="str">
        <f>'Core Indicators'!A:A</f>
        <v>Complex situation in Turkey</v>
      </c>
      <c r="B130" s="201" t="str">
        <f>'Core Indicators'!B:B</f>
        <v>Multiple crises country</v>
      </c>
      <c r="C130" s="201" t="str">
        <f>'Core Indicators'!C130</f>
        <v>TUR001</v>
      </c>
      <c r="D130" s="201" t="str">
        <f>'Core Indicators'!D130</f>
        <v>Turkey</v>
      </c>
      <c r="E130" s="201" t="str">
        <f>'Core Indicators'!E130</f>
        <v>TUR</v>
      </c>
      <c r="F130" s="36">
        <f>'Core Indicators'!O130</f>
        <v>378923</v>
      </c>
      <c r="G130" s="36">
        <f>'Core Indicators'!W130</f>
        <v>50600000</v>
      </c>
      <c r="H130" s="36">
        <f>'Core Indicators'!AE130</f>
        <v>12566000</v>
      </c>
      <c r="I130" s="36">
        <f>'Core Indicators'!AM130</f>
        <v>4066000</v>
      </c>
      <c r="J130" s="36" t="str">
        <f>'Core Indicators'!AU130</f>
        <v>x</v>
      </c>
      <c r="K130" s="36" t="str">
        <f>'Core Indicators'!BC130</f>
        <v>x</v>
      </c>
      <c r="L130" s="36">
        <f>'Core Indicators'!BK130</f>
        <v>182</v>
      </c>
      <c r="M130" s="36" t="str">
        <f>'Core Indicators'!BS130</f>
        <v>x</v>
      </c>
      <c r="N130" s="36" t="str">
        <f>'Core Indicators'!CA130</f>
        <v>x</v>
      </c>
      <c r="O130" s="36" t="e">
        <f>'Core Indicators'!CI130</f>
        <v>#N/A</v>
      </c>
      <c r="P130" s="36" t="str">
        <f>'Core Indicators'!CQ130</f>
        <v>x</v>
      </c>
      <c r="Q130" s="36">
        <f>'Core Indicators'!DG130</f>
        <v>38034000</v>
      </c>
      <c r="R130" s="36">
        <f>'Core Indicators'!DO130</f>
        <v>10144000</v>
      </c>
      <c r="S130" s="36">
        <f>'Core Indicators'!DW130</f>
        <v>1681000</v>
      </c>
      <c r="T130" s="36">
        <f>'Core Indicators'!EE130</f>
        <v>741000</v>
      </c>
      <c r="U130" s="36">
        <f>'Core Indicators'!EM130</f>
        <v>0</v>
      </c>
      <c r="V130" s="36">
        <f>'Core Indicators'!FC130</f>
        <v>4</v>
      </c>
      <c r="W130" s="36" t="str">
        <f>'Core Indicators'!FK130</f>
        <v>x</v>
      </c>
      <c r="X130" s="36" t="str">
        <f>'Core Indicators'!FS130</f>
        <v>x</v>
      </c>
      <c r="Y130" s="36">
        <f>'Core Indicators'!GA130</f>
        <v>1</v>
      </c>
      <c r="Z130" s="36">
        <f>'Core Indicators'!GI130</f>
        <v>1</v>
      </c>
      <c r="AA130" s="36">
        <f>'Core Indicators'!GQ130</f>
        <v>1</v>
      </c>
      <c r="AB130" s="36">
        <f>'Core Indicators'!GY130</f>
        <v>0</v>
      </c>
      <c r="AC130" s="36">
        <f>'Core Indicators'!HG130</f>
        <v>2</v>
      </c>
      <c r="AD130" s="36">
        <f>'Core Indicators'!HO130</f>
        <v>3</v>
      </c>
      <c r="AE130" s="36">
        <f>'Core Indicators'!HW130</f>
        <v>0</v>
      </c>
      <c r="AF130" s="36">
        <f>'Core Indicators'!IE130</f>
        <v>3</v>
      </c>
      <c r="AG130" s="36">
        <f>'Core Indicators'!IM130</f>
        <v>1</v>
      </c>
    </row>
    <row r="131" spans="1:33" ht="20.100000000000001" customHeight="1" x14ac:dyDescent="0.25">
      <c r="A131" s="202" t="str">
        <f>'Core Indicators'!A:A</f>
        <v>Syrian Refugees in Turkey</v>
      </c>
      <c r="B131" s="202" t="str">
        <f>'Core Indicators'!B:B</f>
        <v>International displacement</v>
      </c>
      <c r="C131" s="202" t="str">
        <f>'Core Indicators'!C131</f>
        <v>TUR002</v>
      </c>
      <c r="D131" s="202" t="str">
        <f>'Core Indicators'!D131</f>
        <v>Turkey</v>
      </c>
      <c r="E131" s="202" t="str">
        <f>'Core Indicators'!E131</f>
        <v>TUR</v>
      </c>
      <c r="F131" s="35">
        <f>'Core Indicators'!O131</f>
        <v>132028</v>
      </c>
      <c r="G131" s="35">
        <f>'Core Indicators'!W131</f>
        <v>36158000</v>
      </c>
      <c r="H131" s="35">
        <f>'Core Indicators'!AE131</f>
        <v>12236000</v>
      </c>
      <c r="I131" s="35">
        <f>'Core Indicators'!AM131</f>
        <v>3736000</v>
      </c>
      <c r="J131" s="35" t="str">
        <f>'Core Indicators'!AU131</f>
        <v>x</v>
      </c>
      <c r="K131" s="35" t="str">
        <f>'Core Indicators'!BC131</f>
        <v>x</v>
      </c>
      <c r="L131" s="35">
        <f>'Core Indicators'!BK131</f>
        <v>0</v>
      </c>
      <c r="M131" s="35">
        <f>'Core Indicators'!BS131</f>
        <v>0</v>
      </c>
      <c r="N131" s="35">
        <f>'Core Indicators'!CA131</f>
        <v>0</v>
      </c>
      <c r="O131" s="35" t="e">
        <f>'Core Indicators'!CI131</f>
        <v>#N/A</v>
      </c>
      <c r="P131" s="35" t="str">
        <f>'Core Indicators'!CQ131</f>
        <v>x</v>
      </c>
      <c r="Q131" s="35">
        <f>'Core Indicators'!DG131</f>
        <v>23922000</v>
      </c>
      <c r="R131" s="35">
        <f>'Core Indicators'!DO131</f>
        <v>10144000</v>
      </c>
      <c r="S131" s="35">
        <f>'Core Indicators'!DW131</f>
        <v>1681000</v>
      </c>
      <c r="T131" s="35">
        <f>'Core Indicators'!EE131</f>
        <v>411000</v>
      </c>
      <c r="U131" s="35">
        <f>'Core Indicators'!EM131</f>
        <v>0</v>
      </c>
      <c r="V131" s="35">
        <f>'Core Indicators'!FC131</f>
        <v>2</v>
      </c>
      <c r="W131" s="35" t="str">
        <f>'Core Indicators'!FK131</f>
        <v>x</v>
      </c>
      <c r="X131" s="35" t="str">
        <f>'Core Indicators'!FS131</f>
        <v>x</v>
      </c>
      <c r="Y131" s="35">
        <f>'Core Indicators'!GA131</f>
        <v>1</v>
      </c>
      <c r="Z131" s="35">
        <f>'Core Indicators'!GI131</f>
        <v>0</v>
      </c>
      <c r="AA131" s="35">
        <f>'Core Indicators'!GQ131</f>
        <v>1</v>
      </c>
      <c r="AB131" s="35">
        <f>'Core Indicators'!GY131</f>
        <v>0</v>
      </c>
      <c r="AC131" s="35">
        <f>'Core Indicators'!HG131</f>
        <v>2</v>
      </c>
      <c r="AD131" s="35">
        <f>'Core Indicators'!HO131</f>
        <v>3</v>
      </c>
      <c r="AE131" s="35">
        <f>'Core Indicators'!HW131</f>
        <v>0</v>
      </c>
      <c r="AF131" s="35">
        <f>'Core Indicators'!IE131</f>
        <v>3</v>
      </c>
      <c r="AG131" s="35">
        <f>'Core Indicators'!IM131</f>
        <v>1</v>
      </c>
    </row>
    <row r="132" spans="1:33" ht="20.100000000000001" customHeight="1" x14ac:dyDescent="0.25">
      <c r="A132" s="201" t="str">
        <f>'Core Indicators'!A:A</f>
        <v>Mixed Migration Flows in Turkey</v>
      </c>
      <c r="B132" s="201" t="str">
        <f>'Core Indicators'!B:B</f>
        <v>International displacement</v>
      </c>
      <c r="C132" s="201" t="str">
        <f>'Core Indicators'!C132</f>
        <v>TUR003</v>
      </c>
      <c r="D132" s="201" t="str">
        <f>'Core Indicators'!D132</f>
        <v>Turkey</v>
      </c>
      <c r="E132" s="201" t="str">
        <f>'Core Indicators'!E132</f>
        <v>TUR</v>
      </c>
      <c r="F132" s="36">
        <f>'Core Indicators'!O132</f>
        <v>177504</v>
      </c>
      <c r="G132" s="36">
        <f>'Core Indicators'!W132</f>
        <v>37626000</v>
      </c>
      <c r="H132" s="36">
        <f>'Core Indicators'!AE132</f>
        <v>12566000</v>
      </c>
      <c r="I132" s="36">
        <f>'Core Indicators'!AM132</f>
        <v>4066000</v>
      </c>
      <c r="J132" s="36" t="str">
        <f>'Core Indicators'!AU132</f>
        <v>x</v>
      </c>
      <c r="K132" s="36" t="str">
        <f>'Core Indicators'!BC132</f>
        <v>x</v>
      </c>
      <c r="L132" s="36">
        <f>'Core Indicators'!BK132</f>
        <v>15</v>
      </c>
      <c r="M132" s="36">
        <f>'Core Indicators'!BS132</f>
        <v>0</v>
      </c>
      <c r="N132" s="36">
        <f>'Core Indicators'!CA132</f>
        <v>0</v>
      </c>
      <c r="O132" s="36" t="e">
        <f>'Core Indicators'!CI132</f>
        <v>#N/A</v>
      </c>
      <c r="P132" s="36" t="str">
        <f>'Core Indicators'!CQ132</f>
        <v>x</v>
      </c>
      <c r="Q132" s="36">
        <f>'Core Indicators'!DG132</f>
        <v>25060000</v>
      </c>
      <c r="R132" s="36">
        <f>'Core Indicators'!DO132</f>
        <v>10144000</v>
      </c>
      <c r="S132" s="36">
        <f>'Core Indicators'!DW132</f>
        <v>1681000</v>
      </c>
      <c r="T132" s="36">
        <f>'Core Indicators'!EE132</f>
        <v>741000</v>
      </c>
      <c r="U132" s="36">
        <f>'Core Indicators'!EM132</f>
        <v>0</v>
      </c>
      <c r="V132" s="36">
        <f>'Core Indicators'!FC132</f>
        <v>2</v>
      </c>
      <c r="W132" s="36" t="str">
        <f>'Core Indicators'!FK132</f>
        <v>x</v>
      </c>
      <c r="X132" s="36" t="str">
        <f>'Core Indicators'!FS132</f>
        <v>x</v>
      </c>
      <c r="Y132" s="36">
        <f>'Core Indicators'!GA132</f>
        <v>1</v>
      </c>
      <c r="Z132" s="36">
        <f>'Core Indicators'!GI132</f>
        <v>0</v>
      </c>
      <c r="AA132" s="36">
        <f>'Core Indicators'!GQ132</f>
        <v>1</v>
      </c>
      <c r="AB132" s="36">
        <f>'Core Indicators'!GY132</f>
        <v>0</v>
      </c>
      <c r="AC132" s="36">
        <f>'Core Indicators'!HG132</f>
        <v>2</v>
      </c>
      <c r="AD132" s="36">
        <f>'Core Indicators'!HO132</f>
        <v>3</v>
      </c>
      <c r="AE132" s="36">
        <f>'Core Indicators'!HW132</f>
        <v>0</v>
      </c>
      <c r="AF132" s="36">
        <f>'Core Indicators'!IE132</f>
        <v>3</v>
      </c>
      <c r="AG132" s="36">
        <f>'Core Indicators'!IM132</f>
        <v>1</v>
      </c>
    </row>
    <row r="133" spans="1:33" ht="20.100000000000001" customHeight="1" x14ac:dyDescent="0.25">
      <c r="A133" s="202" t="str">
        <f>'Core Indicators'!A:A</f>
        <v>Kurdish Conflict</v>
      </c>
      <c r="B133" s="202" t="str">
        <f>'Core Indicators'!B:B</f>
        <v>Conflict</v>
      </c>
      <c r="C133" s="202" t="str">
        <f>'Core Indicators'!C133</f>
        <v>TUR004</v>
      </c>
      <c r="D133" s="202" t="str">
        <f>'Core Indicators'!D133</f>
        <v>Turkey</v>
      </c>
      <c r="E133" s="202" t="str">
        <f>'Core Indicators'!E133</f>
        <v>TUR</v>
      </c>
      <c r="F133" s="35">
        <f>'Core Indicators'!O133</f>
        <v>195587</v>
      </c>
      <c r="G133" s="35">
        <f>'Core Indicators'!W133</f>
        <v>12974000</v>
      </c>
      <c r="H133" s="35" t="str">
        <f>'Core Indicators'!AE133</f>
        <v>x</v>
      </c>
      <c r="I133" s="35" t="str">
        <f>'Core Indicators'!AM133</f>
        <v>x</v>
      </c>
      <c r="J133" s="35" t="str">
        <f>'Core Indicators'!AU133</f>
        <v>x</v>
      </c>
      <c r="K133" s="35" t="str">
        <f>'Core Indicators'!BC133</f>
        <v>x</v>
      </c>
      <c r="L133" s="35">
        <f>'Core Indicators'!BK133</f>
        <v>167</v>
      </c>
      <c r="M133" s="35" t="str">
        <f>'Core Indicators'!BS133</f>
        <v>x</v>
      </c>
      <c r="N133" s="35" t="str">
        <f>'Core Indicators'!CA133</f>
        <v>x</v>
      </c>
      <c r="O133" s="35" t="e">
        <f>'Core Indicators'!CI133</f>
        <v>#N/A</v>
      </c>
      <c r="P133" s="35" t="str">
        <f>'Core Indicators'!CQ133</f>
        <v>x</v>
      </c>
      <c r="Q133" s="35" t="str">
        <f>'Core Indicators'!DG133</f>
        <v>x</v>
      </c>
      <c r="R133" s="35" t="str">
        <f>'Core Indicators'!DO133</f>
        <v>x</v>
      </c>
      <c r="S133" s="35" t="str">
        <f>'Core Indicators'!DW133</f>
        <v>x</v>
      </c>
      <c r="T133" s="35" t="str">
        <f>'Core Indicators'!EE133</f>
        <v>x</v>
      </c>
      <c r="U133" s="35" t="str">
        <f>'Core Indicators'!EM133</f>
        <v>x</v>
      </c>
      <c r="V133" s="35">
        <f>'Core Indicators'!FC133</f>
        <v>3</v>
      </c>
      <c r="W133" s="35" t="str">
        <f>'Core Indicators'!FK133</f>
        <v>x</v>
      </c>
      <c r="X133" s="35" t="str">
        <f>'Core Indicators'!FS133</f>
        <v>x</v>
      </c>
      <c r="Y133" s="35">
        <f>'Core Indicators'!GA133</f>
        <v>1</v>
      </c>
      <c r="Z133" s="35">
        <f>'Core Indicators'!GI133</f>
        <v>1</v>
      </c>
      <c r="AA133" s="35">
        <f>'Core Indicators'!GQ133</f>
        <v>1</v>
      </c>
      <c r="AB133" s="35">
        <f>'Core Indicators'!GY133</f>
        <v>0</v>
      </c>
      <c r="AC133" s="35">
        <f>'Core Indicators'!HG133</f>
        <v>0</v>
      </c>
      <c r="AD133" s="35">
        <f>'Core Indicators'!HO133</f>
        <v>0</v>
      </c>
      <c r="AE133" s="35">
        <f>'Core Indicators'!HW133</f>
        <v>0</v>
      </c>
      <c r="AF133" s="35">
        <f>'Core Indicators'!IE133</f>
        <v>3</v>
      </c>
      <c r="AG133" s="35">
        <f>'Core Indicators'!IM133</f>
        <v>0</v>
      </c>
    </row>
    <row r="134" spans="1:33" ht="20.100000000000001" customHeight="1" x14ac:dyDescent="0.25">
      <c r="A134" s="201" t="str">
        <f>'Core Indicators'!A:A</f>
        <v>International Displacement in Tanzania</v>
      </c>
      <c r="B134" s="201" t="str">
        <f>'Core Indicators'!B:B</f>
        <v>International displacement</v>
      </c>
      <c r="C134" s="201" t="str">
        <f>'Core Indicators'!C134</f>
        <v>TZA002</v>
      </c>
      <c r="D134" s="201" t="str">
        <f>'Core Indicators'!D134</f>
        <v>Tanzania</v>
      </c>
      <c r="E134" s="201" t="str">
        <f>'Core Indicators'!E134</f>
        <v>TZA</v>
      </c>
      <c r="F134" s="36">
        <f>'Core Indicators'!O134</f>
        <v>187000</v>
      </c>
      <c r="G134" s="36">
        <f>'Core Indicators'!W134</f>
        <v>11393000</v>
      </c>
      <c r="H134" s="36">
        <f>'Core Indicators'!AE134</f>
        <v>11393000</v>
      </c>
      <c r="I134" s="36">
        <f>'Core Indicators'!AM134</f>
        <v>246000</v>
      </c>
      <c r="J134" s="36">
        <f>'Core Indicators'!AU134</f>
        <v>0</v>
      </c>
      <c r="K134" s="36" t="str">
        <f>'Core Indicators'!BC134</f>
        <v>x</v>
      </c>
      <c r="L134" s="36">
        <f>'Core Indicators'!BK134</f>
        <v>10</v>
      </c>
      <c r="M134" s="36" t="str">
        <f>'Core Indicators'!BS134</f>
        <v>x</v>
      </c>
      <c r="N134" s="36" t="str">
        <f>'Core Indicators'!CA134</f>
        <v>x</v>
      </c>
      <c r="O134" s="36" t="e">
        <f>'Core Indicators'!CI134</f>
        <v>#N/A</v>
      </c>
      <c r="P134" s="36" t="str">
        <f>'Core Indicators'!CQ134</f>
        <v>x</v>
      </c>
      <c r="Q134" s="36">
        <f>'Core Indicators'!DG134</f>
        <v>0</v>
      </c>
      <c r="R134" s="36">
        <f>'Core Indicators'!DO134</f>
        <v>11147000</v>
      </c>
      <c r="S134" s="36">
        <f>'Core Indicators'!DW134</f>
        <v>246000</v>
      </c>
      <c r="T134" s="36">
        <f>'Core Indicators'!EE134</f>
        <v>0</v>
      </c>
      <c r="U134" s="36">
        <f>'Core Indicators'!EM134</f>
        <v>0</v>
      </c>
      <c r="V134" s="36">
        <f>'Core Indicators'!FC134</f>
        <v>2</v>
      </c>
      <c r="W134" s="36" t="str">
        <f>'Core Indicators'!FK134</f>
        <v>x</v>
      </c>
      <c r="X134" s="36" t="str">
        <f>'Core Indicators'!FS134</f>
        <v>x</v>
      </c>
      <c r="Y134" s="36">
        <f>'Core Indicators'!GA134</f>
        <v>0</v>
      </c>
      <c r="Z134" s="36">
        <f>'Core Indicators'!GI134</f>
        <v>1</v>
      </c>
      <c r="AA134" s="36">
        <f>'Core Indicators'!GQ134</f>
        <v>0</v>
      </c>
      <c r="AB134" s="36">
        <f>'Core Indicators'!GY134</f>
        <v>0</v>
      </c>
      <c r="AC134" s="36">
        <f>'Core Indicators'!HG134</f>
        <v>0</v>
      </c>
      <c r="AD134" s="36">
        <f>'Core Indicators'!HO134</f>
        <v>1</v>
      </c>
      <c r="AE134" s="36">
        <f>'Core Indicators'!HW134</f>
        <v>0</v>
      </c>
      <c r="AF134" s="36">
        <f>'Core Indicators'!IE134</f>
        <v>0</v>
      </c>
      <c r="AG134" s="36">
        <f>'Core Indicators'!IM134</f>
        <v>0</v>
      </c>
    </row>
    <row r="135" spans="1:33" ht="20.100000000000001" customHeight="1" x14ac:dyDescent="0.25">
      <c r="A135" s="202" t="str">
        <f>'Core Indicators'!A:A</f>
        <v>International Displacement in Uganda</v>
      </c>
      <c r="B135" s="202" t="str">
        <f>'Core Indicators'!B:B</f>
        <v>International displacement</v>
      </c>
      <c r="C135" s="202" t="str">
        <f>'Core Indicators'!C135</f>
        <v>UGA005</v>
      </c>
      <c r="D135" s="202" t="str">
        <f>'Core Indicators'!D135</f>
        <v>Uganda</v>
      </c>
      <c r="E135" s="202" t="str">
        <f>'Core Indicators'!E135</f>
        <v>UGA</v>
      </c>
      <c r="F135" s="35">
        <f>'Core Indicators'!O135</f>
        <v>66662</v>
      </c>
      <c r="G135" s="35">
        <f>'Core Indicators'!W135</f>
        <v>7651000</v>
      </c>
      <c r="H135" s="35">
        <f>'Core Indicators'!AE135</f>
        <v>1504000</v>
      </c>
      <c r="I135" s="35">
        <f>'Core Indicators'!AM135</f>
        <v>1504000</v>
      </c>
      <c r="J135" s="35" t="str">
        <f>'Core Indicators'!AU135</f>
        <v>x</v>
      </c>
      <c r="K135" s="35" t="str">
        <f>'Core Indicators'!BC135</f>
        <v>x</v>
      </c>
      <c r="L135" s="35" t="str">
        <f>'Core Indicators'!BK135</f>
        <v>x</v>
      </c>
      <c r="M135" s="35" t="str">
        <f>'Core Indicators'!BS135</f>
        <v>x</v>
      </c>
      <c r="N135" s="35" t="str">
        <f>'Core Indicators'!CA135</f>
        <v>x</v>
      </c>
      <c r="O135" s="35" t="e">
        <f>'Core Indicators'!CI135</f>
        <v>#N/A</v>
      </c>
      <c r="P135" s="35" t="str">
        <f>'Core Indicators'!CQ135</f>
        <v>x</v>
      </c>
      <c r="Q135" s="35">
        <f>'Core Indicators'!DG135</f>
        <v>6147000</v>
      </c>
      <c r="R135" s="35">
        <f>'Core Indicators'!DO135</f>
        <v>0</v>
      </c>
      <c r="S135" s="35">
        <f>'Core Indicators'!DW135</f>
        <v>1504000</v>
      </c>
      <c r="T135" s="35">
        <f>'Core Indicators'!EE135</f>
        <v>0</v>
      </c>
      <c r="U135" s="35">
        <f>'Core Indicators'!EM135</f>
        <v>0</v>
      </c>
      <c r="V135" s="35">
        <f>'Core Indicators'!FC135</f>
        <v>2</v>
      </c>
      <c r="W135" s="35" t="e">
        <f>'Core Indicators'!FK135</f>
        <v>#N/A</v>
      </c>
      <c r="X135" s="35" t="e">
        <f>'Core Indicators'!FS135</f>
        <v>#N/A</v>
      </c>
      <c r="Y135" s="35">
        <f>'Core Indicators'!GA135</f>
        <v>2</v>
      </c>
      <c r="Z135" s="35">
        <f>'Core Indicators'!GI135</f>
        <v>1</v>
      </c>
      <c r="AA135" s="35">
        <f>'Core Indicators'!GQ135</f>
        <v>1</v>
      </c>
      <c r="AB135" s="35">
        <f>'Core Indicators'!GY135</f>
        <v>0</v>
      </c>
      <c r="AC135" s="35">
        <f>'Core Indicators'!HG135</f>
        <v>0</v>
      </c>
      <c r="AD135" s="35">
        <f>'Core Indicators'!HO135</f>
        <v>2</v>
      </c>
      <c r="AE135" s="35">
        <f>'Core Indicators'!HW135</f>
        <v>0</v>
      </c>
      <c r="AF135" s="35">
        <f>'Core Indicators'!IE135</f>
        <v>0</v>
      </c>
      <c r="AG135" s="35">
        <f>'Core Indicators'!IM135</f>
        <v>2</v>
      </c>
    </row>
    <row r="136" spans="1:33" ht="20.100000000000001" customHeight="1" x14ac:dyDescent="0.25">
      <c r="A136" s="201" t="str">
        <f>'Core Indicators'!A:A</f>
        <v>Conflict in Ukraine</v>
      </c>
      <c r="B136" s="201" t="str">
        <f>'Core Indicators'!B:B</f>
        <v>Conflict</v>
      </c>
      <c r="C136" s="201" t="str">
        <f>'Core Indicators'!C136</f>
        <v>UKR002</v>
      </c>
      <c r="D136" s="201" t="str">
        <f>'Core Indicators'!D136</f>
        <v>Ukraine</v>
      </c>
      <c r="E136" s="201" t="str">
        <f>'Core Indicators'!E136</f>
        <v>UKR</v>
      </c>
      <c r="F136" s="36">
        <f>'Core Indicators'!O136</f>
        <v>53206</v>
      </c>
      <c r="G136" s="36">
        <f>'Core Indicators'!W136</f>
        <v>6309000</v>
      </c>
      <c r="H136" s="36">
        <f>'Core Indicators'!AE136</f>
        <v>5400000</v>
      </c>
      <c r="I136" s="36">
        <f>'Core Indicators'!AM136</f>
        <v>1458000</v>
      </c>
      <c r="J136" s="36" t="str">
        <f>'Core Indicators'!AU136</f>
        <v>x</v>
      </c>
      <c r="K136" s="36" t="str">
        <f>'Core Indicators'!BC136</f>
        <v>x</v>
      </c>
      <c r="L136" s="36">
        <f>'Core Indicators'!BK136</f>
        <v>3</v>
      </c>
      <c r="M136" s="36" t="str">
        <f>'Core Indicators'!BS136</f>
        <v>x</v>
      </c>
      <c r="N136" s="36" t="str">
        <f>'Core Indicators'!CA136</f>
        <v>x</v>
      </c>
      <c r="O136" s="36" t="e">
        <f>'Core Indicators'!CI136</f>
        <v>#N/A</v>
      </c>
      <c r="P136" s="36" t="str">
        <f>'Core Indicators'!CQ136</f>
        <v>x</v>
      </c>
      <c r="Q136" s="36">
        <f>'Core Indicators'!DG136</f>
        <v>909000</v>
      </c>
      <c r="R136" s="36">
        <f>'Core Indicators'!DO136</f>
        <v>2000000</v>
      </c>
      <c r="S136" s="36">
        <f>'Core Indicators'!DW136</f>
        <v>1700000</v>
      </c>
      <c r="T136" s="36">
        <f>'Core Indicators'!EE136</f>
        <v>1700000</v>
      </c>
      <c r="U136" s="36">
        <f>'Core Indicators'!EM136</f>
        <v>0</v>
      </c>
      <c r="V136" s="36">
        <f>'Core Indicators'!FC136</f>
        <v>3</v>
      </c>
      <c r="W136" s="36" t="str">
        <f>'Core Indicators'!FK136</f>
        <v>x</v>
      </c>
      <c r="X136" s="36" t="str">
        <f>'Core Indicators'!FS136</f>
        <v>x</v>
      </c>
      <c r="Y136" s="36">
        <f>'Core Indicators'!GA136</f>
        <v>1</v>
      </c>
      <c r="Z136" s="36">
        <f>'Core Indicators'!GI136</f>
        <v>3</v>
      </c>
      <c r="AA136" s="36">
        <f>'Core Indicators'!GQ136</f>
        <v>2</v>
      </c>
      <c r="AB136" s="36">
        <f>'Core Indicators'!GY136</f>
        <v>0</v>
      </c>
      <c r="AC136" s="36">
        <f>'Core Indicators'!HG136</f>
        <v>2</v>
      </c>
      <c r="AD136" s="36">
        <f>'Core Indicators'!HO136</f>
        <v>2</v>
      </c>
      <c r="AE136" s="36">
        <f>'Core Indicators'!HW136</f>
        <v>2</v>
      </c>
      <c r="AF136" s="36">
        <f>'Core Indicators'!IE136</f>
        <v>3</v>
      </c>
      <c r="AG136" s="36">
        <f>'Core Indicators'!IM136</f>
        <v>1</v>
      </c>
    </row>
    <row r="137" spans="1:33" ht="20.100000000000001" customHeight="1" x14ac:dyDescent="0.25">
      <c r="A137" s="201" t="str">
        <f>'Core Indicators'!A:A</f>
        <v>Complex crisis in Venezuela</v>
      </c>
      <c r="B137" s="201" t="str">
        <f>'Core Indicators'!B:B</f>
        <v>Complex crisis</v>
      </c>
      <c r="C137" s="201" t="str">
        <f>'Core Indicators'!C137</f>
        <v>VEN001</v>
      </c>
      <c r="D137" s="201" t="str">
        <f>'Core Indicators'!D137</f>
        <v>Venezuela</v>
      </c>
      <c r="E137" s="201" t="str">
        <f>'Core Indicators'!E137</f>
        <v>VEN</v>
      </c>
      <c r="F137" s="36">
        <f>'Core Indicators'!O137</f>
        <v>882050</v>
      </c>
      <c r="G137" s="36">
        <f>'Core Indicators'!W137</f>
        <v>27412000</v>
      </c>
      <c r="H137" s="36">
        <f>'Core Indicators'!AE137</f>
        <v>27412000</v>
      </c>
      <c r="I137" s="36">
        <f>'Core Indicators'!AM137</f>
        <v>5443000</v>
      </c>
      <c r="J137" s="36" t="str">
        <f>'Core Indicators'!AU137</f>
        <v>x</v>
      </c>
      <c r="K137" s="36" t="str">
        <f>'Core Indicators'!BC137</f>
        <v>x</v>
      </c>
      <c r="L137" s="36">
        <f>'Core Indicators'!BK137</f>
        <v>8253</v>
      </c>
      <c r="M137" s="36" t="str">
        <f>'Core Indicators'!BS137</f>
        <v>x</v>
      </c>
      <c r="N137" s="36" t="str">
        <f>'Core Indicators'!CA137</f>
        <v>x</v>
      </c>
      <c r="O137" s="36" t="e">
        <f>'Core Indicators'!CI137</f>
        <v>#N/A</v>
      </c>
      <c r="P137" s="36">
        <f>'Core Indicators'!CQ137</f>
        <v>223750</v>
      </c>
      <c r="Q137" s="36">
        <f>'Core Indicators'!DG137</f>
        <v>0</v>
      </c>
      <c r="R137" s="36">
        <f>'Core Indicators'!DO137</f>
        <v>12610000</v>
      </c>
      <c r="S137" s="36">
        <f>'Core Indicators'!DW137</f>
        <v>14803000</v>
      </c>
      <c r="T137" s="36">
        <f>'Core Indicators'!EE137</f>
        <v>0</v>
      </c>
      <c r="U137" s="36">
        <f>'Core Indicators'!EM137</f>
        <v>0</v>
      </c>
      <c r="V137" s="36">
        <f>'Core Indicators'!FC137</f>
        <v>2</v>
      </c>
      <c r="W137" s="36" t="str">
        <f>'Core Indicators'!FK137</f>
        <v>x</v>
      </c>
      <c r="X137" s="36" t="str">
        <f>'Core Indicators'!FS137</f>
        <v>x</v>
      </c>
      <c r="Y137" s="36">
        <f>'Core Indicators'!GA137</f>
        <v>3</v>
      </c>
      <c r="Z137" s="36">
        <f>'Core Indicators'!GI137</f>
        <v>3</v>
      </c>
      <c r="AA137" s="36">
        <f>'Core Indicators'!GQ137</f>
        <v>3</v>
      </c>
      <c r="AB137" s="36">
        <f>'Core Indicators'!GY137</f>
        <v>1</v>
      </c>
      <c r="AC137" s="36">
        <f>'Core Indicators'!HG137</f>
        <v>3</v>
      </c>
      <c r="AD137" s="36">
        <f>'Core Indicators'!HO137</f>
        <v>3</v>
      </c>
      <c r="AE137" s="36">
        <f>'Core Indicators'!HW137</f>
        <v>3</v>
      </c>
      <c r="AF137" s="36">
        <f>'Core Indicators'!IE137</f>
        <v>0</v>
      </c>
      <c r="AG137" s="36">
        <f>'Core Indicators'!IM137</f>
        <v>3</v>
      </c>
    </row>
    <row r="138" spans="1:33" ht="20.100000000000001" customHeight="1" x14ac:dyDescent="0.25">
      <c r="A138" s="202" t="str">
        <f>'Core Indicators'!A:A</f>
        <v>Conflict in Yemen</v>
      </c>
      <c r="B138" s="202" t="str">
        <f>'Core Indicators'!B:B</f>
        <v>Complex crisis</v>
      </c>
      <c r="C138" s="202" t="str">
        <f>'Core Indicators'!C138</f>
        <v>YEM001</v>
      </c>
      <c r="D138" s="202" t="str">
        <f>'Core Indicators'!D138</f>
        <v>Yemen</v>
      </c>
      <c r="E138" s="202" t="str">
        <f>'Core Indicators'!E138</f>
        <v>YEM</v>
      </c>
      <c r="F138" s="35">
        <f>'Core Indicators'!O138</f>
        <v>527970</v>
      </c>
      <c r="G138" s="35">
        <f>'Core Indicators'!W138</f>
        <v>30700000</v>
      </c>
      <c r="H138" s="35">
        <f>'Core Indicators'!AE138</f>
        <v>27100000</v>
      </c>
      <c r="I138" s="35">
        <f>'Core Indicators'!AM138</f>
        <v>4200000</v>
      </c>
      <c r="J138" s="35">
        <f>'Core Indicators'!AU138</f>
        <v>1037</v>
      </c>
      <c r="K138" s="35">
        <f>'Core Indicators'!BC138</f>
        <v>35674</v>
      </c>
      <c r="L138" s="35">
        <f>'Core Indicators'!BK138</f>
        <v>333</v>
      </c>
      <c r="M138" s="35" t="str">
        <f>'Core Indicators'!BS138</f>
        <v>x</v>
      </c>
      <c r="N138" s="35" t="str">
        <f>'Core Indicators'!CA138</f>
        <v>x</v>
      </c>
      <c r="O138" s="35" t="e">
        <f>'Core Indicators'!CI138</f>
        <v>#N/A</v>
      </c>
      <c r="P138" s="35" t="str">
        <f>'Core Indicators'!CQ138</f>
        <v>x</v>
      </c>
      <c r="Q138" s="35">
        <f>'Core Indicators'!DG138</f>
        <v>3600000</v>
      </c>
      <c r="R138" s="35">
        <f>'Core Indicators'!DO138</f>
        <v>6400000</v>
      </c>
      <c r="S138" s="35">
        <f>'Core Indicators'!DW138</f>
        <v>8400000</v>
      </c>
      <c r="T138" s="35">
        <f>'Core Indicators'!EE138</f>
        <v>8900000</v>
      </c>
      <c r="U138" s="35">
        <f>'Core Indicators'!EM138</f>
        <v>3400000</v>
      </c>
      <c r="V138" s="35">
        <f>'Core Indicators'!FC138</f>
        <v>5</v>
      </c>
      <c r="W138" s="35" t="str">
        <f>'Core Indicators'!FK138</f>
        <v>x</v>
      </c>
      <c r="X138" s="35" t="str">
        <f>'Core Indicators'!FS138</f>
        <v>x</v>
      </c>
      <c r="Y138" s="35">
        <f>'Core Indicators'!GA138</f>
        <v>2</v>
      </c>
      <c r="Z138" s="35">
        <f>'Core Indicators'!GI138</f>
        <v>3</v>
      </c>
      <c r="AA138" s="35">
        <f>'Core Indicators'!GQ138</f>
        <v>3</v>
      </c>
      <c r="AB138" s="35">
        <f>'Core Indicators'!GY138</f>
        <v>0</v>
      </c>
      <c r="AC138" s="35">
        <f>'Core Indicators'!HG138</f>
        <v>3</v>
      </c>
      <c r="AD138" s="35">
        <f>'Core Indicators'!HO138</f>
        <v>3</v>
      </c>
      <c r="AE138" s="35">
        <f>'Core Indicators'!HW138</f>
        <v>2</v>
      </c>
      <c r="AF138" s="35">
        <f>'Core Indicators'!IE138</f>
        <v>1</v>
      </c>
      <c r="AG138" s="35">
        <f>'Core Indicators'!IM138</f>
        <v>3</v>
      </c>
    </row>
    <row r="139" spans="1:33" ht="20.100000000000001" customHeight="1" x14ac:dyDescent="0.25">
      <c r="A139" s="201" t="str">
        <f>'Core Indicators'!A:A</f>
        <v>Mixed migration flows in Yemen</v>
      </c>
      <c r="B139" s="201" t="str">
        <f>'Core Indicators'!B:B</f>
        <v>International displacement</v>
      </c>
      <c r="C139" s="201" t="str">
        <f>'Core Indicators'!C139</f>
        <v>YEM002</v>
      </c>
      <c r="D139" s="201" t="str">
        <f>'Core Indicators'!D139</f>
        <v>Yemen</v>
      </c>
      <c r="E139" s="201" t="str">
        <f>'Core Indicators'!E139</f>
        <v>YEM</v>
      </c>
      <c r="F139" s="36">
        <f>'Core Indicators'!O139</f>
        <v>527970</v>
      </c>
      <c r="G139" s="36">
        <f>'Core Indicators'!W139</f>
        <v>30700000</v>
      </c>
      <c r="H139" s="36">
        <f>'Core Indicators'!AE139</f>
        <v>27100000</v>
      </c>
      <c r="I139" s="36">
        <f>'Core Indicators'!AM139</f>
        <v>4200000</v>
      </c>
      <c r="J139" s="36">
        <f>'Core Indicators'!AU139</f>
        <v>1037</v>
      </c>
      <c r="K139" s="36">
        <f>'Core Indicators'!BC139</f>
        <v>35674</v>
      </c>
      <c r="L139" s="36">
        <f>'Core Indicators'!BK139</f>
        <v>448</v>
      </c>
      <c r="M139" s="36" t="str">
        <f>'Core Indicators'!BS139</f>
        <v>x</v>
      </c>
      <c r="N139" s="36" t="str">
        <f>'Core Indicators'!CA139</f>
        <v>x</v>
      </c>
      <c r="O139" s="36" t="e">
        <f>'Core Indicators'!CI139</f>
        <v>#N/A</v>
      </c>
      <c r="P139" s="36" t="str">
        <f>'Core Indicators'!CQ139</f>
        <v>x</v>
      </c>
      <c r="Q139" s="36">
        <f>'Core Indicators'!DG139</f>
        <v>3600000</v>
      </c>
      <c r="R139" s="36">
        <f>'Core Indicators'!DO139</f>
        <v>6400000</v>
      </c>
      <c r="S139" s="36">
        <f>'Core Indicators'!DW139</f>
        <v>8400000</v>
      </c>
      <c r="T139" s="36">
        <f>'Core Indicators'!EE139</f>
        <v>8900000</v>
      </c>
      <c r="U139" s="36">
        <f>'Core Indicators'!EM139</f>
        <v>3400000</v>
      </c>
      <c r="V139" s="36">
        <f>'Core Indicators'!FC139</f>
        <v>2</v>
      </c>
      <c r="W139" s="36" t="str">
        <f>'Core Indicators'!FK139</f>
        <v>x</v>
      </c>
      <c r="X139" s="36" t="str">
        <f>'Core Indicators'!FS139</f>
        <v>x</v>
      </c>
      <c r="Y139" s="36">
        <f>'Core Indicators'!GA139</f>
        <v>2</v>
      </c>
      <c r="Z139" s="36">
        <f>'Core Indicators'!GI139</f>
        <v>3</v>
      </c>
      <c r="AA139" s="36">
        <f>'Core Indicators'!GQ139</f>
        <v>3</v>
      </c>
      <c r="AB139" s="36">
        <f>'Core Indicators'!GY139</f>
        <v>0</v>
      </c>
      <c r="AC139" s="36">
        <f>'Core Indicators'!HG139</f>
        <v>3</v>
      </c>
      <c r="AD139" s="36">
        <f>'Core Indicators'!HO139</f>
        <v>3</v>
      </c>
      <c r="AE139" s="36">
        <f>'Core Indicators'!HW139</f>
        <v>2</v>
      </c>
      <c r="AF139" s="36">
        <f>'Core Indicators'!IE139</f>
        <v>1</v>
      </c>
      <c r="AG139" s="36">
        <f>'Core Indicators'!IM139</f>
        <v>3</v>
      </c>
    </row>
    <row r="140" spans="1:33" ht="20.100000000000001" customHeight="1" x14ac:dyDescent="0.25">
      <c r="A140" s="201" t="str">
        <f>'Core Indicators'!A:A</f>
        <v>Drought in Zambia</v>
      </c>
      <c r="B140" s="201" t="str">
        <f>'Core Indicators'!B:B</f>
        <v>Drought</v>
      </c>
      <c r="C140" s="201" t="str">
        <f>'Core Indicators'!C140</f>
        <v>ZMB002</v>
      </c>
      <c r="D140" s="201" t="str">
        <f>'Core Indicators'!D140</f>
        <v>Zambia</v>
      </c>
      <c r="E140" s="201" t="str">
        <f>'Core Indicators'!E140</f>
        <v>ZMB</v>
      </c>
      <c r="F140" s="36">
        <f>'Core Indicators'!O140</f>
        <v>752618</v>
      </c>
      <c r="G140" s="36">
        <f>'Core Indicators'!W140</f>
        <v>12181000</v>
      </c>
      <c r="H140" s="36">
        <f>'Core Indicators'!AE140</f>
        <v>6760000</v>
      </c>
      <c r="I140" s="36">
        <f>'Core Indicators'!AM140</f>
        <v>0</v>
      </c>
      <c r="J140" s="36">
        <f>'Core Indicators'!AU140</f>
        <v>0</v>
      </c>
      <c r="K140" s="36">
        <f>'Core Indicators'!BC140</f>
        <v>0</v>
      </c>
      <c r="L140" s="36">
        <f>'Core Indicators'!BK140</f>
        <v>0</v>
      </c>
      <c r="M140" s="36">
        <f>'Core Indicators'!BS140</f>
        <v>0</v>
      </c>
      <c r="N140" s="36">
        <f>'Core Indicators'!CA140</f>
        <v>0</v>
      </c>
      <c r="O140" s="36" t="e">
        <f>'Core Indicators'!CI140</f>
        <v>#N/A</v>
      </c>
      <c r="P140" s="36" t="str">
        <f>'Core Indicators'!CQ140</f>
        <v>x</v>
      </c>
      <c r="Q140" s="36">
        <f>'Core Indicators'!DG140</f>
        <v>5421000</v>
      </c>
      <c r="R140" s="36">
        <f>'Core Indicators'!DO140</f>
        <v>5185000</v>
      </c>
      <c r="S140" s="36">
        <f>'Core Indicators'!DW140</f>
        <v>1575000</v>
      </c>
      <c r="T140" s="36">
        <f>'Core Indicators'!EE140</f>
        <v>0</v>
      </c>
      <c r="U140" s="36">
        <f>'Core Indicators'!EM140</f>
        <v>0</v>
      </c>
      <c r="V140" s="36">
        <f>'Core Indicators'!FC140</f>
        <v>3</v>
      </c>
      <c r="W140" s="36" t="str">
        <f>'Core Indicators'!FK140</f>
        <v>x</v>
      </c>
      <c r="X140" s="36" t="str">
        <f>'Core Indicators'!FS140</f>
        <v>x</v>
      </c>
      <c r="Y140" s="36">
        <f>'Core Indicators'!GA140</f>
        <v>0</v>
      </c>
      <c r="Z140" s="36">
        <f>'Core Indicators'!GI140</f>
        <v>0</v>
      </c>
      <c r="AA140" s="36">
        <f>'Core Indicators'!GQ140</f>
        <v>0</v>
      </c>
      <c r="AB140" s="36">
        <f>'Core Indicators'!GY140</f>
        <v>0</v>
      </c>
      <c r="AC140" s="36">
        <f>'Core Indicators'!HG140</f>
        <v>0</v>
      </c>
      <c r="AD140" s="36">
        <f>'Core Indicators'!HO140</f>
        <v>0</v>
      </c>
      <c r="AE140" s="36">
        <f>'Core Indicators'!HW140</f>
        <v>0</v>
      </c>
      <c r="AF140" s="36">
        <f>'Core Indicators'!IE140</f>
        <v>0</v>
      </c>
      <c r="AG140" s="36">
        <f>'Core Indicators'!IM140</f>
        <v>2</v>
      </c>
    </row>
    <row r="141" spans="1:33" ht="20.100000000000001" customHeight="1" x14ac:dyDescent="0.25">
      <c r="A141" s="202" t="str">
        <f>'Core Indicators'!A:A</f>
        <v>Complex crisis in Zimbabwe</v>
      </c>
      <c r="B141" s="202" t="str">
        <f>'Core Indicators'!B:B</f>
        <v>Complex crisis</v>
      </c>
      <c r="C141" s="202" t="str">
        <f>'Core Indicators'!C141</f>
        <v>ZWE001</v>
      </c>
      <c r="D141" s="202" t="str">
        <f>'Core Indicators'!D141</f>
        <v>Zimbabwe</v>
      </c>
      <c r="E141" s="202" t="str">
        <f>'Core Indicators'!E141</f>
        <v>ZWE</v>
      </c>
      <c r="F141" s="35">
        <f>'Core Indicators'!O141</f>
        <v>390757</v>
      </c>
      <c r="G141" s="35">
        <f>'Core Indicators'!W141</f>
        <v>15557000</v>
      </c>
      <c r="H141" s="35">
        <f>'Core Indicators'!AE141</f>
        <v>9706000</v>
      </c>
      <c r="I141" s="35">
        <f>'Core Indicators'!AM141</f>
        <v>950000</v>
      </c>
      <c r="J141" s="35">
        <f>'Core Indicators'!AU141</f>
        <v>0</v>
      </c>
      <c r="K141" s="35">
        <f>'Core Indicators'!BC141</f>
        <v>0</v>
      </c>
      <c r="L141" s="35">
        <f>'Core Indicators'!BK141</f>
        <v>28</v>
      </c>
      <c r="M141" s="35" t="str">
        <f>'Core Indicators'!BS141</f>
        <v>x</v>
      </c>
      <c r="N141" s="35" t="str">
        <f>'Core Indicators'!CA141</f>
        <v>x</v>
      </c>
      <c r="O141" s="35" t="e">
        <f>'Core Indicators'!CI141</f>
        <v>#N/A</v>
      </c>
      <c r="P141" s="35" t="str">
        <f>'Core Indicators'!CQ141</f>
        <v>x</v>
      </c>
      <c r="Q141" s="35">
        <f>'Core Indicators'!DG141</f>
        <v>5851000</v>
      </c>
      <c r="R141" s="35">
        <f>'Core Indicators'!DO141</f>
        <v>2706000</v>
      </c>
      <c r="S141" s="35">
        <f>'Core Indicators'!DW141</f>
        <v>6050000</v>
      </c>
      <c r="T141" s="35">
        <f>'Core Indicators'!EE141</f>
        <v>950000</v>
      </c>
      <c r="U141" s="35">
        <f>'Core Indicators'!EM141</f>
        <v>0</v>
      </c>
      <c r="V141" s="35">
        <f>'Core Indicators'!FC141</f>
        <v>3</v>
      </c>
      <c r="W141" s="35" t="str">
        <f>'Core Indicators'!FK141</f>
        <v>x</v>
      </c>
      <c r="X141" s="35" t="str">
        <f>'Core Indicators'!FS141</f>
        <v>x</v>
      </c>
      <c r="Y141" s="35">
        <f>'Core Indicators'!GA141</f>
        <v>2</v>
      </c>
      <c r="Z141" s="35">
        <f>'Core Indicators'!GI141</f>
        <v>1</v>
      </c>
      <c r="AA141" s="35">
        <f>'Core Indicators'!GQ141</f>
        <v>1</v>
      </c>
      <c r="AB141" s="35">
        <f>'Core Indicators'!GY141</f>
        <v>0</v>
      </c>
      <c r="AC141" s="35">
        <f>'Core Indicators'!HG141</f>
        <v>0</v>
      </c>
      <c r="AD141" s="35">
        <f>'Core Indicators'!HO141</f>
        <v>2</v>
      </c>
      <c r="AE141" s="35">
        <f>'Core Indicators'!HW141</f>
        <v>0</v>
      </c>
      <c r="AF141" s="35">
        <f>'Core Indicators'!IE141</f>
        <v>2</v>
      </c>
      <c r="AG141" s="35">
        <f>'Core Indicators'!IM141</f>
        <v>2</v>
      </c>
    </row>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1"/>
  <sheetViews>
    <sheetView topLeftCell="A117" workbookViewId="0">
      <selection activeCell="G145" sqref="G145"/>
    </sheetView>
  </sheetViews>
  <sheetFormatPr defaultColWidth="8.42578125" defaultRowHeight="15" x14ac:dyDescent="0.25"/>
  <cols>
    <col min="1" max="1" width="8.42578125" style="216" customWidth="1"/>
    <col min="2" max="5" width="9.42578125" style="216" customWidth="1"/>
    <col min="6" max="6" width="7" style="216" customWidth="1"/>
    <col min="7" max="7" width="6.42578125" style="216" customWidth="1"/>
  </cols>
  <sheetData>
    <row r="1" spans="1:9" x14ac:dyDescent="0.25">
      <c r="A1" s="314"/>
      <c r="B1" s="297"/>
      <c r="C1" s="297"/>
      <c r="D1" s="297"/>
      <c r="E1" s="297"/>
      <c r="F1" s="297"/>
      <c r="G1" s="297"/>
      <c r="H1" s="297"/>
    </row>
    <row r="2" spans="1:9" ht="147" customHeight="1" x14ac:dyDescent="0.25">
      <c r="A2" s="227" t="s">
        <v>1</v>
      </c>
      <c r="B2" s="161" t="s">
        <v>7210</v>
      </c>
      <c r="C2" s="161" t="s">
        <v>7211</v>
      </c>
      <c r="D2" s="161" t="s">
        <v>7212</v>
      </c>
      <c r="E2" s="161" t="s">
        <v>7213</v>
      </c>
      <c r="F2" s="162" t="s">
        <v>7211</v>
      </c>
      <c r="G2" s="162" t="s">
        <v>7214</v>
      </c>
      <c r="H2" s="163" t="s">
        <v>7215</v>
      </c>
      <c r="I2" s="73" t="s">
        <v>5</v>
      </c>
    </row>
    <row r="3" spans="1:9" x14ac:dyDescent="0.25">
      <c r="A3" s="164" t="str">
        <f>Lists!C:C</f>
        <v>AFG001</v>
      </c>
      <c r="B3" s="251">
        <f t="shared" ref="B3:B34" si="0">ROUND(AVERAGE(C3:E3),1)</f>
        <v>1.2</v>
      </c>
      <c r="C3" s="251">
        <f t="shared" ref="C3:C34" si="1">IF(F3="x","x",ROUND((5-(3-F3)/2*5),1))</f>
        <v>2.8</v>
      </c>
      <c r="D3" s="251">
        <f t="shared" ref="D3:D34" si="2">IF(G3&gt;365,5,ROUND((5-(365-G3)/364*5),1))</f>
        <v>0.9</v>
      </c>
      <c r="E3" s="251">
        <f t="shared" ref="E3:E34" si="3">IF(H3&gt;3,5,ROUND((5-(3-H3)/3*5),1))</f>
        <v>0</v>
      </c>
      <c r="F3" s="251">
        <f>'Data Reliability'!B3</f>
        <v>2.1</v>
      </c>
      <c r="G3" s="165">
        <f>Reliability_updated!V3</f>
        <v>64</v>
      </c>
      <c r="H3" s="165">
        <f>'Data Reliability'!C3</f>
        <v>0</v>
      </c>
      <c r="I3" t="str">
        <f>IF(Reliability!B3="x","x",(IF(ROUNDUP(Reliability!B3,0)=1,"Very High",IF(ROUNDUP(Reliability!B3,0)=2,"High",IF(ROUNDUP(Reliability!B3,0)=3,"Medium",IF(ROUNDUP(Reliability!B3,0)=4,"Low","Very Low"))))))</f>
        <v>High</v>
      </c>
    </row>
    <row r="4" spans="1:9" x14ac:dyDescent="0.25">
      <c r="A4" s="164" t="str">
        <f>Lists!C:C</f>
        <v>AGO002</v>
      </c>
      <c r="B4" s="251">
        <f t="shared" si="0"/>
        <v>0.4</v>
      </c>
      <c r="C4" s="251">
        <f t="shared" si="1"/>
        <v>0.5</v>
      </c>
      <c r="D4" s="251">
        <f t="shared" si="2"/>
        <v>0.6</v>
      </c>
      <c r="E4" s="251">
        <f t="shared" si="3"/>
        <v>0</v>
      </c>
      <c r="F4" s="251">
        <f>'Data Reliability'!B4</f>
        <v>1.2</v>
      </c>
      <c r="G4" s="165">
        <f>Reliability_updated!V4</f>
        <v>45.6</v>
      </c>
      <c r="H4" s="165">
        <f>'Data Reliability'!C4</f>
        <v>0</v>
      </c>
      <c r="I4" t="str">
        <f>IF(Reliability!B4="x","x",(IF(ROUNDUP(Reliability!B4,0)=1,"Very High",IF(ROUNDUP(Reliability!B4,0)=2,"High",IF(ROUNDUP(Reliability!B4,0)=3,"Medium",IF(ROUNDUP(Reliability!B4,0)=4,"Low","Very Low"))))))</f>
        <v>Very High</v>
      </c>
    </row>
    <row r="5" spans="1:9" x14ac:dyDescent="0.25">
      <c r="A5" s="164" t="str">
        <f>Lists!C:C</f>
        <v>ARM002</v>
      </c>
      <c r="B5" s="251">
        <f t="shared" si="0"/>
        <v>1.9</v>
      </c>
      <c r="C5" s="251">
        <f t="shared" si="1"/>
        <v>2</v>
      </c>
      <c r="D5" s="251">
        <f t="shared" si="2"/>
        <v>3.8</v>
      </c>
      <c r="E5" s="251">
        <f t="shared" si="3"/>
        <v>0</v>
      </c>
      <c r="F5" s="251">
        <f>'Data Reliability'!B5</f>
        <v>1.8</v>
      </c>
      <c r="G5" s="165">
        <f>Reliability_updated!V5</f>
        <v>278.2</v>
      </c>
      <c r="H5" s="165">
        <f>'Data Reliability'!C5</f>
        <v>0</v>
      </c>
      <c r="I5" t="str">
        <f>IF(Reliability!B5="x","x",(IF(ROUNDUP(Reliability!B5,0)=1,"Very High",IF(ROUNDUP(Reliability!B5,0)=2,"High",IF(ROUNDUP(Reliability!B5,0)=3,"Medium",IF(ROUNDUP(Reliability!B5,0)=4,"Low","Very Low"))))))</f>
        <v>High</v>
      </c>
    </row>
    <row r="6" spans="1:9" x14ac:dyDescent="0.25">
      <c r="A6" s="164" t="str">
        <f>Lists!C:C</f>
        <v>AZE002</v>
      </c>
      <c r="B6" s="251">
        <f t="shared" si="0"/>
        <v>4.2</v>
      </c>
      <c r="C6" s="251" t="str">
        <f t="shared" si="1"/>
        <v>x</v>
      </c>
      <c r="D6" s="251">
        <f t="shared" si="2"/>
        <v>5</v>
      </c>
      <c r="E6" s="251">
        <f t="shared" si="3"/>
        <v>3.3</v>
      </c>
      <c r="F6" s="251" t="str">
        <f>'Data Reliability'!B6</f>
        <v>x</v>
      </c>
      <c r="G6" s="165">
        <f>Reliability_updated!V6</f>
        <v>397.9</v>
      </c>
      <c r="H6" s="165">
        <f>'Data Reliability'!C6</f>
        <v>2</v>
      </c>
      <c r="I6" t="str">
        <f>IF(Reliability!B6="x","x",(IF(ROUNDUP(Reliability!B6,0)=1,"Very High",IF(ROUNDUP(Reliability!B6,0)=2,"High",IF(ROUNDUP(Reliability!B6,0)=3,"Medium",IF(ROUNDUP(Reliability!B6,0)=4,"Low","Very Low"))))))</f>
        <v>Very Low</v>
      </c>
    </row>
    <row r="7" spans="1:9" x14ac:dyDescent="0.25">
      <c r="A7" s="164" t="str">
        <f>Lists!C:C</f>
        <v>BDI001</v>
      </c>
      <c r="B7" s="251">
        <f t="shared" si="0"/>
        <v>2.4</v>
      </c>
      <c r="C7" s="251">
        <f t="shared" si="1"/>
        <v>2.2999999999999998</v>
      </c>
      <c r="D7" s="251">
        <f t="shared" si="2"/>
        <v>5</v>
      </c>
      <c r="E7" s="251">
        <f t="shared" si="3"/>
        <v>0</v>
      </c>
      <c r="F7" s="251">
        <f>'Data Reliability'!B7</f>
        <v>1.9</v>
      </c>
      <c r="G7" s="165">
        <f>Reliability_updated!V7</f>
        <v>366.7</v>
      </c>
      <c r="H7" s="165">
        <f>'Data Reliability'!C7</f>
        <v>0</v>
      </c>
      <c r="I7" t="str">
        <f>IF(Reliability!B7="x","x",(IF(ROUNDUP(Reliability!B7,0)=1,"Very High",IF(ROUNDUP(Reliability!B7,0)=2,"High",IF(ROUNDUP(Reliability!B7,0)=3,"Medium",IF(ROUNDUP(Reliability!B7,0)=4,"Low","Very Low"))))))</f>
        <v>Medium</v>
      </c>
    </row>
    <row r="8" spans="1:9" x14ac:dyDescent="0.25">
      <c r="A8" s="164" t="str">
        <f>Lists!C:C</f>
        <v>BFA002</v>
      </c>
      <c r="B8" s="251">
        <f t="shared" si="0"/>
        <v>1.3</v>
      </c>
      <c r="C8" s="251">
        <f t="shared" si="1"/>
        <v>0.5</v>
      </c>
      <c r="D8" s="251">
        <f t="shared" si="2"/>
        <v>3.4</v>
      </c>
      <c r="E8" s="251">
        <f t="shared" si="3"/>
        <v>0</v>
      </c>
      <c r="F8" s="251">
        <f>'Data Reliability'!B8</f>
        <v>1.2</v>
      </c>
      <c r="G8" s="165">
        <f>Reliability_updated!V8</f>
        <v>251.7</v>
      </c>
      <c r="H8" s="165">
        <f>'Data Reliability'!C8</f>
        <v>0</v>
      </c>
      <c r="I8" t="str">
        <f>IF(Reliability!B8="x","x",(IF(ROUNDUP(Reliability!B8,0)=1,"Very High",IF(ROUNDUP(Reliability!B8,0)=2,"High",IF(ROUNDUP(Reliability!B8,0)=3,"Medium",IF(ROUNDUP(Reliability!B8,0)=4,"Low","Very Low"))))))</f>
        <v>High</v>
      </c>
    </row>
    <row r="9" spans="1:9" x14ac:dyDescent="0.25">
      <c r="A9" s="164" t="str">
        <f>Lists!C:C</f>
        <v>BGD002</v>
      </c>
      <c r="B9" s="251">
        <f t="shared" si="0"/>
        <v>1.7</v>
      </c>
      <c r="C9" s="251">
        <f t="shared" si="1"/>
        <v>1.5</v>
      </c>
      <c r="D9" s="251">
        <f t="shared" si="2"/>
        <v>1.9</v>
      </c>
      <c r="E9" s="251">
        <f t="shared" si="3"/>
        <v>1.7</v>
      </c>
      <c r="F9" s="251">
        <f>'Data Reliability'!B9</f>
        <v>1.6</v>
      </c>
      <c r="G9" s="165">
        <f>Reliability_updated!V9</f>
        <v>138</v>
      </c>
      <c r="H9" s="165">
        <f>'Data Reliability'!C9</f>
        <v>1</v>
      </c>
      <c r="I9" t="str">
        <f>IF(Reliability!B9="x","x",(IF(ROUNDUP(Reliability!B9,0)=1,"Very High",IF(ROUNDUP(Reliability!B9,0)=2,"High",IF(ROUNDUP(Reliability!B9,0)=3,"Medium",IF(ROUNDUP(Reliability!B9,0)=4,"Low","Very Low"))))))</f>
        <v>High</v>
      </c>
    </row>
    <row r="10" spans="1:9" x14ac:dyDescent="0.25">
      <c r="A10" s="164" t="str">
        <f>Lists!C:C</f>
        <v>BRA001</v>
      </c>
      <c r="B10" s="251">
        <f t="shared" si="0"/>
        <v>1.3</v>
      </c>
      <c r="C10" s="251">
        <f t="shared" si="1"/>
        <v>3.5</v>
      </c>
      <c r="D10" s="251">
        <f t="shared" si="2"/>
        <v>0.3</v>
      </c>
      <c r="E10" s="251">
        <f t="shared" si="3"/>
        <v>0</v>
      </c>
      <c r="F10" s="251">
        <f>'Data Reliability'!B10</f>
        <v>2.4</v>
      </c>
      <c r="G10" s="165">
        <f>Reliability_updated!V10</f>
        <v>24</v>
      </c>
      <c r="H10" s="165">
        <f>'Data Reliability'!C10</f>
        <v>0</v>
      </c>
      <c r="I10" t="str">
        <f>IF(Reliability!B10="x","x",(IF(ROUNDUP(Reliability!B10,0)=1,"Very High",IF(ROUNDUP(Reliability!B10,0)=2,"High",IF(ROUNDUP(Reliability!B10,0)=3,"Medium",IF(ROUNDUP(Reliability!B10,0)=4,"Low","Very Low"))))))</f>
        <v>High</v>
      </c>
    </row>
    <row r="11" spans="1:9" x14ac:dyDescent="0.25">
      <c r="A11" s="164" t="str">
        <f>Lists!C:C</f>
        <v>BRA002</v>
      </c>
      <c r="B11" s="251">
        <f t="shared" si="0"/>
        <v>2.5</v>
      </c>
      <c r="C11" s="251">
        <f t="shared" si="1"/>
        <v>3.3</v>
      </c>
      <c r="D11" s="251">
        <f t="shared" si="2"/>
        <v>4.0999999999999996</v>
      </c>
      <c r="E11" s="251">
        <f t="shared" si="3"/>
        <v>0</v>
      </c>
      <c r="F11" s="251">
        <f>'Data Reliability'!B11</f>
        <v>2.2999999999999998</v>
      </c>
      <c r="G11" s="165">
        <f>Reliability_updated!V11</f>
        <v>302.7</v>
      </c>
      <c r="H11" s="165">
        <f>'Data Reliability'!C11</f>
        <v>0</v>
      </c>
      <c r="I11" t="str">
        <f>IF(Reliability!B11="x","x",(IF(ROUNDUP(Reliability!B11,0)=1,"Very High",IF(ROUNDUP(Reliability!B11,0)=2,"High",IF(ROUNDUP(Reliability!B11,0)=3,"Medium",IF(ROUNDUP(Reliability!B11,0)=4,"Low","Very Low"))))))</f>
        <v>Medium</v>
      </c>
    </row>
    <row r="12" spans="1:9" x14ac:dyDescent="0.25">
      <c r="A12" s="164" t="str">
        <f>Lists!C:C</f>
        <v>BRA003</v>
      </c>
      <c r="B12" s="251">
        <f t="shared" si="0"/>
        <v>1.2</v>
      </c>
      <c r="C12" s="251">
        <f t="shared" si="1"/>
        <v>3.3</v>
      </c>
      <c r="D12" s="251">
        <f t="shared" si="2"/>
        <v>0.3</v>
      </c>
      <c r="E12" s="251">
        <f t="shared" si="3"/>
        <v>0</v>
      </c>
      <c r="F12" s="251">
        <f>'Data Reliability'!B12</f>
        <v>2.2999999999999998</v>
      </c>
      <c r="G12" s="165">
        <f>Reliability_updated!V12</f>
        <v>24</v>
      </c>
      <c r="H12" s="165">
        <f>'Data Reliability'!C12</f>
        <v>0</v>
      </c>
      <c r="I12" t="str">
        <f>IF(Reliability!B12="x","x",(IF(ROUNDUP(Reliability!B12,0)=1,"Very High",IF(ROUNDUP(Reliability!B12,0)=2,"High",IF(ROUNDUP(Reliability!B12,0)=3,"Medium",IF(ROUNDUP(Reliability!B12,0)=4,"Low","Very Low"))))))</f>
        <v>High</v>
      </c>
    </row>
    <row r="13" spans="1:9" x14ac:dyDescent="0.25">
      <c r="A13" s="164" t="str">
        <f>Lists!C:C</f>
        <v>CAF001</v>
      </c>
      <c r="B13" s="251">
        <f t="shared" si="0"/>
        <v>2.8</v>
      </c>
      <c r="C13" s="251">
        <f t="shared" si="1"/>
        <v>3.5</v>
      </c>
      <c r="D13" s="251">
        <f t="shared" si="2"/>
        <v>5</v>
      </c>
      <c r="E13" s="251">
        <f t="shared" si="3"/>
        <v>0</v>
      </c>
      <c r="F13" s="251">
        <f>'Data Reliability'!B13</f>
        <v>2.4</v>
      </c>
      <c r="G13" s="165">
        <f>Reliability_updated!V13</f>
        <v>372.8</v>
      </c>
      <c r="H13" s="165">
        <f>'Data Reliability'!C13</f>
        <v>0</v>
      </c>
      <c r="I13" t="str">
        <f>IF(Reliability!B13="x","x",(IF(ROUNDUP(Reliability!B13,0)=1,"Very High",IF(ROUNDUP(Reliability!B13,0)=2,"High",IF(ROUNDUP(Reliability!B13,0)=3,"Medium",IF(ROUNDUP(Reliability!B13,0)=4,"Low","Very Low"))))))</f>
        <v>Medium</v>
      </c>
    </row>
    <row r="14" spans="1:9" x14ac:dyDescent="0.25">
      <c r="A14" s="164" t="str">
        <f>Lists!C:C</f>
        <v>CMR001</v>
      </c>
      <c r="B14" s="251">
        <f t="shared" si="0"/>
        <v>1.4</v>
      </c>
      <c r="C14" s="251">
        <f t="shared" si="1"/>
        <v>0.5</v>
      </c>
      <c r="D14" s="251">
        <f t="shared" si="2"/>
        <v>3.8</v>
      </c>
      <c r="E14" s="251">
        <f t="shared" si="3"/>
        <v>0</v>
      </c>
      <c r="F14" s="251">
        <f>'Data Reliability'!B14</f>
        <v>1.2</v>
      </c>
      <c r="G14" s="165">
        <f>Reliability_updated!V14</f>
        <v>278.8</v>
      </c>
      <c r="H14" s="165">
        <f>'Data Reliability'!C14</f>
        <v>0</v>
      </c>
      <c r="I14" t="str">
        <f>IF(Reliability!B14="x","x",(IF(ROUNDUP(Reliability!B14,0)=1,"Very High",IF(ROUNDUP(Reliability!B14,0)=2,"High",IF(ROUNDUP(Reliability!B14,0)=3,"Medium",IF(ROUNDUP(Reliability!B14,0)=4,"Low","Very Low"))))))</f>
        <v>High</v>
      </c>
    </row>
    <row r="15" spans="1:9" x14ac:dyDescent="0.25">
      <c r="A15" s="164" t="str">
        <f>Lists!C:C</f>
        <v>CMR002</v>
      </c>
      <c r="B15" s="251">
        <f t="shared" si="0"/>
        <v>1</v>
      </c>
      <c r="C15" s="251">
        <f t="shared" si="1"/>
        <v>0.3</v>
      </c>
      <c r="D15" s="251">
        <f t="shared" si="2"/>
        <v>2.7</v>
      </c>
      <c r="E15" s="251">
        <f t="shared" si="3"/>
        <v>0</v>
      </c>
      <c r="F15" s="251">
        <f>'Data Reliability'!B15</f>
        <v>1.1000000000000001</v>
      </c>
      <c r="G15" s="165">
        <f>Reliability_updated!V15</f>
        <v>197.8</v>
      </c>
      <c r="H15" s="165">
        <f>'Data Reliability'!C15</f>
        <v>0</v>
      </c>
      <c r="I15" t="str">
        <f>IF(Reliability!B15="x","x",(IF(ROUNDUP(Reliability!B15,0)=1,"Very High",IF(ROUNDUP(Reliability!B15,0)=2,"High",IF(ROUNDUP(Reliability!B15,0)=3,"Medium",IF(ROUNDUP(Reliability!B15,0)=4,"Low","Very Low"))))))</f>
        <v>Very High</v>
      </c>
    </row>
    <row r="16" spans="1:9" x14ac:dyDescent="0.25">
      <c r="A16" s="164" t="str">
        <f>Lists!C:C</f>
        <v>CMR003</v>
      </c>
      <c r="B16" s="251">
        <f t="shared" si="0"/>
        <v>2.4</v>
      </c>
      <c r="C16" s="251">
        <f t="shared" si="1"/>
        <v>2.2999999999999998</v>
      </c>
      <c r="D16" s="251">
        <f t="shared" si="2"/>
        <v>5</v>
      </c>
      <c r="E16" s="251">
        <f t="shared" si="3"/>
        <v>0</v>
      </c>
      <c r="F16" s="251">
        <f>'Data Reliability'!B16</f>
        <v>1.9</v>
      </c>
      <c r="G16" s="165">
        <f>Reliability_updated!V16</f>
        <v>365.2</v>
      </c>
      <c r="H16" s="165">
        <f>'Data Reliability'!C16</f>
        <v>0</v>
      </c>
      <c r="I16" t="str">
        <f>IF(Reliability!B16="x","x",(IF(ROUNDUP(Reliability!B16,0)=1,"Very High",IF(ROUNDUP(Reliability!B16,0)=2,"High",IF(ROUNDUP(Reliability!B16,0)=3,"Medium",IF(ROUNDUP(Reliability!B16,0)=4,"Low","Very Low"))))))</f>
        <v>Medium</v>
      </c>
    </row>
    <row r="17" spans="1:9" x14ac:dyDescent="0.25">
      <c r="A17" s="164" t="str">
        <f>Lists!C:C</f>
        <v>CMR004</v>
      </c>
      <c r="B17" s="251">
        <f t="shared" si="0"/>
        <v>3</v>
      </c>
      <c r="C17" s="251">
        <f t="shared" si="1"/>
        <v>2.2999999999999998</v>
      </c>
      <c r="D17" s="251">
        <f t="shared" si="2"/>
        <v>5</v>
      </c>
      <c r="E17" s="251">
        <f t="shared" si="3"/>
        <v>1.7</v>
      </c>
      <c r="F17" s="251">
        <f>'Data Reliability'!B17</f>
        <v>1.9</v>
      </c>
      <c r="G17" s="165">
        <f>Reliability_updated!V17</f>
        <v>405.8</v>
      </c>
      <c r="H17" s="165">
        <f>'Data Reliability'!C17</f>
        <v>1</v>
      </c>
      <c r="I17" t="str">
        <f>IF(Reliability!B17="x","x",(IF(ROUNDUP(Reliability!B17,0)=1,"Very High",IF(ROUNDUP(Reliability!B17,0)=2,"High",IF(ROUNDUP(Reliability!B17,0)=3,"Medium",IF(ROUNDUP(Reliability!B17,0)=4,"Low","Very Low"))))))</f>
        <v>Medium</v>
      </c>
    </row>
    <row r="18" spans="1:9" x14ac:dyDescent="0.25">
      <c r="A18" s="164" t="str">
        <f>Lists!C:C</f>
        <v>COD001</v>
      </c>
      <c r="B18" s="251">
        <f t="shared" si="0"/>
        <v>0.8</v>
      </c>
      <c r="C18" s="251">
        <f t="shared" si="1"/>
        <v>0.5</v>
      </c>
      <c r="D18" s="251">
        <f t="shared" si="2"/>
        <v>1.9</v>
      </c>
      <c r="E18" s="251">
        <f t="shared" si="3"/>
        <v>0</v>
      </c>
      <c r="F18" s="251">
        <f>'Data Reliability'!B18</f>
        <v>1.2</v>
      </c>
      <c r="G18" s="165">
        <f>Reliability_updated!V18</f>
        <v>137.9</v>
      </c>
      <c r="H18" s="165">
        <f>'Data Reliability'!C18</f>
        <v>0</v>
      </c>
      <c r="I18" t="str">
        <f>IF(Reliability!B18="x","x",(IF(ROUNDUP(Reliability!B18,0)=1,"Very High",IF(ROUNDUP(Reliability!B18,0)=2,"High",IF(ROUNDUP(Reliability!B18,0)=3,"Medium",IF(ROUNDUP(Reliability!B18,0)=4,"Low","Very Low"))))))</f>
        <v>Very High</v>
      </c>
    </row>
    <row r="19" spans="1:9" x14ac:dyDescent="0.25">
      <c r="A19" s="164" t="str">
        <f>Lists!C:C</f>
        <v>COG001</v>
      </c>
      <c r="B19" s="251">
        <f t="shared" si="0"/>
        <v>3.8</v>
      </c>
      <c r="C19" s="251">
        <f t="shared" si="1"/>
        <v>3.3</v>
      </c>
      <c r="D19" s="251">
        <f t="shared" si="2"/>
        <v>4.9000000000000004</v>
      </c>
      <c r="E19" s="251">
        <f t="shared" si="3"/>
        <v>3.3</v>
      </c>
      <c r="F19" s="251">
        <f>'Data Reliability'!B19</f>
        <v>2.2999999999999998</v>
      </c>
      <c r="G19" s="165">
        <f>Reliability_updated!V19</f>
        <v>359.6</v>
      </c>
      <c r="H19" s="165">
        <f>'Data Reliability'!C19</f>
        <v>2</v>
      </c>
      <c r="I19" t="str">
        <f>IF(Reliability!B19="x","x",(IF(ROUNDUP(Reliability!B19,0)=1,"Very High",IF(ROUNDUP(Reliability!B19,0)=2,"High",IF(ROUNDUP(Reliability!B19,0)=3,"Medium",IF(ROUNDUP(Reliability!B19,0)=4,"Low","Very Low"))))))</f>
        <v>Low</v>
      </c>
    </row>
    <row r="20" spans="1:9" x14ac:dyDescent="0.25">
      <c r="A20" s="164" t="str">
        <f>Lists!C:C</f>
        <v>COL001</v>
      </c>
      <c r="B20" s="251">
        <f t="shared" si="0"/>
        <v>1.7</v>
      </c>
      <c r="C20" s="251">
        <f t="shared" si="1"/>
        <v>2</v>
      </c>
      <c r="D20" s="251">
        <f t="shared" si="2"/>
        <v>3</v>
      </c>
      <c r="E20" s="251">
        <f t="shared" si="3"/>
        <v>0</v>
      </c>
      <c r="F20" s="251">
        <f>'Data Reliability'!B20</f>
        <v>1.8</v>
      </c>
      <c r="G20" s="165">
        <f>Reliability_updated!V20</f>
        <v>220.9</v>
      </c>
      <c r="H20" s="165">
        <f>'Data Reliability'!C20</f>
        <v>0</v>
      </c>
      <c r="I20" t="str">
        <f>IF(Reliability!B20="x","x",(IF(ROUNDUP(Reliability!B20,0)=1,"Very High",IF(ROUNDUP(Reliability!B20,0)=2,"High",IF(ROUNDUP(Reliability!B20,0)=3,"Medium",IF(ROUNDUP(Reliability!B20,0)=4,"Low","Very Low"))))))</f>
        <v>High</v>
      </c>
    </row>
    <row r="21" spans="1:9" x14ac:dyDescent="0.25">
      <c r="A21" s="164" t="str">
        <f>Lists!C:C</f>
        <v>COL002</v>
      </c>
      <c r="B21" s="251">
        <f t="shared" si="0"/>
        <v>2.6</v>
      </c>
      <c r="C21" s="251">
        <f t="shared" si="1"/>
        <v>2.2999999999999998</v>
      </c>
      <c r="D21" s="251">
        <f t="shared" si="2"/>
        <v>3.9</v>
      </c>
      <c r="E21" s="251">
        <f t="shared" si="3"/>
        <v>1.7</v>
      </c>
      <c r="F21" s="251">
        <f>'Data Reliability'!B21</f>
        <v>1.9</v>
      </c>
      <c r="G21" s="165">
        <f>Reliability_updated!V21</f>
        <v>286.8</v>
      </c>
      <c r="H21" s="165">
        <f>'Data Reliability'!C21</f>
        <v>1</v>
      </c>
      <c r="I21" t="str">
        <f>IF(Reliability!B21="x","x",(IF(ROUNDUP(Reliability!B21,0)=1,"Very High",IF(ROUNDUP(Reliability!B21,0)=2,"High",IF(ROUNDUP(Reliability!B21,0)=3,"Medium",IF(ROUNDUP(Reliability!B21,0)=4,"Low","Very Low"))))))</f>
        <v>Medium</v>
      </c>
    </row>
    <row r="22" spans="1:9" x14ac:dyDescent="0.25">
      <c r="A22" s="164" t="str">
        <f>Lists!C:C</f>
        <v>CRI002</v>
      </c>
      <c r="B22" s="251">
        <f t="shared" si="0"/>
        <v>2.8</v>
      </c>
      <c r="C22" s="251">
        <f t="shared" si="1"/>
        <v>3.3</v>
      </c>
      <c r="D22" s="251">
        <f t="shared" si="2"/>
        <v>5</v>
      </c>
      <c r="E22" s="251">
        <f t="shared" si="3"/>
        <v>0</v>
      </c>
      <c r="F22" s="251">
        <f>'Data Reliability'!B22</f>
        <v>2.2999999999999998</v>
      </c>
      <c r="G22" s="165">
        <f>Reliability_updated!V22</f>
        <v>450.7</v>
      </c>
      <c r="H22" s="165">
        <f>'Data Reliability'!C22</f>
        <v>0</v>
      </c>
      <c r="I22" t="str">
        <f>IF(Reliability!B22="x","x",(IF(ROUNDUP(Reliability!B22,0)=1,"Very High",IF(ROUNDUP(Reliability!B22,0)=2,"High",IF(ROUNDUP(Reliability!B22,0)=3,"Medium",IF(ROUNDUP(Reliability!B22,0)=4,"Low","Very Low"))))))</f>
        <v>Medium</v>
      </c>
    </row>
    <row r="23" spans="1:9" x14ac:dyDescent="0.25">
      <c r="A23" s="164" t="str">
        <f>Lists!C:C</f>
        <v>DJI001</v>
      </c>
      <c r="B23" s="251">
        <f t="shared" si="0"/>
        <v>0.9</v>
      </c>
      <c r="C23" s="251">
        <f t="shared" si="1"/>
        <v>2.2999999999999998</v>
      </c>
      <c r="D23" s="251">
        <f t="shared" si="2"/>
        <v>0.3</v>
      </c>
      <c r="E23" s="251">
        <f t="shared" si="3"/>
        <v>0</v>
      </c>
      <c r="F23" s="251">
        <f>'Data Reliability'!B23</f>
        <v>1.9</v>
      </c>
      <c r="G23" s="165">
        <f>Reliability_updated!V23</f>
        <v>24.5</v>
      </c>
      <c r="H23" s="165">
        <f>'Data Reliability'!C23</f>
        <v>0</v>
      </c>
      <c r="I23" t="str">
        <f>IF(Reliability!B23="x","x",(IF(ROUNDUP(Reliability!B23,0)=1,"Very High",IF(ROUNDUP(Reliability!B23,0)=2,"High",IF(ROUNDUP(Reliability!B23,0)=3,"Medium",IF(ROUNDUP(Reliability!B23,0)=4,"Low","Very Low"))))))</f>
        <v>Very High</v>
      </c>
    </row>
    <row r="24" spans="1:9" x14ac:dyDescent="0.25">
      <c r="A24" s="164" t="str">
        <f>Lists!C:C</f>
        <v>DJI002</v>
      </c>
      <c r="B24" s="251">
        <f t="shared" si="0"/>
        <v>0.9</v>
      </c>
      <c r="C24" s="251">
        <f t="shared" si="1"/>
        <v>2.2999999999999998</v>
      </c>
      <c r="D24" s="251">
        <f t="shared" si="2"/>
        <v>0.4</v>
      </c>
      <c r="E24" s="251">
        <f t="shared" si="3"/>
        <v>0</v>
      </c>
      <c r="F24" s="251">
        <f>'Data Reliability'!B24</f>
        <v>1.9</v>
      </c>
      <c r="G24" s="165">
        <f>Reliability_updated!V24</f>
        <v>31.2</v>
      </c>
      <c r="H24" s="165">
        <f>'Data Reliability'!C24</f>
        <v>0</v>
      </c>
      <c r="I24" t="str">
        <f>IF(Reliability!B24="x","x",(IF(ROUNDUP(Reliability!B24,0)=1,"Very High",IF(ROUNDUP(Reliability!B24,0)=2,"High",IF(ROUNDUP(Reliability!B24,0)=3,"Medium",IF(ROUNDUP(Reliability!B24,0)=4,"Low","Very Low"))))))</f>
        <v>Very High</v>
      </c>
    </row>
    <row r="25" spans="1:9" x14ac:dyDescent="0.25">
      <c r="A25" s="164" t="str">
        <f>Lists!C:C</f>
        <v>DJI003</v>
      </c>
      <c r="B25" s="251">
        <f t="shared" si="0"/>
        <v>1.9</v>
      </c>
      <c r="C25" s="251">
        <f t="shared" si="1"/>
        <v>2.2999999999999998</v>
      </c>
      <c r="D25" s="251">
        <f t="shared" si="2"/>
        <v>1.7</v>
      </c>
      <c r="E25" s="251">
        <f t="shared" si="3"/>
        <v>1.7</v>
      </c>
      <c r="F25" s="251">
        <f>'Data Reliability'!B25</f>
        <v>1.9</v>
      </c>
      <c r="G25" s="165">
        <f>Reliability_updated!V25</f>
        <v>122.5</v>
      </c>
      <c r="H25" s="165">
        <f>'Data Reliability'!C25</f>
        <v>1</v>
      </c>
      <c r="I25" t="str">
        <f>IF(Reliability!B25="x","x",(IF(ROUNDUP(Reliability!B25,0)=1,"Very High",IF(ROUNDUP(Reliability!B25,0)=2,"High",IF(ROUNDUP(Reliability!B25,0)=3,"Medium",IF(ROUNDUP(Reliability!B25,0)=4,"Low","Very Low"))))))</f>
        <v>High</v>
      </c>
    </row>
    <row r="26" spans="1:9" x14ac:dyDescent="0.25">
      <c r="A26" s="164" t="str">
        <f>Lists!C:C</f>
        <v>DZA002</v>
      </c>
      <c r="B26" s="251">
        <f t="shared" si="0"/>
        <v>5</v>
      </c>
      <c r="C26" s="251" t="str">
        <f t="shared" si="1"/>
        <v>x</v>
      </c>
      <c r="D26" s="251">
        <f t="shared" si="2"/>
        <v>5</v>
      </c>
      <c r="E26" s="251">
        <f t="shared" si="3"/>
        <v>5</v>
      </c>
      <c r="F26" s="251" t="str">
        <f>'Data Reliability'!B26</f>
        <v>x</v>
      </c>
      <c r="G26" s="165">
        <f>Reliability_updated!V26</f>
        <v>605.29999999999995</v>
      </c>
      <c r="H26" s="165">
        <f>'Data Reliability'!C26</f>
        <v>3</v>
      </c>
      <c r="I26" t="str">
        <f>IF(Reliability!B26="x","x",(IF(ROUNDUP(Reliability!B26,0)=1,"Very High",IF(ROUNDUP(Reliability!B26,0)=2,"High",IF(ROUNDUP(Reliability!B26,0)=3,"Medium",IF(ROUNDUP(Reliability!B26,0)=4,"Low","Very Low"))))))</f>
        <v>Very Low</v>
      </c>
    </row>
    <row r="27" spans="1:9" x14ac:dyDescent="0.25">
      <c r="A27" s="164" t="str">
        <f>Lists!C:C</f>
        <v>DZA003</v>
      </c>
      <c r="B27" s="251">
        <f t="shared" si="0"/>
        <v>2.9</v>
      </c>
      <c r="C27" s="251">
        <f t="shared" si="1"/>
        <v>3.8</v>
      </c>
      <c r="D27" s="251">
        <f t="shared" si="2"/>
        <v>5</v>
      </c>
      <c r="E27" s="251">
        <f t="shared" si="3"/>
        <v>0</v>
      </c>
      <c r="F27" s="251">
        <f>'Data Reliability'!B27</f>
        <v>2.5</v>
      </c>
      <c r="G27" s="165">
        <f>Reliability_updated!V27</f>
        <v>692.2</v>
      </c>
      <c r="H27" s="165">
        <f>'Data Reliability'!C27</f>
        <v>0</v>
      </c>
      <c r="I27" t="str">
        <f>IF(Reliability!B27="x","x",(IF(ROUNDUP(Reliability!B27,0)=1,"Very High",IF(ROUNDUP(Reliability!B27,0)=2,"High",IF(ROUNDUP(Reliability!B27,0)=3,"Medium",IF(ROUNDUP(Reliability!B27,0)=4,"Low","Very Low"))))))</f>
        <v>Medium</v>
      </c>
    </row>
    <row r="28" spans="1:9" x14ac:dyDescent="0.25">
      <c r="A28" s="164" t="str">
        <f>Lists!C:C</f>
        <v>DZA004</v>
      </c>
      <c r="B28" s="251">
        <f t="shared" si="0"/>
        <v>5</v>
      </c>
      <c r="C28" s="251" t="str">
        <f t="shared" si="1"/>
        <v>x</v>
      </c>
      <c r="D28" s="251">
        <f t="shared" si="2"/>
        <v>5</v>
      </c>
      <c r="E28" s="251">
        <f t="shared" si="3"/>
        <v>5</v>
      </c>
      <c r="F28" s="251" t="str">
        <f>'Data Reliability'!B28</f>
        <v>x</v>
      </c>
      <c r="G28" s="165">
        <f>Reliability_updated!V28</f>
        <v>523.1</v>
      </c>
      <c r="H28" s="165">
        <f>'Data Reliability'!C28</f>
        <v>3</v>
      </c>
      <c r="I28" t="str">
        <f>IF(Reliability!B28="x","x",(IF(ROUNDUP(Reliability!B28,0)=1,"Very High",IF(ROUNDUP(Reliability!B28,0)=2,"High",IF(ROUNDUP(Reliability!B28,0)=3,"Medium",IF(ROUNDUP(Reliability!B28,0)=4,"Low","Very Low"))))))</f>
        <v>Very Low</v>
      </c>
    </row>
    <row r="29" spans="1:9" x14ac:dyDescent="0.25">
      <c r="A29" s="164" t="str">
        <f>Lists!C:C</f>
        <v>ECU002</v>
      </c>
      <c r="B29" s="251">
        <f t="shared" si="0"/>
        <v>2.9</v>
      </c>
      <c r="C29" s="251">
        <f t="shared" si="1"/>
        <v>3.8</v>
      </c>
      <c r="D29" s="251">
        <f t="shared" si="2"/>
        <v>5</v>
      </c>
      <c r="E29" s="251">
        <f t="shared" si="3"/>
        <v>0</v>
      </c>
      <c r="F29" s="251">
        <f>'Data Reliability'!B29</f>
        <v>2.5</v>
      </c>
      <c r="G29" s="165">
        <f>Reliability_updated!V29</f>
        <v>432.7</v>
      </c>
      <c r="H29" s="165">
        <f>'Data Reliability'!C29</f>
        <v>0</v>
      </c>
      <c r="I29" t="str">
        <f>IF(Reliability!B29="x","x",(IF(ROUNDUP(Reliability!B29,0)=1,"Very High",IF(ROUNDUP(Reliability!B29,0)=2,"High",IF(ROUNDUP(Reliability!B29,0)=3,"Medium",IF(ROUNDUP(Reliability!B29,0)=4,"Low","Very Low"))))))</f>
        <v>Medium</v>
      </c>
    </row>
    <row r="30" spans="1:9" x14ac:dyDescent="0.25">
      <c r="A30" s="164" t="str">
        <f>Lists!C:C</f>
        <v>EGY002</v>
      </c>
      <c r="B30" s="251">
        <f t="shared" si="0"/>
        <v>2.5</v>
      </c>
      <c r="C30" s="251">
        <f t="shared" si="1"/>
        <v>3.8</v>
      </c>
      <c r="D30" s="251">
        <f t="shared" si="2"/>
        <v>3.8</v>
      </c>
      <c r="E30" s="251">
        <f t="shared" si="3"/>
        <v>0</v>
      </c>
      <c r="F30" s="251">
        <f>'Data Reliability'!B30</f>
        <v>2.5</v>
      </c>
      <c r="G30" s="165">
        <f>Reliability_updated!V30</f>
        <v>277.89999999999998</v>
      </c>
      <c r="H30" s="165">
        <f>'Data Reliability'!C30</f>
        <v>0</v>
      </c>
      <c r="I30" t="str">
        <f>IF(Reliability!B30="x","x",(IF(ROUNDUP(Reliability!B30,0)=1,"Very High",IF(ROUNDUP(Reliability!B30,0)=2,"High",IF(ROUNDUP(Reliability!B30,0)=3,"Medium",IF(ROUNDUP(Reliability!B30,0)=4,"Low","Very Low"))))))</f>
        <v>Medium</v>
      </c>
    </row>
    <row r="31" spans="1:9" x14ac:dyDescent="0.25">
      <c r="A31" s="164" t="str">
        <f>Lists!C:C</f>
        <v>ERI001</v>
      </c>
      <c r="B31" s="251">
        <f t="shared" si="0"/>
        <v>2.9</v>
      </c>
      <c r="C31" s="251">
        <f t="shared" si="1"/>
        <v>3.8</v>
      </c>
      <c r="D31" s="251">
        <f t="shared" si="2"/>
        <v>5</v>
      </c>
      <c r="E31" s="251">
        <f t="shared" si="3"/>
        <v>0</v>
      </c>
      <c r="F31" s="251">
        <f>'Data Reliability'!B31</f>
        <v>2.5</v>
      </c>
      <c r="G31" s="165">
        <f>Reliability_updated!V31</f>
        <v>441.8</v>
      </c>
      <c r="H31" s="165">
        <f>'Data Reliability'!C31</f>
        <v>0</v>
      </c>
      <c r="I31" t="str">
        <f>IF(Reliability!B31="x","x",(IF(ROUNDUP(Reliability!B31,0)=1,"Very High",IF(ROUNDUP(Reliability!B31,0)=2,"High",IF(ROUNDUP(Reliability!B31,0)=3,"Medium",IF(ROUNDUP(Reliability!B31,0)=4,"Low","Very Low"))))))</f>
        <v>Medium</v>
      </c>
    </row>
    <row r="32" spans="1:9" x14ac:dyDescent="0.25">
      <c r="A32" s="164" t="str">
        <f>Lists!C:C</f>
        <v>ESP002</v>
      </c>
      <c r="B32" s="251">
        <f t="shared" si="0"/>
        <v>2.1</v>
      </c>
      <c r="C32" s="251">
        <f t="shared" si="1"/>
        <v>2.2999999999999998</v>
      </c>
      <c r="D32" s="251">
        <f t="shared" si="2"/>
        <v>4</v>
      </c>
      <c r="E32" s="251">
        <f t="shared" si="3"/>
        <v>0</v>
      </c>
      <c r="F32" s="251">
        <f>'Data Reliability'!B32</f>
        <v>1.9</v>
      </c>
      <c r="G32" s="165">
        <f>Reliability_updated!V32</f>
        <v>290.8</v>
      </c>
      <c r="H32" s="165">
        <f>'Data Reliability'!C32</f>
        <v>0</v>
      </c>
      <c r="I32" t="str">
        <f>IF(Reliability!B32="x","x",(IF(ROUNDUP(Reliability!B32,0)=1,"Very High",IF(ROUNDUP(Reliability!B32,0)=2,"High",IF(ROUNDUP(Reliability!B32,0)=3,"Medium",IF(ROUNDUP(Reliability!B32,0)=4,"Low","Very Low"))))))</f>
        <v>Medium</v>
      </c>
    </row>
    <row r="33" spans="1:9" x14ac:dyDescent="0.25">
      <c r="A33" s="164" t="str">
        <f>Lists!C:C</f>
        <v>ETH001</v>
      </c>
      <c r="B33" s="251">
        <f t="shared" si="0"/>
        <v>1.4</v>
      </c>
      <c r="C33" s="251">
        <f t="shared" si="1"/>
        <v>2</v>
      </c>
      <c r="D33" s="251">
        <f t="shared" si="2"/>
        <v>2.2999999999999998</v>
      </c>
      <c r="E33" s="251">
        <f t="shared" si="3"/>
        <v>0</v>
      </c>
      <c r="F33" s="251">
        <f>'Data Reliability'!B33</f>
        <v>1.8</v>
      </c>
      <c r="G33" s="165">
        <f>Reliability_updated!V33</f>
        <v>169.7</v>
      </c>
      <c r="H33" s="165">
        <f>'Data Reliability'!C33</f>
        <v>0</v>
      </c>
      <c r="I33" t="str">
        <f>IF(Reliability!B33="x","x",(IF(ROUNDUP(Reliability!B33,0)=1,"Very High",IF(ROUNDUP(Reliability!B33,0)=2,"High",IF(ROUNDUP(Reliability!B33,0)=3,"Medium",IF(ROUNDUP(Reliability!B33,0)=4,"Low","Very Low"))))))</f>
        <v>High</v>
      </c>
    </row>
    <row r="34" spans="1:9" x14ac:dyDescent="0.25">
      <c r="A34" s="164" t="str">
        <f>Lists!C:C</f>
        <v>ETH003</v>
      </c>
      <c r="B34" s="251">
        <f t="shared" si="0"/>
        <v>0.9</v>
      </c>
      <c r="C34" s="251">
        <f t="shared" si="1"/>
        <v>2</v>
      </c>
      <c r="D34" s="251">
        <f t="shared" si="2"/>
        <v>0.8</v>
      </c>
      <c r="E34" s="251">
        <f t="shared" si="3"/>
        <v>0</v>
      </c>
      <c r="F34" s="251">
        <f>'Data Reliability'!B34</f>
        <v>1.8</v>
      </c>
      <c r="G34" s="165">
        <f>Reliability_updated!V34</f>
        <v>55.7</v>
      </c>
      <c r="H34" s="165">
        <f>'Data Reliability'!C34</f>
        <v>0</v>
      </c>
      <c r="I34" t="str">
        <f>IF(Reliability!B34="x","x",(IF(ROUNDUP(Reliability!B34,0)=1,"Very High",IF(ROUNDUP(Reliability!B34,0)=2,"High",IF(ROUNDUP(Reliability!B34,0)=3,"Medium",IF(ROUNDUP(Reliability!B34,0)=4,"Low","Very Low"))))))</f>
        <v>Very High</v>
      </c>
    </row>
    <row r="35" spans="1:9" x14ac:dyDescent="0.25">
      <c r="A35" s="164" t="str">
        <f>Lists!C:C</f>
        <v>ETH004</v>
      </c>
      <c r="B35" s="251">
        <f t="shared" ref="B35:B66" si="4">ROUND(AVERAGE(C35:E35),1)</f>
        <v>1.3</v>
      </c>
      <c r="C35" s="251">
        <f t="shared" ref="C35:C66" si="5">IF(F35="x","x",ROUND((5-(3-F35)/2*5),1))</f>
        <v>3.3</v>
      </c>
      <c r="D35" s="251">
        <f t="shared" ref="D35:D66" si="6">IF(G35&gt;365,5,ROUND((5-(365-G35)/364*5),1))</f>
        <v>0.6</v>
      </c>
      <c r="E35" s="251">
        <f t="shared" ref="E35:E66" si="7">IF(H35&gt;3,5,ROUND((5-(3-H35)/3*5),1))</f>
        <v>0</v>
      </c>
      <c r="F35" s="251">
        <f>'Data Reliability'!B35</f>
        <v>2.2999999999999998</v>
      </c>
      <c r="G35" s="165">
        <f>Reliability_updated!V35</f>
        <v>45.9</v>
      </c>
      <c r="H35" s="165">
        <f>'Data Reliability'!C35</f>
        <v>0</v>
      </c>
      <c r="I35" t="str">
        <f>IF(Reliability!B35="x","x",(IF(ROUNDUP(Reliability!B35,0)=1,"Very High",IF(ROUNDUP(Reliability!B35,0)=2,"High",IF(ROUNDUP(Reliability!B35,0)=3,"Medium",IF(ROUNDUP(Reliability!B35,0)=4,"Low","Very Low"))))))</f>
        <v>High</v>
      </c>
    </row>
    <row r="36" spans="1:9" x14ac:dyDescent="0.25">
      <c r="A36" s="164" t="str">
        <f>Lists!C:C</f>
        <v>GRC002</v>
      </c>
      <c r="B36" s="251">
        <f t="shared" si="4"/>
        <v>1.6</v>
      </c>
      <c r="C36" s="251">
        <f t="shared" si="5"/>
        <v>2.5</v>
      </c>
      <c r="D36" s="251">
        <f t="shared" si="6"/>
        <v>2.2999999999999998</v>
      </c>
      <c r="E36" s="251">
        <f t="shared" si="7"/>
        <v>0</v>
      </c>
      <c r="F36" s="251">
        <f>'Data Reliability'!B36</f>
        <v>2</v>
      </c>
      <c r="G36" s="165">
        <f>Reliability_updated!V36</f>
        <v>171.7</v>
      </c>
      <c r="H36" s="165">
        <f>'Data Reliability'!C36</f>
        <v>0</v>
      </c>
      <c r="I36" t="str">
        <f>IF(Reliability!B36="x","x",(IF(ROUNDUP(Reliability!B36,0)=1,"Very High",IF(ROUNDUP(Reliability!B36,0)=2,"High",IF(ROUNDUP(Reliability!B36,0)=3,"Medium",IF(ROUNDUP(Reliability!B36,0)=4,"Low","Very Low"))))))</f>
        <v>High</v>
      </c>
    </row>
    <row r="37" spans="1:9" x14ac:dyDescent="0.25">
      <c r="A37" s="164" t="str">
        <f>Lists!C:C</f>
        <v>GTM001</v>
      </c>
      <c r="B37" s="251">
        <f t="shared" si="4"/>
        <v>1</v>
      </c>
      <c r="C37" s="251">
        <f t="shared" si="5"/>
        <v>2</v>
      </c>
      <c r="D37" s="251">
        <f t="shared" si="6"/>
        <v>1.1000000000000001</v>
      </c>
      <c r="E37" s="251">
        <f t="shared" si="7"/>
        <v>0</v>
      </c>
      <c r="F37" s="251">
        <f>'Data Reliability'!B37</f>
        <v>1.8</v>
      </c>
      <c r="G37" s="165">
        <f>Reliability_updated!V37</f>
        <v>78.5</v>
      </c>
      <c r="H37" s="165">
        <f>'Data Reliability'!C37</f>
        <v>0</v>
      </c>
      <c r="I37" t="str">
        <f>IF(Reliability!B37="x","x",(IF(ROUNDUP(Reliability!B37,0)=1,"Very High",IF(ROUNDUP(Reliability!B37,0)=2,"High",IF(ROUNDUP(Reliability!B37,0)=3,"Medium",IF(ROUNDUP(Reliability!B37,0)=4,"Low","Very Low"))))))</f>
        <v>Very High</v>
      </c>
    </row>
    <row r="38" spans="1:9" x14ac:dyDescent="0.25">
      <c r="A38" s="164" t="str">
        <f>Lists!C:C</f>
        <v>HND001</v>
      </c>
      <c r="B38" s="251">
        <f t="shared" si="4"/>
        <v>1</v>
      </c>
      <c r="C38" s="251">
        <f t="shared" si="5"/>
        <v>2</v>
      </c>
      <c r="D38" s="251">
        <f t="shared" si="6"/>
        <v>1</v>
      </c>
      <c r="E38" s="251">
        <f t="shared" si="7"/>
        <v>0</v>
      </c>
      <c r="F38" s="251">
        <f>'Data Reliability'!B38</f>
        <v>1.8</v>
      </c>
      <c r="G38" s="165">
        <f>Reliability_updated!V38</f>
        <v>77.400000000000006</v>
      </c>
      <c r="H38" s="165">
        <f>'Data Reliability'!C38</f>
        <v>0</v>
      </c>
      <c r="I38" t="str">
        <f>IF(Reliability!B38="x","x",(IF(ROUNDUP(Reliability!B38,0)=1,"Very High",IF(ROUNDUP(Reliability!B38,0)=2,"High",IF(ROUNDUP(Reliability!B38,0)=3,"Medium",IF(ROUNDUP(Reliability!B38,0)=4,"Low","Very Low"))))))</f>
        <v>Very High</v>
      </c>
    </row>
    <row r="39" spans="1:9" x14ac:dyDescent="0.25">
      <c r="A39" s="164" t="str">
        <f>Lists!C:C</f>
        <v>HTI001</v>
      </c>
      <c r="B39" s="251">
        <f t="shared" si="4"/>
        <v>1.8</v>
      </c>
      <c r="C39" s="251">
        <f t="shared" si="5"/>
        <v>3.3</v>
      </c>
      <c r="D39" s="251">
        <f t="shared" si="6"/>
        <v>2.1</v>
      </c>
      <c r="E39" s="251">
        <f t="shared" si="7"/>
        <v>0</v>
      </c>
      <c r="F39" s="251">
        <f>'Data Reliability'!B39</f>
        <v>2.2999999999999998</v>
      </c>
      <c r="G39" s="165">
        <f>Reliability_updated!V39</f>
        <v>152.6</v>
      </c>
      <c r="H39" s="165">
        <f>'Data Reliability'!C39</f>
        <v>0</v>
      </c>
      <c r="I39" t="str">
        <f>IF(Reliability!B39="x","x",(IF(ROUNDUP(Reliability!B39,0)=1,"Very High",IF(ROUNDUP(Reliability!B39,0)=2,"High",IF(ROUNDUP(Reliability!B39,0)=3,"Medium",IF(ROUNDUP(Reliability!B39,0)=4,"Low","Very Low"))))))</f>
        <v>High</v>
      </c>
    </row>
    <row r="40" spans="1:9" x14ac:dyDescent="0.25">
      <c r="A40" s="164" t="str">
        <f>Lists!C:C</f>
        <v>HTI002</v>
      </c>
      <c r="B40" s="251">
        <f t="shared" si="4"/>
        <v>1.9</v>
      </c>
      <c r="C40" s="251">
        <f t="shared" si="5"/>
        <v>3.5</v>
      </c>
      <c r="D40" s="251">
        <f t="shared" si="6"/>
        <v>2.1</v>
      </c>
      <c r="E40" s="251">
        <f t="shared" si="7"/>
        <v>0</v>
      </c>
      <c r="F40" s="251">
        <f>'Data Reliability'!B40</f>
        <v>2.4</v>
      </c>
      <c r="G40" s="165">
        <f>Reliability_updated!V40</f>
        <v>156.6</v>
      </c>
      <c r="H40" s="165">
        <f>'Data Reliability'!C40</f>
        <v>0</v>
      </c>
      <c r="I40" t="str">
        <f>IF(Reliability!B40="x","x",(IF(ROUNDUP(Reliability!B40,0)=1,"Very High",IF(ROUNDUP(Reliability!B40,0)=2,"High",IF(ROUNDUP(Reliability!B40,0)=3,"Medium",IF(ROUNDUP(Reliability!B40,0)=4,"Low","Very Low"))))))</f>
        <v>High</v>
      </c>
    </row>
    <row r="41" spans="1:9" x14ac:dyDescent="0.25">
      <c r="A41" s="164" t="str">
        <f>Lists!C:C</f>
        <v>IDN002</v>
      </c>
      <c r="B41" s="251">
        <f t="shared" si="4"/>
        <v>2.2000000000000002</v>
      </c>
      <c r="C41" s="251">
        <f t="shared" si="5"/>
        <v>3.8</v>
      </c>
      <c r="D41" s="251">
        <f t="shared" si="6"/>
        <v>2.8</v>
      </c>
      <c r="E41" s="251">
        <f t="shared" si="7"/>
        <v>0</v>
      </c>
      <c r="F41" s="251">
        <f>'Data Reliability'!B41</f>
        <v>2.5</v>
      </c>
      <c r="G41" s="165">
        <f>Reliability_updated!V41</f>
        <v>204.7</v>
      </c>
      <c r="H41" s="165">
        <f>'Data Reliability'!C41</f>
        <v>0</v>
      </c>
      <c r="I41" t="str">
        <f>IF(Reliability!B41="x","x",(IF(ROUNDUP(Reliability!B41,0)=1,"Very High",IF(ROUNDUP(Reliability!B41,0)=2,"High",IF(ROUNDUP(Reliability!B41,0)=3,"Medium",IF(ROUNDUP(Reliability!B41,0)=4,"Low","Very Low"))))))</f>
        <v>Medium</v>
      </c>
    </row>
    <row r="42" spans="1:9" x14ac:dyDescent="0.25">
      <c r="A42" s="164" t="str">
        <f>Lists!C:C</f>
        <v>IND002</v>
      </c>
      <c r="B42" s="251">
        <f t="shared" si="4"/>
        <v>4.2</v>
      </c>
      <c r="C42" s="251">
        <f t="shared" si="5"/>
        <v>2.8</v>
      </c>
      <c r="D42" s="251">
        <f t="shared" si="6"/>
        <v>4.8</v>
      </c>
      <c r="E42" s="251">
        <f t="shared" si="7"/>
        <v>5</v>
      </c>
      <c r="F42" s="251">
        <f>'Data Reliability'!B42</f>
        <v>2.1</v>
      </c>
      <c r="G42" s="165">
        <f>Reliability_updated!V42</f>
        <v>348.6</v>
      </c>
      <c r="H42" s="165">
        <f>'Data Reliability'!C42</f>
        <v>3</v>
      </c>
      <c r="I42" t="str">
        <f>IF(Reliability!B42="x","x",(IF(ROUNDUP(Reliability!B42,0)=1,"Very High",IF(ROUNDUP(Reliability!B42,0)=2,"High",IF(ROUNDUP(Reliability!B42,0)=3,"Medium",IF(ROUNDUP(Reliability!B42,0)=4,"Low","Very Low"))))))</f>
        <v>Very Low</v>
      </c>
    </row>
    <row r="43" spans="1:9" x14ac:dyDescent="0.25">
      <c r="A43" s="164" t="str">
        <f>Lists!C:C</f>
        <v>IRN004</v>
      </c>
      <c r="B43" s="251">
        <f t="shared" si="4"/>
        <v>2</v>
      </c>
      <c r="C43" s="251">
        <f t="shared" si="5"/>
        <v>4.3</v>
      </c>
      <c r="D43" s="251">
        <f t="shared" si="6"/>
        <v>1.8</v>
      </c>
      <c r="E43" s="251">
        <f t="shared" si="7"/>
        <v>0</v>
      </c>
      <c r="F43" s="251">
        <f>'Data Reliability'!B43</f>
        <v>2.7</v>
      </c>
      <c r="G43" s="165">
        <f>Reliability_updated!V43</f>
        <v>133.5</v>
      </c>
      <c r="H43" s="165">
        <f>'Data Reliability'!C43</f>
        <v>0</v>
      </c>
      <c r="I43" t="str">
        <f>IF(Reliability!B43="x","x",(IF(ROUNDUP(Reliability!B43,0)=1,"Very High",IF(ROUNDUP(Reliability!B43,0)=2,"High",IF(ROUNDUP(Reliability!B43,0)=3,"Medium",IF(ROUNDUP(Reliability!B43,0)=4,"Low","Very Low"))))))</f>
        <v>High</v>
      </c>
    </row>
    <row r="44" spans="1:9" x14ac:dyDescent="0.25">
      <c r="A44" s="164" t="str">
        <f>Lists!C:C</f>
        <v>IRQ001</v>
      </c>
      <c r="B44" s="251">
        <f t="shared" si="4"/>
        <v>1.6</v>
      </c>
      <c r="C44" s="251">
        <f t="shared" si="5"/>
        <v>3.8</v>
      </c>
      <c r="D44" s="251">
        <f t="shared" si="6"/>
        <v>1.1000000000000001</v>
      </c>
      <c r="E44" s="251">
        <f t="shared" si="7"/>
        <v>0</v>
      </c>
      <c r="F44" s="251">
        <f>'Data Reliability'!B44</f>
        <v>2.5</v>
      </c>
      <c r="G44" s="165">
        <f>Reliability_updated!V44</f>
        <v>80.900000000000006</v>
      </c>
      <c r="H44" s="165">
        <f>'Data Reliability'!C44</f>
        <v>0</v>
      </c>
      <c r="I44" t="str">
        <f>IF(Reliability!B44="x","x",(IF(ROUNDUP(Reliability!B44,0)=1,"Very High",IF(ROUNDUP(Reliability!B44,0)=2,"High",IF(ROUNDUP(Reliability!B44,0)=3,"Medium",IF(ROUNDUP(Reliability!B44,0)=4,"Low","Very Low"))))))</f>
        <v>High</v>
      </c>
    </row>
    <row r="45" spans="1:9" x14ac:dyDescent="0.25">
      <c r="A45" s="164" t="str">
        <f>Lists!C:C</f>
        <v>IRQ002</v>
      </c>
      <c r="B45" s="251">
        <f t="shared" si="4"/>
        <v>0.9</v>
      </c>
      <c r="C45" s="251">
        <f t="shared" si="5"/>
        <v>1.5</v>
      </c>
      <c r="D45" s="251">
        <f t="shared" si="6"/>
        <v>1.2</v>
      </c>
      <c r="E45" s="251">
        <f t="shared" si="7"/>
        <v>0</v>
      </c>
      <c r="F45" s="251">
        <f>'Data Reliability'!B45</f>
        <v>1.6</v>
      </c>
      <c r="G45" s="165">
        <f>Reliability_updated!V45</f>
        <v>89.2</v>
      </c>
      <c r="H45" s="165">
        <f>'Data Reliability'!C45</f>
        <v>0</v>
      </c>
      <c r="I45" t="str">
        <f>IF(Reliability!B45="x","x",(IF(ROUNDUP(Reliability!B45,0)=1,"Very High",IF(ROUNDUP(Reliability!B45,0)=2,"High",IF(ROUNDUP(Reliability!B45,0)=3,"Medium",IF(ROUNDUP(Reliability!B45,0)=4,"Low","Very Low"))))))</f>
        <v>Very High</v>
      </c>
    </row>
    <row r="46" spans="1:9" x14ac:dyDescent="0.25">
      <c r="A46" s="164" t="str">
        <f>Lists!C:C</f>
        <v>IRQ003</v>
      </c>
      <c r="B46" s="251">
        <f t="shared" si="4"/>
        <v>2.2999999999999998</v>
      </c>
      <c r="C46" s="251">
        <f t="shared" si="5"/>
        <v>3.5</v>
      </c>
      <c r="D46" s="251">
        <f t="shared" si="6"/>
        <v>1.7</v>
      </c>
      <c r="E46" s="251">
        <f t="shared" si="7"/>
        <v>1.7</v>
      </c>
      <c r="F46" s="251">
        <f>'Data Reliability'!B46</f>
        <v>2.4</v>
      </c>
      <c r="G46" s="165">
        <f>Reliability_updated!V46</f>
        <v>124.8</v>
      </c>
      <c r="H46" s="165">
        <f>'Data Reliability'!C46</f>
        <v>1</v>
      </c>
      <c r="I46" t="str">
        <f>IF(Reliability!B46="x","x",(IF(ROUNDUP(Reliability!B46,0)=1,"Very High",IF(ROUNDUP(Reliability!B46,0)=2,"High",IF(ROUNDUP(Reliability!B46,0)=3,"Medium",IF(ROUNDUP(Reliability!B46,0)=4,"Low","Very Low"))))))</f>
        <v>Medium</v>
      </c>
    </row>
    <row r="47" spans="1:9" x14ac:dyDescent="0.25">
      <c r="A47" s="164" t="str">
        <f>Lists!C:C</f>
        <v>ITA002</v>
      </c>
      <c r="B47" s="251">
        <f t="shared" si="4"/>
        <v>2.1</v>
      </c>
      <c r="C47" s="251">
        <f t="shared" si="5"/>
        <v>2.2999999999999998</v>
      </c>
      <c r="D47" s="251">
        <f t="shared" si="6"/>
        <v>4</v>
      </c>
      <c r="E47" s="251">
        <f t="shared" si="7"/>
        <v>0</v>
      </c>
      <c r="F47" s="251">
        <f>'Data Reliability'!B47</f>
        <v>1.9</v>
      </c>
      <c r="G47" s="165">
        <f>Reliability_updated!V47</f>
        <v>290.7</v>
      </c>
      <c r="H47" s="165">
        <f>'Data Reliability'!C47</f>
        <v>0</v>
      </c>
      <c r="I47" t="str">
        <f>IF(Reliability!B47="x","x",(IF(ROUNDUP(Reliability!B47,0)=1,"Very High",IF(ROUNDUP(Reliability!B47,0)=2,"High",IF(ROUNDUP(Reliability!B47,0)=3,"Medium",IF(ROUNDUP(Reliability!B47,0)=4,"Low","Very Low"))))))</f>
        <v>Medium</v>
      </c>
    </row>
    <row r="48" spans="1:9" x14ac:dyDescent="0.25">
      <c r="A48" s="164" t="str">
        <f>Lists!C:C</f>
        <v>JOR002</v>
      </c>
      <c r="B48" s="251">
        <f t="shared" si="4"/>
        <v>1.8</v>
      </c>
      <c r="C48" s="251">
        <f t="shared" si="5"/>
        <v>3.8</v>
      </c>
      <c r="D48" s="251">
        <f t="shared" si="6"/>
        <v>1.6</v>
      </c>
      <c r="E48" s="251">
        <f t="shared" si="7"/>
        <v>0</v>
      </c>
      <c r="F48" s="251">
        <f>'Data Reliability'!B48</f>
        <v>2.5</v>
      </c>
      <c r="G48" s="165">
        <f>Reliability_updated!V48</f>
        <v>116.3</v>
      </c>
      <c r="H48" s="165">
        <f>'Data Reliability'!C48</f>
        <v>0</v>
      </c>
      <c r="I48" t="str">
        <f>IF(Reliability!B48="x","x",(IF(ROUNDUP(Reliability!B48,0)=1,"Very High",IF(ROUNDUP(Reliability!B48,0)=2,"High",IF(ROUNDUP(Reliability!B48,0)=3,"Medium",IF(ROUNDUP(Reliability!B48,0)=4,"Low","Very Low"))))))</f>
        <v>High</v>
      </c>
    </row>
    <row r="49" spans="1:9" x14ac:dyDescent="0.25">
      <c r="A49" s="164" t="str">
        <f>Lists!C:C</f>
        <v>KEN001</v>
      </c>
      <c r="B49" s="251">
        <f t="shared" si="4"/>
        <v>1.3</v>
      </c>
      <c r="C49" s="251">
        <f t="shared" si="5"/>
        <v>3</v>
      </c>
      <c r="D49" s="251">
        <f t="shared" si="6"/>
        <v>0.9</v>
      </c>
      <c r="E49" s="251">
        <f t="shared" si="7"/>
        <v>0</v>
      </c>
      <c r="F49" s="251">
        <f>'Data Reliability'!B49</f>
        <v>2.2000000000000002</v>
      </c>
      <c r="G49" s="165">
        <f>Reliability_updated!V49</f>
        <v>68.099999999999994</v>
      </c>
      <c r="H49" s="165">
        <f>'Data Reliability'!C49</f>
        <v>0</v>
      </c>
      <c r="I49" t="str">
        <f>IF(Reliability!B49="x","x",(IF(ROUNDUP(Reliability!B49,0)=1,"Very High",IF(ROUNDUP(Reliability!B49,0)=2,"High",IF(ROUNDUP(Reliability!B49,0)=3,"Medium",IF(ROUNDUP(Reliability!B49,0)=4,"Low","Very Low"))))))</f>
        <v>High</v>
      </c>
    </row>
    <row r="50" spans="1:9" x14ac:dyDescent="0.25">
      <c r="A50" s="164" t="str">
        <f>Lists!C:C</f>
        <v>KEN002</v>
      </c>
      <c r="B50" s="251">
        <f t="shared" si="4"/>
        <v>1.8</v>
      </c>
      <c r="C50" s="251">
        <f t="shared" si="5"/>
        <v>2.8</v>
      </c>
      <c r="D50" s="251">
        <f t="shared" si="6"/>
        <v>0.9</v>
      </c>
      <c r="E50" s="251">
        <f t="shared" si="7"/>
        <v>1.7</v>
      </c>
      <c r="F50" s="251">
        <f>'Data Reliability'!B50</f>
        <v>2.1</v>
      </c>
      <c r="G50" s="165">
        <f>Reliability_updated!V50</f>
        <v>68.099999999999994</v>
      </c>
      <c r="H50" s="165">
        <f>'Data Reliability'!C50</f>
        <v>1</v>
      </c>
      <c r="I50" t="str">
        <f>IF(Reliability!B50="x","x",(IF(ROUNDUP(Reliability!B50,0)=1,"Very High",IF(ROUNDUP(Reliability!B50,0)=2,"High",IF(ROUNDUP(Reliability!B50,0)=3,"Medium",IF(ROUNDUP(Reliability!B50,0)=4,"Low","Very Low"))))))</f>
        <v>High</v>
      </c>
    </row>
    <row r="51" spans="1:9" x14ac:dyDescent="0.25">
      <c r="A51" s="164" t="str">
        <f>Lists!C:C</f>
        <v>KEN003</v>
      </c>
      <c r="B51" s="251">
        <f t="shared" si="4"/>
        <v>2.4</v>
      </c>
      <c r="C51" s="251">
        <f t="shared" si="5"/>
        <v>2.8</v>
      </c>
      <c r="D51" s="251">
        <f t="shared" si="6"/>
        <v>1</v>
      </c>
      <c r="E51" s="251">
        <f t="shared" si="7"/>
        <v>3.3</v>
      </c>
      <c r="F51" s="251">
        <f>'Data Reliability'!B51</f>
        <v>2.1</v>
      </c>
      <c r="G51" s="165">
        <f>Reliability_updated!V51</f>
        <v>77.2</v>
      </c>
      <c r="H51" s="165">
        <f>'Data Reliability'!C51</f>
        <v>2</v>
      </c>
      <c r="I51" t="str">
        <f>IF(Reliability!B51="x","x",(IF(ROUNDUP(Reliability!B51,0)=1,"Very High",IF(ROUNDUP(Reliability!B51,0)=2,"High",IF(ROUNDUP(Reliability!B51,0)=3,"Medium",IF(ROUNDUP(Reliability!B51,0)=4,"Low","Very Low"))))))</f>
        <v>Medium</v>
      </c>
    </row>
    <row r="52" spans="1:9" x14ac:dyDescent="0.25">
      <c r="A52" s="164" t="str">
        <f>Lists!C:C</f>
        <v>LBN002</v>
      </c>
      <c r="B52" s="251">
        <f t="shared" si="4"/>
        <v>1.7</v>
      </c>
      <c r="C52" s="251">
        <f t="shared" si="5"/>
        <v>3.5</v>
      </c>
      <c r="D52" s="251">
        <f t="shared" si="6"/>
        <v>1.7</v>
      </c>
      <c r="E52" s="251">
        <f t="shared" si="7"/>
        <v>0</v>
      </c>
      <c r="F52" s="251">
        <f>'Data Reliability'!B52</f>
        <v>2.4</v>
      </c>
      <c r="G52" s="165">
        <f>Reliability_updated!V52</f>
        <v>122.4</v>
      </c>
      <c r="H52" s="165">
        <f>'Data Reliability'!C52</f>
        <v>0</v>
      </c>
      <c r="I52" t="str">
        <f>IF(Reliability!B52="x","x",(IF(ROUNDUP(Reliability!B52,0)=1,"Very High",IF(ROUNDUP(Reliability!B52,0)=2,"High",IF(ROUNDUP(Reliability!B52,0)=3,"Medium",IF(ROUNDUP(Reliability!B52,0)=4,"Low","Very Low"))))))</f>
        <v>High</v>
      </c>
    </row>
    <row r="53" spans="1:9" x14ac:dyDescent="0.25">
      <c r="A53" s="164" t="str">
        <f>Lists!C:C</f>
        <v>LBN004</v>
      </c>
      <c r="B53" s="251">
        <f t="shared" si="4"/>
        <v>2.2999999999999998</v>
      </c>
      <c r="C53" s="251">
        <f t="shared" si="5"/>
        <v>3.5</v>
      </c>
      <c r="D53" s="251">
        <f t="shared" si="6"/>
        <v>1.8</v>
      </c>
      <c r="E53" s="251">
        <f t="shared" si="7"/>
        <v>1.7</v>
      </c>
      <c r="F53" s="251">
        <f>'Data Reliability'!B53</f>
        <v>2.4</v>
      </c>
      <c r="G53" s="165">
        <f>Reliability_updated!V53</f>
        <v>128.9</v>
      </c>
      <c r="H53" s="165">
        <f>'Data Reliability'!C53</f>
        <v>1</v>
      </c>
      <c r="I53" t="str">
        <f>IF(Reliability!B53="x","x",(IF(ROUNDUP(Reliability!B53,0)=1,"Very High",IF(ROUNDUP(Reliability!B53,0)=2,"High",IF(ROUNDUP(Reliability!B53,0)=3,"Medium",IF(ROUNDUP(Reliability!B53,0)=4,"Low","Very Low"))))))</f>
        <v>Medium</v>
      </c>
    </row>
    <row r="54" spans="1:9" x14ac:dyDescent="0.25">
      <c r="A54" s="164" t="str">
        <f>Lists!C:C</f>
        <v>LBY001</v>
      </c>
      <c r="B54" s="251">
        <f t="shared" si="4"/>
        <v>2.1</v>
      </c>
      <c r="C54" s="251">
        <f t="shared" si="5"/>
        <v>1.8</v>
      </c>
      <c r="D54" s="251">
        <f t="shared" si="6"/>
        <v>4.5</v>
      </c>
      <c r="E54" s="251">
        <f t="shared" si="7"/>
        <v>0</v>
      </c>
      <c r="F54" s="251">
        <f>'Data Reliability'!B54</f>
        <v>1.7</v>
      </c>
      <c r="G54" s="165">
        <f>Reliability_updated!V54</f>
        <v>327</v>
      </c>
      <c r="H54" s="165">
        <f>'Data Reliability'!C54</f>
        <v>0</v>
      </c>
      <c r="I54" t="str">
        <f>IF(Reliability!B54="x","x",(IF(ROUNDUP(Reliability!B54,0)=1,"Very High",IF(ROUNDUP(Reliability!B54,0)=2,"High",IF(ROUNDUP(Reliability!B54,0)=3,"Medium",IF(ROUNDUP(Reliability!B54,0)=4,"Low","Very Low"))))))</f>
        <v>Medium</v>
      </c>
    </row>
    <row r="55" spans="1:9" x14ac:dyDescent="0.25">
      <c r="A55" s="164" t="str">
        <f>Lists!C:C</f>
        <v>LBY002</v>
      </c>
      <c r="B55" s="251">
        <f t="shared" si="4"/>
        <v>1.6</v>
      </c>
      <c r="C55" s="251">
        <f t="shared" si="5"/>
        <v>1.8</v>
      </c>
      <c r="D55" s="251">
        <f t="shared" si="6"/>
        <v>3</v>
      </c>
      <c r="E55" s="251">
        <f t="shared" si="7"/>
        <v>0</v>
      </c>
      <c r="F55" s="251">
        <f>'Data Reliability'!B55</f>
        <v>1.7</v>
      </c>
      <c r="G55" s="165">
        <f>Reliability_updated!V55</f>
        <v>217.8</v>
      </c>
      <c r="H55" s="165">
        <f>'Data Reliability'!C55</f>
        <v>0</v>
      </c>
      <c r="I55" t="str">
        <f>IF(Reliability!B55="x","x",(IF(ROUNDUP(Reliability!B55,0)=1,"Very High",IF(ROUNDUP(Reliability!B55,0)=2,"High",IF(ROUNDUP(Reliability!B55,0)=3,"Medium",IF(ROUNDUP(Reliability!B55,0)=4,"Low","Very Low"))))))</f>
        <v>High</v>
      </c>
    </row>
    <row r="56" spans="1:9" x14ac:dyDescent="0.25">
      <c r="A56" s="164" t="str">
        <f>Lists!C:C</f>
        <v>LSO002</v>
      </c>
      <c r="B56" s="251">
        <f t="shared" si="4"/>
        <v>1</v>
      </c>
      <c r="C56" s="251">
        <f t="shared" si="5"/>
        <v>2</v>
      </c>
      <c r="D56" s="251">
        <f t="shared" si="6"/>
        <v>1</v>
      </c>
      <c r="E56" s="251">
        <f t="shared" si="7"/>
        <v>0</v>
      </c>
      <c r="F56" s="251">
        <f>'Data Reliability'!B56</f>
        <v>1.8</v>
      </c>
      <c r="G56" s="165">
        <f>Reliability_updated!V56</f>
        <v>72.3</v>
      </c>
      <c r="H56" s="165">
        <f>'Data Reliability'!C56</f>
        <v>0</v>
      </c>
      <c r="I56" t="str">
        <f>IF(Reliability!B56="x","x",(IF(ROUNDUP(Reliability!B56,0)=1,"Very High",IF(ROUNDUP(Reliability!B56,0)=2,"High",IF(ROUNDUP(Reliability!B56,0)=3,"Medium",IF(ROUNDUP(Reliability!B56,0)=4,"Low","Very Low"))))))</f>
        <v>Very High</v>
      </c>
    </row>
    <row r="57" spans="1:9" x14ac:dyDescent="0.25">
      <c r="A57" s="164" t="str">
        <f>Lists!C:C</f>
        <v>MAR002</v>
      </c>
      <c r="B57" s="251">
        <f t="shared" si="4"/>
        <v>5</v>
      </c>
      <c r="C57" s="251" t="str">
        <f t="shared" si="5"/>
        <v>x</v>
      </c>
      <c r="D57" s="251">
        <f t="shared" si="6"/>
        <v>5</v>
      </c>
      <c r="E57" s="251">
        <f t="shared" si="7"/>
        <v>5</v>
      </c>
      <c r="F57" s="251" t="str">
        <f>'Data Reliability'!B57</f>
        <v>x</v>
      </c>
      <c r="G57" s="165">
        <f>Reliability_updated!V57</f>
        <v>652.79999999999995</v>
      </c>
      <c r="H57" s="165">
        <f>'Data Reliability'!C57</f>
        <v>3</v>
      </c>
      <c r="I57" t="str">
        <f>IF(Reliability!B57="x","x",(IF(ROUNDUP(Reliability!B57,0)=1,"Very High",IF(ROUNDUP(Reliability!B57,0)=2,"High",IF(ROUNDUP(Reliability!B57,0)=3,"Medium",IF(ROUNDUP(Reliability!B57,0)=4,"Low","Very Low"))))))</f>
        <v>Very Low</v>
      </c>
    </row>
    <row r="58" spans="1:9" x14ac:dyDescent="0.25">
      <c r="A58" s="164" t="str">
        <f>Lists!C:C</f>
        <v>MDG001</v>
      </c>
      <c r="B58" s="251">
        <f t="shared" si="4"/>
        <v>0.3</v>
      </c>
      <c r="C58" s="251">
        <f t="shared" si="5"/>
        <v>1</v>
      </c>
      <c r="D58" s="251">
        <f t="shared" si="6"/>
        <v>0</v>
      </c>
      <c r="E58" s="251">
        <f t="shared" si="7"/>
        <v>0</v>
      </c>
      <c r="F58" s="251">
        <f>'Data Reliability'!B58</f>
        <v>1.4</v>
      </c>
      <c r="G58" s="165">
        <f>Reliability_updated!V58</f>
        <v>2</v>
      </c>
      <c r="H58" s="165">
        <f>'Data Reliability'!C58</f>
        <v>0</v>
      </c>
      <c r="I58" t="str">
        <f>IF(Reliability!B58="x","x",(IF(ROUNDUP(Reliability!B58,0)=1,"Very High",IF(ROUNDUP(Reliability!B58,0)=2,"High",IF(ROUNDUP(Reliability!B58,0)=3,"Medium",IF(ROUNDUP(Reliability!B58,0)=4,"Low","Very Low"))))))</f>
        <v>Very High</v>
      </c>
    </row>
    <row r="59" spans="1:9" x14ac:dyDescent="0.25">
      <c r="A59" s="164" t="str">
        <f>Lists!C:C</f>
        <v>MDG002</v>
      </c>
      <c r="B59" s="251">
        <f t="shared" si="4"/>
        <v>0.4</v>
      </c>
      <c r="C59" s="251">
        <f t="shared" si="5"/>
        <v>1</v>
      </c>
      <c r="D59" s="251">
        <f t="shared" si="6"/>
        <v>0.2</v>
      </c>
      <c r="E59" s="251">
        <f t="shared" si="7"/>
        <v>0</v>
      </c>
      <c r="F59" s="251">
        <f>'Data Reliability'!B59</f>
        <v>1.4</v>
      </c>
      <c r="G59" s="165">
        <f>Reliability_updated!V59</f>
        <v>14.5</v>
      </c>
      <c r="H59" s="165">
        <f>'Data Reliability'!C59</f>
        <v>0</v>
      </c>
      <c r="I59" t="str">
        <f>IF(Reliability!B59="x","x",(IF(ROUNDUP(Reliability!B59,0)=1,"Very High",IF(ROUNDUP(Reliability!B59,0)=2,"High",IF(ROUNDUP(Reliability!B59,0)=3,"Medium",IF(ROUNDUP(Reliability!B59,0)=4,"Low","Very Low"))))))</f>
        <v>Very High</v>
      </c>
    </row>
    <row r="60" spans="1:9" x14ac:dyDescent="0.25">
      <c r="A60" s="164" t="str">
        <f>Lists!C:C</f>
        <v>MDG006</v>
      </c>
      <c r="B60" s="251">
        <f t="shared" si="4"/>
        <v>0.5</v>
      </c>
      <c r="C60" s="251">
        <f t="shared" si="5"/>
        <v>1.5</v>
      </c>
      <c r="D60" s="251">
        <f t="shared" si="6"/>
        <v>0</v>
      </c>
      <c r="E60" s="251">
        <f t="shared" si="7"/>
        <v>0</v>
      </c>
      <c r="F60" s="251">
        <f>'Data Reliability'!B60</f>
        <v>1.6</v>
      </c>
      <c r="G60" s="165">
        <f>Reliability_updated!V60</f>
        <v>2</v>
      </c>
      <c r="H60" s="165">
        <f>'Data Reliability'!C60</f>
        <v>0</v>
      </c>
      <c r="I60" t="str">
        <f>IF(Reliability!B60="x","x",(IF(ROUNDUP(Reliability!B60,0)=1,"Very High",IF(ROUNDUP(Reliability!B60,0)=2,"High",IF(ROUNDUP(Reliability!B60,0)=3,"Medium",IF(ROUNDUP(Reliability!B60,0)=4,"Low","Very Low"))))))</f>
        <v>Very High</v>
      </c>
    </row>
    <row r="61" spans="1:9" x14ac:dyDescent="0.25">
      <c r="A61" s="164" t="str">
        <f>Lists!C:C</f>
        <v>MEX001</v>
      </c>
      <c r="B61" s="251">
        <f t="shared" si="4"/>
        <v>1.9</v>
      </c>
      <c r="C61" s="251">
        <f t="shared" si="5"/>
        <v>4</v>
      </c>
      <c r="D61" s="251">
        <f t="shared" si="6"/>
        <v>1.7</v>
      </c>
      <c r="E61" s="251">
        <f t="shared" si="7"/>
        <v>0</v>
      </c>
      <c r="F61" s="251">
        <f>'Data Reliability'!B61</f>
        <v>2.6</v>
      </c>
      <c r="G61" s="165">
        <f>Reliability_updated!V61</f>
        <v>122.8</v>
      </c>
      <c r="H61" s="165">
        <f>'Data Reliability'!C61</f>
        <v>0</v>
      </c>
      <c r="I61" t="str">
        <f>IF(Reliability!B61="x","x",(IF(ROUNDUP(Reliability!B61,0)=1,"Very High",IF(ROUNDUP(Reliability!B61,0)=2,"High",IF(ROUNDUP(Reliability!B61,0)=3,"Medium",IF(ROUNDUP(Reliability!B61,0)=4,"Low","Very Low"))))))</f>
        <v>High</v>
      </c>
    </row>
    <row r="62" spans="1:9" x14ac:dyDescent="0.25">
      <c r="A62" s="164" t="str">
        <f>Lists!C:C</f>
        <v>MEX002</v>
      </c>
      <c r="B62" s="251">
        <f t="shared" si="4"/>
        <v>2.9</v>
      </c>
      <c r="C62" s="251">
        <f t="shared" si="5"/>
        <v>4</v>
      </c>
      <c r="D62" s="251">
        <f t="shared" si="6"/>
        <v>2.9</v>
      </c>
      <c r="E62" s="251">
        <f t="shared" si="7"/>
        <v>1.7</v>
      </c>
      <c r="F62" s="251">
        <f>'Data Reliability'!B62</f>
        <v>2.6</v>
      </c>
      <c r="G62" s="165">
        <f>Reliability_updated!V62</f>
        <v>214.1</v>
      </c>
      <c r="H62" s="165">
        <f>'Data Reliability'!C62</f>
        <v>1</v>
      </c>
      <c r="I62" t="str">
        <f>IF(Reliability!B62="x","x",(IF(ROUNDUP(Reliability!B62,0)=1,"Very High",IF(ROUNDUP(Reliability!B62,0)=2,"High",IF(ROUNDUP(Reliability!B62,0)=3,"Medium",IF(ROUNDUP(Reliability!B62,0)=4,"Low","Very Low"))))))</f>
        <v>Medium</v>
      </c>
    </row>
    <row r="63" spans="1:9" x14ac:dyDescent="0.25">
      <c r="A63" s="164" t="str">
        <f>Lists!C:C</f>
        <v>MEX003</v>
      </c>
      <c r="B63" s="251">
        <f t="shared" si="4"/>
        <v>1.9</v>
      </c>
      <c r="C63" s="251">
        <f t="shared" si="5"/>
        <v>4</v>
      </c>
      <c r="D63" s="251">
        <f t="shared" si="6"/>
        <v>1.7</v>
      </c>
      <c r="E63" s="251">
        <f t="shared" si="7"/>
        <v>0</v>
      </c>
      <c r="F63" s="251">
        <f>'Data Reliability'!B63</f>
        <v>2.6</v>
      </c>
      <c r="G63" s="165">
        <f>Reliability_updated!V63</f>
        <v>122.8</v>
      </c>
      <c r="H63" s="165">
        <f>'Data Reliability'!C63</f>
        <v>0</v>
      </c>
      <c r="I63" t="str">
        <f>IF(Reliability!B63="x","x",(IF(ROUNDUP(Reliability!B63,0)=1,"Very High",IF(ROUNDUP(Reliability!B63,0)=2,"High",IF(ROUNDUP(Reliability!B63,0)=3,"Medium",IF(ROUNDUP(Reliability!B63,0)=4,"Low","Very Low"))))))</f>
        <v>High</v>
      </c>
    </row>
    <row r="64" spans="1:9" x14ac:dyDescent="0.25">
      <c r="A64" s="164" t="str">
        <f>Lists!C:C</f>
        <v>MLI001</v>
      </c>
      <c r="B64" s="251">
        <f t="shared" si="4"/>
        <v>2.2000000000000002</v>
      </c>
      <c r="C64" s="251">
        <f t="shared" si="5"/>
        <v>2</v>
      </c>
      <c r="D64" s="251">
        <f t="shared" si="6"/>
        <v>4.5</v>
      </c>
      <c r="E64" s="251">
        <f t="shared" si="7"/>
        <v>0</v>
      </c>
      <c r="F64" s="251">
        <f>'Data Reliability'!B64</f>
        <v>1.8</v>
      </c>
      <c r="G64" s="165">
        <f>Reliability_updated!V64</f>
        <v>329.5</v>
      </c>
      <c r="H64" s="165">
        <f>'Data Reliability'!C64</f>
        <v>0</v>
      </c>
      <c r="I64" t="str">
        <f>IF(Reliability!B64="x","x",(IF(ROUNDUP(Reliability!B64,0)=1,"Very High",IF(ROUNDUP(Reliability!B64,0)=2,"High",IF(ROUNDUP(Reliability!B64,0)=3,"Medium",IF(ROUNDUP(Reliability!B64,0)=4,"Low","Very Low"))))))</f>
        <v>Medium</v>
      </c>
    </row>
    <row r="65" spans="1:9" x14ac:dyDescent="0.25">
      <c r="A65" s="164" t="str">
        <f>Lists!C:C</f>
        <v>MMR001</v>
      </c>
      <c r="B65" s="251">
        <f t="shared" si="4"/>
        <v>1</v>
      </c>
      <c r="C65" s="251">
        <f t="shared" si="5"/>
        <v>2.2999999999999998</v>
      </c>
      <c r="D65" s="251">
        <f t="shared" si="6"/>
        <v>0.7</v>
      </c>
      <c r="E65" s="251">
        <f t="shared" si="7"/>
        <v>0</v>
      </c>
      <c r="F65" s="251">
        <f>'Data Reliability'!B65</f>
        <v>1.9</v>
      </c>
      <c r="G65" s="165">
        <f>Reliability_updated!V65</f>
        <v>51.6</v>
      </c>
      <c r="H65" s="165">
        <f>'Data Reliability'!C65</f>
        <v>0</v>
      </c>
      <c r="I65" t="str">
        <f>IF(Reliability!B65="x","x",(IF(ROUNDUP(Reliability!B65,0)=1,"Very High",IF(ROUNDUP(Reliability!B65,0)=2,"High",IF(ROUNDUP(Reliability!B65,0)=3,"Medium",IF(ROUNDUP(Reliability!B65,0)=4,"Low","Very Low"))))))</f>
        <v>Very High</v>
      </c>
    </row>
    <row r="66" spans="1:9" x14ac:dyDescent="0.25">
      <c r="A66" s="164" t="str">
        <f>Lists!C:C</f>
        <v>MMR002</v>
      </c>
      <c r="B66" s="251">
        <f t="shared" si="4"/>
        <v>1</v>
      </c>
      <c r="C66" s="251">
        <f t="shared" si="5"/>
        <v>2.2999999999999998</v>
      </c>
      <c r="D66" s="251">
        <f t="shared" si="6"/>
        <v>0.7</v>
      </c>
      <c r="E66" s="251">
        <f t="shared" si="7"/>
        <v>0</v>
      </c>
      <c r="F66" s="251">
        <f>'Data Reliability'!B66</f>
        <v>1.9</v>
      </c>
      <c r="G66" s="165">
        <f>Reliability_updated!V66</f>
        <v>52.3</v>
      </c>
      <c r="H66" s="165">
        <f>'Data Reliability'!C66</f>
        <v>0</v>
      </c>
      <c r="I66" t="str">
        <f>IF(Reliability!B66="x","x",(IF(ROUNDUP(Reliability!B66,0)=1,"Very High",IF(ROUNDUP(Reliability!B66,0)=2,"High",IF(ROUNDUP(Reliability!B66,0)=3,"Medium",IF(ROUNDUP(Reliability!B66,0)=4,"Low","Very Low"))))))</f>
        <v>Very High</v>
      </c>
    </row>
    <row r="67" spans="1:9" x14ac:dyDescent="0.25">
      <c r="A67" s="164" t="str">
        <f>Lists!C:C</f>
        <v>MMR003</v>
      </c>
      <c r="B67" s="251">
        <f t="shared" ref="B67:B98" si="8">ROUND(AVERAGE(C67:E67),1)</f>
        <v>1</v>
      </c>
      <c r="C67" s="251">
        <f t="shared" ref="C67:C98" si="9">IF(F67="x","x",ROUND((5-(3-F67)/2*5),1))</f>
        <v>2.2999999999999998</v>
      </c>
      <c r="D67" s="251">
        <f t="shared" ref="D67:D98" si="10">IF(G67&gt;365,5,ROUND((5-(365-G67)/364*5),1))</f>
        <v>0.7</v>
      </c>
      <c r="E67" s="251">
        <f t="shared" ref="E67:E98" si="11">IF(H67&gt;3,5,ROUND((5-(3-H67)/3*5),1))</f>
        <v>0</v>
      </c>
      <c r="F67" s="251">
        <f>'Data Reliability'!B67</f>
        <v>1.9</v>
      </c>
      <c r="G67" s="165">
        <f>Reliability_updated!V67</f>
        <v>51.6</v>
      </c>
      <c r="H67" s="165">
        <f>'Data Reliability'!C67</f>
        <v>0</v>
      </c>
      <c r="I67" t="str">
        <f>IF(Reliability!B67="x","x",(IF(ROUNDUP(Reliability!B67,0)=1,"Very High",IF(ROUNDUP(Reliability!B67,0)=2,"High",IF(ROUNDUP(Reliability!B67,0)=3,"Medium",IF(ROUNDUP(Reliability!B67,0)=4,"Low","Very Low"))))))</f>
        <v>Very High</v>
      </c>
    </row>
    <row r="68" spans="1:9" x14ac:dyDescent="0.25">
      <c r="A68" s="164" t="str">
        <f>Lists!C:C</f>
        <v>MMR004</v>
      </c>
      <c r="B68" s="251">
        <f t="shared" si="8"/>
        <v>0.8</v>
      </c>
      <c r="C68" s="251">
        <f t="shared" si="9"/>
        <v>2</v>
      </c>
      <c r="D68" s="251">
        <f t="shared" si="10"/>
        <v>0.5</v>
      </c>
      <c r="E68" s="251">
        <f t="shared" si="11"/>
        <v>0</v>
      </c>
      <c r="F68" s="251">
        <f>'Data Reliability'!B68</f>
        <v>1.8</v>
      </c>
      <c r="G68" s="165">
        <f>Reliability_updated!V68</f>
        <v>37.5</v>
      </c>
      <c r="H68" s="165">
        <f>'Data Reliability'!C68</f>
        <v>0</v>
      </c>
      <c r="I68" t="str">
        <f>IF(Reliability!B68="x","x",(IF(ROUNDUP(Reliability!B68,0)=1,"Very High",IF(ROUNDUP(Reliability!B68,0)=2,"High",IF(ROUNDUP(Reliability!B68,0)=3,"Medium",IF(ROUNDUP(Reliability!B68,0)=4,"Low","Very Low"))))))</f>
        <v>Very High</v>
      </c>
    </row>
    <row r="69" spans="1:9" x14ac:dyDescent="0.25">
      <c r="A69" s="164" t="str">
        <f>Lists!C:C</f>
        <v>MOZ001</v>
      </c>
      <c r="B69" s="251">
        <f t="shared" si="8"/>
        <v>1</v>
      </c>
      <c r="C69" s="251">
        <f t="shared" si="9"/>
        <v>3</v>
      </c>
      <c r="D69" s="251">
        <f t="shared" si="10"/>
        <v>0</v>
      </c>
      <c r="E69" s="251">
        <f t="shared" si="11"/>
        <v>0</v>
      </c>
      <c r="F69" s="251">
        <f>'Data Reliability'!B69</f>
        <v>2.2000000000000002</v>
      </c>
      <c r="G69" s="165">
        <f>Reliability_updated!V69</f>
        <v>0</v>
      </c>
      <c r="H69" s="165">
        <f>'Data Reliability'!C69</f>
        <v>0</v>
      </c>
      <c r="I69" t="str">
        <f>IF(Reliability!B69="x","x",(IF(ROUNDUP(Reliability!B69,0)=1,"Very High",IF(ROUNDUP(Reliability!B69,0)=2,"High",IF(ROUNDUP(Reliability!B69,0)=3,"Medium",IF(ROUNDUP(Reliability!B69,0)=4,"Low","Very Low"))))))</f>
        <v>Very High</v>
      </c>
    </row>
    <row r="70" spans="1:9" x14ac:dyDescent="0.25">
      <c r="A70" s="164" t="str">
        <f>Lists!C:C</f>
        <v>MOZ004</v>
      </c>
      <c r="B70" s="251">
        <f t="shared" si="8"/>
        <v>1.1000000000000001</v>
      </c>
      <c r="C70" s="251">
        <f t="shared" si="9"/>
        <v>3</v>
      </c>
      <c r="D70" s="251">
        <f t="shared" si="10"/>
        <v>0.4</v>
      </c>
      <c r="E70" s="251">
        <f t="shared" si="11"/>
        <v>0</v>
      </c>
      <c r="F70" s="251">
        <f>'Data Reliability'!B70</f>
        <v>2.2000000000000002</v>
      </c>
      <c r="G70" s="165">
        <f>Reliability_updated!V70</f>
        <v>31.5</v>
      </c>
      <c r="H70" s="165">
        <f>'Data Reliability'!C70</f>
        <v>0</v>
      </c>
      <c r="I70" t="str">
        <f>IF(Reliability!B70="x","x",(IF(ROUNDUP(Reliability!B70,0)=1,"Very High",IF(ROUNDUP(Reliability!B70,0)=2,"High",IF(ROUNDUP(Reliability!B70,0)=3,"Medium",IF(ROUNDUP(Reliability!B70,0)=4,"Low","Very Low"))))))</f>
        <v>High</v>
      </c>
    </row>
    <row r="71" spans="1:9" x14ac:dyDescent="0.25">
      <c r="A71" s="164" t="str">
        <f>Lists!C:C</f>
        <v>MOZ008</v>
      </c>
      <c r="B71" s="251">
        <f t="shared" si="8"/>
        <v>1.1000000000000001</v>
      </c>
      <c r="C71" s="251">
        <f t="shared" si="9"/>
        <v>3.3</v>
      </c>
      <c r="D71" s="251">
        <f t="shared" si="10"/>
        <v>0</v>
      </c>
      <c r="E71" s="251">
        <f t="shared" si="11"/>
        <v>0</v>
      </c>
      <c r="F71" s="251">
        <f>'Data Reliability'!B71</f>
        <v>2.2999999999999998</v>
      </c>
      <c r="G71" s="165">
        <f>Reliability_updated!V71</f>
        <v>0</v>
      </c>
      <c r="H71" s="165">
        <f>'Data Reliability'!C71</f>
        <v>0</v>
      </c>
      <c r="I71" t="str">
        <f>IF(Reliability!B71="x","x",(IF(ROUNDUP(Reliability!B71,0)=1,"Very High",IF(ROUNDUP(Reliability!B71,0)=2,"High",IF(ROUNDUP(Reliability!B71,0)=3,"Medium",IF(ROUNDUP(Reliability!B71,0)=4,"Low","Very Low"))))))</f>
        <v>High</v>
      </c>
    </row>
    <row r="72" spans="1:9" x14ac:dyDescent="0.25">
      <c r="A72" s="164" t="str">
        <f>Lists!C:C</f>
        <v>MRT002</v>
      </c>
      <c r="B72" s="251">
        <f t="shared" si="8"/>
        <v>1.9</v>
      </c>
      <c r="C72" s="251">
        <f t="shared" si="9"/>
        <v>2.2999999999999998</v>
      </c>
      <c r="D72" s="251">
        <f t="shared" si="10"/>
        <v>3.5</v>
      </c>
      <c r="E72" s="251">
        <f t="shared" si="11"/>
        <v>0</v>
      </c>
      <c r="F72" s="251">
        <f>'Data Reliability'!B72</f>
        <v>1.9</v>
      </c>
      <c r="G72" s="165">
        <f>Reliability_updated!V72</f>
        <v>256.39999999999998</v>
      </c>
      <c r="H72" s="165">
        <f>'Data Reliability'!C72</f>
        <v>0</v>
      </c>
      <c r="I72" t="str">
        <f>IF(Reliability!B72="x","x",(IF(ROUNDUP(Reliability!B72,0)=1,"Very High",IF(ROUNDUP(Reliability!B72,0)=2,"High",IF(ROUNDUP(Reliability!B72,0)=3,"Medium",IF(ROUNDUP(Reliability!B72,0)=4,"Low","Very Low"))))))</f>
        <v>High</v>
      </c>
    </row>
    <row r="73" spans="1:9" x14ac:dyDescent="0.25">
      <c r="A73" s="164" t="str">
        <f>Lists!C:C</f>
        <v>MRT003</v>
      </c>
      <c r="B73" s="251">
        <f t="shared" si="8"/>
        <v>3</v>
      </c>
      <c r="C73" s="251">
        <f t="shared" si="9"/>
        <v>2.2999999999999998</v>
      </c>
      <c r="D73" s="251">
        <f t="shared" si="10"/>
        <v>3.5</v>
      </c>
      <c r="E73" s="251">
        <f t="shared" si="11"/>
        <v>3.3</v>
      </c>
      <c r="F73" s="251">
        <f>'Data Reliability'!B73</f>
        <v>1.9</v>
      </c>
      <c r="G73" s="165">
        <f>Reliability_updated!V73</f>
        <v>253.6</v>
      </c>
      <c r="H73" s="165">
        <f>'Data Reliability'!C73</f>
        <v>2</v>
      </c>
      <c r="I73" t="str">
        <f>IF(Reliability!B73="x","x",(IF(ROUNDUP(Reliability!B73,0)=1,"Very High",IF(ROUNDUP(Reliability!B73,0)=2,"High",IF(ROUNDUP(Reliability!B73,0)=3,"Medium",IF(ROUNDUP(Reliability!B73,0)=4,"Low","Very Low"))))))</f>
        <v>Medium</v>
      </c>
    </row>
    <row r="74" spans="1:9" x14ac:dyDescent="0.25">
      <c r="A74" s="164" t="str">
        <f>Lists!C:C</f>
        <v>MWI002</v>
      </c>
      <c r="B74" s="251">
        <f t="shared" si="8"/>
        <v>0.3</v>
      </c>
      <c r="C74" s="251">
        <f t="shared" si="9"/>
        <v>0.8</v>
      </c>
      <c r="D74" s="251">
        <f t="shared" si="10"/>
        <v>0.2</v>
      </c>
      <c r="E74" s="251">
        <f t="shared" si="11"/>
        <v>0</v>
      </c>
      <c r="F74" s="251">
        <f>'Data Reliability'!B74</f>
        <v>1.3</v>
      </c>
      <c r="G74" s="165">
        <f>Reliability_updated!V74</f>
        <v>14.1</v>
      </c>
      <c r="H74" s="165">
        <f>'Data Reliability'!C74</f>
        <v>0</v>
      </c>
      <c r="I74" t="str">
        <f>IF(Reliability!B74="x","x",(IF(ROUNDUP(Reliability!B74,0)=1,"Very High",IF(ROUNDUP(Reliability!B74,0)=2,"High",IF(ROUNDUP(Reliability!B74,0)=3,"Medium",IF(ROUNDUP(Reliability!B74,0)=4,"Low","Very Low"))))))</f>
        <v>Very High</v>
      </c>
    </row>
    <row r="75" spans="1:9" x14ac:dyDescent="0.25">
      <c r="A75" s="164" t="str">
        <f>Lists!C:C</f>
        <v>MWI004</v>
      </c>
      <c r="B75" s="251">
        <f t="shared" si="8"/>
        <v>0.7</v>
      </c>
      <c r="C75" s="251">
        <f t="shared" si="9"/>
        <v>2</v>
      </c>
      <c r="D75" s="251">
        <f t="shared" si="10"/>
        <v>0</v>
      </c>
      <c r="E75" s="251">
        <f t="shared" si="11"/>
        <v>0</v>
      </c>
      <c r="F75" s="251">
        <f>'Data Reliability'!B75</f>
        <v>1.8</v>
      </c>
      <c r="G75" s="165">
        <f>Reliability_updated!V75</f>
        <v>0</v>
      </c>
      <c r="H75" s="165">
        <f>'Data Reliability'!C75</f>
        <v>0</v>
      </c>
      <c r="I75" t="str">
        <f>IF(Reliability!B75="x","x",(IF(ROUNDUP(Reliability!B75,0)=1,"Very High",IF(ROUNDUP(Reliability!B75,0)=2,"High",IF(ROUNDUP(Reliability!B75,0)=3,"Medium",IF(ROUNDUP(Reliability!B75,0)=4,"Low","Very Low"))))))</f>
        <v>Very High</v>
      </c>
    </row>
    <row r="76" spans="1:9" x14ac:dyDescent="0.25">
      <c r="A76" s="164" t="str">
        <f>Lists!C:C</f>
        <v>MYS001</v>
      </c>
      <c r="B76" s="251">
        <f t="shared" si="8"/>
        <v>1.6</v>
      </c>
      <c r="C76" s="251">
        <f t="shared" si="9"/>
        <v>2.5</v>
      </c>
      <c r="D76" s="251">
        <f t="shared" si="10"/>
        <v>2.2999999999999998</v>
      </c>
      <c r="E76" s="251">
        <f t="shared" si="11"/>
        <v>0</v>
      </c>
      <c r="F76" s="251">
        <f>'Data Reliability'!B76</f>
        <v>2</v>
      </c>
      <c r="G76" s="165">
        <f>Reliability_updated!V76</f>
        <v>167.6</v>
      </c>
      <c r="H76" s="165">
        <f>'Data Reliability'!C76</f>
        <v>0</v>
      </c>
      <c r="I76" t="str">
        <f>IF(Reliability!B76="x","x",(IF(ROUNDUP(Reliability!B76,0)=1,"Very High",IF(ROUNDUP(Reliability!B76,0)=2,"High",IF(ROUNDUP(Reliability!B76,0)=3,"Medium",IF(ROUNDUP(Reliability!B76,0)=4,"Low","Very Low"))))))</f>
        <v>High</v>
      </c>
    </row>
    <row r="77" spans="1:9" x14ac:dyDescent="0.25">
      <c r="A77" s="164" t="str">
        <f>Lists!C:C</f>
        <v>NAM002</v>
      </c>
      <c r="B77" s="251">
        <f t="shared" si="8"/>
        <v>1.8</v>
      </c>
      <c r="C77" s="251">
        <f t="shared" si="9"/>
        <v>2</v>
      </c>
      <c r="D77" s="251">
        <f t="shared" si="10"/>
        <v>1.7</v>
      </c>
      <c r="E77" s="251">
        <f t="shared" si="11"/>
        <v>1.7</v>
      </c>
      <c r="F77" s="251">
        <f>'Data Reliability'!B77</f>
        <v>1.8</v>
      </c>
      <c r="G77" s="165">
        <f>Reliability_updated!V77</f>
        <v>123.5</v>
      </c>
      <c r="H77" s="165">
        <f>'Data Reliability'!C77</f>
        <v>1</v>
      </c>
      <c r="I77" t="str">
        <f>IF(Reliability!B77="x","x",(IF(ROUNDUP(Reliability!B77,0)=1,"Very High",IF(ROUNDUP(Reliability!B77,0)=2,"High",IF(ROUNDUP(Reliability!B77,0)=3,"Medium",IF(ROUNDUP(Reliability!B77,0)=4,"Low","Very Low"))))))</f>
        <v>High</v>
      </c>
    </row>
    <row r="78" spans="1:9" x14ac:dyDescent="0.25">
      <c r="A78" s="164" t="str">
        <f>Lists!C:C</f>
        <v>NER001</v>
      </c>
      <c r="B78" s="251">
        <f t="shared" si="8"/>
        <v>2.2000000000000002</v>
      </c>
      <c r="C78" s="251">
        <f t="shared" si="9"/>
        <v>1.8</v>
      </c>
      <c r="D78" s="251">
        <f t="shared" si="10"/>
        <v>4.8</v>
      </c>
      <c r="E78" s="251">
        <f t="shared" si="11"/>
        <v>0</v>
      </c>
      <c r="F78" s="251">
        <f>'Data Reliability'!B78</f>
        <v>1.7</v>
      </c>
      <c r="G78" s="165">
        <f>Reliability_updated!V78</f>
        <v>351.9</v>
      </c>
      <c r="H78" s="165">
        <f>'Data Reliability'!C78</f>
        <v>0</v>
      </c>
      <c r="I78" t="str">
        <f>IF(Reliability!B78="x","x",(IF(ROUNDUP(Reliability!B78,0)=1,"Very High",IF(ROUNDUP(Reliability!B78,0)=2,"High",IF(ROUNDUP(Reliability!B78,0)=3,"Medium",IF(ROUNDUP(Reliability!B78,0)=4,"Low","Very Low"))))))</f>
        <v>Medium</v>
      </c>
    </row>
    <row r="79" spans="1:9" x14ac:dyDescent="0.25">
      <c r="A79" s="164" t="str">
        <f>Lists!C:C</f>
        <v>NER002</v>
      </c>
      <c r="B79" s="251">
        <f t="shared" si="8"/>
        <v>2.7</v>
      </c>
      <c r="C79" s="251">
        <f t="shared" si="9"/>
        <v>3</v>
      </c>
      <c r="D79" s="251">
        <f t="shared" si="10"/>
        <v>5</v>
      </c>
      <c r="E79" s="251">
        <f t="shared" si="11"/>
        <v>0</v>
      </c>
      <c r="F79" s="251">
        <f>'Data Reliability'!B79</f>
        <v>2.2000000000000002</v>
      </c>
      <c r="G79" s="165">
        <f>Reliability_updated!V79</f>
        <v>362.7</v>
      </c>
      <c r="H79" s="165">
        <f>'Data Reliability'!C79</f>
        <v>0</v>
      </c>
      <c r="I79" t="str">
        <f>IF(Reliability!B79="x","x",(IF(ROUNDUP(Reliability!B79,0)=1,"Very High",IF(ROUNDUP(Reliability!B79,0)=2,"High",IF(ROUNDUP(Reliability!B79,0)=3,"Medium",IF(ROUNDUP(Reliability!B79,0)=4,"Low","Very Low"))))))</f>
        <v>Medium</v>
      </c>
    </row>
    <row r="80" spans="1:9" x14ac:dyDescent="0.25">
      <c r="A80" s="164" t="str">
        <f>Lists!C:C</f>
        <v>NER003</v>
      </c>
      <c r="B80" s="251">
        <f t="shared" si="8"/>
        <v>2.8</v>
      </c>
      <c r="C80" s="251">
        <f t="shared" si="9"/>
        <v>3.3</v>
      </c>
      <c r="D80" s="251">
        <f t="shared" si="10"/>
        <v>5</v>
      </c>
      <c r="E80" s="251">
        <f t="shared" si="11"/>
        <v>0</v>
      </c>
      <c r="F80" s="251">
        <f>'Data Reliability'!B80</f>
        <v>2.2999999999999998</v>
      </c>
      <c r="G80" s="165">
        <f>Reliability_updated!V80</f>
        <v>362.8</v>
      </c>
      <c r="H80" s="165">
        <f>'Data Reliability'!C80</f>
        <v>0</v>
      </c>
      <c r="I80" t="str">
        <f>IF(Reliability!B80="x","x",(IF(ROUNDUP(Reliability!B80,0)=1,"Very High",IF(ROUNDUP(Reliability!B80,0)=2,"High",IF(ROUNDUP(Reliability!B80,0)=3,"Medium",IF(ROUNDUP(Reliability!B80,0)=4,"Low","Very Low"))))))</f>
        <v>Medium</v>
      </c>
    </row>
    <row r="81" spans="1:9" x14ac:dyDescent="0.25">
      <c r="A81" s="164" t="str">
        <f>Lists!C:C</f>
        <v>NER004</v>
      </c>
      <c r="B81" s="251">
        <f t="shared" si="8"/>
        <v>2.6</v>
      </c>
      <c r="C81" s="251">
        <f t="shared" si="9"/>
        <v>3.3</v>
      </c>
      <c r="D81" s="251">
        <f t="shared" si="10"/>
        <v>4.5</v>
      </c>
      <c r="E81" s="251">
        <f t="shared" si="11"/>
        <v>0</v>
      </c>
      <c r="F81" s="251">
        <f>'Data Reliability'!B81</f>
        <v>2.2999999999999998</v>
      </c>
      <c r="G81" s="165">
        <f>Reliability_updated!V81</f>
        <v>332</v>
      </c>
      <c r="H81" s="165">
        <f>'Data Reliability'!C81</f>
        <v>0</v>
      </c>
      <c r="I81" t="str">
        <f>IF(Reliability!B81="x","x",(IF(ROUNDUP(Reliability!B81,0)=1,"Very High",IF(ROUNDUP(Reliability!B81,0)=2,"High",IF(ROUNDUP(Reliability!B81,0)=3,"Medium",IF(ROUNDUP(Reliability!B81,0)=4,"Low","Very Low"))))))</f>
        <v>Medium</v>
      </c>
    </row>
    <row r="82" spans="1:9" x14ac:dyDescent="0.25">
      <c r="A82" s="164" t="str">
        <f>Lists!C:C</f>
        <v>NGA001</v>
      </c>
      <c r="B82" s="251">
        <f t="shared" si="8"/>
        <v>2</v>
      </c>
      <c r="C82" s="251">
        <f t="shared" si="9"/>
        <v>4</v>
      </c>
      <c r="D82" s="251">
        <f t="shared" si="10"/>
        <v>2.1</v>
      </c>
      <c r="E82" s="251">
        <f t="shared" si="11"/>
        <v>0</v>
      </c>
      <c r="F82" s="251">
        <f>'Data Reliability'!B82</f>
        <v>2.6</v>
      </c>
      <c r="G82" s="165">
        <f>Reliability_updated!V82</f>
        <v>156.5</v>
      </c>
      <c r="H82" s="165">
        <f>'Data Reliability'!C82</f>
        <v>0</v>
      </c>
      <c r="I82" t="str">
        <f>IF(Reliability!B82="x","x",(IF(ROUNDUP(Reliability!B82,0)=1,"Very High",IF(ROUNDUP(Reliability!B82,0)=2,"High",IF(ROUNDUP(Reliability!B82,0)=3,"Medium",IF(ROUNDUP(Reliability!B82,0)=4,"Low","Very Low"))))))</f>
        <v>High</v>
      </c>
    </row>
    <row r="83" spans="1:9" x14ac:dyDescent="0.25">
      <c r="A83" s="164" t="str">
        <f>Lists!C:C</f>
        <v>NGA003</v>
      </c>
      <c r="B83" s="251">
        <f t="shared" si="8"/>
        <v>2</v>
      </c>
      <c r="C83" s="251">
        <f t="shared" si="9"/>
        <v>3.8</v>
      </c>
      <c r="D83" s="251">
        <f t="shared" si="10"/>
        <v>2.1</v>
      </c>
      <c r="E83" s="251">
        <f t="shared" si="11"/>
        <v>0</v>
      </c>
      <c r="F83" s="251">
        <f>'Data Reliability'!B83</f>
        <v>2.5</v>
      </c>
      <c r="G83" s="165">
        <f>Reliability_updated!V83</f>
        <v>156.6</v>
      </c>
      <c r="H83" s="165">
        <f>'Data Reliability'!C83</f>
        <v>0</v>
      </c>
      <c r="I83" t="str">
        <f>IF(Reliability!B83="x","x",(IF(ROUNDUP(Reliability!B83,0)=1,"Very High",IF(ROUNDUP(Reliability!B83,0)=2,"High",IF(ROUNDUP(Reliability!B83,0)=3,"Medium",IF(ROUNDUP(Reliability!B83,0)=4,"Low","Very Low"))))))</f>
        <v>High</v>
      </c>
    </row>
    <row r="84" spans="1:9" x14ac:dyDescent="0.25">
      <c r="A84" s="164" t="str">
        <f>Lists!C:C</f>
        <v>NGA004</v>
      </c>
      <c r="B84" s="251">
        <f t="shared" si="8"/>
        <v>2.6</v>
      </c>
      <c r="C84" s="251">
        <f t="shared" si="9"/>
        <v>3</v>
      </c>
      <c r="D84" s="251">
        <f t="shared" si="10"/>
        <v>3</v>
      </c>
      <c r="E84" s="251">
        <f t="shared" si="11"/>
        <v>1.7</v>
      </c>
      <c r="F84" s="251">
        <f>'Data Reliability'!B84</f>
        <v>2.2000000000000002</v>
      </c>
      <c r="G84" s="165">
        <f>Reliability_updated!V84</f>
        <v>221.5</v>
      </c>
      <c r="H84" s="165">
        <f>'Data Reliability'!C84</f>
        <v>1</v>
      </c>
      <c r="I84" t="str">
        <f>IF(Reliability!B84="x","x",(IF(ROUNDUP(Reliability!B84,0)=1,"Very High",IF(ROUNDUP(Reliability!B84,0)=2,"High",IF(ROUNDUP(Reliability!B84,0)=3,"Medium",IF(ROUNDUP(Reliability!B84,0)=4,"Low","Very Low"))))))</f>
        <v>Medium</v>
      </c>
    </row>
    <row r="85" spans="1:9" x14ac:dyDescent="0.25">
      <c r="A85" s="164" t="str">
        <f>Lists!C:C</f>
        <v>NGA007</v>
      </c>
      <c r="B85" s="251">
        <f t="shared" si="8"/>
        <v>1.9</v>
      </c>
      <c r="C85" s="251">
        <f t="shared" si="9"/>
        <v>3.8</v>
      </c>
      <c r="D85" s="251">
        <f t="shared" si="10"/>
        <v>1.9</v>
      </c>
      <c r="E85" s="251">
        <f t="shared" si="11"/>
        <v>0</v>
      </c>
      <c r="F85" s="251">
        <f>'Data Reliability'!B85</f>
        <v>2.5</v>
      </c>
      <c r="G85" s="165">
        <f>Reliability_updated!V85</f>
        <v>139.9</v>
      </c>
      <c r="H85" s="165">
        <f>'Data Reliability'!C85</f>
        <v>0</v>
      </c>
      <c r="I85" t="str">
        <f>IF(Reliability!B85="x","x",(IF(ROUNDUP(Reliability!B85,0)=1,"Very High",IF(ROUNDUP(Reliability!B85,0)=2,"High",IF(ROUNDUP(Reliability!B85,0)=3,"Medium",IF(ROUNDUP(Reliability!B85,0)=4,"Low","Very Low"))))))</f>
        <v>High</v>
      </c>
    </row>
    <row r="86" spans="1:9" x14ac:dyDescent="0.25">
      <c r="A86" s="164" t="str">
        <f>Lists!C:C</f>
        <v>NGA008</v>
      </c>
      <c r="B86" s="251">
        <f t="shared" si="8"/>
        <v>2</v>
      </c>
      <c r="C86" s="251">
        <f t="shared" si="9"/>
        <v>2.2999999999999998</v>
      </c>
      <c r="D86" s="251">
        <f t="shared" si="10"/>
        <v>2.1</v>
      </c>
      <c r="E86" s="251">
        <f t="shared" si="11"/>
        <v>1.7</v>
      </c>
      <c r="F86" s="251">
        <f>'Data Reliability'!B86</f>
        <v>1.9</v>
      </c>
      <c r="G86" s="165">
        <f>Reliability_updated!V86</f>
        <v>150.5</v>
      </c>
      <c r="H86" s="165">
        <f>'Data Reliability'!C86</f>
        <v>1</v>
      </c>
      <c r="I86" t="str">
        <f>IF(Reliability!B86="x","x",(IF(ROUNDUP(Reliability!B86,0)=1,"Very High",IF(ROUNDUP(Reliability!B86,0)=2,"High",IF(ROUNDUP(Reliability!B86,0)=3,"Medium",IF(ROUNDUP(Reliability!B86,0)=4,"Low","Very Low"))))))</f>
        <v>High</v>
      </c>
    </row>
    <row r="87" spans="1:9" x14ac:dyDescent="0.25">
      <c r="A87" s="164" t="str">
        <f>Lists!C:C</f>
        <v>NIC001</v>
      </c>
      <c r="B87" s="251">
        <f t="shared" si="8"/>
        <v>3.4</v>
      </c>
      <c r="C87" s="251" t="str">
        <f t="shared" si="9"/>
        <v>x</v>
      </c>
      <c r="D87" s="251">
        <f t="shared" si="10"/>
        <v>5</v>
      </c>
      <c r="E87" s="251">
        <f t="shared" si="11"/>
        <v>1.7</v>
      </c>
      <c r="F87" s="251" t="str">
        <f>'Data Reliability'!B87</f>
        <v>x</v>
      </c>
      <c r="G87" s="165">
        <f>Reliability_updated!V87</f>
        <v>782.6</v>
      </c>
      <c r="H87" s="165">
        <f>'Data Reliability'!C87</f>
        <v>1</v>
      </c>
      <c r="I87" t="str">
        <f>IF(Reliability!B87="x","x",(IF(ROUNDUP(Reliability!B87,0)=1,"Very High",IF(ROUNDUP(Reliability!B87,0)=2,"High",IF(ROUNDUP(Reliability!B87,0)=3,"Medium",IF(ROUNDUP(Reliability!B87,0)=4,"Low","Very Low"))))))</f>
        <v>Low</v>
      </c>
    </row>
    <row r="88" spans="1:9" x14ac:dyDescent="0.25">
      <c r="A88" s="164" t="str">
        <f>Lists!C:C</f>
        <v>PAK001</v>
      </c>
      <c r="B88" s="251">
        <f t="shared" si="8"/>
        <v>1.4</v>
      </c>
      <c r="C88" s="251">
        <f t="shared" si="9"/>
        <v>2.2999999999999998</v>
      </c>
      <c r="D88" s="251">
        <f t="shared" si="10"/>
        <v>1.9</v>
      </c>
      <c r="E88" s="251">
        <f t="shared" si="11"/>
        <v>0</v>
      </c>
      <c r="F88" s="251">
        <f>'Data Reliability'!B88</f>
        <v>1.9</v>
      </c>
      <c r="G88" s="165">
        <f>Reliability_updated!V88</f>
        <v>137.30000000000001</v>
      </c>
      <c r="H88" s="165">
        <f>'Data Reliability'!C88</f>
        <v>0</v>
      </c>
      <c r="I88" t="str">
        <f>IF(Reliability!B88="x","x",(IF(ROUNDUP(Reliability!B88,0)=1,"Very High",IF(ROUNDUP(Reliability!B88,0)=2,"High",IF(ROUNDUP(Reliability!B88,0)=3,"Medium",IF(ROUNDUP(Reliability!B88,0)=4,"Low","Very Low"))))))</f>
        <v>High</v>
      </c>
    </row>
    <row r="89" spans="1:9" x14ac:dyDescent="0.25">
      <c r="A89" s="164" t="str">
        <f>Lists!C:C</f>
        <v>PAK004</v>
      </c>
      <c r="B89" s="251">
        <f t="shared" si="8"/>
        <v>3.5</v>
      </c>
      <c r="C89" s="251" t="str">
        <f t="shared" si="9"/>
        <v>x</v>
      </c>
      <c r="D89" s="251">
        <f t="shared" si="10"/>
        <v>2</v>
      </c>
      <c r="E89" s="251">
        <f t="shared" si="11"/>
        <v>5</v>
      </c>
      <c r="F89" s="251" t="str">
        <f>'Data Reliability'!B89</f>
        <v>x</v>
      </c>
      <c r="G89" s="165">
        <f>Reliability_updated!V89</f>
        <v>143.1</v>
      </c>
      <c r="H89" s="165">
        <f>'Data Reliability'!C89</f>
        <v>3</v>
      </c>
      <c r="I89" t="str">
        <f>IF(Reliability!B89="x","x",(IF(ROUNDUP(Reliability!B89,0)=1,"Very High",IF(ROUNDUP(Reliability!B89,0)=2,"High",IF(ROUNDUP(Reliability!B89,0)=3,"Medium",IF(ROUNDUP(Reliability!B89,0)=4,"Low","Very Low"))))))</f>
        <v>Low</v>
      </c>
    </row>
    <row r="90" spans="1:9" x14ac:dyDescent="0.25">
      <c r="A90" s="164" t="str">
        <f>Lists!C:C</f>
        <v>PER002</v>
      </c>
      <c r="B90" s="251">
        <f t="shared" si="8"/>
        <v>2.6</v>
      </c>
      <c r="C90" s="251">
        <f t="shared" si="9"/>
        <v>3.5</v>
      </c>
      <c r="D90" s="251">
        <f t="shared" si="10"/>
        <v>1</v>
      </c>
      <c r="E90" s="251">
        <f t="shared" si="11"/>
        <v>3.3</v>
      </c>
      <c r="F90" s="251">
        <f>'Data Reliability'!B90</f>
        <v>2.4</v>
      </c>
      <c r="G90" s="165">
        <f>Reliability_updated!V90</f>
        <v>72.599999999999994</v>
      </c>
      <c r="H90" s="165">
        <f>'Data Reliability'!C90</f>
        <v>2</v>
      </c>
      <c r="I90" t="str">
        <f>IF(Reliability!B90="x","x",(IF(ROUNDUP(Reliability!B90,0)=1,"Very High",IF(ROUNDUP(Reliability!B90,0)=2,"High",IF(ROUNDUP(Reliability!B90,0)=3,"Medium",IF(ROUNDUP(Reliability!B90,0)=4,"Low","Very Low"))))))</f>
        <v>Medium</v>
      </c>
    </row>
    <row r="91" spans="1:9" x14ac:dyDescent="0.25">
      <c r="A91" s="164" t="str">
        <f>Lists!C:C</f>
        <v>PHL001</v>
      </c>
      <c r="B91" s="251">
        <f t="shared" si="8"/>
        <v>1.4</v>
      </c>
      <c r="C91" s="251">
        <f t="shared" si="9"/>
        <v>2.2999999999999998</v>
      </c>
      <c r="D91" s="251">
        <f t="shared" si="10"/>
        <v>0.3</v>
      </c>
      <c r="E91" s="251">
        <f t="shared" si="11"/>
        <v>1.7</v>
      </c>
      <c r="F91" s="251">
        <f>'Data Reliability'!B91</f>
        <v>1.9</v>
      </c>
      <c r="G91" s="165">
        <f>Reliability_updated!V91</f>
        <v>22</v>
      </c>
      <c r="H91" s="165">
        <f>'Data Reliability'!C91</f>
        <v>1</v>
      </c>
      <c r="I91" t="str">
        <f>IF(Reliability!B91="x","x",(IF(ROUNDUP(Reliability!B91,0)=1,"Very High",IF(ROUNDUP(Reliability!B91,0)=2,"High",IF(ROUNDUP(Reliability!B91,0)=3,"Medium",IF(ROUNDUP(Reliability!B91,0)=4,"Low","Very Low"))))))</f>
        <v>High</v>
      </c>
    </row>
    <row r="92" spans="1:9" x14ac:dyDescent="0.25">
      <c r="A92" s="164" t="str">
        <f>Lists!C:C</f>
        <v>PHL003</v>
      </c>
      <c r="B92" s="251">
        <f t="shared" si="8"/>
        <v>1.7</v>
      </c>
      <c r="C92" s="251">
        <f t="shared" si="9"/>
        <v>2.5</v>
      </c>
      <c r="D92" s="251">
        <f t="shared" si="10"/>
        <v>2.6</v>
      </c>
      <c r="E92" s="251">
        <f t="shared" si="11"/>
        <v>0</v>
      </c>
      <c r="F92" s="251">
        <f>'Data Reliability'!B92</f>
        <v>2</v>
      </c>
      <c r="G92" s="165">
        <f>Reliability_updated!V92</f>
        <v>193.4</v>
      </c>
      <c r="H92" s="165">
        <f>'Data Reliability'!C92</f>
        <v>0</v>
      </c>
      <c r="I92" t="str">
        <f>IF(Reliability!B92="x","x",(IF(ROUNDUP(Reliability!B92,0)=1,"Very High",IF(ROUNDUP(Reliability!B92,0)=2,"High",IF(ROUNDUP(Reliability!B92,0)=3,"Medium",IF(ROUNDUP(Reliability!B92,0)=4,"Low","Very Low"))))))</f>
        <v>High</v>
      </c>
    </row>
    <row r="93" spans="1:9" x14ac:dyDescent="0.25">
      <c r="A93" s="164" t="str">
        <f>Lists!C:C</f>
        <v>PHL010</v>
      </c>
      <c r="B93" s="251">
        <f t="shared" si="8"/>
        <v>1.4</v>
      </c>
      <c r="C93" s="251">
        <f t="shared" si="9"/>
        <v>2.2999999999999998</v>
      </c>
      <c r="D93" s="251">
        <f t="shared" si="10"/>
        <v>0.3</v>
      </c>
      <c r="E93" s="251">
        <f t="shared" si="11"/>
        <v>1.7</v>
      </c>
      <c r="F93" s="251">
        <f>'Data Reliability'!B93</f>
        <v>1.9</v>
      </c>
      <c r="G93" s="165">
        <f>Reliability_updated!V93</f>
        <v>25.5</v>
      </c>
      <c r="H93" s="165">
        <f>'Data Reliability'!C93</f>
        <v>1</v>
      </c>
      <c r="I93" t="str">
        <f>IF(Reliability!B93="x","x",(IF(ROUNDUP(Reliability!B93,0)=1,"Very High",IF(ROUNDUP(Reliability!B93,0)=2,"High",IF(ROUNDUP(Reliability!B93,0)=3,"Medium",IF(ROUNDUP(Reliability!B93,0)=4,"Low","Very Low"))))))</f>
        <v>High</v>
      </c>
    </row>
    <row r="94" spans="1:9" x14ac:dyDescent="0.25">
      <c r="A94" s="164" t="str">
        <f>Lists!C:C</f>
        <v>PRK001</v>
      </c>
      <c r="B94" s="251">
        <f t="shared" si="8"/>
        <v>2.5</v>
      </c>
      <c r="C94" s="251">
        <f t="shared" si="9"/>
        <v>2.5</v>
      </c>
      <c r="D94" s="251">
        <f t="shared" si="10"/>
        <v>5</v>
      </c>
      <c r="E94" s="251">
        <f t="shared" si="11"/>
        <v>0</v>
      </c>
      <c r="F94" s="251">
        <f>'Data Reliability'!B94</f>
        <v>2</v>
      </c>
      <c r="G94" s="165">
        <f>Reliability_updated!V94</f>
        <v>510.8</v>
      </c>
      <c r="H94" s="165">
        <f>'Data Reliability'!C94</f>
        <v>0</v>
      </c>
      <c r="I94" t="str">
        <f>IF(Reliability!B94="x","x",(IF(ROUNDUP(Reliability!B94,0)=1,"Very High",IF(ROUNDUP(Reliability!B94,0)=2,"High",IF(ROUNDUP(Reliability!B94,0)=3,"Medium",IF(ROUNDUP(Reliability!B94,0)=4,"Low","Very Low"))))))</f>
        <v>Medium</v>
      </c>
    </row>
    <row r="95" spans="1:9" x14ac:dyDescent="0.25">
      <c r="A95" s="164" t="str">
        <f>Lists!C:C</f>
        <v>PSE002</v>
      </c>
      <c r="B95" s="251">
        <f t="shared" si="8"/>
        <v>0.9</v>
      </c>
      <c r="C95" s="251">
        <f t="shared" si="9"/>
        <v>0.8</v>
      </c>
      <c r="D95" s="251">
        <f t="shared" si="10"/>
        <v>1.8</v>
      </c>
      <c r="E95" s="251">
        <f t="shared" si="11"/>
        <v>0</v>
      </c>
      <c r="F95" s="251">
        <f>'Data Reliability'!B95</f>
        <v>1.3</v>
      </c>
      <c r="G95" s="165">
        <f>Reliability_updated!V95</f>
        <v>128.80000000000001</v>
      </c>
      <c r="H95" s="165">
        <f>'Data Reliability'!C95</f>
        <v>0</v>
      </c>
      <c r="I95" t="str">
        <f>IF(Reliability!B95="x","x",(IF(ROUNDUP(Reliability!B95,0)=1,"Very High",IF(ROUNDUP(Reliability!B95,0)=2,"High",IF(ROUNDUP(Reliability!B95,0)=3,"Medium",IF(ROUNDUP(Reliability!B95,0)=4,"Low","Very Low"))))))</f>
        <v>Very High</v>
      </c>
    </row>
    <row r="96" spans="1:9" x14ac:dyDescent="0.25">
      <c r="A96" s="164" t="str">
        <f>Lists!C:C</f>
        <v>REG001</v>
      </c>
      <c r="B96" s="251">
        <f t="shared" si="8"/>
        <v>2.2999999999999998</v>
      </c>
      <c r="C96" s="251">
        <f t="shared" si="9"/>
        <v>2</v>
      </c>
      <c r="D96" s="251">
        <f t="shared" si="10"/>
        <v>4.9000000000000004</v>
      </c>
      <c r="E96" s="251">
        <f t="shared" si="11"/>
        <v>0</v>
      </c>
      <c r="F96" s="251">
        <f>'Data Reliability'!B96</f>
        <v>1.8</v>
      </c>
      <c r="G96" s="165">
        <f>Reliability_updated!V96</f>
        <v>358.7</v>
      </c>
      <c r="H96" s="165">
        <f>'Data Reliability'!C96</f>
        <v>0</v>
      </c>
      <c r="I96" t="str">
        <f>IF(Reliability!B96="x","x",(IF(ROUNDUP(Reliability!B96,0)=1,"Very High",IF(ROUNDUP(Reliability!B96,0)=2,"High",IF(ROUNDUP(Reliability!B96,0)=3,"Medium",IF(ROUNDUP(Reliability!B96,0)=4,"Low","Very Low"))))))</f>
        <v>Medium</v>
      </c>
    </row>
    <row r="97" spans="1:9" x14ac:dyDescent="0.25">
      <c r="A97" s="164" t="str">
        <f>Lists!C:C</f>
        <v>REG002</v>
      </c>
      <c r="B97" s="251">
        <f t="shared" si="8"/>
        <v>3.9</v>
      </c>
      <c r="C97" s="251">
        <f t="shared" si="9"/>
        <v>3.3</v>
      </c>
      <c r="D97" s="251">
        <f t="shared" si="10"/>
        <v>5</v>
      </c>
      <c r="E97" s="251">
        <f t="shared" si="11"/>
        <v>3.3</v>
      </c>
      <c r="F97" s="251">
        <f>'Data Reliability'!B97</f>
        <v>2.2999999999999998</v>
      </c>
      <c r="G97" s="165">
        <f>Reliability_updated!V97</f>
        <v>447.3</v>
      </c>
      <c r="H97" s="165">
        <f>'Data Reliability'!C97</f>
        <v>2</v>
      </c>
      <c r="I97" t="str">
        <f>IF(Reliability!B97="x","x",(IF(ROUNDUP(Reliability!B97,0)=1,"Very High",IF(ROUNDUP(Reliability!B97,0)=2,"High",IF(ROUNDUP(Reliability!B97,0)=3,"Medium",IF(ROUNDUP(Reliability!B97,0)=4,"Low","Very Low"))))))</f>
        <v>Low</v>
      </c>
    </row>
    <row r="98" spans="1:9" x14ac:dyDescent="0.25">
      <c r="A98" s="164" t="str">
        <f>Lists!C:C</f>
        <v>REG003</v>
      </c>
      <c r="B98" s="251">
        <f t="shared" si="8"/>
        <v>4.2</v>
      </c>
      <c r="C98" s="251" t="str">
        <f t="shared" si="9"/>
        <v>x</v>
      </c>
      <c r="D98" s="251">
        <f t="shared" si="10"/>
        <v>5</v>
      </c>
      <c r="E98" s="251">
        <f t="shared" si="11"/>
        <v>3.3</v>
      </c>
      <c r="F98" s="251" t="str">
        <f>'Data Reliability'!B98</f>
        <v>x</v>
      </c>
      <c r="G98" s="165">
        <f>Reliability_updated!V98</f>
        <v>725.2</v>
      </c>
      <c r="H98" s="165">
        <f>'Data Reliability'!C98</f>
        <v>2</v>
      </c>
      <c r="I98" t="str">
        <f>IF(Reliability!B98="x","x",(IF(ROUNDUP(Reliability!B98,0)=1,"Very High",IF(ROUNDUP(Reliability!B98,0)=2,"High",IF(ROUNDUP(Reliability!B98,0)=3,"Medium",IF(ROUNDUP(Reliability!B98,0)=4,"Low","Very Low"))))))</f>
        <v>Very Low</v>
      </c>
    </row>
    <row r="99" spans="1:9" x14ac:dyDescent="0.25">
      <c r="A99" s="164" t="str">
        <f>Lists!C:C</f>
        <v>REG004</v>
      </c>
      <c r="B99" s="251">
        <f t="shared" ref="B99:B130" si="12">ROUND(AVERAGE(C99:E99),1)</f>
        <v>1.9</v>
      </c>
      <c r="C99" s="251">
        <f t="shared" ref="C99:C130" si="13">IF(F99="x","x",ROUND((5-(3-F99)/2*5),1))</f>
        <v>4</v>
      </c>
      <c r="D99" s="251">
        <f t="shared" ref="D99:D130" si="14">IF(G99&gt;365,5,ROUND((5-(365-G99)/364*5),1))</f>
        <v>1.8</v>
      </c>
      <c r="E99" s="251">
        <f t="shared" ref="E99:E130" si="15">IF(H99&gt;3,5,ROUND((5-(3-H99)/3*5),1))</f>
        <v>0</v>
      </c>
      <c r="F99" s="251">
        <f>'Data Reliability'!B99</f>
        <v>2.6</v>
      </c>
      <c r="G99" s="165">
        <f>Reliability_updated!V99</f>
        <v>134.5</v>
      </c>
      <c r="H99" s="165">
        <f>'Data Reliability'!C99</f>
        <v>0</v>
      </c>
      <c r="I99" t="str">
        <f>IF(Reliability!B99="x","x",(IF(ROUNDUP(Reliability!B99,0)=1,"Very High",IF(ROUNDUP(Reliability!B99,0)=2,"High",IF(ROUNDUP(Reliability!B99,0)=3,"Medium",IF(ROUNDUP(Reliability!B99,0)=4,"Low","Very Low"))))))</f>
        <v>High</v>
      </c>
    </row>
    <row r="100" spans="1:9" x14ac:dyDescent="0.25">
      <c r="A100" s="164" t="str">
        <f>Lists!C:C</f>
        <v>REG006</v>
      </c>
      <c r="B100" s="251">
        <f t="shared" si="12"/>
        <v>2</v>
      </c>
      <c r="C100" s="251">
        <f t="shared" si="13"/>
        <v>2.5</v>
      </c>
      <c r="D100" s="251">
        <f t="shared" si="14"/>
        <v>1.8</v>
      </c>
      <c r="E100" s="251">
        <f t="shared" si="15"/>
        <v>1.7</v>
      </c>
      <c r="F100" s="251">
        <f>'Data Reliability'!B100</f>
        <v>2</v>
      </c>
      <c r="G100" s="165">
        <f>Reliability_updated!V100</f>
        <v>134.80000000000001</v>
      </c>
      <c r="H100" s="165">
        <f>'Data Reliability'!C100</f>
        <v>1</v>
      </c>
      <c r="I100" t="str">
        <f>IF(Reliability!B100="x","x",(IF(ROUNDUP(Reliability!B100,0)=1,"Very High",IF(ROUNDUP(Reliability!B100,0)=2,"High",IF(ROUNDUP(Reliability!B100,0)=3,"Medium",IF(ROUNDUP(Reliability!B100,0)=4,"Low","Very Low"))))))</f>
        <v>High</v>
      </c>
    </row>
    <row r="101" spans="1:9" x14ac:dyDescent="0.25">
      <c r="A101" s="164" t="str">
        <f>Lists!C:C</f>
        <v>REG007</v>
      </c>
      <c r="B101" s="251">
        <f t="shared" si="12"/>
        <v>5</v>
      </c>
      <c r="C101" s="251" t="str">
        <f t="shared" si="13"/>
        <v>x</v>
      </c>
      <c r="D101" s="251">
        <f t="shared" si="14"/>
        <v>5</v>
      </c>
      <c r="E101" s="251">
        <f t="shared" si="15"/>
        <v>5</v>
      </c>
      <c r="F101" s="251" t="str">
        <f>'Data Reliability'!B101</f>
        <v>x</v>
      </c>
      <c r="G101" s="165">
        <f>Reliability_updated!V101</f>
        <v>848.6</v>
      </c>
      <c r="H101" s="165">
        <f>'Data Reliability'!C101</f>
        <v>5</v>
      </c>
      <c r="I101" t="str">
        <f>IF(Reliability!B101="x","x",(IF(ROUNDUP(Reliability!B101,0)=1,"Very High",IF(ROUNDUP(Reliability!B101,0)=2,"High",IF(ROUNDUP(Reliability!B101,0)=3,"Medium",IF(ROUNDUP(Reliability!B101,0)=4,"Low","Very Low"))))))</f>
        <v>Very Low</v>
      </c>
    </row>
    <row r="102" spans="1:9" x14ac:dyDescent="0.25">
      <c r="A102" s="164" t="str">
        <f>Lists!C:C</f>
        <v>REG008</v>
      </c>
      <c r="B102" s="251">
        <f t="shared" si="12"/>
        <v>5</v>
      </c>
      <c r="C102" s="251" t="str">
        <f t="shared" si="13"/>
        <v>x</v>
      </c>
      <c r="D102" s="251">
        <f t="shared" si="14"/>
        <v>5</v>
      </c>
      <c r="E102" s="251">
        <f t="shared" si="15"/>
        <v>5</v>
      </c>
      <c r="F102" s="251" t="str">
        <f>'Data Reliability'!B102</f>
        <v>x</v>
      </c>
      <c r="G102" s="165">
        <f>Reliability_updated!V102</f>
        <v>848.6</v>
      </c>
      <c r="H102" s="165">
        <f>'Data Reliability'!C102</f>
        <v>5</v>
      </c>
      <c r="I102" t="str">
        <f>IF(Reliability!B102="x","x",(IF(ROUNDUP(Reliability!B102,0)=1,"Very High",IF(ROUNDUP(Reliability!B102,0)=2,"High",IF(ROUNDUP(Reliability!B102,0)=3,"Medium",IF(ROUNDUP(Reliability!B102,0)=4,"Low","Very Low"))))))</f>
        <v>Very Low</v>
      </c>
    </row>
    <row r="103" spans="1:9" x14ac:dyDescent="0.25">
      <c r="A103" s="164" t="str">
        <f>Lists!C:C</f>
        <v>REG011</v>
      </c>
      <c r="B103" s="251">
        <f t="shared" si="12"/>
        <v>1</v>
      </c>
      <c r="C103" s="251">
        <f t="shared" si="13"/>
        <v>2.2999999999999998</v>
      </c>
      <c r="D103" s="251">
        <f t="shared" si="14"/>
        <v>0.6</v>
      </c>
      <c r="E103" s="251">
        <f t="shared" si="15"/>
        <v>0</v>
      </c>
      <c r="F103" s="251">
        <f>'Data Reliability'!B103</f>
        <v>1.9</v>
      </c>
      <c r="G103" s="165">
        <f>Reliability_updated!V103</f>
        <v>47</v>
      </c>
      <c r="H103" s="165">
        <f>'Data Reliability'!C103</f>
        <v>0</v>
      </c>
      <c r="I103" t="str">
        <f>IF(Reliability!B103="x","x",(IF(ROUNDUP(Reliability!B103,0)=1,"Very High",IF(ROUNDUP(Reliability!B103,0)=2,"High",IF(ROUNDUP(Reliability!B103,0)=3,"Medium",IF(ROUNDUP(Reliability!B103,0)=4,"Low","Very Low"))))))</f>
        <v>Very High</v>
      </c>
    </row>
    <row r="104" spans="1:9" x14ac:dyDescent="0.25">
      <c r="A104" s="164" t="str">
        <f>Lists!C:C</f>
        <v>REG012</v>
      </c>
      <c r="B104" s="251">
        <f t="shared" si="12"/>
        <v>0.8</v>
      </c>
      <c r="C104" s="251">
        <f t="shared" si="13"/>
        <v>2.2999999999999998</v>
      </c>
      <c r="D104" s="251">
        <f t="shared" si="14"/>
        <v>0.1</v>
      </c>
      <c r="E104" s="251">
        <f t="shared" si="15"/>
        <v>0</v>
      </c>
      <c r="F104" s="251">
        <f>'Data Reliability'!B104</f>
        <v>1.9</v>
      </c>
      <c r="G104" s="165">
        <f>Reliability_updated!V104</f>
        <v>10.4</v>
      </c>
      <c r="H104" s="165">
        <f>'Data Reliability'!C104</f>
        <v>0</v>
      </c>
      <c r="I104" t="str">
        <f>IF(Reliability!B104="x","x",(IF(ROUNDUP(Reliability!B104,0)=1,"Very High",IF(ROUNDUP(Reliability!B104,0)=2,"High",IF(ROUNDUP(Reliability!B104,0)=3,"Medium",IF(ROUNDUP(Reliability!B104,0)=4,"Low","Very Low"))))))</f>
        <v>Very High</v>
      </c>
    </row>
    <row r="105" spans="1:9" x14ac:dyDescent="0.25">
      <c r="A105" s="164" t="str">
        <f>Lists!C:C</f>
        <v>REG013</v>
      </c>
      <c r="B105" s="251">
        <f t="shared" si="12"/>
        <v>4.2</v>
      </c>
      <c r="C105" s="251" t="str">
        <f t="shared" si="13"/>
        <v>x</v>
      </c>
      <c r="D105" s="251">
        <f t="shared" si="14"/>
        <v>5</v>
      </c>
      <c r="E105" s="251">
        <f t="shared" si="15"/>
        <v>3.3</v>
      </c>
      <c r="F105" s="251" t="str">
        <f>'Data Reliability'!B105</f>
        <v>x</v>
      </c>
      <c r="G105" s="165">
        <f>Reliability_updated!V105</f>
        <v>400.1</v>
      </c>
      <c r="H105" s="165">
        <f>'Data Reliability'!C105</f>
        <v>2</v>
      </c>
      <c r="I105" t="str">
        <f>IF(Reliability!B105="x","x",(IF(ROUNDUP(Reliability!B105,0)=1,"Very High",IF(ROUNDUP(Reliability!B105,0)=2,"High",IF(ROUNDUP(Reliability!B105,0)=3,"Medium",IF(ROUNDUP(Reliability!B105,0)=4,"Low","Very Low"))))))</f>
        <v>Very Low</v>
      </c>
    </row>
    <row r="106" spans="1:9" x14ac:dyDescent="0.25">
      <c r="A106" s="164" t="str">
        <f>Lists!C:C</f>
        <v>RWA002</v>
      </c>
      <c r="B106" s="251">
        <f t="shared" si="12"/>
        <v>3.4</v>
      </c>
      <c r="C106" s="251">
        <f t="shared" si="13"/>
        <v>2</v>
      </c>
      <c r="D106" s="251">
        <f t="shared" si="14"/>
        <v>5</v>
      </c>
      <c r="E106" s="251">
        <f t="shared" si="15"/>
        <v>3.3</v>
      </c>
      <c r="F106" s="251">
        <f>'Data Reliability'!B106</f>
        <v>1.8</v>
      </c>
      <c r="G106" s="165">
        <f>Reliability_updated!V106</f>
        <v>420.2</v>
      </c>
      <c r="H106" s="165">
        <f>'Data Reliability'!C106</f>
        <v>2</v>
      </c>
      <c r="I106" t="str">
        <f>IF(Reliability!B106="x","x",(IF(ROUNDUP(Reliability!B106,0)=1,"Very High",IF(ROUNDUP(Reliability!B106,0)=2,"High",IF(ROUNDUP(Reliability!B106,0)=3,"Medium",IF(ROUNDUP(Reliability!B106,0)=4,"Low","Very Low"))))))</f>
        <v>Low</v>
      </c>
    </row>
    <row r="107" spans="1:9" x14ac:dyDescent="0.25">
      <c r="A107" s="164" t="str">
        <f>Lists!C:C</f>
        <v>SDN001</v>
      </c>
      <c r="B107" s="251">
        <f t="shared" si="12"/>
        <v>0.5</v>
      </c>
      <c r="C107" s="251">
        <f t="shared" si="13"/>
        <v>0.8</v>
      </c>
      <c r="D107" s="251">
        <f t="shared" si="14"/>
        <v>0.7</v>
      </c>
      <c r="E107" s="251">
        <f t="shared" si="15"/>
        <v>0</v>
      </c>
      <c r="F107" s="251">
        <f>'Data Reliability'!B107</f>
        <v>1.3</v>
      </c>
      <c r="G107" s="165">
        <f>Reliability_updated!V107</f>
        <v>52.5</v>
      </c>
      <c r="H107" s="165">
        <f>'Data Reliability'!C107</f>
        <v>0</v>
      </c>
      <c r="I107" t="str">
        <f>IF(Reliability!B107="x","x",(IF(ROUNDUP(Reliability!B107,0)=1,"Very High",IF(ROUNDUP(Reliability!B107,0)=2,"High",IF(ROUNDUP(Reliability!B107,0)=3,"Medium",IF(ROUNDUP(Reliability!B107,0)=4,"Low","Very Low"))))))</f>
        <v>Very High</v>
      </c>
    </row>
    <row r="108" spans="1:9" x14ac:dyDescent="0.25">
      <c r="A108" s="164" t="str">
        <f>Lists!C:C</f>
        <v>SDN005</v>
      </c>
      <c r="B108" s="251">
        <f t="shared" si="12"/>
        <v>1</v>
      </c>
      <c r="C108" s="251">
        <f t="shared" si="13"/>
        <v>2.2999999999999998</v>
      </c>
      <c r="D108" s="251">
        <f t="shared" si="14"/>
        <v>0.6</v>
      </c>
      <c r="E108" s="251">
        <f t="shared" si="15"/>
        <v>0</v>
      </c>
      <c r="F108" s="251">
        <f>'Data Reliability'!B108</f>
        <v>1.9</v>
      </c>
      <c r="G108" s="165">
        <f>Reliability_updated!V108</f>
        <v>46</v>
      </c>
      <c r="H108" s="165">
        <f>'Data Reliability'!C108</f>
        <v>0</v>
      </c>
      <c r="I108" t="str">
        <f>IF(Reliability!B108="x","x",(IF(ROUNDUP(Reliability!B108,0)=1,"Very High",IF(ROUNDUP(Reliability!B108,0)=2,"High",IF(ROUNDUP(Reliability!B108,0)=3,"Medium",IF(ROUNDUP(Reliability!B108,0)=4,"Low","Very Low"))))))</f>
        <v>Very High</v>
      </c>
    </row>
    <row r="109" spans="1:9" x14ac:dyDescent="0.25">
      <c r="A109" s="164" t="str">
        <f>Lists!C:C</f>
        <v>SDN007</v>
      </c>
      <c r="B109" s="251">
        <f t="shared" si="12"/>
        <v>0.6</v>
      </c>
      <c r="C109" s="251">
        <f t="shared" si="13"/>
        <v>1</v>
      </c>
      <c r="D109" s="251">
        <f t="shared" si="14"/>
        <v>0.7</v>
      </c>
      <c r="E109" s="251">
        <f t="shared" si="15"/>
        <v>0</v>
      </c>
      <c r="F109" s="251">
        <f>'Data Reliability'!B109</f>
        <v>1.4</v>
      </c>
      <c r="G109" s="165">
        <f>Reliability_updated!V109</f>
        <v>53.7</v>
      </c>
      <c r="H109" s="165">
        <f>'Data Reliability'!C109</f>
        <v>0</v>
      </c>
      <c r="I109" t="str">
        <f>IF(Reliability!B109="x","x",(IF(ROUNDUP(Reliability!B109,0)=1,"Very High",IF(ROUNDUP(Reliability!B109,0)=2,"High",IF(ROUNDUP(Reliability!B109,0)=3,"Medium",IF(ROUNDUP(Reliability!B109,0)=4,"Low","Very Low"))))))</f>
        <v>Very High</v>
      </c>
    </row>
    <row r="110" spans="1:9" x14ac:dyDescent="0.25">
      <c r="A110" s="164" t="str">
        <f>Lists!C:C</f>
        <v>SDN008</v>
      </c>
      <c r="B110" s="251">
        <f t="shared" si="12"/>
        <v>0.5</v>
      </c>
      <c r="C110" s="251">
        <f t="shared" si="13"/>
        <v>0.8</v>
      </c>
      <c r="D110" s="251">
        <f t="shared" si="14"/>
        <v>0.8</v>
      </c>
      <c r="E110" s="251">
        <f t="shared" si="15"/>
        <v>0</v>
      </c>
      <c r="F110" s="251">
        <f>'Data Reliability'!B110</f>
        <v>1.3</v>
      </c>
      <c r="G110" s="165">
        <f>Reliability_updated!V110</f>
        <v>57.7</v>
      </c>
      <c r="H110" s="165">
        <f>'Data Reliability'!C110</f>
        <v>0</v>
      </c>
      <c r="I110" t="str">
        <f>IF(Reliability!B110="x","x",(IF(ROUNDUP(Reliability!B110,0)=1,"Very High",IF(ROUNDUP(Reliability!B110,0)=2,"High",IF(ROUNDUP(Reliability!B110,0)=3,"Medium",IF(ROUNDUP(Reliability!B110,0)=4,"Low","Very Low"))))))</f>
        <v>Very High</v>
      </c>
    </row>
    <row r="111" spans="1:9" x14ac:dyDescent="0.25">
      <c r="A111" s="164" t="str">
        <f>Lists!C:C</f>
        <v>SEN002</v>
      </c>
      <c r="B111" s="251">
        <f t="shared" si="12"/>
        <v>2.8</v>
      </c>
      <c r="C111" s="251">
        <f t="shared" si="13"/>
        <v>1.8</v>
      </c>
      <c r="D111" s="251">
        <f t="shared" si="14"/>
        <v>5</v>
      </c>
      <c r="E111" s="251">
        <f t="shared" si="15"/>
        <v>1.7</v>
      </c>
      <c r="F111" s="251">
        <f>'Data Reliability'!B111</f>
        <v>1.7</v>
      </c>
      <c r="G111" s="165">
        <f>Reliability_updated!V111</f>
        <v>528.5</v>
      </c>
      <c r="H111" s="165">
        <f>'Data Reliability'!C111</f>
        <v>1</v>
      </c>
      <c r="I111" t="str">
        <f>IF(Reliability!B111="x","x",(IF(ROUNDUP(Reliability!B111,0)=1,"Very High",IF(ROUNDUP(Reliability!B111,0)=2,"High",IF(ROUNDUP(Reliability!B111,0)=3,"Medium",IF(ROUNDUP(Reliability!B111,0)=4,"Low","Very Low"))))))</f>
        <v>Medium</v>
      </c>
    </row>
    <row r="112" spans="1:9" x14ac:dyDescent="0.25">
      <c r="A112" s="164" t="str">
        <f>Lists!C:C</f>
        <v>SLV001</v>
      </c>
      <c r="B112" s="251">
        <f t="shared" si="12"/>
        <v>1</v>
      </c>
      <c r="C112" s="251">
        <f t="shared" si="13"/>
        <v>2</v>
      </c>
      <c r="D112" s="251">
        <f t="shared" si="14"/>
        <v>1.1000000000000001</v>
      </c>
      <c r="E112" s="251">
        <f t="shared" si="15"/>
        <v>0</v>
      </c>
      <c r="F112" s="251">
        <f>'Data Reliability'!B112</f>
        <v>1.8</v>
      </c>
      <c r="G112" s="165">
        <f>Reliability_updated!V112</f>
        <v>78.2</v>
      </c>
      <c r="H112" s="165">
        <f>'Data Reliability'!C112</f>
        <v>0</v>
      </c>
      <c r="I112" t="str">
        <f>IF(Reliability!B112="x","x",(IF(ROUNDUP(Reliability!B112,0)=1,"Very High",IF(ROUNDUP(Reliability!B112,0)=2,"High",IF(ROUNDUP(Reliability!B112,0)=3,"Medium",IF(ROUNDUP(Reliability!B112,0)=4,"Low","Very Low"))))))</f>
        <v>Very High</v>
      </c>
    </row>
    <row r="113" spans="1:9" x14ac:dyDescent="0.25">
      <c r="A113" s="164" t="str">
        <f>Lists!C:C</f>
        <v>SOM001</v>
      </c>
      <c r="B113" s="251">
        <f t="shared" si="12"/>
        <v>1.4</v>
      </c>
      <c r="C113" s="251">
        <f t="shared" si="13"/>
        <v>2</v>
      </c>
      <c r="D113" s="251">
        <f t="shared" si="14"/>
        <v>2.2999999999999998</v>
      </c>
      <c r="E113" s="251">
        <f t="shared" si="15"/>
        <v>0</v>
      </c>
      <c r="F113" s="251">
        <f>'Data Reliability'!B113</f>
        <v>1.8</v>
      </c>
      <c r="G113" s="165">
        <f>Reliability_updated!V113</f>
        <v>170.7</v>
      </c>
      <c r="H113" s="165">
        <f>'Data Reliability'!C113</f>
        <v>0</v>
      </c>
      <c r="I113" t="str">
        <f>IF(Reliability!B113="x","x",(IF(ROUNDUP(Reliability!B113,0)=1,"Very High",IF(ROUNDUP(Reliability!B113,0)=2,"High",IF(ROUNDUP(Reliability!B113,0)=3,"Medium",IF(ROUNDUP(Reliability!B113,0)=4,"Low","Very Low"))))))</f>
        <v>High</v>
      </c>
    </row>
    <row r="114" spans="1:9" x14ac:dyDescent="0.25">
      <c r="A114" s="164" t="str">
        <f>Lists!C:C</f>
        <v>SOM002</v>
      </c>
      <c r="B114" s="251">
        <f t="shared" si="12"/>
        <v>1.7</v>
      </c>
      <c r="C114" s="251">
        <f t="shared" si="13"/>
        <v>2.2999999999999998</v>
      </c>
      <c r="D114" s="251">
        <f t="shared" si="14"/>
        <v>2.9</v>
      </c>
      <c r="E114" s="251">
        <f t="shared" si="15"/>
        <v>0</v>
      </c>
      <c r="F114" s="251">
        <f>'Data Reliability'!B114</f>
        <v>1.9</v>
      </c>
      <c r="G114" s="165">
        <f>Reliability_updated!V114</f>
        <v>211.5</v>
      </c>
      <c r="H114" s="165">
        <f>'Data Reliability'!C114</f>
        <v>0</v>
      </c>
      <c r="I114" t="str">
        <f>IF(Reliability!B114="x","x",(IF(ROUNDUP(Reliability!B114,0)=1,"Very High",IF(ROUNDUP(Reliability!B114,0)=2,"High",IF(ROUNDUP(Reliability!B114,0)=3,"Medium",IF(ROUNDUP(Reliability!B114,0)=4,"Low","Very Low"))))))</f>
        <v>High</v>
      </c>
    </row>
    <row r="115" spans="1:9" x14ac:dyDescent="0.25">
      <c r="A115" s="164" t="str">
        <f>Lists!C:C</f>
        <v>SOM005</v>
      </c>
      <c r="B115" s="251">
        <f t="shared" si="12"/>
        <v>1.2</v>
      </c>
      <c r="C115" s="251">
        <f t="shared" si="13"/>
        <v>3.3</v>
      </c>
      <c r="D115" s="251">
        <f t="shared" si="14"/>
        <v>0.3</v>
      </c>
      <c r="E115" s="251">
        <f t="shared" si="15"/>
        <v>0</v>
      </c>
      <c r="F115" s="251">
        <f>'Data Reliability'!B115</f>
        <v>2.2999999999999998</v>
      </c>
      <c r="G115" s="165">
        <f>Reliability_updated!V115</f>
        <v>26.3</v>
      </c>
      <c r="H115" s="165">
        <f>'Data Reliability'!C115</f>
        <v>0</v>
      </c>
      <c r="I115" t="str">
        <f>IF(Reliability!B115="x","x",(IF(ROUNDUP(Reliability!B115,0)=1,"Very High",IF(ROUNDUP(Reliability!B115,0)=2,"High",IF(ROUNDUP(Reliability!B115,0)=3,"Medium",IF(ROUNDUP(Reliability!B115,0)=4,"Low","Very Low"))))))</f>
        <v>High</v>
      </c>
    </row>
    <row r="116" spans="1:9" x14ac:dyDescent="0.25">
      <c r="A116" s="164" t="str">
        <f>Lists!C:C</f>
        <v>SSD001</v>
      </c>
      <c r="B116" s="251">
        <f t="shared" si="12"/>
        <v>2.2999999999999998</v>
      </c>
      <c r="C116" s="251">
        <f t="shared" si="13"/>
        <v>1.8</v>
      </c>
      <c r="D116" s="251">
        <f t="shared" si="14"/>
        <v>5</v>
      </c>
      <c r="E116" s="251">
        <f t="shared" si="15"/>
        <v>0</v>
      </c>
      <c r="F116" s="251">
        <f>'Data Reliability'!B116</f>
        <v>1.7</v>
      </c>
      <c r="G116" s="165">
        <f>Reliability_updated!V116</f>
        <v>444.6</v>
      </c>
      <c r="H116" s="165">
        <f>'Data Reliability'!C116</f>
        <v>0</v>
      </c>
      <c r="I116" t="str">
        <f>IF(Reliability!B116="x","x",(IF(ROUNDUP(Reliability!B116,0)=1,"Very High",IF(ROUNDUP(Reliability!B116,0)=2,"High",IF(ROUNDUP(Reliability!B116,0)=3,"Medium",IF(ROUNDUP(Reliability!B116,0)=4,"Low","Very Low"))))))</f>
        <v>Medium</v>
      </c>
    </row>
    <row r="117" spans="1:9" x14ac:dyDescent="0.25">
      <c r="A117" s="164" t="str">
        <f>Lists!C:C</f>
        <v>SWZ001</v>
      </c>
      <c r="B117" s="251">
        <f t="shared" si="12"/>
        <v>1.3</v>
      </c>
      <c r="C117" s="251">
        <f t="shared" si="13"/>
        <v>0.8</v>
      </c>
      <c r="D117" s="251">
        <f t="shared" si="14"/>
        <v>1.4</v>
      </c>
      <c r="E117" s="251">
        <f t="shared" si="15"/>
        <v>1.7</v>
      </c>
      <c r="F117" s="251">
        <f>'Data Reliability'!B117</f>
        <v>1.3</v>
      </c>
      <c r="G117" s="165">
        <f>Reliability_updated!V117</f>
        <v>102.5</v>
      </c>
      <c r="H117" s="165">
        <f>'Data Reliability'!C117</f>
        <v>1</v>
      </c>
      <c r="I117" t="str">
        <f>IF(Reliability!B117="x","x",(IF(ROUNDUP(Reliability!B117,0)=1,"Very High",IF(ROUNDUP(Reliability!B117,0)=2,"High",IF(ROUNDUP(Reliability!B117,0)=3,"Medium",IF(ROUNDUP(Reliability!B117,0)=4,"Low","Very Low"))))))</f>
        <v>High</v>
      </c>
    </row>
    <row r="118" spans="1:9" x14ac:dyDescent="0.25">
      <c r="A118" s="164" t="str">
        <f>Lists!C:C</f>
        <v>SYR001</v>
      </c>
      <c r="B118" s="251">
        <f t="shared" si="12"/>
        <v>1.6</v>
      </c>
      <c r="C118" s="251">
        <f t="shared" si="13"/>
        <v>2.2999999999999998</v>
      </c>
      <c r="D118" s="251">
        <f t="shared" si="14"/>
        <v>2.4</v>
      </c>
      <c r="E118" s="251">
        <f t="shared" si="15"/>
        <v>0</v>
      </c>
      <c r="F118" s="251">
        <f>'Data Reliability'!B118</f>
        <v>1.9</v>
      </c>
      <c r="G118" s="165">
        <f>Reliability_updated!V118</f>
        <v>174.4</v>
      </c>
      <c r="H118" s="165">
        <f>'Data Reliability'!C118</f>
        <v>0</v>
      </c>
      <c r="I118" t="str">
        <f>IF(Reliability!B118="x","x",(IF(ROUNDUP(Reliability!B118,0)=1,"Very High",IF(ROUNDUP(Reliability!B118,0)=2,"High",IF(ROUNDUP(Reliability!B118,0)=3,"Medium",IF(ROUNDUP(Reliability!B118,0)=4,"Low","Very Low"))))))</f>
        <v>High</v>
      </c>
    </row>
    <row r="119" spans="1:9" x14ac:dyDescent="0.25">
      <c r="A119" s="164" t="str">
        <f>Lists!C:C</f>
        <v>TCD001</v>
      </c>
      <c r="B119" s="251">
        <f t="shared" si="12"/>
        <v>2.5</v>
      </c>
      <c r="C119" s="251">
        <f t="shared" si="13"/>
        <v>3.3</v>
      </c>
      <c r="D119" s="251">
        <f t="shared" si="14"/>
        <v>4.2</v>
      </c>
      <c r="E119" s="251">
        <f t="shared" si="15"/>
        <v>0</v>
      </c>
      <c r="F119" s="251">
        <f>'Data Reliability'!B119</f>
        <v>2.2999999999999998</v>
      </c>
      <c r="G119" s="165">
        <f>Reliability_updated!V119</f>
        <v>306.89999999999998</v>
      </c>
      <c r="H119" s="165">
        <f>'Data Reliability'!C119</f>
        <v>0</v>
      </c>
      <c r="I119" t="str">
        <f>IF(Reliability!B119="x","x",(IF(ROUNDUP(Reliability!B119,0)=1,"Very High",IF(ROUNDUP(Reliability!B119,0)=2,"High",IF(ROUNDUP(Reliability!B119,0)=3,"Medium",IF(ROUNDUP(Reliability!B119,0)=4,"Low","Very Low"))))))</f>
        <v>Medium</v>
      </c>
    </row>
    <row r="120" spans="1:9" x14ac:dyDescent="0.25">
      <c r="A120" s="164" t="str">
        <f>Lists!C:C</f>
        <v>TCD003</v>
      </c>
      <c r="B120" s="251">
        <f t="shared" si="12"/>
        <v>3</v>
      </c>
      <c r="C120" s="251">
        <f t="shared" si="13"/>
        <v>4</v>
      </c>
      <c r="D120" s="251">
        <f t="shared" si="14"/>
        <v>5</v>
      </c>
      <c r="E120" s="251">
        <f t="shared" si="15"/>
        <v>0</v>
      </c>
      <c r="F120" s="251">
        <f>'Data Reliability'!B120</f>
        <v>2.6</v>
      </c>
      <c r="G120" s="165">
        <f>Reliability_updated!V120</f>
        <v>447.3</v>
      </c>
      <c r="H120" s="165">
        <f>'Data Reliability'!C120</f>
        <v>0</v>
      </c>
      <c r="I120" t="str">
        <f>IF(Reliability!B120="x","x",(IF(ROUNDUP(Reliability!B120,0)=1,"Very High",IF(ROUNDUP(Reliability!B120,0)=2,"High",IF(ROUNDUP(Reliability!B120,0)=3,"Medium",IF(ROUNDUP(Reliability!B120,0)=4,"Low","Very Low"))))))</f>
        <v>Medium</v>
      </c>
    </row>
    <row r="121" spans="1:9" x14ac:dyDescent="0.25">
      <c r="A121" s="164" t="str">
        <f>Lists!C:C</f>
        <v>TCD004</v>
      </c>
      <c r="B121" s="251">
        <f t="shared" si="12"/>
        <v>2.4</v>
      </c>
      <c r="C121" s="251">
        <f t="shared" si="13"/>
        <v>2.2999999999999998</v>
      </c>
      <c r="D121" s="251">
        <f t="shared" si="14"/>
        <v>5</v>
      </c>
      <c r="E121" s="251">
        <f t="shared" si="15"/>
        <v>0</v>
      </c>
      <c r="F121" s="251">
        <f>'Data Reliability'!B121</f>
        <v>1.9</v>
      </c>
      <c r="G121" s="165">
        <f>Reliability_updated!V121</f>
        <v>663.5</v>
      </c>
      <c r="H121" s="165">
        <f>'Data Reliability'!C121</f>
        <v>0</v>
      </c>
      <c r="I121" t="str">
        <f>IF(Reliability!B121="x","x",(IF(ROUNDUP(Reliability!B121,0)=1,"Very High",IF(ROUNDUP(Reliability!B121,0)=2,"High",IF(ROUNDUP(Reliability!B121,0)=3,"Medium",IF(ROUNDUP(Reliability!B121,0)=4,"Low","Very Low"))))))</f>
        <v>Medium</v>
      </c>
    </row>
    <row r="122" spans="1:9" x14ac:dyDescent="0.25">
      <c r="A122" s="164" t="str">
        <f>Lists!C:C</f>
        <v>TCD005</v>
      </c>
      <c r="B122" s="251">
        <f t="shared" si="12"/>
        <v>2.5</v>
      </c>
      <c r="C122" s="251">
        <f t="shared" si="13"/>
        <v>2.5</v>
      </c>
      <c r="D122" s="251">
        <f t="shared" si="14"/>
        <v>5</v>
      </c>
      <c r="E122" s="251">
        <f t="shared" si="15"/>
        <v>0</v>
      </c>
      <c r="F122" s="251">
        <f>'Data Reliability'!B122</f>
        <v>2</v>
      </c>
      <c r="G122" s="165">
        <f>Reliability_updated!V122</f>
        <v>586.5</v>
      </c>
      <c r="H122" s="165">
        <f>'Data Reliability'!C122</f>
        <v>0</v>
      </c>
      <c r="I122" t="str">
        <f>IF(Reliability!B122="x","x",(IF(ROUNDUP(Reliability!B122,0)=1,"Very High",IF(ROUNDUP(Reliability!B122,0)=2,"High",IF(ROUNDUP(Reliability!B122,0)=3,"Medium",IF(ROUNDUP(Reliability!B122,0)=4,"Low","Very Low"))))))</f>
        <v>Medium</v>
      </c>
    </row>
    <row r="123" spans="1:9" x14ac:dyDescent="0.25">
      <c r="A123" s="164" t="str">
        <f>Lists!C:C</f>
        <v>TCD006</v>
      </c>
      <c r="B123" s="251">
        <f t="shared" si="12"/>
        <v>2.9</v>
      </c>
      <c r="C123" s="251">
        <f t="shared" si="13"/>
        <v>3.8</v>
      </c>
      <c r="D123" s="251">
        <f t="shared" si="14"/>
        <v>5</v>
      </c>
      <c r="E123" s="251">
        <f t="shared" si="15"/>
        <v>0</v>
      </c>
      <c r="F123" s="251">
        <f>'Data Reliability'!B123</f>
        <v>2.5</v>
      </c>
      <c r="G123" s="165">
        <f>Reliability_updated!V123</f>
        <v>574.20000000000005</v>
      </c>
      <c r="H123" s="165">
        <f>'Data Reliability'!C123</f>
        <v>0</v>
      </c>
      <c r="I123" t="str">
        <f>IF(Reliability!B123="x","x",(IF(ROUNDUP(Reliability!B123,0)=1,"Very High",IF(ROUNDUP(Reliability!B123,0)=2,"High",IF(ROUNDUP(Reliability!B123,0)=3,"Medium",IF(ROUNDUP(Reliability!B123,0)=4,"Low","Very Low"))))))</f>
        <v>Medium</v>
      </c>
    </row>
    <row r="124" spans="1:9" x14ac:dyDescent="0.25">
      <c r="A124" s="164" t="str">
        <f>Lists!C:C</f>
        <v>THA001</v>
      </c>
      <c r="B124" s="251">
        <f t="shared" si="12"/>
        <v>1.9</v>
      </c>
      <c r="C124" s="251">
        <f t="shared" si="13"/>
        <v>2.2999999999999998</v>
      </c>
      <c r="D124" s="251">
        <f t="shared" si="14"/>
        <v>3.3</v>
      </c>
      <c r="E124" s="251">
        <f t="shared" si="15"/>
        <v>0</v>
      </c>
      <c r="F124" s="251">
        <f>'Data Reliability'!B124</f>
        <v>1.9</v>
      </c>
      <c r="G124" s="165">
        <f>Reliability_updated!V124</f>
        <v>242</v>
      </c>
      <c r="H124" s="165">
        <f>'Data Reliability'!C124</f>
        <v>0</v>
      </c>
      <c r="I124" t="str">
        <f>IF(Reliability!B124="x","x",(IF(ROUNDUP(Reliability!B124,0)=1,"Very High",IF(ROUNDUP(Reliability!B124,0)=2,"High",IF(ROUNDUP(Reliability!B124,0)=3,"Medium",IF(ROUNDUP(Reliability!B124,0)=4,"Low","Very Low"))))))</f>
        <v>High</v>
      </c>
    </row>
    <row r="125" spans="1:9" x14ac:dyDescent="0.25">
      <c r="A125" s="164" t="str">
        <f>Lists!C:C</f>
        <v>THA002</v>
      </c>
      <c r="B125" s="251">
        <f t="shared" si="12"/>
        <v>5</v>
      </c>
      <c r="C125" s="251" t="str">
        <f t="shared" si="13"/>
        <v>x</v>
      </c>
      <c r="D125" s="251">
        <f t="shared" si="14"/>
        <v>5</v>
      </c>
      <c r="E125" s="251">
        <f t="shared" si="15"/>
        <v>5</v>
      </c>
      <c r="F125" s="251" t="str">
        <f>'Data Reliability'!B125</f>
        <v>x</v>
      </c>
      <c r="G125" s="165">
        <f>Reliability_updated!V125</f>
        <v>556.1</v>
      </c>
      <c r="H125" s="165">
        <f>'Data Reliability'!C125</f>
        <v>3</v>
      </c>
      <c r="I125" t="str">
        <f>IF(Reliability!B125="x","x",(IF(ROUNDUP(Reliability!B125,0)=1,"Very High",IF(ROUNDUP(Reliability!B125,0)=2,"High",IF(ROUNDUP(Reliability!B125,0)=3,"Medium",IF(ROUNDUP(Reliability!B125,0)=4,"Low","Very Low"))))))</f>
        <v>Very Low</v>
      </c>
    </row>
    <row r="126" spans="1:9" x14ac:dyDescent="0.25">
      <c r="A126" s="164" t="str">
        <f>Lists!C:C</f>
        <v>THA003</v>
      </c>
      <c r="B126" s="251">
        <f t="shared" si="12"/>
        <v>2.7</v>
      </c>
      <c r="C126" s="251">
        <f t="shared" si="13"/>
        <v>2.2999999999999998</v>
      </c>
      <c r="D126" s="251">
        <f t="shared" si="14"/>
        <v>4.2</v>
      </c>
      <c r="E126" s="251">
        <f t="shared" si="15"/>
        <v>1.7</v>
      </c>
      <c r="F126" s="251">
        <f>'Data Reliability'!B126</f>
        <v>1.9</v>
      </c>
      <c r="G126" s="165">
        <f>Reliability_updated!V126</f>
        <v>304.5</v>
      </c>
      <c r="H126" s="165">
        <f>'Data Reliability'!C126</f>
        <v>1</v>
      </c>
      <c r="I126" t="str">
        <f>IF(Reliability!B126="x","x",(IF(ROUNDUP(Reliability!B126,0)=1,"Very High",IF(ROUNDUP(Reliability!B126,0)=2,"High",IF(ROUNDUP(Reliability!B126,0)=3,"Medium",IF(ROUNDUP(Reliability!B126,0)=4,"Low","Very Low"))))))</f>
        <v>Medium</v>
      </c>
    </row>
    <row r="127" spans="1:9" x14ac:dyDescent="0.25">
      <c r="A127" s="164" t="str">
        <f>Lists!C:C</f>
        <v>TON002</v>
      </c>
      <c r="B127" s="251">
        <f t="shared" si="12"/>
        <v>0.7</v>
      </c>
      <c r="C127" s="251">
        <f t="shared" si="13"/>
        <v>0.5</v>
      </c>
      <c r="D127" s="251">
        <f t="shared" si="14"/>
        <v>0</v>
      </c>
      <c r="E127" s="251">
        <f t="shared" si="15"/>
        <v>1.7</v>
      </c>
      <c r="F127" s="251">
        <f>'Data Reliability'!B127</f>
        <v>1.2</v>
      </c>
      <c r="G127" s="165">
        <f>Reliability_updated!V127</f>
        <v>4.3</v>
      </c>
      <c r="H127" s="165">
        <f>'Data Reliability'!C127</f>
        <v>1</v>
      </c>
      <c r="I127" t="str">
        <f>IF(Reliability!B127="x","x",(IF(ROUNDUP(Reliability!B127,0)=1,"Very High",IF(ROUNDUP(Reliability!B127,0)=2,"High",IF(ROUNDUP(Reliability!B127,0)=3,"Medium",IF(ROUNDUP(Reliability!B127,0)=4,"Low","Very Low"))))))</f>
        <v>Very High</v>
      </c>
    </row>
    <row r="128" spans="1:9" x14ac:dyDescent="0.25">
      <c r="A128" s="164" t="str">
        <f>Lists!C:C</f>
        <v>TTO002</v>
      </c>
      <c r="B128" s="251">
        <f t="shared" si="12"/>
        <v>2.8</v>
      </c>
      <c r="C128" s="251">
        <f t="shared" si="13"/>
        <v>3.3</v>
      </c>
      <c r="D128" s="251">
        <f t="shared" si="14"/>
        <v>5</v>
      </c>
      <c r="E128" s="251">
        <f t="shared" si="15"/>
        <v>0</v>
      </c>
      <c r="F128" s="251">
        <f>'Data Reliability'!B128</f>
        <v>2.2999999999999998</v>
      </c>
      <c r="G128" s="165">
        <f>Reliability_updated!V128</f>
        <v>677.9</v>
      </c>
      <c r="H128" s="165">
        <f>'Data Reliability'!C128</f>
        <v>0</v>
      </c>
      <c r="I128" t="str">
        <f>IF(Reliability!B128="x","x",(IF(ROUNDUP(Reliability!B128,0)=1,"Very High",IF(ROUNDUP(Reliability!B128,0)=2,"High",IF(ROUNDUP(Reliability!B128,0)=3,"Medium",IF(ROUNDUP(Reliability!B128,0)=4,"Low","Very Low"))))))</f>
        <v>Medium</v>
      </c>
    </row>
    <row r="129" spans="1:9" x14ac:dyDescent="0.25">
      <c r="A129" s="164" t="str">
        <f>Lists!C:C</f>
        <v>TUN002</v>
      </c>
      <c r="B129" s="251">
        <f t="shared" si="12"/>
        <v>3.4</v>
      </c>
      <c r="C129" s="251">
        <f t="shared" si="13"/>
        <v>2</v>
      </c>
      <c r="D129" s="251">
        <f t="shared" si="14"/>
        <v>5</v>
      </c>
      <c r="E129" s="251">
        <f t="shared" si="15"/>
        <v>3.3</v>
      </c>
      <c r="F129" s="251">
        <f>'Data Reliability'!B129</f>
        <v>1.8</v>
      </c>
      <c r="G129" s="165">
        <f>Reliability_updated!V129</f>
        <v>796.7</v>
      </c>
      <c r="H129" s="165">
        <f>'Data Reliability'!C129</f>
        <v>2</v>
      </c>
      <c r="I129" t="str">
        <f>IF(Reliability!B129="x","x",(IF(ROUNDUP(Reliability!B129,0)=1,"Very High",IF(ROUNDUP(Reliability!B129,0)=2,"High",IF(ROUNDUP(Reliability!B129,0)=3,"Medium",IF(ROUNDUP(Reliability!B129,0)=4,"Low","Very Low"))))))</f>
        <v>Low</v>
      </c>
    </row>
    <row r="130" spans="1:9" x14ac:dyDescent="0.25">
      <c r="A130" s="164" t="str">
        <f>Lists!C:C</f>
        <v>TUR001</v>
      </c>
      <c r="B130" s="251">
        <f t="shared" si="12"/>
        <v>1.5</v>
      </c>
      <c r="C130" s="251">
        <f t="shared" si="13"/>
        <v>2.5</v>
      </c>
      <c r="D130" s="251">
        <f t="shared" si="14"/>
        <v>2</v>
      </c>
      <c r="E130" s="251">
        <f t="shared" si="15"/>
        <v>0</v>
      </c>
      <c r="F130" s="251">
        <f>'Data Reliability'!B130</f>
        <v>2</v>
      </c>
      <c r="G130" s="165">
        <f>Reliability_updated!V130</f>
        <v>144.80000000000001</v>
      </c>
      <c r="H130" s="165">
        <f>'Data Reliability'!C130</f>
        <v>0</v>
      </c>
      <c r="I130" t="str">
        <f>IF(Reliability!B130="x","x",(IF(ROUNDUP(Reliability!B130,0)=1,"Very High",IF(ROUNDUP(Reliability!B130,0)=2,"High",IF(ROUNDUP(Reliability!B130,0)=3,"Medium",IF(ROUNDUP(Reliability!B130,0)=4,"Low","Very Low"))))))</f>
        <v>High</v>
      </c>
    </row>
    <row r="131" spans="1:9" x14ac:dyDescent="0.25">
      <c r="A131" s="164" t="str">
        <f>Lists!C:C</f>
        <v>TUR002</v>
      </c>
      <c r="B131" s="251">
        <f t="shared" ref="B131:B141" si="16">ROUND(AVERAGE(C131:E131),1)</f>
        <v>2</v>
      </c>
      <c r="C131" s="251">
        <f t="shared" ref="C131:C141" si="17">IF(F131="x","x",ROUND((5-(3-F131)/2*5),1))</f>
        <v>2.2999999999999998</v>
      </c>
      <c r="D131" s="251">
        <f t="shared" ref="D131:D141" si="18">IF(G131&gt;365,5,ROUND((5-(365-G131)/364*5),1))</f>
        <v>2</v>
      </c>
      <c r="E131" s="251">
        <f t="shared" ref="E131:E141" si="19">IF(H131&gt;3,5,ROUND((5-(3-H131)/3*5),1))</f>
        <v>1.7</v>
      </c>
      <c r="F131" s="251">
        <f>'Data Reliability'!B131</f>
        <v>1.9</v>
      </c>
      <c r="G131" s="165">
        <f>Reliability_updated!V131</f>
        <v>144.80000000000001</v>
      </c>
      <c r="H131" s="165">
        <f>'Data Reliability'!C131</f>
        <v>1</v>
      </c>
      <c r="I131" t="str">
        <f>IF(Reliability!B131="x","x",(IF(ROUNDUP(Reliability!B131,0)=1,"Very High",IF(ROUNDUP(Reliability!B131,0)=2,"High",IF(ROUNDUP(Reliability!B131,0)=3,"Medium",IF(ROUNDUP(Reliability!B131,0)=4,"Low","Very Low"))))))</f>
        <v>High</v>
      </c>
    </row>
    <row r="132" spans="1:9" x14ac:dyDescent="0.25">
      <c r="A132" s="164" t="str">
        <f>Lists!C:C</f>
        <v>TUR003</v>
      </c>
      <c r="B132" s="251">
        <f t="shared" si="16"/>
        <v>1.5</v>
      </c>
      <c r="C132" s="251">
        <f t="shared" si="17"/>
        <v>2.5</v>
      </c>
      <c r="D132" s="251">
        <f t="shared" si="18"/>
        <v>2</v>
      </c>
      <c r="E132" s="251">
        <f t="shared" si="19"/>
        <v>0</v>
      </c>
      <c r="F132" s="251">
        <f>'Data Reliability'!B132</f>
        <v>2</v>
      </c>
      <c r="G132" s="165">
        <f>Reliability_updated!V132</f>
        <v>144.80000000000001</v>
      </c>
      <c r="H132" s="165">
        <f>'Data Reliability'!C132</f>
        <v>0</v>
      </c>
      <c r="I132" t="str">
        <f>IF(Reliability!B132="x","x",(IF(ROUNDUP(Reliability!B132,0)=1,"Very High",IF(ROUNDUP(Reliability!B132,0)=2,"High",IF(ROUNDUP(Reliability!B132,0)=3,"Medium",IF(ROUNDUP(Reliability!B132,0)=4,"Low","Very Low"))))))</f>
        <v>High</v>
      </c>
    </row>
    <row r="133" spans="1:9" x14ac:dyDescent="0.25">
      <c r="A133" s="164" t="str">
        <f>Lists!C:C</f>
        <v>TUR004</v>
      </c>
      <c r="B133" s="251">
        <f t="shared" si="16"/>
        <v>2.5</v>
      </c>
      <c r="C133" s="251">
        <f t="shared" si="17"/>
        <v>2.5</v>
      </c>
      <c r="D133" s="251">
        <f t="shared" si="18"/>
        <v>5</v>
      </c>
      <c r="E133" s="251">
        <f t="shared" si="19"/>
        <v>0</v>
      </c>
      <c r="F133" s="251">
        <f>'Data Reliability'!B133</f>
        <v>2</v>
      </c>
      <c r="G133" s="165">
        <f>Reliability_updated!V133</f>
        <v>878.4</v>
      </c>
      <c r="H133" s="165">
        <f>'Data Reliability'!C133</f>
        <v>0</v>
      </c>
      <c r="I133" t="str">
        <f>IF(Reliability!B133="x","x",(IF(ROUNDUP(Reliability!B133,0)=1,"Very High",IF(ROUNDUP(Reliability!B133,0)=2,"High",IF(ROUNDUP(Reliability!B133,0)=3,"Medium",IF(ROUNDUP(Reliability!B133,0)=4,"Low","Very Low"))))))</f>
        <v>Medium</v>
      </c>
    </row>
    <row r="134" spans="1:9" x14ac:dyDescent="0.25">
      <c r="A134" s="164" t="str">
        <f>Lists!C:C</f>
        <v>TZA002</v>
      </c>
      <c r="B134" s="251">
        <f t="shared" si="16"/>
        <v>0.4</v>
      </c>
      <c r="C134" s="251">
        <f t="shared" si="17"/>
        <v>0.5</v>
      </c>
      <c r="D134" s="251">
        <f t="shared" si="18"/>
        <v>0.7</v>
      </c>
      <c r="E134" s="251">
        <f t="shared" si="19"/>
        <v>0</v>
      </c>
      <c r="F134" s="251">
        <f>'Data Reliability'!B134</f>
        <v>1.2</v>
      </c>
      <c r="G134" s="165">
        <f>Reliability_updated!V134</f>
        <v>51.1</v>
      </c>
      <c r="H134" s="165">
        <f>'Data Reliability'!C134</f>
        <v>0</v>
      </c>
      <c r="I134" t="str">
        <f>IF(Reliability!B134="x","x",(IF(ROUNDUP(Reliability!B134,0)=1,"Very High",IF(ROUNDUP(Reliability!B134,0)=2,"High",IF(ROUNDUP(Reliability!B134,0)=3,"Medium",IF(ROUNDUP(Reliability!B134,0)=4,"Low","Very Low"))))))</f>
        <v>Very High</v>
      </c>
    </row>
    <row r="135" spans="1:9" x14ac:dyDescent="0.25">
      <c r="A135" s="164" t="str">
        <f>Lists!C:C</f>
        <v>UGA005</v>
      </c>
      <c r="B135" s="251">
        <f t="shared" si="16"/>
        <v>2.5</v>
      </c>
      <c r="C135" s="251">
        <f t="shared" si="17"/>
        <v>2.8</v>
      </c>
      <c r="D135" s="251">
        <f t="shared" si="18"/>
        <v>3</v>
      </c>
      <c r="E135" s="251">
        <f t="shared" si="19"/>
        <v>1.7</v>
      </c>
      <c r="F135" s="251">
        <f>'Data Reliability'!B135</f>
        <v>2.1</v>
      </c>
      <c r="G135" s="165">
        <f>Reliability_updated!V135</f>
        <v>220.4</v>
      </c>
      <c r="H135" s="165">
        <f>'Data Reliability'!C135</f>
        <v>1</v>
      </c>
      <c r="I135" t="str">
        <f>IF(Reliability!B135="x","x",(IF(ROUNDUP(Reliability!B135,0)=1,"Very High",IF(ROUNDUP(Reliability!B135,0)=2,"High",IF(ROUNDUP(Reliability!B135,0)=3,"Medium",IF(ROUNDUP(Reliability!B135,0)=4,"Low","Very Low"))))))</f>
        <v>Medium</v>
      </c>
    </row>
    <row r="136" spans="1:9" x14ac:dyDescent="0.25">
      <c r="A136" s="164" t="str">
        <f>Lists!C:C</f>
        <v>UKR002</v>
      </c>
      <c r="B136" s="251">
        <f t="shared" si="16"/>
        <v>2.2999999999999998</v>
      </c>
      <c r="C136" s="251">
        <f t="shared" si="17"/>
        <v>1.8</v>
      </c>
      <c r="D136" s="251">
        <f t="shared" si="18"/>
        <v>5</v>
      </c>
      <c r="E136" s="251">
        <f t="shared" si="19"/>
        <v>0</v>
      </c>
      <c r="F136" s="251">
        <f>'Data Reliability'!B136</f>
        <v>1.7</v>
      </c>
      <c r="G136" s="165">
        <f>Reliability_updated!V136</f>
        <v>367.8</v>
      </c>
      <c r="H136" s="165">
        <f>'Data Reliability'!C136</f>
        <v>0</v>
      </c>
      <c r="I136" t="str">
        <f>IF(Reliability!B136="x","x",(IF(ROUNDUP(Reliability!B136,0)=1,"Very High",IF(ROUNDUP(Reliability!B136,0)=2,"High",IF(ROUNDUP(Reliability!B136,0)=3,"Medium",IF(ROUNDUP(Reliability!B136,0)=4,"Low","Very Low"))))))</f>
        <v>Medium</v>
      </c>
    </row>
    <row r="137" spans="1:9" x14ac:dyDescent="0.25">
      <c r="A137" s="164" t="str">
        <f>Lists!C:C</f>
        <v>VEN001</v>
      </c>
      <c r="B137" s="251">
        <f t="shared" si="16"/>
        <v>2.8</v>
      </c>
      <c r="C137" s="251">
        <f t="shared" si="17"/>
        <v>3.3</v>
      </c>
      <c r="D137" s="251">
        <f t="shared" si="18"/>
        <v>5</v>
      </c>
      <c r="E137" s="251">
        <f t="shared" si="19"/>
        <v>0</v>
      </c>
      <c r="F137" s="251">
        <f>'Data Reliability'!B137</f>
        <v>2.2999999999999998</v>
      </c>
      <c r="G137" s="165">
        <f>Reliability_updated!V137</f>
        <v>452</v>
      </c>
      <c r="H137" s="165">
        <f>'Data Reliability'!C137</f>
        <v>0</v>
      </c>
      <c r="I137" t="str">
        <f>IF(Reliability!B137="x","x",(IF(ROUNDUP(Reliability!B137,0)=1,"Very High",IF(ROUNDUP(Reliability!B137,0)=2,"High",IF(ROUNDUP(Reliability!B137,0)=3,"Medium",IF(ROUNDUP(Reliability!B137,0)=4,"Low","Very Low"))))))</f>
        <v>Medium</v>
      </c>
    </row>
    <row r="138" spans="1:9" x14ac:dyDescent="0.25">
      <c r="A138" s="164" t="str">
        <f>Lists!C:C</f>
        <v>YEM001</v>
      </c>
      <c r="B138" s="251">
        <f t="shared" si="16"/>
        <v>1.2</v>
      </c>
      <c r="C138" s="251">
        <f t="shared" si="17"/>
        <v>2</v>
      </c>
      <c r="D138" s="251">
        <f t="shared" si="18"/>
        <v>1.7</v>
      </c>
      <c r="E138" s="251">
        <f t="shared" si="19"/>
        <v>0</v>
      </c>
      <c r="F138" s="251">
        <f>'Data Reliability'!B138</f>
        <v>1.8</v>
      </c>
      <c r="G138" s="165">
        <f>Reliability_updated!V138</f>
        <v>124.7</v>
      </c>
      <c r="H138" s="165">
        <f>'Data Reliability'!C138</f>
        <v>0</v>
      </c>
      <c r="I138" t="str">
        <f>IF(Reliability!B138="x","x",(IF(ROUNDUP(Reliability!B138,0)=1,"Very High",IF(ROUNDUP(Reliability!B138,0)=2,"High",IF(ROUNDUP(Reliability!B138,0)=3,"Medium",IF(ROUNDUP(Reliability!B138,0)=4,"Low","Very Low"))))))</f>
        <v>High</v>
      </c>
    </row>
    <row r="139" spans="1:9" x14ac:dyDescent="0.25">
      <c r="A139" s="164" t="str">
        <f>Lists!C:C</f>
        <v>YEM002</v>
      </c>
      <c r="B139" s="251">
        <f t="shared" si="16"/>
        <v>1.3</v>
      </c>
      <c r="C139" s="251">
        <f t="shared" si="17"/>
        <v>2.2999999999999998</v>
      </c>
      <c r="D139" s="251">
        <f t="shared" si="18"/>
        <v>1.7</v>
      </c>
      <c r="E139" s="251">
        <f t="shared" si="19"/>
        <v>0</v>
      </c>
      <c r="F139" s="251">
        <f>'Data Reliability'!B139</f>
        <v>1.9</v>
      </c>
      <c r="G139" s="165">
        <f>Reliability_updated!V139</f>
        <v>121.6</v>
      </c>
      <c r="H139" s="165">
        <f>'Data Reliability'!C139</f>
        <v>0</v>
      </c>
      <c r="I139" t="str">
        <f>IF(Reliability!B139="x","x",(IF(ROUNDUP(Reliability!B139,0)=1,"Very High",IF(ROUNDUP(Reliability!B139,0)=2,"High",IF(ROUNDUP(Reliability!B139,0)=3,"Medium",IF(ROUNDUP(Reliability!B139,0)=4,"Low","Very Low"))))))</f>
        <v>High</v>
      </c>
    </row>
    <row r="140" spans="1:9" x14ac:dyDescent="0.25">
      <c r="A140" s="164" t="str">
        <f>Lists!C:C</f>
        <v>ZMB002</v>
      </c>
      <c r="B140" s="251">
        <f t="shared" si="16"/>
        <v>0.9</v>
      </c>
      <c r="C140" s="251">
        <f t="shared" si="17"/>
        <v>0.5</v>
      </c>
      <c r="D140" s="251">
        <f t="shared" si="18"/>
        <v>2.1</v>
      </c>
      <c r="E140" s="251">
        <f t="shared" si="19"/>
        <v>0</v>
      </c>
      <c r="F140" s="251">
        <f>'Data Reliability'!B140</f>
        <v>1.2</v>
      </c>
      <c r="G140" s="165">
        <f>Reliability_updated!V140</f>
        <v>154.9</v>
      </c>
      <c r="H140" s="165">
        <f>'Data Reliability'!C140</f>
        <v>0</v>
      </c>
      <c r="I140" t="str">
        <f>IF(Reliability!B140="x","x",(IF(ROUNDUP(Reliability!B140,0)=1,"Very High",IF(ROUNDUP(Reliability!B140,0)=2,"High",IF(ROUNDUP(Reliability!B140,0)=3,"Medium",IF(ROUNDUP(Reliability!B140,0)=4,"Low","Very Low"))))))</f>
        <v>Very High</v>
      </c>
    </row>
    <row r="141" spans="1:9" x14ac:dyDescent="0.25">
      <c r="A141" s="164" t="str">
        <f>Lists!C:C</f>
        <v>ZWE001</v>
      </c>
      <c r="B141" s="251">
        <f t="shared" si="16"/>
        <v>0.9</v>
      </c>
      <c r="C141" s="251">
        <f t="shared" si="17"/>
        <v>2.2999999999999998</v>
      </c>
      <c r="D141" s="251">
        <f t="shared" si="18"/>
        <v>0.5</v>
      </c>
      <c r="E141" s="251">
        <f t="shared" si="19"/>
        <v>0</v>
      </c>
      <c r="F141" s="251">
        <f>'Data Reliability'!B141</f>
        <v>1.9</v>
      </c>
      <c r="G141" s="165">
        <f>Reliability_updated!V141</f>
        <v>37.700000000000003</v>
      </c>
      <c r="H141" s="165">
        <f>'Data Reliability'!C141</f>
        <v>0</v>
      </c>
      <c r="I141" t="str">
        <f>IF(Reliability!B141="x","x",(IF(ROUNDUP(Reliability!B141,0)=1,"Very High",IF(ROUNDUP(Reliability!B141,0)=2,"High",IF(ROUNDUP(Reliability!B141,0)=3,"Medium",IF(ROUNDUP(Reliability!B141,0)=4,"Low","Very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style="216" customWidth="1"/>
    <col min="2" max="2" width="6.42578125" style="216" customWidth="1"/>
    <col min="3" max="9" width="6" style="216" customWidth="1"/>
    <col min="10" max="10" width="9" style="216" customWidth="1"/>
    <col min="11" max="14" width="6" style="216" customWidth="1"/>
    <col min="15" max="16" width="9" style="216" customWidth="1"/>
  </cols>
  <sheetData>
    <row r="1" spans="1:116" ht="125.1" customHeight="1" x14ac:dyDescent="0.25">
      <c r="A1" s="252" t="s">
        <v>2</v>
      </c>
      <c r="B1" s="253" t="s">
        <v>7072</v>
      </c>
      <c r="C1" s="254" t="s">
        <v>7216</v>
      </c>
      <c r="D1" s="254" t="s">
        <v>7217</v>
      </c>
      <c r="E1" s="254" t="s">
        <v>7131</v>
      </c>
      <c r="F1" s="254" t="s">
        <v>7128</v>
      </c>
      <c r="G1" s="254" t="s">
        <v>7218</v>
      </c>
      <c r="H1" s="254" t="s">
        <v>7134</v>
      </c>
      <c r="I1" s="254" t="s">
        <v>7219</v>
      </c>
      <c r="J1" s="254" t="s">
        <v>7220</v>
      </c>
      <c r="K1" s="254" t="s">
        <v>7141</v>
      </c>
      <c r="L1" s="254" t="s">
        <v>7142</v>
      </c>
      <c r="M1" s="254" t="s">
        <v>7221</v>
      </c>
      <c r="N1" s="254" t="s">
        <v>7222</v>
      </c>
      <c r="O1" s="254" t="s">
        <v>7223</v>
      </c>
      <c r="P1" s="254" t="s">
        <v>7224</v>
      </c>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c r="BW1" s="255"/>
      <c r="BX1" s="255"/>
      <c r="BY1" s="255"/>
      <c r="BZ1" s="255"/>
      <c r="CA1" s="255"/>
      <c r="CB1" s="255"/>
      <c r="CC1" s="255"/>
      <c r="CD1" s="255"/>
      <c r="CE1" s="255"/>
      <c r="CF1" s="255"/>
      <c r="CG1" s="255"/>
      <c r="CH1" s="255"/>
      <c r="CI1" s="255"/>
      <c r="CJ1" s="255"/>
      <c r="CK1" s="255"/>
      <c r="CL1" s="255"/>
      <c r="CM1" s="255"/>
      <c r="CN1" s="255"/>
      <c r="CO1" s="255"/>
      <c r="CP1" s="255"/>
      <c r="CQ1" s="255"/>
      <c r="CR1" s="255"/>
      <c r="CS1" s="255"/>
      <c r="CT1" s="255"/>
      <c r="CU1" s="255"/>
      <c r="CV1" s="255"/>
      <c r="CW1" s="255"/>
      <c r="CX1" s="255"/>
      <c r="CY1" s="255"/>
      <c r="CZ1" s="255"/>
      <c r="DA1" s="255"/>
      <c r="DB1" s="255"/>
      <c r="DC1" s="255"/>
      <c r="DD1" s="255"/>
      <c r="DE1" s="255"/>
      <c r="DF1" s="255"/>
      <c r="DG1" s="255"/>
      <c r="DH1" s="255"/>
      <c r="DI1" s="255"/>
      <c r="DJ1" s="255"/>
      <c r="DK1" s="255"/>
      <c r="DL1" s="255"/>
    </row>
    <row r="2" spans="1:116" ht="30" customHeight="1" x14ac:dyDescent="0.25">
      <c r="A2" s="256" t="s">
        <v>7225</v>
      </c>
      <c r="B2" s="257"/>
      <c r="C2" s="258" t="s">
        <v>7226</v>
      </c>
      <c r="D2" s="258" t="s">
        <v>7227</v>
      </c>
      <c r="E2" s="258" t="s">
        <v>7228</v>
      </c>
      <c r="F2" s="258" t="s">
        <v>7229</v>
      </c>
      <c r="G2" s="258" t="s">
        <v>7230</v>
      </c>
      <c r="H2" s="258" t="s">
        <v>7231</v>
      </c>
      <c r="I2" s="258" t="s">
        <v>7232</v>
      </c>
      <c r="J2" s="258" t="s">
        <v>7229</v>
      </c>
      <c r="K2" s="258" t="s">
        <v>7232</v>
      </c>
      <c r="L2" s="258" t="s">
        <v>7229</v>
      </c>
      <c r="M2" s="258" t="s">
        <v>7229</v>
      </c>
      <c r="N2" s="258" t="s">
        <v>7232</v>
      </c>
      <c r="O2" s="258" t="s">
        <v>7229</v>
      </c>
      <c r="P2" s="258"/>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255"/>
      <c r="BR2" s="255"/>
      <c r="BS2" s="255"/>
      <c r="BT2" s="255"/>
      <c r="BU2" s="255"/>
      <c r="BV2" s="255"/>
      <c r="BW2" s="255"/>
      <c r="BX2" s="255"/>
      <c r="BY2" s="255"/>
      <c r="BZ2" s="255"/>
      <c r="CA2" s="255"/>
      <c r="CB2" s="255"/>
      <c r="CC2" s="255"/>
      <c r="CD2" s="255"/>
      <c r="CE2" s="255"/>
      <c r="CF2" s="255"/>
      <c r="CG2" s="255"/>
      <c r="CH2" s="255"/>
      <c r="CI2" s="255"/>
      <c r="CJ2" s="255"/>
      <c r="CK2" s="255"/>
      <c r="CL2" s="255"/>
      <c r="CM2" s="255"/>
      <c r="CN2" s="255"/>
      <c r="CO2" s="255"/>
      <c r="CP2" s="255"/>
      <c r="CQ2" s="255"/>
      <c r="CR2" s="255"/>
      <c r="CS2" s="255"/>
      <c r="CT2" s="255"/>
      <c r="CU2" s="255"/>
      <c r="CV2" s="255"/>
      <c r="CW2" s="255"/>
      <c r="CX2" s="255"/>
      <c r="CY2" s="255"/>
      <c r="CZ2" s="255"/>
      <c r="DA2" s="255"/>
      <c r="DB2" s="255"/>
      <c r="DC2" s="255"/>
      <c r="DD2" s="255"/>
      <c r="DE2" s="255"/>
      <c r="DF2" s="255"/>
      <c r="DG2" s="255"/>
      <c r="DH2" s="255"/>
      <c r="DI2" s="255"/>
      <c r="DJ2" s="255"/>
      <c r="DK2" s="255"/>
      <c r="DL2" s="255"/>
    </row>
    <row r="3" spans="1:116" x14ac:dyDescent="0.25">
      <c r="A3" s="256" t="s">
        <v>7233</v>
      </c>
      <c r="B3" s="257"/>
      <c r="C3" s="259" t="s">
        <v>7234</v>
      </c>
      <c r="D3" s="259" t="s">
        <v>7234</v>
      </c>
      <c r="E3" s="259" t="s">
        <v>7235</v>
      </c>
      <c r="F3" s="259" t="s">
        <v>7234</v>
      </c>
      <c r="G3" s="259" t="s">
        <v>7234</v>
      </c>
      <c r="H3" s="259" t="s">
        <v>7234</v>
      </c>
      <c r="I3" s="259" t="s">
        <v>7234</v>
      </c>
      <c r="J3" s="259" t="s">
        <v>7208</v>
      </c>
      <c r="K3" s="259" t="s">
        <v>7234</v>
      </c>
      <c r="L3" s="259" t="s">
        <v>7234</v>
      </c>
      <c r="M3" s="259" t="s">
        <v>7234</v>
      </c>
      <c r="N3" s="259" t="s">
        <v>7234</v>
      </c>
      <c r="O3" s="259" t="s">
        <v>7208</v>
      </c>
      <c r="P3" s="259" t="s">
        <v>7207</v>
      </c>
      <c r="Q3" s="255"/>
      <c r="R3" s="255"/>
      <c r="S3" s="255"/>
      <c r="T3" s="255"/>
      <c r="U3" s="255"/>
      <c r="V3" s="255"/>
      <c r="W3" s="255"/>
      <c r="X3" s="255"/>
      <c r="Y3" s="255"/>
      <c r="Z3" s="255"/>
      <c r="AA3" s="255"/>
      <c r="AB3" s="255"/>
      <c r="AC3" s="255"/>
      <c r="AD3" s="255"/>
      <c r="AE3" s="255"/>
      <c r="AF3" s="255"/>
      <c r="AG3" s="255"/>
      <c r="AH3" s="255"/>
      <c r="AI3" s="255"/>
      <c r="AJ3" s="255"/>
      <c r="AK3" s="255"/>
      <c r="AL3" s="255"/>
      <c r="AM3" s="255"/>
      <c r="AN3" s="255"/>
      <c r="AO3" s="255"/>
      <c r="AP3" s="255"/>
      <c r="AQ3" s="255"/>
      <c r="AR3" s="255"/>
      <c r="AS3" s="255"/>
      <c r="AT3" s="255"/>
      <c r="AU3" s="255"/>
      <c r="AV3" s="255"/>
      <c r="AW3" s="255"/>
      <c r="AX3" s="255"/>
      <c r="AY3" s="255"/>
      <c r="AZ3" s="255"/>
      <c r="BA3" s="255"/>
      <c r="BB3" s="255"/>
      <c r="BC3" s="255"/>
      <c r="BD3" s="255"/>
      <c r="BE3" s="255"/>
      <c r="BF3" s="255"/>
      <c r="BG3" s="255"/>
      <c r="BH3" s="255"/>
      <c r="BI3" s="255"/>
      <c r="BJ3" s="255"/>
      <c r="BK3" s="255"/>
      <c r="BL3" s="255"/>
      <c r="BM3" s="255"/>
      <c r="BN3" s="255"/>
      <c r="BO3" s="255"/>
      <c r="BP3" s="255"/>
      <c r="BQ3" s="255"/>
      <c r="BR3" s="255"/>
      <c r="BS3" s="255"/>
      <c r="BT3" s="255"/>
      <c r="BU3" s="255"/>
      <c r="BV3" s="255"/>
      <c r="BW3" s="255"/>
      <c r="BX3" s="255"/>
      <c r="BY3" s="255"/>
      <c r="BZ3" s="255"/>
      <c r="CA3" s="255"/>
      <c r="CB3" s="255"/>
      <c r="CC3" s="255"/>
      <c r="CD3" s="255"/>
      <c r="CE3" s="255"/>
      <c r="CF3" s="255"/>
      <c r="CG3" s="255"/>
      <c r="CH3" s="255"/>
      <c r="CI3" s="255"/>
      <c r="CJ3" s="255"/>
      <c r="CK3" s="255"/>
      <c r="CL3" s="255"/>
      <c r="CM3" s="255"/>
      <c r="CN3" s="255"/>
      <c r="CO3" s="255"/>
      <c r="CP3" s="255"/>
      <c r="CQ3" s="255"/>
      <c r="CR3" s="255"/>
      <c r="CS3" s="255"/>
      <c r="CT3" s="255"/>
      <c r="CU3" s="255"/>
      <c r="CV3" s="255"/>
      <c r="CW3" s="255"/>
      <c r="CX3" s="255"/>
      <c r="CY3" s="255"/>
      <c r="CZ3" s="255"/>
      <c r="DA3" s="255"/>
      <c r="DB3" s="255"/>
      <c r="DC3" s="255"/>
      <c r="DD3" s="255"/>
      <c r="DE3" s="255"/>
      <c r="DF3" s="255"/>
      <c r="DG3" s="255"/>
      <c r="DH3" s="255"/>
      <c r="DI3" s="255"/>
      <c r="DJ3" s="255"/>
      <c r="DK3" s="255"/>
      <c r="DL3" s="255"/>
    </row>
    <row r="4" spans="1:116" x14ac:dyDescent="0.25">
      <c r="A4" s="256" t="s">
        <v>116</v>
      </c>
      <c r="B4" s="257" t="s">
        <v>7236</v>
      </c>
      <c r="C4" s="260">
        <v>0.74978600340000001</v>
      </c>
      <c r="D4" s="261">
        <v>4</v>
      </c>
      <c r="E4" s="260">
        <v>0</v>
      </c>
      <c r="F4" s="260">
        <v>3.2833333332999999</v>
      </c>
      <c r="G4" s="260">
        <v>0.57474170609999997</v>
      </c>
      <c r="H4" s="260" t="s">
        <v>14</v>
      </c>
      <c r="I4" s="261">
        <v>10</v>
      </c>
      <c r="J4" s="261">
        <f>IFERROR(VLOOKUP($B4,'Core Indicators'!$E$3:$EU$906,147,FALSE),"x")</f>
        <v>15392</v>
      </c>
      <c r="K4" s="262">
        <v>-1.7135269641999999</v>
      </c>
      <c r="L4" s="260">
        <v>3</v>
      </c>
      <c r="M4" s="261">
        <v>27</v>
      </c>
      <c r="N4" s="261">
        <v>16</v>
      </c>
      <c r="O4" s="261">
        <f>IFERROR(VLOOKUP(B4,'Core Indicators'!$E$3:$G$9906,3,FALSE),"x")</f>
        <v>41800000</v>
      </c>
      <c r="P4" s="261">
        <v>652860</v>
      </c>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row>
    <row r="5" spans="1:116" x14ac:dyDescent="0.25">
      <c r="A5" s="256" t="s">
        <v>5372</v>
      </c>
      <c r="B5" s="257" t="s">
        <v>7237</v>
      </c>
      <c r="C5" s="260">
        <v>0.76260000920000004</v>
      </c>
      <c r="D5" s="261">
        <v>4</v>
      </c>
      <c r="E5" s="260">
        <v>0.62</v>
      </c>
      <c r="F5" s="260">
        <v>4.6500000000000004</v>
      </c>
      <c r="G5" s="260">
        <v>0.57799890379999996</v>
      </c>
      <c r="H5" s="260">
        <v>51.3</v>
      </c>
      <c r="I5" s="261">
        <v>6</v>
      </c>
      <c r="J5" s="261">
        <f>IFERROR(VLOOKUP($B5,'Core Indicators'!$E$3:$EU$906,147,FALSE),"x")</f>
        <v>4</v>
      </c>
      <c r="K5" s="262">
        <v>-1.0543431044</v>
      </c>
      <c r="L5" s="260">
        <v>3.75</v>
      </c>
      <c r="M5" s="261">
        <v>32</v>
      </c>
      <c r="N5" s="261">
        <v>26</v>
      </c>
      <c r="O5" s="261">
        <f>IFERROR(VLOOKUP(B5,'Core Indicators'!$E$3:$G$9906,3,FALSE),"x")</f>
        <v>32866000</v>
      </c>
      <c r="P5" s="261">
        <v>1246700</v>
      </c>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row>
    <row r="6" spans="1:116" x14ac:dyDescent="0.25">
      <c r="A6" s="256" t="s">
        <v>7238</v>
      </c>
      <c r="B6" s="257" t="s">
        <v>7239</v>
      </c>
      <c r="C6" s="260">
        <v>0.32080001200000002</v>
      </c>
      <c r="D6" s="261">
        <v>9</v>
      </c>
      <c r="E6" s="260">
        <v>0.04</v>
      </c>
      <c r="F6" s="260">
        <v>7.15</v>
      </c>
      <c r="G6" s="260">
        <v>0.2340778537</v>
      </c>
      <c r="H6" s="260">
        <v>33.200000000000003</v>
      </c>
      <c r="I6" s="261">
        <v>6</v>
      </c>
      <c r="J6" s="261" t="str">
        <f>IFERROR(VLOOKUP($B6,'Core Indicators'!$E$3:$EU$906,147,FALSE),"x")</f>
        <v>x</v>
      </c>
      <c r="K6" s="262">
        <v>-0.41117939349999999</v>
      </c>
      <c r="L6" s="260">
        <v>5.5</v>
      </c>
      <c r="M6" s="261">
        <v>67</v>
      </c>
      <c r="N6" s="261">
        <v>35</v>
      </c>
      <c r="O6" s="261" t="str">
        <f>IFERROR(VLOOKUP(B6,'Core Indicators'!$E$3:$G$9906,3,FALSE),"x")</f>
        <v>x</v>
      </c>
      <c r="P6" s="261">
        <v>27400</v>
      </c>
      <c r="Q6" s="255"/>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5"/>
      <c r="BO6" s="255"/>
      <c r="BP6" s="255"/>
      <c r="BQ6" s="255"/>
      <c r="BR6" s="255"/>
      <c r="BS6" s="255"/>
      <c r="BT6" s="255"/>
      <c r="BU6" s="255"/>
      <c r="BV6" s="255"/>
      <c r="BW6" s="255"/>
      <c r="BX6" s="255"/>
      <c r="BY6" s="255"/>
      <c r="BZ6" s="255"/>
      <c r="CA6" s="255"/>
      <c r="CB6" s="255"/>
      <c r="CC6" s="255"/>
      <c r="CD6" s="255"/>
      <c r="CE6" s="255"/>
      <c r="CF6" s="255"/>
      <c r="CG6" s="255"/>
      <c r="CH6" s="255"/>
      <c r="CI6" s="255"/>
      <c r="CJ6" s="255"/>
      <c r="CK6" s="255"/>
      <c r="CL6" s="255"/>
      <c r="CM6" s="255"/>
      <c r="CN6" s="255"/>
      <c r="CO6" s="255"/>
      <c r="CP6" s="255"/>
      <c r="CQ6" s="255"/>
      <c r="CR6" s="255"/>
      <c r="CS6" s="255"/>
      <c r="CT6" s="255"/>
      <c r="CU6" s="255"/>
      <c r="CV6" s="255"/>
      <c r="CW6" s="255"/>
      <c r="CX6" s="255"/>
      <c r="CY6" s="255"/>
      <c r="CZ6" s="255"/>
      <c r="DA6" s="255"/>
      <c r="DB6" s="255"/>
      <c r="DC6" s="255"/>
      <c r="DD6" s="255"/>
      <c r="DE6" s="255"/>
      <c r="DF6" s="255"/>
      <c r="DG6" s="255"/>
      <c r="DH6" s="255"/>
      <c r="DI6" s="255"/>
      <c r="DJ6" s="255"/>
      <c r="DK6" s="255"/>
      <c r="DL6" s="255"/>
    </row>
    <row r="7" spans="1:116" x14ac:dyDescent="0.25">
      <c r="A7" s="256" t="s">
        <v>7240</v>
      </c>
      <c r="B7" s="257" t="s">
        <v>7241</v>
      </c>
      <c r="C7" s="260">
        <v>0.98560000059999997</v>
      </c>
      <c r="D7" s="261">
        <v>1</v>
      </c>
      <c r="E7" s="260">
        <v>0</v>
      </c>
      <c r="F7" s="260">
        <v>3.9</v>
      </c>
      <c r="G7" s="260">
        <v>0.1130989843</v>
      </c>
      <c r="H7" s="260">
        <v>26</v>
      </c>
      <c r="I7" s="261">
        <v>0</v>
      </c>
      <c r="J7" s="261" t="str">
        <f>IFERROR(VLOOKUP($B7,'Core Indicators'!$E$3:$EU$906,147,FALSE),"x")</f>
        <v>x</v>
      </c>
      <c r="K7" s="262">
        <v>0.84021884200000008</v>
      </c>
      <c r="L7" s="260">
        <v>4.25</v>
      </c>
      <c r="M7" s="261">
        <v>17</v>
      </c>
      <c r="N7" s="261">
        <v>71</v>
      </c>
      <c r="O7" s="261" t="str">
        <f>IFERROR(VLOOKUP(B7,'Core Indicators'!$E$3:$G$9906,3,FALSE),"x")</f>
        <v>x</v>
      </c>
      <c r="P7" s="261">
        <v>83600</v>
      </c>
      <c r="Q7" s="255"/>
      <c r="R7" s="255"/>
      <c r="S7" s="255"/>
      <c r="T7" s="255"/>
      <c r="U7" s="255"/>
      <c r="V7" s="255"/>
      <c r="W7" s="255"/>
      <c r="X7" s="255"/>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5"/>
      <c r="BK7" s="255"/>
      <c r="BL7" s="255"/>
      <c r="BM7" s="255"/>
      <c r="BN7" s="255"/>
      <c r="BO7" s="255"/>
      <c r="BP7" s="255"/>
      <c r="BQ7" s="255"/>
      <c r="BR7" s="255"/>
      <c r="BS7" s="255"/>
      <c r="BT7" s="255"/>
      <c r="BU7" s="255"/>
      <c r="BV7" s="255"/>
      <c r="BW7" s="255"/>
      <c r="BX7" s="255"/>
      <c r="BY7" s="255"/>
      <c r="BZ7" s="255"/>
      <c r="CA7" s="255"/>
      <c r="CB7" s="255"/>
      <c r="CC7" s="255"/>
      <c r="CD7" s="255"/>
      <c r="CE7" s="255"/>
      <c r="CF7" s="255"/>
      <c r="CG7" s="255"/>
      <c r="CH7" s="255"/>
      <c r="CI7" s="255"/>
      <c r="CJ7" s="255"/>
      <c r="CK7" s="255"/>
      <c r="CL7" s="255"/>
      <c r="CM7" s="255"/>
      <c r="CN7" s="255"/>
      <c r="CO7" s="255"/>
      <c r="CP7" s="255"/>
      <c r="CQ7" s="255"/>
      <c r="CR7" s="255"/>
      <c r="CS7" s="255"/>
      <c r="CT7" s="255"/>
      <c r="CU7" s="255"/>
      <c r="CV7" s="255"/>
      <c r="CW7" s="255"/>
      <c r="CX7" s="255"/>
      <c r="CY7" s="255"/>
      <c r="CZ7" s="255"/>
      <c r="DA7" s="255"/>
      <c r="DB7" s="255"/>
      <c r="DC7" s="255"/>
      <c r="DD7" s="255"/>
      <c r="DE7" s="255"/>
      <c r="DF7" s="255"/>
      <c r="DG7" s="255"/>
      <c r="DH7" s="255"/>
      <c r="DI7" s="255"/>
      <c r="DJ7" s="255"/>
      <c r="DK7" s="255"/>
      <c r="DL7" s="255"/>
    </row>
    <row r="8" spans="1:116" x14ac:dyDescent="0.25">
      <c r="A8" s="256" t="s">
        <v>7242</v>
      </c>
      <c r="B8" s="257" t="s">
        <v>7243</v>
      </c>
      <c r="C8" s="260">
        <v>5.8874944500000012E-2</v>
      </c>
      <c r="D8" s="261">
        <v>12</v>
      </c>
      <c r="E8" s="260">
        <v>0.01</v>
      </c>
      <c r="F8" s="260">
        <v>8.15</v>
      </c>
      <c r="G8" s="260">
        <v>0.35376096779999999</v>
      </c>
      <c r="H8" s="260">
        <v>42.9</v>
      </c>
      <c r="I8" s="261">
        <v>0</v>
      </c>
      <c r="J8" s="261" t="str">
        <f>IFERROR(VLOOKUP($B8,'Core Indicators'!$E$3:$EU$906,147,FALSE),"x")</f>
        <v>x</v>
      </c>
      <c r="K8" s="262">
        <v>-0.43072563409999998</v>
      </c>
      <c r="L8" s="260">
        <v>7.5</v>
      </c>
      <c r="M8" s="261">
        <v>85</v>
      </c>
      <c r="N8" s="261">
        <v>45</v>
      </c>
      <c r="O8" s="261" t="str">
        <f>IFERROR(VLOOKUP(B8,'Core Indicators'!$E$3:$G$9906,3,FALSE),"x")</f>
        <v>x</v>
      </c>
      <c r="P8" s="261">
        <v>2736690</v>
      </c>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5"/>
      <c r="BD8" s="255"/>
      <c r="BE8" s="255"/>
      <c r="BF8" s="255"/>
      <c r="BG8" s="255"/>
      <c r="BH8" s="255"/>
      <c r="BI8" s="255"/>
      <c r="BJ8" s="255"/>
      <c r="BK8" s="255"/>
      <c r="BL8" s="255"/>
      <c r="BM8" s="255"/>
      <c r="BN8" s="255"/>
      <c r="BO8" s="255"/>
      <c r="BP8" s="255"/>
      <c r="BQ8" s="255"/>
      <c r="BR8" s="255"/>
      <c r="BS8" s="255"/>
      <c r="BT8" s="255"/>
      <c r="BU8" s="255"/>
      <c r="BV8" s="255"/>
      <c r="BW8" s="255"/>
      <c r="BX8" s="255"/>
      <c r="BY8" s="255"/>
      <c r="BZ8" s="255"/>
      <c r="CA8" s="255"/>
      <c r="CB8" s="255"/>
      <c r="CC8" s="255"/>
      <c r="CD8" s="255"/>
      <c r="CE8" s="255"/>
      <c r="CF8" s="255"/>
      <c r="CG8" s="255"/>
      <c r="CH8" s="255"/>
      <c r="CI8" s="255"/>
      <c r="CJ8" s="255"/>
      <c r="CK8" s="255"/>
      <c r="CL8" s="255"/>
      <c r="CM8" s="255"/>
      <c r="CN8" s="255"/>
      <c r="CO8" s="255"/>
      <c r="CP8" s="255"/>
      <c r="CQ8" s="255"/>
      <c r="CR8" s="255"/>
      <c r="CS8" s="255"/>
      <c r="CT8" s="255"/>
      <c r="CU8" s="255"/>
      <c r="CV8" s="255"/>
      <c r="CW8" s="255"/>
      <c r="CX8" s="255"/>
      <c r="CY8" s="255"/>
      <c r="CZ8" s="255"/>
      <c r="DA8" s="255"/>
      <c r="DB8" s="255"/>
      <c r="DC8" s="255"/>
      <c r="DD8" s="255"/>
      <c r="DE8" s="255"/>
      <c r="DF8" s="255"/>
      <c r="DG8" s="255"/>
      <c r="DH8" s="255"/>
      <c r="DI8" s="255"/>
      <c r="DJ8" s="255"/>
      <c r="DK8" s="255"/>
      <c r="DL8" s="255"/>
    </row>
    <row r="9" spans="1:116" x14ac:dyDescent="0.25">
      <c r="A9" s="256" t="s">
        <v>2124</v>
      </c>
      <c r="B9" s="257" t="s">
        <v>7244</v>
      </c>
      <c r="C9" s="260">
        <v>4.13892441E-2</v>
      </c>
      <c r="D9" s="261">
        <v>6</v>
      </c>
      <c r="E9" s="260">
        <v>1.7999999999999999E-2</v>
      </c>
      <c r="F9" s="260">
        <v>7.1</v>
      </c>
      <c r="G9" s="260">
        <v>0.25869431790000003</v>
      </c>
      <c r="H9" s="260">
        <v>29.9</v>
      </c>
      <c r="I9" s="261">
        <v>6</v>
      </c>
      <c r="J9" s="261">
        <f>IFERROR(VLOOKUP($B9,'Core Indicators'!$E$3:$EU$906,147,FALSE),"x")</f>
        <v>1</v>
      </c>
      <c r="K9" s="262">
        <v>-0.1312757581</v>
      </c>
      <c r="L9" s="260">
        <v>6</v>
      </c>
      <c r="M9" s="261">
        <v>53</v>
      </c>
      <c r="N9" s="261">
        <v>42</v>
      </c>
      <c r="O9" s="261">
        <f>IFERROR(VLOOKUP(B9,'Core Indicators'!$E$3:$G$9906,3,FALSE),"x")</f>
        <v>3024000</v>
      </c>
      <c r="P9" s="261">
        <v>28470</v>
      </c>
      <c r="Q9" s="255"/>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5"/>
      <c r="BC9" s="255"/>
      <c r="BD9" s="255"/>
      <c r="BE9" s="255"/>
      <c r="BF9" s="255"/>
      <c r="BG9" s="255"/>
      <c r="BH9" s="255"/>
      <c r="BI9" s="255"/>
      <c r="BJ9" s="255"/>
      <c r="BK9" s="255"/>
      <c r="BL9" s="255"/>
      <c r="BM9" s="255"/>
      <c r="BN9" s="255"/>
      <c r="BO9" s="255"/>
      <c r="BP9" s="255"/>
      <c r="BQ9" s="255"/>
      <c r="BR9" s="255"/>
      <c r="BS9" s="255"/>
      <c r="BT9" s="255"/>
      <c r="BU9" s="255"/>
      <c r="BV9" s="255"/>
      <c r="BW9" s="255"/>
      <c r="BX9" s="255"/>
      <c r="BY9" s="255"/>
      <c r="BZ9" s="255"/>
      <c r="CA9" s="255"/>
      <c r="CB9" s="255"/>
      <c r="CC9" s="255"/>
      <c r="CD9" s="255"/>
      <c r="CE9" s="255"/>
      <c r="CF9" s="255"/>
      <c r="CG9" s="255"/>
      <c r="CH9" s="255"/>
      <c r="CI9" s="255"/>
      <c r="CJ9" s="255"/>
      <c r="CK9" s="255"/>
      <c r="CL9" s="255"/>
      <c r="CM9" s="255"/>
      <c r="CN9" s="255"/>
      <c r="CO9" s="255"/>
      <c r="CP9" s="255"/>
      <c r="CQ9" s="255"/>
      <c r="CR9" s="255"/>
      <c r="CS9" s="255"/>
      <c r="CT9" s="255"/>
      <c r="CU9" s="255"/>
      <c r="CV9" s="255"/>
      <c r="CW9" s="255"/>
      <c r="CX9" s="255"/>
      <c r="CY9" s="255"/>
      <c r="CZ9" s="255"/>
      <c r="DA9" s="255"/>
      <c r="DB9" s="255"/>
      <c r="DC9" s="255"/>
      <c r="DD9" s="255"/>
      <c r="DE9" s="255"/>
      <c r="DF9" s="255"/>
      <c r="DG9" s="255"/>
      <c r="DH9" s="255"/>
      <c r="DI9" s="255"/>
      <c r="DJ9" s="255"/>
      <c r="DK9" s="255"/>
      <c r="DL9" s="255"/>
    </row>
    <row r="10" spans="1:116" x14ac:dyDescent="0.25">
      <c r="A10" s="256" t="s">
        <v>7245</v>
      </c>
      <c r="B10" s="257" t="s">
        <v>7246</v>
      </c>
      <c r="C10" s="260">
        <v>0</v>
      </c>
      <c r="D10" s="261">
        <v>13</v>
      </c>
      <c r="E10" s="260">
        <v>0</v>
      </c>
      <c r="F10" s="260" t="s">
        <v>14</v>
      </c>
      <c r="G10" s="260" t="s">
        <v>14</v>
      </c>
      <c r="H10" s="260" t="s">
        <v>14</v>
      </c>
      <c r="I10" s="261">
        <v>0</v>
      </c>
      <c r="J10" s="261" t="str">
        <f>IFERROR(VLOOKUP($B10,'Core Indicators'!$E$3:$EU$906,147,FALSE),"x")</f>
        <v>x</v>
      </c>
      <c r="K10" s="262">
        <v>0.40520465369999997</v>
      </c>
      <c r="L10" s="260" t="s">
        <v>14</v>
      </c>
      <c r="M10" s="261">
        <v>85</v>
      </c>
      <c r="N10" s="261" t="s">
        <v>14</v>
      </c>
      <c r="O10" s="261" t="str">
        <f>IFERROR(VLOOKUP(B10,'Core Indicators'!$E$3:$G$9906,3,FALSE),"x")</f>
        <v>x</v>
      </c>
      <c r="P10" s="261">
        <v>440</v>
      </c>
      <c r="Q10" s="25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5"/>
      <c r="BD10" s="255"/>
      <c r="BE10" s="255"/>
      <c r="BF10" s="255"/>
      <c r="BG10" s="255"/>
      <c r="BH10" s="255"/>
      <c r="BI10" s="255"/>
      <c r="BJ10" s="255"/>
      <c r="BK10" s="255"/>
      <c r="BL10" s="255"/>
      <c r="BM10" s="255"/>
      <c r="BN10" s="255"/>
      <c r="BO10" s="255"/>
      <c r="BP10" s="255"/>
      <c r="BQ10" s="255"/>
      <c r="BR10" s="255"/>
      <c r="BS10" s="255"/>
      <c r="BT10" s="255"/>
      <c r="BU10" s="255"/>
      <c r="BV10" s="255"/>
      <c r="BW10" s="255"/>
      <c r="BX10" s="255"/>
      <c r="BY10" s="255"/>
      <c r="BZ10" s="255"/>
      <c r="CA10" s="255"/>
      <c r="CB10" s="255"/>
      <c r="CC10" s="255"/>
      <c r="CD10" s="255"/>
      <c r="CE10" s="255"/>
      <c r="CF10" s="255"/>
      <c r="CG10" s="255"/>
      <c r="CH10" s="255"/>
      <c r="CI10" s="255"/>
      <c r="CJ10" s="255"/>
      <c r="CK10" s="255"/>
      <c r="CL10" s="255"/>
      <c r="CM10" s="255"/>
      <c r="CN10" s="255"/>
      <c r="CO10" s="255"/>
      <c r="CP10" s="255"/>
      <c r="CQ10" s="255"/>
      <c r="CR10" s="255"/>
      <c r="CS10" s="255"/>
      <c r="CT10" s="255"/>
      <c r="CU10" s="255"/>
      <c r="CV10" s="255"/>
      <c r="CW10" s="255"/>
      <c r="CX10" s="255"/>
      <c r="CY10" s="255"/>
      <c r="CZ10" s="255"/>
      <c r="DA10" s="255"/>
      <c r="DB10" s="255"/>
      <c r="DC10" s="255"/>
      <c r="DD10" s="255"/>
      <c r="DE10" s="255"/>
      <c r="DF10" s="255"/>
      <c r="DG10" s="255"/>
      <c r="DH10" s="255"/>
      <c r="DI10" s="255"/>
      <c r="DJ10" s="255"/>
      <c r="DK10" s="255"/>
      <c r="DL10" s="255"/>
    </row>
    <row r="11" spans="1:116" x14ac:dyDescent="0.25">
      <c r="A11" s="256" t="s">
        <v>7247</v>
      </c>
      <c r="B11" s="257" t="s">
        <v>7248</v>
      </c>
      <c r="C11" s="260">
        <v>0.29240004409999998</v>
      </c>
      <c r="D11" s="261">
        <v>14</v>
      </c>
      <c r="E11" s="260">
        <v>0.02</v>
      </c>
      <c r="F11" s="260" t="s">
        <v>14</v>
      </c>
      <c r="G11" s="260">
        <v>0.1028773082</v>
      </c>
      <c r="H11" s="260">
        <v>34.4</v>
      </c>
      <c r="I11" s="261">
        <v>0</v>
      </c>
      <c r="J11" s="261" t="str">
        <f>IFERROR(VLOOKUP($B11,'Core Indicators'!$E$3:$EU$906,147,FALSE),"x")</f>
        <v>x</v>
      </c>
      <c r="K11" s="262">
        <v>1.7341445684000001</v>
      </c>
      <c r="L11" s="260" t="s">
        <v>14</v>
      </c>
      <c r="M11" s="261">
        <v>97</v>
      </c>
      <c r="N11" s="261">
        <v>77</v>
      </c>
      <c r="O11" s="261" t="str">
        <f>IFERROR(VLOOKUP(B11,'Core Indicators'!$E$3:$G$9906,3,FALSE),"x")</f>
        <v>x</v>
      </c>
      <c r="P11" s="261">
        <v>7682300</v>
      </c>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5"/>
      <c r="CB11" s="255"/>
      <c r="CC11" s="255"/>
      <c r="CD11" s="255"/>
      <c r="CE11" s="255"/>
      <c r="CF11" s="255"/>
      <c r="CG11" s="255"/>
      <c r="CH11" s="255"/>
      <c r="CI11" s="255"/>
      <c r="CJ11" s="255"/>
      <c r="CK11" s="255"/>
      <c r="CL11" s="255"/>
      <c r="CM11" s="255"/>
      <c r="CN11" s="255"/>
      <c r="CO11" s="255"/>
      <c r="CP11" s="255"/>
      <c r="CQ11" s="255"/>
      <c r="CR11" s="255"/>
      <c r="CS11" s="255"/>
      <c r="CT11" s="255"/>
      <c r="CU11" s="255"/>
      <c r="CV11" s="255"/>
      <c r="CW11" s="255"/>
      <c r="CX11" s="255"/>
      <c r="CY11" s="255"/>
      <c r="CZ11" s="255"/>
      <c r="DA11" s="255"/>
      <c r="DB11" s="255"/>
      <c r="DC11" s="255"/>
      <c r="DD11" s="255"/>
      <c r="DE11" s="255"/>
      <c r="DF11" s="255"/>
      <c r="DG11" s="255"/>
      <c r="DH11" s="255"/>
      <c r="DI11" s="255"/>
      <c r="DJ11" s="255"/>
      <c r="DK11" s="255"/>
      <c r="DL11" s="255"/>
    </row>
    <row r="12" spans="1:116" x14ac:dyDescent="0.25">
      <c r="A12" s="256" t="s">
        <v>7249</v>
      </c>
      <c r="B12" s="257" t="s">
        <v>7250</v>
      </c>
      <c r="C12" s="260">
        <v>0.1350639867</v>
      </c>
      <c r="D12" s="261">
        <v>12</v>
      </c>
      <c r="E12" s="260">
        <v>7.7999999999999996E-3</v>
      </c>
      <c r="F12" s="260" t="s">
        <v>14</v>
      </c>
      <c r="G12" s="260">
        <v>7.3148202199999998E-2</v>
      </c>
      <c r="H12" s="260">
        <v>30.8</v>
      </c>
      <c r="I12" s="261">
        <v>0</v>
      </c>
      <c r="J12" s="261" t="str">
        <f>IFERROR(VLOOKUP($B12,'Core Indicators'!$E$3:$EU$906,147,FALSE),"x")</f>
        <v>x</v>
      </c>
      <c r="K12" s="262">
        <v>1.8830512762</v>
      </c>
      <c r="L12" s="260" t="s">
        <v>14</v>
      </c>
      <c r="M12" s="261">
        <v>93</v>
      </c>
      <c r="N12" s="261">
        <v>77</v>
      </c>
      <c r="O12" s="261" t="str">
        <f>IFERROR(VLOOKUP(B12,'Core Indicators'!$E$3:$G$9906,3,FALSE),"x")</f>
        <v>x</v>
      </c>
      <c r="P12" s="261">
        <v>82523</v>
      </c>
      <c r="Q12" s="25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255"/>
      <c r="BR12" s="255"/>
      <c r="BS12" s="255"/>
      <c r="BT12" s="255"/>
      <c r="BU12" s="255"/>
      <c r="BV12" s="255"/>
      <c r="BW12" s="255"/>
      <c r="BX12" s="255"/>
      <c r="BY12" s="255"/>
      <c r="BZ12" s="255"/>
      <c r="CA12" s="255"/>
      <c r="CB12" s="255"/>
      <c r="CC12" s="255"/>
      <c r="CD12" s="255"/>
      <c r="CE12" s="255"/>
      <c r="CF12" s="255"/>
      <c r="CG12" s="255"/>
      <c r="CH12" s="255"/>
      <c r="CI12" s="255"/>
      <c r="CJ12" s="255"/>
      <c r="CK12" s="255"/>
      <c r="CL12" s="255"/>
      <c r="CM12" s="255"/>
      <c r="CN12" s="255"/>
      <c r="CO12" s="255"/>
      <c r="CP12" s="255"/>
      <c r="CQ12" s="255"/>
      <c r="CR12" s="255"/>
      <c r="CS12" s="255"/>
      <c r="CT12" s="255"/>
      <c r="CU12" s="255"/>
      <c r="CV12" s="255"/>
      <c r="CW12" s="255"/>
      <c r="CX12" s="255"/>
      <c r="CY12" s="255"/>
      <c r="CZ12" s="255"/>
      <c r="DA12" s="255"/>
      <c r="DB12" s="255"/>
      <c r="DC12" s="255"/>
      <c r="DD12" s="255"/>
      <c r="DE12" s="255"/>
      <c r="DF12" s="255"/>
      <c r="DG12" s="255"/>
      <c r="DH12" s="255"/>
      <c r="DI12" s="255"/>
      <c r="DJ12" s="255"/>
      <c r="DK12" s="255"/>
      <c r="DL12" s="255"/>
    </row>
    <row r="13" spans="1:116" x14ac:dyDescent="0.25">
      <c r="A13" s="256" t="s">
        <v>2134</v>
      </c>
      <c r="B13" s="257" t="s">
        <v>7251</v>
      </c>
      <c r="C13" s="260">
        <v>0.15286196930000001</v>
      </c>
      <c r="D13" s="261">
        <v>4</v>
      </c>
      <c r="E13" s="260">
        <v>5.5E-2</v>
      </c>
      <c r="F13" s="260">
        <v>3.4333333332999998</v>
      </c>
      <c r="G13" s="260">
        <v>0.32076538339999999</v>
      </c>
      <c r="H13" s="260">
        <v>26.6</v>
      </c>
      <c r="I13" s="261">
        <v>10</v>
      </c>
      <c r="J13" s="261">
        <f>IFERROR(VLOOKUP($B13,'Core Indicators'!$E$3:$EU$906,147,FALSE),"x")</f>
        <v>91</v>
      </c>
      <c r="K13" s="262">
        <v>-0.57727032899999997</v>
      </c>
      <c r="L13" s="260">
        <v>3</v>
      </c>
      <c r="M13" s="261">
        <v>10</v>
      </c>
      <c r="N13" s="261">
        <v>30</v>
      </c>
      <c r="O13" s="261">
        <f>IFERROR(VLOOKUP(B13,'Core Indicators'!$E$3:$G$9906,3,FALSE),"x")</f>
        <v>9999000</v>
      </c>
      <c r="P13" s="261">
        <v>82663</v>
      </c>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c r="CJ13" s="255"/>
      <c r="CK13" s="255"/>
      <c r="CL13" s="255"/>
      <c r="CM13" s="255"/>
      <c r="CN13" s="255"/>
      <c r="CO13" s="255"/>
      <c r="CP13" s="255"/>
      <c r="CQ13" s="255"/>
      <c r="CR13" s="255"/>
      <c r="CS13" s="255"/>
      <c r="CT13" s="255"/>
      <c r="CU13" s="255"/>
      <c r="CV13" s="255"/>
      <c r="CW13" s="255"/>
      <c r="CX13" s="255"/>
      <c r="CY13" s="255"/>
      <c r="CZ13" s="255"/>
      <c r="DA13" s="255"/>
      <c r="DB13" s="255"/>
      <c r="DC13" s="255"/>
      <c r="DD13" s="255"/>
      <c r="DE13" s="255"/>
      <c r="DF13" s="255"/>
      <c r="DG13" s="255"/>
      <c r="DH13" s="255"/>
      <c r="DI13" s="255"/>
      <c r="DJ13" s="255"/>
      <c r="DK13" s="255"/>
      <c r="DL13" s="255"/>
    </row>
    <row r="14" spans="1:116" x14ac:dyDescent="0.25">
      <c r="A14" s="256" t="s">
        <v>852</v>
      </c>
      <c r="B14" s="257" t="s">
        <v>7252</v>
      </c>
      <c r="C14" s="260">
        <v>0.25789995929999998</v>
      </c>
      <c r="D14" s="261">
        <v>8</v>
      </c>
      <c r="E14" s="260">
        <v>0</v>
      </c>
      <c r="F14" s="260">
        <v>3.7</v>
      </c>
      <c r="G14" s="260">
        <v>0.51957781189999996</v>
      </c>
      <c r="H14" s="260">
        <v>38.6</v>
      </c>
      <c r="I14" s="261">
        <v>6</v>
      </c>
      <c r="J14" s="261">
        <f>IFERROR(VLOOKUP($B14,'Core Indicators'!$E$3:$EU$906,147,FALSE),"x")</f>
        <v>227</v>
      </c>
      <c r="K14" s="262">
        <v>-1.4319046736000001</v>
      </c>
      <c r="L14" s="260">
        <v>2.5</v>
      </c>
      <c r="M14" s="261">
        <v>13</v>
      </c>
      <c r="N14" s="261">
        <v>19</v>
      </c>
      <c r="O14" s="261">
        <f>IFERROR(VLOOKUP(B14,'Core Indicators'!$E$3:$G$9906,3,FALSE),"x")</f>
        <v>12600000</v>
      </c>
      <c r="P14" s="261">
        <v>25680</v>
      </c>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5"/>
      <c r="BO14" s="255"/>
      <c r="BP14" s="255"/>
      <c r="BQ14" s="255"/>
      <c r="BR14" s="255"/>
      <c r="BS14" s="255"/>
      <c r="BT14" s="255"/>
      <c r="BU14" s="255"/>
      <c r="BV14" s="255"/>
      <c r="BW14" s="255"/>
      <c r="BX14" s="255"/>
      <c r="BY14" s="255"/>
      <c r="BZ14" s="255"/>
      <c r="CA14" s="255"/>
      <c r="CB14" s="255"/>
      <c r="CC14" s="255"/>
      <c r="CD14" s="255"/>
      <c r="CE14" s="255"/>
      <c r="CF14" s="255"/>
      <c r="CG14" s="255"/>
      <c r="CH14" s="255"/>
      <c r="CI14" s="255"/>
      <c r="CJ14" s="255"/>
      <c r="CK14" s="255"/>
      <c r="CL14" s="255"/>
      <c r="CM14" s="255"/>
      <c r="CN14" s="255"/>
      <c r="CO14" s="255"/>
      <c r="CP14" s="255"/>
      <c r="CQ14" s="255"/>
      <c r="CR14" s="255"/>
      <c r="CS14" s="255"/>
      <c r="CT14" s="255"/>
      <c r="CU14" s="255"/>
      <c r="CV14" s="255"/>
      <c r="CW14" s="255"/>
      <c r="CX14" s="255"/>
      <c r="CY14" s="255"/>
      <c r="CZ14" s="255"/>
      <c r="DA14" s="255"/>
      <c r="DB14" s="255"/>
      <c r="DC14" s="255"/>
      <c r="DD14" s="255"/>
      <c r="DE14" s="255"/>
      <c r="DF14" s="255"/>
      <c r="DG14" s="255"/>
      <c r="DH14" s="255"/>
      <c r="DI14" s="255"/>
      <c r="DJ14" s="255"/>
      <c r="DK14" s="255"/>
      <c r="DL14" s="255"/>
    </row>
    <row r="15" spans="1:116" x14ac:dyDescent="0.25">
      <c r="A15" s="256" t="s">
        <v>7253</v>
      </c>
      <c r="B15" s="257" t="s">
        <v>7254</v>
      </c>
      <c r="C15" s="260">
        <v>0.49180002620000002</v>
      </c>
      <c r="D15" s="261">
        <v>12</v>
      </c>
      <c r="E15" s="260">
        <v>0.01</v>
      </c>
      <c r="F15" s="260" t="s">
        <v>14</v>
      </c>
      <c r="G15" s="260">
        <v>4.5443996700000003E-2</v>
      </c>
      <c r="H15" s="260">
        <v>27.2</v>
      </c>
      <c r="I15" s="261">
        <v>0</v>
      </c>
      <c r="J15" s="261" t="str">
        <f>IFERROR(VLOOKUP($B15,'Core Indicators'!$E$3:$EU$906,147,FALSE),"x")</f>
        <v>x</v>
      </c>
      <c r="K15" s="262">
        <v>1.3637149334000001</v>
      </c>
      <c r="L15" s="260" t="s">
        <v>14</v>
      </c>
      <c r="M15" s="261">
        <v>96</v>
      </c>
      <c r="N15" s="261">
        <v>75</v>
      </c>
      <c r="O15" s="261" t="str">
        <f>IFERROR(VLOOKUP(B15,'Core Indicators'!$E$3:$G$9906,3,FALSE),"x")</f>
        <v>x</v>
      </c>
      <c r="P15" s="261">
        <v>30280</v>
      </c>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c r="BL15" s="255"/>
      <c r="BM15" s="255"/>
      <c r="BN15" s="255"/>
      <c r="BO15" s="255"/>
      <c r="BP15" s="255"/>
      <c r="BQ15" s="255"/>
      <c r="BR15" s="255"/>
      <c r="BS15" s="255"/>
      <c r="BT15" s="255"/>
      <c r="BU15" s="255"/>
      <c r="BV15" s="255"/>
      <c r="BW15" s="255"/>
      <c r="BX15" s="255"/>
      <c r="BY15" s="255"/>
      <c r="BZ15" s="255"/>
      <c r="CA15" s="255"/>
      <c r="CB15" s="255"/>
      <c r="CC15" s="255"/>
      <c r="CD15" s="255"/>
      <c r="CE15" s="255"/>
      <c r="CF15" s="255"/>
      <c r="CG15" s="255"/>
      <c r="CH15" s="255"/>
      <c r="CI15" s="255"/>
      <c r="CJ15" s="255"/>
      <c r="CK15" s="255"/>
      <c r="CL15" s="255"/>
      <c r="CM15" s="255"/>
      <c r="CN15" s="255"/>
      <c r="CO15" s="255"/>
      <c r="CP15" s="255"/>
      <c r="CQ15" s="255"/>
      <c r="CR15" s="255"/>
      <c r="CS15" s="255"/>
      <c r="CT15" s="255"/>
      <c r="CU15" s="255"/>
      <c r="CV15" s="255"/>
      <c r="CW15" s="255"/>
      <c r="CX15" s="255"/>
      <c r="CY15" s="255"/>
      <c r="CZ15" s="255"/>
      <c r="DA15" s="255"/>
      <c r="DB15" s="255"/>
      <c r="DC15" s="255"/>
      <c r="DD15" s="255"/>
      <c r="DE15" s="255"/>
      <c r="DF15" s="255"/>
      <c r="DG15" s="255"/>
      <c r="DH15" s="255"/>
      <c r="DI15" s="255"/>
      <c r="DJ15" s="255"/>
      <c r="DK15" s="255"/>
      <c r="DL15" s="255"/>
    </row>
    <row r="16" spans="1:116" x14ac:dyDescent="0.25">
      <c r="A16" s="256" t="s">
        <v>7255</v>
      </c>
      <c r="B16" s="257" t="s">
        <v>7256</v>
      </c>
      <c r="C16" s="260">
        <v>0.81187498689999993</v>
      </c>
      <c r="D16" s="261">
        <v>9</v>
      </c>
      <c r="E16" s="260">
        <v>0.33</v>
      </c>
      <c r="F16" s="260">
        <v>7.75</v>
      </c>
      <c r="G16" s="260">
        <v>0.61251466889999995</v>
      </c>
      <c r="H16" s="260">
        <v>47.8</v>
      </c>
      <c r="I16" s="261">
        <v>0</v>
      </c>
      <c r="J16" s="261" t="str">
        <f>IFERROR(VLOOKUP($B16,'Core Indicators'!$E$3:$EU$906,147,FALSE),"x")</f>
        <v>x</v>
      </c>
      <c r="K16" s="262">
        <v>-0.66412585970000004</v>
      </c>
      <c r="L16" s="260">
        <v>6.5</v>
      </c>
      <c r="M16" s="261">
        <v>66</v>
      </c>
      <c r="N16" s="261">
        <v>41</v>
      </c>
      <c r="O16" s="261" t="str">
        <f>IFERROR(VLOOKUP(B16,'Core Indicators'!$E$3:$G$9906,3,FALSE),"x")</f>
        <v>x</v>
      </c>
      <c r="P16" s="261">
        <v>112760</v>
      </c>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5"/>
      <c r="BK16" s="255"/>
      <c r="BL16" s="255"/>
      <c r="BM16" s="255"/>
      <c r="BN16" s="255"/>
      <c r="BO16" s="255"/>
      <c r="BP16" s="255"/>
      <c r="BQ16" s="255"/>
      <c r="BR16" s="255"/>
      <c r="BS16" s="255"/>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255"/>
      <c r="CS16" s="255"/>
      <c r="CT16" s="255"/>
      <c r="CU16" s="255"/>
      <c r="CV16" s="255"/>
      <c r="CW16" s="255"/>
      <c r="CX16" s="255"/>
      <c r="CY16" s="255"/>
      <c r="CZ16" s="255"/>
      <c r="DA16" s="255"/>
      <c r="DB16" s="255"/>
      <c r="DC16" s="255"/>
      <c r="DD16" s="255"/>
      <c r="DE16" s="255"/>
      <c r="DF16" s="255"/>
      <c r="DG16" s="255"/>
      <c r="DH16" s="255"/>
      <c r="DI16" s="255"/>
      <c r="DJ16" s="255"/>
      <c r="DK16" s="255"/>
      <c r="DL16" s="255"/>
    </row>
    <row r="17" spans="1:116" x14ac:dyDescent="0.25">
      <c r="A17" s="256" t="s">
        <v>527</v>
      </c>
      <c r="B17" s="257" t="s">
        <v>7257</v>
      </c>
      <c r="C17" s="260">
        <v>0.55109997759999996</v>
      </c>
      <c r="D17" s="261">
        <v>11</v>
      </c>
      <c r="E17" s="260">
        <v>0</v>
      </c>
      <c r="F17" s="260">
        <v>6.2</v>
      </c>
      <c r="G17" s="260">
        <v>0.61156915869999995</v>
      </c>
      <c r="H17" s="260">
        <v>35.299999999999997</v>
      </c>
      <c r="I17" s="261">
        <v>10</v>
      </c>
      <c r="J17" s="261">
        <f>IFERROR(VLOOKUP($B17,'Core Indicators'!$E$3:$EU$906,147,FALSE),"x")</f>
        <v>566</v>
      </c>
      <c r="K17" s="262">
        <v>-0.42625910039999998</v>
      </c>
      <c r="L17" s="260">
        <v>4.25</v>
      </c>
      <c r="M17" s="261">
        <v>56</v>
      </c>
      <c r="N17" s="261">
        <v>40</v>
      </c>
      <c r="O17" s="261">
        <f>IFERROR(VLOOKUP(B17,'Core Indicators'!$E$3:$G$9906,3,FALSE),"x")</f>
        <v>21135000</v>
      </c>
      <c r="P17" s="261">
        <v>273600</v>
      </c>
      <c r="Q17" s="25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5"/>
      <c r="BK17" s="255"/>
      <c r="BL17" s="255"/>
      <c r="BM17" s="255"/>
      <c r="BN17" s="255"/>
      <c r="BO17" s="255"/>
      <c r="BP17" s="255"/>
      <c r="BQ17" s="255"/>
      <c r="BR17" s="255"/>
      <c r="BS17" s="255"/>
      <c r="BT17" s="255"/>
      <c r="BU17" s="255"/>
      <c r="BV17" s="255"/>
      <c r="BW17" s="255"/>
      <c r="BX17" s="255"/>
      <c r="BY17" s="255"/>
      <c r="BZ17" s="255"/>
      <c r="CA17" s="255"/>
      <c r="CB17" s="255"/>
      <c r="CC17" s="255"/>
      <c r="CD17" s="255"/>
      <c r="CE17" s="255"/>
      <c r="CF17" s="255"/>
      <c r="CG17" s="255"/>
      <c r="CH17" s="255"/>
      <c r="CI17" s="255"/>
      <c r="CJ17" s="255"/>
      <c r="CK17" s="255"/>
      <c r="CL17" s="255"/>
      <c r="CM17" s="255"/>
      <c r="CN17" s="255"/>
      <c r="CO17" s="255"/>
      <c r="CP17" s="255"/>
      <c r="CQ17" s="255"/>
      <c r="CR17" s="255"/>
      <c r="CS17" s="255"/>
      <c r="CT17" s="255"/>
      <c r="CU17" s="255"/>
      <c r="CV17" s="255"/>
      <c r="CW17" s="255"/>
      <c r="CX17" s="255"/>
      <c r="CY17" s="255"/>
      <c r="CZ17" s="255"/>
      <c r="DA17" s="255"/>
      <c r="DB17" s="255"/>
      <c r="DC17" s="255"/>
      <c r="DD17" s="255"/>
      <c r="DE17" s="255"/>
      <c r="DF17" s="255"/>
      <c r="DG17" s="255"/>
      <c r="DH17" s="255"/>
      <c r="DI17" s="255"/>
      <c r="DJ17" s="255"/>
      <c r="DK17" s="255"/>
      <c r="DL17" s="255"/>
    </row>
    <row r="18" spans="1:116" x14ac:dyDescent="0.25">
      <c r="A18" s="256" t="s">
        <v>188</v>
      </c>
      <c r="B18" s="257" t="s">
        <v>7258</v>
      </c>
      <c r="C18" s="260">
        <v>0.1888710338</v>
      </c>
      <c r="D18" s="261">
        <v>7</v>
      </c>
      <c r="E18" s="260">
        <v>0.122</v>
      </c>
      <c r="F18" s="260">
        <v>4.4166666667000003</v>
      </c>
      <c r="G18" s="260">
        <v>0.53584621349999995</v>
      </c>
      <c r="H18" s="260">
        <v>32.4</v>
      </c>
      <c r="I18" s="261">
        <v>6</v>
      </c>
      <c r="J18" s="261">
        <f>IFERROR(VLOOKUP($B18,'Core Indicators'!$E$3:$EU$906,147,FALSE),"x")</f>
        <v>176</v>
      </c>
      <c r="K18" s="262">
        <v>-0.63630837200000001</v>
      </c>
      <c r="L18" s="260">
        <v>3.5</v>
      </c>
      <c r="M18" s="261">
        <v>39</v>
      </c>
      <c r="N18" s="261">
        <v>26</v>
      </c>
      <c r="O18" s="261">
        <f>IFERROR(VLOOKUP(B18,'Core Indicators'!$E$3:$G$9906,3,FALSE),"x")</f>
        <v>143238000</v>
      </c>
      <c r="P18" s="261">
        <v>130170</v>
      </c>
      <c r="Q18" s="25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5"/>
      <c r="BK18" s="255"/>
      <c r="BL18" s="255"/>
      <c r="BM18" s="255"/>
      <c r="BN18" s="255"/>
      <c r="BO18" s="255"/>
      <c r="BP18" s="255"/>
      <c r="BQ18" s="255"/>
      <c r="BR18" s="255"/>
      <c r="BS18" s="255"/>
      <c r="BT18" s="255"/>
      <c r="BU18" s="255"/>
      <c r="BV18" s="255"/>
      <c r="BW18" s="255"/>
      <c r="BX18" s="255"/>
      <c r="BY18" s="255"/>
      <c r="BZ18" s="255"/>
      <c r="CA18" s="255"/>
      <c r="CB18" s="255"/>
      <c r="CC18" s="255"/>
      <c r="CD18" s="255"/>
      <c r="CE18" s="255"/>
      <c r="CF18" s="255"/>
      <c r="CG18" s="255"/>
      <c r="CH18" s="255"/>
      <c r="CI18" s="255"/>
      <c r="CJ18" s="255"/>
      <c r="CK18" s="255"/>
      <c r="CL18" s="255"/>
      <c r="CM18" s="255"/>
      <c r="CN18" s="255"/>
      <c r="CO18" s="255"/>
      <c r="CP18" s="255"/>
      <c r="CQ18" s="255"/>
      <c r="CR18" s="255"/>
      <c r="CS18" s="255"/>
      <c r="CT18" s="255"/>
      <c r="CU18" s="255"/>
      <c r="CV18" s="255"/>
      <c r="CW18" s="255"/>
      <c r="CX18" s="255"/>
      <c r="CY18" s="255"/>
      <c r="CZ18" s="255"/>
      <c r="DA18" s="255"/>
      <c r="DB18" s="255"/>
      <c r="DC18" s="255"/>
      <c r="DD18" s="255"/>
      <c r="DE18" s="255"/>
      <c r="DF18" s="255"/>
      <c r="DG18" s="255"/>
      <c r="DH18" s="255"/>
      <c r="DI18" s="255"/>
      <c r="DJ18" s="255"/>
      <c r="DK18" s="255"/>
      <c r="DL18" s="255"/>
    </row>
    <row r="19" spans="1:116" x14ac:dyDescent="0.25">
      <c r="A19" s="256" t="s">
        <v>7259</v>
      </c>
      <c r="B19" s="257" t="s">
        <v>7260</v>
      </c>
      <c r="C19" s="260">
        <v>0.29830702730000003</v>
      </c>
      <c r="D19" s="261">
        <v>9</v>
      </c>
      <c r="E19" s="260">
        <v>0.05</v>
      </c>
      <c r="F19" s="260">
        <v>7.95</v>
      </c>
      <c r="G19" s="260">
        <v>0.21775610300000001</v>
      </c>
      <c r="H19" s="260">
        <v>41.3</v>
      </c>
      <c r="I19" s="261">
        <v>6</v>
      </c>
      <c r="J19" s="261" t="str">
        <f>IFERROR(VLOOKUP($B19,'Core Indicators'!$E$3:$EU$906,147,FALSE),"x")</f>
        <v>x</v>
      </c>
      <c r="K19" s="262">
        <v>3.5896573199999997E-2</v>
      </c>
      <c r="L19" s="260">
        <v>7.5</v>
      </c>
      <c r="M19" s="261">
        <v>80</v>
      </c>
      <c r="N19" s="261">
        <v>43</v>
      </c>
      <c r="O19" s="261" t="str">
        <f>IFERROR(VLOOKUP(B19,'Core Indicators'!$E$3:$G$9906,3,FALSE),"x")</f>
        <v>x</v>
      </c>
      <c r="P19" s="261">
        <v>108560</v>
      </c>
      <c r="Q19" s="255"/>
      <c r="R19" s="255"/>
      <c r="S19" s="255"/>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5"/>
      <c r="BD19" s="255"/>
      <c r="BE19" s="255"/>
      <c r="BF19" s="255"/>
      <c r="BG19" s="255"/>
      <c r="BH19" s="255"/>
      <c r="BI19" s="255"/>
      <c r="BJ19" s="255"/>
      <c r="BK19" s="255"/>
      <c r="BL19" s="255"/>
      <c r="BM19" s="255"/>
      <c r="BN19" s="255"/>
      <c r="BO19" s="255"/>
      <c r="BP19" s="255"/>
      <c r="BQ19" s="255"/>
      <c r="BR19" s="255"/>
      <c r="BS19" s="255"/>
      <c r="BT19" s="255"/>
      <c r="BU19" s="255"/>
      <c r="BV19" s="255"/>
      <c r="BW19" s="255"/>
      <c r="BX19" s="255"/>
      <c r="BY19" s="255"/>
      <c r="BZ19" s="255"/>
      <c r="CA19" s="255"/>
      <c r="CB19" s="255"/>
      <c r="CC19" s="255"/>
      <c r="CD19" s="255"/>
      <c r="CE19" s="255"/>
      <c r="CF19" s="255"/>
      <c r="CG19" s="255"/>
      <c r="CH19" s="255"/>
      <c r="CI19" s="255"/>
      <c r="CJ19" s="255"/>
      <c r="CK19" s="255"/>
      <c r="CL19" s="255"/>
      <c r="CM19" s="255"/>
      <c r="CN19" s="255"/>
      <c r="CO19" s="255"/>
      <c r="CP19" s="255"/>
      <c r="CQ19" s="255"/>
      <c r="CR19" s="255"/>
      <c r="CS19" s="255"/>
      <c r="CT19" s="255"/>
      <c r="CU19" s="255"/>
      <c r="CV19" s="255"/>
      <c r="CW19" s="255"/>
      <c r="CX19" s="255"/>
      <c r="CY19" s="255"/>
      <c r="CZ19" s="255"/>
      <c r="DA19" s="255"/>
      <c r="DB19" s="255"/>
      <c r="DC19" s="255"/>
      <c r="DD19" s="255"/>
      <c r="DE19" s="255"/>
      <c r="DF19" s="255"/>
      <c r="DG19" s="255"/>
      <c r="DH19" s="255"/>
      <c r="DI19" s="255"/>
      <c r="DJ19" s="255"/>
      <c r="DK19" s="255"/>
      <c r="DL19" s="255"/>
    </row>
    <row r="20" spans="1:116" x14ac:dyDescent="0.25">
      <c r="A20" s="256" t="s">
        <v>7261</v>
      </c>
      <c r="B20" s="257" t="s">
        <v>7262</v>
      </c>
      <c r="C20" s="260">
        <v>0.85500000239999996</v>
      </c>
      <c r="D20" s="261">
        <v>3</v>
      </c>
      <c r="E20" s="260">
        <v>0</v>
      </c>
      <c r="F20" s="260">
        <v>3</v>
      </c>
      <c r="G20" s="260">
        <v>0.20729597050000001</v>
      </c>
      <c r="H20" s="260" t="s">
        <v>14</v>
      </c>
      <c r="I20" s="261">
        <v>4</v>
      </c>
      <c r="J20" s="261" t="str">
        <f>IFERROR(VLOOKUP($B20,'Core Indicators'!$E$3:$EU$906,147,FALSE),"x")</f>
        <v>x</v>
      </c>
      <c r="K20" s="262">
        <v>0.49437779189999997</v>
      </c>
      <c r="L20" s="260">
        <v>2.75</v>
      </c>
      <c r="M20" s="261">
        <v>11</v>
      </c>
      <c r="N20" s="261">
        <v>42</v>
      </c>
      <c r="O20" s="261" t="str">
        <f>IFERROR(VLOOKUP(B20,'Core Indicators'!$E$3:$G$9906,3,FALSE),"x")</f>
        <v>x</v>
      </c>
      <c r="P20" s="261">
        <v>771</v>
      </c>
      <c r="Q20" s="255"/>
      <c r="R20" s="255"/>
      <c r="S20" s="255"/>
      <c r="T20" s="255"/>
      <c r="U20" s="255"/>
      <c r="V20" s="255"/>
      <c r="W20" s="255"/>
      <c r="X20" s="255"/>
      <c r="Y20" s="255"/>
      <c r="Z20" s="255"/>
      <c r="AA20" s="255"/>
      <c r="AB20" s="255"/>
      <c r="AC20" s="255"/>
      <c r="AD20" s="255"/>
      <c r="AE20" s="255"/>
      <c r="AF20" s="255"/>
      <c r="AG20" s="255"/>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5"/>
      <c r="BD20" s="255"/>
      <c r="BE20" s="255"/>
      <c r="BF20" s="255"/>
      <c r="BG20" s="255"/>
      <c r="BH20" s="255"/>
      <c r="BI20" s="255"/>
      <c r="BJ20" s="255"/>
      <c r="BK20" s="255"/>
      <c r="BL20" s="255"/>
      <c r="BM20" s="255"/>
      <c r="BN20" s="255"/>
      <c r="BO20" s="255"/>
      <c r="BP20" s="255"/>
      <c r="BQ20" s="255"/>
      <c r="BR20" s="255"/>
      <c r="BS20" s="255"/>
      <c r="BT20" s="255"/>
      <c r="BU20" s="255"/>
      <c r="BV20" s="255"/>
      <c r="BW20" s="255"/>
      <c r="BX20" s="255"/>
      <c r="BY20" s="255"/>
      <c r="BZ20" s="255"/>
      <c r="CA20" s="255"/>
      <c r="CB20" s="255"/>
      <c r="CC20" s="255"/>
      <c r="CD20" s="255"/>
      <c r="CE20" s="255"/>
      <c r="CF20" s="255"/>
      <c r="CG20" s="255"/>
      <c r="CH20" s="255"/>
      <c r="CI20" s="255"/>
      <c r="CJ20" s="255"/>
      <c r="CK20" s="255"/>
      <c r="CL20" s="255"/>
      <c r="CM20" s="255"/>
      <c r="CN20" s="255"/>
      <c r="CO20" s="255"/>
      <c r="CP20" s="255"/>
      <c r="CQ20" s="255"/>
      <c r="CR20" s="255"/>
      <c r="CS20" s="255"/>
      <c r="CT20" s="255"/>
      <c r="CU20" s="255"/>
      <c r="CV20" s="255"/>
      <c r="CW20" s="255"/>
      <c r="CX20" s="255"/>
      <c r="CY20" s="255"/>
      <c r="CZ20" s="255"/>
      <c r="DA20" s="255"/>
      <c r="DB20" s="255"/>
      <c r="DC20" s="255"/>
      <c r="DD20" s="255"/>
      <c r="DE20" s="255"/>
      <c r="DF20" s="255"/>
      <c r="DG20" s="255"/>
      <c r="DH20" s="255"/>
      <c r="DI20" s="255"/>
      <c r="DJ20" s="255"/>
      <c r="DK20" s="255"/>
      <c r="DL20" s="255"/>
    </row>
    <row r="21" spans="1:116" x14ac:dyDescent="0.25">
      <c r="A21" s="256" t="s">
        <v>7263</v>
      </c>
      <c r="B21" s="257" t="s">
        <v>7264</v>
      </c>
      <c r="C21" s="260">
        <v>0.2752909596</v>
      </c>
      <c r="D21" s="261">
        <v>12</v>
      </c>
      <c r="E21" s="260">
        <v>0</v>
      </c>
      <c r="F21" s="260" t="s">
        <v>14</v>
      </c>
      <c r="G21" s="260">
        <v>0.35254190839999999</v>
      </c>
      <c r="H21" s="260" t="s">
        <v>14</v>
      </c>
      <c r="I21" s="261">
        <v>0</v>
      </c>
      <c r="J21" s="261" t="str">
        <f>IFERROR(VLOOKUP($B21,'Core Indicators'!$E$3:$EU$906,147,FALSE),"x")</f>
        <v>x</v>
      </c>
      <c r="K21" s="262">
        <v>7.6531879600000005E-2</v>
      </c>
      <c r="L21" s="260" t="s">
        <v>14</v>
      </c>
      <c r="M21" s="261">
        <v>91</v>
      </c>
      <c r="N21" s="261">
        <v>64</v>
      </c>
      <c r="O21" s="261" t="str">
        <f>IFERROR(VLOOKUP(B21,'Core Indicators'!$E$3:$G$9906,3,FALSE),"x")</f>
        <v>x</v>
      </c>
      <c r="P21" s="261">
        <v>10010</v>
      </c>
      <c r="Q21" s="255"/>
      <c r="R21" s="255"/>
      <c r="S21" s="255"/>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5"/>
      <c r="BK21" s="255"/>
      <c r="BL21" s="255"/>
      <c r="BM21" s="255"/>
      <c r="BN21" s="255"/>
      <c r="BO21" s="255"/>
      <c r="BP21" s="255"/>
      <c r="BQ21" s="255"/>
      <c r="BR21" s="255"/>
      <c r="BS21" s="255"/>
      <c r="BT21" s="255"/>
      <c r="BU21" s="255"/>
      <c r="BV21" s="255"/>
      <c r="BW21" s="255"/>
      <c r="BX21" s="255"/>
      <c r="BY21" s="255"/>
      <c r="BZ21" s="255"/>
      <c r="CA21" s="255"/>
      <c r="CB21" s="255"/>
      <c r="CC21" s="255"/>
      <c r="CD21" s="255"/>
      <c r="CE21" s="255"/>
      <c r="CF21" s="255"/>
      <c r="CG21" s="255"/>
      <c r="CH21" s="255"/>
      <c r="CI21" s="255"/>
      <c r="CJ21" s="255"/>
      <c r="CK21" s="255"/>
      <c r="CL21" s="255"/>
      <c r="CM21" s="255"/>
      <c r="CN21" s="255"/>
      <c r="CO21" s="255"/>
      <c r="CP21" s="255"/>
      <c r="CQ21" s="255"/>
      <c r="CR21" s="255"/>
      <c r="CS21" s="255"/>
      <c r="CT21" s="255"/>
      <c r="CU21" s="255"/>
      <c r="CV21" s="255"/>
      <c r="CW21" s="255"/>
      <c r="CX21" s="255"/>
      <c r="CY21" s="255"/>
      <c r="CZ21" s="255"/>
      <c r="DA21" s="255"/>
      <c r="DB21" s="255"/>
      <c r="DC21" s="255"/>
      <c r="DD21" s="255"/>
      <c r="DE21" s="255"/>
      <c r="DF21" s="255"/>
      <c r="DG21" s="255"/>
      <c r="DH21" s="255"/>
      <c r="DI21" s="255"/>
      <c r="DJ21" s="255"/>
      <c r="DK21" s="255"/>
      <c r="DL21" s="255"/>
    </row>
    <row r="22" spans="1:116" x14ac:dyDescent="0.25">
      <c r="A22" s="256" t="s">
        <v>7265</v>
      </c>
      <c r="B22" s="257" t="s">
        <v>7266</v>
      </c>
      <c r="C22" s="260">
        <v>0.63031901420000003</v>
      </c>
      <c r="D22" s="261">
        <v>6</v>
      </c>
      <c r="E22" s="260">
        <v>0.01</v>
      </c>
      <c r="F22" s="260">
        <v>5.75</v>
      </c>
      <c r="G22" s="260">
        <v>0.1620850103</v>
      </c>
      <c r="H22" s="260">
        <v>33</v>
      </c>
      <c r="I22" s="261">
        <v>2</v>
      </c>
      <c r="J22" s="261" t="str">
        <f>IFERROR(VLOOKUP($B22,'Core Indicators'!$E$3:$EU$906,147,FALSE),"x")</f>
        <v>x</v>
      </c>
      <c r="K22" s="262">
        <v>-0.23354159299999999</v>
      </c>
      <c r="L22" s="260">
        <v>6</v>
      </c>
      <c r="M22" s="261">
        <v>53</v>
      </c>
      <c r="N22" s="261">
        <v>36</v>
      </c>
      <c r="O22" s="261" t="str">
        <f>IFERROR(VLOOKUP(B22,'Core Indicators'!$E$3:$G$9906,3,FALSE),"x")</f>
        <v>x</v>
      </c>
      <c r="P22" s="261">
        <v>51200</v>
      </c>
      <c r="Q22" s="255"/>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5"/>
      <c r="BK22" s="255"/>
      <c r="BL22" s="255"/>
      <c r="BM22" s="255"/>
      <c r="BN22" s="255"/>
      <c r="BO22" s="255"/>
      <c r="BP22" s="255"/>
      <c r="BQ22" s="255"/>
      <c r="BR22" s="255"/>
      <c r="BS22" s="255"/>
      <c r="BT22" s="255"/>
      <c r="BU22" s="255"/>
      <c r="BV22" s="255"/>
      <c r="BW22" s="255"/>
      <c r="BX22" s="255"/>
      <c r="BY22" s="255"/>
      <c r="BZ22" s="255"/>
      <c r="CA22" s="255"/>
      <c r="CB22" s="255"/>
      <c r="CC22" s="255"/>
      <c r="CD22" s="255"/>
      <c r="CE22" s="255"/>
      <c r="CF22" s="255"/>
      <c r="CG22" s="255"/>
      <c r="CH22" s="255"/>
      <c r="CI22" s="255"/>
      <c r="CJ22" s="255"/>
      <c r="CK22" s="255"/>
      <c r="CL22" s="255"/>
      <c r="CM22" s="255"/>
      <c r="CN22" s="255"/>
      <c r="CO22" s="255"/>
      <c r="CP22" s="255"/>
      <c r="CQ22" s="255"/>
      <c r="CR22" s="255"/>
      <c r="CS22" s="255"/>
      <c r="CT22" s="255"/>
      <c r="CU22" s="255"/>
      <c r="CV22" s="255"/>
      <c r="CW22" s="255"/>
      <c r="CX22" s="255"/>
      <c r="CY22" s="255"/>
      <c r="CZ22" s="255"/>
      <c r="DA22" s="255"/>
      <c r="DB22" s="255"/>
      <c r="DC22" s="255"/>
      <c r="DD22" s="255"/>
      <c r="DE22" s="255"/>
      <c r="DF22" s="255"/>
      <c r="DG22" s="255"/>
      <c r="DH22" s="255"/>
      <c r="DI22" s="255"/>
      <c r="DJ22" s="255"/>
      <c r="DK22" s="255"/>
      <c r="DL22" s="255"/>
    </row>
    <row r="23" spans="1:116" x14ac:dyDescent="0.25">
      <c r="A23" s="256" t="s">
        <v>7267</v>
      </c>
      <c r="B23" s="257" t="s">
        <v>7268</v>
      </c>
      <c r="C23" s="260">
        <v>0.3724950447</v>
      </c>
      <c r="D23" s="261">
        <v>2</v>
      </c>
      <c r="E23" s="260">
        <v>4.1000000000000002E-2</v>
      </c>
      <c r="F23" s="260">
        <v>4.3833333333000004</v>
      </c>
      <c r="G23" s="260">
        <v>0.11907633970000001</v>
      </c>
      <c r="H23" s="260">
        <v>25.3</v>
      </c>
      <c r="I23" s="261">
        <v>6</v>
      </c>
      <c r="J23" s="261" t="str">
        <f>IFERROR(VLOOKUP($B23,'Core Indicators'!$E$3:$EU$906,147,FALSE),"x")</f>
        <v>x</v>
      </c>
      <c r="K23" s="262">
        <v>-0.79445779319999987</v>
      </c>
      <c r="L23" s="260">
        <v>4</v>
      </c>
      <c r="M23" s="261">
        <v>19</v>
      </c>
      <c r="N23" s="261">
        <v>45</v>
      </c>
      <c r="O23" s="261" t="str">
        <f>IFERROR(VLOOKUP(B23,'Core Indicators'!$E$3:$G$9906,3,FALSE),"x")</f>
        <v>x</v>
      </c>
      <c r="P23" s="261">
        <v>202910</v>
      </c>
      <c r="Q23" s="255"/>
      <c r="R23" s="255"/>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5"/>
      <c r="BD23" s="255"/>
      <c r="BE23" s="255"/>
      <c r="BF23" s="255"/>
      <c r="BG23" s="255"/>
      <c r="BH23" s="255"/>
      <c r="BI23" s="255"/>
      <c r="BJ23" s="255"/>
      <c r="BK23" s="255"/>
      <c r="BL23" s="255"/>
      <c r="BM23" s="255"/>
      <c r="BN23" s="255"/>
      <c r="BO23" s="255"/>
      <c r="BP23" s="255"/>
      <c r="BQ23" s="255"/>
      <c r="BR23" s="255"/>
      <c r="BS23" s="255"/>
      <c r="BT23" s="255"/>
      <c r="BU23" s="255"/>
      <c r="BV23" s="255"/>
      <c r="BW23" s="255"/>
      <c r="BX23" s="255"/>
      <c r="BY23" s="255"/>
      <c r="BZ23" s="255"/>
      <c r="CA23" s="255"/>
      <c r="CB23" s="255"/>
      <c r="CC23" s="255"/>
      <c r="CD23" s="255"/>
      <c r="CE23" s="255"/>
      <c r="CF23" s="255"/>
      <c r="CG23" s="255"/>
      <c r="CH23" s="255"/>
      <c r="CI23" s="255"/>
      <c r="CJ23" s="255"/>
      <c r="CK23" s="255"/>
      <c r="CL23" s="255"/>
      <c r="CM23" s="255"/>
      <c r="CN23" s="255"/>
      <c r="CO23" s="255"/>
      <c r="CP23" s="255"/>
      <c r="CQ23" s="255"/>
      <c r="CR23" s="255"/>
      <c r="CS23" s="255"/>
      <c r="CT23" s="255"/>
      <c r="CU23" s="255"/>
      <c r="CV23" s="255"/>
      <c r="CW23" s="255"/>
      <c r="CX23" s="255"/>
      <c r="CY23" s="255"/>
      <c r="CZ23" s="255"/>
      <c r="DA23" s="255"/>
      <c r="DB23" s="255"/>
      <c r="DC23" s="255"/>
      <c r="DD23" s="255"/>
      <c r="DE23" s="255"/>
      <c r="DF23" s="255"/>
      <c r="DG23" s="255"/>
      <c r="DH23" s="255"/>
      <c r="DI23" s="255"/>
      <c r="DJ23" s="255"/>
      <c r="DK23" s="255"/>
      <c r="DL23" s="255"/>
    </row>
    <row r="24" spans="1:116" x14ac:dyDescent="0.25">
      <c r="A24" s="256" t="s">
        <v>7269</v>
      </c>
      <c r="B24" s="257" t="s">
        <v>7270</v>
      </c>
      <c r="C24" s="260">
        <v>0.63658801529999998</v>
      </c>
      <c r="D24" s="261">
        <v>14</v>
      </c>
      <c r="E24" s="260">
        <v>0</v>
      </c>
      <c r="F24" s="260" t="s">
        <v>14</v>
      </c>
      <c r="G24" s="260">
        <v>0.39140979419999999</v>
      </c>
      <c r="H24" s="260">
        <v>53.3</v>
      </c>
      <c r="I24" s="261">
        <v>0</v>
      </c>
      <c r="J24" s="261" t="str">
        <f>IFERROR(VLOOKUP($B24,'Core Indicators'!$E$3:$EU$906,147,FALSE),"x")</f>
        <v>x</v>
      </c>
      <c r="K24" s="262">
        <v>-0.77551245689999992</v>
      </c>
      <c r="L24" s="260" t="s">
        <v>14</v>
      </c>
      <c r="M24" s="261">
        <v>86</v>
      </c>
      <c r="N24" s="261" t="s">
        <v>14</v>
      </c>
      <c r="O24" s="261" t="str">
        <f>IFERROR(VLOOKUP(B24,'Core Indicators'!$E$3:$G$9906,3,FALSE),"x")</f>
        <v>x</v>
      </c>
      <c r="P24" s="261">
        <v>22810</v>
      </c>
      <c r="Q24" s="25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5"/>
      <c r="BK24" s="255"/>
      <c r="BL24" s="255"/>
      <c r="BM24" s="255"/>
      <c r="BN24" s="255"/>
      <c r="BO24" s="255"/>
      <c r="BP24" s="255"/>
      <c r="BQ24" s="255"/>
      <c r="BR24" s="255"/>
      <c r="BS24" s="255"/>
      <c r="BT24" s="255"/>
      <c r="BU24" s="255"/>
      <c r="BV24" s="255"/>
      <c r="BW24" s="255"/>
      <c r="BX24" s="255"/>
      <c r="BY24" s="255"/>
      <c r="BZ24" s="255"/>
      <c r="CA24" s="255"/>
      <c r="CB24" s="255"/>
      <c r="CC24" s="255"/>
      <c r="CD24" s="255"/>
      <c r="CE24" s="255"/>
      <c r="CF24" s="255"/>
      <c r="CG24" s="255"/>
      <c r="CH24" s="255"/>
      <c r="CI24" s="255"/>
      <c r="CJ24" s="255"/>
      <c r="CK24" s="255"/>
      <c r="CL24" s="255"/>
      <c r="CM24" s="255"/>
      <c r="CN24" s="255"/>
      <c r="CO24" s="255"/>
      <c r="CP24" s="255"/>
      <c r="CQ24" s="255"/>
      <c r="CR24" s="255"/>
      <c r="CS24" s="255"/>
      <c r="CT24" s="255"/>
      <c r="CU24" s="255"/>
      <c r="CV24" s="255"/>
      <c r="CW24" s="255"/>
      <c r="CX24" s="255"/>
      <c r="CY24" s="255"/>
      <c r="CZ24" s="255"/>
      <c r="DA24" s="255"/>
      <c r="DB24" s="255"/>
      <c r="DC24" s="255"/>
      <c r="DD24" s="255"/>
      <c r="DE24" s="255"/>
      <c r="DF24" s="255"/>
      <c r="DG24" s="255"/>
      <c r="DH24" s="255"/>
      <c r="DI24" s="255"/>
      <c r="DJ24" s="255"/>
      <c r="DK24" s="255"/>
      <c r="DL24" s="255"/>
    </row>
    <row r="25" spans="1:116" x14ac:dyDescent="0.25">
      <c r="A25" s="256" t="s">
        <v>7271</v>
      </c>
      <c r="B25" s="257" t="s">
        <v>7272</v>
      </c>
      <c r="C25" s="260">
        <v>0.67240000150000001</v>
      </c>
      <c r="D25" s="261">
        <v>11</v>
      </c>
      <c r="E25" s="260">
        <v>3.5000000000000003E-2</v>
      </c>
      <c r="F25" s="260">
        <v>6.8</v>
      </c>
      <c r="G25" s="260">
        <v>0.44613712929999999</v>
      </c>
      <c r="H25" s="260">
        <v>41.6</v>
      </c>
      <c r="I25" s="261">
        <v>6</v>
      </c>
      <c r="J25" s="261" t="str">
        <f>IFERROR(VLOOKUP($B25,'Core Indicators'!$E$3:$EU$906,147,FALSE),"x")</f>
        <v>x</v>
      </c>
      <c r="K25" s="262">
        <v>-1.1213886738000001</v>
      </c>
      <c r="L25" s="260">
        <v>5.25</v>
      </c>
      <c r="M25" s="261">
        <v>63</v>
      </c>
      <c r="N25" s="261">
        <v>31</v>
      </c>
      <c r="O25" s="261" t="str">
        <f>IFERROR(VLOOKUP(B25,'Core Indicators'!$E$3:$G$9906,3,FALSE),"x")</f>
        <v>x</v>
      </c>
      <c r="P25" s="261">
        <v>1083300</v>
      </c>
      <c r="Q25" s="25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5"/>
      <c r="BD25" s="255"/>
      <c r="BE25" s="255"/>
      <c r="BF25" s="255"/>
      <c r="BG25" s="255"/>
      <c r="BH25" s="255"/>
      <c r="BI25" s="255"/>
      <c r="BJ25" s="255"/>
      <c r="BK25" s="255"/>
      <c r="BL25" s="255"/>
      <c r="BM25" s="255"/>
      <c r="BN25" s="255"/>
      <c r="BO25" s="255"/>
      <c r="BP25" s="255"/>
      <c r="BQ25" s="255"/>
      <c r="BR25" s="255"/>
      <c r="BS25" s="255"/>
      <c r="BT25" s="255"/>
      <c r="BU25" s="255"/>
      <c r="BV25" s="255"/>
      <c r="BW25" s="255"/>
      <c r="BX25" s="255"/>
      <c r="BY25" s="255"/>
      <c r="BZ25" s="255"/>
      <c r="CA25" s="255"/>
      <c r="CB25" s="255"/>
      <c r="CC25" s="255"/>
      <c r="CD25" s="255"/>
      <c r="CE25" s="255"/>
      <c r="CF25" s="255"/>
      <c r="CG25" s="255"/>
      <c r="CH25" s="255"/>
      <c r="CI25" s="255"/>
      <c r="CJ25" s="255"/>
      <c r="CK25" s="255"/>
      <c r="CL25" s="255"/>
      <c r="CM25" s="255"/>
      <c r="CN25" s="255"/>
      <c r="CO25" s="255"/>
      <c r="CP25" s="255"/>
      <c r="CQ25" s="255"/>
      <c r="CR25" s="255"/>
      <c r="CS25" s="255"/>
      <c r="CT25" s="255"/>
      <c r="CU25" s="255"/>
      <c r="CV25" s="255"/>
      <c r="CW25" s="255"/>
      <c r="CX25" s="255"/>
      <c r="CY25" s="255"/>
      <c r="CZ25" s="255"/>
      <c r="DA25" s="255"/>
      <c r="DB25" s="255"/>
      <c r="DC25" s="255"/>
      <c r="DD25" s="255"/>
      <c r="DE25" s="255"/>
      <c r="DF25" s="255"/>
      <c r="DG25" s="255"/>
      <c r="DH25" s="255"/>
      <c r="DI25" s="255"/>
      <c r="DJ25" s="255"/>
      <c r="DK25" s="255"/>
      <c r="DL25" s="255"/>
    </row>
    <row r="26" spans="1:116" x14ac:dyDescent="0.25">
      <c r="A26" s="256" t="s">
        <v>537</v>
      </c>
      <c r="B26" s="257" t="s">
        <v>7273</v>
      </c>
      <c r="C26" s="260">
        <v>0.51540597229999996</v>
      </c>
      <c r="D26" s="261">
        <v>12</v>
      </c>
      <c r="E26" s="260">
        <v>6.6299999999999998E-2</v>
      </c>
      <c r="F26" s="260">
        <v>7.4</v>
      </c>
      <c r="G26" s="260">
        <v>0.38554076850000002</v>
      </c>
      <c r="H26" s="260">
        <v>53.4</v>
      </c>
      <c r="I26" s="261">
        <v>10</v>
      </c>
      <c r="J26" s="261">
        <f>IFERROR(VLOOKUP($B26,'Core Indicators'!$E$3:$EU$906,147,FALSE),"x")</f>
        <v>31</v>
      </c>
      <c r="K26" s="262">
        <v>-0.18090397120000001</v>
      </c>
      <c r="L26" s="260">
        <v>7.5</v>
      </c>
      <c r="M26" s="261">
        <v>75</v>
      </c>
      <c r="N26" s="261">
        <v>35</v>
      </c>
      <c r="O26" s="261">
        <f>IFERROR(VLOOKUP(B26,'Core Indicators'!$E$3:$G$9906,3,FALSE),"x")</f>
        <v>208495000</v>
      </c>
      <c r="P26" s="261">
        <v>8358140</v>
      </c>
      <c r="Q26" s="255"/>
      <c r="R26" s="255"/>
      <c r="S26" s="25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5"/>
      <c r="BD26" s="255"/>
      <c r="BE26" s="255"/>
      <c r="BF26" s="255"/>
      <c r="BG26" s="255"/>
      <c r="BH26" s="255"/>
      <c r="BI26" s="255"/>
      <c r="BJ26" s="255"/>
      <c r="BK26" s="255"/>
      <c r="BL26" s="255"/>
      <c r="BM26" s="255"/>
      <c r="BN26" s="255"/>
      <c r="BO26" s="255"/>
      <c r="BP26" s="255"/>
      <c r="BQ26" s="255"/>
      <c r="BR26" s="255"/>
      <c r="BS26" s="255"/>
      <c r="BT26" s="255"/>
      <c r="BU26" s="255"/>
      <c r="BV26" s="255"/>
      <c r="BW26" s="255"/>
      <c r="BX26" s="255"/>
      <c r="BY26" s="255"/>
      <c r="BZ26" s="255"/>
      <c r="CA26" s="255"/>
      <c r="CB26" s="255"/>
      <c r="CC26" s="255"/>
      <c r="CD26" s="255"/>
      <c r="CE26" s="255"/>
      <c r="CF26" s="255"/>
      <c r="CG26" s="255"/>
      <c r="CH26" s="255"/>
      <c r="CI26" s="255"/>
      <c r="CJ26" s="255"/>
      <c r="CK26" s="255"/>
      <c r="CL26" s="255"/>
      <c r="CM26" s="255"/>
      <c r="CN26" s="255"/>
      <c r="CO26" s="255"/>
      <c r="CP26" s="255"/>
      <c r="CQ26" s="255"/>
      <c r="CR26" s="255"/>
      <c r="CS26" s="255"/>
      <c r="CT26" s="255"/>
      <c r="CU26" s="255"/>
      <c r="CV26" s="255"/>
      <c r="CW26" s="255"/>
      <c r="CX26" s="255"/>
      <c r="CY26" s="255"/>
      <c r="CZ26" s="255"/>
      <c r="DA26" s="255"/>
      <c r="DB26" s="255"/>
      <c r="DC26" s="255"/>
      <c r="DD26" s="255"/>
      <c r="DE26" s="255"/>
      <c r="DF26" s="255"/>
      <c r="DG26" s="255"/>
      <c r="DH26" s="255"/>
      <c r="DI26" s="255"/>
      <c r="DJ26" s="255"/>
      <c r="DK26" s="255"/>
      <c r="DL26" s="255"/>
    </row>
    <row r="27" spans="1:116" x14ac:dyDescent="0.25">
      <c r="A27" s="256" t="s">
        <v>7274</v>
      </c>
      <c r="B27" s="257" t="s">
        <v>7275</v>
      </c>
      <c r="C27" s="260">
        <v>0</v>
      </c>
      <c r="D27" s="261">
        <v>12</v>
      </c>
      <c r="E27" s="260">
        <v>0</v>
      </c>
      <c r="F27" s="260" t="s">
        <v>14</v>
      </c>
      <c r="G27" s="260">
        <v>0.25602427439999997</v>
      </c>
      <c r="H27" s="260" t="s">
        <v>14</v>
      </c>
      <c r="I27" s="261">
        <v>0</v>
      </c>
      <c r="J27" s="261" t="str">
        <f>IFERROR(VLOOKUP($B27,'Core Indicators'!$E$3:$EU$906,147,FALSE),"x")</f>
        <v>x</v>
      </c>
      <c r="K27" s="262">
        <v>0.35702922939999998</v>
      </c>
      <c r="L27" s="260" t="s">
        <v>14</v>
      </c>
      <c r="M27" s="261">
        <v>95</v>
      </c>
      <c r="N27" s="261">
        <v>62</v>
      </c>
      <c r="O27" s="261" t="str">
        <f>IFERROR(VLOOKUP(B27,'Core Indicators'!$E$3:$G$9906,3,FALSE),"x")</f>
        <v>x</v>
      </c>
      <c r="P27" s="261">
        <v>430</v>
      </c>
      <c r="Q27" s="255"/>
      <c r="R27" s="255"/>
      <c r="S27" s="255"/>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5"/>
      <c r="BK27" s="255"/>
      <c r="BL27" s="255"/>
      <c r="BM27" s="255"/>
      <c r="BN27" s="255"/>
      <c r="BO27" s="255"/>
      <c r="BP27" s="255"/>
      <c r="BQ27" s="255"/>
      <c r="BR27" s="255"/>
      <c r="BS27" s="255"/>
      <c r="BT27" s="255"/>
      <c r="BU27" s="255"/>
      <c r="BV27" s="255"/>
      <c r="BW27" s="255"/>
      <c r="BX27" s="255"/>
      <c r="BY27" s="255"/>
      <c r="BZ27" s="255"/>
      <c r="CA27" s="255"/>
      <c r="CB27" s="255"/>
      <c r="CC27" s="255"/>
      <c r="CD27" s="255"/>
      <c r="CE27" s="255"/>
      <c r="CF27" s="255"/>
      <c r="CG27" s="255"/>
      <c r="CH27" s="255"/>
      <c r="CI27" s="255"/>
      <c r="CJ27" s="255"/>
      <c r="CK27" s="255"/>
      <c r="CL27" s="255"/>
      <c r="CM27" s="255"/>
      <c r="CN27" s="255"/>
      <c r="CO27" s="255"/>
      <c r="CP27" s="255"/>
      <c r="CQ27" s="255"/>
      <c r="CR27" s="255"/>
      <c r="CS27" s="255"/>
      <c r="CT27" s="255"/>
      <c r="CU27" s="255"/>
      <c r="CV27" s="255"/>
      <c r="CW27" s="255"/>
      <c r="CX27" s="255"/>
      <c r="CY27" s="255"/>
      <c r="CZ27" s="255"/>
      <c r="DA27" s="255"/>
      <c r="DB27" s="255"/>
      <c r="DC27" s="255"/>
      <c r="DD27" s="255"/>
      <c r="DE27" s="255"/>
      <c r="DF27" s="255"/>
      <c r="DG27" s="255"/>
      <c r="DH27" s="255"/>
      <c r="DI27" s="255"/>
      <c r="DJ27" s="255"/>
      <c r="DK27" s="255"/>
      <c r="DL27" s="255"/>
    </row>
    <row r="28" spans="1:116" x14ac:dyDescent="0.25">
      <c r="A28" s="256" t="s">
        <v>7276</v>
      </c>
      <c r="B28" s="257" t="s">
        <v>7277</v>
      </c>
      <c r="C28" s="260">
        <v>0.6545000071</v>
      </c>
      <c r="D28" s="261">
        <v>3</v>
      </c>
      <c r="E28" s="260">
        <v>0</v>
      </c>
      <c r="F28" s="260" t="s">
        <v>14</v>
      </c>
      <c r="G28" s="260">
        <v>0.23351593270000001</v>
      </c>
      <c r="H28" s="260" t="s">
        <v>14</v>
      </c>
      <c r="I28" s="261">
        <v>0</v>
      </c>
      <c r="J28" s="261" t="str">
        <f>IFERROR(VLOOKUP($B28,'Core Indicators'!$E$3:$EU$906,147,FALSE),"x")</f>
        <v>x</v>
      </c>
      <c r="K28" s="262">
        <v>0.61426669359999997</v>
      </c>
      <c r="L28" s="260" t="s">
        <v>14</v>
      </c>
      <c r="M28" s="261">
        <v>28</v>
      </c>
      <c r="N28" s="261">
        <v>60</v>
      </c>
      <c r="O28" s="261" t="str">
        <f>IFERROR(VLOOKUP(B28,'Core Indicators'!$E$3:$G$9906,3,FALSE),"x")</f>
        <v>x</v>
      </c>
      <c r="P28" s="261">
        <v>5270</v>
      </c>
      <c r="Q28" s="255"/>
      <c r="R28" s="255"/>
      <c r="S28" s="255"/>
      <c r="T28" s="255"/>
      <c r="U28" s="255"/>
      <c r="V28" s="255"/>
      <c r="W28" s="255"/>
      <c r="X28" s="255"/>
      <c r="Y28" s="255"/>
      <c r="Z28" s="255"/>
      <c r="AA28" s="255"/>
      <c r="AB28" s="255"/>
      <c r="AC28" s="255"/>
      <c r="AD28" s="255"/>
      <c r="AE28" s="255"/>
      <c r="AF28" s="255"/>
      <c r="AG28" s="255"/>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5"/>
      <c r="BD28" s="255"/>
      <c r="BE28" s="255"/>
      <c r="BF28" s="255"/>
      <c r="BG28" s="255"/>
      <c r="BH28" s="255"/>
      <c r="BI28" s="255"/>
      <c r="BJ28" s="255"/>
      <c r="BK28" s="255"/>
      <c r="BL28" s="255"/>
      <c r="BM28" s="255"/>
      <c r="BN28" s="255"/>
      <c r="BO28" s="255"/>
      <c r="BP28" s="255"/>
      <c r="BQ28" s="255"/>
      <c r="BR28" s="255"/>
      <c r="BS28" s="255"/>
      <c r="BT28" s="255"/>
      <c r="BU28" s="255"/>
      <c r="BV28" s="255"/>
      <c r="BW28" s="255"/>
      <c r="BX28" s="255"/>
      <c r="BY28" s="255"/>
      <c r="BZ28" s="255"/>
      <c r="CA28" s="255"/>
      <c r="CB28" s="255"/>
      <c r="CC28" s="255"/>
      <c r="CD28" s="255"/>
      <c r="CE28" s="255"/>
      <c r="CF28" s="255"/>
      <c r="CG28" s="255"/>
      <c r="CH28" s="255"/>
      <c r="CI28" s="255"/>
      <c r="CJ28" s="255"/>
      <c r="CK28" s="255"/>
      <c r="CL28" s="255"/>
      <c r="CM28" s="255"/>
      <c r="CN28" s="255"/>
      <c r="CO28" s="255"/>
      <c r="CP28" s="255"/>
      <c r="CQ28" s="255"/>
      <c r="CR28" s="255"/>
      <c r="CS28" s="255"/>
      <c r="CT28" s="255"/>
      <c r="CU28" s="255"/>
      <c r="CV28" s="255"/>
      <c r="CW28" s="255"/>
      <c r="CX28" s="255"/>
      <c r="CY28" s="255"/>
      <c r="CZ28" s="255"/>
      <c r="DA28" s="255"/>
      <c r="DB28" s="255"/>
      <c r="DC28" s="255"/>
      <c r="DD28" s="255"/>
      <c r="DE28" s="255"/>
      <c r="DF28" s="255"/>
      <c r="DG28" s="255"/>
      <c r="DH28" s="255"/>
      <c r="DI28" s="255"/>
      <c r="DJ28" s="255"/>
      <c r="DK28" s="255"/>
      <c r="DL28" s="255"/>
    </row>
    <row r="29" spans="1:116" x14ac:dyDescent="0.25">
      <c r="A29" s="256" t="s">
        <v>7278</v>
      </c>
      <c r="B29" s="257" t="s">
        <v>7279</v>
      </c>
      <c r="C29" s="260">
        <v>0.75999999279999997</v>
      </c>
      <c r="D29" s="261">
        <v>6</v>
      </c>
      <c r="E29" s="260">
        <v>0</v>
      </c>
      <c r="F29" s="260">
        <v>6.85</v>
      </c>
      <c r="G29" s="260">
        <v>0.43637777080000001</v>
      </c>
      <c r="H29" s="260">
        <v>37.4</v>
      </c>
      <c r="I29" s="261">
        <v>0</v>
      </c>
      <c r="J29" s="261" t="str">
        <f>IFERROR(VLOOKUP($B29,'Core Indicators'!$E$3:$EU$906,147,FALSE),"x")</f>
        <v>x</v>
      </c>
      <c r="K29" s="262">
        <v>0.58970773219999995</v>
      </c>
      <c r="L29" s="260">
        <v>7.25</v>
      </c>
      <c r="M29" s="261">
        <v>58</v>
      </c>
      <c r="N29" s="261">
        <v>68</v>
      </c>
      <c r="O29" s="261" t="str">
        <f>IFERROR(VLOOKUP(B29,'Core Indicators'!$E$3:$G$9906,3,FALSE),"x")</f>
        <v>x</v>
      </c>
      <c r="P29" s="261">
        <v>38117</v>
      </c>
      <c r="Q29" s="255"/>
      <c r="R29" s="255"/>
      <c r="S29" s="255"/>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255"/>
      <c r="BR29" s="255"/>
      <c r="BS29" s="255"/>
      <c r="BT29" s="255"/>
      <c r="BU29" s="255"/>
      <c r="BV29" s="255"/>
      <c r="BW29" s="255"/>
      <c r="BX29" s="255"/>
      <c r="BY29" s="255"/>
      <c r="BZ29" s="255"/>
      <c r="CA29" s="255"/>
      <c r="CB29" s="255"/>
      <c r="CC29" s="255"/>
      <c r="CD29" s="255"/>
      <c r="CE29" s="255"/>
      <c r="CF29" s="255"/>
      <c r="CG29" s="255"/>
      <c r="CH29" s="255"/>
      <c r="CI29" s="255"/>
      <c r="CJ29" s="255"/>
      <c r="CK29" s="255"/>
      <c r="CL29" s="255"/>
      <c r="CM29" s="255"/>
      <c r="CN29" s="255"/>
      <c r="CO29" s="255"/>
      <c r="CP29" s="255"/>
      <c r="CQ29" s="255"/>
      <c r="CR29" s="255"/>
      <c r="CS29" s="255"/>
      <c r="CT29" s="255"/>
      <c r="CU29" s="255"/>
      <c r="CV29" s="255"/>
      <c r="CW29" s="255"/>
      <c r="CX29" s="255"/>
      <c r="CY29" s="255"/>
      <c r="CZ29" s="255"/>
      <c r="DA29" s="255"/>
      <c r="DB29" s="255"/>
      <c r="DC29" s="255"/>
      <c r="DD29" s="255"/>
      <c r="DE29" s="255"/>
      <c r="DF29" s="255"/>
      <c r="DG29" s="255"/>
      <c r="DH29" s="255"/>
      <c r="DI29" s="255"/>
      <c r="DJ29" s="255"/>
      <c r="DK29" s="255"/>
      <c r="DL29" s="255"/>
    </row>
    <row r="30" spans="1:116" x14ac:dyDescent="0.25">
      <c r="A30" s="256" t="s">
        <v>7280</v>
      </c>
      <c r="B30" s="257" t="s">
        <v>7281</v>
      </c>
      <c r="C30" s="260">
        <v>0.66707900850000001</v>
      </c>
      <c r="D30" s="261">
        <v>10</v>
      </c>
      <c r="E30" s="260">
        <v>0.02</v>
      </c>
      <c r="F30" s="260">
        <v>8.35</v>
      </c>
      <c r="G30" s="260">
        <v>0.46426597219999999</v>
      </c>
      <c r="H30" s="260">
        <v>53.3</v>
      </c>
      <c r="I30" s="261">
        <v>0</v>
      </c>
      <c r="J30" s="261" t="str">
        <f>IFERROR(VLOOKUP($B30,'Core Indicators'!$E$3:$EU$906,147,FALSE),"x")</f>
        <v>x</v>
      </c>
      <c r="K30" s="262">
        <v>0.49843922260000001</v>
      </c>
      <c r="L30" s="260">
        <v>8</v>
      </c>
      <c r="M30" s="261">
        <v>72</v>
      </c>
      <c r="N30" s="261">
        <v>61</v>
      </c>
      <c r="O30" s="261" t="str">
        <f>IFERROR(VLOOKUP(B30,'Core Indicators'!$E$3:$G$9906,3,FALSE),"x")</f>
        <v>x</v>
      </c>
      <c r="P30" s="261">
        <v>566730</v>
      </c>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5"/>
      <c r="BO30" s="255"/>
      <c r="BP30" s="255"/>
      <c r="BQ30" s="255"/>
      <c r="BR30" s="255"/>
      <c r="BS30" s="255"/>
      <c r="BT30" s="255"/>
      <c r="BU30" s="255"/>
      <c r="BV30" s="255"/>
      <c r="BW30" s="255"/>
      <c r="BX30" s="255"/>
      <c r="BY30" s="255"/>
      <c r="BZ30" s="255"/>
      <c r="CA30" s="255"/>
      <c r="CB30" s="255"/>
      <c r="CC30" s="255"/>
      <c r="CD30" s="255"/>
      <c r="CE30" s="255"/>
      <c r="CF30" s="255"/>
      <c r="CG30" s="255"/>
      <c r="CH30" s="255"/>
      <c r="CI30" s="255"/>
      <c r="CJ30" s="255"/>
      <c r="CK30" s="255"/>
      <c r="CL30" s="255"/>
      <c r="CM30" s="255"/>
      <c r="CN30" s="255"/>
      <c r="CO30" s="255"/>
      <c r="CP30" s="255"/>
      <c r="CQ30" s="255"/>
      <c r="CR30" s="255"/>
      <c r="CS30" s="255"/>
      <c r="CT30" s="255"/>
      <c r="CU30" s="255"/>
      <c r="CV30" s="255"/>
      <c r="CW30" s="255"/>
      <c r="CX30" s="255"/>
      <c r="CY30" s="255"/>
      <c r="CZ30" s="255"/>
      <c r="DA30" s="255"/>
      <c r="DB30" s="255"/>
      <c r="DC30" s="255"/>
      <c r="DD30" s="255"/>
      <c r="DE30" s="255"/>
      <c r="DF30" s="255"/>
      <c r="DG30" s="255"/>
      <c r="DH30" s="255"/>
      <c r="DI30" s="255"/>
      <c r="DJ30" s="255"/>
      <c r="DK30" s="255"/>
      <c r="DL30" s="255"/>
    </row>
    <row r="31" spans="1:116" x14ac:dyDescent="0.25">
      <c r="A31" s="256" t="s">
        <v>250</v>
      </c>
      <c r="B31" s="257" t="s">
        <v>7282</v>
      </c>
      <c r="C31" s="260">
        <v>0.87789099120000003</v>
      </c>
      <c r="D31" s="261">
        <v>4</v>
      </c>
      <c r="E31" s="260">
        <v>0.183</v>
      </c>
      <c r="F31" s="260">
        <v>3.55</v>
      </c>
      <c r="G31" s="260">
        <v>0.68207866260000005</v>
      </c>
      <c r="H31" s="260">
        <v>56.2</v>
      </c>
      <c r="I31" s="261">
        <v>8</v>
      </c>
      <c r="J31" s="261">
        <f>IFERROR(VLOOKUP($B31,'Core Indicators'!$E$3:$EU$906,147,FALSE),"x")</f>
        <v>310</v>
      </c>
      <c r="K31" s="262">
        <v>-1.7283856869000001</v>
      </c>
      <c r="L31" s="260">
        <v>3.25</v>
      </c>
      <c r="M31" s="261">
        <v>10</v>
      </c>
      <c r="N31" s="261">
        <v>25</v>
      </c>
      <c r="O31" s="261">
        <f>IFERROR(VLOOKUP(B31,'Core Indicators'!$E$3:$G$9906,3,FALSE),"x")</f>
        <v>4900000</v>
      </c>
      <c r="P31" s="261">
        <v>622980</v>
      </c>
      <c r="Q31" s="25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5"/>
      <c r="BK31" s="255"/>
      <c r="BL31" s="255"/>
      <c r="BM31" s="255"/>
      <c r="BN31" s="255"/>
      <c r="BO31" s="255"/>
      <c r="BP31" s="255"/>
      <c r="BQ31" s="255"/>
      <c r="BR31" s="255"/>
      <c r="BS31" s="255"/>
      <c r="BT31" s="255"/>
      <c r="BU31" s="255"/>
      <c r="BV31" s="255"/>
      <c r="BW31" s="255"/>
      <c r="BX31" s="255"/>
      <c r="BY31" s="255"/>
      <c r="BZ31" s="255"/>
      <c r="CA31" s="255"/>
      <c r="CB31" s="255"/>
      <c r="CC31" s="255"/>
      <c r="CD31" s="255"/>
      <c r="CE31" s="255"/>
      <c r="CF31" s="255"/>
      <c r="CG31" s="255"/>
      <c r="CH31" s="255"/>
      <c r="CI31" s="255"/>
      <c r="CJ31" s="255"/>
      <c r="CK31" s="255"/>
      <c r="CL31" s="255"/>
      <c r="CM31" s="255"/>
      <c r="CN31" s="255"/>
      <c r="CO31" s="255"/>
      <c r="CP31" s="255"/>
      <c r="CQ31" s="255"/>
      <c r="CR31" s="255"/>
      <c r="CS31" s="255"/>
      <c r="CT31" s="255"/>
      <c r="CU31" s="255"/>
      <c r="CV31" s="255"/>
      <c r="CW31" s="255"/>
      <c r="CX31" s="255"/>
      <c r="CY31" s="255"/>
      <c r="CZ31" s="255"/>
      <c r="DA31" s="255"/>
      <c r="DB31" s="255"/>
      <c r="DC31" s="255"/>
      <c r="DD31" s="255"/>
      <c r="DE31" s="255"/>
      <c r="DF31" s="255"/>
      <c r="DG31" s="255"/>
      <c r="DH31" s="255"/>
      <c r="DI31" s="255"/>
      <c r="DJ31" s="255"/>
      <c r="DK31" s="255"/>
      <c r="DL31" s="255"/>
    </row>
    <row r="32" spans="1:116" x14ac:dyDescent="0.25">
      <c r="A32" s="256" t="s">
        <v>7283</v>
      </c>
      <c r="B32" s="257" t="s">
        <v>7284</v>
      </c>
      <c r="C32" s="260">
        <v>0.59715102890000005</v>
      </c>
      <c r="D32" s="261">
        <v>12</v>
      </c>
      <c r="E32" s="260">
        <v>2.8000000000000001E-2</v>
      </c>
      <c r="F32" s="260" t="s">
        <v>14</v>
      </c>
      <c r="G32" s="260">
        <v>8.2716424699999999E-2</v>
      </c>
      <c r="H32" s="260">
        <v>33.299999999999997</v>
      </c>
      <c r="I32" s="261">
        <v>0</v>
      </c>
      <c r="J32" s="261" t="str">
        <f>IFERROR(VLOOKUP($B32,'Core Indicators'!$E$3:$EU$906,147,FALSE),"x")</f>
        <v>x</v>
      </c>
      <c r="K32" s="262">
        <v>1.7599397898</v>
      </c>
      <c r="L32" s="260" t="s">
        <v>14</v>
      </c>
      <c r="M32" s="261">
        <v>98</v>
      </c>
      <c r="N32" s="261">
        <v>77</v>
      </c>
      <c r="O32" s="261" t="str">
        <f>IFERROR(VLOOKUP(B32,'Core Indicators'!$E$3:$G$9906,3,FALSE),"x")</f>
        <v>x</v>
      </c>
      <c r="P32" s="261">
        <v>9093510</v>
      </c>
      <c r="Q32" s="255"/>
      <c r="R32" s="255"/>
      <c r="S32" s="255"/>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255"/>
      <c r="BR32" s="255"/>
      <c r="BS32" s="255"/>
      <c r="BT32" s="255"/>
      <c r="BU32" s="255"/>
      <c r="BV32" s="255"/>
      <c r="BW32" s="255"/>
      <c r="BX32" s="255"/>
      <c r="BY32" s="255"/>
      <c r="BZ32" s="255"/>
      <c r="CA32" s="255"/>
      <c r="CB32" s="255"/>
      <c r="CC32" s="255"/>
      <c r="CD32" s="255"/>
      <c r="CE32" s="255"/>
      <c r="CF32" s="255"/>
      <c r="CG32" s="255"/>
      <c r="CH32" s="255"/>
      <c r="CI32" s="255"/>
      <c r="CJ32" s="255"/>
      <c r="CK32" s="255"/>
      <c r="CL32" s="255"/>
      <c r="CM32" s="255"/>
      <c r="CN32" s="255"/>
      <c r="CO32" s="255"/>
      <c r="CP32" s="255"/>
      <c r="CQ32" s="255"/>
      <c r="CR32" s="255"/>
      <c r="CS32" s="255"/>
      <c r="CT32" s="255"/>
      <c r="CU32" s="255"/>
      <c r="CV32" s="255"/>
      <c r="CW32" s="255"/>
      <c r="CX32" s="255"/>
      <c r="CY32" s="255"/>
      <c r="CZ32" s="255"/>
      <c r="DA32" s="255"/>
      <c r="DB32" s="255"/>
      <c r="DC32" s="255"/>
      <c r="DD32" s="255"/>
      <c r="DE32" s="255"/>
      <c r="DF32" s="255"/>
      <c r="DG32" s="255"/>
      <c r="DH32" s="255"/>
      <c r="DI32" s="255"/>
      <c r="DJ32" s="255"/>
      <c r="DK32" s="255"/>
      <c r="DL32" s="255"/>
    </row>
    <row r="33" spans="1:116" x14ac:dyDescent="0.25">
      <c r="A33" s="256" t="s">
        <v>7285</v>
      </c>
      <c r="B33" s="257" t="s">
        <v>7286</v>
      </c>
      <c r="C33" s="260">
        <v>0.5450100068</v>
      </c>
      <c r="D33" s="261">
        <v>11</v>
      </c>
      <c r="E33" s="260">
        <v>0</v>
      </c>
      <c r="F33" s="260" t="s">
        <v>14</v>
      </c>
      <c r="G33" s="260">
        <v>3.6718722199999998E-2</v>
      </c>
      <c r="H33" s="260">
        <v>33.1</v>
      </c>
      <c r="I33" s="261">
        <v>0</v>
      </c>
      <c r="J33" s="261" t="str">
        <f>IFERROR(VLOOKUP($B33,'Core Indicators'!$E$3:$EU$906,147,FALSE),"x")</f>
        <v>x</v>
      </c>
      <c r="K33" s="262">
        <v>1.9066414833000001</v>
      </c>
      <c r="L33" s="260" t="s">
        <v>14</v>
      </c>
      <c r="M33" s="261">
        <v>96</v>
      </c>
      <c r="N33" s="261">
        <v>85</v>
      </c>
      <c r="O33" s="261" t="str">
        <f>IFERROR(VLOOKUP(B33,'Core Indicators'!$E$3:$G$9906,3,FALSE),"x")</f>
        <v>x</v>
      </c>
      <c r="P33" s="261">
        <v>39516</v>
      </c>
      <c r="Q33" s="255"/>
      <c r="R33" s="255"/>
      <c r="S33" s="255"/>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5"/>
      <c r="BI33" s="255"/>
      <c r="BJ33" s="255"/>
      <c r="BK33" s="255"/>
      <c r="BL33" s="255"/>
      <c r="BM33" s="255"/>
      <c r="BN33" s="255"/>
      <c r="BO33" s="255"/>
      <c r="BP33" s="255"/>
      <c r="BQ33" s="255"/>
      <c r="BR33" s="255"/>
      <c r="BS33" s="255"/>
      <c r="BT33" s="255"/>
      <c r="BU33" s="255"/>
      <c r="BV33" s="255"/>
      <c r="BW33" s="255"/>
      <c r="BX33" s="255"/>
      <c r="BY33" s="255"/>
      <c r="BZ33" s="255"/>
      <c r="CA33" s="255"/>
      <c r="CB33" s="255"/>
      <c r="CC33" s="255"/>
      <c r="CD33" s="255"/>
      <c r="CE33" s="255"/>
      <c r="CF33" s="255"/>
      <c r="CG33" s="255"/>
      <c r="CH33" s="255"/>
      <c r="CI33" s="255"/>
      <c r="CJ33" s="255"/>
      <c r="CK33" s="255"/>
      <c r="CL33" s="255"/>
      <c r="CM33" s="255"/>
      <c r="CN33" s="255"/>
      <c r="CO33" s="255"/>
      <c r="CP33" s="255"/>
      <c r="CQ33" s="255"/>
      <c r="CR33" s="255"/>
      <c r="CS33" s="255"/>
      <c r="CT33" s="255"/>
      <c r="CU33" s="255"/>
      <c r="CV33" s="255"/>
      <c r="CW33" s="255"/>
      <c r="CX33" s="255"/>
      <c r="CY33" s="255"/>
      <c r="CZ33" s="255"/>
      <c r="DA33" s="255"/>
      <c r="DB33" s="255"/>
      <c r="DC33" s="255"/>
      <c r="DD33" s="255"/>
      <c r="DE33" s="255"/>
      <c r="DF33" s="255"/>
      <c r="DG33" s="255"/>
      <c r="DH33" s="255"/>
      <c r="DI33" s="255"/>
      <c r="DJ33" s="255"/>
      <c r="DK33" s="255"/>
      <c r="DL33" s="255"/>
    </row>
    <row r="34" spans="1:116" x14ac:dyDescent="0.25">
      <c r="A34" s="256" t="s">
        <v>7287</v>
      </c>
      <c r="B34" s="257" t="s">
        <v>7288</v>
      </c>
      <c r="C34" s="260">
        <v>0.16604995180000001</v>
      </c>
      <c r="D34" s="261">
        <v>12</v>
      </c>
      <c r="E34" s="260">
        <v>0.04</v>
      </c>
      <c r="F34" s="260">
        <v>9.3000000000000007</v>
      </c>
      <c r="G34" s="260">
        <v>0.28785367480000001</v>
      </c>
      <c r="H34" s="260">
        <v>44.4</v>
      </c>
      <c r="I34" s="261">
        <v>6</v>
      </c>
      <c r="J34" s="261" t="str">
        <f>IFERROR(VLOOKUP($B34,'Core Indicators'!$E$3:$EU$906,147,FALSE),"x")</f>
        <v>x</v>
      </c>
      <c r="K34" s="262">
        <v>1.0736131668</v>
      </c>
      <c r="L34" s="260">
        <v>9.5</v>
      </c>
      <c r="M34" s="261">
        <v>90</v>
      </c>
      <c r="N34" s="261">
        <v>67</v>
      </c>
      <c r="O34" s="261" t="str">
        <f>IFERROR(VLOOKUP(B34,'Core Indicators'!$E$3:$G$9906,3,FALSE),"x")</f>
        <v>x</v>
      </c>
      <c r="P34" s="261">
        <v>743532</v>
      </c>
      <c r="Q34" s="255"/>
      <c r="R34" s="255"/>
      <c r="S34" s="255"/>
      <c r="T34" s="255"/>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5"/>
      <c r="BI34" s="255"/>
      <c r="BJ34" s="255"/>
      <c r="BK34" s="255"/>
      <c r="BL34" s="255"/>
      <c r="BM34" s="255"/>
      <c r="BN34" s="255"/>
      <c r="BO34" s="255"/>
      <c r="BP34" s="255"/>
      <c r="BQ34" s="255"/>
      <c r="BR34" s="255"/>
      <c r="BS34" s="255"/>
      <c r="BT34" s="255"/>
      <c r="BU34" s="255"/>
      <c r="BV34" s="255"/>
      <c r="BW34" s="255"/>
      <c r="BX34" s="255"/>
      <c r="BY34" s="255"/>
      <c r="BZ34" s="255"/>
      <c r="CA34" s="255"/>
      <c r="CB34" s="255"/>
      <c r="CC34" s="255"/>
      <c r="CD34" s="255"/>
      <c r="CE34" s="255"/>
      <c r="CF34" s="255"/>
      <c r="CG34" s="255"/>
      <c r="CH34" s="255"/>
      <c r="CI34" s="255"/>
      <c r="CJ34" s="255"/>
      <c r="CK34" s="255"/>
      <c r="CL34" s="255"/>
      <c r="CM34" s="255"/>
      <c r="CN34" s="255"/>
      <c r="CO34" s="255"/>
      <c r="CP34" s="255"/>
      <c r="CQ34" s="255"/>
      <c r="CR34" s="255"/>
      <c r="CS34" s="255"/>
      <c r="CT34" s="255"/>
      <c r="CU34" s="255"/>
      <c r="CV34" s="255"/>
      <c r="CW34" s="255"/>
      <c r="CX34" s="255"/>
      <c r="CY34" s="255"/>
      <c r="CZ34" s="255"/>
      <c r="DA34" s="255"/>
      <c r="DB34" s="255"/>
      <c r="DC34" s="255"/>
      <c r="DD34" s="255"/>
      <c r="DE34" s="255"/>
      <c r="DF34" s="255"/>
      <c r="DG34" s="255"/>
      <c r="DH34" s="255"/>
      <c r="DI34" s="255"/>
      <c r="DJ34" s="255"/>
      <c r="DK34" s="255"/>
      <c r="DL34" s="255"/>
    </row>
    <row r="35" spans="1:116" x14ac:dyDescent="0.25">
      <c r="A35" s="256" t="s">
        <v>7289</v>
      </c>
      <c r="B35" s="257" t="s">
        <v>7290</v>
      </c>
      <c r="C35" s="260">
        <v>0.16040162429999999</v>
      </c>
      <c r="D35" s="261">
        <v>0</v>
      </c>
      <c r="E35" s="260">
        <v>0.43430000000000002</v>
      </c>
      <c r="F35" s="260">
        <v>3.3333333333000001</v>
      </c>
      <c r="G35" s="260">
        <v>0.16264248040000001</v>
      </c>
      <c r="H35" s="260">
        <v>38.5</v>
      </c>
      <c r="I35" s="261">
        <v>6</v>
      </c>
      <c r="J35" s="261" t="str">
        <f>IFERROR(VLOOKUP($B35,'Core Indicators'!$E$3:$EU$906,147,FALSE),"x")</f>
        <v>x</v>
      </c>
      <c r="K35" s="262">
        <v>-0.27471861240000001</v>
      </c>
      <c r="L35" s="260">
        <v>2.5</v>
      </c>
      <c r="M35" s="261">
        <v>10</v>
      </c>
      <c r="N35" s="261">
        <v>41</v>
      </c>
      <c r="O35" s="261" t="str">
        <f>IFERROR(VLOOKUP(B35,'Core Indicators'!$E$3:$G$9906,3,FALSE),"x")</f>
        <v>x</v>
      </c>
      <c r="P35" s="261">
        <v>9388211</v>
      </c>
      <c r="Q35" s="25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5"/>
      <c r="BI35" s="255"/>
      <c r="BJ35" s="255"/>
      <c r="BK35" s="255"/>
      <c r="BL35" s="255"/>
      <c r="BM35" s="255"/>
      <c r="BN35" s="255"/>
      <c r="BO35" s="255"/>
      <c r="BP35" s="255"/>
      <c r="BQ35" s="255"/>
      <c r="BR35" s="255"/>
      <c r="BS35" s="255"/>
      <c r="BT35" s="255"/>
      <c r="BU35" s="255"/>
      <c r="BV35" s="255"/>
      <c r="BW35" s="255"/>
      <c r="BX35" s="255"/>
      <c r="BY35" s="255"/>
      <c r="BZ35" s="255"/>
      <c r="CA35" s="255"/>
      <c r="CB35" s="255"/>
      <c r="CC35" s="255"/>
      <c r="CD35" s="255"/>
      <c r="CE35" s="255"/>
      <c r="CF35" s="255"/>
      <c r="CG35" s="255"/>
      <c r="CH35" s="255"/>
      <c r="CI35" s="255"/>
      <c r="CJ35" s="255"/>
      <c r="CK35" s="255"/>
      <c r="CL35" s="255"/>
      <c r="CM35" s="255"/>
      <c r="CN35" s="255"/>
      <c r="CO35" s="255"/>
      <c r="CP35" s="255"/>
      <c r="CQ35" s="255"/>
      <c r="CR35" s="255"/>
      <c r="CS35" s="255"/>
      <c r="CT35" s="255"/>
      <c r="CU35" s="255"/>
      <c r="CV35" s="255"/>
      <c r="CW35" s="255"/>
      <c r="CX35" s="255"/>
      <c r="CY35" s="255"/>
      <c r="CZ35" s="255"/>
      <c r="DA35" s="255"/>
      <c r="DB35" s="255"/>
      <c r="DC35" s="255"/>
      <c r="DD35" s="255"/>
      <c r="DE35" s="255"/>
      <c r="DF35" s="255"/>
      <c r="DG35" s="255"/>
      <c r="DH35" s="255"/>
      <c r="DI35" s="255"/>
      <c r="DJ35" s="255"/>
      <c r="DK35" s="255"/>
      <c r="DL35" s="255"/>
    </row>
    <row r="36" spans="1:116" x14ac:dyDescent="0.25">
      <c r="A36" s="256" t="s">
        <v>7291</v>
      </c>
      <c r="B36" s="257" t="s">
        <v>7292</v>
      </c>
      <c r="C36" s="260">
        <v>0.77389999669999998</v>
      </c>
      <c r="D36" s="261">
        <v>4</v>
      </c>
      <c r="E36" s="260">
        <v>0.34</v>
      </c>
      <c r="F36" s="260">
        <v>5.8</v>
      </c>
      <c r="G36" s="260">
        <v>0.65704813979999999</v>
      </c>
      <c r="H36" s="260">
        <v>41.5</v>
      </c>
      <c r="I36" s="261">
        <v>6</v>
      </c>
      <c r="J36" s="261" t="str">
        <f>IFERROR(VLOOKUP($B36,'Core Indicators'!$E$3:$EU$906,147,FALSE),"x")</f>
        <v>x</v>
      </c>
      <c r="K36" s="262">
        <v>-0.5669065714</v>
      </c>
      <c r="L36" s="260">
        <v>3.75</v>
      </c>
      <c r="M36" s="261">
        <v>51</v>
      </c>
      <c r="N36" s="261">
        <v>35</v>
      </c>
      <c r="O36" s="261" t="str">
        <f>IFERROR(VLOOKUP(B36,'Core Indicators'!$E$3:$G$9906,3,FALSE),"x")</f>
        <v>x</v>
      </c>
      <c r="P36" s="261">
        <v>318000</v>
      </c>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5"/>
      <c r="BT36" s="255"/>
      <c r="BU36" s="255"/>
      <c r="BV36" s="255"/>
      <c r="BW36" s="255"/>
      <c r="BX36" s="255"/>
      <c r="BY36" s="255"/>
      <c r="BZ36" s="255"/>
      <c r="CA36" s="255"/>
      <c r="CB36" s="255"/>
      <c r="CC36" s="255"/>
      <c r="CD36" s="255"/>
      <c r="CE36" s="255"/>
      <c r="CF36" s="255"/>
      <c r="CG36" s="255"/>
      <c r="CH36" s="255"/>
      <c r="CI36" s="255"/>
      <c r="CJ36" s="255"/>
      <c r="CK36" s="255"/>
      <c r="CL36" s="255"/>
      <c r="CM36" s="255"/>
      <c r="CN36" s="255"/>
      <c r="CO36" s="255"/>
      <c r="CP36" s="255"/>
      <c r="CQ36" s="255"/>
      <c r="CR36" s="255"/>
      <c r="CS36" s="255"/>
      <c r="CT36" s="255"/>
      <c r="CU36" s="255"/>
      <c r="CV36" s="255"/>
      <c r="CW36" s="255"/>
      <c r="CX36" s="255"/>
      <c r="CY36" s="255"/>
      <c r="CZ36" s="255"/>
      <c r="DA36" s="255"/>
      <c r="DB36" s="255"/>
      <c r="DC36" s="255"/>
      <c r="DD36" s="255"/>
      <c r="DE36" s="255"/>
      <c r="DF36" s="255"/>
      <c r="DG36" s="255"/>
      <c r="DH36" s="255"/>
      <c r="DI36" s="255"/>
      <c r="DJ36" s="255"/>
      <c r="DK36" s="255"/>
      <c r="DL36" s="255"/>
    </row>
    <row r="37" spans="1:116" x14ac:dyDescent="0.25">
      <c r="A37" s="256" t="s">
        <v>305</v>
      </c>
      <c r="B37" s="257" t="s">
        <v>7293</v>
      </c>
      <c r="C37" s="260">
        <v>0.85829999849999994</v>
      </c>
      <c r="D37" s="261">
        <v>5</v>
      </c>
      <c r="E37" s="260">
        <v>0</v>
      </c>
      <c r="F37" s="260">
        <v>3.55</v>
      </c>
      <c r="G37" s="260">
        <v>0.56645724549999998</v>
      </c>
      <c r="H37" s="260">
        <v>46.6</v>
      </c>
      <c r="I37" s="261">
        <v>8</v>
      </c>
      <c r="J37" s="261">
        <f>IFERROR(VLOOKUP($B37,'Core Indicators'!$E$3:$EU$906,147,FALSE),"x")</f>
        <v>530</v>
      </c>
      <c r="K37" s="262">
        <v>-1.1189085244999999</v>
      </c>
      <c r="L37" s="260">
        <v>3.25</v>
      </c>
      <c r="M37" s="261">
        <v>18</v>
      </c>
      <c r="N37" s="261">
        <v>25</v>
      </c>
      <c r="O37" s="261">
        <f>IFERROR(VLOOKUP(B37,'Core Indicators'!$E$3:$G$9906,3,FALSE),"x")</f>
        <v>25876000</v>
      </c>
      <c r="P37" s="261">
        <v>472710</v>
      </c>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5"/>
      <c r="BK37" s="255"/>
      <c r="BL37" s="255"/>
      <c r="BM37" s="255"/>
      <c r="BN37" s="255"/>
      <c r="BO37" s="255"/>
      <c r="BP37" s="255"/>
      <c r="BQ37" s="255"/>
      <c r="BR37" s="255"/>
      <c r="BS37" s="255"/>
      <c r="BT37" s="255"/>
      <c r="BU37" s="255"/>
      <c r="BV37" s="255"/>
      <c r="BW37" s="255"/>
      <c r="BX37" s="255"/>
      <c r="BY37" s="255"/>
      <c r="BZ37" s="255"/>
      <c r="CA37" s="255"/>
      <c r="CB37" s="255"/>
      <c r="CC37" s="255"/>
      <c r="CD37" s="255"/>
      <c r="CE37" s="255"/>
      <c r="CF37" s="255"/>
      <c r="CG37" s="255"/>
      <c r="CH37" s="255"/>
      <c r="CI37" s="255"/>
      <c r="CJ37" s="255"/>
      <c r="CK37" s="255"/>
      <c r="CL37" s="255"/>
      <c r="CM37" s="255"/>
      <c r="CN37" s="255"/>
      <c r="CO37" s="255"/>
      <c r="CP37" s="255"/>
      <c r="CQ37" s="255"/>
      <c r="CR37" s="255"/>
      <c r="CS37" s="255"/>
      <c r="CT37" s="255"/>
      <c r="CU37" s="255"/>
      <c r="CV37" s="255"/>
      <c r="CW37" s="255"/>
      <c r="CX37" s="255"/>
      <c r="CY37" s="255"/>
      <c r="CZ37" s="255"/>
      <c r="DA37" s="255"/>
      <c r="DB37" s="255"/>
      <c r="DC37" s="255"/>
      <c r="DD37" s="255"/>
      <c r="DE37" s="255"/>
      <c r="DF37" s="255"/>
      <c r="DG37" s="255"/>
      <c r="DH37" s="255"/>
      <c r="DI37" s="255"/>
      <c r="DJ37" s="255"/>
      <c r="DK37" s="255"/>
      <c r="DL37" s="255"/>
    </row>
    <row r="38" spans="1:116" x14ac:dyDescent="0.25">
      <c r="A38" s="256" t="s">
        <v>343</v>
      </c>
      <c r="B38" s="257" t="s">
        <v>7294</v>
      </c>
      <c r="C38" s="260">
        <v>0.93415500099999993</v>
      </c>
      <c r="D38" s="261">
        <v>3</v>
      </c>
      <c r="E38" s="260">
        <v>0.61299999999999999</v>
      </c>
      <c r="F38" s="260">
        <v>3.5166666666999999</v>
      </c>
      <c r="G38" s="260">
        <v>0.65473159420000004</v>
      </c>
      <c r="H38" s="260">
        <v>42.1</v>
      </c>
      <c r="I38" s="261">
        <v>10</v>
      </c>
      <c r="J38" s="261">
        <f>IFERROR(VLOOKUP($B38,'Core Indicators'!$E$3:$EU$906,147,FALSE),"x")</f>
        <v>2440</v>
      </c>
      <c r="K38" s="262">
        <v>-1.786087513</v>
      </c>
      <c r="L38" s="260">
        <v>2.75</v>
      </c>
      <c r="M38" s="261">
        <v>18</v>
      </c>
      <c r="N38" s="261">
        <v>18</v>
      </c>
      <c r="O38" s="261">
        <f>IFERROR(VLOOKUP(B38,'Core Indicators'!$E$3:$G$9906,3,FALSE),"x")</f>
        <v>102743000</v>
      </c>
      <c r="P38" s="261">
        <v>2267050</v>
      </c>
      <c r="Q38" s="255"/>
      <c r="R38" s="255"/>
      <c r="S38" s="255"/>
      <c r="T38" s="255"/>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5"/>
      <c r="BD38" s="255"/>
      <c r="BE38" s="255"/>
      <c r="BF38" s="255"/>
      <c r="BG38" s="255"/>
      <c r="BH38" s="255"/>
      <c r="BI38" s="255"/>
      <c r="BJ38" s="255"/>
      <c r="BK38" s="255"/>
      <c r="BL38" s="255"/>
      <c r="BM38" s="255"/>
      <c r="BN38" s="255"/>
      <c r="BO38" s="255"/>
      <c r="BP38" s="255"/>
      <c r="BQ38" s="255"/>
      <c r="BR38" s="255"/>
      <c r="BS38" s="255"/>
      <c r="BT38" s="255"/>
      <c r="BU38" s="255"/>
      <c r="BV38" s="255"/>
      <c r="BW38" s="255"/>
      <c r="BX38" s="255"/>
      <c r="BY38" s="255"/>
      <c r="BZ38" s="255"/>
      <c r="CA38" s="255"/>
      <c r="CB38" s="255"/>
      <c r="CC38" s="255"/>
      <c r="CD38" s="255"/>
      <c r="CE38" s="255"/>
      <c r="CF38" s="255"/>
      <c r="CG38" s="255"/>
      <c r="CH38" s="255"/>
      <c r="CI38" s="255"/>
      <c r="CJ38" s="255"/>
      <c r="CK38" s="255"/>
      <c r="CL38" s="255"/>
      <c r="CM38" s="255"/>
      <c r="CN38" s="255"/>
      <c r="CO38" s="255"/>
      <c r="CP38" s="255"/>
      <c r="CQ38" s="255"/>
      <c r="CR38" s="255"/>
      <c r="CS38" s="255"/>
      <c r="CT38" s="255"/>
      <c r="CU38" s="255"/>
      <c r="CV38" s="255"/>
      <c r="CW38" s="255"/>
      <c r="CX38" s="255"/>
      <c r="CY38" s="255"/>
      <c r="CZ38" s="255"/>
      <c r="DA38" s="255"/>
      <c r="DB38" s="255"/>
      <c r="DC38" s="255"/>
      <c r="DD38" s="255"/>
      <c r="DE38" s="255"/>
      <c r="DF38" s="255"/>
      <c r="DG38" s="255"/>
      <c r="DH38" s="255"/>
      <c r="DI38" s="255"/>
      <c r="DJ38" s="255"/>
      <c r="DK38" s="255"/>
      <c r="DL38" s="255"/>
    </row>
    <row r="39" spans="1:116" x14ac:dyDescent="0.25">
      <c r="A39" s="256" t="s">
        <v>2317</v>
      </c>
      <c r="B39" s="257" t="s">
        <v>7295</v>
      </c>
      <c r="C39" s="260">
        <v>0.8790999934</v>
      </c>
      <c r="D39" s="261">
        <v>10</v>
      </c>
      <c r="E39" s="260">
        <v>0.72</v>
      </c>
      <c r="F39" s="260">
        <v>3.3</v>
      </c>
      <c r="G39" s="260">
        <v>0.57901026190000005</v>
      </c>
      <c r="H39" s="260">
        <v>48.9</v>
      </c>
      <c r="I39" s="261">
        <v>2</v>
      </c>
      <c r="J39" s="261" t="str">
        <f>IFERROR(VLOOKUP($B39,'Core Indicators'!$E$3:$EU$906,147,FALSE),"x")</f>
        <v>x</v>
      </c>
      <c r="K39" s="262">
        <v>-1.1497093438999999</v>
      </c>
      <c r="L39" s="260">
        <v>2.5</v>
      </c>
      <c r="M39" s="261">
        <v>20</v>
      </c>
      <c r="N39" s="261">
        <v>19</v>
      </c>
      <c r="O39" s="261">
        <f>IFERROR(VLOOKUP(B39,'Core Indicators'!$E$3:$G$9906,3,FALSE),"x")</f>
        <v>5599000</v>
      </c>
      <c r="P39" s="261">
        <v>341500</v>
      </c>
      <c r="Q39" s="255"/>
      <c r="R39" s="255"/>
      <c r="S39" s="255"/>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5"/>
      <c r="BK39" s="255"/>
      <c r="BL39" s="255"/>
      <c r="BM39" s="255"/>
      <c r="BN39" s="255"/>
      <c r="BO39" s="255"/>
      <c r="BP39" s="255"/>
      <c r="BQ39" s="255"/>
      <c r="BR39" s="255"/>
      <c r="BS39" s="255"/>
      <c r="BT39" s="255"/>
      <c r="BU39" s="255"/>
      <c r="BV39" s="255"/>
      <c r="BW39" s="255"/>
      <c r="BX39" s="255"/>
      <c r="BY39" s="255"/>
      <c r="BZ39" s="255"/>
      <c r="CA39" s="255"/>
      <c r="CB39" s="255"/>
      <c r="CC39" s="255"/>
      <c r="CD39" s="255"/>
      <c r="CE39" s="255"/>
      <c r="CF39" s="255"/>
      <c r="CG39" s="255"/>
      <c r="CH39" s="255"/>
      <c r="CI39" s="255"/>
      <c r="CJ39" s="255"/>
      <c r="CK39" s="255"/>
      <c r="CL39" s="255"/>
      <c r="CM39" s="255"/>
      <c r="CN39" s="255"/>
      <c r="CO39" s="255"/>
      <c r="CP39" s="255"/>
      <c r="CQ39" s="255"/>
      <c r="CR39" s="255"/>
      <c r="CS39" s="255"/>
      <c r="CT39" s="255"/>
      <c r="CU39" s="255"/>
      <c r="CV39" s="255"/>
      <c r="CW39" s="255"/>
      <c r="CX39" s="255"/>
      <c r="CY39" s="255"/>
      <c r="CZ39" s="255"/>
      <c r="DA39" s="255"/>
      <c r="DB39" s="255"/>
      <c r="DC39" s="255"/>
      <c r="DD39" s="255"/>
      <c r="DE39" s="255"/>
      <c r="DF39" s="255"/>
      <c r="DG39" s="255"/>
      <c r="DH39" s="255"/>
      <c r="DI39" s="255"/>
      <c r="DJ39" s="255"/>
      <c r="DK39" s="255"/>
      <c r="DL39" s="255"/>
    </row>
    <row r="40" spans="1:116" x14ac:dyDescent="0.25">
      <c r="A40" s="256" t="s">
        <v>419</v>
      </c>
      <c r="B40" s="257" t="s">
        <v>7296</v>
      </c>
      <c r="C40" s="260">
        <v>0.41304397009999999</v>
      </c>
      <c r="D40" s="261">
        <v>10</v>
      </c>
      <c r="E40" s="260">
        <v>0.247</v>
      </c>
      <c r="F40" s="260">
        <v>6.7</v>
      </c>
      <c r="G40" s="260">
        <v>0.41050226350000002</v>
      </c>
      <c r="H40" s="260">
        <v>51.3</v>
      </c>
      <c r="I40" s="261">
        <v>8</v>
      </c>
      <c r="J40" s="261">
        <f>IFERROR(VLOOKUP($B40,'Core Indicators'!$E$3:$EU$906,147,FALSE),"x")</f>
        <v>471</v>
      </c>
      <c r="K40" s="262">
        <v>-0.41692885759999998</v>
      </c>
      <c r="L40" s="260">
        <v>6.25</v>
      </c>
      <c r="M40" s="261">
        <v>66</v>
      </c>
      <c r="N40" s="261">
        <v>37</v>
      </c>
      <c r="O40" s="261">
        <f>IFERROR(VLOOKUP(B40,'Core Indicators'!$E$3:$G$9906,3,FALSE),"x")</f>
        <v>50300000</v>
      </c>
      <c r="P40" s="261">
        <v>1109500</v>
      </c>
      <c r="Q40" s="255"/>
      <c r="R40" s="255"/>
      <c r="S40" s="255"/>
      <c r="T40" s="255"/>
      <c r="U40" s="255"/>
      <c r="V40" s="255"/>
      <c r="W40" s="255"/>
      <c r="X40" s="255"/>
      <c r="Y40" s="255"/>
      <c r="Z40" s="255"/>
      <c r="AA40" s="255"/>
      <c r="AB40" s="255"/>
      <c r="AC40" s="255"/>
      <c r="AD40" s="255"/>
      <c r="AE40" s="255"/>
      <c r="AF40" s="255"/>
      <c r="AG40" s="255"/>
      <c r="AH40" s="255"/>
      <c r="AI40" s="255"/>
      <c r="AJ40" s="255"/>
      <c r="AK40" s="255"/>
      <c r="AL40" s="255"/>
      <c r="AM40" s="255"/>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5"/>
      <c r="BK40" s="255"/>
      <c r="BL40" s="255"/>
      <c r="BM40" s="255"/>
      <c r="BN40" s="255"/>
      <c r="BO40" s="255"/>
      <c r="BP40" s="255"/>
      <c r="BQ40" s="255"/>
      <c r="BR40" s="255"/>
      <c r="BS40" s="255"/>
      <c r="BT40" s="255"/>
      <c r="BU40" s="255"/>
      <c r="BV40" s="255"/>
      <c r="BW40" s="255"/>
      <c r="BX40" s="255"/>
      <c r="BY40" s="255"/>
      <c r="BZ40" s="255"/>
      <c r="CA40" s="255"/>
      <c r="CB40" s="255"/>
      <c r="CC40" s="255"/>
      <c r="CD40" s="255"/>
      <c r="CE40" s="255"/>
      <c r="CF40" s="255"/>
      <c r="CG40" s="255"/>
      <c r="CH40" s="255"/>
      <c r="CI40" s="255"/>
      <c r="CJ40" s="255"/>
      <c r="CK40" s="255"/>
      <c r="CL40" s="255"/>
      <c r="CM40" s="255"/>
      <c r="CN40" s="255"/>
      <c r="CO40" s="255"/>
      <c r="CP40" s="255"/>
      <c r="CQ40" s="255"/>
      <c r="CR40" s="255"/>
      <c r="CS40" s="255"/>
      <c r="CT40" s="255"/>
      <c r="CU40" s="255"/>
      <c r="CV40" s="255"/>
      <c r="CW40" s="255"/>
      <c r="CX40" s="255"/>
      <c r="CY40" s="255"/>
      <c r="CZ40" s="255"/>
      <c r="DA40" s="255"/>
      <c r="DB40" s="255"/>
      <c r="DC40" s="255"/>
      <c r="DD40" s="255"/>
      <c r="DE40" s="255"/>
      <c r="DF40" s="255"/>
      <c r="DG40" s="255"/>
      <c r="DH40" s="255"/>
      <c r="DI40" s="255"/>
      <c r="DJ40" s="255"/>
      <c r="DK40" s="255"/>
      <c r="DL40" s="255"/>
    </row>
    <row r="41" spans="1:116" x14ac:dyDescent="0.25">
      <c r="A41" s="256" t="s">
        <v>7297</v>
      </c>
      <c r="B41" s="257" t="s">
        <v>7298</v>
      </c>
      <c r="C41" s="260">
        <v>0.54602201459999999</v>
      </c>
      <c r="D41" s="261">
        <v>10</v>
      </c>
      <c r="E41" s="260">
        <v>0</v>
      </c>
      <c r="F41" s="260" t="s">
        <v>14</v>
      </c>
      <c r="G41" s="260" t="s">
        <v>14</v>
      </c>
      <c r="H41" s="260">
        <v>45.3</v>
      </c>
      <c r="I41" s="261">
        <v>0</v>
      </c>
      <c r="J41" s="261" t="str">
        <f>IFERROR(VLOOKUP($B41,'Core Indicators'!$E$3:$EU$906,147,FALSE),"x")</f>
        <v>x</v>
      </c>
      <c r="K41" s="262">
        <v>-1.0875025988</v>
      </c>
      <c r="L41" s="260" t="s">
        <v>14</v>
      </c>
      <c r="M41" s="261">
        <v>44</v>
      </c>
      <c r="N41" s="261">
        <v>25</v>
      </c>
      <c r="O41" s="261" t="str">
        <f>IFERROR(VLOOKUP(B41,'Core Indicators'!$E$3:$G$9906,3,FALSE),"x")</f>
        <v>x</v>
      </c>
      <c r="P41" s="261">
        <v>1861</v>
      </c>
      <c r="Q41" s="255"/>
      <c r="R41" s="255"/>
      <c r="S41" s="255"/>
      <c r="T41" s="255"/>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5"/>
      <c r="BK41" s="255"/>
      <c r="BL41" s="255"/>
      <c r="BM41" s="255"/>
      <c r="BN41" s="255"/>
      <c r="BO41" s="255"/>
      <c r="BP41" s="255"/>
      <c r="BQ41" s="255"/>
      <c r="BR41" s="255"/>
      <c r="BS41" s="255"/>
      <c r="BT41" s="255"/>
      <c r="BU41" s="255"/>
      <c r="BV41" s="255"/>
      <c r="BW41" s="255"/>
      <c r="BX41" s="255"/>
      <c r="BY41" s="255"/>
      <c r="BZ41" s="255"/>
      <c r="CA41" s="255"/>
      <c r="CB41" s="255"/>
      <c r="CC41" s="255"/>
      <c r="CD41" s="255"/>
      <c r="CE41" s="255"/>
      <c r="CF41" s="255"/>
      <c r="CG41" s="255"/>
      <c r="CH41" s="255"/>
      <c r="CI41" s="255"/>
      <c r="CJ41" s="255"/>
      <c r="CK41" s="255"/>
      <c r="CL41" s="255"/>
      <c r="CM41" s="255"/>
      <c r="CN41" s="255"/>
      <c r="CO41" s="255"/>
      <c r="CP41" s="255"/>
      <c r="CQ41" s="255"/>
      <c r="CR41" s="255"/>
      <c r="CS41" s="255"/>
      <c r="CT41" s="255"/>
      <c r="CU41" s="255"/>
      <c r="CV41" s="255"/>
      <c r="CW41" s="255"/>
      <c r="CX41" s="255"/>
      <c r="CY41" s="255"/>
      <c r="CZ41" s="255"/>
      <c r="DA41" s="255"/>
      <c r="DB41" s="255"/>
      <c r="DC41" s="255"/>
      <c r="DD41" s="255"/>
      <c r="DE41" s="255"/>
      <c r="DF41" s="255"/>
      <c r="DG41" s="255"/>
      <c r="DH41" s="255"/>
      <c r="DI41" s="255"/>
      <c r="DJ41" s="255"/>
      <c r="DK41" s="255"/>
      <c r="DL41" s="255"/>
    </row>
    <row r="42" spans="1:116" x14ac:dyDescent="0.25">
      <c r="A42" s="256" t="s">
        <v>7299</v>
      </c>
      <c r="B42" s="257" t="s">
        <v>7300</v>
      </c>
      <c r="C42" s="260">
        <v>0</v>
      </c>
      <c r="D42" s="261">
        <v>13</v>
      </c>
      <c r="E42" s="260">
        <v>0</v>
      </c>
      <c r="F42" s="260" t="s">
        <v>14</v>
      </c>
      <c r="G42" s="260">
        <v>0.37196926270000003</v>
      </c>
      <c r="H42" s="260">
        <v>42.4</v>
      </c>
      <c r="I42" s="261">
        <v>0</v>
      </c>
      <c r="J42" s="261" t="str">
        <f>IFERROR(VLOOKUP($B42,'Core Indicators'!$E$3:$EU$906,147,FALSE),"x")</f>
        <v>x</v>
      </c>
      <c r="K42" s="262">
        <v>0.51534461980000001</v>
      </c>
      <c r="L42" s="260" t="s">
        <v>14</v>
      </c>
      <c r="M42" s="261">
        <v>92</v>
      </c>
      <c r="N42" s="261">
        <v>58</v>
      </c>
      <c r="O42" s="261" t="str">
        <f>IFERROR(VLOOKUP(B42,'Core Indicators'!$E$3:$G$9906,3,FALSE),"x")</f>
        <v>x</v>
      </c>
      <c r="P42" s="261">
        <v>4030</v>
      </c>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55"/>
      <c r="BX42" s="255"/>
      <c r="BY42" s="255"/>
      <c r="BZ42" s="255"/>
      <c r="CA42" s="255"/>
      <c r="CB42" s="255"/>
      <c r="CC42" s="255"/>
      <c r="CD42" s="255"/>
      <c r="CE42" s="255"/>
      <c r="CF42" s="255"/>
      <c r="CG42" s="255"/>
      <c r="CH42" s="255"/>
      <c r="CI42" s="255"/>
      <c r="CJ42" s="255"/>
      <c r="CK42" s="255"/>
      <c r="CL42" s="255"/>
      <c r="CM42" s="255"/>
      <c r="CN42" s="255"/>
      <c r="CO42" s="255"/>
      <c r="CP42" s="255"/>
      <c r="CQ42" s="255"/>
      <c r="CR42" s="255"/>
      <c r="CS42" s="255"/>
      <c r="CT42" s="255"/>
      <c r="CU42" s="255"/>
      <c r="CV42" s="255"/>
      <c r="CW42" s="255"/>
      <c r="CX42" s="255"/>
      <c r="CY42" s="255"/>
      <c r="CZ42" s="255"/>
      <c r="DA42" s="255"/>
      <c r="DB42" s="255"/>
      <c r="DC42" s="255"/>
      <c r="DD42" s="255"/>
      <c r="DE42" s="255"/>
      <c r="DF42" s="255"/>
      <c r="DG42" s="255"/>
      <c r="DH42" s="255"/>
      <c r="DI42" s="255"/>
      <c r="DJ42" s="255"/>
      <c r="DK42" s="255"/>
      <c r="DL42" s="255"/>
    </row>
    <row r="43" spans="1:116" x14ac:dyDescent="0.25">
      <c r="A43" s="256" t="s">
        <v>954</v>
      </c>
      <c r="B43" s="257" t="s">
        <v>7301</v>
      </c>
      <c r="C43" s="260">
        <v>0.29277097899999999</v>
      </c>
      <c r="D43" s="261">
        <v>11</v>
      </c>
      <c r="E43" s="260">
        <v>0.02</v>
      </c>
      <c r="F43" s="260">
        <v>9.0500000000000007</v>
      </c>
      <c r="G43" s="260">
        <v>0.28514079650000002</v>
      </c>
      <c r="H43" s="260">
        <v>48.2</v>
      </c>
      <c r="I43" s="261">
        <v>0</v>
      </c>
      <c r="J43" s="261">
        <f>IFERROR(VLOOKUP($B43,'Core Indicators'!$E$3:$EU$906,147,FALSE),"x")</f>
        <v>0</v>
      </c>
      <c r="K43" s="262">
        <v>0.54409223789999994</v>
      </c>
      <c r="L43" s="260">
        <v>9.5</v>
      </c>
      <c r="M43" s="261">
        <v>91</v>
      </c>
      <c r="N43" s="261">
        <v>56</v>
      </c>
      <c r="O43" s="261">
        <f>IFERROR(VLOOKUP(B43,'Core Indicators'!$E$3:$G$9906,3,FALSE),"x")</f>
        <v>5197000</v>
      </c>
      <c r="P43" s="261">
        <v>51060</v>
      </c>
      <c r="Q43" s="255"/>
      <c r="R43" s="255"/>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255"/>
      <c r="BX43" s="255"/>
      <c r="BY43" s="255"/>
      <c r="BZ43" s="255"/>
      <c r="CA43" s="255"/>
      <c r="CB43" s="255"/>
      <c r="CC43" s="255"/>
      <c r="CD43" s="255"/>
      <c r="CE43" s="255"/>
      <c r="CF43" s="255"/>
      <c r="CG43" s="255"/>
      <c r="CH43" s="255"/>
      <c r="CI43" s="255"/>
      <c r="CJ43" s="255"/>
      <c r="CK43" s="255"/>
      <c r="CL43" s="255"/>
      <c r="CM43" s="255"/>
      <c r="CN43" s="255"/>
      <c r="CO43" s="255"/>
      <c r="CP43" s="255"/>
      <c r="CQ43" s="255"/>
      <c r="CR43" s="255"/>
      <c r="CS43" s="255"/>
      <c r="CT43" s="255"/>
      <c r="CU43" s="255"/>
      <c r="CV43" s="255"/>
      <c r="CW43" s="255"/>
      <c r="CX43" s="255"/>
      <c r="CY43" s="255"/>
      <c r="CZ43" s="255"/>
      <c r="DA43" s="255"/>
      <c r="DB43" s="255"/>
      <c r="DC43" s="255"/>
      <c r="DD43" s="255"/>
      <c r="DE43" s="255"/>
      <c r="DF43" s="255"/>
      <c r="DG43" s="255"/>
      <c r="DH43" s="255"/>
      <c r="DI43" s="255"/>
      <c r="DJ43" s="255"/>
      <c r="DK43" s="255"/>
      <c r="DL43" s="255"/>
    </row>
    <row r="44" spans="1:116" x14ac:dyDescent="0.25">
      <c r="A44" s="256" t="s">
        <v>7302</v>
      </c>
      <c r="B44" s="257" t="s">
        <v>7303</v>
      </c>
      <c r="C44" s="260">
        <v>0.46023803670000002</v>
      </c>
      <c r="D44" s="261">
        <v>0</v>
      </c>
      <c r="E44" s="260">
        <v>0</v>
      </c>
      <c r="F44" s="260">
        <v>3.5333333332999999</v>
      </c>
      <c r="G44" s="260">
        <v>0.31249158030000002</v>
      </c>
      <c r="H44" s="260" t="s">
        <v>14</v>
      </c>
      <c r="I44" s="261">
        <v>0</v>
      </c>
      <c r="J44" s="261" t="str">
        <f>IFERROR(VLOOKUP($B44,'Core Indicators'!$E$3:$EU$906,147,FALSE),"x")</f>
        <v>x</v>
      </c>
      <c r="K44" s="262">
        <v>-0.32248908279999999</v>
      </c>
      <c r="L44" s="260">
        <v>3.25</v>
      </c>
      <c r="M44" s="261">
        <v>14</v>
      </c>
      <c r="N44" s="261">
        <v>48</v>
      </c>
      <c r="O44" s="261" t="str">
        <f>IFERROR(VLOOKUP(B44,'Core Indicators'!$E$3:$G$9906,3,FALSE),"x")</f>
        <v>x</v>
      </c>
      <c r="P44" s="261">
        <v>104020</v>
      </c>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row>
    <row r="45" spans="1:116" x14ac:dyDescent="0.25">
      <c r="A45" s="256" t="s">
        <v>7304</v>
      </c>
      <c r="B45" s="257" t="s">
        <v>7305</v>
      </c>
      <c r="C45" s="260">
        <v>0.32759997839999999</v>
      </c>
      <c r="D45" s="261">
        <v>11</v>
      </c>
      <c r="E45" s="260">
        <v>0</v>
      </c>
      <c r="F45" s="260" t="s">
        <v>14</v>
      </c>
      <c r="G45" s="260">
        <v>8.6124699200000002E-2</v>
      </c>
      <c r="H45" s="260">
        <v>32.700000000000003</v>
      </c>
      <c r="I45" s="261">
        <v>4</v>
      </c>
      <c r="J45" s="261" t="str">
        <f>IFERROR(VLOOKUP($B45,'Core Indicators'!$E$3:$EU$906,147,FALSE),"x")</f>
        <v>x</v>
      </c>
      <c r="K45" s="262">
        <v>0.75989937780000005</v>
      </c>
      <c r="L45" s="260" t="s">
        <v>14</v>
      </c>
      <c r="M45" s="261">
        <v>94</v>
      </c>
      <c r="N45" s="261">
        <v>58</v>
      </c>
      <c r="O45" s="261" t="str">
        <f>IFERROR(VLOOKUP(B45,'Core Indicators'!$E$3:$G$9906,3,FALSE),"x")</f>
        <v>x</v>
      </c>
      <c r="P45" s="261">
        <v>9240</v>
      </c>
      <c r="Q45" s="255"/>
      <c r="R45" s="255"/>
      <c r="S45" s="255"/>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255"/>
      <c r="BX45" s="255"/>
      <c r="BY45" s="255"/>
      <c r="BZ45" s="255"/>
      <c r="CA45" s="255"/>
      <c r="CB45" s="255"/>
      <c r="CC45" s="255"/>
      <c r="CD45" s="255"/>
      <c r="CE45" s="255"/>
      <c r="CF45" s="255"/>
      <c r="CG45" s="255"/>
      <c r="CH45" s="255"/>
      <c r="CI45" s="255"/>
      <c r="CJ45" s="255"/>
      <c r="CK45" s="255"/>
      <c r="CL45" s="255"/>
      <c r="CM45" s="255"/>
      <c r="CN45" s="255"/>
      <c r="CO45" s="255"/>
      <c r="CP45" s="255"/>
      <c r="CQ45" s="255"/>
      <c r="CR45" s="255"/>
      <c r="CS45" s="255"/>
      <c r="CT45" s="255"/>
      <c r="CU45" s="255"/>
      <c r="CV45" s="255"/>
      <c r="CW45" s="255"/>
      <c r="CX45" s="255"/>
      <c r="CY45" s="255"/>
      <c r="CZ45" s="255"/>
      <c r="DA45" s="255"/>
      <c r="DB45" s="255"/>
      <c r="DC45" s="255"/>
      <c r="DD45" s="255"/>
      <c r="DE45" s="255"/>
      <c r="DF45" s="255"/>
      <c r="DG45" s="255"/>
      <c r="DH45" s="255"/>
      <c r="DI45" s="255"/>
      <c r="DJ45" s="255"/>
      <c r="DK45" s="255"/>
      <c r="DL45" s="255"/>
    </row>
    <row r="46" spans="1:116" x14ac:dyDescent="0.25">
      <c r="A46" s="256" t="s">
        <v>7306</v>
      </c>
      <c r="B46" s="257" t="s">
        <v>7307</v>
      </c>
      <c r="C46" s="260">
        <v>5.5215994400000003E-2</v>
      </c>
      <c r="D46" s="261">
        <v>11</v>
      </c>
      <c r="E46" s="260">
        <v>5.7000000000000002E-2</v>
      </c>
      <c r="F46" s="260">
        <v>9.35</v>
      </c>
      <c r="G46" s="260">
        <v>0.1374148355</v>
      </c>
      <c r="H46" s="260">
        <v>25</v>
      </c>
      <c r="I46" s="261">
        <v>0</v>
      </c>
      <c r="J46" s="261" t="str">
        <f>IFERROR(VLOOKUP($B46,'Core Indicators'!$E$3:$EU$906,147,FALSE),"x")</f>
        <v>x</v>
      </c>
      <c r="K46" s="262">
        <v>1.0465040207</v>
      </c>
      <c r="L46" s="260">
        <v>9</v>
      </c>
      <c r="M46" s="261">
        <v>91</v>
      </c>
      <c r="N46" s="261">
        <v>56</v>
      </c>
      <c r="O46" s="261" t="str">
        <f>IFERROR(VLOOKUP(B46,'Core Indicators'!$E$3:$G$9906,3,FALSE),"x")</f>
        <v>x</v>
      </c>
      <c r="P46" s="261">
        <v>77210</v>
      </c>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55"/>
      <c r="BX46" s="255"/>
      <c r="BY46" s="255"/>
      <c r="BZ46" s="255"/>
      <c r="CA46" s="255"/>
      <c r="CB46" s="255"/>
      <c r="CC46" s="255"/>
      <c r="CD46" s="255"/>
      <c r="CE46" s="255"/>
      <c r="CF46" s="255"/>
      <c r="CG46" s="255"/>
      <c r="CH46" s="255"/>
      <c r="CI46" s="255"/>
      <c r="CJ46" s="255"/>
      <c r="CK46" s="255"/>
      <c r="CL46" s="255"/>
      <c r="CM46" s="255"/>
      <c r="CN46" s="255"/>
      <c r="CO46" s="255"/>
      <c r="CP46" s="255"/>
      <c r="CQ46" s="255"/>
      <c r="CR46" s="255"/>
      <c r="CS46" s="255"/>
      <c r="CT46" s="255"/>
      <c r="CU46" s="255"/>
      <c r="CV46" s="255"/>
      <c r="CW46" s="255"/>
      <c r="CX46" s="255"/>
      <c r="CY46" s="255"/>
      <c r="CZ46" s="255"/>
      <c r="DA46" s="255"/>
      <c r="DB46" s="255"/>
      <c r="DC46" s="255"/>
      <c r="DD46" s="255"/>
      <c r="DE46" s="255"/>
      <c r="DF46" s="255"/>
      <c r="DG46" s="255"/>
      <c r="DH46" s="255"/>
      <c r="DI46" s="255"/>
      <c r="DJ46" s="255"/>
      <c r="DK46" s="255"/>
      <c r="DL46" s="255"/>
    </row>
    <row r="47" spans="1:116" x14ac:dyDescent="0.25">
      <c r="A47" s="256" t="s">
        <v>7308</v>
      </c>
      <c r="B47" s="257" t="s">
        <v>7309</v>
      </c>
      <c r="C47" s="260">
        <v>0</v>
      </c>
      <c r="D47" s="261">
        <v>11</v>
      </c>
      <c r="E47" s="260">
        <v>0</v>
      </c>
      <c r="F47" s="260" t="s">
        <v>14</v>
      </c>
      <c r="G47" s="260">
        <v>8.3537887399999997E-2</v>
      </c>
      <c r="H47" s="260">
        <v>31.9</v>
      </c>
      <c r="I47" s="261">
        <v>6</v>
      </c>
      <c r="J47" s="261" t="str">
        <f>IFERROR(VLOOKUP($B47,'Core Indicators'!$E$3:$EU$906,147,FALSE),"x")</f>
        <v>x</v>
      </c>
      <c r="K47" s="262">
        <v>1.618773222</v>
      </c>
      <c r="L47" s="260" t="s">
        <v>14</v>
      </c>
      <c r="M47" s="261">
        <v>94</v>
      </c>
      <c r="N47" s="261">
        <v>80</v>
      </c>
      <c r="O47" s="261" t="str">
        <f>IFERROR(VLOOKUP(B47,'Core Indicators'!$E$3:$G$9906,3,FALSE),"x")</f>
        <v>x</v>
      </c>
      <c r="P47" s="261">
        <v>348900</v>
      </c>
      <c r="Q47" s="255"/>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255"/>
      <c r="BX47" s="255"/>
      <c r="BY47" s="255"/>
      <c r="BZ47" s="255"/>
      <c r="CA47" s="255"/>
      <c r="CB47" s="255"/>
      <c r="CC47" s="255"/>
      <c r="CD47" s="255"/>
      <c r="CE47" s="255"/>
      <c r="CF47" s="255"/>
      <c r="CG47" s="255"/>
      <c r="CH47" s="255"/>
      <c r="CI47" s="255"/>
      <c r="CJ47" s="255"/>
      <c r="CK47" s="255"/>
      <c r="CL47" s="255"/>
      <c r="CM47" s="255"/>
      <c r="CN47" s="255"/>
      <c r="CO47" s="255"/>
      <c r="CP47" s="255"/>
      <c r="CQ47" s="255"/>
      <c r="CR47" s="255"/>
      <c r="CS47" s="255"/>
      <c r="CT47" s="255"/>
      <c r="CU47" s="255"/>
      <c r="CV47" s="255"/>
      <c r="CW47" s="255"/>
      <c r="CX47" s="255"/>
      <c r="CY47" s="255"/>
      <c r="CZ47" s="255"/>
      <c r="DA47" s="255"/>
      <c r="DB47" s="255"/>
      <c r="DC47" s="255"/>
      <c r="DD47" s="255"/>
      <c r="DE47" s="255"/>
      <c r="DF47" s="255"/>
      <c r="DG47" s="255"/>
      <c r="DH47" s="255"/>
      <c r="DI47" s="255"/>
      <c r="DJ47" s="255"/>
      <c r="DK47" s="255"/>
      <c r="DL47" s="255"/>
    </row>
    <row r="48" spans="1:116" x14ac:dyDescent="0.25">
      <c r="A48" s="256" t="s">
        <v>441</v>
      </c>
      <c r="B48" s="257" t="s">
        <v>7310</v>
      </c>
      <c r="C48" s="260">
        <v>0.56789997659999991</v>
      </c>
      <c r="D48" s="261">
        <v>6</v>
      </c>
      <c r="E48" s="260">
        <v>0</v>
      </c>
      <c r="F48" s="260">
        <v>3.7833333332999999</v>
      </c>
      <c r="G48" s="260" t="s">
        <v>14</v>
      </c>
      <c r="H48" s="260">
        <v>41.6</v>
      </c>
      <c r="I48" s="261">
        <v>6</v>
      </c>
      <c r="J48" s="261">
        <f>IFERROR(VLOOKUP($B48,'Core Indicators'!$E$3:$EU$906,147,FALSE),"x")</f>
        <v>6</v>
      </c>
      <c r="K48" s="262">
        <v>-0.91440337900000002</v>
      </c>
      <c r="L48" s="260">
        <v>3</v>
      </c>
      <c r="M48" s="261">
        <v>24</v>
      </c>
      <c r="N48" s="261">
        <v>30</v>
      </c>
      <c r="O48" s="261">
        <f>IFERROR(VLOOKUP(B48,'Core Indicators'!$E$3:$G$9906,3,FALSE),"x")</f>
        <v>1023000</v>
      </c>
      <c r="P48" s="261">
        <v>23180</v>
      </c>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255"/>
      <c r="BX48" s="255"/>
      <c r="BY48" s="255"/>
      <c r="BZ48" s="255"/>
      <c r="CA48" s="255"/>
      <c r="CB48" s="255"/>
      <c r="CC48" s="255"/>
      <c r="CD48" s="255"/>
      <c r="CE48" s="255"/>
      <c r="CF48" s="255"/>
      <c r="CG48" s="255"/>
      <c r="CH48" s="255"/>
      <c r="CI48" s="255"/>
      <c r="CJ48" s="255"/>
      <c r="CK48" s="255"/>
      <c r="CL48" s="255"/>
      <c r="CM48" s="255"/>
      <c r="CN48" s="255"/>
      <c r="CO48" s="255"/>
      <c r="CP48" s="255"/>
      <c r="CQ48" s="255"/>
      <c r="CR48" s="255"/>
      <c r="CS48" s="255"/>
      <c r="CT48" s="255"/>
      <c r="CU48" s="255"/>
      <c r="CV48" s="255"/>
      <c r="CW48" s="255"/>
      <c r="CX48" s="255"/>
      <c r="CY48" s="255"/>
      <c r="CZ48" s="255"/>
      <c r="DA48" s="255"/>
      <c r="DB48" s="255"/>
      <c r="DC48" s="255"/>
      <c r="DD48" s="255"/>
      <c r="DE48" s="255"/>
      <c r="DF48" s="255"/>
      <c r="DG48" s="255"/>
      <c r="DH48" s="255"/>
      <c r="DI48" s="255"/>
      <c r="DJ48" s="255"/>
      <c r="DK48" s="255"/>
      <c r="DL48" s="255"/>
    </row>
    <row r="49" spans="1:116" x14ac:dyDescent="0.25">
      <c r="A49" s="256" t="s">
        <v>7311</v>
      </c>
      <c r="B49" s="257" t="s">
        <v>7312</v>
      </c>
      <c r="C49" s="260">
        <v>0</v>
      </c>
      <c r="D49" s="261">
        <v>13</v>
      </c>
      <c r="E49" s="260">
        <v>0</v>
      </c>
      <c r="F49" s="260" t="s">
        <v>14</v>
      </c>
      <c r="G49" s="260" t="s">
        <v>14</v>
      </c>
      <c r="H49" s="260" t="s">
        <v>14</v>
      </c>
      <c r="I49" s="261">
        <v>0</v>
      </c>
      <c r="J49" s="261" t="str">
        <f>IFERROR(VLOOKUP($B49,'Core Indicators'!$E$3:$EU$906,147,FALSE),"x")</f>
        <v>x</v>
      </c>
      <c r="K49" s="262">
        <v>0.68633824590000003</v>
      </c>
      <c r="L49" s="260" t="s">
        <v>14</v>
      </c>
      <c r="M49" s="261">
        <v>93</v>
      </c>
      <c r="N49" s="261">
        <v>55</v>
      </c>
      <c r="O49" s="261" t="str">
        <f>IFERROR(VLOOKUP(B49,'Core Indicators'!$E$3:$G$9906,3,FALSE),"x")</f>
        <v>x</v>
      </c>
      <c r="P49" s="261">
        <v>750</v>
      </c>
      <c r="Q49" s="255"/>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255"/>
      <c r="BX49" s="255"/>
      <c r="BY49" s="255"/>
      <c r="BZ49" s="255"/>
      <c r="CA49" s="255"/>
      <c r="CB49" s="255"/>
      <c r="CC49" s="255"/>
      <c r="CD49" s="255"/>
      <c r="CE49" s="255"/>
      <c r="CF49" s="255"/>
      <c r="CG49" s="255"/>
      <c r="CH49" s="255"/>
      <c r="CI49" s="255"/>
      <c r="CJ49" s="255"/>
      <c r="CK49" s="255"/>
      <c r="CL49" s="255"/>
      <c r="CM49" s="255"/>
      <c r="CN49" s="255"/>
      <c r="CO49" s="255"/>
      <c r="CP49" s="255"/>
      <c r="CQ49" s="255"/>
      <c r="CR49" s="255"/>
      <c r="CS49" s="255"/>
      <c r="CT49" s="255"/>
      <c r="CU49" s="255"/>
      <c r="CV49" s="255"/>
      <c r="CW49" s="255"/>
      <c r="CX49" s="255"/>
      <c r="CY49" s="255"/>
      <c r="CZ49" s="255"/>
      <c r="DA49" s="255"/>
      <c r="DB49" s="255"/>
      <c r="DC49" s="255"/>
      <c r="DD49" s="255"/>
      <c r="DE49" s="255"/>
      <c r="DF49" s="255"/>
      <c r="DG49" s="255"/>
      <c r="DH49" s="255"/>
      <c r="DI49" s="255"/>
      <c r="DJ49" s="255"/>
      <c r="DK49" s="255"/>
      <c r="DL49" s="255"/>
    </row>
    <row r="50" spans="1:116" x14ac:dyDescent="0.25">
      <c r="A50" s="256" t="s">
        <v>7313</v>
      </c>
      <c r="B50" s="257" t="s">
        <v>7314</v>
      </c>
      <c r="C50" s="260">
        <v>0</v>
      </c>
      <c r="D50" s="261">
        <v>12</v>
      </c>
      <c r="E50" s="260">
        <v>0</v>
      </c>
      <c r="F50" s="260" t="s">
        <v>14</v>
      </c>
      <c r="G50" s="260">
        <v>3.95971736E-2</v>
      </c>
      <c r="H50" s="260">
        <v>28.2</v>
      </c>
      <c r="I50" s="261">
        <v>0</v>
      </c>
      <c r="J50" s="261" t="str">
        <f>IFERROR(VLOOKUP($B50,'Core Indicators'!$E$3:$EU$906,147,FALSE),"x")</f>
        <v>x</v>
      </c>
      <c r="K50" s="262">
        <v>1.8984570503</v>
      </c>
      <c r="L50" s="260" t="s">
        <v>14</v>
      </c>
      <c r="M50" s="261">
        <v>97</v>
      </c>
      <c r="N50" s="261">
        <v>87</v>
      </c>
      <c r="O50" s="261" t="str">
        <f>IFERROR(VLOOKUP(B50,'Core Indicators'!$E$3:$G$9906,3,FALSE),"x")</f>
        <v>x</v>
      </c>
      <c r="P50" s="261">
        <v>42262</v>
      </c>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255"/>
      <c r="BX50" s="255"/>
      <c r="BY50" s="255"/>
      <c r="BZ50" s="255"/>
      <c r="CA50" s="255"/>
      <c r="CB50" s="255"/>
      <c r="CC50" s="255"/>
      <c r="CD50" s="255"/>
      <c r="CE50" s="255"/>
      <c r="CF50" s="255"/>
      <c r="CG50" s="255"/>
      <c r="CH50" s="255"/>
      <c r="CI50" s="255"/>
      <c r="CJ50" s="255"/>
      <c r="CK50" s="255"/>
      <c r="CL50" s="255"/>
      <c r="CM50" s="255"/>
      <c r="CN50" s="255"/>
      <c r="CO50" s="255"/>
      <c r="CP50" s="255"/>
      <c r="CQ50" s="255"/>
      <c r="CR50" s="255"/>
      <c r="CS50" s="255"/>
      <c r="CT50" s="255"/>
      <c r="CU50" s="255"/>
      <c r="CV50" s="255"/>
      <c r="CW50" s="255"/>
      <c r="CX50" s="255"/>
      <c r="CY50" s="255"/>
      <c r="CZ50" s="255"/>
      <c r="DA50" s="255"/>
      <c r="DB50" s="255"/>
      <c r="DC50" s="255"/>
      <c r="DD50" s="255"/>
      <c r="DE50" s="255"/>
      <c r="DF50" s="255"/>
      <c r="DG50" s="255"/>
      <c r="DH50" s="255"/>
      <c r="DI50" s="255"/>
      <c r="DJ50" s="255"/>
      <c r="DK50" s="255"/>
      <c r="DL50" s="255"/>
    </row>
    <row r="51" spans="1:116" x14ac:dyDescent="0.25">
      <c r="A51" s="256" t="s">
        <v>7315</v>
      </c>
      <c r="B51" s="257" t="s">
        <v>7316</v>
      </c>
      <c r="C51" s="260">
        <v>0</v>
      </c>
      <c r="D51" s="261">
        <v>7</v>
      </c>
      <c r="E51" s="260">
        <v>7.0000000000000007E-2</v>
      </c>
      <c r="F51" s="260">
        <v>6.8</v>
      </c>
      <c r="G51" s="260">
        <v>0.4532722515</v>
      </c>
      <c r="H51" s="260">
        <v>41.9</v>
      </c>
      <c r="I51" s="261">
        <v>2</v>
      </c>
      <c r="J51" s="261" t="str">
        <f>IFERROR(VLOOKUP($B51,'Core Indicators'!$E$3:$EU$906,147,FALSE),"x")</f>
        <v>x</v>
      </c>
      <c r="K51" s="262">
        <v>-0.34769749639999997</v>
      </c>
      <c r="L51" s="260">
        <v>5.25</v>
      </c>
      <c r="M51" s="261">
        <v>67</v>
      </c>
      <c r="N51" s="261">
        <v>28</v>
      </c>
      <c r="O51" s="261" t="str">
        <f>IFERROR(VLOOKUP(B51,'Core Indicators'!$E$3:$G$9906,3,FALSE),"x")</f>
        <v>x</v>
      </c>
      <c r="P51" s="261">
        <v>48310</v>
      </c>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255"/>
      <c r="BX51" s="255"/>
      <c r="BY51" s="255"/>
      <c r="BZ51" s="255"/>
      <c r="CA51" s="255"/>
      <c r="CB51" s="255"/>
      <c r="CC51" s="255"/>
      <c r="CD51" s="255"/>
      <c r="CE51" s="255"/>
      <c r="CF51" s="255"/>
      <c r="CG51" s="255"/>
      <c r="CH51" s="255"/>
      <c r="CI51" s="255"/>
      <c r="CJ51" s="255"/>
      <c r="CK51" s="255"/>
      <c r="CL51" s="255"/>
      <c r="CM51" s="255"/>
      <c r="CN51" s="255"/>
      <c r="CO51" s="255"/>
      <c r="CP51" s="255"/>
      <c r="CQ51" s="255"/>
      <c r="CR51" s="255"/>
      <c r="CS51" s="255"/>
      <c r="CT51" s="255"/>
      <c r="CU51" s="255"/>
      <c r="CV51" s="255"/>
      <c r="CW51" s="255"/>
      <c r="CX51" s="255"/>
      <c r="CY51" s="255"/>
      <c r="CZ51" s="255"/>
      <c r="DA51" s="255"/>
      <c r="DB51" s="255"/>
      <c r="DC51" s="255"/>
      <c r="DD51" s="255"/>
      <c r="DE51" s="255"/>
      <c r="DF51" s="255"/>
      <c r="DG51" s="255"/>
      <c r="DH51" s="255"/>
      <c r="DI51" s="255"/>
      <c r="DJ51" s="255"/>
      <c r="DK51" s="255"/>
      <c r="DL51" s="255"/>
    </row>
    <row r="52" spans="1:116" x14ac:dyDescent="0.25">
      <c r="A52" s="256" t="s">
        <v>547</v>
      </c>
      <c r="B52" s="257" t="s">
        <v>7317</v>
      </c>
      <c r="C52" s="260">
        <v>0.40319995809999998</v>
      </c>
      <c r="D52" s="261">
        <v>3</v>
      </c>
      <c r="E52" s="260">
        <v>0.27</v>
      </c>
      <c r="F52" s="260">
        <v>4.7</v>
      </c>
      <c r="G52" s="260">
        <v>0.44306804239999997</v>
      </c>
      <c r="H52" s="260">
        <v>27.6</v>
      </c>
      <c r="I52" s="261">
        <v>6</v>
      </c>
      <c r="J52" s="261">
        <f>IFERROR(VLOOKUP($B52,'Core Indicators'!$E$3:$EU$906,147,FALSE),"x")</f>
        <v>852</v>
      </c>
      <c r="K52" s="262">
        <v>-0.81546378139999998</v>
      </c>
      <c r="L52" s="260">
        <v>4.25</v>
      </c>
      <c r="M52" s="261">
        <v>34</v>
      </c>
      <c r="N52" s="261">
        <v>35</v>
      </c>
      <c r="O52" s="261">
        <f>IFERROR(VLOOKUP(B52,'Core Indicators'!$E$3:$G$9906,3,FALSE),"x")</f>
        <v>43100000</v>
      </c>
      <c r="P52" s="261">
        <v>2381741</v>
      </c>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255"/>
      <c r="BX52" s="255"/>
      <c r="BY52" s="255"/>
      <c r="BZ52" s="255"/>
      <c r="CA52" s="255"/>
      <c r="CB52" s="255"/>
      <c r="CC52" s="255"/>
      <c r="CD52" s="255"/>
      <c r="CE52" s="255"/>
      <c r="CF52" s="255"/>
      <c r="CG52" s="255"/>
      <c r="CH52" s="255"/>
      <c r="CI52" s="255"/>
      <c r="CJ52" s="255"/>
      <c r="CK52" s="255"/>
      <c r="CL52" s="255"/>
      <c r="CM52" s="255"/>
      <c r="CN52" s="255"/>
      <c r="CO52" s="255"/>
      <c r="CP52" s="255"/>
      <c r="CQ52" s="255"/>
      <c r="CR52" s="255"/>
      <c r="CS52" s="255"/>
      <c r="CT52" s="255"/>
      <c r="CU52" s="255"/>
      <c r="CV52" s="255"/>
      <c r="CW52" s="255"/>
      <c r="CX52" s="255"/>
      <c r="CY52" s="255"/>
      <c r="CZ52" s="255"/>
      <c r="DA52" s="255"/>
      <c r="DB52" s="255"/>
      <c r="DC52" s="255"/>
      <c r="DD52" s="255"/>
      <c r="DE52" s="255"/>
      <c r="DF52" s="255"/>
      <c r="DG52" s="255"/>
      <c r="DH52" s="255"/>
      <c r="DI52" s="255"/>
      <c r="DJ52" s="255"/>
      <c r="DK52" s="255"/>
      <c r="DL52" s="255"/>
    </row>
    <row r="53" spans="1:116" x14ac:dyDescent="0.25">
      <c r="A53" s="256" t="s">
        <v>458</v>
      </c>
      <c r="B53" s="257" t="s">
        <v>7318</v>
      </c>
      <c r="C53" s="260">
        <v>0.32659999670000001</v>
      </c>
      <c r="D53" s="261">
        <v>9</v>
      </c>
      <c r="E53" s="260">
        <v>0.31</v>
      </c>
      <c r="F53" s="260">
        <v>7.2</v>
      </c>
      <c r="G53" s="260">
        <v>0.38886860010000002</v>
      </c>
      <c r="H53" s="260">
        <v>45.7</v>
      </c>
      <c r="I53" s="261">
        <v>6</v>
      </c>
      <c r="J53" s="261">
        <f>IFERROR(VLOOKUP($B53,'Core Indicators'!$E$3:$EU$906,147,FALSE),"x")</f>
        <v>1</v>
      </c>
      <c r="K53" s="262">
        <v>-0.57735705380000002</v>
      </c>
      <c r="L53" s="260">
        <v>6.5</v>
      </c>
      <c r="M53" s="261">
        <v>65</v>
      </c>
      <c r="N53" s="261">
        <v>38</v>
      </c>
      <c r="O53" s="261">
        <f>IFERROR(VLOOKUP(B53,'Core Indicators'!$E$3:$G$9906,3,FALSE),"x")</f>
        <v>14846000</v>
      </c>
      <c r="P53" s="261">
        <v>248360</v>
      </c>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55"/>
      <c r="BX53" s="255"/>
      <c r="BY53" s="255"/>
      <c r="BZ53" s="255"/>
      <c r="CA53" s="255"/>
      <c r="CB53" s="255"/>
      <c r="CC53" s="255"/>
      <c r="CD53" s="255"/>
      <c r="CE53" s="255"/>
      <c r="CF53" s="255"/>
      <c r="CG53" s="255"/>
      <c r="CH53" s="255"/>
      <c r="CI53" s="255"/>
      <c r="CJ53" s="255"/>
      <c r="CK53" s="255"/>
      <c r="CL53" s="255"/>
      <c r="CM53" s="255"/>
      <c r="CN53" s="255"/>
      <c r="CO53" s="255"/>
      <c r="CP53" s="255"/>
      <c r="CQ53" s="255"/>
      <c r="CR53" s="255"/>
      <c r="CS53" s="255"/>
      <c r="CT53" s="255"/>
      <c r="CU53" s="255"/>
      <c r="CV53" s="255"/>
      <c r="CW53" s="255"/>
      <c r="CX53" s="255"/>
      <c r="CY53" s="255"/>
      <c r="CZ53" s="255"/>
      <c r="DA53" s="255"/>
      <c r="DB53" s="255"/>
      <c r="DC53" s="255"/>
      <c r="DD53" s="255"/>
      <c r="DE53" s="255"/>
      <c r="DF53" s="255"/>
      <c r="DG53" s="255"/>
      <c r="DH53" s="255"/>
      <c r="DI53" s="255"/>
      <c r="DJ53" s="255"/>
      <c r="DK53" s="255"/>
      <c r="DL53" s="255"/>
    </row>
    <row r="54" spans="1:116" x14ac:dyDescent="0.25">
      <c r="A54" s="256" t="s">
        <v>243</v>
      </c>
      <c r="B54" s="257" t="s">
        <v>7319</v>
      </c>
      <c r="C54" s="260">
        <v>0.16379995159999999</v>
      </c>
      <c r="D54" s="261">
        <v>3</v>
      </c>
      <c r="E54" s="260">
        <v>0.09</v>
      </c>
      <c r="F54" s="260">
        <v>3.5</v>
      </c>
      <c r="G54" s="260">
        <v>0.44973590689999998</v>
      </c>
      <c r="H54" s="260">
        <v>31.5</v>
      </c>
      <c r="I54" s="261">
        <v>8</v>
      </c>
      <c r="J54" s="261">
        <f>IFERROR(VLOOKUP($B54,'Core Indicators'!$E$3:$EU$906,147,FALSE),"x")</f>
        <v>132</v>
      </c>
      <c r="K54" s="262">
        <v>-0.42084598540000001</v>
      </c>
      <c r="L54" s="260">
        <v>3</v>
      </c>
      <c r="M54" s="261">
        <v>21</v>
      </c>
      <c r="N54" s="261">
        <v>35</v>
      </c>
      <c r="O54" s="261">
        <f>IFERROR(VLOOKUP(B54,'Core Indicators'!$E$3:$G$9906,3,FALSE),"x")</f>
        <v>100388000</v>
      </c>
      <c r="P54" s="261">
        <v>995450</v>
      </c>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55"/>
      <c r="CQ54" s="255"/>
      <c r="CR54" s="255"/>
      <c r="CS54" s="255"/>
      <c r="CT54" s="255"/>
      <c r="CU54" s="255"/>
      <c r="CV54" s="255"/>
      <c r="CW54" s="255"/>
      <c r="CX54" s="255"/>
      <c r="CY54" s="255"/>
      <c r="CZ54" s="255"/>
      <c r="DA54" s="255"/>
      <c r="DB54" s="255"/>
      <c r="DC54" s="255"/>
      <c r="DD54" s="255"/>
      <c r="DE54" s="255"/>
      <c r="DF54" s="255"/>
      <c r="DG54" s="255"/>
      <c r="DH54" s="255"/>
      <c r="DI54" s="255"/>
      <c r="DJ54" s="255"/>
      <c r="DK54" s="255"/>
      <c r="DL54" s="255"/>
    </row>
    <row r="55" spans="1:116" x14ac:dyDescent="0.25">
      <c r="A55" s="256" t="s">
        <v>353</v>
      </c>
      <c r="B55" s="257" t="s">
        <v>7320</v>
      </c>
      <c r="C55" s="260">
        <v>0.61300002149999999</v>
      </c>
      <c r="D55" s="261">
        <v>0</v>
      </c>
      <c r="E55" s="260">
        <v>0</v>
      </c>
      <c r="F55" s="260">
        <v>2.1166666667</v>
      </c>
      <c r="G55" s="260" t="s">
        <v>14</v>
      </c>
      <c r="H55" s="260" t="s">
        <v>14</v>
      </c>
      <c r="I55" s="261">
        <v>10</v>
      </c>
      <c r="J55" s="261">
        <f>IFERROR(VLOOKUP($B55,'Core Indicators'!$E$3:$EU$906,147,FALSE),"x")</f>
        <v>0</v>
      </c>
      <c r="K55" s="262">
        <v>-1.5954957007999999</v>
      </c>
      <c r="L55" s="260">
        <v>1.25</v>
      </c>
      <c r="M55" s="261">
        <v>2</v>
      </c>
      <c r="N55" s="261">
        <v>23</v>
      </c>
      <c r="O55" s="261">
        <f>IFERROR(VLOOKUP(B55,'Core Indicators'!$E$3:$G$9906,3,FALSE),"x")</f>
        <v>3227000</v>
      </c>
      <c r="P55" s="261">
        <v>101000</v>
      </c>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55"/>
      <c r="BX55" s="255"/>
      <c r="BY55" s="255"/>
      <c r="BZ55" s="255"/>
      <c r="CA55" s="255"/>
      <c r="CB55" s="255"/>
      <c r="CC55" s="255"/>
      <c r="CD55" s="255"/>
      <c r="CE55" s="255"/>
      <c r="CF55" s="255"/>
      <c r="CG55" s="255"/>
      <c r="CH55" s="255"/>
      <c r="CI55" s="255"/>
      <c r="CJ55" s="255"/>
      <c r="CK55" s="255"/>
      <c r="CL55" s="255"/>
      <c r="CM55" s="255"/>
      <c r="CN55" s="255"/>
      <c r="CO55" s="255"/>
      <c r="CP55" s="255"/>
      <c r="CQ55" s="255"/>
      <c r="CR55" s="255"/>
      <c r="CS55" s="255"/>
      <c r="CT55" s="255"/>
      <c r="CU55" s="255"/>
      <c r="CV55" s="255"/>
      <c r="CW55" s="255"/>
      <c r="CX55" s="255"/>
      <c r="CY55" s="255"/>
      <c r="CZ55" s="255"/>
      <c r="DA55" s="255"/>
      <c r="DB55" s="255"/>
      <c r="DC55" s="255"/>
      <c r="DD55" s="255"/>
      <c r="DE55" s="255"/>
      <c r="DF55" s="255"/>
      <c r="DG55" s="255"/>
      <c r="DH55" s="255"/>
      <c r="DI55" s="255"/>
      <c r="DJ55" s="255"/>
      <c r="DK55" s="255"/>
      <c r="DL55" s="255"/>
    </row>
    <row r="56" spans="1:116" x14ac:dyDescent="0.25">
      <c r="A56" s="256" t="s">
        <v>466</v>
      </c>
      <c r="B56" s="257" t="s">
        <v>7321</v>
      </c>
      <c r="C56" s="260">
        <v>0.50216199039999998</v>
      </c>
      <c r="D56" s="261">
        <v>11</v>
      </c>
      <c r="E56" s="260">
        <v>0.30199999999999999</v>
      </c>
      <c r="F56" s="260" t="s">
        <v>14</v>
      </c>
      <c r="G56" s="260">
        <v>7.4110250799999999E-2</v>
      </c>
      <c r="H56" s="260">
        <v>34.700000000000003</v>
      </c>
      <c r="I56" s="261">
        <v>4</v>
      </c>
      <c r="J56" s="261">
        <f>IFERROR(VLOOKUP($B56,'Core Indicators'!$E$3:$EU$906,147,FALSE),"x")</f>
        <v>131</v>
      </c>
      <c r="K56" s="262">
        <v>0.97905218599999999</v>
      </c>
      <c r="L56" s="260" t="s">
        <v>14</v>
      </c>
      <c r="M56" s="261">
        <v>92</v>
      </c>
      <c r="N56" s="261">
        <v>62</v>
      </c>
      <c r="O56" s="261">
        <f>IFERROR(VLOOKUP(B56,'Core Indicators'!$E$3:$G$9906,3,FALSE),"x")</f>
        <v>47077000</v>
      </c>
      <c r="P56" s="261">
        <v>500210</v>
      </c>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255"/>
      <c r="BX56" s="255"/>
      <c r="BY56" s="255"/>
      <c r="BZ56" s="255"/>
      <c r="CA56" s="255"/>
      <c r="CB56" s="255"/>
      <c r="CC56" s="255"/>
      <c r="CD56" s="255"/>
      <c r="CE56" s="255"/>
      <c r="CF56" s="255"/>
      <c r="CG56" s="255"/>
      <c r="CH56" s="255"/>
      <c r="CI56" s="255"/>
      <c r="CJ56" s="255"/>
      <c r="CK56" s="255"/>
      <c r="CL56" s="255"/>
      <c r="CM56" s="255"/>
      <c r="CN56" s="255"/>
      <c r="CO56" s="255"/>
      <c r="CP56" s="255"/>
      <c r="CQ56" s="255"/>
      <c r="CR56" s="255"/>
      <c r="CS56" s="255"/>
      <c r="CT56" s="255"/>
      <c r="CU56" s="255"/>
      <c r="CV56" s="255"/>
      <c r="CW56" s="255"/>
      <c r="CX56" s="255"/>
      <c r="CY56" s="255"/>
      <c r="CZ56" s="255"/>
      <c r="DA56" s="255"/>
      <c r="DB56" s="255"/>
      <c r="DC56" s="255"/>
      <c r="DD56" s="255"/>
      <c r="DE56" s="255"/>
      <c r="DF56" s="255"/>
      <c r="DG56" s="255"/>
      <c r="DH56" s="255"/>
      <c r="DI56" s="255"/>
      <c r="DJ56" s="255"/>
      <c r="DK56" s="255"/>
      <c r="DL56" s="255"/>
    </row>
    <row r="57" spans="1:116" x14ac:dyDescent="0.25">
      <c r="A57" s="256" t="s">
        <v>7322</v>
      </c>
      <c r="B57" s="257" t="s">
        <v>7323</v>
      </c>
      <c r="C57" s="260">
        <v>0.47281296659999988</v>
      </c>
      <c r="D57" s="261">
        <v>13</v>
      </c>
      <c r="E57" s="260">
        <v>0.28999999999999998</v>
      </c>
      <c r="F57" s="260">
        <v>9.8000000000000007</v>
      </c>
      <c r="G57" s="260">
        <v>9.12578624E-2</v>
      </c>
      <c r="H57" s="260">
        <v>30.3</v>
      </c>
      <c r="I57" s="261">
        <v>2</v>
      </c>
      <c r="J57" s="261" t="str">
        <f>IFERROR(VLOOKUP($B57,'Core Indicators'!$E$3:$EU$906,147,FALSE),"x")</f>
        <v>x</v>
      </c>
      <c r="K57" s="262">
        <v>1.2812571526000001</v>
      </c>
      <c r="L57" s="260">
        <v>10</v>
      </c>
      <c r="M57" s="261">
        <v>94</v>
      </c>
      <c r="N57" s="261">
        <v>74</v>
      </c>
      <c r="O57" s="261" t="str">
        <f>IFERROR(VLOOKUP(B57,'Core Indicators'!$E$3:$G$9906,3,FALSE),"x")</f>
        <v>x</v>
      </c>
      <c r="P57" s="261">
        <v>42390</v>
      </c>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255"/>
      <c r="BX57" s="255"/>
      <c r="BY57" s="255"/>
      <c r="BZ57" s="255"/>
      <c r="CA57" s="255"/>
      <c r="CB57" s="255"/>
      <c r="CC57" s="255"/>
      <c r="CD57" s="255"/>
      <c r="CE57" s="255"/>
      <c r="CF57" s="255"/>
      <c r="CG57" s="255"/>
      <c r="CH57" s="255"/>
      <c r="CI57" s="255"/>
      <c r="CJ57" s="255"/>
      <c r="CK57" s="255"/>
      <c r="CL57" s="255"/>
      <c r="CM57" s="255"/>
      <c r="CN57" s="255"/>
      <c r="CO57" s="255"/>
      <c r="CP57" s="255"/>
      <c r="CQ57" s="255"/>
      <c r="CR57" s="255"/>
      <c r="CS57" s="255"/>
      <c r="CT57" s="255"/>
      <c r="CU57" s="255"/>
      <c r="CV57" s="255"/>
      <c r="CW57" s="255"/>
      <c r="CX57" s="255"/>
      <c r="CY57" s="255"/>
      <c r="CZ57" s="255"/>
      <c r="DA57" s="255"/>
      <c r="DB57" s="255"/>
      <c r="DC57" s="255"/>
      <c r="DD57" s="255"/>
      <c r="DE57" s="255"/>
      <c r="DF57" s="255"/>
      <c r="DG57" s="255"/>
      <c r="DH57" s="255"/>
      <c r="DI57" s="255"/>
      <c r="DJ57" s="255"/>
      <c r="DK57" s="255"/>
      <c r="DL57" s="255"/>
    </row>
    <row r="58" spans="1:116" x14ac:dyDescent="0.25">
      <c r="A58" s="256" t="s">
        <v>569</v>
      </c>
      <c r="B58" s="257" t="s">
        <v>7324</v>
      </c>
      <c r="C58" s="260">
        <v>0.76015806069999992</v>
      </c>
      <c r="D58" s="261">
        <v>3</v>
      </c>
      <c r="E58" s="260">
        <v>0.27339999999999998</v>
      </c>
      <c r="F58" s="260">
        <v>4</v>
      </c>
      <c r="G58" s="260">
        <v>0.50796334649999997</v>
      </c>
      <c r="H58" s="260">
        <v>35</v>
      </c>
      <c r="I58" s="261">
        <v>10</v>
      </c>
      <c r="J58" s="261">
        <f>IFERROR(VLOOKUP($B58,'Core Indicators'!$E$3:$EU$906,147,FALSE),"x")</f>
        <v>11492</v>
      </c>
      <c r="K58" s="262">
        <v>-0.47347819810000003</v>
      </c>
      <c r="L58" s="260">
        <v>3.25</v>
      </c>
      <c r="M58" s="261">
        <v>24</v>
      </c>
      <c r="N58" s="261">
        <v>37</v>
      </c>
      <c r="O58" s="261">
        <f>IFERROR(VLOOKUP(B58,'Core Indicators'!$E$3:$G$9906,3,FALSE),"x")</f>
        <v>103700000</v>
      </c>
      <c r="P58" s="261">
        <v>1000000</v>
      </c>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row>
    <row r="59" spans="1:116" x14ac:dyDescent="0.25">
      <c r="A59" s="256" t="s">
        <v>7325</v>
      </c>
      <c r="B59" s="257" t="s">
        <v>7326</v>
      </c>
      <c r="C59" s="260">
        <v>0.1314999869</v>
      </c>
      <c r="D59" s="261">
        <v>11</v>
      </c>
      <c r="E59" s="260">
        <v>0</v>
      </c>
      <c r="F59" s="260" t="s">
        <v>14</v>
      </c>
      <c r="G59" s="260">
        <v>5.03954369E-2</v>
      </c>
      <c r="H59" s="260">
        <v>27.3</v>
      </c>
      <c r="I59" s="261">
        <v>0</v>
      </c>
      <c r="J59" s="261" t="str">
        <f>IFERROR(VLOOKUP($B59,'Core Indicators'!$E$3:$EU$906,147,FALSE),"x")</f>
        <v>x</v>
      </c>
      <c r="K59" s="262">
        <v>2.0221455097000001</v>
      </c>
      <c r="L59" s="260" t="s">
        <v>14</v>
      </c>
      <c r="M59" s="261">
        <v>100</v>
      </c>
      <c r="N59" s="261">
        <v>86</v>
      </c>
      <c r="O59" s="261" t="str">
        <f>IFERROR(VLOOKUP(B59,'Core Indicators'!$E$3:$G$9906,3,FALSE),"x")</f>
        <v>x</v>
      </c>
      <c r="P59" s="261">
        <v>303890</v>
      </c>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55"/>
      <c r="BX59" s="255"/>
      <c r="BY59" s="255"/>
      <c r="BZ59" s="255"/>
      <c r="CA59" s="255"/>
      <c r="CB59" s="255"/>
      <c r="CC59" s="255"/>
      <c r="CD59" s="255"/>
      <c r="CE59" s="255"/>
      <c r="CF59" s="255"/>
      <c r="CG59" s="255"/>
      <c r="CH59" s="255"/>
      <c r="CI59" s="255"/>
      <c r="CJ59" s="255"/>
      <c r="CK59" s="255"/>
      <c r="CL59" s="255"/>
      <c r="CM59" s="255"/>
      <c r="CN59" s="255"/>
      <c r="CO59" s="255"/>
      <c r="CP59" s="255"/>
      <c r="CQ59" s="255"/>
      <c r="CR59" s="255"/>
      <c r="CS59" s="255"/>
      <c r="CT59" s="255"/>
      <c r="CU59" s="255"/>
      <c r="CV59" s="255"/>
      <c r="CW59" s="255"/>
      <c r="CX59" s="255"/>
      <c r="CY59" s="255"/>
      <c r="CZ59" s="255"/>
      <c r="DA59" s="255"/>
      <c r="DB59" s="255"/>
      <c r="DC59" s="255"/>
      <c r="DD59" s="255"/>
      <c r="DE59" s="255"/>
      <c r="DF59" s="255"/>
      <c r="DG59" s="255"/>
      <c r="DH59" s="255"/>
      <c r="DI59" s="255"/>
      <c r="DJ59" s="255"/>
      <c r="DK59" s="255"/>
      <c r="DL59" s="255"/>
    </row>
    <row r="60" spans="1:116" x14ac:dyDescent="0.25">
      <c r="A60" s="256" t="s">
        <v>7327</v>
      </c>
      <c r="B60" s="257" t="s">
        <v>7328</v>
      </c>
      <c r="C60" s="260">
        <v>0.53238296770000004</v>
      </c>
      <c r="D60" s="261">
        <v>3</v>
      </c>
      <c r="E60" s="260">
        <v>0</v>
      </c>
      <c r="F60" s="260" t="s">
        <v>14</v>
      </c>
      <c r="G60" s="260">
        <v>0.35655918990000002</v>
      </c>
      <c r="H60" s="260">
        <v>36.700000000000003</v>
      </c>
      <c r="I60" s="261">
        <v>0</v>
      </c>
      <c r="J60" s="261" t="str">
        <f>IFERROR(VLOOKUP($B60,'Core Indicators'!$E$3:$EU$906,147,FALSE),"x")</f>
        <v>x</v>
      </c>
      <c r="K60" s="262">
        <v>-2.57588495E-2</v>
      </c>
      <c r="L60" s="260" t="s">
        <v>14</v>
      </c>
      <c r="M60" s="261">
        <v>60</v>
      </c>
      <c r="N60" s="261" t="s">
        <v>14</v>
      </c>
      <c r="O60" s="261" t="str">
        <f>IFERROR(VLOOKUP(B60,'Core Indicators'!$E$3:$G$9906,3,FALSE),"x")</f>
        <v>x</v>
      </c>
      <c r="P60" s="261">
        <v>18270</v>
      </c>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55"/>
      <c r="BX60" s="255"/>
      <c r="BY60" s="255"/>
      <c r="BZ60" s="255"/>
      <c r="CA60" s="255"/>
      <c r="CB60" s="255"/>
      <c r="CC60" s="255"/>
      <c r="CD60" s="255"/>
      <c r="CE60" s="255"/>
      <c r="CF60" s="255"/>
      <c r="CG60" s="255"/>
      <c r="CH60" s="255"/>
      <c r="CI60" s="255"/>
      <c r="CJ60" s="255"/>
      <c r="CK60" s="255"/>
      <c r="CL60" s="255"/>
      <c r="CM60" s="255"/>
      <c r="CN60" s="255"/>
      <c r="CO60" s="255"/>
      <c r="CP60" s="255"/>
      <c r="CQ60" s="255"/>
      <c r="CR60" s="255"/>
      <c r="CS60" s="255"/>
      <c r="CT60" s="255"/>
      <c r="CU60" s="255"/>
      <c r="CV60" s="255"/>
      <c r="CW60" s="255"/>
      <c r="CX60" s="255"/>
      <c r="CY60" s="255"/>
      <c r="CZ60" s="255"/>
      <c r="DA60" s="255"/>
      <c r="DB60" s="255"/>
      <c r="DC60" s="255"/>
      <c r="DD60" s="255"/>
      <c r="DE60" s="255"/>
      <c r="DF60" s="255"/>
      <c r="DG60" s="255"/>
      <c r="DH60" s="255"/>
      <c r="DI60" s="255"/>
      <c r="DJ60" s="255"/>
      <c r="DK60" s="255"/>
      <c r="DL60" s="255"/>
    </row>
    <row r="61" spans="1:116" x14ac:dyDescent="0.25">
      <c r="A61" s="256" t="s">
        <v>7329</v>
      </c>
      <c r="B61" s="257" t="s">
        <v>7330</v>
      </c>
      <c r="C61" s="260">
        <v>4.7355978600000001E-2</v>
      </c>
      <c r="D61" s="261">
        <v>10</v>
      </c>
      <c r="E61" s="260">
        <v>2.3E-2</v>
      </c>
      <c r="F61" s="260" t="s">
        <v>14</v>
      </c>
      <c r="G61" s="260">
        <v>5.1375861000000002E-2</v>
      </c>
      <c r="H61" s="260">
        <v>32.4</v>
      </c>
      <c r="I61" s="261">
        <v>4</v>
      </c>
      <c r="J61" s="261" t="str">
        <f>IFERROR(VLOOKUP($B61,'Core Indicators'!$E$3:$EU$906,147,FALSE),"x")</f>
        <v>x</v>
      </c>
      <c r="K61" s="262">
        <v>1.4120583534</v>
      </c>
      <c r="L61" s="260" t="s">
        <v>14</v>
      </c>
      <c r="M61" s="261">
        <v>90</v>
      </c>
      <c r="N61" s="261">
        <v>69</v>
      </c>
      <c r="O61" s="261" t="str">
        <f>IFERROR(VLOOKUP(B61,'Core Indicators'!$E$3:$G$9906,3,FALSE),"x")</f>
        <v>x</v>
      </c>
      <c r="P61" s="261">
        <v>547557</v>
      </c>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55"/>
      <c r="BX61" s="255"/>
      <c r="BY61" s="255"/>
      <c r="BZ61" s="255"/>
      <c r="CA61" s="255"/>
      <c r="CB61" s="255"/>
      <c r="CC61" s="255"/>
      <c r="CD61" s="255"/>
      <c r="CE61" s="255"/>
      <c r="CF61" s="255"/>
      <c r="CG61" s="255"/>
      <c r="CH61" s="255"/>
      <c r="CI61" s="255"/>
      <c r="CJ61" s="255"/>
      <c r="CK61" s="255"/>
      <c r="CL61" s="255"/>
      <c r="CM61" s="255"/>
      <c r="CN61" s="255"/>
      <c r="CO61" s="255"/>
      <c r="CP61" s="255"/>
      <c r="CQ61" s="255"/>
      <c r="CR61" s="255"/>
      <c r="CS61" s="255"/>
      <c r="CT61" s="255"/>
      <c r="CU61" s="255"/>
      <c r="CV61" s="255"/>
      <c r="CW61" s="255"/>
      <c r="CX61" s="255"/>
      <c r="CY61" s="255"/>
      <c r="CZ61" s="255"/>
      <c r="DA61" s="255"/>
      <c r="DB61" s="255"/>
      <c r="DC61" s="255"/>
      <c r="DD61" s="255"/>
      <c r="DE61" s="255"/>
      <c r="DF61" s="255"/>
      <c r="DG61" s="255"/>
      <c r="DH61" s="255"/>
      <c r="DI61" s="255"/>
      <c r="DJ61" s="255"/>
      <c r="DK61" s="255"/>
      <c r="DL61" s="255"/>
    </row>
    <row r="62" spans="1:116" x14ac:dyDescent="0.25">
      <c r="A62" s="256" t="s">
        <v>7331</v>
      </c>
      <c r="B62" s="257" t="s">
        <v>7332</v>
      </c>
      <c r="C62" s="260">
        <v>0</v>
      </c>
      <c r="D62" s="261">
        <v>11</v>
      </c>
      <c r="E62" s="260">
        <v>0</v>
      </c>
      <c r="F62" s="260" t="s">
        <v>14</v>
      </c>
      <c r="G62" s="260" t="s">
        <v>14</v>
      </c>
      <c r="H62" s="260">
        <v>40.1</v>
      </c>
      <c r="I62" s="261">
        <v>0</v>
      </c>
      <c r="J62" s="261" t="str">
        <f>IFERROR(VLOOKUP($B62,'Core Indicators'!$E$3:$EU$906,147,FALSE),"x")</f>
        <v>x</v>
      </c>
      <c r="K62" s="262">
        <v>2.41156537E-2</v>
      </c>
      <c r="L62" s="260" t="s">
        <v>14</v>
      </c>
      <c r="M62" s="261">
        <v>92</v>
      </c>
      <c r="N62" s="261" t="s">
        <v>14</v>
      </c>
      <c r="O62" s="261" t="str">
        <f>IFERROR(VLOOKUP(B62,'Core Indicators'!$E$3:$G$9906,3,FALSE),"x")</f>
        <v>x</v>
      </c>
      <c r="P62" s="261">
        <v>700</v>
      </c>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255"/>
      <c r="BX62" s="255"/>
      <c r="BY62" s="255"/>
      <c r="BZ62" s="255"/>
      <c r="CA62" s="255"/>
      <c r="CB62" s="255"/>
      <c r="CC62" s="255"/>
      <c r="CD62" s="255"/>
      <c r="CE62" s="255"/>
      <c r="CF62" s="255"/>
      <c r="CG62" s="255"/>
      <c r="CH62" s="255"/>
      <c r="CI62" s="255"/>
      <c r="CJ62" s="255"/>
      <c r="CK62" s="255"/>
      <c r="CL62" s="255"/>
      <c r="CM62" s="255"/>
      <c r="CN62" s="255"/>
      <c r="CO62" s="255"/>
      <c r="CP62" s="255"/>
      <c r="CQ62" s="255"/>
      <c r="CR62" s="255"/>
      <c r="CS62" s="255"/>
      <c r="CT62" s="255"/>
      <c r="CU62" s="255"/>
      <c r="CV62" s="255"/>
      <c r="CW62" s="255"/>
      <c r="CX62" s="255"/>
      <c r="CY62" s="255"/>
      <c r="CZ62" s="255"/>
      <c r="DA62" s="255"/>
      <c r="DB62" s="255"/>
      <c r="DC62" s="255"/>
      <c r="DD62" s="255"/>
      <c r="DE62" s="255"/>
      <c r="DF62" s="255"/>
      <c r="DG62" s="255"/>
      <c r="DH62" s="255"/>
      <c r="DI62" s="255"/>
      <c r="DJ62" s="255"/>
      <c r="DK62" s="255"/>
      <c r="DL62" s="255"/>
    </row>
    <row r="63" spans="1:116" x14ac:dyDescent="0.25">
      <c r="A63" s="256" t="s">
        <v>7333</v>
      </c>
      <c r="B63" s="257" t="s">
        <v>7334</v>
      </c>
      <c r="C63" s="260">
        <v>0.77740000549999999</v>
      </c>
      <c r="D63" s="261">
        <v>9</v>
      </c>
      <c r="E63" s="260">
        <v>0.01</v>
      </c>
      <c r="F63" s="260">
        <v>4.7</v>
      </c>
      <c r="G63" s="260">
        <v>0.53430152109999995</v>
      </c>
      <c r="H63" s="260">
        <v>38</v>
      </c>
      <c r="I63" s="261">
        <v>2</v>
      </c>
      <c r="J63" s="261" t="str">
        <f>IFERROR(VLOOKUP($B63,'Core Indicators'!$E$3:$EU$906,147,FALSE),"x")</f>
        <v>x</v>
      </c>
      <c r="K63" s="262">
        <v>-0.7328509688</v>
      </c>
      <c r="L63" s="260">
        <v>3.75</v>
      </c>
      <c r="M63" s="261">
        <v>22</v>
      </c>
      <c r="N63" s="261">
        <v>31</v>
      </c>
      <c r="O63" s="261" t="str">
        <f>IFERROR(VLOOKUP(B63,'Core Indicators'!$E$3:$G$9906,3,FALSE),"x")</f>
        <v>x</v>
      </c>
      <c r="P63" s="261">
        <v>257670</v>
      </c>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55"/>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row>
    <row r="64" spans="1:116" x14ac:dyDescent="0.25">
      <c r="A64" s="256" t="s">
        <v>7335</v>
      </c>
      <c r="B64" s="257" t="s">
        <v>7336</v>
      </c>
      <c r="C64" s="260">
        <v>0.32496100410000001</v>
      </c>
      <c r="D64" s="261">
        <v>13</v>
      </c>
      <c r="E64" s="260">
        <v>7.0000000000000007E-2</v>
      </c>
      <c r="F64" s="260" t="s">
        <v>14</v>
      </c>
      <c r="G64" s="260">
        <v>0.1191900699</v>
      </c>
      <c r="H64" s="260">
        <v>35.1</v>
      </c>
      <c r="I64" s="261">
        <v>6</v>
      </c>
      <c r="J64" s="261" t="str">
        <f>IFERROR(VLOOKUP($B64,'Core Indicators'!$E$3:$EU$906,147,FALSE),"x")</f>
        <v>x</v>
      </c>
      <c r="K64" s="262">
        <v>1.6009106635999999</v>
      </c>
      <c r="L64" s="260" t="s">
        <v>14</v>
      </c>
      <c r="M64" s="261">
        <v>94</v>
      </c>
      <c r="N64" s="261">
        <v>77</v>
      </c>
      <c r="O64" s="261" t="str">
        <f>IFERROR(VLOOKUP(B64,'Core Indicators'!$E$3:$G$9906,3,FALSE),"x")</f>
        <v>x</v>
      </c>
      <c r="P64" s="261">
        <v>241930</v>
      </c>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255"/>
      <c r="BS64" s="255"/>
      <c r="BT64" s="255"/>
      <c r="BU64" s="255"/>
      <c r="BV64" s="255"/>
      <c r="BW64" s="255"/>
      <c r="BX64" s="255"/>
      <c r="BY64" s="255"/>
      <c r="BZ64" s="255"/>
      <c r="CA64" s="255"/>
      <c r="CB64" s="255"/>
      <c r="CC64" s="255"/>
      <c r="CD64" s="255"/>
      <c r="CE64" s="255"/>
      <c r="CF64" s="255"/>
      <c r="CG64" s="255"/>
      <c r="CH64" s="255"/>
      <c r="CI64" s="255"/>
      <c r="CJ64" s="255"/>
      <c r="CK64" s="255"/>
      <c r="CL64" s="255"/>
      <c r="CM64" s="255"/>
      <c r="CN64" s="255"/>
      <c r="CO64" s="255"/>
      <c r="CP64" s="255"/>
      <c r="CQ64" s="255"/>
      <c r="CR64" s="255"/>
      <c r="CS64" s="255"/>
      <c r="CT64" s="255"/>
      <c r="CU64" s="255"/>
      <c r="CV64" s="255"/>
      <c r="CW64" s="255"/>
      <c r="CX64" s="255"/>
      <c r="CY64" s="255"/>
      <c r="CZ64" s="255"/>
      <c r="DA64" s="255"/>
      <c r="DB64" s="255"/>
      <c r="DC64" s="255"/>
      <c r="DD64" s="255"/>
      <c r="DE64" s="255"/>
      <c r="DF64" s="255"/>
      <c r="DG64" s="255"/>
      <c r="DH64" s="255"/>
      <c r="DI64" s="255"/>
      <c r="DJ64" s="255"/>
      <c r="DK64" s="255"/>
      <c r="DL64" s="255"/>
    </row>
    <row r="65" spans="1:116" x14ac:dyDescent="0.25">
      <c r="A65" s="256" t="s">
        <v>7337</v>
      </c>
      <c r="B65" s="257" t="s">
        <v>7338</v>
      </c>
      <c r="C65" s="260">
        <v>0.32528704609999998</v>
      </c>
      <c r="D65" s="261">
        <v>5</v>
      </c>
      <c r="E65" s="260">
        <v>0.30399999999999999</v>
      </c>
      <c r="F65" s="260">
        <v>6.6</v>
      </c>
      <c r="G65" s="260">
        <v>0.35077464800000002</v>
      </c>
      <c r="H65" s="260">
        <v>35.9</v>
      </c>
      <c r="I65" s="261">
        <v>6</v>
      </c>
      <c r="J65" s="261" t="str">
        <f>IFERROR(VLOOKUP($B65,'Core Indicators'!$E$3:$EU$906,147,FALSE),"x")</f>
        <v>x</v>
      </c>
      <c r="K65" s="262">
        <v>0.30997923020000001</v>
      </c>
      <c r="L65" s="260">
        <v>6.25</v>
      </c>
      <c r="M65" s="261">
        <v>61</v>
      </c>
      <c r="N65" s="261">
        <v>56</v>
      </c>
      <c r="O65" s="261" t="str">
        <f>IFERROR(VLOOKUP(B65,'Core Indicators'!$E$3:$G$9906,3,FALSE),"x")</f>
        <v>x</v>
      </c>
      <c r="P65" s="261">
        <v>69490</v>
      </c>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255"/>
      <c r="BT65" s="255"/>
      <c r="BU65" s="255"/>
      <c r="BV65" s="255"/>
      <c r="BW65" s="255"/>
      <c r="BX65" s="255"/>
      <c r="BY65" s="255"/>
      <c r="BZ65" s="255"/>
      <c r="CA65" s="255"/>
      <c r="CB65" s="255"/>
      <c r="CC65" s="255"/>
      <c r="CD65" s="255"/>
      <c r="CE65" s="255"/>
      <c r="CF65" s="255"/>
      <c r="CG65" s="255"/>
      <c r="CH65" s="255"/>
      <c r="CI65" s="255"/>
      <c r="CJ65" s="255"/>
      <c r="CK65" s="255"/>
      <c r="CL65" s="255"/>
      <c r="CM65" s="255"/>
      <c r="CN65" s="255"/>
      <c r="CO65" s="255"/>
      <c r="CP65" s="255"/>
      <c r="CQ65" s="255"/>
      <c r="CR65" s="255"/>
      <c r="CS65" s="255"/>
      <c r="CT65" s="255"/>
      <c r="CU65" s="255"/>
      <c r="CV65" s="255"/>
      <c r="CW65" s="255"/>
      <c r="CX65" s="255"/>
      <c r="CY65" s="255"/>
      <c r="CZ65" s="255"/>
      <c r="DA65" s="255"/>
      <c r="DB65" s="255"/>
      <c r="DC65" s="255"/>
      <c r="DD65" s="255"/>
      <c r="DE65" s="255"/>
      <c r="DF65" s="255"/>
      <c r="DG65" s="255"/>
      <c r="DH65" s="255"/>
      <c r="DI65" s="255"/>
      <c r="DJ65" s="255"/>
      <c r="DK65" s="255"/>
      <c r="DL65" s="255"/>
    </row>
    <row r="66" spans="1:116" x14ac:dyDescent="0.25">
      <c r="A66" s="256" t="s">
        <v>7339</v>
      </c>
      <c r="B66" s="257" t="s">
        <v>7340</v>
      </c>
      <c r="C66" s="260">
        <v>0.77995000079999999</v>
      </c>
      <c r="D66" s="261">
        <v>11</v>
      </c>
      <c r="E66" s="260">
        <v>0</v>
      </c>
      <c r="F66" s="260">
        <v>7.85</v>
      </c>
      <c r="G66" s="260">
        <v>0.54103560419999996</v>
      </c>
      <c r="H66" s="260">
        <v>43.5</v>
      </c>
      <c r="I66" s="261">
        <v>6</v>
      </c>
      <c r="J66" s="261" t="str">
        <f>IFERROR(VLOOKUP($B66,'Core Indicators'!$E$3:$EU$906,147,FALSE),"x")</f>
        <v>x</v>
      </c>
      <c r="K66" s="262">
        <v>4.6889737200000003E-2</v>
      </c>
      <c r="L66" s="260">
        <v>7</v>
      </c>
      <c r="M66" s="261">
        <v>82</v>
      </c>
      <c r="N66" s="261">
        <v>41</v>
      </c>
      <c r="O66" s="261" t="str">
        <f>IFERROR(VLOOKUP(B66,'Core Indicators'!$E$3:$G$9906,3,FALSE),"x")</f>
        <v>x</v>
      </c>
      <c r="P66" s="261">
        <v>227540</v>
      </c>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255"/>
      <c r="BS66" s="255"/>
      <c r="BT66" s="255"/>
      <c r="BU66" s="255"/>
      <c r="BV66" s="255"/>
      <c r="BW66" s="255"/>
      <c r="BX66" s="255"/>
      <c r="BY66" s="255"/>
      <c r="BZ66" s="255"/>
      <c r="CA66" s="255"/>
      <c r="CB66" s="255"/>
      <c r="CC66" s="255"/>
      <c r="CD66" s="255"/>
      <c r="CE66" s="255"/>
      <c r="CF66" s="255"/>
      <c r="CG66" s="255"/>
      <c r="CH66" s="255"/>
      <c r="CI66" s="255"/>
      <c r="CJ66" s="255"/>
      <c r="CK66" s="255"/>
      <c r="CL66" s="255"/>
      <c r="CM66" s="255"/>
      <c r="CN66" s="255"/>
      <c r="CO66" s="255"/>
      <c r="CP66" s="255"/>
      <c r="CQ66" s="255"/>
      <c r="CR66" s="255"/>
      <c r="CS66" s="255"/>
      <c r="CT66" s="255"/>
      <c r="CU66" s="255"/>
      <c r="CV66" s="255"/>
      <c r="CW66" s="255"/>
      <c r="CX66" s="255"/>
      <c r="CY66" s="255"/>
      <c r="CZ66" s="255"/>
      <c r="DA66" s="255"/>
      <c r="DB66" s="255"/>
      <c r="DC66" s="255"/>
      <c r="DD66" s="255"/>
      <c r="DE66" s="255"/>
      <c r="DF66" s="255"/>
      <c r="DG66" s="255"/>
      <c r="DH66" s="255"/>
      <c r="DI66" s="255"/>
      <c r="DJ66" s="255"/>
      <c r="DK66" s="255"/>
      <c r="DL66" s="255"/>
    </row>
    <row r="67" spans="1:116" x14ac:dyDescent="0.25">
      <c r="A67" s="256" t="s">
        <v>7341</v>
      </c>
      <c r="B67" s="257" t="s">
        <v>7342</v>
      </c>
      <c r="C67" s="260">
        <v>0.70999998689999999</v>
      </c>
      <c r="D67" s="261">
        <v>6</v>
      </c>
      <c r="E67" s="260">
        <v>0.6</v>
      </c>
      <c r="F67" s="260">
        <v>5.95</v>
      </c>
      <c r="G67" s="260" t="s">
        <v>14</v>
      </c>
      <c r="H67" s="260">
        <v>33.700000000000003</v>
      </c>
      <c r="I67" s="261">
        <v>6</v>
      </c>
      <c r="J67" s="261" t="str">
        <f>IFERROR(VLOOKUP($B67,'Core Indicators'!$E$3:$EU$906,147,FALSE),"x")</f>
        <v>x</v>
      </c>
      <c r="K67" s="262">
        <v>-1.2090275288000001</v>
      </c>
      <c r="L67" s="260">
        <v>4.75</v>
      </c>
      <c r="M67" s="261">
        <v>40</v>
      </c>
      <c r="N67" s="261">
        <v>29</v>
      </c>
      <c r="O67" s="261" t="str">
        <f>IFERROR(VLOOKUP(B67,'Core Indicators'!$E$3:$G$9906,3,FALSE),"x")</f>
        <v>x</v>
      </c>
      <c r="P67" s="261">
        <v>245720</v>
      </c>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255"/>
      <c r="BS67" s="255"/>
      <c r="BT67" s="255"/>
      <c r="BU67" s="255"/>
      <c r="BV67" s="255"/>
      <c r="BW67" s="255"/>
      <c r="BX67" s="255"/>
      <c r="BY67" s="255"/>
      <c r="BZ67" s="255"/>
      <c r="CA67" s="255"/>
      <c r="CB67" s="255"/>
      <c r="CC67" s="255"/>
      <c r="CD67" s="255"/>
      <c r="CE67" s="255"/>
      <c r="CF67" s="255"/>
      <c r="CG67" s="255"/>
      <c r="CH67" s="255"/>
      <c r="CI67" s="255"/>
      <c r="CJ67" s="255"/>
      <c r="CK67" s="255"/>
      <c r="CL67" s="255"/>
      <c r="CM67" s="255"/>
      <c r="CN67" s="255"/>
      <c r="CO67" s="255"/>
      <c r="CP67" s="255"/>
      <c r="CQ67" s="255"/>
      <c r="CR67" s="255"/>
      <c r="CS67" s="255"/>
      <c r="CT67" s="255"/>
      <c r="CU67" s="255"/>
      <c r="CV67" s="255"/>
      <c r="CW67" s="255"/>
      <c r="CX67" s="255"/>
      <c r="CY67" s="255"/>
      <c r="CZ67" s="255"/>
      <c r="DA67" s="255"/>
      <c r="DB67" s="255"/>
      <c r="DC67" s="255"/>
      <c r="DD67" s="255"/>
      <c r="DE67" s="255"/>
      <c r="DF67" s="255"/>
      <c r="DG67" s="255"/>
      <c r="DH67" s="255"/>
      <c r="DI67" s="255"/>
      <c r="DJ67" s="255"/>
      <c r="DK67" s="255"/>
      <c r="DL67" s="255"/>
    </row>
    <row r="68" spans="1:116" x14ac:dyDescent="0.25">
      <c r="A68" s="256" t="s">
        <v>7343</v>
      </c>
      <c r="B68" s="257" t="s">
        <v>7344</v>
      </c>
      <c r="C68" s="260">
        <v>0.77542499430000011</v>
      </c>
      <c r="D68" s="261">
        <v>8</v>
      </c>
      <c r="E68" s="260">
        <v>0</v>
      </c>
      <c r="F68" s="260">
        <v>6.9</v>
      </c>
      <c r="G68" s="260">
        <v>0.62044554029999999</v>
      </c>
      <c r="H68" s="260">
        <v>35.9</v>
      </c>
      <c r="I68" s="261">
        <v>6</v>
      </c>
      <c r="J68" s="261" t="str">
        <f>IFERROR(VLOOKUP($B68,'Core Indicators'!$E$3:$EU$906,147,FALSE),"x")</f>
        <v>x</v>
      </c>
      <c r="K68" s="262">
        <v>-0.37157607079999999</v>
      </c>
      <c r="L68" s="260">
        <v>5.5</v>
      </c>
      <c r="M68" s="261">
        <v>46</v>
      </c>
      <c r="N68" s="261">
        <v>37</v>
      </c>
      <c r="O68" s="261" t="str">
        <f>IFERROR(VLOOKUP(B68,'Core Indicators'!$E$3:$G$9906,3,FALSE),"x")</f>
        <v>x</v>
      </c>
      <c r="P68" s="261">
        <v>10120</v>
      </c>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255"/>
      <c r="BX68" s="255"/>
      <c r="BY68" s="255"/>
      <c r="BZ68" s="255"/>
      <c r="CA68" s="255"/>
      <c r="CB68" s="255"/>
      <c r="CC68" s="255"/>
      <c r="CD68" s="255"/>
      <c r="CE68" s="255"/>
      <c r="CF68" s="255"/>
      <c r="CG68" s="255"/>
      <c r="CH68" s="255"/>
      <c r="CI68" s="255"/>
      <c r="CJ68" s="255"/>
      <c r="CK68" s="255"/>
      <c r="CL68" s="255"/>
      <c r="CM68" s="255"/>
      <c r="CN68" s="255"/>
      <c r="CO68" s="255"/>
      <c r="CP68" s="255"/>
      <c r="CQ68" s="255"/>
      <c r="CR68" s="255"/>
      <c r="CS68" s="255"/>
      <c r="CT68" s="255"/>
      <c r="CU68" s="255"/>
      <c r="CV68" s="255"/>
      <c r="CW68" s="255"/>
      <c r="CX68" s="255"/>
      <c r="CY68" s="255"/>
      <c r="CZ68" s="255"/>
      <c r="DA68" s="255"/>
      <c r="DB68" s="255"/>
      <c r="DC68" s="255"/>
      <c r="DD68" s="255"/>
      <c r="DE68" s="255"/>
      <c r="DF68" s="255"/>
      <c r="DG68" s="255"/>
      <c r="DH68" s="255"/>
      <c r="DI68" s="255"/>
      <c r="DJ68" s="255"/>
      <c r="DK68" s="255"/>
      <c r="DL68" s="255"/>
    </row>
    <row r="69" spans="1:116" x14ac:dyDescent="0.25">
      <c r="A69" s="256" t="s">
        <v>7345</v>
      </c>
      <c r="B69" s="257" t="s">
        <v>7346</v>
      </c>
      <c r="C69" s="260">
        <v>0.84509999150000004</v>
      </c>
      <c r="D69" s="261">
        <v>11</v>
      </c>
      <c r="E69" s="260">
        <v>0.14000000000000001</v>
      </c>
      <c r="F69" s="260">
        <v>6.25</v>
      </c>
      <c r="G69" s="260" t="s">
        <v>14</v>
      </c>
      <c r="H69" s="260">
        <v>50.7</v>
      </c>
      <c r="I69" s="261">
        <v>4</v>
      </c>
      <c r="J69" s="261" t="str">
        <f>IFERROR(VLOOKUP($B69,'Core Indicators'!$E$3:$EU$906,147,FALSE),"x")</f>
        <v>x</v>
      </c>
      <c r="K69" s="262">
        <v>-1.2640448809</v>
      </c>
      <c r="L69" s="260">
        <v>5</v>
      </c>
      <c r="M69" s="261">
        <v>46</v>
      </c>
      <c r="N69" s="261">
        <v>18</v>
      </c>
      <c r="O69" s="261" t="str">
        <f>IFERROR(VLOOKUP(B69,'Core Indicators'!$E$3:$G$9906,3,FALSE),"x")</f>
        <v>x</v>
      </c>
      <c r="P69" s="261">
        <v>28120</v>
      </c>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c r="BL69" s="255"/>
      <c r="BM69" s="255"/>
      <c r="BN69" s="255"/>
      <c r="BO69" s="255"/>
      <c r="BP69" s="255"/>
      <c r="BQ69" s="255"/>
      <c r="BR69" s="255"/>
      <c r="BS69" s="255"/>
      <c r="BT69" s="255"/>
      <c r="BU69" s="255"/>
      <c r="BV69" s="255"/>
      <c r="BW69" s="255"/>
      <c r="BX69" s="255"/>
      <c r="BY69" s="255"/>
      <c r="BZ69" s="255"/>
      <c r="CA69" s="255"/>
      <c r="CB69" s="255"/>
      <c r="CC69" s="255"/>
      <c r="CD69" s="255"/>
      <c r="CE69" s="255"/>
      <c r="CF69" s="255"/>
      <c r="CG69" s="255"/>
      <c r="CH69" s="255"/>
      <c r="CI69" s="255"/>
      <c r="CJ69" s="255"/>
      <c r="CK69" s="255"/>
      <c r="CL69" s="255"/>
      <c r="CM69" s="255"/>
      <c r="CN69" s="255"/>
      <c r="CO69" s="255"/>
      <c r="CP69" s="255"/>
      <c r="CQ69" s="255"/>
      <c r="CR69" s="255"/>
      <c r="CS69" s="255"/>
      <c r="CT69" s="255"/>
      <c r="CU69" s="255"/>
      <c r="CV69" s="255"/>
      <c r="CW69" s="255"/>
      <c r="CX69" s="255"/>
      <c r="CY69" s="255"/>
      <c r="CZ69" s="255"/>
      <c r="DA69" s="255"/>
      <c r="DB69" s="255"/>
      <c r="DC69" s="255"/>
      <c r="DD69" s="255"/>
      <c r="DE69" s="255"/>
      <c r="DF69" s="255"/>
      <c r="DG69" s="255"/>
      <c r="DH69" s="255"/>
      <c r="DI69" s="255"/>
      <c r="DJ69" s="255"/>
      <c r="DK69" s="255"/>
      <c r="DL69" s="255"/>
    </row>
    <row r="70" spans="1:116" x14ac:dyDescent="0.25">
      <c r="A70" s="256" t="s">
        <v>7347</v>
      </c>
      <c r="B70" s="257" t="s">
        <v>7348</v>
      </c>
      <c r="C70" s="260">
        <v>0.25992401189999997</v>
      </c>
      <c r="D70" s="261">
        <v>4</v>
      </c>
      <c r="E70" s="260">
        <v>0</v>
      </c>
      <c r="F70" s="260">
        <v>2.8166666667000002</v>
      </c>
      <c r="G70" s="260" t="s">
        <v>14</v>
      </c>
      <c r="H70" s="260" t="s">
        <v>14</v>
      </c>
      <c r="I70" s="261">
        <v>0</v>
      </c>
      <c r="J70" s="261" t="str">
        <f>IFERROR(VLOOKUP($B70,'Core Indicators'!$E$3:$EU$906,147,FALSE),"x")</f>
        <v>x</v>
      </c>
      <c r="K70" s="262">
        <v>-1.4223147630999999</v>
      </c>
      <c r="L70" s="260">
        <v>1.75</v>
      </c>
      <c r="M70" s="261">
        <v>6</v>
      </c>
      <c r="N70" s="261">
        <v>16</v>
      </c>
      <c r="O70" s="261" t="str">
        <f>IFERROR(VLOOKUP(B70,'Core Indicators'!$E$3:$G$9906,3,FALSE),"x")</f>
        <v>x</v>
      </c>
      <c r="P70" s="261">
        <v>28050</v>
      </c>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c r="BK70" s="255"/>
      <c r="BL70" s="255"/>
      <c r="BM70" s="255"/>
      <c r="BN70" s="255"/>
      <c r="BO70" s="255"/>
      <c r="BP70" s="255"/>
      <c r="BQ70" s="255"/>
      <c r="BR70" s="255"/>
      <c r="BS70" s="255"/>
      <c r="BT70" s="255"/>
      <c r="BU70" s="255"/>
      <c r="BV70" s="255"/>
      <c r="BW70" s="255"/>
      <c r="BX70" s="255"/>
      <c r="BY70" s="255"/>
      <c r="BZ70" s="255"/>
      <c r="CA70" s="255"/>
      <c r="CB70" s="255"/>
      <c r="CC70" s="255"/>
      <c r="CD70" s="255"/>
      <c r="CE70" s="255"/>
      <c r="CF70" s="255"/>
      <c r="CG70" s="255"/>
      <c r="CH70" s="255"/>
      <c r="CI70" s="255"/>
      <c r="CJ70" s="255"/>
      <c r="CK70" s="255"/>
      <c r="CL70" s="255"/>
      <c r="CM70" s="255"/>
      <c r="CN70" s="255"/>
      <c r="CO70" s="255"/>
      <c r="CP70" s="255"/>
      <c r="CQ70" s="255"/>
      <c r="CR70" s="255"/>
      <c r="CS70" s="255"/>
      <c r="CT70" s="255"/>
      <c r="CU70" s="255"/>
      <c r="CV70" s="255"/>
      <c r="CW70" s="255"/>
      <c r="CX70" s="255"/>
      <c r="CY70" s="255"/>
      <c r="CZ70" s="255"/>
      <c r="DA70" s="255"/>
      <c r="DB70" s="255"/>
      <c r="DC70" s="255"/>
      <c r="DD70" s="255"/>
      <c r="DE70" s="255"/>
      <c r="DF70" s="255"/>
      <c r="DG70" s="255"/>
      <c r="DH70" s="255"/>
      <c r="DI70" s="255"/>
      <c r="DJ70" s="255"/>
      <c r="DK70" s="255"/>
      <c r="DL70" s="255"/>
    </row>
    <row r="71" spans="1:116" x14ac:dyDescent="0.25">
      <c r="A71" s="256" t="s">
        <v>171</v>
      </c>
      <c r="B71" s="257" t="s">
        <v>7349</v>
      </c>
      <c r="C71" s="260">
        <v>7.7842041200000003E-2</v>
      </c>
      <c r="D71" s="261">
        <v>9</v>
      </c>
      <c r="E71" s="260">
        <v>2.7E-2</v>
      </c>
      <c r="F71" s="260" t="s">
        <v>14</v>
      </c>
      <c r="G71" s="260">
        <v>0.1223017302</v>
      </c>
      <c r="H71" s="260">
        <v>32.9</v>
      </c>
      <c r="I71" s="261">
        <v>6</v>
      </c>
      <c r="J71" s="261">
        <f>IFERROR(VLOOKUP($B71,'Core Indicators'!$E$3:$EU$906,147,FALSE),"x")</f>
        <v>8</v>
      </c>
      <c r="K71" s="262">
        <v>0.1988379508</v>
      </c>
      <c r="L71" s="260" t="s">
        <v>14</v>
      </c>
      <c r="M71" s="261">
        <v>88</v>
      </c>
      <c r="N71" s="261">
        <v>48</v>
      </c>
      <c r="O71" s="261">
        <f>IFERROR(VLOOKUP(B71,'Core Indicators'!$E$3:$G$9906,3,FALSE),"x")</f>
        <v>10893000</v>
      </c>
      <c r="P71" s="261">
        <v>128900</v>
      </c>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c r="BK71" s="255"/>
      <c r="BL71" s="255"/>
      <c r="BM71" s="255"/>
      <c r="BN71" s="255"/>
      <c r="BO71" s="255"/>
      <c r="BP71" s="255"/>
      <c r="BQ71" s="255"/>
      <c r="BR71" s="255"/>
      <c r="BS71" s="255"/>
      <c r="BT71" s="255"/>
      <c r="BU71" s="255"/>
      <c r="BV71" s="255"/>
      <c r="BW71" s="255"/>
      <c r="BX71" s="255"/>
      <c r="BY71" s="255"/>
      <c r="BZ71" s="255"/>
      <c r="CA71" s="255"/>
      <c r="CB71" s="255"/>
      <c r="CC71" s="255"/>
      <c r="CD71" s="255"/>
      <c r="CE71" s="255"/>
      <c r="CF71" s="255"/>
      <c r="CG71" s="255"/>
      <c r="CH71" s="255"/>
      <c r="CI71" s="255"/>
      <c r="CJ71" s="255"/>
      <c r="CK71" s="255"/>
      <c r="CL71" s="255"/>
      <c r="CM71" s="255"/>
      <c r="CN71" s="255"/>
      <c r="CO71" s="255"/>
      <c r="CP71" s="255"/>
      <c r="CQ71" s="255"/>
      <c r="CR71" s="255"/>
      <c r="CS71" s="255"/>
      <c r="CT71" s="255"/>
      <c r="CU71" s="255"/>
      <c r="CV71" s="255"/>
      <c r="CW71" s="255"/>
      <c r="CX71" s="255"/>
      <c r="CY71" s="255"/>
      <c r="CZ71" s="255"/>
      <c r="DA71" s="255"/>
      <c r="DB71" s="255"/>
      <c r="DC71" s="255"/>
      <c r="DD71" s="255"/>
      <c r="DE71" s="255"/>
      <c r="DF71" s="255"/>
      <c r="DG71" s="255"/>
      <c r="DH71" s="255"/>
      <c r="DI71" s="255"/>
      <c r="DJ71" s="255"/>
      <c r="DK71" s="255"/>
      <c r="DL71" s="255"/>
    </row>
    <row r="72" spans="1:116" x14ac:dyDescent="0.25">
      <c r="A72" s="256" t="s">
        <v>7350</v>
      </c>
      <c r="B72" s="257" t="s">
        <v>7351</v>
      </c>
      <c r="C72" s="260">
        <v>0</v>
      </c>
      <c r="D72" s="261">
        <v>13</v>
      </c>
      <c r="E72" s="260">
        <v>0</v>
      </c>
      <c r="F72" s="260" t="s">
        <v>14</v>
      </c>
      <c r="G72" s="260" t="s">
        <v>14</v>
      </c>
      <c r="H72" s="260" t="s">
        <v>14</v>
      </c>
      <c r="I72" s="261">
        <v>0</v>
      </c>
      <c r="J72" s="261" t="str">
        <f>IFERROR(VLOOKUP($B72,'Core Indicators'!$E$3:$EU$906,147,FALSE),"x")</f>
        <v>x</v>
      </c>
      <c r="K72" s="262">
        <v>0.17586329580000001</v>
      </c>
      <c r="L72" s="260" t="s">
        <v>14</v>
      </c>
      <c r="M72" s="261">
        <v>89</v>
      </c>
      <c r="N72" s="261">
        <v>53</v>
      </c>
      <c r="O72" s="261" t="str">
        <f>IFERROR(VLOOKUP(B72,'Core Indicators'!$E$3:$G$9906,3,FALSE),"x")</f>
        <v>x</v>
      </c>
      <c r="P72" s="261">
        <v>340</v>
      </c>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c r="BK72" s="255"/>
      <c r="BL72" s="255"/>
      <c r="BM72" s="255"/>
      <c r="BN72" s="255"/>
      <c r="BO72" s="255"/>
      <c r="BP72" s="255"/>
      <c r="BQ72" s="255"/>
      <c r="BR72" s="255"/>
      <c r="BS72" s="255"/>
      <c r="BT72" s="255"/>
      <c r="BU72" s="255"/>
      <c r="BV72" s="255"/>
      <c r="BW72" s="255"/>
      <c r="BX72" s="255"/>
      <c r="BY72" s="255"/>
      <c r="BZ72" s="255"/>
      <c r="CA72" s="255"/>
      <c r="CB72" s="255"/>
      <c r="CC72" s="255"/>
      <c r="CD72" s="255"/>
      <c r="CE72" s="255"/>
      <c r="CF72" s="255"/>
      <c r="CG72" s="255"/>
      <c r="CH72" s="255"/>
      <c r="CI72" s="255"/>
      <c r="CJ72" s="255"/>
      <c r="CK72" s="255"/>
      <c r="CL72" s="255"/>
      <c r="CM72" s="255"/>
      <c r="CN72" s="255"/>
      <c r="CO72" s="255"/>
      <c r="CP72" s="255"/>
      <c r="CQ72" s="255"/>
      <c r="CR72" s="255"/>
      <c r="CS72" s="255"/>
      <c r="CT72" s="255"/>
      <c r="CU72" s="255"/>
      <c r="CV72" s="255"/>
      <c r="CW72" s="255"/>
      <c r="CX72" s="255"/>
      <c r="CY72" s="255"/>
      <c r="CZ72" s="255"/>
      <c r="DA72" s="255"/>
      <c r="DB72" s="255"/>
      <c r="DC72" s="255"/>
      <c r="DD72" s="255"/>
      <c r="DE72" s="255"/>
      <c r="DF72" s="255"/>
      <c r="DG72" s="255"/>
      <c r="DH72" s="255"/>
      <c r="DI72" s="255"/>
      <c r="DJ72" s="255"/>
      <c r="DK72" s="255"/>
      <c r="DL72" s="255"/>
    </row>
    <row r="73" spans="1:116" x14ac:dyDescent="0.25">
      <c r="A73" s="256" t="s">
        <v>478</v>
      </c>
      <c r="B73" s="257" t="s">
        <v>7352</v>
      </c>
      <c r="C73" s="260">
        <v>0.50436202500000005</v>
      </c>
      <c r="D73" s="261">
        <v>11</v>
      </c>
      <c r="E73" s="260">
        <v>0.39200000000000002</v>
      </c>
      <c r="F73" s="260">
        <v>4.05</v>
      </c>
      <c r="G73" s="260">
        <v>0.49214644930000001</v>
      </c>
      <c r="H73" s="260">
        <v>48.3</v>
      </c>
      <c r="I73" s="261">
        <v>6</v>
      </c>
      <c r="J73" s="261">
        <f>IFERROR(VLOOKUP($B73,'Core Indicators'!$E$3:$EU$906,147,FALSE),"x")</f>
        <v>1937</v>
      </c>
      <c r="K73" s="262">
        <v>-1.0522887706999999</v>
      </c>
      <c r="L73" s="260">
        <v>3.25</v>
      </c>
      <c r="M73" s="261">
        <v>52</v>
      </c>
      <c r="N73" s="261">
        <v>26</v>
      </c>
      <c r="O73" s="261">
        <f>IFERROR(VLOOKUP(B73,'Core Indicators'!$E$3:$G$9906,3,FALSE),"x")</f>
        <v>17100000</v>
      </c>
      <c r="P73" s="261">
        <v>107160</v>
      </c>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c r="BK73" s="255"/>
      <c r="BL73" s="255"/>
      <c r="BM73" s="255"/>
      <c r="BN73" s="255"/>
      <c r="BO73" s="255"/>
      <c r="BP73" s="255"/>
      <c r="BQ73" s="255"/>
      <c r="BR73" s="255"/>
      <c r="BS73" s="255"/>
      <c r="BT73" s="255"/>
      <c r="BU73" s="255"/>
      <c r="BV73" s="255"/>
      <c r="BW73" s="255"/>
      <c r="BX73" s="255"/>
      <c r="BY73" s="255"/>
      <c r="BZ73" s="255"/>
      <c r="CA73" s="255"/>
      <c r="CB73" s="255"/>
      <c r="CC73" s="255"/>
      <c r="CD73" s="255"/>
      <c r="CE73" s="255"/>
      <c r="CF73" s="255"/>
      <c r="CG73" s="255"/>
      <c r="CH73" s="255"/>
      <c r="CI73" s="255"/>
      <c r="CJ73" s="255"/>
      <c r="CK73" s="255"/>
      <c r="CL73" s="255"/>
      <c r="CM73" s="255"/>
      <c r="CN73" s="255"/>
      <c r="CO73" s="255"/>
      <c r="CP73" s="255"/>
      <c r="CQ73" s="255"/>
      <c r="CR73" s="255"/>
      <c r="CS73" s="255"/>
      <c r="CT73" s="255"/>
      <c r="CU73" s="255"/>
      <c r="CV73" s="255"/>
      <c r="CW73" s="255"/>
      <c r="CX73" s="255"/>
      <c r="CY73" s="255"/>
      <c r="CZ73" s="255"/>
      <c r="DA73" s="255"/>
      <c r="DB73" s="255"/>
      <c r="DC73" s="255"/>
      <c r="DD73" s="255"/>
      <c r="DE73" s="255"/>
      <c r="DF73" s="255"/>
      <c r="DG73" s="255"/>
      <c r="DH73" s="255"/>
      <c r="DI73" s="255"/>
      <c r="DJ73" s="255"/>
      <c r="DK73" s="255"/>
      <c r="DL73" s="255"/>
    </row>
    <row r="74" spans="1:116" x14ac:dyDescent="0.25">
      <c r="A74" s="256" t="s">
        <v>7353</v>
      </c>
      <c r="B74" s="257" t="s">
        <v>7354</v>
      </c>
      <c r="C74" s="260">
        <v>0.7111070062</v>
      </c>
      <c r="D74" s="261">
        <v>10</v>
      </c>
      <c r="E74" s="260">
        <v>0</v>
      </c>
      <c r="F74" s="260" t="s">
        <v>14</v>
      </c>
      <c r="G74" s="260">
        <v>0.49233108460000002</v>
      </c>
      <c r="H74" s="260">
        <v>45.1</v>
      </c>
      <c r="I74" s="261">
        <v>0</v>
      </c>
      <c r="J74" s="261" t="str">
        <f>IFERROR(VLOOKUP($B74,'Core Indicators'!$E$3:$EU$906,147,FALSE),"x")</f>
        <v>x</v>
      </c>
      <c r="K74" s="262">
        <v>-0.43134814500000002</v>
      </c>
      <c r="L74" s="260" t="s">
        <v>14</v>
      </c>
      <c r="M74" s="261">
        <v>74</v>
      </c>
      <c r="N74" s="261">
        <v>40</v>
      </c>
      <c r="O74" s="261" t="str">
        <f>IFERROR(VLOOKUP(B74,'Core Indicators'!$E$3:$G$9906,3,FALSE),"x")</f>
        <v>x</v>
      </c>
      <c r="P74" s="261">
        <v>196850</v>
      </c>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c r="BK74" s="255"/>
      <c r="BL74" s="255"/>
      <c r="BM74" s="255"/>
      <c r="BN74" s="255"/>
      <c r="BO74" s="255"/>
      <c r="BP74" s="255"/>
      <c r="BQ74" s="255"/>
      <c r="BR74" s="255"/>
      <c r="BS74" s="255"/>
      <c r="BT74" s="255"/>
      <c r="BU74" s="255"/>
      <c r="BV74" s="255"/>
      <c r="BW74" s="255"/>
      <c r="BX74" s="255"/>
      <c r="BY74" s="255"/>
      <c r="BZ74" s="255"/>
      <c r="CA74" s="255"/>
      <c r="CB74" s="255"/>
      <c r="CC74" s="255"/>
      <c r="CD74" s="255"/>
      <c r="CE74" s="255"/>
      <c r="CF74" s="255"/>
      <c r="CG74" s="255"/>
      <c r="CH74" s="255"/>
      <c r="CI74" s="255"/>
      <c r="CJ74" s="255"/>
      <c r="CK74" s="255"/>
      <c r="CL74" s="255"/>
      <c r="CM74" s="255"/>
      <c r="CN74" s="255"/>
      <c r="CO74" s="255"/>
      <c r="CP74" s="255"/>
      <c r="CQ74" s="255"/>
      <c r="CR74" s="255"/>
      <c r="CS74" s="255"/>
      <c r="CT74" s="255"/>
      <c r="CU74" s="255"/>
      <c r="CV74" s="255"/>
      <c r="CW74" s="255"/>
      <c r="CX74" s="255"/>
      <c r="CY74" s="255"/>
      <c r="CZ74" s="255"/>
      <c r="DA74" s="255"/>
      <c r="DB74" s="255"/>
      <c r="DC74" s="255"/>
      <c r="DD74" s="255"/>
      <c r="DE74" s="255"/>
      <c r="DF74" s="255"/>
      <c r="DG74" s="255"/>
      <c r="DH74" s="255"/>
      <c r="DI74" s="255"/>
      <c r="DJ74" s="255"/>
      <c r="DK74" s="255"/>
      <c r="DL74" s="255"/>
    </row>
    <row r="75" spans="1:116" x14ac:dyDescent="0.25">
      <c r="A75" s="256" t="s">
        <v>365</v>
      </c>
      <c r="B75" s="257" t="s">
        <v>7355</v>
      </c>
      <c r="C75" s="260">
        <v>0.16674395219999999</v>
      </c>
      <c r="D75" s="261">
        <v>9</v>
      </c>
      <c r="E75" s="260">
        <v>6.8000000000000005E-2</v>
      </c>
      <c r="F75" s="260">
        <v>4.6666666667000003</v>
      </c>
      <c r="G75" s="260">
        <v>0.47928705150000001</v>
      </c>
      <c r="H75" s="260">
        <v>48.2</v>
      </c>
      <c r="I75" s="261">
        <v>6</v>
      </c>
      <c r="J75" s="261">
        <f>IFERROR(VLOOKUP($B75,'Core Indicators'!$E$3:$EU$906,147,FALSE),"x")</f>
        <v>1909</v>
      </c>
      <c r="K75" s="262">
        <v>-1.0090796947</v>
      </c>
      <c r="L75" s="260">
        <v>3.25</v>
      </c>
      <c r="M75" s="261">
        <v>45</v>
      </c>
      <c r="N75" s="261">
        <v>26</v>
      </c>
      <c r="O75" s="261">
        <f>IFERROR(VLOOKUP(B75,'Core Indicators'!$E$3:$G$9906,3,FALSE),"x")</f>
        <v>9400000</v>
      </c>
      <c r="P75" s="261">
        <v>111890</v>
      </c>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255"/>
      <c r="BR75" s="255"/>
      <c r="BS75" s="255"/>
      <c r="BT75" s="255"/>
      <c r="BU75" s="255"/>
      <c r="BV75" s="255"/>
      <c r="BW75" s="255"/>
      <c r="BX75" s="255"/>
      <c r="BY75" s="255"/>
      <c r="BZ75" s="255"/>
      <c r="CA75" s="255"/>
      <c r="CB75" s="255"/>
      <c r="CC75" s="255"/>
      <c r="CD75" s="255"/>
      <c r="CE75" s="255"/>
      <c r="CF75" s="255"/>
      <c r="CG75" s="255"/>
      <c r="CH75" s="255"/>
      <c r="CI75" s="255"/>
      <c r="CJ75" s="255"/>
      <c r="CK75" s="255"/>
      <c r="CL75" s="255"/>
      <c r="CM75" s="255"/>
      <c r="CN75" s="255"/>
      <c r="CO75" s="255"/>
      <c r="CP75" s="255"/>
      <c r="CQ75" s="255"/>
      <c r="CR75" s="255"/>
      <c r="CS75" s="255"/>
      <c r="CT75" s="255"/>
      <c r="CU75" s="255"/>
      <c r="CV75" s="255"/>
      <c r="CW75" s="255"/>
      <c r="CX75" s="255"/>
      <c r="CY75" s="255"/>
      <c r="CZ75" s="255"/>
      <c r="DA75" s="255"/>
      <c r="DB75" s="255"/>
      <c r="DC75" s="255"/>
      <c r="DD75" s="255"/>
      <c r="DE75" s="255"/>
      <c r="DF75" s="255"/>
      <c r="DG75" s="255"/>
      <c r="DH75" s="255"/>
      <c r="DI75" s="255"/>
      <c r="DJ75" s="255"/>
      <c r="DK75" s="255"/>
      <c r="DL75" s="255"/>
    </row>
    <row r="76" spans="1:116" x14ac:dyDescent="0.25">
      <c r="A76" s="256" t="s">
        <v>7356</v>
      </c>
      <c r="B76" s="257" t="s">
        <v>7357</v>
      </c>
      <c r="C76" s="260">
        <v>0.1808372083</v>
      </c>
      <c r="D76" s="261">
        <v>11</v>
      </c>
      <c r="E76" s="260">
        <v>1.6799999999999999E-2</v>
      </c>
      <c r="F76" s="260">
        <v>8.15</v>
      </c>
      <c r="G76" s="260">
        <v>0.1224165438</v>
      </c>
      <c r="H76" s="260">
        <v>29.7</v>
      </c>
      <c r="I76" s="261">
        <v>4</v>
      </c>
      <c r="J76" s="261" t="str">
        <f>IFERROR(VLOOKUP($B76,'Core Indicators'!$E$3:$EU$906,147,FALSE),"x")</f>
        <v>x</v>
      </c>
      <c r="K76" s="262">
        <v>0.36613461380000001</v>
      </c>
      <c r="L76" s="260">
        <v>7.25</v>
      </c>
      <c r="M76" s="261">
        <v>85</v>
      </c>
      <c r="N76" s="261">
        <v>47</v>
      </c>
      <c r="O76" s="261" t="str">
        <f>IFERROR(VLOOKUP(B76,'Core Indicators'!$E$3:$G$9906,3,FALSE),"x")</f>
        <v>x</v>
      </c>
      <c r="P76" s="261">
        <v>55960</v>
      </c>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c r="BK76" s="255"/>
      <c r="BL76" s="255"/>
      <c r="BM76" s="255"/>
      <c r="BN76" s="255"/>
      <c r="BO76" s="255"/>
      <c r="BP76" s="255"/>
      <c r="BQ76" s="255"/>
      <c r="BR76" s="255"/>
      <c r="BS76" s="255"/>
      <c r="BT76" s="255"/>
      <c r="BU76" s="255"/>
      <c r="BV76" s="255"/>
      <c r="BW76" s="255"/>
      <c r="BX76" s="255"/>
      <c r="BY76" s="255"/>
      <c r="BZ76" s="255"/>
      <c r="CA76" s="255"/>
      <c r="CB76" s="255"/>
      <c r="CC76" s="255"/>
      <c r="CD76" s="255"/>
      <c r="CE76" s="255"/>
      <c r="CF76" s="255"/>
      <c r="CG76" s="255"/>
      <c r="CH76" s="255"/>
      <c r="CI76" s="255"/>
      <c r="CJ76" s="255"/>
      <c r="CK76" s="255"/>
      <c r="CL76" s="255"/>
      <c r="CM76" s="255"/>
      <c r="CN76" s="255"/>
      <c r="CO76" s="255"/>
      <c r="CP76" s="255"/>
      <c r="CQ76" s="255"/>
      <c r="CR76" s="255"/>
      <c r="CS76" s="255"/>
      <c r="CT76" s="255"/>
      <c r="CU76" s="255"/>
      <c r="CV76" s="255"/>
      <c r="CW76" s="255"/>
      <c r="CX76" s="255"/>
      <c r="CY76" s="255"/>
      <c r="CZ76" s="255"/>
      <c r="DA76" s="255"/>
      <c r="DB76" s="255"/>
      <c r="DC76" s="255"/>
      <c r="DD76" s="255"/>
      <c r="DE76" s="255"/>
      <c r="DF76" s="255"/>
      <c r="DG76" s="255"/>
      <c r="DH76" s="255"/>
      <c r="DI76" s="255"/>
      <c r="DJ76" s="255"/>
      <c r="DK76" s="255"/>
      <c r="DL76" s="255"/>
    </row>
    <row r="77" spans="1:116" x14ac:dyDescent="0.25">
      <c r="A77" s="256" t="s">
        <v>72</v>
      </c>
      <c r="B77" s="257" t="s">
        <v>7358</v>
      </c>
      <c r="C77" s="260">
        <v>0</v>
      </c>
      <c r="D77" s="261">
        <v>8</v>
      </c>
      <c r="E77" s="260">
        <v>0</v>
      </c>
      <c r="F77" s="260">
        <v>4.2166666667000001</v>
      </c>
      <c r="G77" s="260">
        <v>0.61954366890000001</v>
      </c>
      <c r="H77" s="260">
        <v>41.1</v>
      </c>
      <c r="I77" s="261">
        <v>6</v>
      </c>
      <c r="J77" s="261">
        <f>IFERROR(VLOOKUP($B77,'Core Indicators'!$E$3:$EU$906,147,FALSE),"x")</f>
        <v>2208</v>
      </c>
      <c r="K77" s="262">
        <v>-0.97110140319999994</v>
      </c>
      <c r="L77" s="260">
        <v>3</v>
      </c>
      <c r="M77" s="261">
        <v>38</v>
      </c>
      <c r="N77" s="261">
        <v>18</v>
      </c>
      <c r="O77" s="261">
        <f>IFERROR(VLOOKUP(B77,'Core Indicators'!$E$3:$G$9906,3,FALSE),"x")</f>
        <v>10898000</v>
      </c>
      <c r="P77" s="261">
        <v>27560</v>
      </c>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55"/>
      <c r="BX77" s="255"/>
      <c r="BY77" s="255"/>
      <c r="BZ77" s="255"/>
      <c r="CA77" s="255"/>
      <c r="CB77" s="255"/>
      <c r="CC77" s="255"/>
      <c r="CD77" s="255"/>
      <c r="CE77" s="255"/>
      <c r="CF77" s="255"/>
      <c r="CG77" s="255"/>
      <c r="CH77" s="255"/>
      <c r="CI77" s="255"/>
      <c r="CJ77" s="255"/>
      <c r="CK77" s="255"/>
      <c r="CL77" s="255"/>
      <c r="CM77" s="255"/>
      <c r="CN77" s="255"/>
      <c r="CO77" s="255"/>
      <c r="CP77" s="255"/>
      <c r="CQ77" s="255"/>
      <c r="CR77" s="255"/>
      <c r="CS77" s="255"/>
      <c r="CT77" s="255"/>
      <c r="CU77" s="255"/>
      <c r="CV77" s="255"/>
      <c r="CW77" s="255"/>
      <c r="CX77" s="255"/>
      <c r="CY77" s="255"/>
      <c r="CZ77" s="255"/>
      <c r="DA77" s="255"/>
      <c r="DB77" s="255"/>
      <c r="DC77" s="255"/>
      <c r="DD77" s="255"/>
      <c r="DE77" s="255"/>
      <c r="DF77" s="255"/>
      <c r="DG77" s="255"/>
      <c r="DH77" s="255"/>
      <c r="DI77" s="255"/>
      <c r="DJ77" s="255"/>
      <c r="DK77" s="255"/>
      <c r="DL77" s="255"/>
    </row>
    <row r="78" spans="1:116" x14ac:dyDescent="0.25">
      <c r="A78" s="256" t="s">
        <v>7359</v>
      </c>
      <c r="B78" s="257" t="s">
        <v>7360</v>
      </c>
      <c r="C78" s="260">
        <v>0.18750004279999999</v>
      </c>
      <c r="D78" s="261">
        <v>11</v>
      </c>
      <c r="E78" s="260">
        <v>0.05</v>
      </c>
      <c r="F78" s="260">
        <v>6.8</v>
      </c>
      <c r="G78" s="260">
        <v>0.25845412979999999</v>
      </c>
      <c r="H78" s="260">
        <v>29.6</v>
      </c>
      <c r="I78" s="261">
        <v>4</v>
      </c>
      <c r="J78" s="261" t="str">
        <f>IFERROR(VLOOKUP($B78,'Core Indicators'!$E$3:$EU$906,147,FALSE),"x")</f>
        <v>x</v>
      </c>
      <c r="K78" s="262">
        <v>0.49313449860000003</v>
      </c>
      <c r="L78" s="260">
        <v>5.75</v>
      </c>
      <c r="M78" s="261">
        <v>70</v>
      </c>
      <c r="N78" s="261">
        <v>44</v>
      </c>
      <c r="O78" s="261" t="str">
        <f>IFERROR(VLOOKUP(B78,'Core Indicators'!$E$3:$G$9906,3,FALSE),"x")</f>
        <v>x</v>
      </c>
      <c r="P78" s="261">
        <v>90530</v>
      </c>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row>
    <row r="79" spans="1:116" x14ac:dyDescent="0.25">
      <c r="A79" s="256" t="s">
        <v>1226</v>
      </c>
      <c r="B79" s="257" t="s">
        <v>7361</v>
      </c>
      <c r="C79" s="260">
        <v>0.774848922</v>
      </c>
      <c r="D79" s="261">
        <v>5</v>
      </c>
      <c r="E79" s="260">
        <v>0.10680000000000001</v>
      </c>
      <c r="F79" s="260">
        <v>6.45</v>
      </c>
      <c r="G79" s="260">
        <v>0.45129165370000002</v>
      </c>
      <c r="H79" s="260">
        <v>38.200000000000003</v>
      </c>
      <c r="I79" s="261">
        <v>6</v>
      </c>
      <c r="J79" s="261">
        <f>IFERROR(VLOOKUP($B79,'Core Indicators'!$E$3:$EU$906,147,FALSE),"x")</f>
        <v>32</v>
      </c>
      <c r="K79" s="262">
        <v>-0.3425302207</v>
      </c>
      <c r="L79" s="260">
        <v>6</v>
      </c>
      <c r="M79" s="261">
        <v>61</v>
      </c>
      <c r="N79" s="261">
        <v>40</v>
      </c>
      <c r="O79" s="261">
        <f>IFERROR(VLOOKUP(B79,'Core Indicators'!$E$3:$G$9906,3,FALSE),"x")</f>
        <v>237655000</v>
      </c>
      <c r="P79" s="261">
        <v>1811570</v>
      </c>
      <c r="Q79" s="255"/>
      <c r="R79" s="255"/>
      <c r="S79" s="255"/>
      <c r="T79" s="255"/>
      <c r="U79" s="255"/>
      <c r="V79" s="255"/>
      <c r="W79" s="255"/>
      <c r="X79" s="255"/>
      <c r="Y79" s="255"/>
      <c r="Z79" s="255"/>
      <c r="AA79" s="255"/>
      <c r="AB79" s="255"/>
      <c r="AC79" s="255"/>
      <c r="AD79" s="255"/>
      <c r="AE79" s="255"/>
      <c r="AF79" s="255"/>
      <c r="AG79" s="255"/>
      <c r="AH79" s="255"/>
      <c r="AI79" s="255"/>
      <c r="AJ79" s="255"/>
      <c r="AK79" s="255"/>
      <c r="AL79" s="255"/>
      <c r="AM79" s="255"/>
      <c r="AN79" s="255"/>
      <c r="AO79" s="255"/>
      <c r="AP79" s="255"/>
      <c r="AQ79" s="255"/>
      <c r="AR79" s="255"/>
      <c r="AS79" s="255"/>
      <c r="AT79" s="255"/>
      <c r="AU79" s="255"/>
      <c r="AV79" s="255"/>
      <c r="AW79" s="255"/>
      <c r="AX79" s="255"/>
      <c r="AY79" s="255"/>
      <c r="AZ79" s="255"/>
      <c r="BA79" s="255"/>
      <c r="BB79" s="255"/>
      <c r="BC79" s="255"/>
      <c r="BD79" s="255"/>
      <c r="BE79" s="255"/>
      <c r="BF79" s="255"/>
      <c r="BG79" s="255"/>
      <c r="BH79" s="255"/>
      <c r="BI79" s="255"/>
      <c r="BJ79" s="255"/>
      <c r="BK79" s="255"/>
      <c r="BL79" s="255"/>
      <c r="BM79" s="255"/>
      <c r="BN79" s="255"/>
      <c r="BO79" s="255"/>
      <c r="BP79" s="255"/>
      <c r="BQ79" s="255"/>
      <c r="BR79" s="255"/>
      <c r="BS79" s="255"/>
      <c r="BT79" s="255"/>
      <c r="BU79" s="255"/>
      <c r="BV79" s="255"/>
      <c r="BW79" s="255"/>
      <c r="BX79" s="255"/>
      <c r="BY79" s="255"/>
      <c r="BZ79" s="255"/>
      <c r="CA79" s="255"/>
      <c r="CB79" s="255"/>
      <c r="CC79" s="255"/>
      <c r="CD79" s="255"/>
      <c r="CE79" s="255"/>
      <c r="CF79" s="255"/>
      <c r="CG79" s="255"/>
      <c r="CH79" s="255"/>
      <c r="CI79" s="255"/>
      <c r="CJ79" s="255"/>
      <c r="CK79" s="255"/>
      <c r="CL79" s="255"/>
      <c r="CM79" s="255"/>
      <c r="CN79" s="255"/>
      <c r="CO79" s="255"/>
      <c r="CP79" s="255"/>
      <c r="CQ79" s="255"/>
      <c r="CR79" s="255"/>
      <c r="CS79" s="255"/>
      <c r="CT79" s="255"/>
      <c r="CU79" s="255"/>
      <c r="CV79" s="255"/>
      <c r="CW79" s="255"/>
      <c r="CX79" s="255"/>
      <c r="CY79" s="255"/>
      <c r="CZ79" s="255"/>
      <c r="DA79" s="255"/>
      <c r="DB79" s="255"/>
      <c r="DC79" s="255"/>
      <c r="DD79" s="255"/>
      <c r="DE79" s="255"/>
      <c r="DF79" s="255"/>
      <c r="DG79" s="255"/>
      <c r="DH79" s="255"/>
      <c r="DI79" s="255"/>
      <c r="DJ79" s="255"/>
      <c r="DK79" s="255"/>
      <c r="DL79" s="255"/>
    </row>
    <row r="80" spans="1:116" x14ac:dyDescent="0.25">
      <c r="A80" s="256" t="s">
        <v>936</v>
      </c>
      <c r="B80" s="257" t="s">
        <v>7362</v>
      </c>
      <c r="C80" s="260">
        <v>0.87948376319999988</v>
      </c>
      <c r="D80" s="261">
        <v>7</v>
      </c>
      <c r="E80" s="260">
        <v>7.0000000000000001E-3</v>
      </c>
      <c r="F80" s="260">
        <v>7.25</v>
      </c>
      <c r="G80" s="260">
        <v>0.50102830359999995</v>
      </c>
      <c r="H80" s="260">
        <v>35.700000000000003</v>
      </c>
      <c r="I80" s="261">
        <v>6</v>
      </c>
      <c r="J80" s="261">
        <f>IFERROR(VLOOKUP($B80,'Core Indicators'!$E$3:$EU$906,147,FALSE),"x")</f>
        <v>501</v>
      </c>
      <c r="K80" s="262">
        <v>-3.0758399499999999E-2</v>
      </c>
      <c r="L80" s="260">
        <v>7</v>
      </c>
      <c r="M80" s="261">
        <v>71</v>
      </c>
      <c r="N80" s="261">
        <v>41</v>
      </c>
      <c r="O80" s="261">
        <f>IFERROR(VLOOKUP(B80,'Core Indicators'!$E$3:$G$9906,3,FALSE),"x")</f>
        <v>1353520000</v>
      </c>
      <c r="P80" s="261">
        <v>2973190</v>
      </c>
      <c r="Q80" s="255"/>
      <c r="R80" s="255"/>
      <c r="S80" s="255"/>
      <c r="T80" s="255"/>
      <c r="U80" s="255"/>
      <c r="V80" s="255"/>
      <c r="W80" s="255"/>
      <c r="X80" s="255"/>
      <c r="Y80" s="255"/>
      <c r="Z80" s="255"/>
      <c r="AA80" s="255"/>
      <c r="AB80" s="255"/>
      <c r="AC80" s="255"/>
      <c r="AD80" s="255"/>
      <c r="AE80" s="255"/>
      <c r="AF80" s="255"/>
      <c r="AG80" s="255"/>
      <c r="AH80" s="255"/>
      <c r="AI80" s="255"/>
      <c r="AJ80" s="255"/>
      <c r="AK80" s="255"/>
      <c r="AL80" s="255"/>
      <c r="AM80" s="255"/>
      <c r="AN80" s="255"/>
      <c r="AO80" s="255"/>
      <c r="AP80" s="255"/>
      <c r="AQ80" s="255"/>
      <c r="AR80" s="255"/>
      <c r="AS80" s="255"/>
      <c r="AT80" s="255"/>
      <c r="AU80" s="255"/>
      <c r="AV80" s="255"/>
      <c r="AW80" s="255"/>
      <c r="AX80" s="255"/>
      <c r="AY80" s="255"/>
      <c r="AZ80" s="255"/>
      <c r="BA80" s="255"/>
      <c r="BB80" s="255"/>
      <c r="BC80" s="255"/>
      <c r="BD80" s="255"/>
      <c r="BE80" s="255"/>
      <c r="BF80" s="255"/>
      <c r="BG80" s="255"/>
      <c r="BH80" s="255"/>
      <c r="BI80" s="255"/>
      <c r="BJ80" s="255"/>
      <c r="BK80" s="255"/>
      <c r="BL80" s="255"/>
      <c r="BM80" s="255"/>
      <c r="BN80" s="255"/>
      <c r="BO80" s="255"/>
      <c r="BP80" s="255"/>
      <c r="BQ80" s="255"/>
      <c r="BR80" s="255"/>
      <c r="BS80" s="255"/>
      <c r="BT80" s="255"/>
      <c r="BU80" s="255"/>
      <c r="BV80" s="255"/>
      <c r="BW80" s="255"/>
      <c r="BX80" s="255"/>
      <c r="BY80" s="255"/>
      <c r="BZ80" s="255"/>
      <c r="CA80" s="255"/>
      <c r="CB80" s="255"/>
      <c r="CC80" s="255"/>
      <c r="CD80" s="255"/>
      <c r="CE80" s="255"/>
      <c r="CF80" s="255"/>
      <c r="CG80" s="255"/>
      <c r="CH80" s="255"/>
      <c r="CI80" s="255"/>
      <c r="CJ80" s="255"/>
      <c r="CK80" s="255"/>
      <c r="CL80" s="255"/>
      <c r="CM80" s="255"/>
      <c r="CN80" s="255"/>
      <c r="CO80" s="255"/>
      <c r="CP80" s="255"/>
      <c r="CQ80" s="255"/>
      <c r="CR80" s="255"/>
      <c r="CS80" s="255"/>
      <c r="CT80" s="255"/>
      <c r="CU80" s="255"/>
      <c r="CV80" s="255"/>
      <c r="CW80" s="255"/>
      <c r="CX80" s="255"/>
      <c r="CY80" s="255"/>
      <c r="CZ80" s="255"/>
      <c r="DA80" s="255"/>
      <c r="DB80" s="255"/>
      <c r="DC80" s="255"/>
      <c r="DD80" s="255"/>
      <c r="DE80" s="255"/>
      <c r="DF80" s="255"/>
      <c r="DG80" s="255"/>
      <c r="DH80" s="255"/>
      <c r="DI80" s="255"/>
      <c r="DJ80" s="255"/>
      <c r="DK80" s="255"/>
      <c r="DL80" s="255"/>
    </row>
    <row r="81" spans="1:116" x14ac:dyDescent="0.25">
      <c r="A81" s="256" t="s">
        <v>7363</v>
      </c>
      <c r="B81" s="257" t="s">
        <v>7364</v>
      </c>
      <c r="C81" s="260">
        <v>0</v>
      </c>
      <c r="D81" s="261">
        <v>12</v>
      </c>
      <c r="E81" s="260">
        <v>0</v>
      </c>
      <c r="F81" s="260" t="s">
        <v>14</v>
      </c>
      <c r="G81" s="260">
        <v>9.2902528700000001E-2</v>
      </c>
      <c r="H81" s="260">
        <v>31.4</v>
      </c>
      <c r="I81" s="261">
        <v>0</v>
      </c>
      <c r="J81" s="261" t="str">
        <f>IFERROR(VLOOKUP($B81,'Core Indicators'!$E$3:$EU$906,147,FALSE),"x")</f>
        <v>x</v>
      </c>
      <c r="K81" s="262">
        <v>1.3942295312999999</v>
      </c>
      <c r="L81" s="260" t="s">
        <v>14</v>
      </c>
      <c r="M81" s="261">
        <v>97</v>
      </c>
      <c r="N81" s="261">
        <v>74</v>
      </c>
      <c r="O81" s="261" t="str">
        <f>IFERROR(VLOOKUP(B81,'Core Indicators'!$E$3:$G$9906,3,FALSE),"x")</f>
        <v>x</v>
      </c>
      <c r="P81" s="261">
        <v>68890</v>
      </c>
      <c r="Q81" s="255"/>
      <c r="R81" s="255"/>
      <c r="S81" s="255"/>
      <c r="T81" s="255"/>
      <c r="U81" s="255"/>
      <c r="V81" s="255"/>
      <c r="W81" s="255"/>
      <c r="X81" s="255"/>
      <c r="Y81" s="255"/>
      <c r="Z81" s="255"/>
      <c r="AA81" s="255"/>
      <c r="AB81" s="255"/>
      <c r="AC81" s="255"/>
      <c r="AD81" s="255"/>
      <c r="AE81" s="255"/>
      <c r="AF81" s="255"/>
      <c r="AG81" s="255"/>
      <c r="AH81" s="255"/>
      <c r="AI81" s="255"/>
      <c r="AJ81" s="255"/>
      <c r="AK81" s="255"/>
      <c r="AL81" s="255"/>
      <c r="AM81" s="255"/>
      <c r="AN81" s="255"/>
      <c r="AO81" s="255"/>
      <c r="AP81" s="255"/>
      <c r="AQ81" s="255"/>
      <c r="AR81" s="255"/>
      <c r="AS81" s="255"/>
      <c r="AT81" s="255"/>
      <c r="AU81" s="255"/>
      <c r="AV81" s="255"/>
      <c r="AW81" s="255"/>
      <c r="AX81" s="255"/>
      <c r="AY81" s="255"/>
      <c r="AZ81" s="255"/>
      <c r="BA81" s="255"/>
      <c r="BB81" s="255"/>
      <c r="BC81" s="255"/>
      <c r="BD81" s="255"/>
      <c r="BE81" s="255"/>
      <c r="BF81" s="255"/>
      <c r="BG81" s="255"/>
      <c r="BH81" s="255"/>
      <c r="BI81" s="255"/>
      <c r="BJ81" s="255"/>
      <c r="BK81" s="255"/>
      <c r="BL81" s="255"/>
      <c r="BM81" s="255"/>
      <c r="BN81" s="255"/>
      <c r="BO81" s="255"/>
      <c r="BP81" s="255"/>
      <c r="BQ81" s="255"/>
      <c r="BR81" s="255"/>
      <c r="BS81" s="255"/>
      <c r="BT81" s="255"/>
      <c r="BU81" s="255"/>
      <c r="BV81" s="255"/>
      <c r="BW81" s="255"/>
      <c r="BX81" s="255"/>
      <c r="BY81" s="255"/>
      <c r="BZ81" s="255"/>
      <c r="CA81" s="255"/>
      <c r="CB81" s="255"/>
      <c r="CC81" s="255"/>
      <c r="CD81" s="255"/>
      <c r="CE81" s="255"/>
      <c r="CF81" s="255"/>
      <c r="CG81" s="255"/>
      <c r="CH81" s="255"/>
      <c r="CI81" s="255"/>
      <c r="CJ81" s="255"/>
      <c r="CK81" s="255"/>
      <c r="CL81" s="255"/>
      <c r="CM81" s="255"/>
      <c r="CN81" s="255"/>
      <c r="CO81" s="255"/>
      <c r="CP81" s="255"/>
      <c r="CQ81" s="255"/>
      <c r="CR81" s="255"/>
      <c r="CS81" s="255"/>
      <c r="CT81" s="255"/>
      <c r="CU81" s="255"/>
      <c r="CV81" s="255"/>
      <c r="CW81" s="255"/>
      <c r="CX81" s="255"/>
      <c r="CY81" s="255"/>
      <c r="CZ81" s="255"/>
      <c r="DA81" s="255"/>
      <c r="DB81" s="255"/>
      <c r="DC81" s="255"/>
      <c r="DD81" s="255"/>
      <c r="DE81" s="255"/>
      <c r="DF81" s="255"/>
      <c r="DG81" s="255"/>
      <c r="DH81" s="255"/>
      <c r="DI81" s="255"/>
      <c r="DJ81" s="255"/>
      <c r="DK81" s="255"/>
      <c r="DL81" s="255"/>
    </row>
    <row r="82" spans="1:116" x14ac:dyDescent="0.25">
      <c r="A82" s="256" t="s">
        <v>1719</v>
      </c>
      <c r="B82" s="257" t="s">
        <v>7365</v>
      </c>
      <c r="C82" s="260">
        <v>0.67411710269999991</v>
      </c>
      <c r="D82" s="261">
        <v>0</v>
      </c>
      <c r="E82" s="260">
        <v>0.1595</v>
      </c>
      <c r="F82" s="260">
        <v>2.8833333333</v>
      </c>
      <c r="G82" s="260">
        <v>0.49178700730000002</v>
      </c>
      <c r="H82" s="260">
        <v>42</v>
      </c>
      <c r="I82" s="261">
        <v>6</v>
      </c>
      <c r="J82" s="261">
        <f>IFERROR(VLOOKUP($B82,'Core Indicators'!$E$3:$EU$906,147,FALSE),"x")</f>
        <v>0</v>
      </c>
      <c r="K82" s="262">
        <v>-0.74937212470000003</v>
      </c>
      <c r="L82" s="260">
        <v>2.25</v>
      </c>
      <c r="M82" s="261">
        <v>17</v>
      </c>
      <c r="N82" s="261">
        <v>26</v>
      </c>
      <c r="O82" s="261">
        <f>IFERROR(VLOOKUP(B82,'Core Indicators'!$E$3:$G$9906,3,FALSE),"x")</f>
        <v>82926000</v>
      </c>
      <c r="P82" s="261">
        <v>1628760</v>
      </c>
      <c r="Q82" s="255"/>
      <c r="R82" s="255"/>
      <c r="S82" s="255"/>
      <c r="T82" s="255"/>
      <c r="U82" s="255"/>
      <c r="V82" s="255"/>
      <c r="W82" s="255"/>
      <c r="X82" s="255"/>
      <c r="Y82" s="255"/>
      <c r="Z82" s="255"/>
      <c r="AA82" s="255"/>
      <c r="AB82" s="255"/>
      <c r="AC82" s="255"/>
      <c r="AD82" s="255"/>
      <c r="AE82" s="255"/>
      <c r="AF82" s="255"/>
      <c r="AG82" s="255"/>
      <c r="AH82" s="255"/>
      <c r="AI82" s="255"/>
      <c r="AJ82" s="255"/>
      <c r="AK82" s="255"/>
      <c r="AL82" s="255"/>
      <c r="AM82" s="255"/>
      <c r="AN82" s="255"/>
      <c r="AO82" s="255"/>
      <c r="AP82" s="255"/>
      <c r="AQ82" s="255"/>
      <c r="AR82" s="255"/>
      <c r="AS82" s="255"/>
      <c r="AT82" s="255"/>
      <c r="AU82" s="255"/>
      <c r="AV82" s="255"/>
      <c r="AW82" s="255"/>
      <c r="AX82" s="255"/>
      <c r="AY82" s="255"/>
      <c r="AZ82" s="255"/>
      <c r="BA82" s="255"/>
      <c r="BB82" s="255"/>
      <c r="BC82" s="255"/>
      <c r="BD82" s="255"/>
      <c r="BE82" s="255"/>
      <c r="BF82" s="255"/>
      <c r="BG82" s="255"/>
      <c r="BH82" s="255"/>
      <c r="BI82" s="255"/>
      <c r="BJ82" s="255"/>
      <c r="BK82" s="255"/>
      <c r="BL82" s="255"/>
      <c r="BM82" s="255"/>
      <c r="BN82" s="255"/>
      <c r="BO82" s="255"/>
      <c r="BP82" s="255"/>
      <c r="BQ82" s="255"/>
      <c r="BR82" s="255"/>
      <c r="BS82" s="255"/>
      <c r="BT82" s="255"/>
      <c r="BU82" s="255"/>
      <c r="BV82" s="255"/>
      <c r="BW82" s="255"/>
      <c r="BX82" s="255"/>
      <c r="BY82" s="255"/>
      <c r="BZ82" s="255"/>
      <c r="CA82" s="255"/>
      <c r="CB82" s="255"/>
      <c r="CC82" s="255"/>
      <c r="CD82" s="255"/>
      <c r="CE82" s="255"/>
      <c r="CF82" s="255"/>
      <c r="CG82" s="255"/>
      <c r="CH82" s="255"/>
      <c r="CI82" s="255"/>
      <c r="CJ82" s="255"/>
      <c r="CK82" s="255"/>
      <c r="CL82" s="255"/>
      <c r="CM82" s="255"/>
      <c r="CN82" s="255"/>
      <c r="CO82" s="255"/>
      <c r="CP82" s="255"/>
      <c r="CQ82" s="255"/>
      <c r="CR82" s="255"/>
      <c r="CS82" s="255"/>
      <c r="CT82" s="255"/>
      <c r="CU82" s="255"/>
      <c r="CV82" s="255"/>
      <c r="CW82" s="255"/>
      <c r="CX82" s="255"/>
      <c r="CY82" s="255"/>
      <c r="CZ82" s="255"/>
      <c r="DA82" s="255"/>
      <c r="DB82" s="255"/>
      <c r="DC82" s="255"/>
      <c r="DD82" s="255"/>
      <c r="DE82" s="255"/>
      <c r="DF82" s="255"/>
      <c r="DG82" s="255"/>
      <c r="DH82" s="255"/>
      <c r="DI82" s="255"/>
      <c r="DJ82" s="255"/>
      <c r="DK82" s="255"/>
      <c r="DL82" s="255"/>
    </row>
    <row r="83" spans="1:116" x14ac:dyDescent="0.25">
      <c r="A83" s="256" t="s">
        <v>579</v>
      </c>
      <c r="B83" s="257" t="s">
        <v>7366</v>
      </c>
      <c r="C83" s="260">
        <v>0.54614899849999998</v>
      </c>
      <c r="D83" s="261">
        <v>2</v>
      </c>
      <c r="E83" s="260">
        <v>0</v>
      </c>
      <c r="F83" s="260">
        <v>3.9666666667000001</v>
      </c>
      <c r="G83" s="260">
        <v>0.5402728229</v>
      </c>
      <c r="H83" s="260">
        <v>29.5</v>
      </c>
      <c r="I83" s="261">
        <v>10</v>
      </c>
      <c r="J83" s="261">
        <f>IFERROR(VLOOKUP($B83,'Core Indicators'!$E$3:$EU$906,147,FALSE),"x")</f>
        <v>1238</v>
      </c>
      <c r="K83" s="262">
        <v>-1.7224633694</v>
      </c>
      <c r="L83" s="260">
        <v>3.75</v>
      </c>
      <c r="M83" s="261">
        <v>31</v>
      </c>
      <c r="N83" s="261">
        <v>20</v>
      </c>
      <c r="O83" s="261">
        <f>IFERROR(VLOOKUP(B83,'Core Indicators'!$E$3:$G$9906,3,FALSE),"x")</f>
        <v>41191000</v>
      </c>
      <c r="P83" s="261">
        <v>434320</v>
      </c>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5"/>
      <c r="BN83" s="255"/>
      <c r="BO83" s="255"/>
      <c r="BP83" s="255"/>
      <c r="BQ83" s="255"/>
      <c r="BR83" s="255"/>
      <c r="BS83" s="255"/>
      <c r="BT83" s="255"/>
      <c r="BU83" s="255"/>
      <c r="BV83" s="255"/>
      <c r="BW83" s="255"/>
      <c r="BX83" s="255"/>
      <c r="BY83" s="255"/>
      <c r="BZ83" s="255"/>
      <c r="CA83" s="255"/>
      <c r="CB83" s="255"/>
      <c r="CC83" s="255"/>
      <c r="CD83" s="255"/>
      <c r="CE83" s="255"/>
      <c r="CF83" s="255"/>
      <c r="CG83" s="255"/>
      <c r="CH83" s="255"/>
      <c r="CI83" s="255"/>
      <c r="CJ83" s="255"/>
      <c r="CK83" s="255"/>
      <c r="CL83" s="255"/>
      <c r="CM83" s="255"/>
      <c r="CN83" s="255"/>
      <c r="CO83" s="255"/>
      <c r="CP83" s="255"/>
      <c r="CQ83" s="255"/>
      <c r="CR83" s="255"/>
      <c r="CS83" s="255"/>
      <c r="CT83" s="255"/>
      <c r="CU83" s="255"/>
      <c r="CV83" s="255"/>
      <c r="CW83" s="255"/>
      <c r="CX83" s="255"/>
      <c r="CY83" s="255"/>
      <c r="CZ83" s="255"/>
      <c r="DA83" s="255"/>
      <c r="DB83" s="255"/>
      <c r="DC83" s="255"/>
      <c r="DD83" s="255"/>
      <c r="DE83" s="255"/>
      <c r="DF83" s="255"/>
      <c r="DG83" s="255"/>
      <c r="DH83" s="255"/>
      <c r="DI83" s="255"/>
      <c r="DJ83" s="255"/>
      <c r="DK83" s="255"/>
      <c r="DL83" s="255"/>
    </row>
    <row r="84" spans="1:116" x14ac:dyDescent="0.25">
      <c r="A84" s="256" t="s">
        <v>7367</v>
      </c>
      <c r="B84" s="257" t="s">
        <v>7368</v>
      </c>
      <c r="C84" s="260">
        <v>0</v>
      </c>
      <c r="D84" s="261">
        <v>12</v>
      </c>
      <c r="E84" s="260">
        <v>0</v>
      </c>
      <c r="F84" s="260" t="s">
        <v>14</v>
      </c>
      <c r="G84" s="260">
        <v>5.7485973699999998E-2</v>
      </c>
      <c r="H84" s="260">
        <v>26.1</v>
      </c>
      <c r="I84" s="261">
        <v>0</v>
      </c>
      <c r="J84" s="261" t="str">
        <f>IFERROR(VLOOKUP($B84,'Core Indicators'!$E$3:$EU$906,147,FALSE),"x")</f>
        <v>x</v>
      </c>
      <c r="K84" s="262">
        <v>1.7669236660000001</v>
      </c>
      <c r="L84" s="260" t="s">
        <v>14</v>
      </c>
      <c r="M84" s="261">
        <v>94</v>
      </c>
      <c r="N84" s="261">
        <v>78</v>
      </c>
      <c r="O84" s="261" t="str">
        <f>IFERROR(VLOOKUP(B84,'Core Indicators'!$E$3:$G$9906,3,FALSE),"x")</f>
        <v>x</v>
      </c>
      <c r="P84" s="261">
        <v>100250</v>
      </c>
      <c r="Q84" s="255"/>
      <c r="R84" s="255"/>
      <c r="S84" s="255"/>
      <c r="T84" s="255"/>
      <c r="U84" s="255"/>
      <c r="V84" s="255"/>
      <c r="W84" s="255"/>
      <c r="X84" s="255"/>
      <c r="Y84" s="255"/>
      <c r="Z84" s="255"/>
      <c r="AA84" s="255"/>
      <c r="AB84" s="255"/>
      <c r="AC84" s="255"/>
      <c r="AD84" s="255"/>
      <c r="AE84" s="255"/>
      <c r="AF84" s="255"/>
      <c r="AG84" s="255"/>
      <c r="AH84" s="255"/>
      <c r="AI84" s="255"/>
      <c r="AJ84" s="255"/>
      <c r="AK84" s="255"/>
      <c r="AL84" s="255"/>
      <c r="AM84" s="255"/>
      <c r="AN84" s="255"/>
      <c r="AO84" s="255"/>
      <c r="AP84" s="255"/>
      <c r="AQ84" s="255"/>
      <c r="AR84" s="255"/>
      <c r="AS84" s="255"/>
      <c r="AT84" s="255"/>
      <c r="AU84" s="255"/>
      <c r="AV84" s="255"/>
      <c r="AW84" s="255"/>
      <c r="AX84" s="255"/>
      <c r="AY84" s="255"/>
      <c r="AZ84" s="255"/>
      <c r="BA84" s="255"/>
      <c r="BB84" s="255"/>
      <c r="BC84" s="255"/>
      <c r="BD84" s="255"/>
      <c r="BE84" s="255"/>
      <c r="BF84" s="255"/>
      <c r="BG84" s="255"/>
      <c r="BH84" s="255"/>
      <c r="BI84" s="255"/>
      <c r="BJ84" s="255"/>
      <c r="BK84" s="255"/>
      <c r="BL84" s="255"/>
      <c r="BM84" s="255"/>
      <c r="BN84" s="255"/>
      <c r="BO84" s="255"/>
      <c r="BP84" s="255"/>
      <c r="BQ84" s="255"/>
      <c r="BR84" s="255"/>
      <c r="BS84" s="255"/>
      <c r="BT84" s="255"/>
      <c r="BU84" s="255"/>
      <c r="BV84" s="255"/>
      <c r="BW84" s="255"/>
      <c r="BX84" s="255"/>
      <c r="BY84" s="255"/>
      <c r="BZ84" s="255"/>
      <c r="CA84" s="255"/>
      <c r="CB84" s="255"/>
      <c r="CC84" s="255"/>
      <c r="CD84" s="255"/>
      <c r="CE84" s="255"/>
      <c r="CF84" s="255"/>
      <c r="CG84" s="255"/>
      <c r="CH84" s="255"/>
      <c r="CI84" s="255"/>
      <c r="CJ84" s="255"/>
      <c r="CK84" s="255"/>
      <c r="CL84" s="255"/>
      <c r="CM84" s="255"/>
      <c r="CN84" s="255"/>
      <c r="CO84" s="255"/>
      <c r="CP84" s="255"/>
      <c r="CQ84" s="255"/>
      <c r="CR84" s="255"/>
      <c r="CS84" s="255"/>
      <c r="CT84" s="255"/>
      <c r="CU84" s="255"/>
      <c r="CV84" s="255"/>
      <c r="CW84" s="255"/>
      <c r="CX84" s="255"/>
      <c r="CY84" s="255"/>
      <c r="CZ84" s="255"/>
      <c r="DA84" s="255"/>
      <c r="DB84" s="255"/>
      <c r="DC84" s="255"/>
      <c r="DD84" s="255"/>
      <c r="DE84" s="255"/>
      <c r="DF84" s="255"/>
      <c r="DG84" s="255"/>
      <c r="DH84" s="255"/>
      <c r="DI84" s="255"/>
      <c r="DJ84" s="255"/>
      <c r="DK84" s="255"/>
      <c r="DL84" s="255"/>
    </row>
    <row r="85" spans="1:116" x14ac:dyDescent="0.25">
      <c r="A85" s="256" t="s">
        <v>7369</v>
      </c>
      <c r="B85" s="257" t="s">
        <v>7370</v>
      </c>
      <c r="C85" s="260">
        <v>0.77369999499999997</v>
      </c>
      <c r="D85" s="261">
        <v>4</v>
      </c>
      <c r="E85" s="260">
        <v>0.44</v>
      </c>
      <c r="F85" s="260" t="s">
        <v>14</v>
      </c>
      <c r="G85" s="260">
        <v>0.1002841248</v>
      </c>
      <c r="H85" s="260">
        <v>39</v>
      </c>
      <c r="I85" s="261">
        <v>6</v>
      </c>
      <c r="J85" s="261" t="str">
        <f>IFERROR(VLOOKUP($B85,'Core Indicators'!$E$3:$EU$906,147,FALSE),"x")</f>
        <v>x</v>
      </c>
      <c r="K85" s="262">
        <v>1.0475901365</v>
      </c>
      <c r="L85" s="260" t="s">
        <v>14</v>
      </c>
      <c r="M85" s="261">
        <v>76</v>
      </c>
      <c r="N85" s="261">
        <v>60</v>
      </c>
      <c r="O85" s="261" t="str">
        <f>IFERROR(VLOOKUP(B85,'Core Indicators'!$E$3:$G$9906,3,FALSE),"x")</f>
        <v>x</v>
      </c>
      <c r="P85" s="261">
        <v>21640</v>
      </c>
      <c r="Q85" s="255"/>
      <c r="R85" s="255"/>
      <c r="S85" s="255"/>
      <c r="T85" s="255"/>
      <c r="U85" s="255"/>
      <c r="V85" s="255"/>
      <c r="W85" s="255"/>
      <c r="X85" s="255"/>
      <c r="Y85" s="255"/>
      <c r="Z85" s="255"/>
      <c r="AA85" s="255"/>
      <c r="AB85" s="255"/>
      <c r="AC85" s="255"/>
      <c r="AD85" s="255"/>
      <c r="AE85" s="255"/>
      <c r="AF85" s="255"/>
      <c r="AG85" s="255"/>
      <c r="AH85" s="255"/>
      <c r="AI85" s="255"/>
      <c r="AJ85" s="255"/>
      <c r="AK85" s="255"/>
      <c r="AL85" s="255"/>
      <c r="AM85" s="255"/>
      <c r="AN85" s="255"/>
      <c r="AO85" s="255"/>
      <c r="AP85" s="255"/>
      <c r="AQ85" s="255"/>
      <c r="AR85" s="255"/>
      <c r="AS85" s="255"/>
      <c r="AT85" s="255"/>
      <c r="AU85" s="255"/>
      <c r="AV85" s="255"/>
      <c r="AW85" s="255"/>
      <c r="AX85" s="255"/>
      <c r="AY85" s="255"/>
      <c r="AZ85" s="255"/>
      <c r="BA85" s="255"/>
      <c r="BB85" s="255"/>
      <c r="BC85" s="255"/>
      <c r="BD85" s="255"/>
      <c r="BE85" s="255"/>
      <c r="BF85" s="255"/>
      <c r="BG85" s="255"/>
      <c r="BH85" s="255"/>
      <c r="BI85" s="255"/>
      <c r="BJ85" s="255"/>
      <c r="BK85" s="255"/>
      <c r="BL85" s="255"/>
      <c r="BM85" s="255"/>
      <c r="BN85" s="255"/>
      <c r="BO85" s="255"/>
      <c r="BP85" s="255"/>
      <c r="BQ85" s="255"/>
      <c r="BR85" s="255"/>
      <c r="BS85" s="255"/>
      <c r="BT85" s="255"/>
      <c r="BU85" s="255"/>
      <c r="BV85" s="255"/>
      <c r="BW85" s="255"/>
      <c r="BX85" s="255"/>
      <c r="BY85" s="255"/>
      <c r="BZ85" s="255"/>
      <c r="CA85" s="255"/>
      <c r="CB85" s="255"/>
      <c r="CC85" s="255"/>
      <c r="CD85" s="255"/>
      <c r="CE85" s="255"/>
      <c r="CF85" s="255"/>
      <c r="CG85" s="255"/>
      <c r="CH85" s="255"/>
      <c r="CI85" s="255"/>
      <c r="CJ85" s="255"/>
      <c r="CK85" s="255"/>
      <c r="CL85" s="255"/>
      <c r="CM85" s="255"/>
      <c r="CN85" s="255"/>
      <c r="CO85" s="255"/>
      <c r="CP85" s="255"/>
      <c r="CQ85" s="255"/>
      <c r="CR85" s="255"/>
      <c r="CS85" s="255"/>
      <c r="CT85" s="255"/>
      <c r="CU85" s="255"/>
      <c r="CV85" s="255"/>
      <c r="CW85" s="255"/>
      <c r="CX85" s="255"/>
      <c r="CY85" s="255"/>
      <c r="CZ85" s="255"/>
      <c r="DA85" s="255"/>
      <c r="DB85" s="255"/>
      <c r="DC85" s="255"/>
      <c r="DD85" s="255"/>
      <c r="DE85" s="255"/>
      <c r="DF85" s="255"/>
      <c r="DG85" s="255"/>
      <c r="DH85" s="255"/>
      <c r="DI85" s="255"/>
      <c r="DJ85" s="255"/>
      <c r="DK85" s="255"/>
      <c r="DL85" s="255"/>
    </row>
    <row r="86" spans="1:116" x14ac:dyDescent="0.25">
      <c r="A86" s="256" t="s">
        <v>597</v>
      </c>
      <c r="B86" s="257" t="s">
        <v>7371</v>
      </c>
      <c r="C86" s="260">
        <v>0.12520399560000001</v>
      </c>
      <c r="D86" s="261">
        <v>12</v>
      </c>
      <c r="E86" s="260">
        <v>5.4999999999999997E-3</v>
      </c>
      <c r="F86" s="260" t="s">
        <v>14</v>
      </c>
      <c r="G86" s="260">
        <v>6.9101684999999996E-2</v>
      </c>
      <c r="H86" s="260">
        <v>35.9</v>
      </c>
      <c r="I86" s="261">
        <v>0</v>
      </c>
      <c r="J86" s="261">
        <f>IFERROR(VLOOKUP($B86,'Core Indicators'!$E$3:$EU$906,147,FALSE),"x")</f>
        <v>697</v>
      </c>
      <c r="K86" s="262">
        <v>0.28019103410000001</v>
      </c>
      <c r="L86" s="260" t="s">
        <v>14</v>
      </c>
      <c r="M86" s="261">
        <v>89</v>
      </c>
      <c r="N86" s="261">
        <v>53</v>
      </c>
      <c r="O86" s="261">
        <f>IFERROR(VLOOKUP(B86,'Core Indicators'!$E$3:$G$9906,3,FALSE),"x")</f>
        <v>64293000</v>
      </c>
      <c r="P86" s="261">
        <v>294140</v>
      </c>
      <c r="Q86" s="255"/>
      <c r="R86" s="255"/>
      <c r="S86" s="255"/>
      <c r="T86" s="255"/>
      <c r="U86" s="255"/>
      <c r="V86" s="255"/>
      <c r="W86" s="255"/>
      <c r="X86" s="255"/>
      <c r="Y86" s="255"/>
      <c r="Z86" s="255"/>
      <c r="AA86" s="255"/>
      <c r="AB86" s="255"/>
      <c r="AC86" s="255"/>
      <c r="AD86" s="255"/>
      <c r="AE86" s="255"/>
      <c r="AF86" s="255"/>
      <c r="AG86" s="255"/>
      <c r="AH86" s="255"/>
      <c r="AI86" s="255"/>
      <c r="AJ86" s="255"/>
      <c r="AK86" s="255"/>
      <c r="AL86" s="255"/>
      <c r="AM86" s="255"/>
      <c r="AN86" s="255"/>
      <c r="AO86" s="255"/>
      <c r="AP86" s="255"/>
      <c r="AQ86" s="255"/>
      <c r="AR86" s="255"/>
      <c r="AS86" s="255"/>
      <c r="AT86" s="255"/>
      <c r="AU86" s="255"/>
      <c r="AV86" s="255"/>
      <c r="AW86" s="255"/>
      <c r="AX86" s="255"/>
      <c r="AY86" s="255"/>
      <c r="AZ86" s="255"/>
      <c r="BA86" s="255"/>
      <c r="BB86" s="255"/>
      <c r="BC86" s="255"/>
      <c r="BD86" s="255"/>
      <c r="BE86" s="255"/>
      <c r="BF86" s="255"/>
      <c r="BG86" s="255"/>
      <c r="BH86" s="255"/>
      <c r="BI86" s="255"/>
      <c r="BJ86" s="255"/>
      <c r="BK86" s="255"/>
      <c r="BL86" s="255"/>
      <c r="BM86" s="255"/>
      <c r="BN86" s="255"/>
      <c r="BO86" s="255"/>
      <c r="BP86" s="255"/>
      <c r="BQ86" s="255"/>
      <c r="BR86" s="255"/>
      <c r="BS86" s="255"/>
      <c r="BT86" s="255"/>
      <c r="BU86" s="255"/>
      <c r="BV86" s="255"/>
      <c r="BW86" s="255"/>
      <c r="BX86" s="255"/>
      <c r="BY86" s="255"/>
      <c r="BZ86" s="255"/>
      <c r="CA86" s="255"/>
      <c r="CB86" s="255"/>
      <c r="CC86" s="255"/>
      <c r="CD86" s="255"/>
      <c r="CE86" s="255"/>
      <c r="CF86" s="255"/>
      <c r="CG86" s="255"/>
      <c r="CH86" s="255"/>
      <c r="CI86" s="255"/>
      <c r="CJ86" s="255"/>
      <c r="CK86" s="255"/>
      <c r="CL86" s="255"/>
      <c r="CM86" s="255"/>
      <c r="CN86" s="255"/>
      <c r="CO86" s="255"/>
      <c r="CP86" s="255"/>
      <c r="CQ86" s="255"/>
      <c r="CR86" s="255"/>
      <c r="CS86" s="255"/>
      <c r="CT86" s="255"/>
      <c r="CU86" s="255"/>
      <c r="CV86" s="255"/>
      <c r="CW86" s="255"/>
      <c r="CX86" s="255"/>
      <c r="CY86" s="255"/>
      <c r="CZ86" s="255"/>
      <c r="DA86" s="255"/>
      <c r="DB86" s="255"/>
      <c r="DC86" s="255"/>
      <c r="DD86" s="255"/>
      <c r="DE86" s="255"/>
      <c r="DF86" s="255"/>
      <c r="DG86" s="255"/>
      <c r="DH86" s="255"/>
      <c r="DI86" s="255"/>
      <c r="DJ86" s="255"/>
      <c r="DK86" s="255"/>
      <c r="DL86" s="255"/>
    </row>
    <row r="87" spans="1:116" x14ac:dyDescent="0.25">
      <c r="A87" s="256" t="s">
        <v>7372</v>
      </c>
      <c r="B87" s="257" t="s">
        <v>7373</v>
      </c>
      <c r="C87" s="260">
        <v>0</v>
      </c>
      <c r="D87" s="261">
        <v>13</v>
      </c>
      <c r="E87" s="260">
        <v>0</v>
      </c>
      <c r="F87" s="260">
        <v>8.25</v>
      </c>
      <c r="G87" s="260">
        <v>0.40466299929999999</v>
      </c>
      <c r="H87" s="260">
        <v>45.5</v>
      </c>
      <c r="I87" s="261">
        <v>6</v>
      </c>
      <c r="J87" s="261" t="str">
        <f>IFERROR(VLOOKUP($B87,'Core Indicators'!$E$3:$EU$906,147,FALSE),"x")</f>
        <v>x</v>
      </c>
      <c r="K87" s="262">
        <v>-0.3125736415</v>
      </c>
      <c r="L87" s="260">
        <v>7.25</v>
      </c>
      <c r="M87" s="261">
        <v>78</v>
      </c>
      <c r="N87" s="261">
        <v>43</v>
      </c>
      <c r="O87" s="261" t="str">
        <f>IFERROR(VLOOKUP(B87,'Core Indicators'!$E$3:$G$9906,3,FALSE),"x")</f>
        <v>x</v>
      </c>
      <c r="P87" s="261">
        <v>10830</v>
      </c>
      <c r="Q87" s="255"/>
      <c r="R87" s="255"/>
      <c r="S87" s="255"/>
      <c r="T87" s="255"/>
      <c r="U87" s="255"/>
      <c r="V87" s="255"/>
      <c r="W87" s="255"/>
      <c r="X87" s="255"/>
      <c r="Y87" s="255"/>
      <c r="Z87" s="255"/>
      <c r="AA87" s="255"/>
      <c r="AB87" s="255"/>
      <c r="AC87" s="255"/>
      <c r="AD87" s="255"/>
      <c r="AE87" s="255"/>
      <c r="AF87" s="255"/>
      <c r="AG87" s="255"/>
      <c r="AH87" s="255"/>
      <c r="AI87" s="255"/>
      <c r="AJ87" s="255"/>
      <c r="AK87" s="255"/>
      <c r="AL87" s="255"/>
      <c r="AM87" s="255"/>
      <c r="AN87" s="255"/>
      <c r="AO87" s="255"/>
      <c r="AP87" s="255"/>
      <c r="AQ87" s="255"/>
      <c r="AR87" s="255"/>
      <c r="AS87" s="255"/>
      <c r="AT87" s="255"/>
      <c r="AU87" s="255"/>
      <c r="AV87" s="255"/>
      <c r="AW87" s="255"/>
      <c r="AX87" s="255"/>
      <c r="AY87" s="255"/>
      <c r="AZ87" s="255"/>
      <c r="BA87" s="255"/>
      <c r="BB87" s="255"/>
      <c r="BC87" s="255"/>
      <c r="BD87" s="255"/>
      <c r="BE87" s="255"/>
      <c r="BF87" s="255"/>
      <c r="BG87" s="255"/>
      <c r="BH87" s="255"/>
      <c r="BI87" s="255"/>
      <c r="BJ87" s="255"/>
      <c r="BK87" s="255"/>
      <c r="BL87" s="255"/>
      <c r="BM87" s="255"/>
      <c r="BN87" s="255"/>
      <c r="BO87" s="255"/>
      <c r="BP87" s="255"/>
      <c r="BQ87" s="255"/>
      <c r="BR87" s="255"/>
      <c r="BS87" s="255"/>
      <c r="BT87" s="255"/>
      <c r="BU87" s="255"/>
      <c r="BV87" s="255"/>
      <c r="BW87" s="255"/>
      <c r="BX87" s="255"/>
      <c r="BY87" s="255"/>
      <c r="BZ87" s="255"/>
      <c r="CA87" s="255"/>
      <c r="CB87" s="255"/>
      <c r="CC87" s="255"/>
      <c r="CD87" s="255"/>
      <c r="CE87" s="255"/>
      <c r="CF87" s="255"/>
      <c r="CG87" s="255"/>
      <c r="CH87" s="255"/>
      <c r="CI87" s="255"/>
      <c r="CJ87" s="255"/>
      <c r="CK87" s="255"/>
      <c r="CL87" s="255"/>
      <c r="CM87" s="255"/>
      <c r="CN87" s="255"/>
      <c r="CO87" s="255"/>
      <c r="CP87" s="255"/>
      <c r="CQ87" s="255"/>
      <c r="CR87" s="255"/>
      <c r="CS87" s="255"/>
      <c r="CT87" s="255"/>
      <c r="CU87" s="255"/>
      <c r="CV87" s="255"/>
      <c r="CW87" s="255"/>
      <c r="CX87" s="255"/>
      <c r="CY87" s="255"/>
      <c r="CZ87" s="255"/>
      <c r="DA87" s="255"/>
      <c r="DB87" s="255"/>
      <c r="DC87" s="255"/>
      <c r="DD87" s="255"/>
      <c r="DE87" s="255"/>
      <c r="DF87" s="255"/>
      <c r="DG87" s="255"/>
      <c r="DH87" s="255"/>
      <c r="DI87" s="255"/>
      <c r="DJ87" s="255"/>
      <c r="DK87" s="255"/>
      <c r="DL87" s="255"/>
    </row>
    <row r="88" spans="1:116" x14ac:dyDescent="0.25">
      <c r="A88" s="256" t="s">
        <v>195</v>
      </c>
      <c r="B88" s="257" t="s">
        <v>7374</v>
      </c>
      <c r="C88" s="260">
        <v>0.58639999539999998</v>
      </c>
      <c r="D88" s="261">
        <v>2</v>
      </c>
      <c r="E88" s="260">
        <v>0.57999999999999996</v>
      </c>
      <c r="F88" s="260">
        <v>4.3166666666999998</v>
      </c>
      <c r="G88" s="260">
        <v>0.46862760440000001</v>
      </c>
      <c r="H88" s="260">
        <v>33.700000000000003</v>
      </c>
      <c r="I88" s="261">
        <v>6</v>
      </c>
      <c r="J88" s="261">
        <f>IFERROR(VLOOKUP($B88,'Core Indicators'!$E$3:$EU$906,147,FALSE),"x")</f>
        <v>0</v>
      </c>
      <c r="K88" s="262">
        <v>0.14395745099999999</v>
      </c>
      <c r="L88" s="260">
        <v>4.25</v>
      </c>
      <c r="M88" s="261">
        <v>37</v>
      </c>
      <c r="N88" s="261">
        <v>48</v>
      </c>
      <c r="O88" s="261">
        <f>IFERROR(VLOOKUP(B88,'Core Indicators'!$E$3:$G$9906,3,FALSE),"x")</f>
        <v>10806000</v>
      </c>
      <c r="P88" s="261">
        <v>88780</v>
      </c>
      <c r="Q88" s="255"/>
      <c r="R88" s="255"/>
      <c r="S88" s="255"/>
      <c r="T88" s="255"/>
      <c r="U88" s="255"/>
      <c r="V88" s="255"/>
      <c r="W88" s="255"/>
      <c r="X88" s="255"/>
      <c r="Y88" s="255"/>
      <c r="Z88" s="255"/>
      <c r="AA88" s="255"/>
      <c r="AB88" s="255"/>
      <c r="AC88" s="255"/>
      <c r="AD88" s="255"/>
      <c r="AE88" s="255"/>
      <c r="AF88" s="255"/>
      <c r="AG88" s="255"/>
      <c r="AH88" s="255"/>
      <c r="AI88" s="255"/>
      <c r="AJ88" s="255"/>
      <c r="AK88" s="255"/>
      <c r="AL88" s="255"/>
      <c r="AM88" s="255"/>
      <c r="AN88" s="255"/>
      <c r="AO88" s="255"/>
      <c r="AP88" s="255"/>
      <c r="AQ88" s="255"/>
      <c r="AR88" s="255"/>
      <c r="AS88" s="255"/>
      <c r="AT88" s="255"/>
      <c r="AU88" s="255"/>
      <c r="AV88" s="255"/>
      <c r="AW88" s="255"/>
      <c r="AX88" s="255"/>
      <c r="AY88" s="255"/>
      <c r="AZ88" s="255"/>
      <c r="BA88" s="255"/>
      <c r="BB88" s="255"/>
      <c r="BC88" s="255"/>
      <c r="BD88" s="255"/>
      <c r="BE88" s="255"/>
      <c r="BF88" s="255"/>
      <c r="BG88" s="255"/>
      <c r="BH88" s="255"/>
      <c r="BI88" s="255"/>
      <c r="BJ88" s="255"/>
      <c r="BK88" s="255"/>
      <c r="BL88" s="255"/>
      <c r="BM88" s="255"/>
      <c r="BN88" s="255"/>
      <c r="BO88" s="255"/>
      <c r="BP88" s="255"/>
      <c r="BQ88" s="255"/>
      <c r="BR88" s="255"/>
      <c r="BS88" s="255"/>
      <c r="BT88" s="255"/>
      <c r="BU88" s="255"/>
      <c r="BV88" s="255"/>
      <c r="BW88" s="255"/>
      <c r="BX88" s="255"/>
      <c r="BY88" s="255"/>
      <c r="BZ88" s="255"/>
      <c r="CA88" s="255"/>
      <c r="CB88" s="255"/>
      <c r="CC88" s="255"/>
      <c r="CD88" s="255"/>
      <c r="CE88" s="255"/>
      <c r="CF88" s="255"/>
      <c r="CG88" s="255"/>
      <c r="CH88" s="255"/>
      <c r="CI88" s="255"/>
      <c r="CJ88" s="255"/>
      <c r="CK88" s="255"/>
      <c r="CL88" s="255"/>
      <c r="CM88" s="255"/>
      <c r="CN88" s="255"/>
      <c r="CO88" s="255"/>
      <c r="CP88" s="255"/>
      <c r="CQ88" s="255"/>
      <c r="CR88" s="255"/>
      <c r="CS88" s="255"/>
      <c r="CT88" s="255"/>
      <c r="CU88" s="255"/>
      <c r="CV88" s="255"/>
      <c r="CW88" s="255"/>
      <c r="CX88" s="255"/>
      <c r="CY88" s="255"/>
      <c r="CZ88" s="255"/>
      <c r="DA88" s="255"/>
      <c r="DB88" s="255"/>
      <c r="DC88" s="255"/>
      <c r="DD88" s="255"/>
      <c r="DE88" s="255"/>
      <c r="DF88" s="255"/>
      <c r="DG88" s="255"/>
      <c r="DH88" s="255"/>
      <c r="DI88" s="255"/>
      <c r="DJ88" s="255"/>
      <c r="DK88" s="255"/>
      <c r="DL88" s="255"/>
    </row>
    <row r="89" spans="1:116" x14ac:dyDescent="0.25">
      <c r="A89" s="256" t="s">
        <v>7375</v>
      </c>
      <c r="B89" s="257" t="s">
        <v>7376</v>
      </c>
      <c r="C89" s="260">
        <v>4.1406014200000001E-2</v>
      </c>
      <c r="D89" s="261">
        <v>12</v>
      </c>
      <c r="E89" s="260">
        <v>2.2020000000000001E-2</v>
      </c>
      <c r="F89" s="260" t="s">
        <v>14</v>
      </c>
      <c r="G89" s="260">
        <v>9.8649094399999998E-2</v>
      </c>
      <c r="H89" s="260">
        <v>32.9</v>
      </c>
      <c r="I89" s="261">
        <v>0</v>
      </c>
      <c r="J89" s="261" t="str">
        <f>IFERROR(VLOOKUP($B89,'Core Indicators'!$E$3:$EU$906,147,FALSE),"x")</f>
        <v>x</v>
      </c>
      <c r="K89" s="262">
        <v>1.5379649401</v>
      </c>
      <c r="L89" s="260" t="s">
        <v>14</v>
      </c>
      <c r="M89" s="261">
        <v>96</v>
      </c>
      <c r="N89" s="261">
        <v>73</v>
      </c>
      <c r="O89" s="261" t="str">
        <f>IFERROR(VLOOKUP(B89,'Core Indicators'!$E$3:$G$9906,3,FALSE),"x")</f>
        <v>x</v>
      </c>
      <c r="P89" s="261">
        <v>364560</v>
      </c>
      <c r="Q89" s="255"/>
      <c r="R89" s="255"/>
      <c r="S89" s="255"/>
      <c r="T89" s="255"/>
      <c r="U89" s="255"/>
      <c r="V89" s="255"/>
      <c r="W89" s="255"/>
      <c r="X89" s="255"/>
      <c r="Y89" s="255"/>
      <c r="Z89" s="255"/>
      <c r="AA89" s="255"/>
      <c r="AB89" s="255"/>
      <c r="AC89" s="255"/>
      <c r="AD89" s="255"/>
      <c r="AE89" s="255"/>
      <c r="AF89" s="255"/>
      <c r="AG89" s="255"/>
      <c r="AH89" s="255"/>
      <c r="AI89" s="255"/>
      <c r="AJ89" s="255"/>
      <c r="AK89" s="255"/>
      <c r="AL89" s="255"/>
      <c r="AM89" s="255"/>
      <c r="AN89" s="255"/>
      <c r="AO89" s="255"/>
      <c r="AP89" s="255"/>
      <c r="AQ89" s="255"/>
      <c r="AR89" s="255"/>
      <c r="AS89" s="255"/>
      <c r="AT89" s="255"/>
      <c r="AU89" s="255"/>
      <c r="AV89" s="255"/>
      <c r="AW89" s="255"/>
      <c r="AX89" s="255"/>
      <c r="AY89" s="255"/>
      <c r="AZ89" s="255"/>
      <c r="BA89" s="255"/>
      <c r="BB89" s="255"/>
      <c r="BC89" s="255"/>
      <c r="BD89" s="255"/>
      <c r="BE89" s="255"/>
      <c r="BF89" s="255"/>
      <c r="BG89" s="255"/>
      <c r="BH89" s="255"/>
      <c r="BI89" s="255"/>
      <c r="BJ89" s="255"/>
      <c r="BK89" s="255"/>
      <c r="BL89" s="255"/>
      <c r="BM89" s="255"/>
      <c r="BN89" s="255"/>
      <c r="BO89" s="255"/>
      <c r="BP89" s="255"/>
      <c r="BQ89" s="255"/>
      <c r="BR89" s="255"/>
      <c r="BS89" s="255"/>
      <c r="BT89" s="255"/>
      <c r="BU89" s="255"/>
      <c r="BV89" s="255"/>
      <c r="BW89" s="255"/>
      <c r="BX89" s="255"/>
      <c r="BY89" s="255"/>
      <c r="BZ89" s="255"/>
      <c r="CA89" s="255"/>
      <c r="CB89" s="255"/>
      <c r="CC89" s="255"/>
      <c r="CD89" s="255"/>
      <c r="CE89" s="255"/>
      <c r="CF89" s="255"/>
      <c r="CG89" s="255"/>
      <c r="CH89" s="255"/>
      <c r="CI89" s="255"/>
      <c r="CJ89" s="255"/>
      <c r="CK89" s="255"/>
      <c r="CL89" s="255"/>
      <c r="CM89" s="255"/>
      <c r="CN89" s="255"/>
      <c r="CO89" s="255"/>
      <c r="CP89" s="255"/>
      <c r="CQ89" s="255"/>
      <c r="CR89" s="255"/>
      <c r="CS89" s="255"/>
      <c r="CT89" s="255"/>
      <c r="CU89" s="255"/>
      <c r="CV89" s="255"/>
      <c r="CW89" s="255"/>
      <c r="CX89" s="255"/>
      <c r="CY89" s="255"/>
      <c r="CZ89" s="255"/>
      <c r="DA89" s="255"/>
      <c r="DB89" s="255"/>
      <c r="DC89" s="255"/>
      <c r="DD89" s="255"/>
      <c r="DE89" s="255"/>
      <c r="DF89" s="255"/>
      <c r="DG89" s="255"/>
      <c r="DH89" s="255"/>
      <c r="DI89" s="255"/>
      <c r="DJ89" s="255"/>
      <c r="DK89" s="255"/>
      <c r="DL89" s="255"/>
    </row>
    <row r="90" spans="1:116" x14ac:dyDescent="0.25">
      <c r="A90" s="256" t="s">
        <v>7377</v>
      </c>
      <c r="B90" s="257" t="s">
        <v>7378</v>
      </c>
      <c r="C90" s="260">
        <v>0.53400502920000004</v>
      </c>
      <c r="D90" s="261">
        <v>4</v>
      </c>
      <c r="E90" s="260">
        <v>0.41699999999999998</v>
      </c>
      <c r="F90" s="260">
        <v>3.7833333332999999</v>
      </c>
      <c r="G90" s="260">
        <v>0.20262584820000001</v>
      </c>
      <c r="H90" s="260">
        <v>27.8</v>
      </c>
      <c r="I90" s="261">
        <v>4</v>
      </c>
      <c r="J90" s="261" t="str">
        <f>IFERROR(VLOOKUP($B90,'Core Indicators'!$E$3:$EU$906,147,FALSE),"x")</f>
        <v>x</v>
      </c>
      <c r="K90" s="262">
        <v>-0.43241328000000001</v>
      </c>
      <c r="L90" s="260">
        <v>3.5</v>
      </c>
      <c r="M90" s="261">
        <v>23</v>
      </c>
      <c r="N90" s="261">
        <v>34</v>
      </c>
      <c r="O90" s="261" t="str">
        <f>IFERROR(VLOOKUP(B90,'Core Indicators'!$E$3:$G$9906,3,FALSE),"x")</f>
        <v>x</v>
      </c>
      <c r="P90" s="261">
        <v>2699700</v>
      </c>
      <c r="Q90" s="255"/>
      <c r="R90" s="255"/>
      <c r="S90" s="255"/>
      <c r="T90" s="255"/>
      <c r="U90" s="255"/>
      <c r="V90" s="255"/>
      <c r="W90" s="255"/>
      <c r="X90" s="255"/>
      <c r="Y90" s="255"/>
      <c r="Z90" s="255"/>
      <c r="AA90" s="255"/>
      <c r="AB90" s="255"/>
      <c r="AC90" s="255"/>
      <c r="AD90" s="255"/>
      <c r="AE90" s="255"/>
      <c r="AF90" s="255"/>
      <c r="AG90" s="255"/>
      <c r="AH90" s="255"/>
      <c r="AI90" s="255"/>
      <c r="AJ90" s="255"/>
      <c r="AK90" s="255"/>
      <c r="AL90" s="255"/>
      <c r="AM90" s="255"/>
      <c r="AN90" s="255"/>
      <c r="AO90" s="255"/>
      <c r="AP90" s="255"/>
      <c r="AQ90" s="255"/>
      <c r="AR90" s="255"/>
      <c r="AS90" s="255"/>
      <c r="AT90" s="255"/>
      <c r="AU90" s="255"/>
      <c r="AV90" s="255"/>
      <c r="AW90" s="255"/>
      <c r="AX90" s="255"/>
      <c r="AY90" s="255"/>
      <c r="AZ90" s="255"/>
      <c r="BA90" s="255"/>
      <c r="BB90" s="255"/>
      <c r="BC90" s="255"/>
      <c r="BD90" s="255"/>
      <c r="BE90" s="255"/>
      <c r="BF90" s="255"/>
      <c r="BG90" s="255"/>
      <c r="BH90" s="255"/>
      <c r="BI90" s="255"/>
      <c r="BJ90" s="255"/>
      <c r="BK90" s="255"/>
      <c r="BL90" s="255"/>
      <c r="BM90" s="255"/>
      <c r="BN90" s="255"/>
      <c r="BO90" s="255"/>
      <c r="BP90" s="255"/>
      <c r="BQ90" s="255"/>
      <c r="BR90" s="255"/>
      <c r="BS90" s="255"/>
      <c r="BT90" s="255"/>
      <c r="BU90" s="255"/>
      <c r="BV90" s="255"/>
      <c r="BW90" s="255"/>
      <c r="BX90" s="255"/>
      <c r="BY90" s="255"/>
      <c r="BZ90" s="255"/>
      <c r="CA90" s="255"/>
      <c r="CB90" s="255"/>
      <c r="CC90" s="255"/>
      <c r="CD90" s="255"/>
      <c r="CE90" s="255"/>
      <c r="CF90" s="255"/>
      <c r="CG90" s="255"/>
      <c r="CH90" s="255"/>
      <c r="CI90" s="255"/>
      <c r="CJ90" s="255"/>
      <c r="CK90" s="255"/>
      <c r="CL90" s="255"/>
      <c r="CM90" s="255"/>
      <c r="CN90" s="255"/>
      <c r="CO90" s="255"/>
      <c r="CP90" s="255"/>
      <c r="CQ90" s="255"/>
      <c r="CR90" s="255"/>
      <c r="CS90" s="255"/>
      <c r="CT90" s="255"/>
      <c r="CU90" s="255"/>
      <c r="CV90" s="255"/>
      <c r="CW90" s="255"/>
      <c r="CX90" s="255"/>
      <c r="CY90" s="255"/>
      <c r="CZ90" s="255"/>
      <c r="DA90" s="255"/>
      <c r="DB90" s="255"/>
      <c r="DC90" s="255"/>
      <c r="DD90" s="255"/>
      <c r="DE90" s="255"/>
      <c r="DF90" s="255"/>
      <c r="DG90" s="255"/>
      <c r="DH90" s="255"/>
      <c r="DI90" s="255"/>
      <c r="DJ90" s="255"/>
      <c r="DK90" s="255"/>
      <c r="DL90" s="255"/>
    </row>
    <row r="91" spans="1:116" x14ac:dyDescent="0.25">
      <c r="A91" s="256" t="s">
        <v>613</v>
      </c>
      <c r="B91" s="257" t="s">
        <v>7379</v>
      </c>
      <c r="C91" s="260">
        <v>0.85199999310000007</v>
      </c>
      <c r="D91" s="261">
        <v>4</v>
      </c>
      <c r="E91" s="260">
        <v>0.08</v>
      </c>
      <c r="F91" s="260">
        <v>4.8499999999999996</v>
      </c>
      <c r="G91" s="260">
        <v>0.54450861260000005</v>
      </c>
      <c r="H91" s="260">
        <v>40.799999999999997</v>
      </c>
      <c r="I91" s="261">
        <v>10</v>
      </c>
      <c r="J91" s="261">
        <f>IFERROR(VLOOKUP($B91,'Core Indicators'!$E$3:$EU$906,147,FALSE),"x")</f>
        <v>0</v>
      </c>
      <c r="K91" s="262">
        <v>-0.45431771869999998</v>
      </c>
      <c r="L91" s="260">
        <v>5.5</v>
      </c>
      <c r="M91" s="261">
        <v>48</v>
      </c>
      <c r="N91" s="261">
        <v>28</v>
      </c>
      <c r="O91" s="261">
        <f>IFERROR(VLOOKUP(B91,'Core Indicators'!$E$3:$G$9906,3,FALSE),"x")</f>
        <v>54297000</v>
      </c>
      <c r="P91" s="261">
        <v>569140</v>
      </c>
      <c r="Q91" s="255"/>
      <c r="R91" s="255"/>
      <c r="S91" s="255"/>
      <c r="T91" s="255"/>
      <c r="U91" s="255"/>
      <c r="V91" s="255"/>
      <c r="W91" s="255"/>
      <c r="X91" s="255"/>
      <c r="Y91" s="255"/>
      <c r="Z91" s="255"/>
      <c r="AA91" s="255"/>
      <c r="AB91" s="255"/>
      <c r="AC91" s="255"/>
      <c r="AD91" s="255"/>
      <c r="AE91" s="255"/>
      <c r="AF91" s="255"/>
      <c r="AG91" s="255"/>
      <c r="AH91" s="255"/>
      <c r="AI91" s="255"/>
      <c r="AJ91" s="255"/>
      <c r="AK91" s="255"/>
      <c r="AL91" s="255"/>
      <c r="AM91" s="255"/>
      <c r="AN91" s="255"/>
      <c r="AO91" s="255"/>
      <c r="AP91" s="255"/>
      <c r="AQ91" s="255"/>
      <c r="AR91" s="255"/>
      <c r="AS91" s="255"/>
      <c r="AT91" s="255"/>
      <c r="AU91" s="255"/>
      <c r="AV91" s="255"/>
      <c r="AW91" s="255"/>
      <c r="AX91" s="255"/>
      <c r="AY91" s="255"/>
      <c r="AZ91" s="255"/>
      <c r="BA91" s="255"/>
      <c r="BB91" s="255"/>
      <c r="BC91" s="255"/>
      <c r="BD91" s="255"/>
      <c r="BE91" s="255"/>
      <c r="BF91" s="255"/>
      <c r="BG91" s="255"/>
      <c r="BH91" s="255"/>
      <c r="BI91" s="255"/>
      <c r="BJ91" s="255"/>
      <c r="BK91" s="255"/>
      <c r="BL91" s="255"/>
      <c r="BM91" s="255"/>
      <c r="BN91" s="255"/>
      <c r="BO91" s="255"/>
      <c r="BP91" s="255"/>
      <c r="BQ91" s="255"/>
      <c r="BR91" s="255"/>
      <c r="BS91" s="255"/>
      <c r="BT91" s="255"/>
      <c r="BU91" s="255"/>
      <c r="BV91" s="255"/>
      <c r="BW91" s="255"/>
      <c r="BX91" s="255"/>
      <c r="BY91" s="255"/>
      <c r="BZ91" s="255"/>
      <c r="CA91" s="255"/>
      <c r="CB91" s="255"/>
      <c r="CC91" s="255"/>
      <c r="CD91" s="255"/>
      <c r="CE91" s="255"/>
      <c r="CF91" s="255"/>
      <c r="CG91" s="255"/>
      <c r="CH91" s="255"/>
      <c r="CI91" s="255"/>
      <c r="CJ91" s="255"/>
      <c r="CK91" s="255"/>
      <c r="CL91" s="255"/>
      <c r="CM91" s="255"/>
      <c r="CN91" s="255"/>
      <c r="CO91" s="255"/>
      <c r="CP91" s="255"/>
      <c r="CQ91" s="255"/>
      <c r="CR91" s="255"/>
      <c r="CS91" s="255"/>
      <c r="CT91" s="255"/>
      <c r="CU91" s="255"/>
      <c r="CV91" s="255"/>
      <c r="CW91" s="255"/>
      <c r="CX91" s="255"/>
      <c r="CY91" s="255"/>
      <c r="CZ91" s="255"/>
      <c r="DA91" s="255"/>
      <c r="DB91" s="255"/>
      <c r="DC91" s="255"/>
      <c r="DD91" s="255"/>
      <c r="DE91" s="255"/>
      <c r="DF91" s="255"/>
      <c r="DG91" s="255"/>
      <c r="DH91" s="255"/>
      <c r="DI91" s="255"/>
      <c r="DJ91" s="255"/>
      <c r="DK91" s="255"/>
      <c r="DL91" s="255"/>
    </row>
    <row r="92" spans="1:116" x14ac:dyDescent="0.25">
      <c r="A92" s="256" t="s">
        <v>7380</v>
      </c>
      <c r="B92" s="257" t="s">
        <v>7381</v>
      </c>
      <c r="C92" s="260">
        <v>0.54403001520000005</v>
      </c>
      <c r="D92" s="261">
        <v>6</v>
      </c>
      <c r="E92" s="260">
        <v>0.27300000000000002</v>
      </c>
      <c r="F92" s="260">
        <v>6.1</v>
      </c>
      <c r="G92" s="260">
        <v>0.38123403010000001</v>
      </c>
      <c r="H92" s="260">
        <v>29.7</v>
      </c>
      <c r="I92" s="261">
        <v>6</v>
      </c>
      <c r="J92" s="261" t="str">
        <f>IFERROR(VLOOKUP($B92,'Core Indicators'!$E$3:$EU$906,147,FALSE),"x")</f>
        <v>x</v>
      </c>
      <c r="K92" s="262">
        <v>-0.88630145790000003</v>
      </c>
      <c r="L92" s="260">
        <v>5</v>
      </c>
      <c r="M92" s="261">
        <v>38</v>
      </c>
      <c r="N92" s="261">
        <v>30</v>
      </c>
      <c r="O92" s="261" t="str">
        <f>IFERROR(VLOOKUP(B92,'Core Indicators'!$E$3:$G$9906,3,FALSE),"x")</f>
        <v>x</v>
      </c>
      <c r="P92" s="261">
        <v>191800</v>
      </c>
      <c r="Q92" s="255"/>
      <c r="R92" s="255"/>
      <c r="S92" s="255"/>
      <c r="T92" s="255"/>
      <c r="U92" s="255"/>
      <c r="V92" s="255"/>
      <c r="W92" s="255"/>
      <c r="X92" s="255"/>
      <c r="Y92" s="255"/>
      <c r="Z92" s="255"/>
      <c r="AA92" s="255"/>
      <c r="AB92" s="255"/>
      <c r="AC92" s="255"/>
      <c r="AD92" s="255"/>
      <c r="AE92" s="255"/>
      <c r="AF92" s="255"/>
      <c r="AG92" s="255"/>
      <c r="AH92" s="255"/>
      <c r="AI92" s="255"/>
      <c r="AJ92" s="255"/>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255"/>
      <c r="BR92" s="255"/>
      <c r="BS92" s="255"/>
      <c r="BT92" s="255"/>
      <c r="BU92" s="255"/>
      <c r="BV92" s="255"/>
      <c r="BW92" s="255"/>
      <c r="BX92" s="255"/>
      <c r="BY92" s="255"/>
      <c r="BZ92" s="255"/>
      <c r="CA92" s="255"/>
      <c r="CB92" s="255"/>
      <c r="CC92" s="255"/>
      <c r="CD92" s="255"/>
      <c r="CE92" s="255"/>
      <c r="CF92" s="255"/>
      <c r="CG92" s="255"/>
      <c r="CH92" s="255"/>
      <c r="CI92" s="255"/>
      <c r="CJ92" s="255"/>
      <c r="CK92" s="255"/>
      <c r="CL92" s="255"/>
      <c r="CM92" s="255"/>
      <c r="CN92" s="255"/>
      <c r="CO92" s="255"/>
      <c r="CP92" s="255"/>
      <c r="CQ92" s="255"/>
      <c r="CR92" s="255"/>
      <c r="CS92" s="255"/>
      <c r="CT92" s="255"/>
      <c r="CU92" s="255"/>
      <c r="CV92" s="255"/>
      <c r="CW92" s="255"/>
      <c r="CX92" s="255"/>
      <c r="CY92" s="255"/>
      <c r="CZ92" s="255"/>
      <c r="DA92" s="255"/>
      <c r="DB92" s="255"/>
      <c r="DC92" s="255"/>
      <c r="DD92" s="255"/>
      <c r="DE92" s="255"/>
      <c r="DF92" s="255"/>
      <c r="DG92" s="255"/>
      <c r="DH92" s="255"/>
      <c r="DI92" s="255"/>
      <c r="DJ92" s="255"/>
      <c r="DK92" s="255"/>
      <c r="DL92" s="255"/>
    </row>
    <row r="93" spans="1:116" x14ac:dyDescent="0.25">
      <c r="A93" s="256" t="s">
        <v>7382</v>
      </c>
      <c r="B93" s="257" t="s">
        <v>7383</v>
      </c>
      <c r="C93" s="260">
        <v>9.6800022599999994E-2</v>
      </c>
      <c r="D93" s="261">
        <v>9</v>
      </c>
      <c r="E93" s="260">
        <v>3.5000000000000003E-2</v>
      </c>
      <c r="F93" s="260">
        <v>3.2833333332999999</v>
      </c>
      <c r="G93" s="260">
        <v>0.47416294609999998</v>
      </c>
      <c r="H93" s="260" t="s">
        <v>14</v>
      </c>
      <c r="I93" s="261">
        <v>4</v>
      </c>
      <c r="J93" s="261" t="str">
        <f>IFERROR(VLOOKUP($B93,'Core Indicators'!$E$3:$EU$906,147,FALSE),"x")</f>
        <v>x</v>
      </c>
      <c r="K93" s="262">
        <v>-0.93566834930000009</v>
      </c>
      <c r="L93" s="260">
        <v>2</v>
      </c>
      <c r="M93" s="261">
        <v>25</v>
      </c>
      <c r="N93" s="261">
        <v>20</v>
      </c>
      <c r="O93" s="261" t="str">
        <f>IFERROR(VLOOKUP(B93,'Core Indicators'!$E$3:$G$9906,3,FALSE),"x")</f>
        <v>x</v>
      </c>
      <c r="P93" s="261">
        <v>176520</v>
      </c>
      <c r="Q93" s="255"/>
      <c r="R93" s="255"/>
      <c r="S93" s="255"/>
      <c r="T93" s="255"/>
      <c r="U93" s="255"/>
      <c r="V93" s="255"/>
      <c r="W93" s="255"/>
      <c r="X93" s="255"/>
      <c r="Y93" s="255"/>
      <c r="Z93" s="255"/>
      <c r="AA93" s="255"/>
      <c r="AB93" s="255"/>
      <c r="AC93" s="255"/>
      <c r="AD93" s="255"/>
      <c r="AE93" s="255"/>
      <c r="AF93" s="255"/>
      <c r="AG93" s="255"/>
      <c r="AH93" s="255"/>
      <c r="AI93" s="255"/>
      <c r="AJ93" s="255"/>
      <c r="AK93" s="255"/>
      <c r="AL93" s="255"/>
      <c r="AM93" s="255"/>
      <c r="AN93" s="255"/>
      <c r="AO93" s="255"/>
      <c r="AP93" s="255"/>
      <c r="AQ93" s="255"/>
      <c r="AR93" s="255"/>
      <c r="AS93" s="255"/>
      <c r="AT93" s="255"/>
      <c r="AU93" s="255"/>
      <c r="AV93" s="255"/>
      <c r="AW93" s="255"/>
      <c r="AX93" s="255"/>
      <c r="AY93" s="255"/>
      <c r="AZ93" s="255"/>
      <c r="BA93" s="255"/>
      <c r="BB93" s="255"/>
      <c r="BC93" s="255"/>
      <c r="BD93" s="255"/>
      <c r="BE93" s="255"/>
      <c r="BF93" s="255"/>
      <c r="BG93" s="255"/>
      <c r="BH93" s="255"/>
      <c r="BI93" s="255"/>
      <c r="BJ93" s="255"/>
      <c r="BK93" s="255"/>
      <c r="BL93" s="255"/>
      <c r="BM93" s="255"/>
      <c r="BN93" s="255"/>
      <c r="BO93" s="255"/>
      <c r="BP93" s="255"/>
      <c r="BQ93" s="255"/>
      <c r="BR93" s="255"/>
      <c r="BS93" s="255"/>
      <c r="BT93" s="255"/>
      <c r="BU93" s="255"/>
      <c r="BV93" s="255"/>
      <c r="BW93" s="255"/>
      <c r="BX93" s="255"/>
      <c r="BY93" s="255"/>
      <c r="BZ93" s="255"/>
      <c r="CA93" s="255"/>
      <c r="CB93" s="255"/>
      <c r="CC93" s="255"/>
      <c r="CD93" s="255"/>
      <c r="CE93" s="255"/>
      <c r="CF93" s="255"/>
      <c r="CG93" s="255"/>
      <c r="CH93" s="255"/>
      <c r="CI93" s="255"/>
      <c r="CJ93" s="255"/>
      <c r="CK93" s="255"/>
      <c r="CL93" s="255"/>
      <c r="CM93" s="255"/>
      <c r="CN93" s="255"/>
      <c r="CO93" s="255"/>
      <c r="CP93" s="255"/>
      <c r="CQ93" s="255"/>
      <c r="CR93" s="255"/>
      <c r="CS93" s="255"/>
      <c r="CT93" s="255"/>
      <c r="CU93" s="255"/>
      <c r="CV93" s="255"/>
      <c r="CW93" s="255"/>
      <c r="CX93" s="255"/>
      <c r="CY93" s="255"/>
      <c r="CZ93" s="255"/>
      <c r="DA93" s="255"/>
      <c r="DB93" s="255"/>
      <c r="DC93" s="255"/>
      <c r="DD93" s="255"/>
      <c r="DE93" s="255"/>
      <c r="DF93" s="255"/>
      <c r="DG93" s="255"/>
      <c r="DH93" s="255"/>
      <c r="DI93" s="255"/>
      <c r="DJ93" s="255"/>
      <c r="DK93" s="255"/>
      <c r="DL93" s="255"/>
    </row>
    <row r="94" spans="1:116" x14ac:dyDescent="0.25">
      <c r="A94" s="256" t="s">
        <v>7384</v>
      </c>
      <c r="B94" s="257" t="s">
        <v>7385</v>
      </c>
      <c r="C94" s="260">
        <v>0</v>
      </c>
      <c r="D94" s="261">
        <v>13</v>
      </c>
      <c r="E94" s="260">
        <v>0</v>
      </c>
      <c r="F94" s="260" t="s">
        <v>14</v>
      </c>
      <c r="G94" s="260" t="s">
        <v>14</v>
      </c>
      <c r="H94" s="260">
        <v>37</v>
      </c>
      <c r="I94" s="261">
        <v>0</v>
      </c>
      <c r="J94" s="261" t="str">
        <f>IFERROR(VLOOKUP($B94,'Core Indicators'!$E$3:$EU$906,147,FALSE),"x")</f>
        <v>x</v>
      </c>
      <c r="K94" s="262">
        <v>0.73770260809999999</v>
      </c>
      <c r="L94" s="260" t="s">
        <v>14</v>
      </c>
      <c r="M94" s="261">
        <v>93</v>
      </c>
      <c r="N94" s="261" t="s">
        <v>14</v>
      </c>
      <c r="O94" s="261" t="str">
        <f>IFERROR(VLOOKUP(B94,'Core Indicators'!$E$3:$G$9906,3,FALSE),"x")</f>
        <v>x</v>
      </c>
      <c r="P94" s="261">
        <v>810</v>
      </c>
      <c r="Q94" s="255"/>
      <c r="R94" s="255"/>
      <c r="S94" s="255"/>
      <c r="T94" s="255"/>
      <c r="U94" s="255"/>
      <c r="V94" s="255"/>
      <c r="W94" s="255"/>
      <c r="X94" s="255"/>
      <c r="Y94" s="255"/>
      <c r="Z94" s="255"/>
      <c r="AA94" s="255"/>
      <c r="AB94" s="255"/>
      <c r="AC94" s="255"/>
      <c r="AD94" s="255"/>
      <c r="AE94" s="255"/>
      <c r="AF94" s="255"/>
      <c r="AG94" s="255"/>
      <c r="AH94" s="255"/>
      <c r="AI94" s="255"/>
      <c r="AJ94" s="255"/>
      <c r="AK94" s="255"/>
      <c r="AL94" s="255"/>
      <c r="AM94" s="255"/>
      <c r="AN94" s="255"/>
      <c r="AO94" s="255"/>
      <c r="AP94" s="255"/>
      <c r="AQ94" s="255"/>
      <c r="AR94" s="255"/>
      <c r="AS94" s="255"/>
      <c r="AT94" s="255"/>
      <c r="AU94" s="255"/>
      <c r="AV94" s="255"/>
      <c r="AW94" s="255"/>
      <c r="AX94" s="255"/>
      <c r="AY94" s="255"/>
      <c r="AZ94" s="255"/>
      <c r="BA94" s="255"/>
      <c r="BB94" s="255"/>
      <c r="BC94" s="255"/>
      <c r="BD94" s="255"/>
      <c r="BE94" s="255"/>
      <c r="BF94" s="255"/>
      <c r="BG94" s="255"/>
      <c r="BH94" s="255"/>
      <c r="BI94" s="255"/>
      <c r="BJ94" s="255"/>
      <c r="BK94" s="255"/>
      <c r="BL94" s="255"/>
      <c r="BM94" s="255"/>
      <c r="BN94" s="255"/>
      <c r="BO94" s="255"/>
      <c r="BP94" s="255"/>
      <c r="BQ94" s="255"/>
      <c r="BR94" s="255"/>
      <c r="BS94" s="255"/>
      <c r="BT94" s="255"/>
      <c r="BU94" s="255"/>
      <c r="BV94" s="255"/>
      <c r="BW94" s="255"/>
      <c r="BX94" s="255"/>
      <c r="BY94" s="255"/>
      <c r="BZ94" s="255"/>
      <c r="CA94" s="255"/>
      <c r="CB94" s="255"/>
      <c r="CC94" s="255"/>
      <c r="CD94" s="255"/>
      <c r="CE94" s="255"/>
      <c r="CF94" s="255"/>
      <c r="CG94" s="255"/>
      <c r="CH94" s="255"/>
      <c r="CI94" s="255"/>
      <c r="CJ94" s="255"/>
      <c r="CK94" s="255"/>
      <c r="CL94" s="255"/>
      <c r="CM94" s="255"/>
      <c r="CN94" s="255"/>
      <c r="CO94" s="255"/>
      <c r="CP94" s="255"/>
      <c r="CQ94" s="255"/>
      <c r="CR94" s="255"/>
      <c r="CS94" s="255"/>
      <c r="CT94" s="255"/>
      <c r="CU94" s="255"/>
      <c r="CV94" s="255"/>
      <c r="CW94" s="255"/>
      <c r="CX94" s="255"/>
      <c r="CY94" s="255"/>
      <c r="CZ94" s="255"/>
      <c r="DA94" s="255"/>
      <c r="DB94" s="255"/>
      <c r="DC94" s="255"/>
      <c r="DD94" s="255"/>
      <c r="DE94" s="255"/>
      <c r="DF94" s="255"/>
      <c r="DG94" s="255"/>
      <c r="DH94" s="255"/>
      <c r="DI94" s="255"/>
      <c r="DJ94" s="255"/>
      <c r="DK94" s="255"/>
      <c r="DL94" s="255"/>
    </row>
    <row r="95" spans="1:116" x14ac:dyDescent="0.25">
      <c r="A95" s="256" t="s">
        <v>7386</v>
      </c>
      <c r="B95" s="257" t="s">
        <v>7387</v>
      </c>
      <c r="C95" s="260">
        <v>0</v>
      </c>
      <c r="D95" s="261">
        <v>13</v>
      </c>
      <c r="E95" s="260">
        <v>0</v>
      </c>
      <c r="F95" s="260" t="s">
        <v>14</v>
      </c>
      <c r="G95" s="260" t="s">
        <v>14</v>
      </c>
      <c r="H95" s="260" t="s">
        <v>14</v>
      </c>
      <c r="I95" s="261">
        <v>0</v>
      </c>
      <c r="J95" s="261" t="str">
        <f>IFERROR(VLOOKUP($B95,'Core Indicators'!$E$3:$EU$906,147,FALSE),"x")</f>
        <v>x</v>
      </c>
      <c r="K95" s="262">
        <v>0.4797953069</v>
      </c>
      <c r="L95" s="260" t="s">
        <v>14</v>
      </c>
      <c r="M95" s="261">
        <v>89</v>
      </c>
      <c r="N95" s="261" t="s">
        <v>14</v>
      </c>
      <c r="O95" s="261" t="str">
        <f>IFERROR(VLOOKUP(B95,'Core Indicators'!$E$3:$G$9906,3,FALSE),"x")</f>
        <v>x</v>
      </c>
      <c r="P95" s="261">
        <v>260</v>
      </c>
      <c r="Q95" s="255"/>
      <c r="R95" s="255"/>
      <c r="S95" s="255"/>
      <c r="T95" s="255"/>
      <c r="U95" s="255"/>
      <c r="V95" s="255"/>
      <c r="W95" s="255"/>
      <c r="X95" s="255"/>
      <c r="Y95" s="255"/>
      <c r="Z95" s="255"/>
      <c r="AA95" s="255"/>
      <c r="AB95" s="255"/>
      <c r="AC95" s="255"/>
      <c r="AD95" s="255"/>
      <c r="AE95" s="255"/>
      <c r="AF95" s="255"/>
      <c r="AG95" s="255"/>
      <c r="AH95" s="255"/>
      <c r="AI95" s="255"/>
      <c r="AJ95" s="255"/>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255"/>
      <c r="BR95" s="255"/>
      <c r="BS95" s="255"/>
      <c r="BT95" s="255"/>
      <c r="BU95" s="255"/>
      <c r="BV95" s="255"/>
      <c r="BW95" s="255"/>
      <c r="BX95" s="255"/>
      <c r="BY95" s="255"/>
      <c r="BZ95" s="255"/>
      <c r="CA95" s="255"/>
      <c r="CB95" s="255"/>
      <c r="CC95" s="255"/>
      <c r="CD95" s="255"/>
      <c r="CE95" s="255"/>
      <c r="CF95" s="255"/>
      <c r="CG95" s="255"/>
      <c r="CH95" s="255"/>
      <c r="CI95" s="255"/>
      <c r="CJ95" s="255"/>
      <c r="CK95" s="255"/>
      <c r="CL95" s="255"/>
      <c r="CM95" s="255"/>
      <c r="CN95" s="255"/>
      <c r="CO95" s="255"/>
      <c r="CP95" s="255"/>
      <c r="CQ95" s="255"/>
      <c r="CR95" s="255"/>
      <c r="CS95" s="255"/>
      <c r="CT95" s="255"/>
      <c r="CU95" s="255"/>
      <c r="CV95" s="255"/>
      <c r="CW95" s="255"/>
      <c r="CX95" s="255"/>
      <c r="CY95" s="255"/>
      <c r="CZ95" s="255"/>
      <c r="DA95" s="255"/>
      <c r="DB95" s="255"/>
      <c r="DC95" s="255"/>
      <c r="DD95" s="255"/>
      <c r="DE95" s="255"/>
      <c r="DF95" s="255"/>
      <c r="DG95" s="255"/>
      <c r="DH95" s="255"/>
      <c r="DI95" s="255"/>
      <c r="DJ95" s="255"/>
      <c r="DK95" s="255"/>
      <c r="DL95" s="255"/>
    </row>
    <row r="96" spans="1:116" x14ac:dyDescent="0.25">
      <c r="A96" s="256" t="s">
        <v>7388</v>
      </c>
      <c r="B96" s="257" t="s">
        <v>7389</v>
      </c>
      <c r="C96" s="260">
        <v>0</v>
      </c>
      <c r="D96" s="261">
        <v>10</v>
      </c>
      <c r="E96" s="260">
        <v>0</v>
      </c>
      <c r="F96" s="260">
        <v>8.6</v>
      </c>
      <c r="G96" s="260">
        <v>5.75736331E-2</v>
      </c>
      <c r="H96" s="260">
        <v>31.4</v>
      </c>
      <c r="I96" s="261">
        <v>0</v>
      </c>
      <c r="J96" s="261" t="str">
        <f>IFERROR(VLOOKUP($B96,'Core Indicators'!$E$3:$EU$906,147,FALSE),"x")</f>
        <v>x</v>
      </c>
      <c r="K96" s="262">
        <v>1.194070816</v>
      </c>
      <c r="L96" s="260">
        <v>8.5</v>
      </c>
      <c r="M96" s="261">
        <v>83</v>
      </c>
      <c r="N96" s="261">
        <v>59</v>
      </c>
      <c r="O96" s="261" t="str">
        <f>IFERROR(VLOOKUP(B96,'Core Indicators'!$E$3:$G$9906,3,FALSE),"x")</f>
        <v>x</v>
      </c>
      <c r="P96" s="261">
        <v>97480</v>
      </c>
      <c r="Q96" s="255"/>
      <c r="R96" s="255"/>
      <c r="S96" s="255"/>
      <c r="T96" s="255"/>
      <c r="U96" s="255"/>
      <c r="V96" s="255"/>
      <c r="W96" s="255"/>
      <c r="X96" s="255"/>
      <c r="Y96" s="255"/>
      <c r="Z96" s="255"/>
      <c r="AA96" s="255"/>
      <c r="AB96" s="255"/>
      <c r="AC96" s="255"/>
      <c r="AD96" s="255"/>
      <c r="AE96" s="255"/>
      <c r="AF96" s="255"/>
      <c r="AG96" s="255"/>
      <c r="AH96" s="255"/>
      <c r="AI96" s="255"/>
      <c r="AJ96" s="255"/>
      <c r="AK96" s="255"/>
      <c r="AL96" s="255"/>
      <c r="AM96" s="255"/>
      <c r="AN96" s="255"/>
      <c r="AO96" s="255"/>
      <c r="AP96" s="255"/>
      <c r="AQ96" s="255"/>
      <c r="AR96" s="255"/>
      <c r="AS96" s="255"/>
      <c r="AT96" s="255"/>
      <c r="AU96" s="255"/>
      <c r="AV96" s="255"/>
      <c r="AW96" s="255"/>
      <c r="AX96" s="255"/>
      <c r="AY96" s="255"/>
      <c r="AZ96" s="255"/>
      <c r="BA96" s="255"/>
      <c r="BB96" s="255"/>
      <c r="BC96" s="255"/>
      <c r="BD96" s="255"/>
      <c r="BE96" s="255"/>
      <c r="BF96" s="255"/>
      <c r="BG96" s="255"/>
      <c r="BH96" s="255"/>
      <c r="BI96" s="255"/>
      <c r="BJ96" s="255"/>
      <c r="BK96" s="255"/>
      <c r="BL96" s="255"/>
      <c r="BM96" s="255"/>
      <c r="BN96" s="255"/>
      <c r="BO96" s="255"/>
      <c r="BP96" s="255"/>
      <c r="BQ96" s="255"/>
      <c r="BR96" s="255"/>
      <c r="BS96" s="255"/>
      <c r="BT96" s="255"/>
      <c r="BU96" s="255"/>
      <c r="BV96" s="255"/>
      <c r="BW96" s="255"/>
      <c r="BX96" s="255"/>
      <c r="BY96" s="255"/>
      <c r="BZ96" s="255"/>
      <c r="CA96" s="255"/>
      <c r="CB96" s="255"/>
      <c r="CC96" s="255"/>
      <c r="CD96" s="255"/>
      <c r="CE96" s="255"/>
      <c r="CF96" s="255"/>
      <c r="CG96" s="255"/>
      <c r="CH96" s="255"/>
      <c r="CI96" s="255"/>
      <c r="CJ96" s="255"/>
      <c r="CK96" s="255"/>
      <c r="CL96" s="255"/>
      <c r="CM96" s="255"/>
      <c r="CN96" s="255"/>
      <c r="CO96" s="255"/>
      <c r="CP96" s="255"/>
      <c r="CQ96" s="255"/>
      <c r="CR96" s="255"/>
      <c r="CS96" s="255"/>
      <c r="CT96" s="255"/>
      <c r="CU96" s="255"/>
      <c r="CV96" s="255"/>
      <c r="CW96" s="255"/>
      <c r="CX96" s="255"/>
      <c r="CY96" s="255"/>
      <c r="CZ96" s="255"/>
      <c r="DA96" s="255"/>
      <c r="DB96" s="255"/>
      <c r="DC96" s="255"/>
      <c r="DD96" s="255"/>
      <c r="DE96" s="255"/>
      <c r="DF96" s="255"/>
      <c r="DG96" s="255"/>
      <c r="DH96" s="255"/>
      <c r="DI96" s="255"/>
      <c r="DJ96" s="255"/>
      <c r="DK96" s="255"/>
      <c r="DL96" s="255"/>
    </row>
    <row r="97" spans="1:116" x14ac:dyDescent="0.25">
      <c r="A97" s="256" t="s">
        <v>7390</v>
      </c>
      <c r="B97" s="257" t="s">
        <v>7391</v>
      </c>
      <c r="C97" s="260">
        <v>0.93409999830000001</v>
      </c>
      <c r="D97" s="261">
        <v>5</v>
      </c>
      <c r="E97" s="260">
        <v>0.15</v>
      </c>
      <c r="F97" s="260">
        <v>4.7</v>
      </c>
      <c r="G97" s="260">
        <v>0.24530015899999999</v>
      </c>
      <c r="H97" s="260" t="s">
        <v>14</v>
      </c>
      <c r="I97" s="261">
        <v>2</v>
      </c>
      <c r="J97" s="261" t="str">
        <f>IFERROR(VLOOKUP($B97,'Core Indicators'!$E$3:$EU$906,147,FALSE),"x")</f>
        <v>x</v>
      </c>
      <c r="K97" s="262">
        <v>0.2156739533</v>
      </c>
      <c r="L97" s="260">
        <v>5</v>
      </c>
      <c r="M97" s="261">
        <v>36</v>
      </c>
      <c r="N97" s="261">
        <v>40</v>
      </c>
      <c r="O97" s="261" t="str">
        <f>IFERROR(VLOOKUP(B97,'Core Indicators'!$E$3:$G$9906,3,FALSE),"x")</f>
        <v>x</v>
      </c>
      <c r="P97" s="261">
        <v>17820</v>
      </c>
      <c r="Q97" s="255"/>
      <c r="R97" s="255"/>
      <c r="S97" s="255"/>
      <c r="T97" s="255"/>
      <c r="U97" s="255"/>
      <c r="V97" s="255"/>
      <c r="W97" s="255"/>
      <c r="X97" s="255"/>
      <c r="Y97" s="255"/>
      <c r="Z97" s="255"/>
      <c r="AA97" s="255"/>
      <c r="AB97" s="255"/>
      <c r="AC97" s="255"/>
      <c r="AD97" s="255"/>
      <c r="AE97" s="255"/>
      <c r="AF97" s="255"/>
      <c r="AG97" s="255"/>
      <c r="AH97" s="255"/>
      <c r="AI97" s="255"/>
      <c r="AJ97" s="255"/>
      <c r="AK97" s="255"/>
      <c r="AL97" s="255"/>
      <c r="AM97" s="255"/>
      <c r="AN97" s="255"/>
      <c r="AO97" s="255"/>
      <c r="AP97" s="255"/>
      <c r="AQ97" s="255"/>
      <c r="AR97" s="255"/>
      <c r="AS97" s="255"/>
      <c r="AT97" s="255"/>
      <c r="AU97" s="255"/>
      <c r="AV97" s="255"/>
      <c r="AW97" s="255"/>
      <c r="AX97" s="255"/>
      <c r="AY97" s="255"/>
      <c r="AZ97" s="255"/>
      <c r="BA97" s="255"/>
      <c r="BB97" s="255"/>
      <c r="BC97" s="255"/>
      <c r="BD97" s="255"/>
      <c r="BE97" s="255"/>
      <c r="BF97" s="255"/>
      <c r="BG97" s="255"/>
      <c r="BH97" s="255"/>
      <c r="BI97" s="255"/>
      <c r="BJ97" s="255"/>
      <c r="BK97" s="255"/>
      <c r="BL97" s="255"/>
      <c r="BM97" s="255"/>
      <c r="BN97" s="255"/>
      <c r="BO97" s="255"/>
      <c r="BP97" s="255"/>
      <c r="BQ97" s="255"/>
      <c r="BR97" s="255"/>
      <c r="BS97" s="255"/>
      <c r="BT97" s="255"/>
      <c r="BU97" s="255"/>
      <c r="BV97" s="255"/>
      <c r="BW97" s="255"/>
      <c r="BX97" s="255"/>
      <c r="BY97" s="255"/>
      <c r="BZ97" s="255"/>
      <c r="CA97" s="255"/>
      <c r="CB97" s="255"/>
      <c r="CC97" s="255"/>
      <c r="CD97" s="255"/>
      <c r="CE97" s="255"/>
      <c r="CF97" s="255"/>
      <c r="CG97" s="255"/>
      <c r="CH97" s="255"/>
      <c r="CI97" s="255"/>
      <c r="CJ97" s="255"/>
      <c r="CK97" s="255"/>
      <c r="CL97" s="255"/>
      <c r="CM97" s="255"/>
      <c r="CN97" s="255"/>
      <c r="CO97" s="255"/>
      <c r="CP97" s="255"/>
      <c r="CQ97" s="255"/>
      <c r="CR97" s="255"/>
      <c r="CS97" s="255"/>
      <c r="CT97" s="255"/>
      <c r="CU97" s="255"/>
      <c r="CV97" s="255"/>
      <c r="CW97" s="255"/>
      <c r="CX97" s="255"/>
      <c r="CY97" s="255"/>
      <c r="CZ97" s="255"/>
      <c r="DA97" s="255"/>
      <c r="DB97" s="255"/>
      <c r="DC97" s="255"/>
      <c r="DD97" s="255"/>
      <c r="DE97" s="255"/>
      <c r="DF97" s="255"/>
      <c r="DG97" s="255"/>
      <c r="DH97" s="255"/>
      <c r="DI97" s="255"/>
      <c r="DJ97" s="255"/>
      <c r="DK97" s="255"/>
      <c r="DL97" s="255"/>
    </row>
    <row r="98" spans="1:116" x14ac:dyDescent="0.25">
      <c r="A98" s="256" t="s">
        <v>7392</v>
      </c>
      <c r="B98" s="257" t="s">
        <v>7393</v>
      </c>
      <c r="C98" s="260">
        <v>0.64979998859999999</v>
      </c>
      <c r="D98" s="261">
        <v>2</v>
      </c>
      <c r="E98" s="260">
        <v>0.39700000000000002</v>
      </c>
      <c r="F98" s="260">
        <v>2.9666666667000001</v>
      </c>
      <c r="G98" s="260">
        <v>0.46313362470000002</v>
      </c>
      <c r="H98" s="260">
        <v>38.799999999999997</v>
      </c>
      <c r="I98" s="261">
        <v>6</v>
      </c>
      <c r="J98" s="261" t="str">
        <f>IFERROR(VLOOKUP($B98,'Core Indicators'!$E$3:$EU$906,147,FALSE),"x")</f>
        <v>x</v>
      </c>
      <c r="K98" s="262">
        <v>-0.9411007762000001</v>
      </c>
      <c r="L98" s="260">
        <v>2.25</v>
      </c>
      <c r="M98" s="261">
        <v>14</v>
      </c>
      <c r="N98" s="261">
        <v>29</v>
      </c>
      <c r="O98" s="261" t="str">
        <f>IFERROR(VLOOKUP(B98,'Core Indicators'!$E$3:$G$9906,3,FALSE),"x")</f>
        <v>x</v>
      </c>
      <c r="P98" s="261">
        <v>230800</v>
      </c>
      <c r="Q98" s="255"/>
      <c r="R98" s="255"/>
      <c r="S98" s="255"/>
      <c r="T98" s="255"/>
      <c r="U98" s="255"/>
      <c r="V98" s="255"/>
      <c r="W98" s="255"/>
      <c r="X98" s="255"/>
      <c r="Y98" s="255"/>
      <c r="Z98" s="255"/>
      <c r="AA98" s="255"/>
      <c r="AB98" s="255"/>
      <c r="AC98" s="255"/>
      <c r="AD98" s="255"/>
      <c r="AE98" s="255"/>
      <c r="AF98" s="255"/>
      <c r="AG98" s="255"/>
      <c r="AH98" s="255"/>
      <c r="AI98" s="255"/>
      <c r="AJ98" s="255"/>
      <c r="AK98" s="255"/>
      <c r="AL98" s="255"/>
      <c r="AM98" s="255"/>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55"/>
      <c r="BK98" s="255"/>
      <c r="BL98" s="255"/>
      <c r="BM98" s="255"/>
      <c r="BN98" s="255"/>
      <c r="BO98" s="255"/>
      <c r="BP98" s="255"/>
      <c r="BQ98" s="255"/>
      <c r="BR98" s="255"/>
      <c r="BS98" s="255"/>
      <c r="BT98" s="255"/>
      <c r="BU98" s="255"/>
      <c r="BV98" s="255"/>
      <c r="BW98" s="255"/>
      <c r="BX98" s="255"/>
      <c r="BY98" s="255"/>
      <c r="BZ98" s="255"/>
      <c r="CA98" s="255"/>
      <c r="CB98" s="255"/>
      <c r="CC98" s="255"/>
      <c r="CD98" s="255"/>
      <c r="CE98" s="255"/>
      <c r="CF98" s="255"/>
      <c r="CG98" s="255"/>
      <c r="CH98" s="255"/>
      <c r="CI98" s="255"/>
      <c r="CJ98" s="255"/>
      <c r="CK98" s="255"/>
      <c r="CL98" s="255"/>
      <c r="CM98" s="255"/>
      <c r="CN98" s="255"/>
      <c r="CO98" s="255"/>
      <c r="CP98" s="255"/>
      <c r="CQ98" s="255"/>
      <c r="CR98" s="255"/>
      <c r="CS98" s="255"/>
      <c r="CT98" s="255"/>
      <c r="CU98" s="255"/>
      <c r="CV98" s="255"/>
      <c r="CW98" s="255"/>
      <c r="CX98" s="255"/>
      <c r="CY98" s="255"/>
      <c r="CZ98" s="255"/>
      <c r="DA98" s="255"/>
      <c r="DB98" s="255"/>
      <c r="DC98" s="255"/>
      <c r="DD98" s="255"/>
      <c r="DE98" s="255"/>
      <c r="DF98" s="255"/>
      <c r="DG98" s="255"/>
      <c r="DH98" s="255"/>
      <c r="DI98" s="255"/>
      <c r="DJ98" s="255"/>
      <c r="DK98" s="255"/>
      <c r="DL98" s="255"/>
    </row>
    <row r="99" spans="1:116" x14ac:dyDescent="0.25">
      <c r="A99" s="256" t="s">
        <v>1806</v>
      </c>
      <c r="B99" s="257" t="s">
        <v>7394</v>
      </c>
      <c r="C99" s="260">
        <v>0.81310000439999996</v>
      </c>
      <c r="D99" s="261">
        <v>6</v>
      </c>
      <c r="E99" s="260">
        <v>0.1</v>
      </c>
      <c r="F99" s="260">
        <v>5.3</v>
      </c>
      <c r="G99" s="260">
        <v>0.36244894649999998</v>
      </c>
      <c r="H99" s="260">
        <v>31.8</v>
      </c>
      <c r="I99" s="261">
        <v>6</v>
      </c>
      <c r="J99" s="261">
        <f>IFERROR(VLOOKUP($B99,'Core Indicators'!$E$3:$EU$906,147,FALSE),"x")</f>
        <v>191</v>
      </c>
      <c r="K99" s="262">
        <v>-0.85828012230000006</v>
      </c>
      <c r="L99" s="260">
        <v>4.75</v>
      </c>
      <c r="M99" s="261">
        <v>44</v>
      </c>
      <c r="N99" s="261">
        <v>28</v>
      </c>
      <c r="O99" s="261">
        <f>IFERROR(VLOOKUP(B99,'Core Indicators'!$E$3:$G$9906,3,FALSE),"x")</f>
        <v>6825000</v>
      </c>
      <c r="P99" s="261">
        <v>10230</v>
      </c>
      <c r="Q99" s="255"/>
      <c r="R99" s="255"/>
      <c r="S99" s="255"/>
      <c r="T99" s="255"/>
      <c r="U99" s="255"/>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255"/>
      <c r="BT99" s="255"/>
      <c r="BU99" s="255"/>
      <c r="BV99" s="255"/>
      <c r="BW99" s="255"/>
      <c r="BX99" s="255"/>
      <c r="BY99" s="255"/>
      <c r="BZ99" s="255"/>
      <c r="CA99" s="255"/>
      <c r="CB99" s="255"/>
      <c r="CC99" s="255"/>
      <c r="CD99" s="255"/>
      <c r="CE99" s="255"/>
      <c r="CF99" s="255"/>
      <c r="CG99" s="255"/>
      <c r="CH99" s="255"/>
      <c r="CI99" s="255"/>
      <c r="CJ99" s="255"/>
      <c r="CK99" s="255"/>
      <c r="CL99" s="255"/>
      <c r="CM99" s="255"/>
      <c r="CN99" s="255"/>
      <c r="CO99" s="255"/>
      <c r="CP99" s="255"/>
      <c r="CQ99" s="255"/>
      <c r="CR99" s="255"/>
      <c r="CS99" s="255"/>
      <c r="CT99" s="255"/>
      <c r="CU99" s="255"/>
      <c r="CV99" s="255"/>
      <c r="CW99" s="255"/>
      <c r="CX99" s="255"/>
      <c r="CY99" s="255"/>
      <c r="CZ99" s="255"/>
      <c r="DA99" s="255"/>
      <c r="DB99" s="255"/>
      <c r="DC99" s="255"/>
      <c r="DD99" s="255"/>
      <c r="DE99" s="255"/>
      <c r="DF99" s="255"/>
      <c r="DG99" s="255"/>
      <c r="DH99" s="255"/>
      <c r="DI99" s="255"/>
      <c r="DJ99" s="255"/>
      <c r="DK99" s="255"/>
      <c r="DL99" s="255"/>
    </row>
    <row r="100" spans="1:116" x14ac:dyDescent="0.25">
      <c r="A100" s="256" t="s">
        <v>7395</v>
      </c>
      <c r="B100" s="257" t="s">
        <v>7396</v>
      </c>
      <c r="C100" s="260">
        <v>0.98551100019999993</v>
      </c>
      <c r="D100" s="261">
        <v>11</v>
      </c>
      <c r="E100" s="260">
        <v>0</v>
      </c>
      <c r="F100" s="260">
        <v>6.6</v>
      </c>
      <c r="G100" s="260">
        <v>0.65102151679999998</v>
      </c>
      <c r="H100" s="260">
        <v>35.299999999999997</v>
      </c>
      <c r="I100" s="261">
        <v>0</v>
      </c>
      <c r="J100" s="261" t="str">
        <f>IFERROR(VLOOKUP($B100,'Core Indicators'!$E$3:$EU$906,147,FALSE),"x")</f>
        <v>x</v>
      </c>
      <c r="K100" s="262">
        <v>-0.99521124360000002</v>
      </c>
      <c r="L100" s="260">
        <v>5.5</v>
      </c>
      <c r="M100" s="261">
        <v>60</v>
      </c>
      <c r="N100" s="261">
        <v>28</v>
      </c>
      <c r="O100" s="261" t="str">
        <f>IFERROR(VLOOKUP(B100,'Core Indicators'!$E$3:$G$9906,3,FALSE),"x")</f>
        <v>x</v>
      </c>
      <c r="P100" s="261">
        <v>96320</v>
      </c>
      <c r="Q100" s="255"/>
      <c r="R100" s="255"/>
      <c r="S100" s="255"/>
      <c r="T100" s="255"/>
      <c r="U100" s="255"/>
      <c r="V100" s="255"/>
      <c r="W100" s="255"/>
      <c r="X100" s="255"/>
      <c r="Y100" s="255"/>
      <c r="Z100" s="255"/>
      <c r="AA100" s="255"/>
      <c r="AB100" s="255"/>
      <c r="AC100" s="255"/>
      <c r="AD100" s="255"/>
      <c r="AE100" s="255"/>
      <c r="AF100" s="255"/>
      <c r="AG100" s="255"/>
      <c r="AH100" s="255"/>
      <c r="AI100" s="255"/>
      <c r="AJ100" s="255"/>
      <c r="AK100" s="255"/>
      <c r="AL100" s="255"/>
      <c r="AM100" s="255"/>
      <c r="AN100" s="255"/>
      <c r="AO100" s="255"/>
      <c r="AP100" s="255"/>
      <c r="AQ100" s="255"/>
      <c r="AR100" s="255"/>
      <c r="AS100" s="255"/>
      <c r="AT100" s="255"/>
      <c r="AU100" s="255"/>
      <c r="AV100" s="255"/>
      <c r="AW100" s="255"/>
      <c r="AX100" s="255"/>
      <c r="AY100" s="255"/>
      <c r="AZ100" s="255"/>
      <c r="BA100" s="255"/>
      <c r="BB100" s="255"/>
      <c r="BC100" s="255"/>
      <c r="BD100" s="255"/>
      <c r="BE100" s="255"/>
      <c r="BF100" s="255"/>
      <c r="BG100" s="255"/>
      <c r="BH100" s="255"/>
      <c r="BI100" s="255"/>
      <c r="BJ100" s="255"/>
      <c r="BK100" s="255"/>
      <c r="BL100" s="255"/>
      <c r="BM100" s="255"/>
      <c r="BN100" s="255"/>
      <c r="BO100" s="255"/>
      <c r="BP100" s="255"/>
      <c r="BQ100" s="255"/>
      <c r="BR100" s="255"/>
      <c r="BS100" s="255"/>
      <c r="BT100" s="255"/>
      <c r="BU100" s="255"/>
      <c r="BV100" s="255"/>
      <c r="BW100" s="255"/>
      <c r="BX100" s="255"/>
      <c r="BY100" s="255"/>
      <c r="BZ100" s="255"/>
      <c r="CA100" s="255"/>
      <c r="CB100" s="255"/>
      <c r="CC100" s="255"/>
      <c r="CD100" s="255"/>
      <c r="CE100" s="255"/>
      <c r="CF100" s="255"/>
      <c r="CG100" s="255"/>
      <c r="CH100" s="255"/>
      <c r="CI100" s="255"/>
      <c r="CJ100" s="255"/>
      <c r="CK100" s="255"/>
      <c r="CL100" s="255"/>
      <c r="CM100" s="255"/>
      <c r="CN100" s="255"/>
      <c r="CO100" s="255"/>
      <c r="CP100" s="255"/>
      <c r="CQ100" s="255"/>
      <c r="CR100" s="255"/>
      <c r="CS100" s="255"/>
      <c r="CT100" s="255"/>
      <c r="CU100" s="255"/>
      <c r="CV100" s="255"/>
      <c r="CW100" s="255"/>
      <c r="CX100" s="255"/>
      <c r="CY100" s="255"/>
      <c r="CZ100" s="255"/>
      <c r="DA100" s="255"/>
      <c r="DB100" s="255"/>
      <c r="DC100" s="255"/>
      <c r="DD100" s="255"/>
      <c r="DE100" s="255"/>
      <c r="DF100" s="255"/>
      <c r="DG100" s="255"/>
      <c r="DH100" s="255"/>
      <c r="DI100" s="255"/>
      <c r="DJ100" s="255"/>
      <c r="DK100" s="255"/>
      <c r="DL100" s="255"/>
    </row>
    <row r="101" spans="1:116" x14ac:dyDescent="0.25">
      <c r="A101" s="256" t="s">
        <v>201</v>
      </c>
      <c r="B101" s="257" t="s">
        <v>7397</v>
      </c>
      <c r="C101" s="260">
        <v>0.27512803019999998</v>
      </c>
      <c r="D101" s="261">
        <v>1</v>
      </c>
      <c r="E101" s="260">
        <v>0</v>
      </c>
      <c r="F101" s="260">
        <v>2.4500000000000002</v>
      </c>
      <c r="G101" s="260">
        <v>0.1717677189</v>
      </c>
      <c r="H101" s="260" t="s">
        <v>14</v>
      </c>
      <c r="I101" s="261">
        <v>10</v>
      </c>
      <c r="J101" s="261">
        <f>IFERROR(VLOOKUP($B101,'Core Indicators'!$E$3:$EU$906,147,FALSE),"x")</f>
        <v>899</v>
      </c>
      <c r="K101" s="262">
        <v>-1.8480540513999999</v>
      </c>
      <c r="L101" s="260">
        <v>2.75</v>
      </c>
      <c r="M101" s="261">
        <v>9</v>
      </c>
      <c r="N101" s="261">
        <v>18</v>
      </c>
      <c r="O101" s="261">
        <f>IFERROR(VLOOKUP(B101,'Core Indicators'!$E$3:$G$9906,3,FALSE),"x")</f>
        <v>7400000</v>
      </c>
      <c r="P101" s="261">
        <v>1759540</v>
      </c>
      <c r="Q101" s="255"/>
      <c r="R101" s="255"/>
      <c r="S101" s="255"/>
      <c r="T101" s="255"/>
      <c r="U101" s="255"/>
      <c r="V101" s="255"/>
      <c r="W101" s="255"/>
      <c r="X101" s="255"/>
      <c r="Y101" s="255"/>
      <c r="Z101" s="255"/>
      <c r="AA101" s="255"/>
      <c r="AB101" s="255"/>
      <c r="AC101" s="255"/>
      <c r="AD101" s="255"/>
      <c r="AE101" s="255"/>
      <c r="AF101" s="255"/>
      <c r="AG101" s="255"/>
      <c r="AH101" s="255"/>
      <c r="AI101" s="255"/>
      <c r="AJ101" s="255"/>
      <c r="AK101" s="255"/>
      <c r="AL101" s="255"/>
      <c r="AM101" s="255"/>
      <c r="AN101" s="255"/>
      <c r="AO101" s="255"/>
      <c r="AP101" s="255"/>
      <c r="AQ101" s="255"/>
      <c r="AR101" s="255"/>
      <c r="AS101" s="255"/>
      <c r="AT101" s="255"/>
      <c r="AU101" s="255"/>
      <c r="AV101" s="255"/>
      <c r="AW101" s="255"/>
      <c r="AX101" s="255"/>
      <c r="AY101" s="255"/>
      <c r="AZ101" s="255"/>
      <c r="BA101" s="255"/>
      <c r="BB101" s="255"/>
      <c r="BC101" s="255"/>
      <c r="BD101" s="255"/>
      <c r="BE101" s="255"/>
      <c r="BF101" s="255"/>
      <c r="BG101" s="255"/>
      <c r="BH101" s="255"/>
      <c r="BI101" s="255"/>
      <c r="BJ101" s="255"/>
      <c r="BK101" s="255"/>
      <c r="BL101" s="255"/>
      <c r="BM101" s="255"/>
      <c r="BN101" s="255"/>
      <c r="BO101" s="255"/>
      <c r="BP101" s="255"/>
      <c r="BQ101" s="255"/>
      <c r="BR101" s="255"/>
      <c r="BS101" s="255"/>
      <c r="BT101" s="255"/>
      <c r="BU101" s="255"/>
      <c r="BV101" s="255"/>
      <c r="BW101" s="255"/>
      <c r="BX101" s="255"/>
      <c r="BY101" s="255"/>
      <c r="BZ101" s="255"/>
      <c r="CA101" s="255"/>
      <c r="CB101" s="255"/>
      <c r="CC101" s="255"/>
      <c r="CD101" s="255"/>
      <c r="CE101" s="255"/>
      <c r="CF101" s="255"/>
      <c r="CG101" s="255"/>
      <c r="CH101" s="255"/>
      <c r="CI101" s="255"/>
      <c r="CJ101" s="255"/>
      <c r="CK101" s="255"/>
      <c r="CL101" s="255"/>
      <c r="CM101" s="255"/>
      <c r="CN101" s="255"/>
      <c r="CO101" s="255"/>
      <c r="CP101" s="255"/>
      <c r="CQ101" s="255"/>
      <c r="CR101" s="255"/>
      <c r="CS101" s="255"/>
      <c r="CT101" s="255"/>
      <c r="CU101" s="255"/>
      <c r="CV101" s="255"/>
      <c r="CW101" s="255"/>
      <c r="CX101" s="255"/>
      <c r="CY101" s="255"/>
      <c r="CZ101" s="255"/>
      <c r="DA101" s="255"/>
      <c r="DB101" s="255"/>
      <c r="DC101" s="255"/>
      <c r="DD101" s="255"/>
      <c r="DE101" s="255"/>
      <c r="DF101" s="255"/>
      <c r="DG101" s="255"/>
      <c r="DH101" s="255"/>
      <c r="DI101" s="255"/>
      <c r="DJ101" s="255"/>
      <c r="DK101" s="255"/>
      <c r="DL101" s="255"/>
    </row>
    <row r="102" spans="1:116" x14ac:dyDescent="0.25">
      <c r="A102" s="256" t="s">
        <v>7398</v>
      </c>
      <c r="B102" s="257" t="s">
        <v>7399</v>
      </c>
      <c r="C102" s="260">
        <v>0</v>
      </c>
      <c r="D102" s="261">
        <v>12</v>
      </c>
      <c r="E102" s="260">
        <v>0</v>
      </c>
      <c r="F102" s="260" t="s">
        <v>14</v>
      </c>
      <c r="G102" s="260">
        <v>0.33299378600000001</v>
      </c>
      <c r="H102" s="260">
        <v>51.2</v>
      </c>
      <c r="I102" s="261">
        <v>0</v>
      </c>
      <c r="J102" s="261" t="str">
        <f>IFERROR(VLOOKUP($B102,'Core Indicators'!$E$3:$EU$906,147,FALSE),"x")</f>
        <v>x</v>
      </c>
      <c r="K102" s="262">
        <v>0.569129467</v>
      </c>
      <c r="L102" s="260" t="s">
        <v>14</v>
      </c>
      <c r="M102" s="261">
        <v>92</v>
      </c>
      <c r="N102" s="261">
        <v>55</v>
      </c>
      <c r="O102" s="261" t="str">
        <f>IFERROR(VLOOKUP(B102,'Core Indicators'!$E$3:$G$9906,3,FALSE),"x")</f>
        <v>x</v>
      </c>
      <c r="P102" s="261">
        <v>610</v>
      </c>
      <c r="Q102" s="255"/>
      <c r="R102" s="255"/>
      <c r="S102" s="255"/>
      <c r="T102" s="255"/>
      <c r="U102" s="255"/>
      <c r="V102" s="255"/>
      <c r="W102" s="255"/>
      <c r="X102" s="255"/>
      <c r="Y102" s="255"/>
      <c r="Z102" s="255"/>
      <c r="AA102" s="255"/>
      <c r="AB102" s="255"/>
      <c r="AC102" s="255"/>
      <c r="AD102" s="255"/>
      <c r="AE102" s="255"/>
      <c r="AF102" s="255"/>
      <c r="AG102" s="255"/>
      <c r="AH102" s="255"/>
      <c r="AI102" s="255"/>
      <c r="AJ102" s="255"/>
      <c r="AK102" s="255"/>
      <c r="AL102" s="255"/>
      <c r="AM102" s="255"/>
      <c r="AN102" s="255"/>
      <c r="AO102" s="255"/>
      <c r="AP102" s="255"/>
      <c r="AQ102" s="255"/>
      <c r="AR102" s="255"/>
      <c r="AS102" s="255"/>
      <c r="AT102" s="255"/>
      <c r="AU102" s="255"/>
      <c r="AV102" s="255"/>
      <c r="AW102" s="255"/>
      <c r="AX102" s="255"/>
      <c r="AY102" s="255"/>
      <c r="AZ102" s="255"/>
      <c r="BA102" s="255"/>
      <c r="BB102" s="255"/>
      <c r="BC102" s="255"/>
      <c r="BD102" s="255"/>
      <c r="BE102" s="255"/>
      <c r="BF102" s="255"/>
      <c r="BG102" s="255"/>
      <c r="BH102" s="255"/>
      <c r="BI102" s="255"/>
      <c r="BJ102" s="255"/>
      <c r="BK102" s="255"/>
      <c r="BL102" s="255"/>
      <c r="BM102" s="255"/>
      <c r="BN102" s="255"/>
      <c r="BO102" s="255"/>
      <c r="BP102" s="255"/>
      <c r="BQ102" s="255"/>
      <c r="BR102" s="255"/>
      <c r="BS102" s="255"/>
      <c r="BT102" s="255"/>
      <c r="BU102" s="255"/>
      <c r="BV102" s="255"/>
      <c r="BW102" s="255"/>
      <c r="BX102" s="255"/>
      <c r="BY102" s="255"/>
      <c r="BZ102" s="255"/>
      <c r="CA102" s="255"/>
      <c r="CB102" s="255"/>
      <c r="CC102" s="255"/>
      <c r="CD102" s="255"/>
      <c r="CE102" s="255"/>
      <c r="CF102" s="255"/>
      <c r="CG102" s="255"/>
      <c r="CH102" s="255"/>
      <c r="CI102" s="255"/>
      <c r="CJ102" s="255"/>
      <c r="CK102" s="255"/>
      <c r="CL102" s="255"/>
      <c r="CM102" s="255"/>
      <c r="CN102" s="255"/>
      <c r="CO102" s="255"/>
      <c r="CP102" s="255"/>
      <c r="CQ102" s="255"/>
      <c r="CR102" s="255"/>
      <c r="CS102" s="255"/>
      <c r="CT102" s="255"/>
      <c r="CU102" s="255"/>
      <c r="CV102" s="255"/>
      <c r="CW102" s="255"/>
      <c r="CX102" s="255"/>
      <c r="CY102" s="255"/>
      <c r="CZ102" s="255"/>
      <c r="DA102" s="255"/>
      <c r="DB102" s="255"/>
      <c r="DC102" s="255"/>
      <c r="DD102" s="255"/>
      <c r="DE102" s="255"/>
      <c r="DF102" s="255"/>
      <c r="DG102" s="255"/>
      <c r="DH102" s="255"/>
      <c r="DI102" s="255"/>
      <c r="DJ102" s="255"/>
      <c r="DK102" s="255"/>
      <c r="DL102" s="255"/>
    </row>
    <row r="103" spans="1:116" x14ac:dyDescent="0.25">
      <c r="A103" s="256" t="s">
        <v>7400</v>
      </c>
      <c r="B103" s="257" t="s">
        <v>7401</v>
      </c>
      <c r="C103" s="260">
        <v>0</v>
      </c>
      <c r="D103" s="261">
        <v>12</v>
      </c>
      <c r="E103" s="260">
        <v>0</v>
      </c>
      <c r="F103" s="260" t="s">
        <v>14</v>
      </c>
      <c r="G103" s="260" t="s">
        <v>14</v>
      </c>
      <c r="H103" s="260" t="s">
        <v>14</v>
      </c>
      <c r="I103" s="261">
        <v>0</v>
      </c>
      <c r="J103" s="261" t="str">
        <f>IFERROR(VLOOKUP($B103,'Core Indicators'!$E$3:$EU$906,147,FALSE),"x")</f>
        <v>x</v>
      </c>
      <c r="K103" s="262">
        <v>1.6793329716000001</v>
      </c>
      <c r="L103" s="260" t="s">
        <v>14</v>
      </c>
      <c r="M103" s="261">
        <v>90</v>
      </c>
      <c r="N103" s="261" t="s">
        <v>14</v>
      </c>
      <c r="O103" s="261" t="str">
        <f>IFERROR(VLOOKUP(B103,'Core Indicators'!$E$3:$G$9906,3,FALSE),"x")</f>
        <v>x</v>
      </c>
      <c r="P103" s="261">
        <v>160</v>
      </c>
      <c r="Q103" s="255"/>
      <c r="R103" s="255"/>
      <c r="S103" s="255"/>
      <c r="T103" s="255"/>
      <c r="U103" s="255"/>
      <c r="V103" s="255"/>
      <c r="W103" s="255"/>
      <c r="X103" s="255"/>
      <c r="Y103" s="255"/>
      <c r="Z103" s="255"/>
      <c r="AA103" s="255"/>
      <c r="AB103" s="255"/>
      <c r="AC103" s="255"/>
      <c r="AD103" s="255"/>
      <c r="AE103" s="255"/>
      <c r="AF103" s="255"/>
      <c r="AG103" s="255"/>
      <c r="AH103" s="255"/>
      <c r="AI103" s="255"/>
      <c r="AJ103" s="255"/>
      <c r="AK103" s="255"/>
      <c r="AL103" s="255"/>
      <c r="AM103" s="255"/>
      <c r="AN103" s="255"/>
      <c r="AO103" s="255"/>
      <c r="AP103" s="255"/>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N103" s="255"/>
      <c r="BO103" s="255"/>
      <c r="BP103" s="255"/>
      <c r="BQ103" s="255"/>
      <c r="BR103" s="255"/>
      <c r="BS103" s="255"/>
      <c r="BT103" s="255"/>
      <c r="BU103" s="255"/>
      <c r="BV103" s="255"/>
      <c r="BW103" s="255"/>
      <c r="BX103" s="255"/>
      <c r="BY103" s="255"/>
      <c r="BZ103" s="255"/>
      <c r="CA103" s="255"/>
      <c r="CB103" s="255"/>
      <c r="CC103" s="255"/>
      <c r="CD103" s="255"/>
      <c r="CE103" s="255"/>
      <c r="CF103" s="255"/>
      <c r="CG103" s="255"/>
      <c r="CH103" s="255"/>
      <c r="CI103" s="255"/>
      <c r="CJ103" s="255"/>
      <c r="CK103" s="255"/>
      <c r="CL103" s="255"/>
      <c r="CM103" s="255"/>
      <c r="CN103" s="255"/>
      <c r="CO103" s="255"/>
      <c r="CP103" s="255"/>
      <c r="CQ103" s="255"/>
      <c r="CR103" s="255"/>
      <c r="CS103" s="255"/>
      <c r="CT103" s="255"/>
      <c r="CU103" s="255"/>
      <c r="CV103" s="255"/>
      <c r="CW103" s="255"/>
      <c r="CX103" s="255"/>
      <c r="CY103" s="255"/>
      <c r="CZ103" s="255"/>
      <c r="DA103" s="255"/>
      <c r="DB103" s="255"/>
      <c r="DC103" s="255"/>
      <c r="DD103" s="255"/>
      <c r="DE103" s="255"/>
      <c r="DF103" s="255"/>
      <c r="DG103" s="255"/>
      <c r="DH103" s="255"/>
      <c r="DI103" s="255"/>
      <c r="DJ103" s="255"/>
      <c r="DK103" s="255"/>
      <c r="DL103" s="255"/>
    </row>
    <row r="104" spans="1:116" x14ac:dyDescent="0.25">
      <c r="A104" s="256" t="s">
        <v>7402</v>
      </c>
      <c r="B104" s="257" t="s">
        <v>7403</v>
      </c>
      <c r="C104" s="260">
        <v>0.41569999959999998</v>
      </c>
      <c r="D104" s="261">
        <v>5</v>
      </c>
      <c r="E104" s="260">
        <v>0.11</v>
      </c>
      <c r="F104" s="260">
        <v>6.65</v>
      </c>
      <c r="G104" s="260">
        <v>0.37970115970000001</v>
      </c>
      <c r="H104" s="260">
        <v>39.299999999999997</v>
      </c>
      <c r="I104" s="261">
        <v>6</v>
      </c>
      <c r="J104" s="261" t="str">
        <f>IFERROR(VLOOKUP($B104,'Core Indicators'!$E$3:$EU$906,147,FALSE),"x")</f>
        <v>x</v>
      </c>
      <c r="K104" s="262">
        <v>-1.1983425400000001E-2</v>
      </c>
      <c r="L104" s="260">
        <v>6.5</v>
      </c>
      <c r="M104" s="261">
        <v>55</v>
      </c>
      <c r="N104" s="261">
        <v>38</v>
      </c>
      <c r="O104" s="261" t="str">
        <f>IFERROR(VLOOKUP(B104,'Core Indicators'!$E$3:$G$9906,3,FALSE),"x")</f>
        <v>x</v>
      </c>
      <c r="P104" s="261">
        <v>62710</v>
      </c>
      <c r="Q104" s="255"/>
      <c r="R104" s="255"/>
      <c r="S104" s="255"/>
      <c r="T104" s="255"/>
      <c r="U104" s="255"/>
      <c r="V104" s="255"/>
      <c r="W104" s="255"/>
      <c r="X104" s="255"/>
      <c r="Y104" s="255"/>
      <c r="Z104" s="255"/>
      <c r="AA104" s="255"/>
      <c r="AB104" s="255"/>
      <c r="AC104" s="255"/>
      <c r="AD104" s="255"/>
      <c r="AE104" s="255"/>
      <c r="AF104" s="255"/>
      <c r="AG104" s="255"/>
      <c r="AH104" s="255"/>
      <c r="AI104" s="255"/>
      <c r="AJ104" s="255"/>
      <c r="AK104" s="255"/>
      <c r="AL104" s="255"/>
      <c r="AM104" s="255"/>
      <c r="AN104" s="255"/>
      <c r="AO104" s="255"/>
      <c r="AP104" s="255"/>
      <c r="AQ104" s="255"/>
      <c r="AR104" s="255"/>
      <c r="AS104" s="255"/>
      <c r="AT104" s="255"/>
      <c r="AU104" s="255"/>
      <c r="AV104" s="255"/>
      <c r="AW104" s="255"/>
      <c r="AX104" s="255"/>
      <c r="AY104" s="255"/>
      <c r="AZ104" s="255"/>
      <c r="BA104" s="255"/>
      <c r="BB104" s="255"/>
      <c r="BC104" s="255"/>
      <c r="BD104" s="255"/>
      <c r="BE104" s="255"/>
      <c r="BF104" s="255"/>
      <c r="BG104" s="255"/>
      <c r="BH104" s="255"/>
      <c r="BI104" s="255"/>
      <c r="BJ104" s="255"/>
      <c r="BK104" s="255"/>
      <c r="BL104" s="255"/>
      <c r="BM104" s="255"/>
      <c r="BN104" s="255"/>
      <c r="BO104" s="255"/>
      <c r="BP104" s="255"/>
      <c r="BQ104" s="255"/>
      <c r="BR104" s="255"/>
      <c r="BS104" s="255"/>
      <c r="BT104" s="255"/>
      <c r="BU104" s="255"/>
      <c r="BV104" s="255"/>
      <c r="BW104" s="255"/>
      <c r="BX104" s="255"/>
      <c r="BY104" s="255"/>
      <c r="BZ104" s="255"/>
      <c r="CA104" s="255"/>
      <c r="CB104" s="255"/>
      <c r="CC104" s="255"/>
      <c r="CD104" s="255"/>
      <c r="CE104" s="255"/>
      <c r="CF104" s="255"/>
      <c r="CG104" s="255"/>
      <c r="CH104" s="255"/>
      <c r="CI104" s="255"/>
      <c r="CJ104" s="255"/>
      <c r="CK104" s="255"/>
      <c r="CL104" s="255"/>
      <c r="CM104" s="255"/>
      <c r="CN104" s="255"/>
      <c r="CO104" s="255"/>
      <c r="CP104" s="255"/>
      <c r="CQ104" s="255"/>
      <c r="CR104" s="255"/>
      <c r="CS104" s="255"/>
      <c r="CT104" s="255"/>
      <c r="CU104" s="255"/>
      <c r="CV104" s="255"/>
      <c r="CW104" s="255"/>
      <c r="CX104" s="255"/>
      <c r="CY104" s="255"/>
      <c r="CZ104" s="255"/>
      <c r="DA104" s="255"/>
      <c r="DB104" s="255"/>
      <c r="DC104" s="255"/>
      <c r="DD104" s="255"/>
      <c r="DE104" s="255"/>
      <c r="DF104" s="255"/>
      <c r="DG104" s="255"/>
      <c r="DH104" s="255"/>
      <c r="DI104" s="255"/>
      <c r="DJ104" s="255"/>
      <c r="DK104" s="255"/>
      <c r="DL104" s="255"/>
    </row>
    <row r="105" spans="1:116" x14ac:dyDescent="0.25">
      <c r="A105" s="256" t="s">
        <v>127</v>
      </c>
      <c r="B105" s="257" t="s">
        <v>7404</v>
      </c>
      <c r="C105" s="260">
        <v>0</v>
      </c>
      <c r="D105" s="261">
        <v>11</v>
      </c>
      <c r="E105" s="260">
        <v>0</v>
      </c>
      <c r="F105" s="260">
        <v>5.45</v>
      </c>
      <c r="G105" s="260">
        <v>0.54603114490000004</v>
      </c>
      <c r="H105" s="260">
        <v>44.9</v>
      </c>
      <c r="I105" s="261">
        <v>0</v>
      </c>
      <c r="J105" s="261">
        <f>IFERROR(VLOOKUP($B105,'Core Indicators'!$E$3:$EU$906,147,FALSE),"x")</f>
        <v>6</v>
      </c>
      <c r="K105" s="262">
        <v>-0.38059708479999999</v>
      </c>
      <c r="L105" s="260">
        <v>5</v>
      </c>
      <c r="M105" s="261">
        <v>63</v>
      </c>
      <c r="N105" s="261">
        <v>40</v>
      </c>
      <c r="O105" s="261">
        <f>IFERROR(VLOOKUP(B105,'Core Indicators'!$E$3:$G$9906,3,FALSE),"x")</f>
        <v>2100000</v>
      </c>
      <c r="P105" s="261">
        <v>30360</v>
      </c>
      <c r="Q105" s="255"/>
      <c r="R105" s="255"/>
      <c r="S105" s="255"/>
      <c r="T105" s="255"/>
      <c r="U105" s="255"/>
      <c r="V105" s="255"/>
      <c r="W105" s="255"/>
      <c r="X105" s="255"/>
      <c r="Y105" s="255"/>
      <c r="Z105" s="255"/>
      <c r="AA105" s="255"/>
      <c r="AB105" s="255"/>
      <c r="AC105" s="255"/>
      <c r="AD105" s="255"/>
      <c r="AE105" s="255"/>
      <c r="AF105" s="255"/>
      <c r="AG105" s="255"/>
      <c r="AH105" s="255"/>
      <c r="AI105" s="255"/>
      <c r="AJ105" s="255"/>
      <c r="AK105" s="255"/>
      <c r="AL105" s="255"/>
      <c r="AM105" s="255"/>
      <c r="AN105" s="255"/>
      <c r="AO105" s="255"/>
      <c r="AP105" s="255"/>
      <c r="AQ105" s="255"/>
      <c r="AR105" s="255"/>
      <c r="AS105" s="255"/>
      <c r="AT105" s="255"/>
      <c r="AU105" s="255"/>
      <c r="AV105" s="255"/>
      <c r="AW105" s="255"/>
      <c r="AX105" s="255"/>
      <c r="AY105" s="255"/>
      <c r="AZ105" s="255"/>
      <c r="BA105" s="255"/>
      <c r="BB105" s="255"/>
      <c r="BC105" s="255"/>
      <c r="BD105" s="255"/>
      <c r="BE105" s="255"/>
      <c r="BF105" s="255"/>
      <c r="BG105" s="255"/>
      <c r="BH105" s="255"/>
      <c r="BI105" s="255"/>
      <c r="BJ105" s="255"/>
      <c r="BK105" s="255"/>
      <c r="BL105" s="255"/>
      <c r="BM105" s="255"/>
      <c r="BN105" s="255"/>
      <c r="BO105" s="255"/>
      <c r="BP105" s="255"/>
      <c r="BQ105" s="255"/>
      <c r="BR105" s="255"/>
      <c r="BS105" s="255"/>
      <c r="BT105" s="255"/>
      <c r="BU105" s="255"/>
      <c r="BV105" s="255"/>
      <c r="BW105" s="255"/>
      <c r="BX105" s="255"/>
      <c r="BY105" s="255"/>
      <c r="BZ105" s="255"/>
      <c r="CA105" s="255"/>
      <c r="CB105" s="255"/>
      <c r="CC105" s="255"/>
      <c r="CD105" s="255"/>
      <c r="CE105" s="255"/>
      <c r="CF105" s="255"/>
      <c r="CG105" s="255"/>
      <c r="CH105" s="255"/>
      <c r="CI105" s="255"/>
      <c r="CJ105" s="255"/>
      <c r="CK105" s="255"/>
      <c r="CL105" s="255"/>
      <c r="CM105" s="255"/>
      <c r="CN105" s="255"/>
      <c r="CO105" s="255"/>
      <c r="CP105" s="255"/>
      <c r="CQ105" s="255"/>
      <c r="CR105" s="255"/>
      <c r="CS105" s="255"/>
      <c r="CT105" s="255"/>
      <c r="CU105" s="255"/>
      <c r="CV105" s="255"/>
      <c r="CW105" s="255"/>
      <c r="CX105" s="255"/>
      <c r="CY105" s="255"/>
      <c r="CZ105" s="255"/>
      <c r="DA105" s="255"/>
      <c r="DB105" s="255"/>
      <c r="DC105" s="255"/>
      <c r="DD105" s="255"/>
      <c r="DE105" s="255"/>
      <c r="DF105" s="255"/>
      <c r="DG105" s="255"/>
      <c r="DH105" s="255"/>
      <c r="DI105" s="255"/>
      <c r="DJ105" s="255"/>
      <c r="DK105" s="255"/>
      <c r="DL105" s="255"/>
    </row>
    <row r="106" spans="1:116" x14ac:dyDescent="0.25">
      <c r="A106" s="256" t="s">
        <v>7405</v>
      </c>
      <c r="B106" s="257" t="s">
        <v>7406</v>
      </c>
      <c r="C106" s="260">
        <v>0.28331598740000002</v>
      </c>
      <c r="D106" s="261">
        <v>9</v>
      </c>
      <c r="E106" s="260">
        <v>0.13</v>
      </c>
      <c r="F106" s="260">
        <v>9.5</v>
      </c>
      <c r="G106" s="260">
        <v>0.12419569599999999</v>
      </c>
      <c r="H106" s="260">
        <v>35.700000000000003</v>
      </c>
      <c r="I106" s="261">
        <v>0</v>
      </c>
      <c r="J106" s="261" t="str">
        <f>IFERROR(VLOOKUP($B106,'Core Indicators'!$E$3:$EU$906,147,FALSE),"x")</f>
        <v>x</v>
      </c>
      <c r="K106" s="262">
        <v>1.022870779</v>
      </c>
      <c r="L106" s="260">
        <v>9.75</v>
      </c>
      <c r="M106" s="261">
        <v>91</v>
      </c>
      <c r="N106" s="261">
        <v>60</v>
      </c>
      <c r="O106" s="261" t="str">
        <f>IFERROR(VLOOKUP(B106,'Core Indicators'!$E$3:$G$9906,3,FALSE),"x")</f>
        <v>x</v>
      </c>
      <c r="P106" s="261">
        <v>62650</v>
      </c>
      <c r="Q106" s="255"/>
      <c r="R106" s="255"/>
      <c r="S106" s="255"/>
      <c r="T106" s="255"/>
      <c r="U106" s="255"/>
      <c r="V106" s="255"/>
      <c r="W106" s="255"/>
      <c r="X106" s="255"/>
      <c r="Y106" s="255"/>
      <c r="Z106" s="255"/>
      <c r="AA106" s="255"/>
      <c r="AB106" s="255"/>
      <c r="AC106" s="255"/>
      <c r="AD106" s="255"/>
      <c r="AE106" s="255"/>
      <c r="AF106" s="255"/>
      <c r="AG106" s="255"/>
      <c r="AH106" s="255"/>
      <c r="AI106" s="255"/>
      <c r="AJ106" s="255"/>
      <c r="AK106" s="255"/>
      <c r="AL106" s="255"/>
      <c r="AM106" s="255"/>
      <c r="AN106" s="255"/>
      <c r="AO106" s="255"/>
      <c r="AP106" s="255"/>
      <c r="AQ106" s="255"/>
      <c r="AR106" s="255"/>
      <c r="AS106" s="255"/>
      <c r="AT106" s="255"/>
      <c r="AU106" s="255"/>
      <c r="AV106" s="255"/>
      <c r="AW106" s="255"/>
      <c r="AX106" s="255"/>
      <c r="AY106" s="255"/>
      <c r="AZ106" s="255"/>
      <c r="BA106" s="255"/>
      <c r="BB106" s="255"/>
      <c r="BC106" s="255"/>
      <c r="BD106" s="255"/>
      <c r="BE106" s="255"/>
      <c r="BF106" s="255"/>
      <c r="BG106" s="255"/>
      <c r="BH106" s="255"/>
      <c r="BI106" s="255"/>
      <c r="BJ106" s="255"/>
      <c r="BK106" s="255"/>
      <c r="BL106" s="255"/>
      <c r="BM106" s="255"/>
      <c r="BN106" s="255"/>
      <c r="BO106" s="255"/>
      <c r="BP106" s="255"/>
      <c r="BQ106" s="255"/>
      <c r="BR106" s="255"/>
      <c r="BS106" s="255"/>
      <c r="BT106" s="255"/>
      <c r="BU106" s="255"/>
      <c r="BV106" s="255"/>
      <c r="BW106" s="255"/>
      <c r="BX106" s="255"/>
      <c r="BY106" s="255"/>
      <c r="BZ106" s="255"/>
      <c r="CA106" s="255"/>
      <c r="CB106" s="255"/>
      <c r="CC106" s="255"/>
      <c r="CD106" s="255"/>
      <c r="CE106" s="255"/>
      <c r="CF106" s="255"/>
      <c r="CG106" s="255"/>
      <c r="CH106" s="255"/>
      <c r="CI106" s="255"/>
      <c r="CJ106" s="255"/>
      <c r="CK106" s="255"/>
      <c r="CL106" s="255"/>
      <c r="CM106" s="255"/>
      <c r="CN106" s="255"/>
      <c r="CO106" s="255"/>
      <c r="CP106" s="255"/>
      <c r="CQ106" s="255"/>
      <c r="CR106" s="255"/>
      <c r="CS106" s="255"/>
      <c r="CT106" s="255"/>
      <c r="CU106" s="255"/>
      <c r="CV106" s="255"/>
      <c r="CW106" s="255"/>
      <c r="CX106" s="255"/>
      <c r="CY106" s="255"/>
      <c r="CZ106" s="255"/>
      <c r="DA106" s="255"/>
      <c r="DB106" s="255"/>
      <c r="DC106" s="255"/>
      <c r="DD106" s="255"/>
      <c r="DE106" s="255"/>
      <c r="DF106" s="255"/>
      <c r="DG106" s="255"/>
      <c r="DH106" s="255"/>
      <c r="DI106" s="255"/>
      <c r="DJ106" s="255"/>
      <c r="DK106" s="255"/>
      <c r="DL106" s="255"/>
    </row>
    <row r="107" spans="1:116" x14ac:dyDescent="0.25">
      <c r="A107" s="256" t="s">
        <v>7407</v>
      </c>
      <c r="B107" s="257" t="s">
        <v>7408</v>
      </c>
      <c r="C107" s="260">
        <v>0</v>
      </c>
      <c r="D107" s="261">
        <v>14</v>
      </c>
      <c r="E107" s="260">
        <v>0</v>
      </c>
      <c r="F107" s="260" t="s">
        <v>14</v>
      </c>
      <c r="G107" s="260">
        <v>7.8352409200000001E-2</v>
      </c>
      <c r="H107" s="260">
        <v>35.4</v>
      </c>
      <c r="I107" s="261">
        <v>0</v>
      </c>
      <c r="J107" s="261" t="str">
        <f>IFERROR(VLOOKUP($B107,'Core Indicators'!$E$3:$EU$906,147,FALSE),"x")</f>
        <v>x</v>
      </c>
      <c r="K107" s="262">
        <v>1.7934256792000001</v>
      </c>
      <c r="L107" s="260" t="s">
        <v>14</v>
      </c>
      <c r="M107" s="261">
        <v>98</v>
      </c>
      <c r="N107" s="261">
        <v>80</v>
      </c>
      <c r="O107" s="261" t="str">
        <f>IFERROR(VLOOKUP(B107,'Core Indicators'!$E$3:$G$9906,3,FALSE),"x")</f>
        <v>x</v>
      </c>
      <c r="P107" s="261">
        <v>2590</v>
      </c>
      <c r="Q107" s="255"/>
      <c r="R107" s="255"/>
      <c r="S107" s="255"/>
      <c r="T107" s="255"/>
      <c r="U107" s="255"/>
      <c r="V107" s="255"/>
      <c r="W107" s="255"/>
      <c r="X107" s="255"/>
      <c r="Y107" s="255"/>
      <c r="Z107" s="255"/>
      <c r="AA107" s="255"/>
      <c r="AB107" s="255"/>
      <c r="AC107" s="255"/>
      <c r="AD107" s="255"/>
      <c r="AE107" s="255"/>
      <c r="AF107" s="255"/>
      <c r="AG107" s="255"/>
      <c r="AH107" s="255"/>
      <c r="AI107" s="255"/>
      <c r="AJ107" s="255"/>
      <c r="AK107" s="255"/>
      <c r="AL107" s="255"/>
      <c r="AM107" s="255"/>
      <c r="AN107" s="255"/>
      <c r="AO107" s="255"/>
      <c r="AP107" s="255"/>
      <c r="AQ107" s="255"/>
      <c r="AR107" s="255"/>
      <c r="AS107" s="255"/>
      <c r="AT107" s="255"/>
      <c r="AU107" s="255"/>
      <c r="AV107" s="255"/>
      <c r="AW107" s="255"/>
      <c r="AX107" s="255"/>
      <c r="AY107" s="255"/>
      <c r="AZ107" s="255"/>
      <c r="BA107" s="255"/>
      <c r="BB107" s="255"/>
      <c r="BC107" s="255"/>
      <c r="BD107" s="255"/>
      <c r="BE107" s="255"/>
      <c r="BF107" s="255"/>
      <c r="BG107" s="255"/>
      <c r="BH107" s="255"/>
      <c r="BI107" s="255"/>
      <c r="BJ107" s="255"/>
      <c r="BK107" s="255"/>
      <c r="BL107" s="255"/>
      <c r="BM107" s="255"/>
      <c r="BN107" s="255"/>
      <c r="BO107" s="255"/>
      <c r="BP107" s="255"/>
      <c r="BQ107" s="255"/>
      <c r="BR107" s="255"/>
      <c r="BS107" s="255"/>
      <c r="BT107" s="255"/>
      <c r="BU107" s="255"/>
      <c r="BV107" s="255"/>
      <c r="BW107" s="255"/>
      <c r="BX107" s="255"/>
      <c r="BY107" s="255"/>
      <c r="BZ107" s="255"/>
      <c r="CA107" s="255"/>
      <c r="CB107" s="255"/>
      <c r="CC107" s="255"/>
      <c r="CD107" s="255"/>
      <c r="CE107" s="255"/>
      <c r="CF107" s="255"/>
      <c r="CG107" s="255"/>
      <c r="CH107" s="255"/>
      <c r="CI107" s="255"/>
      <c r="CJ107" s="255"/>
      <c r="CK107" s="255"/>
      <c r="CL107" s="255"/>
      <c r="CM107" s="255"/>
      <c r="CN107" s="255"/>
      <c r="CO107" s="255"/>
      <c r="CP107" s="255"/>
      <c r="CQ107" s="255"/>
      <c r="CR107" s="255"/>
      <c r="CS107" s="255"/>
      <c r="CT107" s="255"/>
      <c r="CU107" s="255"/>
      <c r="CV107" s="255"/>
      <c r="CW107" s="255"/>
      <c r="CX107" s="255"/>
      <c r="CY107" s="255"/>
      <c r="CZ107" s="255"/>
      <c r="DA107" s="255"/>
      <c r="DB107" s="255"/>
      <c r="DC107" s="255"/>
      <c r="DD107" s="255"/>
      <c r="DE107" s="255"/>
      <c r="DF107" s="255"/>
      <c r="DG107" s="255"/>
      <c r="DH107" s="255"/>
      <c r="DI107" s="255"/>
      <c r="DJ107" s="255"/>
      <c r="DK107" s="255"/>
      <c r="DL107" s="255"/>
    </row>
    <row r="108" spans="1:116" x14ac:dyDescent="0.25">
      <c r="A108" s="256" t="s">
        <v>7409</v>
      </c>
      <c r="B108" s="257" t="s">
        <v>7410</v>
      </c>
      <c r="C108" s="260">
        <v>0.57146297740000007</v>
      </c>
      <c r="D108" s="261">
        <v>10</v>
      </c>
      <c r="E108" s="260">
        <v>0.35299999999999998</v>
      </c>
      <c r="F108" s="260">
        <v>8.9</v>
      </c>
      <c r="G108" s="260">
        <v>0.16942693950000001</v>
      </c>
      <c r="H108" s="260">
        <v>35.1</v>
      </c>
      <c r="I108" s="261">
        <v>2</v>
      </c>
      <c r="J108" s="261" t="str">
        <f>IFERROR(VLOOKUP($B108,'Core Indicators'!$E$3:$EU$906,147,FALSE),"x")</f>
        <v>x</v>
      </c>
      <c r="K108" s="262">
        <v>1.0139242411</v>
      </c>
      <c r="L108" s="260">
        <v>8.25</v>
      </c>
      <c r="M108" s="261">
        <v>89</v>
      </c>
      <c r="N108" s="261">
        <v>56</v>
      </c>
      <c r="O108" s="261" t="str">
        <f>IFERROR(VLOOKUP(B108,'Core Indicators'!$E$3:$G$9906,3,FALSE),"x")</f>
        <v>x</v>
      </c>
      <c r="P108" s="261">
        <v>62180</v>
      </c>
      <c r="Q108" s="255"/>
      <c r="R108" s="255"/>
      <c r="S108" s="255"/>
      <c r="T108" s="255"/>
      <c r="U108" s="255"/>
      <c r="V108" s="255"/>
      <c r="W108" s="255"/>
      <c r="X108" s="255"/>
      <c r="Y108" s="255"/>
      <c r="Z108" s="255"/>
      <c r="AA108" s="255"/>
      <c r="AB108" s="255"/>
      <c r="AC108" s="255"/>
      <c r="AD108" s="255"/>
      <c r="AE108" s="255"/>
      <c r="AF108" s="255"/>
      <c r="AG108" s="255"/>
      <c r="AH108" s="255"/>
      <c r="AI108" s="255"/>
      <c r="AJ108" s="255"/>
      <c r="AK108" s="255"/>
      <c r="AL108" s="255"/>
      <c r="AM108" s="255"/>
      <c r="AN108" s="255"/>
      <c r="AO108" s="255"/>
      <c r="AP108" s="255"/>
      <c r="AQ108" s="255"/>
      <c r="AR108" s="255"/>
      <c r="AS108" s="255"/>
      <c r="AT108" s="255"/>
      <c r="AU108" s="255"/>
      <c r="AV108" s="255"/>
      <c r="AW108" s="255"/>
      <c r="AX108" s="255"/>
      <c r="AY108" s="255"/>
      <c r="AZ108" s="255"/>
      <c r="BA108" s="255"/>
      <c r="BB108" s="255"/>
      <c r="BC108" s="255"/>
      <c r="BD108" s="255"/>
      <c r="BE108" s="255"/>
      <c r="BF108" s="255"/>
      <c r="BG108" s="255"/>
      <c r="BH108" s="255"/>
      <c r="BI108" s="255"/>
      <c r="BJ108" s="255"/>
      <c r="BK108" s="255"/>
      <c r="BL108" s="255"/>
      <c r="BM108" s="255"/>
      <c r="BN108" s="255"/>
      <c r="BO108" s="255"/>
      <c r="BP108" s="255"/>
      <c r="BQ108" s="255"/>
      <c r="BR108" s="255"/>
      <c r="BS108" s="255"/>
      <c r="BT108" s="255"/>
      <c r="BU108" s="255"/>
      <c r="BV108" s="255"/>
      <c r="BW108" s="255"/>
      <c r="BX108" s="255"/>
      <c r="BY108" s="255"/>
      <c r="BZ108" s="255"/>
      <c r="CA108" s="255"/>
      <c r="CB108" s="255"/>
      <c r="CC108" s="255"/>
      <c r="CD108" s="255"/>
      <c r="CE108" s="255"/>
      <c r="CF108" s="255"/>
      <c r="CG108" s="255"/>
      <c r="CH108" s="255"/>
      <c r="CI108" s="255"/>
      <c r="CJ108" s="255"/>
      <c r="CK108" s="255"/>
      <c r="CL108" s="255"/>
      <c r="CM108" s="255"/>
      <c r="CN108" s="255"/>
      <c r="CO108" s="255"/>
      <c r="CP108" s="255"/>
      <c r="CQ108" s="255"/>
      <c r="CR108" s="255"/>
      <c r="CS108" s="255"/>
      <c r="CT108" s="255"/>
      <c r="CU108" s="255"/>
      <c r="CV108" s="255"/>
      <c r="CW108" s="255"/>
      <c r="CX108" s="255"/>
      <c r="CY108" s="255"/>
      <c r="CZ108" s="255"/>
      <c r="DA108" s="255"/>
      <c r="DB108" s="255"/>
      <c r="DC108" s="255"/>
      <c r="DD108" s="255"/>
      <c r="DE108" s="255"/>
      <c r="DF108" s="255"/>
      <c r="DG108" s="255"/>
      <c r="DH108" s="255"/>
      <c r="DI108" s="255"/>
      <c r="DJ108" s="255"/>
      <c r="DK108" s="255"/>
      <c r="DL108" s="255"/>
    </row>
    <row r="109" spans="1:116" x14ac:dyDescent="0.25">
      <c r="A109" s="256" t="s">
        <v>617</v>
      </c>
      <c r="B109" s="257" t="s">
        <v>7411</v>
      </c>
      <c r="C109" s="260">
        <v>0.49561599899999997</v>
      </c>
      <c r="D109" s="261">
        <v>5</v>
      </c>
      <c r="E109" s="260">
        <v>0.4</v>
      </c>
      <c r="F109" s="260">
        <v>3.6833333332999998</v>
      </c>
      <c r="G109" s="260">
        <v>0.4923099393</v>
      </c>
      <c r="H109" s="260">
        <v>39.5</v>
      </c>
      <c r="I109" s="261">
        <v>6</v>
      </c>
      <c r="J109" s="261">
        <f>IFERROR(VLOOKUP($B109,'Core Indicators'!$E$3:$EU$906,147,FALSE),"x")</f>
        <v>181</v>
      </c>
      <c r="K109" s="262">
        <v>-0.13564912970000001</v>
      </c>
      <c r="L109" s="260">
        <v>3.25</v>
      </c>
      <c r="M109" s="261">
        <v>37</v>
      </c>
      <c r="N109" s="261">
        <v>41</v>
      </c>
      <c r="O109" s="261">
        <f>IFERROR(VLOOKUP(B109,'Core Indicators'!$E$3:$G$9906,3,FALSE),"x")</f>
        <v>36472000</v>
      </c>
      <c r="P109" s="261">
        <v>446300</v>
      </c>
      <c r="Q109" s="255"/>
      <c r="R109" s="255"/>
      <c r="S109" s="255"/>
      <c r="T109" s="255"/>
      <c r="U109" s="255"/>
      <c r="V109" s="255"/>
      <c r="W109" s="255"/>
      <c r="X109" s="255"/>
      <c r="Y109" s="255"/>
      <c r="Z109" s="255"/>
      <c r="AA109" s="255"/>
      <c r="AB109" s="255"/>
      <c r="AC109" s="255"/>
      <c r="AD109" s="255"/>
      <c r="AE109" s="255"/>
      <c r="AF109" s="255"/>
      <c r="AG109" s="255"/>
      <c r="AH109" s="255"/>
      <c r="AI109" s="255"/>
      <c r="AJ109" s="255"/>
      <c r="AK109" s="255"/>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5"/>
      <c r="BN109" s="255"/>
      <c r="BO109" s="255"/>
      <c r="BP109" s="255"/>
      <c r="BQ109" s="255"/>
      <c r="BR109" s="255"/>
      <c r="BS109" s="255"/>
      <c r="BT109" s="255"/>
      <c r="BU109" s="255"/>
      <c r="BV109" s="255"/>
      <c r="BW109" s="255"/>
      <c r="BX109" s="255"/>
      <c r="BY109" s="255"/>
      <c r="BZ109" s="255"/>
      <c r="CA109" s="255"/>
      <c r="CB109" s="255"/>
      <c r="CC109" s="255"/>
      <c r="CD109" s="255"/>
      <c r="CE109" s="255"/>
      <c r="CF109" s="255"/>
      <c r="CG109" s="255"/>
      <c r="CH109" s="255"/>
      <c r="CI109" s="255"/>
      <c r="CJ109" s="255"/>
      <c r="CK109" s="255"/>
      <c r="CL109" s="255"/>
      <c r="CM109" s="255"/>
      <c r="CN109" s="255"/>
      <c r="CO109" s="255"/>
      <c r="CP109" s="255"/>
      <c r="CQ109" s="255"/>
      <c r="CR109" s="255"/>
      <c r="CS109" s="255"/>
      <c r="CT109" s="255"/>
      <c r="CU109" s="255"/>
      <c r="CV109" s="255"/>
      <c r="CW109" s="255"/>
      <c r="CX109" s="255"/>
      <c r="CY109" s="255"/>
      <c r="CZ109" s="255"/>
      <c r="DA109" s="255"/>
      <c r="DB109" s="255"/>
      <c r="DC109" s="255"/>
      <c r="DD109" s="255"/>
      <c r="DE109" s="255"/>
      <c r="DF109" s="255"/>
      <c r="DG109" s="255"/>
      <c r="DH109" s="255"/>
      <c r="DI109" s="255"/>
      <c r="DJ109" s="255"/>
      <c r="DK109" s="255"/>
      <c r="DL109" s="255"/>
    </row>
    <row r="110" spans="1:116" x14ac:dyDescent="0.25">
      <c r="A110" s="256" t="s">
        <v>7412</v>
      </c>
      <c r="B110" s="257" t="s">
        <v>7413</v>
      </c>
      <c r="C110" s="260">
        <v>0.42207301920000001</v>
      </c>
      <c r="D110" s="261">
        <v>7</v>
      </c>
      <c r="E110" s="260">
        <v>0.19400000000000001</v>
      </c>
      <c r="F110" s="260">
        <v>5.8</v>
      </c>
      <c r="G110" s="260">
        <v>0.2284775829</v>
      </c>
      <c r="H110" s="260">
        <v>25.7</v>
      </c>
      <c r="I110" s="261">
        <v>6</v>
      </c>
      <c r="J110" s="261" t="str">
        <f>IFERROR(VLOOKUP($B110,'Core Indicators'!$E$3:$EU$906,147,FALSE),"x")</f>
        <v>x</v>
      </c>
      <c r="K110" s="262">
        <v>-0.37302857639999998</v>
      </c>
      <c r="L110" s="260">
        <v>4.5</v>
      </c>
      <c r="M110" s="261">
        <v>60</v>
      </c>
      <c r="N110" s="261">
        <v>32</v>
      </c>
      <c r="O110" s="261" t="str">
        <f>IFERROR(VLOOKUP(B110,'Core Indicators'!$E$3:$G$9906,3,FALSE),"x")</f>
        <v>x</v>
      </c>
      <c r="P110" s="261">
        <v>32870</v>
      </c>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row>
    <row r="111" spans="1:116" x14ac:dyDescent="0.25">
      <c r="A111" s="256" t="s">
        <v>1203</v>
      </c>
      <c r="B111" s="257" t="s">
        <v>7414</v>
      </c>
      <c r="C111" s="260">
        <v>0.61453398950000004</v>
      </c>
      <c r="D111" s="261">
        <v>6</v>
      </c>
      <c r="E111" s="260">
        <v>0</v>
      </c>
      <c r="F111" s="260">
        <v>5.4</v>
      </c>
      <c r="G111" s="260" t="s">
        <v>14</v>
      </c>
      <c r="H111" s="260">
        <v>42.6</v>
      </c>
      <c r="I111" s="261">
        <v>0</v>
      </c>
      <c r="J111" s="261">
        <f>IFERROR(VLOOKUP($B111,'Core Indicators'!$E$3:$EU$906,147,FALSE),"x")</f>
        <v>326</v>
      </c>
      <c r="K111" s="262">
        <v>-1.0088132620000001</v>
      </c>
      <c r="L111" s="260">
        <v>4.25</v>
      </c>
      <c r="M111" s="261">
        <v>61</v>
      </c>
      <c r="N111" s="261">
        <v>24</v>
      </c>
      <c r="O111" s="261">
        <f>IFERROR(VLOOKUP(B111,'Core Indicators'!$E$3:$G$9906,3,FALSE),"x")</f>
        <v>27000000</v>
      </c>
      <c r="P111" s="261">
        <v>581800</v>
      </c>
      <c r="Q111" s="255"/>
      <c r="R111" s="255"/>
      <c r="S111" s="255"/>
      <c r="T111" s="255"/>
      <c r="U111" s="255"/>
      <c r="V111" s="255"/>
      <c r="W111" s="255"/>
      <c r="X111" s="255"/>
      <c r="Y111" s="255"/>
      <c r="Z111" s="255"/>
      <c r="AA111" s="255"/>
      <c r="AB111" s="255"/>
      <c r="AC111" s="255"/>
      <c r="AD111" s="255"/>
      <c r="AE111" s="255"/>
      <c r="AF111" s="255"/>
      <c r="AG111" s="255"/>
      <c r="AH111" s="255"/>
      <c r="AI111" s="255"/>
      <c r="AJ111" s="255"/>
      <c r="AK111" s="255"/>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255"/>
      <c r="BX111" s="255"/>
      <c r="BY111" s="255"/>
      <c r="BZ111" s="255"/>
      <c r="CA111" s="255"/>
      <c r="CB111" s="255"/>
      <c r="CC111" s="255"/>
      <c r="CD111" s="255"/>
      <c r="CE111" s="255"/>
      <c r="CF111" s="255"/>
      <c r="CG111" s="255"/>
      <c r="CH111" s="255"/>
      <c r="CI111" s="255"/>
      <c r="CJ111" s="255"/>
      <c r="CK111" s="255"/>
      <c r="CL111" s="255"/>
      <c r="CM111" s="255"/>
      <c r="CN111" s="255"/>
      <c r="CO111" s="255"/>
      <c r="CP111" s="255"/>
      <c r="CQ111" s="255"/>
      <c r="CR111" s="255"/>
      <c r="CS111" s="255"/>
      <c r="CT111" s="255"/>
      <c r="CU111" s="255"/>
      <c r="CV111" s="255"/>
      <c r="CW111" s="255"/>
      <c r="CX111" s="255"/>
      <c r="CY111" s="255"/>
      <c r="CZ111" s="255"/>
      <c r="DA111" s="255"/>
      <c r="DB111" s="255"/>
      <c r="DC111" s="255"/>
      <c r="DD111" s="255"/>
      <c r="DE111" s="255"/>
      <c r="DF111" s="255"/>
      <c r="DG111" s="255"/>
      <c r="DH111" s="255"/>
      <c r="DI111" s="255"/>
      <c r="DJ111" s="255"/>
      <c r="DK111" s="255"/>
      <c r="DL111" s="255"/>
    </row>
    <row r="112" spans="1:116" x14ac:dyDescent="0.25">
      <c r="A112" s="256" t="s">
        <v>7415</v>
      </c>
      <c r="B112" s="257" t="s">
        <v>7416</v>
      </c>
      <c r="C112" s="260">
        <v>1.9899981099999998E-2</v>
      </c>
      <c r="D112" s="261">
        <v>8</v>
      </c>
      <c r="E112" s="260">
        <v>0</v>
      </c>
      <c r="F112" s="260" t="s">
        <v>14</v>
      </c>
      <c r="G112" s="260">
        <v>0.36658249790000003</v>
      </c>
      <c r="H112" s="260">
        <v>31.3</v>
      </c>
      <c r="I112" s="261">
        <v>6</v>
      </c>
      <c r="J112" s="261" t="str">
        <f>IFERROR(VLOOKUP($B112,'Core Indicators'!$E$3:$EU$906,147,FALSE),"x")</f>
        <v>x</v>
      </c>
      <c r="K112" s="262">
        <v>-0.41108790039999998</v>
      </c>
      <c r="L112" s="260" t="s">
        <v>14</v>
      </c>
      <c r="M112" s="261">
        <v>40</v>
      </c>
      <c r="N112" s="261">
        <v>29</v>
      </c>
      <c r="O112" s="261" t="str">
        <f>IFERROR(VLOOKUP(B112,'Core Indicators'!$E$3:$G$9906,3,FALSE),"x")</f>
        <v>x</v>
      </c>
      <c r="P112" s="261">
        <v>300</v>
      </c>
      <c r="Q112" s="255"/>
      <c r="R112" s="255"/>
      <c r="S112" s="255"/>
      <c r="T112" s="255"/>
      <c r="U112" s="255"/>
      <c r="V112" s="255"/>
      <c r="W112" s="255"/>
      <c r="X112" s="255"/>
      <c r="Y112" s="255"/>
      <c r="Z112" s="255"/>
      <c r="AA112" s="255"/>
      <c r="AB112" s="255"/>
      <c r="AC112" s="255"/>
      <c r="AD112" s="255"/>
      <c r="AE112" s="255"/>
      <c r="AF112" s="255"/>
      <c r="AG112" s="255"/>
      <c r="AH112" s="255"/>
      <c r="AI112" s="255"/>
      <c r="AJ112" s="255"/>
      <c r="AK112" s="255"/>
      <c r="AL112" s="255"/>
      <c r="AM112" s="255"/>
      <c r="AN112" s="255"/>
      <c r="AO112" s="255"/>
      <c r="AP112" s="255"/>
      <c r="AQ112" s="255"/>
      <c r="AR112" s="255"/>
      <c r="AS112" s="255"/>
      <c r="AT112" s="255"/>
      <c r="AU112" s="255"/>
      <c r="AV112" s="255"/>
      <c r="AW112" s="255"/>
      <c r="AX112" s="255"/>
      <c r="AY112" s="255"/>
      <c r="AZ112" s="255"/>
      <c r="BA112" s="255"/>
      <c r="BB112" s="255"/>
      <c r="BC112" s="255"/>
      <c r="BD112" s="255"/>
      <c r="BE112" s="255"/>
      <c r="BF112" s="255"/>
      <c r="BG112" s="255"/>
      <c r="BH112" s="255"/>
      <c r="BI112" s="255"/>
      <c r="BJ112" s="255"/>
      <c r="BK112" s="255"/>
      <c r="BL112" s="255"/>
      <c r="BM112" s="255"/>
      <c r="BN112" s="255"/>
      <c r="BO112" s="255"/>
      <c r="BP112" s="255"/>
      <c r="BQ112" s="255"/>
      <c r="BR112" s="255"/>
      <c r="BS112" s="255"/>
      <c r="BT112" s="255"/>
      <c r="BU112" s="255"/>
      <c r="BV112" s="255"/>
      <c r="BW112" s="255"/>
      <c r="BX112" s="255"/>
      <c r="BY112" s="255"/>
      <c r="BZ112" s="255"/>
      <c r="CA112" s="255"/>
      <c r="CB112" s="255"/>
      <c r="CC112" s="255"/>
      <c r="CD112" s="255"/>
      <c r="CE112" s="255"/>
      <c r="CF112" s="255"/>
      <c r="CG112" s="255"/>
      <c r="CH112" s="255"/>
      <c r="CI112" s="255"/>
      <c r="CJ112" s="255"/>
      <c r="CK112" s="255"/>
      <c r="CL112" s="255"/>
      <c r="CM112" s="255"/>
      <c r="CN112" s="255"/>
      <c r="CO112" s="255"/>
      <c r="CP112" s="255"/>
      <c r="CQ112" s="255"/>
      <c r="CR112" s="255"/>
      <c r="CS112" s="255"/>
      <c r="CT112" s="255"/>
      <c r="CU112" s="255"/>
      <c r="CV112" s="255"/>
      <c r="CW112" s="255"/>
      <c r="CX112" s="255"/>
      <c r="CY112" s="255"/>
      <c r="CZ112" s="255"/>
      <c r="DA112" s="255"/>
      <c r="DB112" s="255"/>
      <c r="DC112" s="255"/>
      <c r="DD112" s="255"/>
      <c r="DE112" s="255"/>
      <c r="DF112" s="255"/>
      <c r="DG112" s="255"/>
      <c r="DH112" s="255"/>
      <c r="DI112" s="255"/>
      <c r="DJ112" s="255"/>
      <c r="DK112" s="255"/>
      <c r="DL112" s="255"/>
    </row>
    <row r="113" spans="1:116" x14ac:dyDescent="0.25">
      <c r="A113" s="256" t="s">
        <v>1424</v>
      </c>
      <c r="B113" s="257" t="s">
        <v>7417</v>
      </c>
      <c r="C113" s="260">
        <v>0.33568600009999999</v>
      </c>
      <c r="D113" s="261">
        <v>10</v>
      </c>
      <c r="E113" s="260">
        <v>0.11</v>
      </c>
      <c r="F113" s="260">
        <v>6.05</v>
      </c>
      <c r="G113" s="260">
        <v>0.334242492</v>
      </c>
      <c r="H113" s="260">
        <v>45.4</v>
      </c>
      <c r="I113" s="261">
        <v>8</v>
      </c>
      <c r="J113" s="261">
        <f>IFERROR(VLOOKUP($B113,'Core Indicators'!$E$3:$EU$906,147,FALSE),"x")</f>
        <v>3714</v>
      </c>
      <c r="K113" s="262">
        <v>-0.65810358520000001</v>
      </c>
      <c r="L113" s="260">
        <v>5</v>
      </c>
      <c r="M113" s="261">
        <v>62</v>
      </c>
      <c r="N113" s="261">
        <v>29</v>
      </c>
      <c r="O113" s="261">
        <f>IFERROR(VLOOKUP(B113,'Core Indicators'!$E$3:$G$9906,3,FALSE),"x")</f>
        <v>124227000</v>
      </c>
      <c r="P113" s="261">
        <v>1943950</v>
      </c>
      <c r="Q113" s="255"/>
      <c r="R113" s="255"/>
      <c r="S113" s="255"/>
      <c r="T113" s="255"/>
      <c r="U113" s="255"/>
      <c r="V113" s="255"/>
      <c r="W113" s="255"/>
      <c r="X113" s="255"/>
      <c r="Y113" s="255"/>
      <c r="Z113" s="255"/>
      <c r="AA113" s="255"/>
      <c r="AB113" s="255"/>
      <c r="AC113" s="255"/>
      <c r="AD113" s="255"/>
      <c r="AE113" s="255"/>
      <c r="AF113" s="255"/>
      <c r="AG113" s="255"/>
      <c r="AH113" s="255"/>
      <c r="AI113" s="255"/>
      <c r="AJ113" s="255"/>
      <c r="AK113" s="255"/>
      <c r="AL113" s="255"/>
      <c r="AM113" s="255"/>
      <c r="AN113" s="255"/>
      <c r="AO113" s="255"/>
      <c r="AP113" s="255"/>
      <c r="AQ113" s="255"/>
      <c r="AR113" s="255"/>
      <c r="AS113" s="255"/>
      <c r="AT113" s="255"/>
      <c r="AU113" s="255"/>
      <c r="AV113" s="255"/>
      <c r="AW113" s="255"/>
      <c r="AX113" s="255"/>
      <c r="AY113" s="255"/>
      <c r="AZ113" s="255"/>
      <c r="BA113" s="255"/>
      <c r="BB113" s="255"/>
      <c r="BC113" s="255"/>
      <c r="BD113" s="255"/>
      <c r="BE113" s="255"/>
      <c r="BF113" s="255"/>
      <c r="BG113" s="255"/>
      <c r="BH113" s="255"/>
      <c r="BI113" s="255"/>
      <c r="BJ113" s="255"/>
      <c r="BK113" s="255"/>
      <c r="BL113" s="255"/>
      <c r="BM113" s="255"/>
      <c r="BN113" s="255"/>
      <c r="BO113" s="255"/>
      <c r="BP113" s="255"/>
      <c r="BQ113" s="255"/>
      <c r="BR113" s="255"/>
      <c r="BS113" s="255"/>
      <c r="BT113" s="255"/>
      <c r="BU113" s="255"/>
      <c r="BV113" s="255"/>
      <c r="BW113" s="255"/>
      <c r="BX113" s="255"/>
      <c r="BY113" s="255"/>
      <c r="BZ113" s="255"/>
      <c r="CA113" s="255"/>
      <c r="CB113" s="255"/>
      <c r="CC113" s="255"/>
      <c r="CD113" s="255"/>
      <c r="CE113" s="255"/>
      <c r="CF113" s="255"/>
      <c r="CG113" s="255"/>
      <c r="CH113" s="255"/>
      <c r="CI113" s="255"/>
      <c r="CJ113" s="255"/>
      <c r="CK113" s="255"/>
      <c r="CL113" s="255"/>
      <c r="CM113" s="255"/>
      <c r="CN113" s="255"/>
      <c r="CO113" s="255"/>
      <c r="CP113" s="255"/>
      <c r="CQ113" s="255"/>
      <c r="CR113" s="255"/>
      <c r="CS113" s="255"/>
      <c r="CT113" s="255"/>
      <c r="CU113" s="255"/>
      <c r="CV113" s="255"/>
      <c r="CW113" s="255"/>
      <c r="CX113" s="255"/>
      <c r="CY113" s="255"/>
      <c r="CZ113" s="255"/>
      <c r="DA113" s="255"/>
      <c r="DB113" s="255"/>
      <c r="DC113" s="255"/>
      <c r="DD113" s="255"/>
      <c r="DE113" s="255"/>
      <c r="DF113" s="255"/>
      <c r="DG113" s="255"/>
      <c r="DH113" s="255"/>
      <c r="DI113" s="255"/>
      <c r="DJ113" s="255"/>
      <c r="DK113" s="255"/>
      <c r="DL113" s="255"/>
    </row>
    <row r="114" spans="1:116" x14ac:dyDescent="0.25">
      <c r="A114" s="256" t="s">
        <v>7418</v>
      </c>
      <c r="B114" s="257" t="s">
        <v>7419</v>
      </c>
      <c r="C114" s="260">
        <v>0</v>
      </c>
      <c r="D114" s="261">
        <v>12</v>
      </c>
      <c r="E114" s="260">
        <v>0</v>
      </c>
      <c r="F114" s="260" t="s">
        <v>14</v>
      </c>
      <c r="G114" s="260" t="s">
        <v>14</v>
      </c>
      <c r="H114" s="260" t="s">
        <v>14</v>
      </c>
      <c r="I114" s="261">
        <v>0</v>
      </c>
      <c r="J114" s="261" t="str">
        <f>IFERROR(VLOOKUP($B114,'Core Indicators'!$E$3:$EU$906,147,FALSE),"x")</f>
        <v>x</v>
      </c>
      <c r="K114" s="262">
        <v>-3.3094067099999999E-2</v>
      </c>
      <c r="L114" s="260" t="s">
        <v>14</v>
      </c>
      <c r="M114" s="261">
        <v>93</v>
      </c>
      <c r="N114" s="261" t="s">
        <v>14</v>
      </c>
      <c r="O114" s="261" t="str">
        <f>IFERROR(VLOOKUP(B114,'Core Indicators'!$E$3:$G$9906,3,FALSE),"x")</f>
        <v>x</v>
      </c>
      <c r="P114" s="261">
        <v>180</v>
      </c>
      <c r="Q114" s="255"/>
      <c r="R114" s="255"/>
      <c r="S114" s="255"/>
      <c r="T114" s="255"/>
      <c r="U114" s="255"/>
      <c r="V114" s="255"/>
      <c r="W114" s="255"/>
      <c r="X114" s="255"/>
      <c r="Y114" s="255"/>
      <c r="Z114" s="255"/>
      <c r="AA114" s="255"/>
      <c r="AB114" s="255"/>
      <c r="AC114" s="255"/>
      <c r="AD114" s="255"/>
      <c r="AE114" s="255"/>
      <c r="AF114" s="255"/>
      <c r="AG114" s="255"/>
      <c r="AH114" s="255"/>
      <c r="AI114" s="255"/>
      <c r="AJ114" s="255"/>
      <c r="AK114" s="255"/>
      <c r="AL114" s="255"/>
      <c r="AM114" s="255"/>
      <c r="AN114" s="255"/>
      <c r="AO114" s="255"/>
      <c r="AP114" s="255"/>
      <c r="AQ114" s="255"/>
      <c r="AR114" s="255"/>
      <c r="AS114" s="255"/>
      <c r="AT114" s="255"/>
      <c r="AU114" s="255"/>
      <c r="AV114" s="255"/>
      <c r="AW114" s="255"/>
      <c r="AX114" s="255"/>
      <c r="AY114" s="255"/>
      <c r="AZ114" s="255"/>
      <c r="BA114" s="255"/>
      <c r="BB114" s="255"/>
      <c r="BC114" s="255"/>
      <c r="BD114" s="255"/>
      <c r="BE114" s="255"/>
      <c r="BF114" s="255"/>
      <c r="BG114" s="255"/>
      <c r="BH114" s="255"/>
      <c r="BI114" s="255"/>
      <c r="BJ114" s="255"/>
      <c r="BK114" s="255"/>
      <c r="BL114" s="255"/>
      <c r="BM114" s="255"/>
      <c r="BN114" s="255"/>
      <c r="BO114" s="255"/>
      <c r="BP114" s="255"/>
      <c r="BQ114" s="255"/>
      <c r="BR114" s="255"/>
      <c r="BS114" s="255"/>
      <c r="BT114" s="255"/>
      <c r="BU114" s="255"/>
      <c r="BV114" s="255"/>
      <c r="BW114" s="255"/>
      <c r="BX114" s="255"/>
      <c r="BY114" s="255"/>
      <c r="BZ114" s="255"/>
      <c r="CA114" s="255"/>
      <c r="CB114" s="255"/>
      <c r="CC114" s="255"/>
      <c r="CD114" s="255"/>
      <c r="CE114" s="255"/>
      <c r="CF114" s="255"/>
      <c r="CG114" s="255"/>
      <c r="CH114" s="255"/>
      <c r="CI114" s="255"/>
      <c r="CJ114" s="255"/>
      <c r="CK114" s="255"/>
      <c r="CL114" s="255"/>
      <c r="CM114" s="255"/>
      <c r="CN114" s="255"/>
      <c r="CO114" s="255"/>
      <c r="CP114" s="255"/>
      <c r="CQ114" s="255"/>
      <c r="CR114" s="255"/>
      <c r="CS114" s="255"/>
      <c r="CT114" s="255"/>
      <c r="CU114" s="255"/>
      <c r="CV114" s="255"/>
      <c r="CW114" s="255"/>
      <c r="CX114" s="255"/>
      <c r="CY114" s="255"/>
      <c r="CZ114" s="255"/>
      <c r="DA114" s="255"/>
      <c r="DB114" s="255"/>
      <c r="DC114" s="255"/>
      <c r="DD114" s="255"/>
      <c r="DE114" s="255"/>
      <c r="DF114" s="255"/>
      <c r="DG114" s="255"/>
      <c r="DH114" s="255"/>
      <c r="DI114" s="255"/>
      <c r="DJ114" s="255"/>
      <c r="DK114" s="255"/>
      <c r="DL114" s="255"/>
    </row>
    <row r="115" spans="1:116" x14ac:dyDescent="0.25">
      <c r="A115" s="256" t="s">
        <v>7420</v>
      </c>
      <c r="B115" s="257" t="s">
        <v>7421</v>
      </c>
      <c r="C115" s="260">
        <v>0.52166897280000002</v>
      </c>
      <c r="D115" s="261">
        <v>10</v>
      </c>
      <c r="E115" s="260">
        <v>0.06</v>
      </c>
      <c r="F115" s="260">
        <v>7.2</v>
      </c>
      <c r="G115" s="260">
        <v>0.1450303838</v>
      </c>
      <c r="H115" s="260">
        <v>33</v>
      </c>
      <c r="I115" s="261">
        <v>2</v>
      </c>
      <c r="J115" s="261" t="str">
        <f>IFERROR(VLOOKUP($B115,'Core Indicators'!$E$3:$EU$906,147,FALSE),"x")</f>
        <v>x</v>
      </c>
      <c r="K115" s="262">
        <v>-0.24343633649999999</v>
      </c>
      <c r="L115" s="260">
        <v>6.5</v>
      </c>
      <c r="M115" s="261">
        <v>63</v>
      </c>
      <c r="N115" s="261">
        <v>35</v>
      </c>
      <c r="O115" s="261" t="str">
        <f>IFERROR(VLOOKUP(B115,'Core Indicators'!$E$3:$G$9906,3,FALSE),"x")</f>
        <v>x</v>
      </c>
      <c r="P115" s="261">
        <v>25220</v>
      </c>
      <c r="Q115" s="255"/>
      <c r="R115" s="255"/>
      <c r="S115" s="255"/>
      <c r="T115" s="255"/>
      <c r="U115" s="255"/>
      <c r="V115" s="255"/>
      <c r="W115" s="255"/>
      <c r="X115" s="255"/>
      <c r="Y115" s="255"/>
      <c r="Z115" s="255"/>
      <c r="AA115" s="255"/>
      <c r="AB115" s="255"/>
      <c r="AC115" s="255"/>
      <c r="AD115" s="255"/>
      <c r="AE115" s="255"/>
      <c r="AF115" s="255"/>
      <c r="AG115" s="255"/>
      <c r="AH115" s="255"/>
      <c r="AI115" s="255"/>
      <c r="AJ115" s="255"/>
      <c r="AK115" s="255"/>
      <c r="AL115" s="255"/>
      <c r="AM115" s="255"/>
      <c r="AN115" s="255"/>
      <c r="AO115" s="255"/>
      <c r="AP115" s="255"/>
      <c r="AQ115" s="255"/>
      <c r="AR115" s="255"/>
      <c r="AS115" s="255"/>
      <c r="AT115" s="255"/>
      <c r="AU115" s="255"/>
      <c r="AV115" s="255"/>
      <c r="AW115" s="255"/>
      <c r="AX115" s="255"/>
      <c r="AY115" s="255"/>
      <c r="AZ115" s="255"/>
      <c r="BA115" s="255"/>
      <c r="BB115" s="255"/>
      <c r="BC115" s="255"/>
      <c r="BD115" s="255"/>
      <c r="BE115" s="255"/>
      <c r="BF115" s="255"/>
      <c r="BG115" s="255"/>
      <c r="BH115" s="255"/>
      <c r="BI115" s="255"/>
      <c r="BJ115" s="255"/>
      <c r="BK115" s="255"/>
      <c r="BL115" s="255"/>
      <c r="BM115" s="255"/>
      <c r="BN115" s="255"/>
      <c r="BO115" s="255"/>
      <c r="BP115" s="255"/>
      <c r="BQ115" s="255"/>
      <c r="BR115" s="255"/>
      <c r="BS115" s="255"/>
      <c r="BT115" s="255"/>
      <c r="BU115" s="255"/>
      <c r="BV115" s="255"/>
      <c r="BW115" s="255"/>
      <c r="BX115" s="255"/>
      <c r="BY115" s="255"/>
      <c r="BZ115" s="255"/>
      <c r="CA115" s="255"/>
      <c r="CB115" s="255"/>
      <c r="CC115" s="255"/>
      <c r="CD115" s="255"/>
      <c r="CE115" s="255"/>
      <c r="CF115" s="255"/>
      <c r="CG115" s="255"/>
      <c r="CH115" s="255"/>
      <c r="CI115" s="255"/>
      <c r="CJ115" s="255"/>
      <c r="CK115" s="255"/>
      <c r="CL115" s="255"/>
      <c r="CM115" s="255"/>
      <c r="CN115" s="255"/>
      <c r="CO115" s="255"/>
      <c r="CP115" s="255"/>
      <c r="CQ115" s="255"/>
      <c r="CR115" s="255"/>
      <c r="CS115" s="255"/>
      <c r="CT115" s="255"/>
      <c r="CU115" s="255"/>
      <c r="CV115" s="255"/>
      <c r="CW115" s="255"/>
      <c r="CX115" s="255"/>
      <c r="CY115" s="255"/>
      <c r="CZ115" s="255"/>
      <c r="DA115" s="255"/>
      <c r="DB115" s="255"/>
      <c r="DC115" s="255"/>
      <c r="DD115" s="255"/>
      <c r="DE115" s="255"/>
      <c r="DF115" s="255"/>
      <c r="DG115" s="255"/>
      <c r="DH115" s="255"/>
      <c r="DI115" s="255"/>
      <c r="DJ115" s="255"/>
      <c r="DK115" s="255"/>
      <c r="DL115" s="255"/>
    </row>
    <row r="116" spans="1:116" x14ac:dyDescent="0.25">
      <c r="A116" s="256" t="s">
        <v>12</v>
      </c>
      <c r="B116" s="257" t="s">
        <v>7422</v>
      </c>
      <c r="C116" s="260">
        <v>0.1842000429</v>
      </c>
      <c r="D116" s="261">
        <v>12</v>
      </c>
      <c r="E116" s="260">
        <v>0</v>
      </c>
      <c r="F116" s="260">
        <v>5.8</v>
      </c>
      <c r="G116" s="260">
        <v>0.67610385110000004</v>
      </c>
      <c r="H116" s="260">
        <v>33</v>
      </c>
      <c r="I116" s="261">
        <v>10</v>
      </c>
      <c r="J116" s="261">
        <f>IFERROR(VLOOKUP($B116,'Core Indicators'!$E$3:$EU$906,147,FALSE),"x")</f>
        <v>974</v>
      </c>
      <c r="K116" s="262">
        <v>-0.83423358200000008</v>
      </c>
      <c r="L116" s="260">
        <v>4.5</v>
      </c>
      <c r="M116" s="261">
        <v>41</v>
      </c>
      <c r="N116" s="261">
        <v>29</v>
      </c>
      <c r="O116" s="261">
        <f>IFERROR(VLOOKUP(B116,'Core Indicators'!$E$3:$G$9906,3,FALSE),"x")</f>
        <v>20402000</v>
      </c>
      <c r="P116" s="261">
        <v>1220190</v>
      </c>
      <c r="Q116" s="255"/>
      <c r="R116" s="255"/>
      <c r="S116" s="255"/>
      <c r="T116" s="255"/>
      <c r="U116" s="255"/>
      <c r="V116" s="255"/>
      <c r="W116" s="255"/>
      <c r="X116" s="255"/>
      <c r="Y116" s="255"/>
      <c r="Z116" s="255"/>
      <c r="AA116" s="255"/>
      <c r="AB116" s="255"/>
      <c r="AC116" s="255"/>
      <c r="AD116" s="255"/>
      <c r="AE116" s="255"/>
      <c r="AF116" s="255"/>
      <c r="AG116" s="255"/>
      <c r="AH116" s="255"/>
      <c r="AI116" s="255"/>
      <c r="AJ116" s="255"/>
      <c r="AK116" s="255"/>
      <c r="AL116" s="255"/>
      <c r="AM116" s="255"/>
      <c r="AN116" s="255"/>
      <c r="AO116" s="255"/>
      <c r="AP116" s="255"/>
      <c r="AQ116" s="255"/>
      <c r="AR116" s="255"/>
      <c r="AS116" s="255"/>
      <c r="AT116" s="255"/>
      <c r="AU116" s="255"/>
      <c r="AV116" s="255"/>
      <c r="AW116" s="255"/>
      <c r="AX116" s="255"/>
      <c r="AY116" s="255"/>
      <c r="AZ116" s="255"/>
      <c r="BA116" s="255"/>
      <c r="BB116" s="255"/>
      <c r="BC116" s="255"/>
      <c r="BD116" s="255"/>
      <c r="BE116" s="255"/>
      <c r="BF116" s="255"/>
      <c r="BG116" s="255"/>
      <c r="BH116" s="255"/>
      <c r="BI116" s="255"/>
      <c r="BJ116" s="255"/>
      <c r="BK116" s="255"/>
      <c r="BL116" s="255"/>
      <c r="BM116" s="255"/>
      <c r="BN116" s="255"/>
      <c r="BO116" s="255"/>
      <c r="BP116" s="255"/>
      <c r="BQ116" s="255"/>
      <c r="BR116" s="255"/>
      <c r="BS116" s="255"/>
      <c r="BT116" s="255"/>
      <c r="BU116" s="255"/>
      <c r="BV116" s="255"/>
      <c r="BW116" s="255"/>
      <c r="BX116" s="255"/>
      <c r="BY116" s="255"/>
      <c r="BZ116" s="255"/>
      <c r="CA116" s="255"/>
      <c r="CB116" s="255"/>
      <c r="CC116" s="255"/>
      <c r="CD116" s="255"/>
      <c r="CE116" s="255"/>
      <c r="CF116" s="255"/>
      <c r="CG116" s="255"/>
      <c r="CH116" s="255"/>
      <c r="CI116" s="255"/>
      <c r="CJ116" s="255"/>
      <c r="CK116" s="255"/>
      <c r="CL116" s="255"/>
      <c r="CM116" s="255"/>
      <c r="CN116" s="255"/>
      <c r="CO116" s="255"/>
      <c r="CP116" s="255"/>
      <c r="CQ116" s="255"/>
      <c r="CR116" s="255"/>
      <c r="CS116" s="255"/>
      <c r="CT116" s="255"/>
      <c r="CU116" s="255"/>
      <c r="CV116" s="255"/>
      <c r="CW116" s="255"/>
      <c r="CX116" s="255"/>
      <c r="CY116" s="255"/>
      <c r="CZ116" s="255"/>
      <c r="DA116" s="255"/>
      <c r="DB116" s="255"/>
      <c r="DC116" s="255"/>
      <c r="DD116" s="255"/>
      <c r="DE116" s="255"/>
      <c r="DF116" s="255"/>
      <c r="DG116" s="255"/>
      <c r="DH116" s="255"/>
      <c r="DI116" s="255"/>
      <c r="DJ116" s="255"/>
      <c r="DK116" s="255"/>
      <c r="DL116" s="255"/>
    </row>
    <row r="117" spans="1:116" x14ac:dyDescent="0.25">
      <c r="A117" s="256" t="s">
        <v>7423</v>
      </c>
      <c r="B117" s="257" t="s">
        <v>7424</v>
      </c>
      <c r="C117" s="260">
        <v>0</v>
      </c>
      <c r="D117" s="261">
        <v>12</v>
      </c>
      <c r="E117" s="260">
        <v>0</v>
      </c>
      <c r="F117" s="260" t="s">
        <v>14</v>
      </c>
      <c r="G117" s="260">
        <v>0.19499821959999999</v>
      </c>
      <c r="H117" s="260">
        <v>28.7</v>
      </c>
      <c r="I117" s="261">
        <v>0</v>
      </c>
      <c r="J117" s="261" t="str">
        <f>IFERROR(VLOOKUP($B117,'Core Indicators'!$E$3:$EU$906,147,FALSE),"x")</f>
        <v>x</v>
      </c>
      <c r="K117" s="262">
        <v>0.95223230120000002</v>
      </c>
      <c r="L117" s="260" t="s">
        <v>14</v>
      </c>
      <c r="M117" s="261">
        <v>90</v>
      </c>
      <c r="N117" s="261">
        <v>54</v>
      </c>
      <c r="O117" s="261" t="str">
        <f>IFERROR(VLOOKUP(B117,'Core Indicators'!$E$3:$G$9906,3,FALSE),"x")</f>
        <v>x</v>
      </c>
      <c r="P117" s="261">
        <v>320</v>
      </c>
      <c r="Q117" s="255"/>
      <c r="R117" s="255"/>
      <c r="S117" s="255"/>
      <c r="T117" s="255"/>
      <c r="U117" s="255"/>
      <c r="V117" s="255"/>
      <c r="W117" s="255"/>
      <c r="X117" s="255"/>
      <c r="Y117" s="255"/>
      <c r="Z117" s="255"/>
      <c r="AA117" s="255"/>
      <c r="AB117" s="255"/>
      <c r="AC117" s="255"/>
      <c r="AD117" s="255"/>
      <c r="AE117" s="255"/>
      <c r="AF117" s="255"/>
      <c r="AG117" s="255"/>
      <c r="AH117" s="255"/>
      <c r="AI117" s="255"/>
      <c r="AJ117" s="255"/>
      <c r="AK117" s="255"/>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5"/>
      <c r="BI117" s="255"/>
      <c r="BJ117" s="255"/>
      <c r="BK117" s="255"/>
      <c r="BL117" s="255"/>
      <c r="BM117" s="255"/>
      <c r="BN117" s="255"/>
      <c r="BO117" s="255"/>
      <c r="BP117" s="255"/>
      <c r="BQ117" s="255"/>
      <c r="BR117" s="255"/>
      <c r="BS117" s="255"/>
      <c r="BT117" s="255"/>
      <c r="BU117" s="255"/>
      <c r="BV117" s="255"/>
      <c r="BW117" s="255"/>
      <c r="BX117" s="255"/>
      <c r="BY117" s="255"/>
      <c r="BZ117" s="255"/>
      <c r="CA117" s="255"/>
      <c r="CB117" s="255"/>
      <c r="CC117" s="255"/>
      <c r="CD117" s="255"/>
      <c r="CE117" s="255"/>
      <c r="CF117" s="255"/>
      <c r="CG117" s="255"/>
      <c r="CH117" s="255"/>
      <c r="CI117" s="255"/>
      <c r="CJ117" s="255"/>
      <c r="CK117" s="255"/>
      <c r="CL117" s="255"/>
      <c r="CM117" s="255"/>
      <c r="CN117" s="255"/>
      <c r="CO117" s="255"/>
      <c r="CP117" s="255"/>
      <c r="CQ117" s="255"/>
      <c r="CR117" s="255"/>
      <c r="CS117" s="255"/>
      <c r="CT117" s="255"/>
      <c r="CU117" s="255"/>
      <c r="CV117" s="255"/>
      <c r="CW117" s="255"/>
      <c r="CX117" s="255"/>
      <c r="CY117" s="255"/>
      <c r="CZ117" s="255"/>
      <c r="DA117" s="255"/>
      <c r="DB117" s="255"/>
      <c r="DC117" s="255"/>
      <c r="DD117" s="255"/>
      <c r="DE117" s="255"/>
      <c r="DF117" s="255"/>
      <c r="DG117" s="255"/>
      <c r="DH117" s="255"/>
      <c r="DI117" s="255"/>
      <c r="DJ117" s="255"/>
      <c r="DK117" s="255"/>
      <c r="DL117" s="255"/>
    </row>
    <row r="118" spans="1:116" x14ac:dyDescent="0.25">
      <c r="A118" s="256" t="s">
        <v>485</v>
      </c>
      <c r="B118" s="257" t="s">
        <v>7425</v>
      </c>
      <c r="C118" s="260">
        <v>0.52228899020000008</v>
      </c>
      <c r="D118" s="261">
        <v>0</v>
      </c>
      <c r="E118" s="260">
        <v>0.30299999999999999</v>
      </c>
      <c r="F118" s="260">
        <v>3.3</v>
      </c>
      <c r="G118" s="260">
        <v>0.45849855369999998</v>
      </c>
      <c r="H118" s="260">
        <v>30.7</v>
      </c>
      <c r="I118" s="261">
        <v>8</v>
      </c>
      <c r="J118" s="261">
        <f>IFERROR(VLOOKUP($B118,'Core Indicators'!$E$3:$EU$906,147,FALSE),"x")</f>
        <v>8536</v>
      </c>
      <c r="K118" s="262">
        <v>-1.0627838373</v>
      </c>
      <c r="L118" s="260">
        <v>2.75</v>
      </c>
      <c r="M118" s="261">
        <v>30</v>
      </c>
      <c r="N118" s="261">
        <v>29</v>
      </c>
      <c r="O118" s="261">
        <f>IFERROR(VLOOKUP(B118,'Core Indicators'!$E$3:$G$9906,3,FALSE),"x")</f>
        <v>54980000</v>
      </c>
      <c r="P118" s="261">
        <v>653080</v>
      </c>
      <c r="Q118" s="255"/>
      <c r="R118" s="255"/>
      <c r="S118" s="255"/>
      <c r="T118" s="255"/>
      <c r="U118" s="255"/>
      <c r="V118" s="255"/>
      <c r="W118" s="255"/>
      <c r="X118" s="255"/>
      <c r="Y118" s="255"/>
      <c r="Z118" s="255"/>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5"/>
      <c r="BI118" s="255"/>
      <c r="BJ118" s="255"/>
      <c r="BK118" s="255"/>
      <c r="BL118" s="255"/>
      <c r="BM118" s="255"/>
      <c r="BN118" s="255"/>
      <c r="BO118" s="255"/>
      <c r="BP118" s="255"/>
      <c r="BQ118" s="255"/>
      <c r="BR118" s="255"/>
      <c r="BS118" s="255"/>
      <c r="BT118" s="255"/>
      <c r="BU118" s="255"/>
      <c r="BV118" s="255"/>
      <c r="BW118" s="255"/>
      <c r="BX118" s="255"/>
      <c r="BY118" s="255"/>
      <c r="BZ118" s="255"/>
      <c r="CA118" s="255"/>
      <c r="CB118" s="255"/>
      <c r="CC118" s="255"/>
      <c r="CD118" s="255"/>
      <c r="CE118" s="255"/>
      <c r="CF118" s="255"/>
      <c r="CG118" s="255"/>
      <c r="CH118" s="255"/>
      <c r="CI118" s="255"/>
      <c r="CJ118" s="255"/>
      <c r="CK118" s="255"/>
      <c r="CL118" s="255"/>
      <c r="CM118" s="255"/>
      <c r="CN118" s="255"/>
      <c r="CO118" s="255"/>
      <c r="CP118" s="255"/>
      <c r="CQ118" s="255"/>
      <c r="CR118" s="255"/>
      <c r="CS118" s="255"/>
      <c r="CT118" s="255"/>
      <c r="CU118" s="255"/>
      <c r="CV118" s="255"/>
      <c r="CW118" s="255"/>
      <c r="CX118" s="255"/>
      <c r="CY118" s="255"/>
      <c r="CZ118" s="255"/>
      <c r="DA118" s="255"/>
      <c r="DB118" s="255"/>
      <c r="DC118" s="255"/>
      <c r="DD118" s="255"/>
      <c r="DE118" s="255"/>
      <c r="DF118" s="255"/>
      <c r="DG118" s="255"/>
      <c r="DH118" s="255"/>
      <c r="DI118" s="255"/>
      <c r="DJ118" s="255"/>
      <c r="DK118" s="255"/>
      <c r="DL118" s="255"/>
    </row>
    <row r="119" spans="1:116" x14ac:dyDescent="0.25">
      <c r="A119" s="256" t="s">
        <v>7426</v>
      </c>
      <c r="B119" s="257" t="s">
        <v>7427</v>
      </c>
      <c r="C119" s="260">
        <v>0.69836900989999995</v>
      </c>
      <c r="D119" s="261">
        <v>10</v>
      </c>
      <c r="E119" s="260">
        <v>5.4199999999999998E-2</v>
      </c>
      <c r="F119" s="260">
        <v>7.35</v>
      </c>
      <c r="G119" s="260">
        <v>0.1190679714</v>
      </c>
      <c r="H119" s="260">
        <v>38.5</v>
      </c>
      <c r="I119" s="261">
        <v>6</v>
      </c>
      <c r="J119" s="261" t="str">
        <f>IFERROR(VLOOKUP($B119,'Core Indicators'!$E$3:$EU$906,147,FALSE),"x")</f>
        <v>x</v>
      </c>
      <c r="K119" s="262">
        <v>9.5744796099999988E-2</v>
      </c>
      <c r="L119" s="260">
        <v>6.75</v>
      </c>
      <c r="M119" s="261">
        <v>62</v>
      </c>
      <c r="N119" s="261">
        <v>45</v>
      </c>
      <c r="O119" s="261" t="str">
        <f>IFERROR(VLOOKUP(B119,'Core Indicators'!$E$3:$G$9906,3,FALSE),"x")</f>
        <v>x</v>
      </c>
      <c r="P119" s="261">
        <v>13450</v>
      </c>
      <c r="Q119" s="255"/>
      <c r="R119" s="255"/>
      <c r="S119" s="255"/>
      <c r="T119" s="255"/>
      <c r="U119" s="255"/>
      <c r="V119" s="255"/>
      <c r="W119" s="255"/>
      <c r="X119" s="255"/>
      <c r="Y119" s="255"/>
      <c r="Z119" s="255"/>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5"/>
      <c r="BN119" s="255"/>
      <c r="BO119" s="255"/>
      <c r="BP119" s="255"/>
      <c r="BQ119" s="255"/>
      <c r="BR119" s="255"/>
      <c r="BS119" s="255"/>
      <c r="BT119" s="255"/>
      <c r="BU119" s="255"/>
      <c r="BV119" s="255"/>
      <c r="BW119" s="255"/>
      <c r="BX119" s="255"/>
      <c r="BY119" s="255"/>
      <c r="BZ119" s="255"/>
      <c r="CA119" s="255"/>
      <c r="CB119" s="255"/>
      <c r="CC119" s="255"/>
      <c r="CD119" s="255"/>
      <c r="CE119" s="255"/>
      <c r="CF119" s="255"/>
      <c r="CG119" s="255"/>
      <c r="CH119" s="255"/>
      <c r="CI119" s="255"/>
      <c r="CJ119" s="255"/>
      <c r="CK119" s="255"/>
      <c r="CL119" s="255"/>
      <c r="CM119" s="255"/>
      <c r="CN119" s="255"/>
      <c r="CO119" s="255"/>
      <c r="CP119" s="255"/>
      <c r="CQ119" s="255"/>
      <c r="CR119" s="255"/>
      <c r="CS119" s="255"/>
      <c r="CT119" s="255"/>
      <c r="CU119" s="255"/>
      <c r="CV119" s="255"/>
      <c r="CW119" s="255"/>
      <c r="CX119" s="255"/>
      <c r="CY119" s="255"/>
      <c r="CZ119" s="255"/>
      <c r="DA119" s="255"/>
      <c r="DB119" s="255"/>
      <c r="DC119" s="255"/>
      <c r="DD119" s="255"/>
      <c r="DE119" s="255"/>
      <c r="DF119" s="255"/>
      <c r="DG119" s="255"/>
      <c r="DH119" s="255"/>
      <c r="DI119" s="255"/>
      <c r="DJ119" s="255"/>
      <c r="DK119" s="255"/>
      <c r="DL119" s="255"/>
    </row>
    <row r="120" spans="1:116" x14ac:dyDescent="0.25">
      <c r="A120" s="256" t="s">
        <v>7428</v>
      </c>
      <c r="B120" s="257" t="s">
        <v>7429</v>
      </c>
      <c r="C120" s="260">
        <v>0.18750004279999999</v>
      </c>
      <c r="D120" s="261">
        <v>11</v>
      </c>
      <c r="E120" s="260">
        <v>7.0000000000000007E-2</v>
      </c>
      <c r="F120" s="260">
        <v>7.3</v>
      </c>
      <c r="G120" s="260">
        <v>0.32160517550000001</v>
      </c>
      <c r="H120" s="260">
        <v>32.700000000000003</v>
      </c>
      <c r="I120" s="261">
        <v>0</v>
      </c>
      <c r="J120" s="261" t="str">
        <f>IFERROR(VLOOKUP($B120,'Core Indicators'!$E$3:$EU$906,147,FALSE),"x")</f>
        <v>x</v>
      </c>
      <c r="K120" s="262">
        <v>-0.2662930489</v>
      </c>
      <c r="L120" s="260">
        <v>6.25</v>
      </c>
      <c r="M120" s="261">
        <v>84</v>
      </c>
      <c r="N120" s="261">
        <v>35</v>
      </c>
      <c r="O120" s="261" t="str">
        <f>IFERROR(VLOOKUP(B120,'Core Indicators'!$E$3:$G$9906,3,FALSE),"x")</f>
        <v>x</v>
      </c>
      <c r="P120" s="261">
        <v>1553560</v>
      </c>
      <c r="Q120" s="255"/>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5"/>
      <c r="BN120" s="255"/>
      <c r="BO120" s="255"/>
      <c r="BP120" s="255"/>
      <c r="BQ120" s="255"/>
      <c r="BR120" s="255"/>
      <c r="BS120" s="255"/>
      <c r="BT120" s="255"/>
      <c r="BU120" s="255"/>
      <c r="BV120" s="255"/>
      <c r="BW120" s="255"/>
      <c r="BX120" s="255"/>
      <c r="BY120" s="255"/>
      <c r="BZ120" s="255"/>
      <c r="CA120" s="255"/>
      <c r="CB120" s="255"/>
      <c r="CC120" s="255"/>
      <c r="CD120" s="255"/>
      <c r="CE120" s="255"/>
      <c r="CF120" s="255"/>
      <c r="CG120" s="255"/>
      <c r="CH120" s="255"/>
      <c r="CI120" s="255"/>
      <c r="CJ120" s="255"/>
      <c r="CK120" s="255"/>
      <c r="CL120" s="255"/>
      <c r="CM120" s="255"/>
      <c r="CN120" s="255"/>
      <c r="CO120" s="255"/>
      <c r="CP120" s="255"/>
      <c r="CQ120" s="255"/>
      <c r="CR120" s="255"/>
      <c r="CS120" s="255"/>
      <c r="CT120" s="255"/>
      <c r="CU120" s="255"/>
      <c r="CV120" s="255"/>
      <c r="CW120" s="255"/>
      <c r="CX120" s="255"/>
      <c r="CY120" s="255"/>
      <c r="CZ120" s="255"/>
      <c r="DA120" s="255"/>
      <c r="DB120" s="255"/>
      <c r="DC120" s="255"/>
      <c r="DD120" s="255"/>
      <c r="DE120" s="255"/>
      <c r="DF120" s="255"/>
      <c r="DG120" s="255"/>
      <c r="DH120" s="255"/>
      <c r="DI120" s="255"/>
      <c r="DJ120" s="255"/>
      <c r="DK120" s="255"/>
      <c r="DL120" s="255"/>
    </row>
    <row r="121" spans="1:116" x14ac:dyDescent="0.25">
      <c r="A121" s="256" t="s">
        <v>921</v>
      </c>
      <c r="B121" s="257" t="s">
        <v>7430</v>
      </c>
      <c r="C121" s="260">
        <v>0.90353799999999995</v>
      </c>
      <c r="D121" s="261">
        <v>7</v>
      </c>
      <c r="E121" s="260">
        <v>0.16500000000000001</v>
      </c>
      <c r="F121" s="260">
        <v>4.4833333333000001</v>
      </c>
      <c r="G121" s="260">
        <v>0.56887839289999997</v>
      </c>
      <c r="H121" s="260">
        <v>54</v>
      </c>
      <c r="I121" s="261">
        <v>10</v>
      </c>
      <c r="J121" s="261">
        <f>IFERROR(VLOOKUP($B121,'Core Indicators'!$E$3:$EU$906,147,FALSE),"x")</f>
        <v>494</v>
      </c>
      <c r="K121" s="262">
        <v>-1.0201843977</v>
      </c>
      <c r="L121" s="260">
        <v>3</v>
      </c>
      <c r="M121" s="261">
        <v>45</v>
      </c>
      <c r="N121" s="261">
        <v>26</v>
      </c>
      <c r="O121" s="261">
        <f>IFERROR(VLOOKUP(B121,'Core Indicators'!$E$3:$G$9906,3,FALSE),"x")</f>
        <v>28862000</v>
      </c>
      <c r="P121" s="261">
        <v>786380</v>
      </c>
      <c r="Q121" s="255"/>
      <c r="R121" s="255"/>
      <c r="S121" s="255"/>
      <c r="T121" s="255"/>
      <c r="U121" s="255"/>
      <c r="V121" s="255"/>
      <c r="W121" s="255"/>
      <c r="X121" s="255"/>
      <c r="Y121" s="255"/>
      <c r="Z121" s="255"/>
      <c r="AA121" s="255"/>
      <c r="AB121" s="255"/>
      <c r="AC121" s="255"/>
      <c r="AD121" s="255"/>
      <c r="AE121" s="255"/>
      <c r="AF121" s="255"/>
      <c r="AG121" s="255"/>
      <c r="AH121" s="255"/>
      <c r="AI121" s="255"/>
      <c r="AJ121" s="255"/>
      <c r="AK121" s="255"/>
      <c r="AL121" s="255"/>
      <c r="AM121" s="255"/>
      <c r="AN121" s="255"/>
      <c r="AO121" s="255"/>
      <c r="AP121" s="255"/>
      <c r="AQ121" s="255"/>
      <c r="AR121" s="255"/>
      <c r="AS121" s="255"/>
      <c r="AT121" s="255"/>
      <c r="AU121" s="255"/>
      <c r="AV121" s="255"/>
      <c r="AW121" s="255"/>
      <c r="AX121" s="255"/>
      <c r="AY121" s="255"/>
      <c r="AZ121" s="255"/>
      <c r="BA121" s="255"/>
      <c r="BB121" s="255"/>
      <c r="BC121" s="255"/>
      <c r="BD121" s="255"/>
      <c r="BE121" s="255"/>
      <c r="BF121" s="255"/>
      <c r="BG121" s="255"/>
      <c r="BH121" s="255"/>
      <c r="BI121" s="255"/>
      <c r="BJ121" s="255"/>
      <c r="BK121" s="255"/>
      <c r="BL121" s="255"/>
      <c r="BM121" s="255"/>
      <c r="BN121" s="255"/>
      <c r="BO121" s="255"/>
      <c r="BP121" s="255"/>
      <c r="BQ121" s="255"/>
      <c r="BR121" s="255"/>
      <c r="BS121" s="255"/>
      <c r="BT121" s="255"/>
      <c r="BU121" s="255"/>
      <c r="BV121" s="255"/>
      <c r="BW121" s="255"/>
      <c r="BX121" s="255"/>
      <c r="BY121" s="255"/>
      <c r="BZ121" s="255"/>
      <c r="CA121" s="255"/>
      <c r="CB121" s="255"/>
      <c r="CC121" s="255"/>
      <c r="CD121" s="255"/>
      <c r="CE121" s="255"/>
      <c r="CF121" s="255"/>
      <c r="CG121" s="255"/>
      <c r="CH121" s="255"/>
      <c r="CI121" s="255"/>
      <c r="CJ121" s="255"/>
      <c r="CK121" s="255"/>
      <c r="CL121" s="255"/>
      <c r="CM121" s="255"/>
      <c r="CN121" s="255"/>
      <c r="CO121" s="255"/>
      <c r="CP121" s="255"/>
      <c r="CQ121" s="255"/>
      <c r="CR121" s="255"/>
      <c r="CS121" s="255"/>
      <c r="CT121" s="255"/>
      <c r="CU121" s="255"/>
      <c r="CV121" s="255"/>
      <c r="CW121" s="255"/>
      <c r="CX121" s="255"/>
      <c r="CY121" s="255"/>
      <c r="CZ121" s="255"/>
      <c r="DA121" s="255"/>
      <c r="DB121" s="255"/>
      <c r="DC121" s="255"/>
      <c r="DD121" s="255"/>
      <c r="DE121" s="255"/>
      <c r="DF121" s="255"/>
      <c r="DG121" s="255"/>
      <c r="DH121" s="255"/>
      <c r="DI121" s="255"/>
      <c r="DJ121" s="255"/>
      <c r="DK121" s="255"/>
      <c r="DL121" s="255"/>
    </row>
    <row r="122" spans="1:116" x14ac:dyDescent="0.25">
      <c r="A122" s="256" t="s">
        <v>502</v>
      </c>
      <c r="B122" s="257" t="s">
        <v>7431</v>
      </c>
      <c r="C122" s="260">
        <v>0.65999998090000001</v>
      </c>
      <c r="D122" s="261">
        <v>5</v>
      </c>
      <c r="E122" s="260">
        <v>0</v>
      </c>
      <c r="F122" s="260">
        <v>4.2666666666999999</v>
      </c>
      <c r="G122" s="260">
        <v>0.61993629360000002</v>
      </c>
      <c r="H122" s="260">
        <v>32.6</v>
      </c>
      <c r="I122" s="261">
        <v>4</v>
      </c>
      <c r="J122" s="261">
        <f>IFERROR(VLOOKUP($B122,'Core Indicators'!$E$3:$EU$906,147,FALSE),"x")</f>
        <v>3</v>
      </c>
      <c r="K122" s="262">
        <v>-0.58271789549999997</v>
      </c>
      <c r="L122" s="260">
        <v>4</v>
      </c>
      <c r="M122" s="261">
        <v>34</v>
      </c>
      <c r="N122" s="261">
        <v>28</v>
      </c>
      <c r="O122" s="261">
        <f>IFERROR(VLOOKUP(B122,'Core Indicators'!$E$3:$G$9906,3,FALSE),"x")</f>
        <v>4164000</v>
      </c>
      <c r="P122" s="261">
        <v>1030700</v>
      </c>
      <c r="Q122" s="255"/>
      <c r="R122" s="255"/>
      <c r="S122" s="255"/>
      <c r="T122" s="255"/>
      <c r="U122" s="255"/>
      <c r="V122" s="255"/>
      <c r="W122" s="255"/>
      <c r="X122" s="255"/>
      <c r="Y122" s="255"/>
      <c r="Z122" s="255"/>
      <c r="AA122" s="255"/>
      <c r="AB122" s="255"/>
      <c r="AC122" s="255"/>
      <c r="AD122" s="255"/>
      <c r="AE122" s="255"/>
      <c r="AF122" s="255"/>
      <c r="AG122" s="255"/>
      <c r="AH122" s="255"/>
      <c r="AI122" s="255"/>
      <c r="AJ122" s="255"/>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255"/>
      <c r="BR122" s="255"/>
      <c r="BS122" s="255"/>
      <c r="BT122" s="255"/>
      <c r="BU122" s="255"/>
      <c r="BV122" s="255"/>
      <c r="BW122" s="255"/>
      <c r="BX122" s="255"/>
      <c r="BY122" s="255"/>
      <c r="BZ122" s="255"/>
      <c r="CA122" s="255"/>
      <c r="CB122" s="255"/>
      <c r="CC122" s="255"/>
      <c r="CD122" s="255"/>
      <c r="CE122" s="255"/>
      <c r="CF122" s="255"/>
      <c r="CG122" s="255"/>
      <c r="CH122" s="255"/>
      <c r="CI122" s="255"/>
      <c r="CJ122" s="255"/>
      <c r="CK122" s="255"/>
      <c r="CL122" s="255"/>
      <c r="CM122" s="255"/>
      <c r="CN122" s="255"/>
      <c r="CO122" s="255"/>
      <c r="CP122" s="255"/>
      <c r="CQ122" s="255"/>
      <c r="CR122" s="255"/>
      <c r="CS122" s="255"/>
      <c r="CT122" s="255"/>
      <c r="CU122" s="255"/>
      <c r="CV122" s="255"/>
      <c r="CW122" s="255"/>
      <c r="CX122" s="255"/>
      <c r="CY122" s="255"/>
      <c r="CZ122" s="255"/>
      <c r="DA122" s="255"/>
      <c r="DB122" s="255"/>
      <c r="DC122" s="255"/>
      <c r="DD122" s="255"/>
      <c r="DE122" s="255"/>
      <c r="DF122" s="255"/>
      <c r="DG122" s="255"/>
      <c r="DH122" s="255"/>
      <c r="DI122" s="255"/>
      <c r="DJ122" s="255"/>
      <c r="DK122" s="255"/>
      <c r="DL122" s="255"/>
    </row>
    <row r="123" spans="1:116" x14ac:dyDescent="0.25">
      <c r="A123" s="256" t="s">
        <v>7432</v>
      </c>
      <c r="B123" s="257" t="s">
        <v>7433</v>
      </c>
      <c r="C123" s="260">
        <v>0.73069999029999999</v>
      </c>
      <c r="D123" s="261">
        <v>11</v>
      </c>
      <c r="E123" s="260">
        <v>0</v>
      </c>
      <c r="F123" s="260">
        <v>8.6</v>
      </c>
      <c r="G123" s="260">
        <v>0.36946207279999999</v>
      </c>
      <c r="H123" s="260">
        <v>36.799999999999997</v>
      </c>
      <c r="I123" s="261">
        <v>0</v>
      </c>
      <c r="J123" s="261" t="str">
        <f>IFERROR(VLOOKUP($B123,'Core Indicators'!$E$3:$EU$906,147,FALSE),"x")</f>
        <v>x</v>
      </c>
      <c r="K123" s="262">
        <v>0.76357662680000005</v>
      </c>
      <c r="L123" s="260">
        <v>8.25</v>
      </c>
      <c r="M123" s="261">
        <v>89</v>
      </c>
      <c r="N123" s="261">
        <v>52</v>
      </c>
      <c r="O123" s="261" t="str">
        <f>IFERROR(VLOOKUP(B123,'Core Indicators'!$E$3:$G$9906,3,FALSE),"x")</f>
        <v>x</v>
      </c>
      <c r="P123" s="261">
        <v>2030</v>
      </c>
      <c r="Q123" s="255"/>
      <c r="R123" s="255"/>
      <c r="S123" s="255"/>
      <c r="T123" s="255"/>
      <c r="U123" s="255"/>
      <c r="V123" s="255"/>
      <c r="W123" s="255"/>
      <c r="X123" s="255"/>
      <c r="Y123" s="255"/>
      <c r="Z123" s="255"/>
      <c r="AA123" s="255"/>
      <c r="AB123" s="255"/>
      <c r="AC123" s="255"/>
      <c r="AD123" s="255"/>
      <c r="AE123" s="255"/>
      <c r="AF123" s="255"/>
      <c r="AG123" s="255"/>
      <c r="AH123" s="255"/>
      <c r="AI123" s="255"/>
      <c r="AJ123" s="255"/>
      <c r="AK123" s="255"/>
      <c r="AL123" s="255"/>
      <c r="AM123" s="255"/>
      <c r="AN123" s="255"/>
      <c r="AO123" s="255"/>
      <c r="AP123" s="255"/>
      <c r="AQ123" s="255"/>
      <c r="AR123" s="255"/>
      <c r="AS123" s="255"/>
      <c r="AT123" s="255"/>
      <c r="AU123" s="255"/>
      <c r="AV123" s="255"/>
      <c r="AW123" s="255"/>
      <c r="AX123" s="255"/>
      <c r="AY123" s="255"/>
      <c r="AZ123" s="255"/>
      <c r="BA123" s="255"/>
      <c r="BB123" s="255"/>
      <c r="BC123" s="255"/>
      <c r="BD123" s="255"/>
      <c r="BE123" s="255"/>
      <c r="BF123" s="255"/>
      <c r="BG123" s="255"/>
      <c r="BH123" s="255"/>
      <c r="BI123" s="255"/>
      <c r="BJ123" s="255"/>
      <c r="BK123" s="255"/>
      <c r="BL123" s="255"/>
      <c r="BM123" s="255"/>
      <c r="BN123" s="255"/>
      <c r="BO123" s="255"/>
      <c r="BP123" s="255"/>
      <c r="BQ123" s="255"/>
      <c r="BR123" s="255"/>
      <c r="BS123" s="255"/>
      <c r="BT123" s="255"/>
      <c r="BU123" s="255"/>
      <c r="BV123" s="255"/>
      <c r="BW123" s="255"/>
      <c r="BX123" s="255"/>
      <c r="BY123" s="255"/>
      <c r="BZ123" s="255"/>
      <c r="CA123" s="255"/>
      <c r="CB123" s="255"/>
      <c r="CC123" s="255"/>
      <c r="CD123" s="255"/>
      <c r="CE123" s="255"/>
      <c r="CF123" s="255"/>
      <c r="CG123" s="255"/>
      <c r="CH123" s="255"/>
      <c r="CI123" s="255"/>
      <c r="CJ123" s="255"/>
      <c r="CK123" s="255"/>
      <c r="CL123" s="255"/>
      <c r="CM123" s="255"/>
      <c r="CN123" s="255"/>
      <c r="CO123" s="255"/>
      <c r="CP123" s="255"/>
      <c r="CQ123" s="255"/>
      <c r="CR123" s="255"/>
      <c r="CS123" s="255"/>
      <c r="CT123" s="255"/>
      <c r="CU123" s="255"/>
      <c r="CV123" s="255"/>
      <c r="CW123" s="255"/>
      <c r="CX123" s="255"/>
      <c r="CY123" s="255"/>
      <c r="CZ123" s="255"/>
      <c r="DA123" s="255"/>
      <c r="DB123" s="255"/>
      <c r="DC123" s="255"/>
      <c r="DD123" s="255"/>
      <c r="DE123" s="255"/>
      <c r="DF123" s="255"/>
      <c r="DG123" s="255"/>
      <c r="DH123" s="255"/>
      <c r="DI123" s="255"/>
      <c r="DJ123" s="255"/>
      <c r="DK123" s="255"/>
      <c r="DL123" s="255"/>
    </row>
    <row r="124" spans="1:116" x14ac:dyDescent="0.25">
      <c r="A124" s="256" t="s">
        <v>629</v>
      </c>
      <c r="B124" s="257" t="s">
        <v>7434</v>
      </c>
      <c r="C124" s="260">
        <v>0.60879998740000008</v>
      </c>
      <c r="D124" s="261">
        <v>10</v>
      </c>
      <c r="E124" s="260">
        <v>0</v>
      </c>
      <c r="F124" s="260">
        <v>6.35</v>
      </c>
      <c r="G124" s="260">
        <v>0.61495508840000002</v>
      </c>
      <c r="H124" s="260">
        <v>44.7</v>
      </c>
      <c r="I124" s="261">
        <v>0</v>
      </c>
      <c r="J124" s="261">
        <f>IFERROR(VLOOKUP($B124,'Core Indicators'!$E$3:$EU$906,147,FALSE),"x")</f>
        <v>48</v>
      </c>
      <c r="K124" s="262">
        <v>-0.33112335209999999</v>
      </c>
      <c r="L124" s="260">
        <v>5.5</v>
      </c>
      <c r="M124" s="261">
        <v>62</v>
      </c>
      <c r="N124" s="261">
        <v>31</v>
      </c>
      <c r="O124" s="261">
        <f>IFERROR(VLOOKUP(B124,'Core Indicators'!$E$3:$G$9906,3,FALSE),"x")</f>
        <v>19129000</v>
      </c>
      <c r="P124" s="261">
        <v>94280</v>
      </c>
      <c r="Q124" s="255"/>
      <c r="R124" s="255"/>
      <c r="S124" s="255"/>
      <c r="T124" s="255"/>
      <c r="U124" s="255"/>
      <c r="V124" s="255"/>
      <c r="W124" s="255"/>
      <c r="X124" s="255"/>
      <c r="Y124" s="255"/>
      <c r="Z124" s="255"/>
      <c r="AA124" s="255"/>
      <c r="AB124" s="255"/>
      <c r="AC124" s="255"/>
      <c r="AD124" s="255"/>
      <c r="AE124" s="255"/>
      <c r="AF124" s="255"/>
      <c r="AG124" s="255"/>
      <c r="AH124" s="255"/>
      <c r="AI124" s="255"/>
      <c r="AJ124" s="255"/>
      <c r="AK124" s="255"/>
      <c r="AL124" s="255"/>
      <c r="AM124" s="255"/>
      <c r="AN124" s="255"/>
      <c r="AO124" s="255"/>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55"/>
      <c r="BQ124" s="255"/>
      <c r="BR124" s="255"/>
      <c r="BS124" s="255"/>
      <c r="BT124" s="255"/>
      <c r="BU124" s="255"/>
      <c r="BV124" s="255"/>
      <c r="BW124" s="255"/>
      <c r="BX124" s="255"/>
      <c r="BY124" s="255"/>
      <c r="BZ124" s="255"/>
      <c r="CA124" s="255"/>
      <c r="CB124" s="255"/>
      <c r="CC124" s="255"/>
      <c r="CD124" s="255"/>
      <c r="CE124" s="255"/>
      <c r="CF124" s="255"/>
      <c r="CG124" s="255"/>
      <c r="CH124" s="255"/>
      <c r="CI124" s="255"/>
      <c r="CJ124" s="255"/>
      <c r="CK124" s="255"/>
      <c r="CL124" s="255"/>
      <c r="CM124" s="255"/>
      <c r="CN124" s="255"/>
      <c r="CO124" s="255"/>
      <c r="CP124" s="255"/>
      <c r="CQ124" s="255"/>
      <c r="CR124" s="255"/>
      <c r="CS124" s="255"/>
      <c r="CT124" s="255"/>
      <c r="CU124" s="255"/>
      <c r="CV124" s="255"/>
      <c r="CW124" s="255"/>
      <c r="CX124" s="255"/>
      <c r="CY124" s="255"/>
      <c r="CZ124" s="255"/>
      <c r="DA124" s="255"/>
      <c r="DB124" s="255"/>
      <c r="DC124" s="255"/>
      <c r="DD124" s="255"/>
      <c r="DE124" s="255"/>
      <c r="DF124" s="255"/>
      <c r="DG124" s="255"/>
      <c r="DH124" s="255"/>
      <c r="DI124" s="255"/>
      <c r="DJ124" s="255"/>
      <c r="DK124" s="255"/>
      <c r="DL124" s="255"/>
    </row>
    <row r="125" spans="1:116" x14ac:dyDescent="0.25">
      <c r="A125" s="256" t="s">
        <v>2922</v>
      </c>
      <c r="B125" s="257" t="s">
        <v>7435</v>
      </c>
      <c r="C125" s="260">
        <v>0.59559397110000001</v>
      </c>
      <c r="D125" s="261">
        <v>3</v>
      </c>
      <c r="E125" s="260">
        <v>5.8999999999999997E-2</v>
      </c>
      <c r="F125" s="260">
        <v>5.85</v>
      </c>
      <c r="G125" s="260">
        <v>0.27437398190000001</v>
      </c>
      <c r="H125" s="260">
        <v>41.1</v>
      </c>
      <c r="I125" s="261">
        <v>2</v>
      </c>
      <c r="J125" s="261">
        <f>IFERROR(VLOOKUP($B125,'Core Indicators'!$E$3:$EU$906,147,FALSE),"x")</f>
        <v>4</v>
      </c>
      <c r="K125" s="262">
        <v>0.59094518419999997</v>
      </c>
      <c r="L125" s="260">
        <v>5.5</v>
      </c>
      <c r="M125" s="261">
        <v>52</v>
      </c>
      <c r="N125" s="261">
        <v>53</v>
      </c>
      <c r="O125" s="261">
        <f>IFERROR(VLOOKUP(B125,'Core Indicators'!$E$3:$G$9906,3,FALSE),"x")</f>
        <v>30485000</v>
      </c>
      <c r="P125" s="261">
        <v>328550</v>
      </c>
      <c r="Q125" s="255"/>
      <c r="R125" s="255"/>
      <c r="S125" s="255"/>
      <c r="T125" s="255"/>
      <c r="U125" s="255"/>
      <c r="V125" s="255"/>
      <c r="W125" s="255"/>
      <c r="X125" s="255"/>
      <c r="Y125" s="255"/>
      <c r="Z125" s="255"/>
      <c r="AA125" s="255"/>
      <c r="AB125" s="255"/>
      <c r="AC125" s="255"/>
      <c r="AD125" s="255"/>
      <c r="AE125" s="255"/>
      <c r="AF125" s="255"/>
      <c r="AG125" s="255"/>
      <c r="AH125" s="255"/>
      <c r="AI125" s="255"/>
      <c r="AJ125" s="255"/>
      <c r="AK125" s="255"/>
      <c r="AL125" s="255"/>
      <c r="AM125" s="255"/>
      <c r="AN125" s="255"/>
      <c r="AO125" s="255"/>
      <c r="AP125" s="255"/>
      <c r="AQ125" s="255"/>
      <c r="AR125" s="255"/>
      <c r="AS125" s="255"/>
      <c r="AT125" s="255"/>
      <c r="AU125" s="255"/>
      <c r="AV125" s="255"/>
      <c r="AW125" s="255"/>
      <c r="AX125" s="255"/>
      <c r="AY125" s="255"/>
      <c r="AZ125" s="255"/>
      <c r="BA125" s="255"/>
      <c r="BB125" s="255"/>
      <c r="BC125" s="255"/>
      <c r="BD125" s="255"/>
      <c r="BE125" s="255"/>
      <c r="BF125" s="255"/>
      <c r="BG125" s="255"/>
      <c r="BH125" s="255"/>
      <c r="BI125" s="255"/>
      <c r="BJ125" s="255"/>
      <c r="BK125" s="255"/>
      <c r="BL125" s="255"/>
      <c r="BM125" s="255"/>
      <c r="BN125" s="255"/>
      <c r="BO125" s="255"/>
      <c r="BP125" s="255"/>
      <c r="BQ125" s="255"/>
      <c r="BR125" s="255"/>
      <c r="BS125" s="255"/>
      <c r="BT125" s="255"/>
      <c r="BU125" s="255"/>
      <c r="BV125" s="255"/>
      <c r="BW125" s="255"/>
      <c r="BX125" s="255"/>
      <c r="BY125" s="255"/>
      <c r="BZ125" s="255"/>
      <c r="CA125" s="255"/>
      <c r="CB125" s="255"/>
      <c r="CC125" s="255"/>
      <c r="CD125" s="255"/>
      <c r="CE125" s="255"/>
      <c r="CF125" s="255"/>
      <c r="CG125" s="255"/>
      <c r="CH125" s="255"/>
      <c r="CI125" s="255"/>
      <c r="CJ125" s="255"/>
      <c r="CK125" s="255"/>
      <c r="CL125" s="255"/>
      <c r="CM125" s="255"/>
      <c r="CN125" s="255"/>
      <c r="CO125" s="255"/>
      <c r="CP125" s="255"/>
      <c r="CQ125" s="255"/>
      <c r="CR125" s="255"/>
      <c r="CS125" s="255"/>
      <c r="CT125" s="255"/>
      <c r="CU125" s="255"/>
      <c r="CV125" s="255"/>
      <c r="CW125" s="255"/>
      <c r="CX125" s="255"/>
      <c r="CY125" s="255"/>
      <c r="CZ125" s="255"/>
      <c r="DA125" s="255"/>
      <c r="DB125" s="255"/>
      <c r="DC125" s="255"/>
      <c r="DD125" s="255"/>
      <c r="DE125" s="255"/>
      <c r="DF125" s="255"/>
      <c r="DG125" s="255"/>
      <c r="DH125" s="255"/>
      <c r="DI125" s="255"/>
      <c r="DJ125" s="255"/>
      <c r="DK125" s="255"/>
      <c r="DL125" s="255"/>
    </row>
    <row r="126" spans="1:116" x14ac:dyDescent="0.25">
      <c r="A126" s="256" t="s">
        <v>1639</v>
      </c>
      <c r="B126" s="257" t="s">
        <v>7436</v>
      </c>
      <c r="C126" s="260">
        <v>0.72633300469999995</v>
      </c>
      <c r="D126" s="261">
        <v>11</v>
      </c>
      <c r="E126" s="260">
        <v>0.161</v>
      </c>
      <c r="F126" s="260">
        <v>7.5</v>
      </c>
      <c r="G126" s="260">
        <v>0.46023062380000002</v>
      </c>
      <c r="H126" s="260">
        <v>59.1</v>
      </c>
      <c r="I126" s="261">
        <v>0</v>
      </c>
      <c r="J126" s="261">
        <f>IFERROR(VLOOKUP($B126,'Core Indicators'!$E$3:$EU$906,147,FALSE),"x")</f>
        <v>2</v>
      </c>
      <c r="K126" s="262">
        <v>0.30998012419999998</v>
      </c>
      <c r="L126" s="260">
        <v>6.75</v>
      </c>
      <c r="M126" s="261">
        <v>77</v>
      </c>
      <c r="N126" s="261">
        <v>52</v>
      </c>
      <c r="O126" s="261">
        <f>IFERROR(VLOOKUP(B126,'Core Indicators'!$E$3:$G$9906,3,FALSE),"x")</f>
        <v>2541000</v>
      </c>
      <c r="P126" s="261">
        <v>823290</v>
      </c>
      <c r="Q126" s="255"/>
      <c r="R126" s="255"/>
      <c r="S126" s="255"/>
      <c r="T126" s="255"/>
      <c r="U126" s="255"/>
      <c r="V126" s="255"/>
      <c r="W126" s="255"/>
      <c r="X126" s="255"/>
      <c r="Y126" s="255"/>
      <c r="Z126" s="255"/>
      <c r="AA126" s="255"/>
      <c r="AB126" s="255"/>
      <c r="AC126" s="255"/>
      <c r="AD126" s="255"/>
      <c r="AE126" s="255"/>
      <c r="AF126" s="255"/>
      <c r="AG126" s="255"/>
      <c r="AH126" s="255"/>
      <c r="AI126" s="255"/>
      <c r="AJ126" s="255"/>
      <c r="AK126" s="255"/>
      <c r="AL126" s="255"/>
      <c r="AM126" s="255"/>
      <c r="AN126" s="255"/>
      <c r="AO126" s="255"/>
      <c r="AP126" s="255"/>
      <c r="AQ126" s="255"/>
      <c r="AR126" s="255"/>
      <c r="AS126" s="255"/>
      <c r="AT126" s="255"/>
      <c r="AU126" s="255"/>
      <c r="AV126" s="255"/>
      <c r="AW126" s="255"/>
      <c r="AX126" s="255"/>
      <c r="AY126" s="255"/>
      <c r="AZ126" s="255"/>
      <c r="BA126" s="255"/>
      <c r="BB126" s="255"/>
      <c r="BC126" s="255"/>
      <c r="BD126" s="255"/>
      <c r="BE126" s="255"/>
      <c r="BF126" s="255"/>
      <c r="BG126" s="255"/>
      <c r="BH126" s="255"/>
      <c r="BI126" s="255"/>
      <c r="BJ126" s="255"/>
      <c r="BK126" s="255"/>
      <c r="BL126" s="255"/>
      <c r="BM126" s="255"/>
      <c r="BN126" s="255"/>
      <c r="BO126" s="255"/>
      <c r="BP126" s="255"/>
      <c r="BQ126" s="255"/>
      <c r="BR126" s="255"/>
      <c r="BS126" s="255"/>
      <c r="BT126" s="255"/>
      <c r="BU126" s="255"/>
      <c r="BV126" s="255"/>
      <c r="BW126" s="255"/>
      <c r="BX126" s="255"/>
      <c r="BY126" s="255"/>
      <c r="BZ126" s="255"/>
      <c r="CA126" s="255"/>
      <c r="CB126" s="255"/>
      <c r="CC126" s="255"/>
      <c r="CD126" s="255"/>
      <c r="CE126" s="255"/>
      <c r="CF126" s="255"/>
      <c r="CG126" s="255"/>
      <c r="CH126" s="255"/>
      <c r="CI126" s="255"/>
      <c r="CJ126" s="255"/>
      <c r="CK126" s="255"/>
      <c r="CL126" s="255"/>
      <c r="CM126" s="255"/>
      <c r="CN126" s="255"/>
      <c r="CO126" s="255"/>
      <c r="CP126" s="255"/>
      <c r="CQ126" s="255"/>
      <c r="CR126" s="255"/>
      <c r="CS126" s="255"/>
      <c r="CT126" s="255"/>
      <c r="CU126" s="255"/>
      <c r="CV126" s="255"/>
      <c r="CW126" s="255"/>
      <c r="CX126" s="255"/>
      <c r="CY126" s="255"/>
      <c r="CZ126" s="255"/>
      <c r="DA126" s="255"/>
      <c r="DB126" s="255"/>
      <c r="DC126" s="255"/>
      <c r="DD126" s="255"/>
      <c r="DE126" s="255"/>
      <c r="DF126" s="255"/>
      <c r="DG126" s="255"/>
      <c r="DH126" s="255"/>
      <c r="DI126" s="255"/>
      <c r="DJ126" s="255"/>
      <c r="DK126" s="255"/>
      <c r="DL126" s="255"/>
    </row>
    <row r="127" spans="1:116" x14ac:dyDescent="0.25">
      <c r="A127" s="256" t="s">
        <v>264</v>
      </c>
      <c r="B127" s="257" t="s">
        <v>7437</v>
      </c>
      <c r="C127" s="260">
        <v>0.629549998</v>
      </c>
      <c r="D127" s="261">
        <v>8</v>
      </c>
      <c r="E127" s="260">
        <v>8.5000000000000006E-2</v>
      </c>
      <c r="F127" s="260">
        <v>6.1</v>
      </c>
      <c r="G127" s="260">
        <v>0.64744784730000005</v>
      </c>
      <c r="H127" s="260">
        <v>34.299999999999997</v>
      </c>
      <c r="I127" s="261">
        <v>6</v>
      </c>
      <c r="J127" s="261">
        <f>IFERROR(VLOOKUP($B127,'Core Indicators'!$E$3:$EU$906,147,FALSE),"x")</f>
        <v>385</v>
      </c>
      <c r="K127" s="262">
        <v>-0.53293120859999998</v>
      </c>
      <c r="L127" s="260">
        <v>5.5</v>
      </c>
      <c r="M127" s="261">
        <v>48</v>
      </c>
      <c r="N127" s="261">
        <v>32</v>
      </c>
      <c r="O127" s="261">
        <f>IFERROR(VLOOKUP(B127,'Core Indicators'!$E$3:$G$9906,3,FALSE),"x")</f>
        <v>23800000</v>
      </c>
      <c r="P127" s="261">
        <v>1266700</v>
      </c>
      <c r="Q127" s="255"/>
      <c r="R127" s="255"/>
      <c r="S127" s="255"/>
      <c r="T127" s="255"/>
      <c r="U127" s="255"/>
      <c r="V127" s="255"/>
      <c r="W127" s="255"/>
      <c r="X127" s="255"/>
      <c r="Y127" s="255"/>
      <c r="Z127" s="255"/>
      <c r="AA127" s="255"/>
      <c r="AB127" s="255"/>
      <c r="AC127" s="255"/>
      <c r="AD127" s="255"/>
      <c r="AE127" s="255"/>
      <c r="AF127" s="255"/>
      <c r="AG127" s="255"/>
      <c r="AH127" s="255"/>
      <c r="AI127" s="255"/>
      <c r="AJ127" s="255"/>
      <c r="AK127" s="255"/>
      <c r="AL127" s="255"/>
      <c r="AM127" s="255"/>
      <c r="AN127" s="255"/>
      <c r="AO127" s="255"/>
      <c r="AP127" s="255"/>
      <c r="AQ127" s="255"/>
      <c r="AR127" s="255"/>
      <c r="AS127" s="255"/>
      <c r="AT127" s="255"/>
      <c r="AU127" s="255"/>
      <c r="AV127" s="255"/>
      <c r="AW127" s="255"/>
      <c r="AX127" s="255"/>
      <c r="AY127" s="255"/>
      <c r="AZ127" s="255"/>
      <c r="BA127" s="255"/>
      <c r="BB127" s="255"/>
      <c r="BC127" s="255"/>
      <c r="BD127" s="255"/>
      <c r="BE127" s="255"/>
      <c r="BF127" s="255"/>
      <c r="BG127" s="255"/>
      <c r="BH127" s="255"/>
      <c r="BI127" s="255"/>
      <c r="BJ127" s="255"/>
      <c r="BK127" s="255"/>
      <c r="BL127" s="255"/>
      <c r="BM127" s="255"/>
      <c r="BN127" s="255"/>
      <c r="BO127" s="255"/>
      <c r="BP127" s="255"/>
      <c r="BQ127" s="255"/>
      <c r="BR127" s="255"/>
      <c r="BS127" s="255"/>
      <c r="BT127" s="255"/>
      <c r="BU127" s="255"/>
      <c r="BV127" s="255"/>
      <c r="BW127" s="255"/>
      <c r="BX127" s="255"/>
      <c r="BY127" s="255"/>
      <c r="BZ127" s="255"/>
      <c r="CA127" s="255"/>
      <c r="CB127" s="255"/>
      <c r="CC127" s="255"/>
      <c r="CD127" s="255"/>
      <c r="CE127" s="255"/>
      <c r="CF127" s="255"/>
      <c r="CG127" s="255"/>
      <c r="CH127" s="255"/>
      <c r="CI127" s="255"/>
      <c r="CJ127" s="255"/>
      <c r="CK127" s="255"/>
      <c r="CL127" s="255"/>
      <c r="CM127" s="255"/>
      <c r="CN127" s="255"/>
      <c r="CO127" s="255"/>
      <c r="CP127" s="255"/>
      <c r="CQ127" s="255"/>
      <c r="CR127" s="255"/>
      <c r="CS127" s="255"/>
      <c r="CT127" s="255"/>
      <c r="CU127" s="255"/>
      <c r="CV127" s="255"/>
      <c r="CW127" s="255"/>
      <c r="CX127" s="255"/>
      <c r="CY127" s="255"/>
      <c r="CZ127" s="255"/>
      <c r="DA127" s="255"/>
      <c r="DB127" s="255"/>
      <c r="DC127" s="255"/>
      <c r="DD127" s="255"/>
      <c r="DE127" s="255"/>
      <c r="DF127" s="255"/>
      <c r="DG127" s="255"/>
      <c r="DH127" s="255"/>
      <c r="DI127" s="255"/>
      <c r="DJ127" s="255"/>
      <c r="DK127" s="255"/>
      <c r="DL127" s="255"/>
    </row>
    <row r="128" spans="1:116" x14ac:dyDescent="0.25">
      <c r="A128" s="256" t="s">
        <v>1154</v>
      </c>
      <c r="B128" s="257" t="s">
        <v>7438</v>
      </c>
      <c r="C128" s="260">
        <v>0.82875000470000004</v>
      </c>
      <c r="D128" s="261">
        <v>3</v>
      </c>
      <c r="E128" s="260">
        <v>0.03</v>
      </c>
      <c r="F128" s="260">
        <v>5.45</v>
      </c>
      <c r="G128" s="260" t="s">
        <v>14</v>
      </c>
      <c r="H128" s="260">
        <v>35.1</v>
      </c>
      <c r="I128" s="261">
        <v>10</v>
      </c>
      <c r="J128" s="261">
        <f>IFERROR(VLOOKUP($B128,'Core Indicators'!$E$3:$EU$906,147,FALSE),"x")</f>
        <v>3790</v>
      </c>
      <c r="K128" s="262">
        <v>-0.89798212049999993</v>
      </c>
      <c r="L128" s="260">
        <v>5.25</v>
      </c>
      <c r="M128" s="261">
        <v>47</v>
      </c>
      <c r="N128" s="261">
        <v>26</v>
      </c>
      <c r="O128" s="261">
        <f>IFERROR(VLOOKUP(B128,'Core Indicators'!$E$3:$G$9906,3,FALSE),"x")</f>
        <v>200964000</v>
      </c>
      <c r="P128" s="261">
        <v>910770</v>
      </c>
      <c r="Q128" s="255"/>
      <c r="R128" s="255"/>
      <c r="S128" s="255"/>
      <c r="T128" s="255"/>
      <c r="U128" s="255"/>
      <c r="V128" s="255"/>
      <c r="W128" s="255"/>
      <c r="X128" s="255"/>
      <c r="Y128" s="255"/>
      <c r="Z128" s="255"/>
      <c r="AA128" s="255"/>
      <c r="AB128" s="255"/>
      <c r="AC128" s="255"/>
      <c r="AD128" s="255"/>
      <c r="AE128" s="255"/>
      <c r="AF128" s="255"/>
      <c r="AG128" s="255"/>
      <c r="AH128" s="255"/>
      <c r="AI128" s="255"/>
      <c r="AJ128" s="255"/>
      <c r="AK128" s="255"/>
      <c r="AL128" s="255"/>
      <c r="AM128" s="255"/>
      <c r="AN128" s="255"/>
      <c r="AO128" s="255"/>
      <c r="AP128" s="255"/>
      <c r="AQ128" s="255"/>
      <c r="AR128" s="255"/>
      <c r="AS128" s="255"/>
      <c r="AT128" s="255"/>
      <c r="AU128" s="255"/>
      <c r="AV128" s="255"/>
      <c r="AW128" s="255"/>
      <c r="AX128" s="255"/>
      <c r="AY128" s="255"/>
      <c r="AZ128" s="255"/>
      <c r="BA128" s="255"/>
      <c r="BB128" s="255"/>
      <c r="BC128" s="255"/>
      <c r="BD128" s="255"/>
      <c r="BE128" s="255"/>
      <c r="BF128" s="255"/>
      <c r="BG128" s="255"/>
      <c r="BH128" s="255"/>
      <c r="BI128" s="255"/>
      <c r="BJ128" s="255"/>
      <c r="BK128" s="255"/>
      <c r="BL128" s="255"/>
      <c r="BM128" s="255"/>
      <c r="BN128" s="255"/>
      <c r="BO128" s="255"/>
      <c r="BP128" s="255"/>
      <c r="BQ128" s="255"/>
      <c r="BR128" s="255"/>
      <c r="BS128" s="255"/>
      <c r="BT128" s="255"/>
      <c r="BU128" s="255"/>
      <c r="BV128" s="255"/>
      <c r="BW128" s="255"/>
      <c r="BX128" s="255"/>
      <c r="BY128" s="255"/>
      <c r="BZ128" s="255"/>
      <c r="CA128" s="255"/>
      <c r="CB128" s="255"/>
      <c r="CC128" s="255"/>
      <c r="CD128" s="255"/>
      <c r="CE128" s="255"/>
      <c r="CF128" s="255"/>
      <c r="CG128" s="255"/>
      <c r="CH128" s="255"/>
      <c r="CI128" s="255"/>
      <c r="CJ128" s="255"/>
      <c r="CK128" s="255"/>
      <c r="CL128" s="255"/>
      <c r="CM128" s="255"/>
      <c r="CN128" s="255"/>
      <c r="CO128" s="255"/>
      <c r="CP128" s="255"/>
      <c r="CQ128" s="255"/>
      <c r="CR128" s="255"/>
      <c r="CS128" s="255"/>
      <c r="CT128" s="255"/>
      <c r="CU128" s="255"/>
      <c r="CV128" s="255"/>
      <c r="CW128" s="255"/>
      <c r="CX128" s="255"/>
      <c r="CY128" s="255"/>
      <c r="CZ128" s="255"/>
      <c r="DA128" s="255"/>
      <c r="DB128" s="255"/>
      <c r="DC128" s="255"/>
      <c r="DD128" s="255"/>
      <c r="DE128" s="255"/>
      <c r="DF128" s="255"/>
      <c r="DG128" s="255"/>
      <c r="DH128" s="255"/>
      <c r="DI128" s="255"/>
      <c r="DJ128" s="255"/>
      <c r="DK128" s="255"/>
      <c r="DL128" s="255"/>
    </row>
    <row r="129" spans="1:116" x14ac:dyDescent="0.25">
      <c r="A129" s="256" t="s">
        <v>32</v>
      </c>
      <c r="B129" s="257" t="s">
        <v>7439</v>
      </c>
      <c r="C129" s="260">
        <v>0.2510709747</v>
      </c>
      <c r="D129" s="261">
        <v>6</v>
      </c>
      <c r="E129" s="260">
        <v>0.13950000000000001</v>
      </c>
      <c r="F129" s="260">
        <v>4.0333333332999999</v>
      </c>
      <c r="G129" s="260">
        <v>0.45470245500000001</v>
      </c>
      <c r="H129" s="260">
        <v>46.2</v>
      </c>
      <c r="I129" s="261">
        <v>6</v>
      </c>
      <c r="J129" s="261">
        <f>IFERROR(VLOOKUP($B129,'Core Indicators'!$E$3:$EU$906,147,FALSE),"x")</f>
        <v>26</v>
      </c>
      <c r="K129" s="262">
        <v>-1.1756899356999999</v>
      </c>
      <c r="L129" s="260">
        <v>2.5</v>
      </c>
      <c r="M129" s="261">
        <v>31</v>
      </c>
      <c r="N129" s="261">
        <v>22</v>
      </c>
      <c r="O129" s="261">
        <f>IFERROR(VLOOKUP(B129,'Core Indicators'!$E$3:$G$9906,3,FALSE),"x")</f>
        <v>6444000</v>
      </c>
      <c r="P129" s="261">
        <v>120340</v>
      </c>
      <c r="Q129" s="255"/>
      <c r="R129" s="255"/>
      <c r="S129" s="255"/>
      <c r="T129" s="255"/>
      <c r="U129" s="255"/>
      <c r="V129" s="255"/>
      <c r="W129" s="255"/>
      <c r="X129" s="255"/>
      <c r="Y129" s="255"/>
      <c r="Z129" s="255"/>
      <c r="AA129" s="255"/>
      <c r="AB129" s="255"/>
      <c r="AC129" s="255"/>
      <c r="AD129" s="255"/>
      <c r="AE129" s="255"/>
      <c r="AF129" s="255"/>
      <c r="AG129" s="255"/>
      <c r="AH129" s="255"/>
      <c r="AI129" s="255"/>
      <c r="AJ129" s="255"/>
      <c r="AK129" s="255"/>
      <c r="AL129" s="255"/>
      <c r="AM129" s="255"/>
      <c r="AN129" s="255"/>
      <c r="AO129" s="255"/>
      <c r="AP129" s="255"/>
      <c r="AQ129" s="255"/>
      <c r="AR129" s="255"/>
      <c r="AS129" s="255"/>
      <c r="AT129" s="255"/>
      <c r="AU129" s="255"/>
      <c r="AV129" s="255"/>
      <c r="AW129" s="255"/>
      <c r="AX129" s="255"/>
      <c r="AY129" s="255"/>
      <c r="AZ129" s="255"/>
      <c r="BA129" s="255"/>
      <c r="BB129" s="255"/>
      <c r="BC129" s="255"/>
      <c r="BD129" s="255"/>
      <c r="BE129" s="255"/>
      <c r="BF129" s="255"/>
      <c r="BG129" s="255"/>
      <c r="BH129" s="255"/>
      <c r="BI129" s="255"/>
      <c r="BJ129" s="255"/>
      <c r="BK129" s="255"/>
      <c r="BL129" s="255"/>
      <c r="BM129" s="255"/>
      <c r="BN129" s="255"/>
      <c r="BO129" s="255"/>
      <c r="BP129" s="255"/>
      <c r="BQ129" s="255"/>
      <c r="BR129" s="255"/>
      <c r="BS129" s="255"/>
      <c r="BT129" s="255"/>
      <c r="BU129" s="255"/>
      <c r="BV129" s="255"/>
      <c r="BW129" s="255"/>
      <c r="BX129" s="255"/>
      <c r="BY129" s="255"/>
      <c r="BZ129" s="255"/>
      <c r="CA129" s="255"/>
      <c r="CB129" s="255"/>
      <c r="CC129" s="255"/>
      <c r="CD129" s="255"/>
      <c r="CE129" s="255"/>
      <c r="CF129" s="255"/>
      <c r="CG129" s="255"/>
      <c r="CH129" s="255"/>
      <c r="CI129" s="255"/>
      <c r="CJ129" s="255"/>
      <c r="CK129" s="255"/>
      <c r="CL129" s="255"/>
      <c r="CM129" s="255"/>
      <c r="CN129" s="255"/>
      <c r="CO129" s="255"/>
      <c r="CP129" s="255"/>
      <c r="CQ129" s="255"/>
      <c r="CR129" s="255"/>
      <c r="CS129" s="255"/>
      <c r="CT129" s="255"/>
      <c r="CU129" s="255"/>
      <c r="CV129" s="255"/>
      <c r="CW129" s="255"/>
      <c r="CX129" s="255"/>
      <c r="CY129" s="255"/>
      <c r="CZ129" s="255"/>
      <c r="DA129" s="255"/>
      <c r="DB129" s="255"/>
      <c r="DC129" s="255"/>
      <c r="DD129" s="255"/>
      <c r="DE129" s="255"/>
      <c r="DF129" s="255"/>
      <c r="DG129" s="255"/>
      <c r="DH129" s="255"/>
      <c r="DI129" s="255"/>
      <c r="DJ129" s="255"/>
      <c r="DK129" s="255"/>
      <c r="DL129" s="255"/>
    </row>
    <row r="130" spans="1:116" x14ac:dyDescent="0.25">
      <c r="A130" s="256" t="s">
        <v>7440</v>
      </c>
      <c r="B130" s="257" t="s">
        <v>7441</v>
      </c>
      <c r="C130" s="260">
        <v>0</v>
      </c>
      <c r="D130" s="261">
        <v>13</v>
      </c>
      <c r="E130" s="260">
        <v>0</v>
      </c>
      <c r="F130" s="260" t="s">
        <v>14</v>
      </c>
      <c r="G130" s="260">
        <v>4.1109984400000001E-2</v>
      </c>
      <c r="H130" s="260">
        <v>28.1</v>
      </c>
      <c r="I130" s="261">
        <v>0</v>
      </c>
      <c r="J130" s="261" t="str">
        <f>IFERROR(VLOOKUP($B130,'Core Indicators'!$E$3:$EU$906,147,FALSE),"x")</f>
        <v>x</v>
      </c>
      <c r="K130" s="262">
        <v>1.8084671497</v>
      </c>
      <c r="L130" s="260" t="s">
        <v>14</v>
      </c>
      <c r="M130" s="261">
        <v>99</v>
      </c>
      <c r="N130" s="261">
        <v>82</v>
      </c>
      <c r="O130" s="261" t="str">
        <f>IFERROR(VLOOKUP(B130,'Core Indicators'!$E$3:$G$9906,3,FALSE),"x")</f>
        <v>x</v>
      </c>
      <c r="P130" s="261">
        <v>33690</v>
      </c>
      <c r="Q130" s="255"/>
      <c r="R130" s="255"/>
      <c r="S130" s="255"/>
      <c r="T130" s="255"/>
      <c r="U130" s="255"/>
      <c r="V130" s="255"/>
      <c r="W130" s="255"/>
      <c r="X130" s="255"/>
      <c r="Y130" s="255"/>
      <c r="Z130" s="255"/>
      <c r="AA130" s="255"/>
      <c r="AB130" s="255"/>
      <c r="AC130" s="255"/>
      <c r="AD130" s="255"/>
      <c r="AE130" s="255"/>
      <c r="AF130" s="255"/>
      <c r="AG130" s="255"/>
      <c r="AH130" s="255"/>
      <c r="AI130" s="255"/>
      <c r="AJ130" s="255"/>
      <c r="AK130" s="255"/>
      <c r="AL130" s="255"/>
      <c r="AM130" s="255"/>
      <c r="AN130" s="255"/>
      <c r="AO130" s="255"/>
      <c r="AP130" s="255"/>
      <c r="AQ130" s="255"/>
      <c r="AR130" s="255"/>
      <c r="AS130" s="255"/>
      <c r="AT130" s="255"/>
      <c r="AU130" s="255"/>
      <c r="AV130" s="255"/>
      <c r="AW130" s="255"/>
      <c r="AX130" s="255"/>
      <c r="AY130" s="255"/>
      <c r="AZ130" s="255"/>
      <c r="BA130" s="255"/>
      <c r="BB130" s="255"/>
      <c r="BC130" s="255"/>
      <c r="BD130" s="255"/>
      <c r="BE130" s="255"/>
      <c r="BF130" s="255"/>
      <c r="BG130" s="255"/>
      <c r="BH130" s="255"/>
      <c r="BI130" s="255"/>
      <c r="BJ130" s="255"/>
      <c r="BK130" s="255"/>
      <c r="BL130" s="255"/>
      <c r="BM130" s="255"/>
      <c r="BN130" s="255"/>
      <c r="BO130" s="255"/>
      <c r="BP130" s="255"/>
      <c r="BQ130" s="255"/>
      <c r="BR130" s="255"/>
      <c r="BS130" s="255"/>
      <c r="BT130" s="255"/>
      <c r="BU130" s="255"/>
      <c r="BV130" s="255"/>
      <c r="BW130" s="255"/>
      <c r="BX130" s="255"/>
      <c r="BY130" s="255"/>
      <c r="BZ130" s="255"/>
      <c r="CA130" s="255"/>
      <c r="CB130" s="255"/>
      <c r="CC130" s="255"/>
      <c r="CD130" s="255"/>
      <c r="CE130" s="255"/>
      <c r="CF130" s="255"/>
      <c r="CG130" s="255"/>
      <c r="CH130" s="255"/>
      <c r="CI130" s="255"/>
      <c r="CJ130" s="255"/>
      <c r="CK130" s="255"/>
      <c r="CL130" s="255"/>
      <c r="CM130" s="255"/>
      <c r="CN130" s="255"/>
      <c r="CO130" s="255"/>
      <c r="CP130" s="255"/>
      <c r="CQ130" s="255"/>
      <c r="CR130" s="255"/>
      <c r="CS130" s="255"/>
      <c r="CT130" s="255"/>
      <c r="CU130" s="255"/>
      <c r="CV130" s="255"/>
      <c r="CW130" s="255"/>
      <c r="CX130" s="255"/>
      <c r="CY130" s="255"/>
      <c r="CZ130" s="255"/>
      <c r="DA130" s="255"/>
      <c r="DB130" s="255"/>
      <c r="DC130" s="255"/>
      <c r="DD130" s="255"/>
      <c r="DE130" s="255"/>
      <c r="DF130" s="255"/>
      <c r="DG130" s="255"/>
      <c r="DH130" s="255"/>
      <c r="DI130" s="255"/>
      <c r="DJ130" s="255"/>
      <c r="DK130" s="255"/>
      <c r="DL130" s="255"/>
    </row>
    <row r="131" spans="1:116" x14ac:dyDescent="0.25">
      <c r="A131" s="256" t="s">
        <v>7442</v>
      </c>
      <c r="B131" s="257" t="s">
        <v>7443</v>
      </c>
      <c r="C131" s="260">
        <v>0</v>
      </c>
      <c r="D131" s="261">
        <v>12</v>
      </c>
      <c r="E131" s="260">
        <v>0</v>
      </c>
      <c r="F131" s="260" t="s">
        <v>14</v>
      </c>
      <c r="G131" s="260">
        <v>4.4116419499999997E-2</v>
      </c>
      <c r="H131" s="260">
        <v>27.6</v>
      </c>
      <c r="I131" s="261">
        <v>0</v>
      </c>
      <c r="J131" s="261" t="str">
        <f>IFERROR(VLOOKUP($B131,'Core Indicators'!$E$3:$EU$906,147,FALSE),"x")</f>
        <v>x</v>
      </c>
      <c r="K131" s="262">
        <v>1.9849152564999999</v>
      </c>
      <c r="L131" s="260" t="s">
        <v>14</v>
      </c>
      <c r="M131" s="261">
        <v>100</v>
      </c>
      <c r="N131" s="261">
        <v>84</v>
      </c>
      <c r="O131" s="261" t="str">
        <f>IFERROR(VLOOKUP(B131,'Core Indicators'!$E$3:$G$9906,3,FALSE),"x")</f>
        <v>x</v>
      </c>
      <c r="P131" s="261">
        <v>365245</v>
      </c>
      <c r="Q131" s="255"/>
      <c r="R131" s="255"/>
      <c r="S131" s="255"/>
      <c r="T131" s="255"/>
      <c r="U131" s="255"/>
      <c r="V131" s="255"/>
      <c r="W131" s="255"/>
      <c r="X131" s="255"/>
      <c r="Y131" s="255"/>
      <c r="Z131" s="255"/>
      <c r="AA131" s="255"/>
      <c r="AB131" s="255"/>
      <c r="AC131" s="255"/>
      <c r="AD131" s="255"/>
      <c r="AE131" s="255"/>
      <c r="AF131" s="255"/>
      <c r="AG131" s="255"/>
      <c r="AH131" s="255"/>
      <c r="AI131" s="255"/>
      <c r="AJ131" s="255"/>
      <c r="AK131" s="255"/>
      <c r="AL131" s="255"/>
      <c r="AM131" s="255"/>
      <c r="AN131" s="255"/>
      <c r="AO131" s="255"/>
      <c r="AP131" s="255"/>
      <c r="AQ131" s="255"/>
      <c r="AR131" s="255"/>
      <c r="AS131" s="255"/>
      <c r="AT131" s="255"/>
      <c r="AU131" s="255"/>
      <c r="AV131" s="255"/>
      <c r="AW131" s="255"/>
      <c r="AX131" s="255"/>
      <c r="AY131" s="255"/>
      <c r="AZ131" s="255"/>
      <c r="BA131" s="255"/>
      <c r="BB131" s="255"/>
      <c r="BC131" s="255"/>
      <c r="BD131" s="255"/>
      <c r="BE131" s="255"/>
      <c r="BF131" s="255"/>
      <c r="BG131" s="255"/>
      <c r="BH131" s="255"/>
      <c r="BI131" s="255"/>
      <c r="BJ131" s="255"/>
      <c r="BK131" s="255"/>
      <c r="BL131" s="255"/>
      <c r="BM131" s="255"/>
      <c r="BN131" s="255"/>
      <c r="BO131" s="255"/>
      <c r="BP131" s="255"/>
      <c r="BQ131" s="255"/>
      <c r="BR131" s="255"/>
      <c r="BS131" s="255"/>
      <c r="BT131" s="255"/>
      <c r="BU131" s="255"/>
      <c r="BV131" s="255"/>
      <c r="BW131" s="255"/>
      <c r="BX131" s="255"/>
      <c r="BY131" s="255"/>
      <c r="BZ131" s="255"/>
      <c r="CA131" s="255"/>
      <c r="CB131" s="255"/>
      <c r="CC131" s="255"/>
      <c r="CD131" s="255"/>
      <c r="CE131" s="255"/>
      <c r="CF131" s="255"/>
      <c r="CG131" s="255"/>
      <c r="CH131" s="255"/>
      <c r="CI131" s="255"/>
      <c r="CJ131" s="255"/>
      <c r="CK131" s="255"/>
      <c r="CL131" s="255"/>
      <c r="CM131" s="255"/>
      <c r="CN131" s="255"/>
      <c r="CO131" s="255"/>
      <c r="CP131" s="255"/>
      <c r="CQ131" s="255"/>
      <c r="CR131" s="255"/>
      <c r="CS131" s="255"/>
      <c r="CT131" s="255"/>
      <c r="CU131" s="255"/>
      <c r="CV131" s="255"/>
      <c r="CW131" s="255"/>
      <c r="CX131" s="255"/>
      <c r="CY131" s="255"/>
      <c r="CZ131" s="255"/>
      <c r="DA131" s="255"/>
      <c r="DB131" s="255"/>
      <c r="DC131" s="255"/>
      <c r="DD131" s="255"/>
      <c r="DE131" s="255"/>
      <c r="DF131" s="255"/>
      <c r="DG131" s="255"/>
      <c r="DH131" s="255"/>
      <c r="DI131" s="255"/>
      <c r="DJ131" s="255"/>
      <c r="DK131" s="255"/>
      <c r="DL131" s="255"/>
    </row>
    <row r="132" spans="1:116" x14ac:dyDescent="0.25">
      <c r="A132" s="256" t="s">
        <v>7444</v>
      </c>
      <c r="B132" s="257" t="s">
        <v>7445</v>
      </c>
      <c r="C132" s="260">
        <v>0.76569999609999995</v>
      </c>
      <c r="D132" s="261">
        <v>8</v>
      </c>
      <c r="E132" s="260">
        <v>0.09</v>
      </c>
      <c r="F132" s="260">
        <v>5.85</v>
      </c>
      <c r="G132" s="260">
        <v>0.47573758710000003</v>
      </c>
      <c r="H132" s="260">
        <v>32.799999999999997</v>
      </c>
      <c r="I132" s="261">
        <v>4</v>
      </c>
      <c r="J132" s="261" t="str">
        <f>IFERROR(VLOOKUP($B132,'Core Indicators'!$E$3:$EU$906,147,FALSE),"x")</f>
        <v>x</v>
      </c>
      <c r="K132" s="262">
        <v>-0.53553414340000005</v>
      </c>
      <c r="L132" s="260">
        <v>5</v>
      </c>
      <c r="M132" s="261">
        <v>56</v>
      </c>
      <c r="N132" s="261">
        <v>34</v>
      </c>
      <c r="O132" s="261" t="str">
        <f>IFERROR(VLOOKUP(B132,'Core Indicators'!$E$3:$G$9906,3,FALSE),"x")</f>
        <v>x</v>
      </c>
      <c r="P132" s="261">
        <v>143350</v>
      </c>
      <c r="Q132" s="255"/>
      <c r="R132" s="255"/>
      <c r="S132" s="255"/>
      <c r="T132" s="255"/>
      <c r="U132" s="255"/>
      <c r="V132" s="255"/>
      <c r="W132" s="255"/>
      <c r="X132" s="255"/>
      <c r="Y132" s="255"/>
      <c r="Z132" s="255"/>
      <c r="AA132" s="255"/>
      <c r="AB132" s="255"/>
      <c r="AC132" s="255"/>
      <c r="AD132" s="255"/>
      <c r="AE132" s="255"/>
      <c r="AF132" s="255"/>
      <c r="AG132" s="255"/>
      <c r="AH132" s="255"/>
      <c r="AI132" s="255"/>
      <c r="AJ132" s="255"/>
      <c r="AK132" s="255"/>
      <c r="AL132" s="255"/>
      <c r="AM132" s="255"/>
      <c r="AN132" s="255"/>
      <c r="AO132" s="255"/>
      <c r="AP132" s="255"/>
      <c r="AQ132" s="255"/>
      <c r="AR132" s="255"/>
      <c r="AS132" s="255"/>
      <c r="AT132" s="255"/>
      <c r="AU132" s="255"/>
      <c r="AV132" s="255"/>
      <c r="AW132" s="255"/>
      <c r="AX132" s="255"/>
      <c r="AY132" s="255"/>
      <c r="AZ132" s="255"/>
      <c r="BA132" s="255"/>
      <c r="BB132" s="255"/>
      <c r="BC132" s="255"/>
      <c r="BD132" s="255"/>
      <c r="BE132" s="255"/>
      <c r="BF132" s="255"/>
      <c r="BG132" s="255"/>
      <c r="BH132" s="255"/>
      <c r="BI132" s="255"/>
      <c r="BJ132" s="255"/>
      <c r="BK132" s="255"/>
      <c r="BL132" s="255"/>
      <c r="BM132" s="255"/>
      <c r="BN132" s="255"/>
      <c r="BO132" s="255"/>
      <c r="BP132" s="255"/>
      <c r="BQ132" s="255"/>
      <c r="BR132" s="255"/>
      <c r="BS132" s="255"/>
      <c r="BT132" s="255"/>
      <c r="BU132" s="255"/>
      <c r="BV132" s="255"/>
      <c r="BW132" s="255"/>
      <c r="BX132" s="255"/>
      <c r="BY132" s="255"/>
      <c r="BZ132" s="255"/>
      <c r="CA132" s="255"/>
      <c r="CB132" s="255"/>
      <c r="CC132" s="255"/>
      <c r="CD132" s="255"/>
      <c r="CE132" s="255"/>
      <c r="CF132" s="255"/>
      <c r="CG132" s="255"/>
      <c r="CH132" s="255"/>
      <c r="CI132" s="255"/>
      <c r="CJ132" s="255"/>
      <c r="CK132" s="255"/>
      <c r="CL132" s="255"/>
      <c r="CM132" s="255"/>
      <c r="CN132" s="255"/>
      <c r="CO132" s="255"/>
      <c r="CP132" s="255"/>
      <c r="CQ132" s="255"/>
      <c r="CR132" s="255"/>
      <c r="CS132" s="255"/>
      <c r="CT132" s="255"/>
      <c r="CU132" s="255"/>
      <c r="CV132" s="255"/>
      <c r="CW132" s="255"/>
      <c r="CX132" s="255"/>
      <c r="CY132" s="255"/>
      <c r="CZ132" s="255"/>
      <c r="DA132" s="255"/>
      <c r="DB132" s="255"/>
      <c r="DC132" s="255"/>
      <c r="DD132" s="255"/>
      <c r="DE132" s="255"/>
      <c r="DF132" s="255"/>
      <c r="DG132" s="255"/>
      <c r="DH132" s="255"/>
      <c r="DI132" s="255"/>
      <c r="DJ132" s="255"/>
      <c r="DK132" s="255"/>
      <c r="DL132" s="255"/>
    </row>
    <row r="133" spans="1:116" x14ac:dyDescent="0.25">
      <c r="A133" s="256" t="s">
        <v>7446</v>
      </c>
      <c r="B133" s="257" t="s">
        <v>7447</v>
      </c>
      <c r="C133" s="260">
        <v>0</v>
      </c>
      <c r="D133" s="261">
        <v>12</v>
      </c>
      <c r="E133" s="260">
        <v>0</v>
      </c>
      <c r="F133" s="260" t="s">
        <v>14</v>
      </c>
      <c r="G133" s="260" t="s">
        <v>14</v>
      </c>
      <c r="H133" s="260">
        <v>34.799999999999997</v>
      </c>
      <c r="I133" s="261">
        <v>0</v>
      </c>
      <c r="J133" s="261" t="str">
        <f>IFERROR(VLOOKUP($B133,'Core Indicators'!$E$3:$EU$906,147,FALSE),"x")</f>
        <v>x</v>
      </c>
      <c r="K133" s="262">
        <v>-0.76369076969999994</v>
      </c>
      <c r="L133" s="260" t="s">
        <v>14</v>
      </c>
      <c r="M133" s="261">
        <v>77</v>
      </c>
      <c r="N133" s="261" t="s">
        <v>14</v>
      </c>
      <c r="O133" s="261" t="str">
        <f>IFERROR(VLOOKUP(B133,'Core Indicators'!$E$3:$G$9906,3,FALSE),"x")</f>
        <v>x</v>
      </c>
      <c r="P133" s="261">
        <v>20</v>
      </c>
      <c r="Q133" s="255"/>
      <c r="R133" s="255"/>
      <c r="S133" s="255"/>
      <c r="T133" s="255"/>
      <c r="U133" s="255"/>
      <c r="V133" s="255"/>
      <c r="W133" s="255"/>
      <c r="X133" s="255"/>
      <c r="Y133" s="255"/>
      <c r="Z133" s="255"/>
      <c r="AA133" s="255"/>
      <c r="AB133" s="255"/>
      <c r="AC133" s="255"/>
      <c r="AD133" s="255"/>
      <c r="AE133" s="255"/>
      <c r="AF133" s="255"/>
      <c r="AG133" s="255"/>
      <c r="AH133" s="255"/>
      <c r="AI133" s="255"/>
      <c r="AJ133" s="255"/>
      <c r="AK133" s="255"/>
      <c r="AL133" s="255"/>
      <c r="AM133" s="255"/>
      <c r="AN133" s="255"/>
      <c r="AO133" s="255"/>
      <c r="AP133" s="255"/>
      <c r="AQ133" s="255"/>
      <c r="AR133" s="255"/>
      <c r="AS133" s="255"/>
      <c r="AT133" s="255"/>
      <c r="AU133" s="255"/>
      <c r="AV133" s="255"/>
      <c r="AW133" s="255"/>
      <c r="AX133" s="255"/>
      <c r="AY133" s="255"/>
      <c r="AZ133" s="255"/>
      <c r="BA133" s="255"/>
      <c r="BB133" s="255"/>
      <c r="BC133" s="255"/>
      <c r="BD133" s="255"/>
      <c r="BE133" s="255"/>
      <c r="BF133" s="255"/>
      <c r="BG133" s="255"/>
      <c r="BH133" s="255"/>
      <c r="BI133" s="255"/>
      <c r="BJ133" s="255"/>
      <c r="BK133" s="255"/>
      <c r="BL133" s="255"/>
      <c r="BM133" s="255"/>
      <c r="BN133" s="255"/>
      <c r="BO133" s="255"/>
      <c r="BP133" s="255"/>
      <c r="BQ133" s="255"/>
      <c r="BR133" s="255"/>
      <c r="BS133" s="255"/>
      <c r="BT133" s="255"/>
      <c r="BU133" s="255"/>
      <c r="BV133" s="255"/>
      <c r="BW133" s="255"/>
      <c r="BX133" s="255"/>
      <c r="BY133" s="255"/>
      <c r="BZ133" s="255"/>
      <c r="CA133" s="255"/>
      <c r="CB133" s="255"/>
      <c r="CC133" s="255"/>
      <c r="CD133" s="255"/>
      <c r="CE133" s="255"/>
      <c r="CF133" s="255"/>
      <c r="CG133" s="255"/>
      <c r="CH133" s="255"/>
      <c r="CI133" s="255"/>
      <c r="CJ133" s="255"/>
      <c r="CK133" s="255"/>
      <c r="CL133" s="255"/>
      <c r="CM133" s="255"/>
      <c r="CN133" s="255"/>
      <c r="CO133" s="255"/>
      <c r="CP133" s="255"/>
      <c r="CQ133" s="255"/>
      <c r="CR133" s="255"/>
      <c r="CS133" s="255"/>
      <c r="CT133" s="255"/>
      <c r="CU133" s="255"/>
      <c r="CV133" s="255"/>
      <c r="CW133" s="255"/>
      <c r="CX133" s="255"/>
      <c r="CY133" s="255"/>
      <c r="CZ133" s="255"/>
      <c r="DA133" s="255"/>
      <c r="DB133" s="255"/>
      <c r="DC133" s="255"/>
      <c r="DD133" s="255"/>
      <c r="DE133" s="255"/>
      <c r="DF133" s="255"/>
      <c r="DG133" s="255"/>
      <c r="DH133" s="255"/>
      <c r="DI133" s="255"/>
      <c r="DJ133" s="255"/>
      <c r="DK133" s="255"/>
      <c r="DL133" s="255"/>
    </row>
    <row r="134" spans="1:116" x14ac:dyDescent="0.25">
      <c r="A134" s="256" t="s">
        <v>7448</v>
      </c>
      <c r="B134" s="257" t="s">
        <v>7449</v>
      </c>
      <c r="C134" s="260">
        <v>0.50848300209999997</v>
      </c>
      <c r="D134" s="261">
        <v>13</v>
      </c>
      <c r="E134" s="260">
        <v>0</v>
      </c>
      <c r="F134" s="260" t="s">
        <v>14</v>
      </c>
      <c r="G134" s="260">
        <v>0.13293942289999999</v>
      </c>
      <c r="H134" s="260" t="s">
        <v>14</v>
      </c>
      <c r="I134" s="261">
        <v>0</v>
      </c>
      <c r="J134" s="261" t="str">
        <f>IFERROR(VLOOKUP($B134,'Core Indicators'!$E$3:$EU$906,147,FALSE),"x")</f>
        <v>x</v>
      </c>
      <c r="K134" s="262">
        <v>1.8847389220999999</v>
      </c>
      <c r="L134" s="260" t="s">
        <v>14</v>
      </c>
      <c r="M134" s="261">
        <v>97</v>
      </c>
      <c r="N134" s="261">
        <v>87</v>
      </c>
      <c r="O134" s="261" t="str">
        <f>IFERROR(VLOOKUP(B134,'Core Indicators'!$E$3:$G$9906,3,FALSE),"x")</f>
        <v>x</v>
      </c>
      <c r="P134" s="261">
        <v>263310</v>
      </c>
      <c r="Q134" s="255"/>
      <c r="R134" s="255"/>
      <c r="S134" s="255"/>
      <c r="T134" s="255"/>
      <c r="U134" s="255"/>
      <c r="V134" s="255"/>
      <c r="W134" s="255"/>
      <c r="X134" s="255"/>
      <c r="Y134" s="255"/>
      <c r="Z134" s="255"/>
      <c r="AA134" s="255"/>
      <c r="AB134" s="255"/>
      <c r="AC134" s="255"/>
      <c r="AD134" s="255"/>
      <c r="AE134" s="255"/>
      <c r="AF134" s="255"/>
      <c r="AG134" s="255"/>
      <c r="AH134" s="255"/>
      <c r="AI134" s="255"/>
      <c r="AJ134" s="255"/>
      <c r="AK134" s="255"/>
      <c r="AL134" s="255"/>
      <c r="AM134" s="255"/>
      <c r="AN134" s="255"/>
      <c r="AO134" s="255"/>
      <c r="AP134" s="255"/>
      <c r="AQ134" s="255"/>
      <c r="AR134" s="255"/>
      <c r="AS134" s="255"/>
      <c r="AT134" s="255"/>
      <c r="AU134" s="255"/>
      <c r="AV134" s="255"/>
      <c r="AW134" s="255"/>
      <c r="AX134" s="255"/>
      <c r="AY134" s="255"/>
      <c r="AZ134" s="255"/>
      <c r="BA134" s="255"/>
      <c r="BB134" s="255"/>
      <c r="BC134" s="255"/>
      <c r="BD134" s="255"/>
      <c r="BE134" s="255"/>
      <c r="BF134" s="255"/>
      <c r="BG134" s="255"/>
      <c r="BH134" s="255"/>
      <c r="BI134" s="255"/>
      <c r="BJ134" s="255"/>
      <c r="BK134" s="255"/>
      <c r="BL134" s="255"/>
      <c r="BM134" s="255"/>
      <c r="BN134" s="255"/>
      <c r="BO134" s="255"/>
      <c r="BP134" s="255"/>
      <c r="BQ134" s="255"/>
      <c r="BR134" s="255"/>
      <c r="BS134" s="255"/>
      <c r="BT134" s="255"/>
      <c r="BU134" s="255"/>
      <c r="BV134" s="255"/>
      <c r="BW134" s="255"/>
      <c r="BX134" s="255"/>
      <c r="BY134" s="255"/>
      <c r="BZ134" s="255"/>
      <c r="CA134" s="255"/>
      <c r="CB134" s="255"/>
      <c r="CC134" s="255"/>
      <c r="CD134" s="255"/>
      <c r="CE134" s="255"/>
      <c r="CF134" s="255"/>
      <c r="CG134" s="255"/>
      <c r="CH134" s="255"/>
      <c r="CI134" s="255"/>
      <c r="CJ134" s="255"/>
      <c r="CK134" s="255"/>
      <c r="CL134" s="255"/>
      <c r="CM134" s="255"/>
      <c r="CN134" s="255"/>
      <c r="CO134" s="255"/>
      <c r="CP134" s="255"/>
      <c r="CQ134" s="255"/>
      <c r="CR134" s="255"/>
      <c r="CS134" s="255"/>
      <c r="CT134" s="255"/>
      <c r="CU134" s="255"/>
      <c r="CV134" s="255"/>
      <c r="CW134" s="255"/>
      <c r="CX134" s="255"/>
      <c r="CY134" s="255"/>
      <c r="CZ134" s="255"/>
      <c r="DA134" s="255"/>
      <c r="DB134" s="255"/>
      <c r="DC134" s="255"/>
      <c r="DD134" s="255"/>
      <c r="DE134" s="255"/>
      <c r="DF134" s="255"/>
      <c r="DG134" s="255"/>
      <c r="DH134" s="255"/>
      <c r="DI134" s="255"/>
      <c r="DJ134" s="255"/>
      <c r="DK134" s="255"/>
      <c r="DL134" s="255"/>
    </row>
    <row r="135" spans="1:116" x14ac:dyDescent="0.25">
      <c r="A135" s="256" t="s">
        <v>7450</v>
      </c>
      <c r="B135" s="257" t="s">
        <v>7451</v>
      </c>
      <c r="C135" s="260">
        <v>0.45239998590000002</v>
      </c>
      <c r="D135" s="261">
        <v>5</v>
      </c>
      <c r="E135" s="260">
        <v>0</v>
      </c>
      <c r="F135" s="260">
        <v>2.9</v>
      </c>
      <c r="G135" s="260">
        <v>0.30388778789999998</v>
      </c>
      <c r="H135" s="260" t="s">
        <v>14</v>
      </c>
      <c r="I135" s="261">
        <v>2</v>
      </c>
      <c r="J135" s="261" t="str">
        <f>IFERROR(VLOOKUP($B135,'Core Indicators'!$E$3:$EU$906,147,FALSE),"x")</f>
        <v>x</v>
      </c>
      <c r="K135" s="262">
        <v>0.55440390110000004</v>
      </c>
      <c r="L135" s="260">
        <v>1.75</v>
      </c>
      <c r="M135" s="261">
        <v>23</v>
      </c>
      <c r="N135" s="261">
        <v>52</v>
      </c>
      <c r="O135" s="261" t="str">
        <f>IFERROR(VLOOKUP(B135,'Core Indicators'!$E$3:$G$9906,3,FALSE),"x")</f>
        <v>x</v>
      </c>
      <c r="P135" s="261">
        <v>309500</v>
      </c>
      <c r="Q135" s="255"/>
      <c r="R135" s="255"/>
      <c r="S135" s="255"/>
      <c r="T135" s="255"/>
      <c r="U135" s="255"/>
      <c r="V135" s="255"/>
      <c r="W135" s="255"/>
      <c r="X135" s="255"/>
      <c r="Y135" s="255"/>
      <c r="Z135" s="255"/>
      <c r="AA135" s="255"/>
      <c r="AB135" s="255"/>
      <c r="AC135" s="255"/>
      <c r="AD135" s="255"/>
      <c r="AE135" s="255"/>
      <c r="AF135" s="255"/>
      <c r="AG135" s="255"/>
      <c r="AH135" s="255"/>
      <c r="AI135" s="255"/>
      <c r="AJ135" s="255"/>
      <c r="AK135" s="255"/>
      <c r="AL135" s="255"/>
      <c r="AM135" s="255"/>
      <c r="AN135" s="255"/>
      <c r="AO135" s="255"/>
      <c r="AP135" s="255"/>
      <c r="AQ135" s="255"/>
      <c r="AR135" s="255"/>
      <c r="AS135" s="255"/>
      <c r="AT135" s="255"/>
      <c r="AU135" s="255"/>
      <c r="AV135" s="255"/>
      <c r="AW135" s="255"/>
      <c r="AX135" s="255"/>
      <c r="AY135" s="255"/>
      <c r="AZ135" s="255"/>
      <c r="BA135" s="255"/>
      <c r="BB135" s="255"/>
      <c r="BC135" s="255"/>
      <c r="BD135" s="255"/>
      <c r="BE135" s="255"/>
      <c r="BF135" s="255"/>
      <c r="BG135" s="255"/>
      <c r="BH135" s="255"/>
      <c r="BI135" s="255"/>
      <c r="BJ135" s="255"/>
      <c r="BK135" s="255"/>
      <c r="BL135" s="255"/>
      <c r="BM135" s="255"/>
      <c r="BN135" s="255"/>
      <c r="BO135" s="255"/>
      <c r="BP135" s="255"/>
      <c r="BQ135" s="255"/>
      <c r="BR135" s="255"/>
      <c r="BS135" s="255"/>
      <c r="BT135" s="255"/>
      <c r="BU135" s="255"/>
      <c r="BV135" s="255"/>
      <c r="BW135" s="255"/>
      <c r="BX135" s="255"/>
      <c r="BY135" s="255"/>
      <c r="BZ135" s="255"/>
      <c r="CA135" s="255"/>
      <c r="CB135" s="255"/>
      <c r="CC135" s="255"/>
      <c r="CD135" s="255"/>
      <c r="CE135" s="255"/>
      <c r="CF135" s="255"/>
      <c r="CG135" s="255"/>
      <c r="CH135" s="255"/>
      <c r="CI135" s="255"/>
      <c r="CJ135" s="255"/>
      <c r="CK135" s="255"/>
      <c r="CL135" s="255"/>
      <c r="CM135" s="255"/>
      <c r="CN135" s="255"/>
      <c r="CO135" s="255"/>
      <c r="CP135" s="255"/>
      <c r="CQ135" s="255"/>
      <c r="CR135" s="255"/>
      <c r="CS135" s="255"/>
      <c r="CT135" s="255"/>
      <c r="CU135" s="255"/>
      <c r="CV135" s="255"/>
      <c r="CW135" s="255"/>
      <c r="CX135" s="255"/>
      <c r="CY135" s="255"/>
      <c r="CZ135" s="255"/>
      <c r="DA135" s="255"/>
      <c r="DB135" s="255"/>
      <c r="DC135" s="255"/>
      <c r="DD135" s="255"/>
      <c r="DE135" s="255"/>
      <c r="DF135" s="255"/>
      <c r="DG135" s="255"/>
      <c r="DH135" s="255"/>
      <c r="DI135" s="255"/>
      <c r="DJ135" s="255"/>
      <c r="DK135" s="255"/>
      <c r="DL135" s="255"/>
    </row>
    <row r="136" spans="1:116" x14ac:dyDescent="0.25">
      <c r="A136" s="256" t="s">
        <v>215</v>
      </c>
      <c r="B136" s="257" t="s">
        <v>7452</v>
      </c>
      <c r="C136" s="260">
        <v>0.63669099569999998</v>
      </c>
      <c r="D136" s="261">
        <v>3</v>
      </c>
      <c r="E136" s="260">
        <v>0.16</v>
      </c>
      <c r="F136" s="260">
        <v>3.75</v>
      </c>
      <c r="G136" s="260">
        <v>0.54718978070000002</v>
      </c>
      <c r="H136" s="260">
        <v>31.6</v>
      </c>
      <c r="I136" s="261">
        <v>6</v>
      </c>
      <c r="J136" s="261">
        <f>IFERROR(VLOOKUP($B136,'Core Indicators'!$E$3:$EU$906,147,FALSE),"x")</f>
        <v>599</v>
      </c>
      <c r="K136" s="262">
        <v>-0.66757869719999996</v>
      </c>
      <c r="L136" s="260">
        <v>3.25</v>
      </c>
      <c r="M136" s="261">
        <v>38</v>
      </c>
      <c r="N136" s="261">
        <v>32</v>
      </c>
      <c r="O136" s="261">
        <f>IFERROR(VLOOKUP(B136,'Core Indicators'!$E$3:$G$9906,3,FALSE),"x")</f>
        <v>229489000</v>
      </c>
      <c r="P136" s="261">
        <v>770880</v>
      </c>
      <c r="Q136" s="255"/>
      <c r="R136" s="255"/>
      <c r="S136" s="255"/>
      <c r="T136" s="255"/>
      <c r="U136" s="255"/>
      <c r="V136" s="255"/>
      <c r="W136" s="255"/>
      <c r="X136" s="255"/>
      <c r="Y136" s="255"/>
      <c r="Z136" s="255"/>
      <c r="AA136" s="255"/>
      <c r="AB136" s="255"/>
      <c r="AC136" s="255"/>
      <c r="AD136" s="255"/>
      <c r="AE136" s="255"/>
      <c r="AF136" s="255"/>
      <c r="AG136" s="255"/>
      <c r="AH136" s="255"/>
      <c r="AI136" s="255"/>
      <c r="AJ136" s="255"/>
      <c r="AK136" s="255"/>
      <c r="AL136" s="255"/>
      <c r="AM136" s="255"/>
      <c r="AN136" s="255"/>
      <c r="AO136" s="255"/>
      <c r="AP136" s="255"/>
      <c r="AQ136" s="255"/>
      <c r="AR136" s="255"/>
      <c r="AS136" s="255"/>
      <c r="AT136" s="255"/>
      <c r="AU136" s="255"/>
      <c r="AV136" s="255"/>
      <c r="AW136" s="255"/>
      <c r="AX136" s="255"/>
      <c r="AY136" s="255"/>
      <c r="AZ136" s="255"/>
      <c r="BA136" s="255"/>
      <c r="BB136" s="255"/>
      <c r="BC136" s="255"/>
      <c r="BD136" s="255"/>
      <c r="BE136" s="255"/>
      <c r="BF136" s="255"/>
      <c r="BG136" s="255"/>
      <c r="BH136" s="255"/>
      <c r="BI136" s="255"/>
      <c r="BJ136" s="255"/>
      <c r="BK136" s="255"/>
      <c r="BL136" s="255"/>
      <c r="BM136" s="255"/>
      <c r="BN136" s="255"/>
      <c r="BO136" s="255"/>
      <c r="BP136" s="255"/>
      <c r="BQ136" s="255"/>
      <c r="BR136" s="255"/>
      <c r="BS136" s="255"/>
      <c r="BT136" s="255"/>
      <c r="BU136" s="255"/>
      <c r="BV136" s="255"/>
      <c r="BW136" s="255"/>
      <c r="BX136" s="255"/>
      <c r="BY136" s="255"/>
      <c r="BZ136" s="255"/>
      <c r="CA136" s="255"/>
      <c r="CB136" s="255"/>
      <c r="CC136" s="255"/>
      <c r="CD136" s="255"/>
      <c r="CE136" s="255"/>
      <c r="CF136" s="255"/>
      <c r="CG136" s="255"/>
      <c r="CH136" s="255"/>
      <c r="CI136" s="255"/>
      <c r="CJ136" s="255"/>
      <c r="CK136" s="255"/>
      <c r="CL136" s="255"/>
      <c r="CM136" s="255"/>
      <c r="CN136" s="255"/>
      <c r="CO136" s="255"/>
      <c r="CP136" s="255"/>
      <c r="CQ136" s="255"/>
      <c r="CR136" s="255"/>
      <c r="CS136" s="255"/>
      <c r="CT136" s="255"/>
      <c r="CU136" s="255"/>
      <c r="CV136" s="255"/>
      <c r="CW136" s="255"/>
      <c r="CX136" s="255"/>
      <c r="CY136" s="255"/>
      <c r="CZ136" s="255"/>
      <c r="DA136" s="255"/>
      <c r="DB136" s="255"/>
      <c r="DC136" s="255"/>
      <c r="DD136" s="255"/>
      <c r="DE136" s="255"/>
      <c r="DF136" s="255"/>
      <c r="DG136" s="255"/>
      <c r="DH136" s="255"/>
      <c r="DI136" s="255"/>
      <c r="DJ136" s="255"/>
      <c r="DK136" s="255"/>
      <c r="DL136" s="255"/>
    </row>
    <row r="137" spans="1:116" x14ac:dyDescent="0.25">
      <c r="A137" s="256" t="s">
        <v>7453</v>
      </c>
      <c r="B137" s="257" t="s">
        <v>7454</v>
      </c>
      <c r="C137" s="260">
        <v>0.3385659808</v>
      </c>
      <c r="D137" s="261">
        <v>12</v>
      </c>
      <c r="E137" s="260">
        <v>0.126</v>
      </c>
      <c r="F137" s="260">
        <v>7.05</v>
      </c>
      <c r="G137" s="260">
        <v>0.45966340729999999</v>
      </c>
      <c r="H137" s="260">
        <v>49.8</v>
      </c>
      <c r="I137" s="261">
        <v>0</v>
      </c>
      <c r="J137" s="261" t="str">
        <f>IFERROR(VLOOKUP($B137,'Core Indicators'!$E$3:$EU$906,147,FALSE),"x")</f>
        <v>x</v>
      </c>
      <c r="K137" s="262">
        <v>-0.1190349832</v>
      </c>
      <c r="L137" s="260">
        <v>6</v>
      </c>
      <c r="M137" s="261">
        <v>84</v>
      </c>
      <c r="N137" s="261">
        <v>36</v>
      </c>
      <c r="O137" s="261" t="str">
        <f>IFERROR(VLOOKUP(B137,'Core Indicators'!$E$3:$G$9906,3,FALSE),"x")</f>
        <v>x</v>
      </c>
      <c r="P137" s="261">
        <v>74340</v>
      </c>
      <c r="Q137" s="255"/>
      <c r="R137" s="255"/>
      <c r="S137" s="255"/>
      <c r="T137" s="255"/>
      <c r="U137" s="255"/>
      <c r="V137" s="255"/>
      <c r="W137" s="255"/>
      <c r="X137" s="255"/>
      <c r="Y137" s="255"/>
      <c r="Z137" s="255"/>
      <c r="AA137" s="255"/>
      <c r="AB137" s="255"/>
      <c r="AC137" s="255"/>
      <c r="AD137" s="255"/>
      <c r="AE137" s="255"/>
      <c r="AF137" s="255"/>
      <c r="AG137" s="255"/>
      <c r="AH137" s="255"/>
      <c r="AI137" s="255"/>
      <c r="AJ137" s="255"/>
      <c r="AK137" s="255"/>
      <c r="AL137" s="255"/>
      <c r="AM137" s="255"/>
      <c r="AN137" s="255"/>
      <c r="AO137" s="255"/>
      <c r="AP137" s="255"/>
      <c r="AQ137" s="255"/>
      <c r="AR137" s="255"/>
      <c r="AS137" s="255"/>
      <c r="AT137" s="255"/>
      <c r="AU137" s="255"/>
      <c r="AV137" s="255"/>
      <c r="AW137" s="255"/>
      <c r="AX137" s="255"/>
      <c r="AY137" s="255"/>
      <c r="AZ137" s="255"/>
      <c r="BA137" s="255"/>
      <c r="BB137" s="255"/>
      <c r="BC137" s="255"/>
      <c r="BD137" s="255"/>
      <c r="BE137" s="255"/>
      <c r="BF137" s="255"/>
      <c r="BG137" s="255"/>
      <c r="BH137" s="255"/>
      <c r="BI137" s="255"/>
      <c r="BJ137" s="255"/>
      <c r="BK137" s="255"/>
      <c r="BL137" s="255"/>
      <c r="BM137" s="255"/>
      <c r="BN137" s="255"/>
      <c r="BO137" s="255"/>
      <c r="BP137" s="255"/>
      <c r="BQ137" s="255"/>
      <c r="BR137" s="255"/>
      <c r="BS137" s="255"/>
      <c r="BT137" s="255"/>
      <c r="BU137" s="255"/>
      <c r="BV137" s="255"/>
      <c r="BW137" s="255"/>
      <c r="BX137" s="255"/>
      <c r="BY137" s="255"/>
      <c r="BZ137" s="255"/>
      <c r="CA137" s="255"/>
      <c r="CB137" s="255"/>
      <c r="CC137" s="255"/>
      <c r="CD137" s="255"/>
      <c r="CE137" s="255"/>
      <c r="CF137" s="255"/>
      <c r="CG137" s="255"/>
      <c r="CH137" s="255"/>
      <c r="CI137" s="255"/>
      <c r="CJ137" s="255"/>
      <c r="CK137" s="255"/>
      <c r="CL137" s="255"/>
      <c r="CM137" s="255"/>
      <c r="CN137" s="255"/>
      <c r="CO137" s="255"/>
      <c r="CP137" s="255"/>
      <c r="CQ137" s="255"/>
      <c r="CR137" s="255"/>
      <c r="CS137" s="255"/>
      <c r="CT137" s="255"/>
      <c r="CU137" s="255"/>
      <c r="CV137" s="255"/>
      <c r="CW137" s="255"/>
      <c r="CX137" s="255"/>
      <c r="CY137" s="255"/>
      <c r="CZ137" s="255"/>
      <c r="DA137" s="255"/>
      <c r="DB137" s="255"/>
      <c r="DC137" s="255"/>
      <c r="DD137" s="255"/>
      <c r="DE137" s="255"/>
      <c r="DF137" s="255"/>
      <c r="DG137" s="255"/>
      <c r="DH137" s="255"/>
      <c r="DI137" s="255"/>
      <c r="DJ137" s="255"/>
      <c r="DK137" s="255"/>
      <c r="DL137" s="255"/>
    </row>
    <row r="138" spans="1:116" x14ac:dyDescent="0.25">
      <c r="A138" s="256" t="s">
        <v>634</v>
      </c>
      <c r="B138" s="257" t="s">
        <v>7455</v>
      </c>
      <c r="C138" s="260">
        <v>0.59663501870000002</v>
      </c>
      <c r="D138" s="261">
        <v>9</v>
      </c>
      <c r="E138" s="260">
        <v>0.45</v>
      </c>
      <c r="F138" s="260">
        <v>6.55</v>
      </c>
      <c r="G138" s="260">
        <v>0.38092470439999998</v>
      </c>
      <c r="H138" s="260">
        <v>41.5</v>
      </c>
      <c r="I138" s="261">
        <v>6</v>
      </c>
      <c r="J138" s="261" t="str">
        <f>IFERROR(VLOOKUP($B138,'Core Indicators'!$E$3:$EU$906,147,FALSE),"x")</f>
        <v>x</v>
      </c>
      <c r="K138" s="262">
        <v>-0.48720264429999999</v>
      </c>
      <c r="L138" s="260">
        <v>6.25</v>
      </c>
      <c r="M138" s="261">
        <v>72</v>
      </c>
      <c r="N138" s="261">
        <v>36</v>
      </c>
      <c r="O138" s="261">
        <f>IFERROR(VLOOKUP(B138,'Core Indicators'!$E$3:$G$9906,3,FALSE),"x")</f>
        <v>33000000</v>
      </c>
      <c r="P138" s="261">
        <v>1280000</v>
      </c>
      <c r="Q138" s="255"/>
      <c r="R138" s="255"/>
      <c r="S138" s="255"/>
      <c r="T138" s="255"/>
      <c r="U138" s="255"/>
      <c r="V138" s="255"/>
      <c r="W138" s="255"/>
      <c r="X138" s="255"/>
      <c r="Y138" s="255"/>
      <c r="Z138" s="255"/>
      <c r="AA138" s="255"/>
      <c r="AB138" s="255"/>
      <c r="AC138" s="255"/>
      <c r="AD138" s="255"/>
      <c r="AE138" s="255"/>
      <c r="AF138" s="255"/>
      <c r="AG138" s="255"/>
      <c r="AH138" s="255"/>
      <c r="AI138" s="255"/>
      <c r="AJ138" s="255"/>
      <c r="AK138" s="255"/>
      <c r="AL138" s="255"/>
      <c r="AM138" s="255"/>
      <c r="AN138" s="255"/>
      <c r="AO138" s="255"/>
      <c r="AP138" s="255"/>
      <c r="AQ138" s="255"/>
      <c r="AR138" s="255"/>
      <c r="AS138" s="255"/>
      <c r="AT138" s="255"/>
      <c r="AU138" s="255"/>
      <c r="AV138" s="255"/>
      <c r="AW138" s="255"/>
      <c r="AX138" s="255"/>
      <c r="AY138" s="255"/>
      <c r="AZ138" s="255"/>
      <c r="BA138" s="255"/>
      <c r="BB138" s="255"/>
      <c r="BC138" s="255"/>
      <c r="BD138" s="255"/>
      <c r="BE138" s="255"/>
      <c r="BF138" s="255"/>
      <c r="BG138" s="255"/>
      <c r="BH138" s="255"/>
      <c r="BI138" s="255"/>
      <c r="BJ138" s="255"/>
      <c r="BK138" s="255"/>
      <c r="BL138" s="255"/>
      <c r="BM138" s="255"/>
      <c r="BN138" s="255"/>
      <c r="BO138" s="255"/>
      <c r="BP138" s="255"/>
      <c r="BQ138" s="255"/>
      <c r="BR138" s="255"/>
      <c r="BS138" s="255"/>
      <c r="BT138" s="255"/>
      <c r="BU138" s="255"/>
      <c r="BV138" s="255"/>
      <c r="BW138" s="255"/>
      <c r="BX138" s="255"/>
      <c r="BY138" s="255"/>
      <c r="BZ138" s="255"/>
      <c r="CA138" s="255"/>
      <c r="CB138" s="255"/>
      <c r="CC138" s="255"/>
      <c r="CD138" s="255"/>
      <c r="CE138" s="255"/>
      <c r="CF138" s="255"/>
      <c r="CG138" s="255"/>
      <c r="CH138" s="255"/>
      <c r="CI138" s="255"/>
      <c r="CJ138" s="255"/>
      <c r="CK138" s="255"/>
      <c r="CL138" s="255"/>
      <c r="CM138" s="255"/>
      <c r="CN138" s="255"/>
      <c r="CO138" s="255"/>
      <c r="CP138" s="255"/>
      <c r="CQ138" s="255"/>
      <c r="CR138" s="255"/>
      <c r="CS138" s="255"/>
      <c r="CT138" s="255"/>
      <c r="CU138" s="255"/>
      <c r="CV138" s="255"/>
      <c r="CW138" s="255"/>
      <c r="CX138" s="255"/>
      <c r="CY138" s="255"/>
      <c r="CZ138" s="255"/>
      <c r="DA138" s="255"/>
      <c r="DB138" s="255"/>
      <c r="DC138" s="255"/>
      <c r="DD138" s="255"/>
      <c r="DE138" s="255"/>
      <c r="DF138" s="255"/>
      <c r="DG138" s="255"/>
      <c r="DH138" s="255"/>
      <c r="DI138" s="255"/>
      <c r="DJ138" s="255"/>
      <c r="DK138" s="255"/>
      <c r="DL138" s="255"/>
    </row>
    <row r="139" spans="1:116" x14ac:dyDescent="0.25">
      <c r="A139" s="256" t="s">
        <v>975</v>
      </c>
      <c r="B139" s="257" t="s">
        <v>7456</v>
      </c>
      <c r="C139" s="260">
        <v>0.253667953</v>
      </c>
      <c r="D139" s="261">
        <v>9</v>
      </c>
      <c r="E139" s="260">
        <v>0.14099999999999999</v>
      </c>
      <c r="F139" s="260">
        <v>5.75</v>
      </c>
      <c r="G139" s="260">
        <v>0.42524208769999999</v>
      </c>
      <c r="H139" s="260">
        <v>42.3</v>
      </c>
      <c r="I139" s="261">
        <v>8</v>
      </c>
      <c r="J139" s="261">
        <f>IFERROR(VLOOKUP($B139,'Core Indicators'!$E$3:$EU$906,147,FALSE),"x")</f>
        <v>370</v>
      </c>
      <c r="K139" s="262">
        <v>-0.47730070349999998</v>
      </c>
      <c r="L139" s="260">
        <v>4.75</v>
      </c>
      <c r="M139" s="261">
        <v>59</v>
      </c>
      <c r="N139" s="261">
        <v>34</v>
      </c>
      <c r="O139" s="261">
        <f>IFERROR(VLOOKUP(B139,'Core Indicators'!$E$3:$G$9906,3,FALSE),"x")</f>
        <v>109033000</v>
      </c>
      <c r="P139" s="261">
        <v>298170</v>
      </c>
      <c r="Q139" s="255"/>
      <c r="R139" s="255"/>
      <c r="S139" s="255"/>
      <c r="T139" s="255"/>
      <c r="U139" s="255"/>
      <c r="V139" s="255"/>
      <c r="W139" s="255"/>
      <c r="X139" s="255"/>
      <c r="Y139" s="255"/>
      <c r="Z139" s="255"/>
      <c r="AA139" s="255"/>
      <c r="AB139" s="255"/>
      <c r="AC139" s="255"/>
      <c r="AD139" s="255"/>
      <c r="AE139" s="255"/>
      <c r="AF139" s="255"/>
      <c r="AG139" s="255"/>
      <c r="AH139" s="255"/>
      <c r="AI139" s="255"/>
      <c r="AJ139" s="255"/>
      <c r="AK139" s="255"/>
      <c r="AL139" s="255"/>
      <c r="AM139" s="255"/>
      <c r="AN139" s="255"/>
      <c r="AO139" s="255"/>
      <c r="AP139" s="255"/>
      <c r="AQ139" s="255"/>
      <c r="AR139" s="255"/>
      <c r="AS139" s="255"/>
      <c r="AT139" s="255"/>
      <c r="AU139" s="255"/>
      <c r="AV139" s="255"/>
      <c r="AW139" s="255"/>
      <c r="AX139" s="255"/>
      <c r="AY139" s="255"/>
      <c r="AZ139" s="255"/>
      <c r="BA139" s="255"/>
      <c r="BB139" s="255"/>
      <c r="BC139" s="255"/>
      <c r="BD139" s="255"/>
      <c r="BE139" s="255"/>
      <c r="BF139" s="255"/>
      <c r="BG139" s="255"/>
      <c r="BH139" s="255"/>
      <c r="BI139" s="255"/>
      <c r="BJ139" s="255"/>
      <c r="BK139" s="255"/>
      <c r="BL139" s="255"/>
      <c r="BM139" s="255"/>
      <c r="BN139" s="255"/>
      <c r="BO139" s="255"/>
      <c r="BP139" s="255"/>
      <c r="BQ139" s="255"/>
      <c r="BR139" s="255"/>
      <c r="BS139" s="255"/>
      <c r="BT139" s="255"/>
      <c r="BU139" s="255"/>
      <c r="BV139" s="255"/>
      <c r="BW139" s="255"/>
      <c r="BX139" s="255"/>
      <c r="BY139" s="255"/>
      <c r="BZ139" s="255"/>
      <c r="CA139" s="255"/>
      <c r="CB139" s="255"/>
      <c r="CC139" s="255"/>
      <c r="CD139" s="255"/>
      <c r="CE139" s="255"/>
      <c r="CF139" s="255"/>
      <c r="CG139" s="255"/>
      <c r="CH139" s="255"/>
      <c r="CI139" s="255"/>
      <c r="CJ139" s="255"/>
      <c r="CK139" s="255"/>
      <c r="CL139" s="255"/>
      <c r="CM139" s="255"/>
      <c r="CN139" s="255"/>
      <c r="CO139" s="255"/>
      <c r="CP139" s="255"/>
      <c r="CQ139" s="255"/>
      <c r="CR139" s="255"/>
      <c r="CS139" s="255"/>
      <c r="CT139" s="255"/>
      <c r="CU139" s="255"/>
      <c r="CV139" s="255"/>
      <c r="CW139" s="255"/>
      <c r="CX139" s="255"/>
      <c r="CY139" s="255"/>
      <c r="CZ139" s="255"/>
      <c r="DA139" s="255"/>
      <c r="DB139" s="255"/>
      <c r="DC139" s="255"/>
      <c r="DD139" s="255"/>
      <c r="DE139" s="255"/>
      <c r="DF139" s="255"/>
      <c r="DG139" s="255"/>
      <c r="DH139" s="255"/>
      <c r="DI139" s="255"/>
      <c r="DJ139" s="255"/>
      <c r="DK139" s="255"/>
      <c r="DL139" s="255"/>
    </row>
    <row r="140" spans="1:116" x14ac:dyDescent="0.25">
      <c r="A140" s="256" t="s">
        <v>7457</v>
      </c>
      <c r="B140" s="257" t="s">
        <v>7458</v>
      </c>
      <c r="C140" s="260">
        <v>0</v>
      </c>
      <c r="D140" s="261">
        <v>12</v>
      </c>
      <c r="E140" s="260">
        <v>0</v>
      </c>
      <c r="F140" s="260" t="s">
        <v>14</v>
      </c>
      <c r="G140" s="260" t="s">
        <v>14</v>
      </c>
      <c r="H140" s="260" t="s">
        <v>14</v>
      </c>
      <c r="I140" s="261">
        <v>0</v>
      </c>
      <c r="J140" s="261" t="str">
        <f>IFERROR(VLOOKUP($B140,'Core Indicators'!$E$3:$EU$906,147,FALSE),"x")</f>
        <v>x</v>
      </c>
      <c r="K140" s="262">
        <v>0.31445762519999998</v>
      </c>
      <c r="L140" s="260" t="s">
        <v>14</v>
      </c>
      <c r="M140" s="261">
        <v>92</v>
      </c>
      <c r="N140" s="261" t="s">
        <v>14</v>
      </c>
      <c r="O140" s="261" t="str">
        <f>IFERROR(VLOOKUP(B140,'Core Indicators'!$E$3:$G$9906,3,FALSE),"x")</f>
        <v>x</v>
      </c>
      <c r="P140" s="261">
        <v>460</v>
      </c>
      <c r="Q140" s="255"/>
      <c r="R140" s="255"/>
      <c r="S140" s="255"/>
      <c r="T140" s="255"/>
      <c r="U140" s="255"/>
      <c r="V140" s="255"/>
      <c r="W140" s="255"/>
      <c r="X140" s="255"/>
      <c r="Y140" s="255"/>
      <c r="Z140" s="255"/>
      <c r="AA140" s="255"/>
      <c r="AB140" s="255"/>
      <c r="AC140" s="255"/>
      <c r="AD140" s="255"/>
      <c r="AE140" s="255"/>
      <c r="AF140" s="255"/>
      <c r="AG140" s="255"/>
      <c r="AH140" s="255"/>
      <c r="AI140" s="255"/>
      <c r="AJ140" s="255"/>
      <c r="AK140" s="255"/>
      <c r="AL140" s="255"/>
      <c r="AM140" s="255"/>
      <c r="AN140" s="255"/>
      <c r="AO140" s="255"/>
      <c r="AP140" s="255"/>
      <c r="AQ140" s="255"/>
      <c r="AR140" s="255"/>
      <c r="AS140" s="255"/>
      <c r="AT140" s="255"/>
      <c r="AU140" s="255"/>
      <c r="AV140" s="255"/>
      <c r="AW140" s="255"/>
      <c r="AX140" s="255"/>
      <c r="AY140" s="255"/>
      <c r="AZ140" s="255"/>
      <c r="BA140" s="255"/>
      <c r="BB140" s="255"/>
      <c r="BC140" s="255"/>
      <c r="BD140" s="255"/>
      <c r="BE140" s="255"/>
      <c r="BF140" s="255"/>
      <c r="BG140" s="255"/>
      <c r="BH140" s="255"/>
      <c r="BI140" s="255"/>
      <c r="BJ140" s="255"/>
      <c r="BK140" s="255"/>
      <c r="BL140" s="255"/>
      <c r="BM140" s="255"/>
      <c r="BN140" s="255"/>
      <c r="BO140" s="255"/>
      <c r="BP140" s="255"/>
      <c r="BQ140" s="255"/>
      <c r="BR140" s="255"/>
      <c r="BS140" s="255"/>
      <c r="BT140" s="255"/>
      <c r="BU140" s="255"/>
      <c r="BV140" s="255"/>
      <c r="BW140" s="255"/>
      <c r="BX140" s="255"/>
      <c r="BY140" s="255"/>
      <c r="BZ140" s="255"/>
      <c r="CA140" s="255"/>
      <c r="CB140" s="255"/>
      <c r="CC140" s="255"/>
      <c r="CD140" s="255"/>
      <c r="CE140" s="255"/>
      <c r="CF140" s="255"/>
      <c r="CG140" s="255"/>
      <c r="CH140" s="255"/>
      <c r="CI140" s="255"/>
      <c r="CJ140" s="255"/>
      <c r="CK140" s="255"/>
      <c r="CL140" s="255"/>
      <c r="CM140" s="255"/>
      <c r="CN140" s="255"/>
      <c r="CO140" s="255"/>
      <c r="CP140" s="255"/>
      <c r="CQ140" s="255"/>
      <c r="CR140" s="255"/>
      <c r="CS140" s="255"/>
      <c r="CT140" s="255"/>
      <c r="CU140" s="255"/>
      <c r="CV140" s="255"/>
      <c r="CW140" s="255"/>
      <c r="CX140" s="255"/>
      <c r="CY140" s="255"/>
      <c r="CZ140" s="255"/>
      <c r="DA140" s="255"/>
      <c r="DB140" s="255"/>
      <c r="DC140" s="255"/>
      <c r="DD140" s="255"/>
      <c r="DE140" s="255"/>
      <c r="DF140" s="255"/>
      <c r="DG140" s="255"/>
      <c r="DH140" s="255"/>
      <c r="DI140" s="255"/>
      <c r="DJ140" s="255"/>
      <c r="DK140" s="255"/>
      <c r="DL140" s="255"/>
    </row>
    <row r="141" spans="1:116" x14ac:dyDescent="0.25">
      <c r="A141" s="256" t="s">
        <v>7459</v>
      </c>
      <c r="B141" s="257" t="s">
        <v>7460</v>
      </c>
      <c r="C141" s="260">
        <v>6.5687960300000001E-2</v>
      </c>
      <c r="D141" s="261">
        <v>11</v>
      </c>
      <c r="E141" s="260">
        <v>0</v>
      </c>
      <c r="F141" s="260">
        <v>6</v>
      </c>
      <c r="G141" s="260">
        <v>0.74038999660000004</v>
      </c>
      <c r="H141" s="260">
        <v>41.9</v>
      </c>
      <c r="I141" s="261">
        <v>6</v>
      </c>
      <c r="J141" s="261" t="str">
        <f>IFERROR(VLOOKUP($B141,'Core Indicators'!$E$3:$EU$906,147,FALSE),"x")</f>
        <v>x</v>
      </c>
      <c r="K141" s="262">
        <v>-0.80097305769999994</v>
      </c>
      <c r="L141" s="260">
        <v>5.75</v>
      </c>
      <c r="M141" s="261">
        <v>62</v>
      </c>
      <c r="N141" s="261">
        <v>28</v>
      </c>
      <c r="O141" s="261" t="str">
        <f>IFERROR(VLOOKUP(B141,'Core Indicators'!$E$3:$G$9906,3,FALSE),"x")</f>
        <v>x</v>
      </c>
      <c r="P141" s="261">
        <v>452860</v>
      </c>
      <c r="Q141" s="255"/>
      <c r="R141" s="255"/>
      <c r="S141" s="255"/>
      <c r="T141" s="255"/>
      <c r="U141" s="255"/>
      <c r="V141" s="255"/>
      <c r="W141" s="255"/>
      <c r="X141" s="255"/>
      <c r="Y141" s="255"/>
      <c r="Z141" s="255"/>
      <c r="AA141" s="255"/>
      <c r="AB141" s="255"/>
      <c r="AC141" s="255"/>
      <c r="AD141" s="255"/>
      <c r="AE141" s="255"/>
      <c r="AF141" s="255"/>
      <c r="AG141" s="255"/>
      <c r="AH141" s="255"/>
      <c r="AI141" s="255"/>
      <c r="AJ141" s="255"/>
      <c r="AK141" s="255"/>
      <c r="AL141" s="255"/>
      <c r="AM141" s="255"/>
      <c r="AN141" s="255"/>
      <c r="AO141" s="255"/>
      <c r="AP141" s="255"/>
      <c r="AQ141" s="255"/>
      <c r="AR141" s="255"/>
      <c r="AS141" s="255"/>
      <c r="AT141" s="255"/>
      <c r="AU141" s="255"/>
      <c r="AV141" s="255"/>
      <c r="AW141" s="255"/>
      <c r="AX141" s="255"/>
      <c r="AY141" s="255"/>
      <c r="AZ141" s="255"/>
      <c r="BA141" s="255"/>
      <c r="BB141" s="255"/>
      <c r="BC141" s="255"/>
      <c r="BD141" s="255"/>
      <c r="BE141" s="255"/>
      <c r="BF141" s="255"/>
      <c r="BG141" s="255"/>
      <c r="BH141" s="255"/>
      <c r="BI141" s="255"/>
      <c r="BJ141" s="255"/>
      <c r="BK141" s="255"/>
      <c r="BL141" s="255"/>
      <c r="BM141" s="255"/>
      <c r="BN141" s="255"/>
      <c r="BO141" s="255"/>
      <c r="BP141" s="255"/>
      <c r="BQ141" s="255"/>
      <c r="BR141" s="255"/>
      <c r="BS141" s="255"/>
      <c r="BT141" s="255"/>
      <c r="BU141" s="255"/>
      <c r="BV141" s="255"/>
      <c r="BW141" s="255"/>
      <c r="BX141" s="255"/>
      <c r="BY141" s="255"/>
      <c r="BZ141" s="255"/>
      <c r="CA141" s="255"/>
      <c r="CB141" s="255"/>
      <c r="CC141" s="255"/>
      <c r="CD141" s="255"/>
      <c r="CE141" s="255"/>
      <c r="CF141" s="255"/>
      <c r="CG141" s="255"/>
      <c r="CH141" s="255"/>
      <c r="CI141" s="255"/>
      <c r="CJ141" s="255"/>
      <c r="CK141" s="255"/>
      <c r="CL141" s="255"/>
      <c r="CM141" s="255"/>
      <c r="CN141" s="255"/>
      <c r="CO141" s="255"/>
      <c r="CP141" s="255"/>
      <c r="CQ141" s="255"/>
      <c r="CR141" s="255"/>
      <c r="CS141" s="255"/>
      <c r="CT141" s="255"/>
      <c r="CU141" s="255"/>
      <c r="CV141" s="255"/>
      <c r="CW141" s="255"/>
      <c r="CX141" s="255"/>
      <c r="CY141" s="255"/>
      <c r="CZ141" s="255"/>
      <c r="DA141" s="255"/>
      <c r="DB141" s="255"/>
      <c r="DC141" s="255"/>
      <c r="DD141" s="255"/>
      <c r="DE141" s="255"/>
      <c r="DF141" s="255"/>
      <c r="DG141" s="255"/>
      <c r="DH141" s="255"/>
      <c r="DI141" s="255"/>
      <c r="DJ141" s="255"/>
      <c r="DK141" s="255"/>
      <c r="DL141" s="255"/>
    </row>
    <row r="142" spans="1:116" x14ac:dyDescent="0.25">
      <c r="A142" s="256" t="s">
        <v>7461</v>
      </c>
      <c r="B142" s="257" t="s">
        <v>7462</v>
      </c>
      <c r="C142" s="260">
        <v>7.8200951200000007E-2</v>
      </c>
      <c r="D142" s="261">
        <v>12</v>
      </c>
      <c r="E142" s="260">
        <v>1.15E-2</v>
      </c>
      <c r="F142" s="260">
        <v>7.95</v>
      </c>
      <c r="G142" s="260">
        <v>0.12005188899999999</v>
      </c>
      <c r="H142" s="260">
        <v>30.2</v>
      </c>
      <c r="I142" s="261">
        <v>0</v>
      </c>
      <c r="J142" s="261" t="str">
        <f>IFERROR(VLOOKUP($B142,'Core Indicators'!$E$3:$EU$906,147,FALSE),"x")</f>
        <v>x</v>
      </c>
      <c r="K142" s="262">
        <v>0.45209297539999999</v>
      </c>
      <c r="L142" s="260">
        <v>6.75</v>
      </c>
      <c r="M142" s="261">
        <v>84</v>
      </c>
      <c r="N142" s="261">
        <v>58</v>
      </c>
      <c r="O142" s="261" t="str">
        <f>IFERROR(VLOOKUP(B142,'Core Indicators'!$E$3:$G$9906,3,FALSE),"x")</f>
        <v>x</v>
      </c>
      <c r="P142" s="261">
        <v>306190</v>
      </c>
      <c r="Q142" s="255"/>
      <c r="R142" s="255"/>
      <c r="S142" s="255"/>
      <c r="T142" s="255"/>
      <c r="U142" s="255"/>
      <c r="V142" s="255"/>
      <c r="W142" s="255"/>
      <c r="X142" s="255"/>
      <c r="Y142" s="255"/>
      <c r="Z142" s="255"/>
      <c r="AA142" s="255"/>
      <c r="AB142" s="255"/>
      <c r="AC142" s="255"/>
      <c r="AD142" s="255"/>
      <c r="AE142" s="255"/>
      <c r="AF142" s="255"/>
      <c r="AG142" s="255"/>
      <c r="AH142" s="255"/>
      <c r="AI142" s="255"/>
      <c r="AJ142" s="255"/>
      <c r="AK142" s="255"/>
      <c r="AL142" s="255"/>
      <c r="AM142" s="255"/>
      <c r="AN142" s="255"/>
      <c r="AO142" s="255"/>
      <c r="AP142" s="255"/>
      <c r="AQ142" s="255"/>
      <c r="AR142" s="255"/>
      <c r="AS142" s="255"/>
      <c r="AT142" s="255"/>
      <c r="AU142" s="255"/>
      <c r="AV142" s="255"/>
      <c r="AW142" s="255"/>
      <c r="AX142" s="255"/>
      <c r="AY142" s="255"/>
      <c r="AZ142" s="255"/>
      <c r="BA142" s="255"/>
      <c r="BB142" s="255"/>
      <c r="BC142" s="255"/>
      <c r="BD142" s="255"/>
      <c r="BE142" s="255"/>
      <c r="BF142" s="255"/>
      <c r="BG142" s="255"/>
      <c r="BH142" s="255"/>
      <c r="BI142" s="255"/>
      <c r="BJ142" s="255"/>
      <c r="BK142" s="255"/>
      <c r="BL142" s="255"/>
      <c r="BM142" s="255"/>
      <c r="BN142" s="255"/>
      <c r="BO142" s="255"/>
      <c r="BP142" s="255"/>
      <c r="BQ142" s="255"/>
      <c r="BR142" s="255"/>
      <c r="BS142" s="255"/>
      <c r="BT142" s="255"/>
      <c r="BU142" s="255"/>
      <c r="BV142" s="255"/>
      <c r="BW142" s="255"/>
      <c r="BX142" s="255"/>
      <c r="BY142" s="255"/>
      <c r="BZ142" s="255"/>
      <c r="CA142" s="255"/>
      <c r="CB142" s="255"/>
      <c r="CC142" s="255"/>
      <c r="CD142" s="255"/>
      <c r="CE142" s="255"/>
      <c r="CF142" s="255"/>
      <c r="CG142" s="255"/>
      <c r="CH142" s="255"/>
      <c r="CI142" s="255"/>
      <c r="CJ142" s="255"/>
      <c r="CK142" s="255"/>
      <c r="CL142" s="255"/>
      <c r="CM142" s="255"/>
      <c r="CN142" s="255"/>
      <c r="CO142" s="255"/>
      <c r="CP142" s="255"/>
      <c r="CQ142" s="255"/>
      <c r="CR142" s="255"/>
      <c r="CS142" s="255"/>
      <c r="CT142" s="255"/>
      <c r="CU142" s="255"/>
      <c r="CV142" s="255"/>
      <c r="CW142" s="255"/>
      <c r="CX142" s="255"/>
      <c r="CY142" s="255"/>
      <c r="CZ142" s="255"/>
      <c r="DA142" s="255"/>
      <c r="DB142" s="255"/>
      <c r="DC142" s="255"/>
      <c r="DD142" s="255"/>
      <c r="DE142" s="255"/>
      <c r="DF142" s="255"/>
      <c r="DG142" s="255"/>
      <c r="DH142" s="255"/>
      <c r="DI142" s="255"/>
      <c r="DJ142" s="255"/>
      <c r="DK142" s="255"/>
      <c r="DL142" s="255"/>
    </row>
    <row r="143" spans="1:116" x14ac:dyDescent="0.25">
      <c r="A143" s="256" t="s">
        <v>81</v>
      </c>
      <c r="B143" s="257" t="s">
        <v>7463</v>
      </c>
      <c r="C143" s="260">
        <v>0</v>
      </c>
      <c r="D143" s="261">
        <v>0</v>
      </c>
      <c r="E143" s="260">
        <v>0</v>
      </c>
      <c r="F143" s="260">
        <v>2.65</v>
      </c>
      <c r="G143" s="260" t="s">
        <v>14</v>
      </c>
      <c r="H143" s="260" t="s">
        <v>14</v>
      </c>
      <c r="I143" s="261">
        <v>4</v>
      </c>
      <c r="J143" s="261">
        <f>IFERROR(VLOOKUP($B143,'Core Indicators'!$E$3:$EU$906,147,FALSE),"x")</f>
        <v>1</v>
      </c>
      <c r="K143" s="262">
        <v>-1.6514610052000001</v>
      </c>
      <c r="L143" s="260">
        <v>1.25</v>
      </c>
      <c r="M143" s="261">
        <v>3</v>
      </c>
      <c r="N143" s="261">
        <v>17</v>
      </c>
      <c r="O143" s="261">
        <f>IFERROR(VLOOKUP(B143,'Core Indicators'!$E$3:$G$9906,3,FALSE),"x")</f>
        <v>25666000</v>
      </c>
      <c r="P143" s="261">
        <v>120410</v>
      </c>
      <c r="Q143" s="255"/>
      <c r="R143" s="255"/>
      <c r="S143" s="255"/>
      <c r="T143" s="255"/>
      <c r="U143" s="255"/>
      <c r="V143" s="255"/>
      <c r="W143" s="255"/>
      <c r="X143" s="255"/>
      <c r="Y143" s="255"/>
      <c r="Z143" s="255"/>
      <c r="AA143" s="255"/>
      <c r="AB143" s="255"/>
      <c r="AC143" s="255"/>
      <c r="AD143" s="255"/>
      <c r="AE143" s="255"/>
      <c r="AF143" s="255"/>
      <c r="AG143" s="255"/>
      <c r="AH143" s="255"/>
      <c r="AI143" s="255"/>
      <c r="AJ143" s="255"/>
      <c r="AK143" s="255"/>
      <c r="AL143" s="255"/>
      <c r="AM143" s="255"/>
      <c r="AN143" s="255"/>
      <c r="AO143" s="255"/>
      <c r="AP143" s="255"/>
      <c r="AQ143" s="255"/>
      <c r="AR143" s="255"/>
      <c r="AS143" s="255"/>
      <c r="AT143" s="255"/>
      <c r="AU143" s="255"/>
      <c r="AV143" s="255"/>
      <c r="AW143" s="255"/>
      <c r="AX143" s="255"/>
      <c r="AY143" s="255"/>
      <c r="AZ143" s="255"/>
      <c r="BA143" s="255"/>
      <c r="BB143" s="255"/>
      <c r="BC143" s="255"/>
      <c r="BD143" s="255"/>
      <c r="BE143" s="255"/>
      <c r="BF143" s="255"/>
      <c r="BG143" s="255"/>
      <c r="BH143" s="255"/>
      <c r="BI143" s="255"/>
      <c r="BJ143" s="255"/>
      <c r="BK143" s="255"/>
      <c r="BL143" s="255"/>
      <c r="BM143" s="255"/>
      <c r="BN143" s="255"/>
      <c r="BO143" s="255"/>
      <c r="BP143" s="255"/>
      <c r="BQ143" s="255"/>
      <c r="BR143" s="255"/>
      <c r="BS143" s="255"/>
      <c r="BT143" s="255"/>
      <c r="BU143" s="255"/>
      <c r="BV143" s="255"/>
      <c r="BW143" s="255"/>
      <c r="BX143" s="255"/>
      <c r="BY143" s="255"/>
      <c r="BZ143" s="255"/>
      <c r="CA143" s="255"/>
      <c r="CB143" s="255"/>
      <c r="CC143" s="255"/>
      <c r="CD143" s="255"/>
      <c r="CE143" s="255"/>
      <c r="CF143" s="255"/>
      <c r="CG143" s="255"/>
      <c r="CH143" s="255"/>
      <c r="CI143" s="255"/>
      <c r="CJ143" s="255"/>
      <c r="CK143" s="255"/>
      <c r="CL143" s="255"/>
      <c r="CM143" s="255"/>
      <c r="CN143" s="255"/>
      <c r="CO143" s="255"/>
      <c r="CP143" s="255"/>
      <c r="CQ143" s="255"/>
      <c r="CR143" s="255"/>
      <c r="CS143" s="255"/>
      <c r="CT143" s="255"/>
      <c r="CU143" s="255"/>
      <c r="CV143" s="255"/>
      <c r="CW143" s="255"/>
      <c r="CX143" s="255"/>
      <c r="CY143" s="255"/>
      <c r="CZ143" s="255"/>
      <c r="DA143" s="255"/>
      <c r="DB143" s="255"/>
      <c r="DC143" s="255"/>
      <c r="DD143" s="255"/>
      <c r="DE143" s="255"/>
      <c r="DF143" s="255"/>
      <c r="DG143" s="255"/>
      <c r="DH143" s="255"/>
      <c r="DI143" s="255"/>
      <c r="DJ143" s="255"/>
      <c r="DK143" s="255"/>
      <c r="DL143" s="255"/>
    </row>
    <row r="144" spans="1:116" x14ac:dyDescent="0.25">
      <c r="A144" s="256" t="s">
        <v>7464</v>
      </c>
      <c r="B144" s="257" t="s">
        <v>7465</v>
      </c>
      <c r="C144" s="260">
        <v>0</v>
      </c>
      <c r="D144" s="261">
        <v>13</v>
      </c>
      <c r="E144" s="260">
        <v>0</v>
      </c>
      <c r="F144" s="260" t="s">
        <v>14</v>
      </c>
      <c r="G144" s="260">
        <v>8.0794128899999998E-2</v>
      </c>
      <c r="H144" s="260">
        <v>33.5</v>
      </c>
      <c r="I144" s="261">
        <v>0</v>
      </c>
      <c r="J144" s="261" t="str">
        <f>IFERROR(VLOOKUP($B144,'Core Indicators'!$E$3:$EU$906,147,FALSE),"x")</f>
        <v>x</v>
      </c>
      <c r="K144" s="262">
        <v>1.1356768608000001</v>
      </c>
      <c r="L144" s="260" t="s">
        <v>14</v>
      </c>
      <c r="M144" s="261">
        <v>96</v>
      </c>
      <c r="N144" s="261">
        <v>62</v>
      </c>
      <c r="O144" s="261" t="str">
        <f>IFERROR(VLOOKUP(B144,'Core Indicators'!$E$3:$G$9906,3,FALSE),"x")</f>
        <v>x</v>
      </c>
      <c r="P144" s="261">
        <v>91605</v>
      </c>
      <c r="Q144" s="255"/>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5"/>
      <c r="BN144" s="255"/>
      <c r="BO144" s="255"/>
      <c r="BP144" s="255"/>
      <c r="BQ144" s="255"/>
      <c r="BR144" s="255"/>
      <c r="BS144" s="255"/>
      <c r="BT144" s="255"/>
      <c r="BU144" s="255"/>
      <c r="BV144" s="255"/>
      <c r="BW144" s="255"/>
      <c r="BX144" s="255"/>
      <c r="BY144" s="255"/>
      <c r="BZ144" s="255"/>
      <c r="CA144" s="255"/>
      <c r="CB144" s="255"/>
      <c r="CC144" s="255"/>
      <c r="CD144" s="255"/>
      <c r="CE144" s="255"/>
      <c r="CF144" s="255"/>
      <c r="CG144" s="255"/>
      <c r="CH144" s="255"/>
      <c r="CI144" s="255"/>
      <c r="CJ144" s="255"/>
      <c r="CK144" s="255"/>
      <c r="CL144" s="255"/>
      <c r="CM144" s="255"/>
      <c r="CN144" s="255"/>
      <c r="CO144" s="255"/>
      <c r="CP144" s="255"/>
      <c r="CQ144" s="255"/>
      <c r="CR144" s="255"/>
      <c r="CS144" s="255"/>
      <c r="CT144" s="255"/>
      <c r="CU144" s="255"/>
      <c r="CV144" s="255"/>
      <c r="CW144" s="255"/>
      <c r="CX144" s="255"/>
      <c r="CY144" s="255"/>
      <c r="CZ144" s="255"/>
      <c r="DA144" s="255"/>
      <c r="DB144" s="255"/>
      <c r="DC144" s="255"/>
      <c r="DD144" s="255"/>
      <c r="DE144" s="255"/>
      <c r="DF144" s="255"/>
      <c r="DG144" s="255"/>
      <c r="DH144" s="255"/>
      <c r="DI144" s="255"/>
      <c r="DJ144" s="255"/>
      <c r="DK144" s="255"/>
      <c r="DL144" s="255"/>
    </row>
    <row r="145" spans="1:116" x14ac:dyDescent="0.25">
      <c r="A145" s="256" t="s">
        <v>7466</v>
      </c>
      <c r="B145" s="257" t="s">
        <v>7467</v>
      </c>
      <c r="C145" s="260">
        <v>0.1065750135</v>
      </c>
      <c r="D145" s="261">
        <v>12</v>
      </c>
      <c r="E145" s="260">
        <v>1.7999999999999999E-2</v>
      </c>
      <c r="F145" s="260">
        <v>6.6</v>
      </c>
      <c r="G145" s="260">
        <v>0.4823245162</v>
      </c>
      <c r="H145" s="260">
        <v>45.7</v>
      </c>
      <c r="I145" s="261">
        <v>6</v>
      </c>
      <c r="J145" s="261" t="str">
        <f>IFERROR(VLOOKUP($B145,'Core Indicators'!$E$3:$EU$906,147,FALSE),"x")</f>
        <v>x</v>
      </c>
      <c r="K145" s="262">
        <v>-0.55640339849999998</v>
      </c>
      <c r="L145" s="260">
        <v>5.75</v>
      </c>
      <c r="M145" s="261">
        <v>65</v>
      </c>
      <c r="N145" s="261">
        <v>28</v>
      </c>
      <c r="O145" s="261" t="str">
        <f>IFERROR(VLOOKUP(B145,'Core Indicators'!$E$3:$G$9906,3,FALSE),"x")</f>
        <v>x</v>
      </c>
      <c r="P145" s="261">
        <v>397300</v>
      </c>
      <c r="Q145" s="255"/>
      <c r="R145" s="255"/>
      <c r="S145" s="255"/>
      <c r="T145" s="255"/>
      <c r="U145" s="255"/>
      <c r="V145" s="255"/>
      <c r="W145" s="255"/>
      <c r="X145" s="255"/>
      <c r="Y145" s="255"/>
      <c r="Z145" s="255"/>
      <c r="AA145" s="255"/>
      <c r="AB145" s="255"/>
      <c r="AC145" s="255"/>
      <c r="AD145" s="255"/>
      <c r="AE145" s="255"/>
      <c r="AF145" s="255"/>
      <c r="AG145" s="255"/>
      <c r="AH145" s="255"/>
      <c r="AI145" s="255"/>
      <c r="AJ145" s="255"/>
      <c r="AK145" s="255"/>
      <c r="AL145" s="255"/>
      <c r="AM145" s="255"/>
      <c r="AN145" s="255"/>
      <c r="AO145" s="255"/>
      <c r="AP145" s="255"/>
      <c r="AQ145" s="255"/>
      <c r="AR145" s="255"/>
      <c r="AS145" s="255"/>
      <c r="AT145" s="255"/>
      <c r="AU145" s="255"/>
      <c r="AV145" s="255"/>
      <c r="AW145" s="255"/>
      <c r="AX145" s="255"/>
      <c r="AY145" s="255"/>
      <c r="AZ145" s="255"/>
      <c r="BA145" s="255"/>
      <c r="BB145" s="255"/>
      <c r="BC145" s="255"/>
      <c r="BD145" s="255"/>
      <c r="BE145" s="255"/>
      <c r="BF145" s="255"/>
      <c r="BG145" s="255"/>
      <c r="BH145" s="255"/>
      <c r="BI145" s="255"/>
      <c r="BJ145" s="255"/>
      <c r="BK145" s="255"/>
      <c r="BL145" s="255"/>
      <c r="BM145" s="255"/>
      <c r="BN145" s="255"/>
      <c r="BO145" s="255"/>
      <c r="BP145" s="255"/>
      <c r="BQ145" s="255"/>
      <c r="BR145" s="255"/>
      <c r="BS145" s="255"/>
      <c r="BT145" s="255"/>
      <c r="BU145" s="255"/>
      <c r="BV145" s="255"/>
      <c r="BW145" s="255"/>
      <c r="BX145" s="255"/>
      <c r="BY145" s="255"/>
      <c r="BZ145" s="255"/>
      <c r="CA145" s="255"/>
      <c r="CB145" s="255"/>
      <c r="CC145" s="255"/>
      <c r="CD145" s="255"/>
      <c r="CE145" s="255"/>
      <c r="CF145" s="255"/>
      <c r="CG145" s="255"/>
      <c r="CH145" s="255"/>
      <c r="CI145" s="255"/>
      <c r="CJ145" s="255"/>
      <c r="CK145" s="255"/>
      <c r="CL145" s="255"/>
      <c r="CM145" s="255"/>
      <c r="CN145" s="255"/>
      <c r="CO145" s="255"/>
      <c r="CP145" s="255"/>
      <c r="CQ145" s="255"/>
      <c r="CR145" s="255"/>
      <c r="CS145" s="255"/>
      <c r="CT145" s="255"/>
      <c r="CU145" s="255"/>
      <c r="CV145" s="255"/>
      <c r="CW145" s="255"/>
      <c r="CX145" s="255"/>
      <c r="CY145" s="255"/>
      <c r="CZ145" s="255"/>
      <c r="DA145" s="255"/>
      <c r="DB145" s="255"/>
      <c r="DC145" s="255"/>
      <c r="DD145" s="255"/>
      <c r="DE145" s="255"/>
      <c r="DF145" s="255"/>
      <c r="DG145" s="255"/>
      <c r="DH145" s="255"/>
      <c r="DI145" s="255"/>
      <c r="DJ145" s="255"/>
      <c r="DK145" s="255"/>
      <c r="DL145" s="255"/>
    </row>
    <row r="146" spans="1:116" x14ac:dyDescent="0.25">
      <c r="A146" s="256" t="s">
        <v>228</v>
      </c>
      <c r="B146" s="257" t="s">
        <v>7468</v>
      </c>
      <c r="C146" s="260">
        <v>0</v>
      </c>
      <c r="D146" s="261" t="s">
        <v>14</v>
      </c>
      <c r="E146" s="260">
        <v>0</v>
      </c>
      <c r="F146" s="260" t="s">
        <v>14</v>
      </c>
      <c r="G146" s="260" t="s">
        <v>14</v>
      </c>
      <c r="H146" s="260">
        <v>33.700000000000003</v>
      </c>
      <c r="I146" s="261">
        <v>6</v>
      </c>
      <c r="J146" s="261">
        <f>IFERROR(VLOOKUP($B146,'Core Indicators'!$E$3:$EU$906,147,FALSE),"x")</f>
        <v>37</v>
      </c>
      <c r="K146" s="262">
        <v>-0.48548009990000002</v>
      </c>
      <c r="L146" s="260" t="s">
        <v>14</v>
      </c>
      <c r="M146" s="261">
        <v>11</v>
      </c>
      <c r="N146" s="261" t="s">
        <v>14</v>
      </c>
      <c r="O146" s="261">
        <f>IFERROR(VLOOKUP(B146,'Core Indicators'!$E$3:$G$9906,3,FALSE),"x")</f>
        <v>5355000</v>
      </c>
      <c r="P146" s="261">
        <v>6020</v>
      </c>
      <c r="Q146" s="255"/>
      <c r="R146" s="255"/>
      <c r="S146" s="255"/>
      <c r="T146" s="255"/>
      <c r="U146" s="255"/>
      <c r="V146" s="255"/>
      <c r="W146" s="255"/>
      <c r="X146" s="255"/>
      <c r="Y146" s="255"/>
      <c r="Z146" s="255"/>
      <c r="AA146" s="255"/>
      <c r="AB146" s="255"/>
      <c r="AC146" s="255"/>
      <c r="AD146" s="255"/>
      <c r="AE146" s="255"/>
      <c r="AF146" s="255"/>
      <c r="AG146" s="255"/>
      <c r="AH146" s="255"/>
      <c r="AI146" s="255"/>
      <c r="AJ146" s="255"/>
      <c r="AK146" s="255"/>
      <c r="AL146" s="255"/>
      <c r="AM146" s="255"/>
      <c r="AN146" s="255"/>
      <c r="AO146" s="255"/>
      <c r="AP146" s="255"/>
      <c r="AQ146" s="255"/>
      <c r="AR146" s="255"/>
      <c r="AS146" s="255"/>
      <c r="AT146" s="255"/>
      <c r="AU146" s="255"/>
      <c r="AV146" s="255"/>
      <c r="AW146" s="255"/>
      <c r="AX146" s="255"/>
      <c r="AY146" s="255"/>
      <c r="AZ146" s="255"/>
      <c r="BA146" s="255"/>
      <c r="BB146" s="255"/>
      <c r="BC146" s="255"/>
      <c r="BD146" s="255"/>
      <c r="BE146" s="255"/>
      <c r="BF146" s="255"/>
      <c r="BG146" s="255"/>
      <c r="BH146" s="255"/>
      <c r="BI146" s="255"/>
      <c r="BJ146" s="255"/>
      <c r="BK146" s="255"/>
      <c r="BL146" s="255"/>
      <c r="BM146" s="255"/>
      <c r="BN146" s="255"/>
      <c r="BO146" s="255"/>
      <c r="BP146" s="255"/>
      <c r="BQ146" s="255"/>
      <c r="BR146" s="255"/>
      <c r="BS146" s="255"/>
      <c r="BT146" s="255"/>
      <c r="BU146" s="255"/>
      <c r="BV146" s="255"/>
      <c r="BW146" s="255"/>
      <c r="BX146" s="255"/>
      <c r="BY146" s="255"/>
      <c r="BZ146" s="255"/>
      <c r="CA146" s="255"/>
      <c r="CB146" s="255"/>
      <c r="CC146" s="255"/>
      <c r="CD146" s="255"/>
      <c r="CE146" s="255"/>
      <c r="CF146" s="255"/>
      <c r="CG146" s="255"/>
      <c r="CH146" s="255"/>
      <c r="CI146" s="255"/>
      <c r="CJ146" s="255"/>
      <c r="CK146" s="255"/>
      <c r="CL146" s="255"/>
      <c r="CM146" s="255"/>
      <c r="CN146" s="255"/>
      <c r="CO146" s="255"/>
      <c r="CP146" s="255"/>
      <c r="CQ146" s="255"/>
      <c r="CR146" s="255"/>
      <c r="CS146" s="255"/>
      <c r="CT146" s="255"/>
      <c r="CU146" s="255"/>
      <c r="CV146" s="255"/>
      <c r="CW146" s="255"/>
      <c r="CX146" s="255"/>
      <c r="CY146" s="255"/>
      <c r="CZ146" s="255"/>
      <c r="DA146" s="255"/>
      <c r="DB146" s="255"/>
      <c r="DC146" s="255"/>
      <c r="DD146" s="255"/>
      <c r="DE146" s="255"/>
      <c r="DF146" s="255"/>
      <c r="DG146" s="255"/>
      <c r="DH146" s="255"/>
      <c r="DI146" s="255"/>
      <c r="DJ146" s="255"/>
      <c r="DK146" s="255"/>
      <c r="DL146" s="255"/>
    </row>
    <row r="147" spans="1:116" x14ac:dyDescent="0.25">
      <c r="A147" s="256" t="s">
        <v>7469</v>
      </c>
      <c r="B147" s="257" t="s">
        <v>7470</v>
      </c>
      <c r="C147" s="260">
        <v>0.98654400079999993</v>
      </c>
      <c r="D147" s="261">
        <v>2</v>
      </c>
      <c r="E147" s="260">
        <v>0</v>
      </c>
      <c r="F147" s="260">
        <v>3.9</v>
      </c>
      <c r="G147" s="260">
        <v>0.20243781869999999</v>
      </c>
      <c r="H147" s="260" t="s">
        <v>14</v>
      </c>
      <c r="I147" s="261">
        <v>0</v>
      </c>
      <c r="J147" s="261" t="str">
        <f>IFERROR(VLOOKUP($B147,'Core Indicators'!$E$3:$EU$906,147,FALSE),"x")</f>
        <v>x</v>
      </c>
      <c r="K147" s="262">
        <v>0.73431843519999995</v>
      </c>
      <c r="L147" s="260">
        <v>3.75</v>
      </c>
      <c r="M147" s="261">
        <v>25</v>
      </c>
      <c r="N147" s="261">
        <v>62</v>
      </c>
      <c r="O147" s="261" t="str">
        <f>IFERROR(VLOOKUP(B147,'Core Indicators'!$E$3:$G$9906,3,FALSE),"x")</f>
        <v>x</v>
      </c>
      <c r="P147" s="261">
        <v>11610</v>
      </c>
      <c r="Q147" s="255"/>
      <c r="R147" s="255"/>
      <c r="S147" s="255"/>
      <c r="T147" s="255"/>
      <c r="U147" s="255"/>
      <c r="V147" s="255"/>
      <c r="W147" s="255"/>
      <c r="X147" s="255"/>
      <c r="Y147" s="255"/>
      <c r="Z147" s="255"/>
      <c r="AA147" s="255"/>
      <c r="AB147" s="255"/>
      <c r="AC147" s="255"/>
      <c r="AD147" s="255"/>
      <c r="AE147" s="255"/>
      <c r="AF147" s="255"/>
      <c r="AG147" s="255"/>
      <c r="AH147" s="255"/>
      <c r="AI147" s="255"/>
      <c r="AJ147" s="255"/>
      <c r="AK147" s="255"/>
      <c r="AL147" s="255"/>
      <c r="AM147" s="255"/>
      <c r="AN147" s="255"/>
      <c r="AO147" s="255"/>
      <c r="AP147" s="255"/>
      <c r="AQ147" s="255"/>
      <c r="AR147" s="255"/>
      <c r="AS147" s="255"/>
      <c r="AT147" s="255"/>
      <c r="AU147" s="255"/>
      <c r="AV147" s="255"/>
      <c r="AW147" s="255"/>
      <c r="AX147" s="255"/>
      <c r="AY147" s="255"/>
      <c r="AZ147" s="255"/>
      <c r="BA147" s="255"/>
      <c r="BB147" s="255"/>
      <c r="BC147" s="255"/>
      <c r="BD147" s="255"/>
      <c r="BE147" s="255"/>
      <c r="BF147" s="255"/>
      <c r="BG147" s="255"/>
      <c r="BH147" s="255"/>
      <c r="BI147" s="255"/>
      <c r="BJ147" s="255"/>
      <c r="BK147" s="255"/>
      <c r="BL147" s="255"/>
      <c r="BM147" s="255"/>
      <c r="BN147" s="255"/>
      <c r="BO147" s="255"/>
      <c r="BP147" s="255"/>
      <c r="BQ147" s="255"/>
      <c r="BR147" s="255"/>
      <c r="BS147" s="255"/>
      <c r="BT147" s="255"/>
      <c r="BU147" s="255"/>
      <c r="BV147" s="255"/>
      <c r="BW147" s="255"/>
      <c r="BX147" s="255"/>
      <c r="BY147" s="255"/>
      <c r="BZ147" s="255"/>
      <c r="CA147" s="255"/>
      <c r="CB147" s="255"/>
      <c r="CC147" s="255"/>
      <c r="CD147" s="255"/>
      <c r="CE147" s="255"/>
      <c r="CF147" s="255"/>
      <c r="CG147" s="255"/>
      <c r="CH147" s="255"/>
      <c r="CI147" s="255"/>
      <c r="CJ147" s="255"/>
      <c r="CK147" s="255"/>
      <c r="CL147" s="255"/>
      <c r="CM147" s="255"/>
      <c r="CN147" s="255"/>
      <c r="CO147" s="255"/>
      <c r="CP147" s="255"/>
      <c r="CQ147" s="255"/>
      <c r="CR147" s="255"/>
      <c r="CS147" s="255"/>
      <c r="CT147" s="255"/>
      <c r="CU147" s="255"/>
      <c r="CV147" s="255"/>
      <c r="CW147" s="255"/>
      <c r="CX147" s="255"/>
      <c r="CY147" s="255"/>
      <c r="CZ147" s="255"/>
      <c r="DA147" s="255"/>
      <c r="DB147" s="255"/>
      <c r="DC147" s="255"/>
      <c r="DD147" s="255"/>
      <c r="DE147" s="255"/>
      <c r="DF147" s="255"/>
      <c r="DG147" s="255"/>
      <c r="DH147" s="255"/>
      <c r="DI147" s="255"/>
      <c r="DJ147" s="255"/>
      <c r="DK147" s="255"/>
      <c r="DL147" s="255"/>
    </row>
    <row r="148" spans="1:116" x14ac:dyDescent="0.25">
      <c r="A148" s="256" t="s">
        <v>7471</v>
      </c>
      <c r="B148" s="257" t="s">
        <v>7472</v>
      </c>
      <c r="C148" s="260" t="s">
        <v>14</v>
      </c>
      <c r="D148" s="261" t="s">
        <v>14</v>
      </c>
      <c r="E148" s="260" t="s">
        <v>14</v>
      </c>
      <c r="F148" s="260" t="s">
        <v>14</v>
      </c>
      <c r="G148" s="260" t="s">
        <v>14</v>
      </c>
      <c r="H148" s="260">
        <v>29</v>
      </c>
      <c r="I148" s="261" t="s">
        <v>14</v>
      </c>
      <c r="J148" s="261" t="str">
        <f>IFERROR(VLOOKUP($B148,'Core Indicators'!$E$3:$EU$906,147,FALSE),"x")</f>
        <v>x</v>
      </c>
      <c r="K148" s="262" t="s">
        <v>14</v>
      </c>
      <c r="L148" s="260" t="s">
        <v>14</v>
      </c>
      <c r="M148" s="261" t="s">
        <v>14</v>
      </c>
      <c r="N148" s="261" t="s">
        <v>14</v>
      </c>
      <c r="O148" s="261" t="str">
        <f>IFERROR(VLOOKUP(B148,'Core Indicators'!$E$3:$G$9906,3,FALSE),"x")</f>
        <v>x</v>
      </c>
      <c r="P148" s="261" t="s">
        <v>14</v>
      </c>
      <c r="Q148" s="255"/>
      <c r="R148" s="255"/>
      <c r="S148" s="255"/>
      <c r="T148" s="255"/>
      <c r="U148" s="255"/>
      <c r="V148" s="255"/>
      <c r="W148" s="255"/>
      <c r="X148" s="255"/>
      <c r="Y148" s="255"/>
      <c r="Z148" s="255"/>
      <c r="AA148" s="255"/>
      <c r="AB148" s="255"/>
      <c r="AC148" s="255"/>
      <c r="AD148" s="255"/>
      <c r="AE148" s="255"/>
      <c r="AF148" s="255"/>
      <c r="AG148" s="255"/>
      <c r="AH148" s="255"/>
      <c r="AI148" s="255"/>
      <c r="AJ148" s="255"/>
      <c r="AK148" s="255"/>
      <c r="AL148" s="255"/>
      <c r="AM148" s="255"/>
      <c r="AN148" s="255"/>
      <c r="AO148" s="255"/>
      <c r="AP148" s="255"/>
      <c r="AQ148" s="255"/>
      <c r="AR148" s="255"/>
      <c r="AS148" s="255"/>
      <c r="AT148" s="255"/>
      <c r="AU148" s="255"/>
      <c r="AV148" s="255"/>
      <c r="AW148" s="255"/>
      <c r="AX148" s="255"/>
      <c r="AY148" s="255"/>
      <c r="AZ148" s="255"/>
      <c r="BA148" s="255"/>
      <c r="BB148" s="255"/>
      <c r="BC148" s="255"/>
      <c r="BD148" s="255"/>
      <c r="BE148" s="255"/>
      <c r="BF148" s="255"/>
      <c r="BG148" s="255"/>
      <c r="BH148" s="255"/>
      <c r="BI148" s="255"/>
      <c r="BJ148" s="255"/>
      <c r="BK148" s="255"/>
      <c r="BL148" s="255"/>
      <c r="BM148" s="255"/>
      <c r="BN148" s="255"/>
      <c r="BO148" s="255"/>
      <c r="BP148" s="255"/>
      <c r="BQ148" s="255"/>
      <c r="BR148" s="255"/>
      <c r="BS148" s="255"/>
      <c r="BT148" s="255"/>
      <c r="BU148" s="255"/>
      <c r="BV148" s="255"/>
      <c r="BW148" s="255"/>
      <c r="BX148" s="255"/>
      <c r="BY148" s="255"/>
      <c r="BZ148" s="255"/>
      <c r="CA148" s="255"/>
      <c r="CB148" s="255"/>
      <c r="CC148" s="255"/>
      <c r="CD148" s="255"/>
      <c r="CE148" s="255"/>
      <c r="CF148" s="255"/>
      <c r="CG148" s="255"/>
      <c r="CH148" s="255"/>
      <c r="CI148" s="255"/>
      <c r="CJ148" s="255"/>
      <c r="CK148" s="255"/>
      <c r="CL148" s="255"/>
      <c r="CM148" s="255"/>
      <c r="CN148" s="255"/>
      <c r="CO148" s="255"/>
      <c r="CP148" s="255"/>
      <c r="CQ148" s="255"/>
      <c r="CR148" s="255"/>
      <c r="CS148" s="255"/>
      <c r="CT148" s="255"/>
      <c r="CU148" s="255"/>
      <c r="CV148" s="255"/>
      <c r="CW148" s="255"/>
      <c r="CX148" s="255"/>
      <c r="CY148" s="255"/>
      <c r="CZ148" s="255"/>
      <c r="DA148" s="255"/>
      <c r="DB148" s="255"/>
      <c r="DC148" s="255"/>
      <c r="DD148" s="255"/>
      <c r="DE148" s="255"/>
      <c r="DF148" s="255"/>
      <c r="DG148" s="255"/>
      <c r="DH148" s="255"/>
      <c r="DI148" s="255"/>
      <c r="DJ148" s="255"/>
      <c r="DK148" s="255"/>
      <c r="DL148" s="255"/>
    </row>
    <row r="149" spans="1:116" x14ac:dyDescent="0.25">
      <c r="A149" s="256" t="s">
        <v>7473</v>
      </c>
      <c r="B149" s="257" t="s">
        <v>7474</v>
      </c>
      <c r="C149" s="260">
        <v>0.29808903580000001</v>
      </c>
      <c r="D149" s="261">
        <v>8</v>
      </c>
      <c r="E149" s="260">
        <v>2.7E-2</v>
      </c>
      <c r="F149" s="260">
        <v>7.65</v>
      </c>
      <c r="G149" s="260">
        <v>0.31603010729999997</v>
      </c>
      <c r="H149" s="260">
        <v>35.799999999999997</v>
      </c>
      <c r="I149" s="261">
        <v>4</v>
      </c>
      <c r="J149" s="261" t="str">
        <f>IFERROR(VLOOKUP($B149,'Core Indicators'!$E$3:$EU$906,147,FALSE),"x")</f>
        <v>x</v>
      </c>
      <c r="K149" s="262">
        <v>0.36400461200000001</v>
      </c>
      <c r="L149" s="260">
        <v>6.75</v>
      </c>
      <c r="M149" s="261">
        <v>83</v>
      </c>
      <c r="N149" s="261">
        <v>44</v>
      </c>
      <c r="O149" s="261" t="str">
        <f>IFERROR(VLOOKUP(B149,'Core Indicators'!$E$3:$G$9906,3,FALSE),"x")</f>
        <v>x</v>
      </c>
      <c r="P149" s="261">
        <v>230080</v>
      </c>
      <c r="Q149" s="255"/>
      <c r="R149" s="255"/>
      <c r="S149" s="255"/>
      <c r="T149" s="255"/>
      <c r="U149" s="255"/>
      <c r="V149" s="255"/>
      <c r="W149" s="255"/>
      <c r="X149" s="255"/>
      <c r="Y149" s="255"/>
      <c r="Z149" s="255"/>
      <c r="AA149" s="255"/>
      <c r="AB149" s="255"/>
      <c r="AC149" s="255"/>
      <c r="AD149" s="255"/>
      <c r="AE149" s="255"/>
      <c r="AF149" s="255"/>
      <c r="AG149" s="255"/>
      <c r="AH149" s="255"/>
      <c r="AI149" s="255"/>
      <c r="AJ149" s="255"/>
      <c r="AK149" s="255"/>
      <c r="AL149" s="255"/>
      <c r="AM149" s="255"/>
      <c r="AN149" s="255"/>
      <c r="AO149" s="255"/>
      <c r="AP149" s="255"/>
      <c r="AQ149" s="255"/>
      <c r="AR149" s="255"/>
      <c r="AS149" s="255"/>
      <c r="AT149" s="255"/>
      <c r="AU149" s="255"/>
      <c r="AV149" s="255"/>
      <c r="AW149" s="255"/>
      <c r="AX149" s="255"/>
      <c r="AY149" s="255"/>
      <c r="AZ149" s="255"/>
      <c r="BA149" s="255"/>
      <c r="BB149" s="255"/>
      <c r="BC149" s="255"/>
      <c r="BD149" s="255"/>
      <c r="BE149" s="255"/>
      <c r="BF149" s="255"/>
      <c r="BG149" s="255"/>
      <c r="BH149" s="255"/>
      <c r="BI149" s="255"/>
      <c r="BJ149" s="255"/>
      <c r="BK149" s="255"/>
      <c r="BL149" s="255"/>
      <c r="BM149" s="255"/>
      <c r="BN149" s="255"/>
      <c r="BO149" s="255"/>
      <c r="BP149" s="255"/>
      <c r="BQ149" s="255"/>
      <c r="BR149" s="255"/>
      <c r="BS149" s="255"/>
      <c r="BT149" s="255"/>
      <c r="BU149" s="255"/>
      <c r="BV149" s="255"/>
      <c r="BW149" s="255"/>
      <c r="BX149" s="255"/>
      <c r="BY149" s="255"/>
      <c r="BZ149" s="255"/>
      <c r="CA149" s="255"/>
      <c r="CB149" s="255"/>
      <c r="CC149" s="255"/>
      <c r="CD149" s="255"/>
      <c r="CE149" s="255"/>
      <c r="CF149" s="255"/>
      <c r="CG149" s="255"/>
      <c r="CH149" s="255"/>
      <c r="CI149" s="255"/>
      <c r="CJ149" s="255"/>
      <c r="CK149" s="255"/>
      <c r="CL149" s="255"/>
      <c r="CM149" s="255"/>
      <c r="CN149" s="255"/>
      <c r="CO149" s="255"/>
      <c r="CP149" s="255"/>
      <c r="CQ149" s="255"/>
      <c r="CR149" s="255"/>
      <c r="CS149" s="255"/>
      <c r="CT149" s="255"/>
      <c r="CU149" s="255"/>
      <c r="CV149" s="255"/>
      <c r="CW149" s="255"/>
      <c r="CX149" s="255"/>
      <c r="CY149" s="255"/>
      <c r="CZ149" s="255"/>
      <c r="DA149" s="255"/>
      <c r="DB149" s="255"/>
      <c r="DC149" s="255"/>
      <c r="DD149" s="255"/>
      <c r="DE149" s="255"/>
      <c r="DF149" s="255"/>
      <c r="DG149" s="255"/>
      <c r="DH149" s="255"/>
      <c r="DI149" s="255"/>
      <c r="DJ149" s="255"/>
      <c r="DK149" s="255"/>
      <c r="DL149" s="255"/>
    </row>
    <row r="150" spans="1:116" x14ac:dyDescent="0.25">
      <c r="A150" s="256" t="s">
        <v>7475</v>
      </c>
      <c r="B150" s="257" t="s">
        <v>7476</v>
      </c>
      <c r="C150" s="260">
        <v>0.34628793000000002</v>
      </c>
      <c r="D150" s="261">
        <v>2</v>
      </c>
      <c r="E150" s="260">
        <v>0.16450000000000001</v>
      </c>
      <c r="F150" s="260">
        <v>4.5</v>
      </c>
      <c r="G150" s="260">
        <v>0.25525934649999998</v>
      </c>
      <c r="H150" s="260">
        <v>37.5</v>
      </c>
      <c r="I150" s="261">
        <v>6</v>
      </c>
      <c r="J150" s="261" t="str">
        <f>IFERROR(VLOOKUP($B150,'Core Indicators'!$E$3:$EU$906,147,FALSE),"x")</f>
        <v>x</v>
      </c>
      <c r="K150" s="262">
        <v>-0.72368854280000006</v>
      </c>
      <c r="L150" s="260">
        <v>4</v>
      </c>
      <c r="M150" s="261">
        <v>20</v>
      </c>
      <c r="N150" s="261">
        <v>28</v>
      </c>
      <c r="O150" s="261" t="str">
        <f>IFERROR(VLOOKUP(B150,'Core Indicators'!$E$3:$G$9906,3,FALSE),"x")</f>
        <v>x</v>
      </c>
      <c r="P150" s="261">
        <v>16376870</v>
      </c>
      <c r="Q150" s="255"/>
      <c r="R150" s="255"/>
      <c r="S150" s="255"/>
      <c r="T150" s="255"/>
      <c r="U150" s="255"/>
      <c r="V150" s="255"/>
      <c r="W150" s="255"/>
      <c r="X150" s="255"/>
      <c r="Y150" s="255"/>
      <c r="Z150" s="255"/>
      <c r="AA150" s="255"/>
      <c r="AB150" s="255"/>
      <c r="AC150" s="255"/>
      <c r="AD150" s="255"/>
      <c r="AE150" s="255"/>
      <c r="AF150" s="255"/>
      <c r="AG150" s="255"/>
      <c r="AH150" s="255"/>
      <c r="AI150" s="255"/>
      <c r="AJ150" s="255"/>
      <c r="AK150" s="255"/>
      <c r="AL150" s="255"/>
      <c r="AM150" s="255"/>
      <c r="AN150" s="255"/>
      <c r="AO150" s="255"/>
      <c r="AP150" s="255"/>
      <c r="AQ150" s="255"/>
      <c r="AR150" s="255"/>
      <c r="AS150" s="255"/>
      <c r="AT150" s="255"/>
      <c r="AU150" s="255"/>
      <c r="AV150" s="255"/>
      <c r="AW150" s="255"/>
      <c r="AX150" s="255"/>
      <c r="AY150" s="255"/>
      <c r="AZ150" s="255"/>
      <c r="BA150" s="255"/>
      <c r="BB150" s="255"/>
      <c r="BC150" s="255"/>
      <c r="BD150" s="255"/>
      <c r="BE150" s="255"/>
      <c r="BF150" s="255"/>
      <c r="BG150" s="255"/>
      <c r="BH150" s="255"/>
      <c r="BI150" s="255"/>
      <c r="BJ150" s="255"/>
      <c r="BK150" s="255"/>
      <c r="BL150" s="255"/>
      <c r="BM150" s="255"/>
      <c r="BN150" s="255"/>
      <c r="BO150" s="255"/>
      <c r="BP150" s="255"/>
      <c r="BQ150" s="255"/>
      <c r="BR150" s="255"/>
      <c r="BS150" s="255"/>
      <c r="BT150" s="255"/>
      <c r="BU150" s="255"/>
      <c r="BV150" s="255"/>
      <c r="BW150" s="255"/>
      <c r="BX150" s="255"/>
      <c r="BY150" s="255"/>
      <c r="BZ150" s="255"/>
      <c r="CA150" s="255"/>
      <c r="CB150" s="255"/>
      <c r="CC150" s="255"/>
      <c r="CD150" s="255"/>
      <c r="CE150" s="255"/>
      <c r="CF150" s="255"/>
      <c r="CG150" s="255"/>
      <c r="CH150" s="255"/>
      <c r="CI150" s="255"/>
      <c r="CJ150" s="255"/>
      <c r="CK150" s="255"/>
      <c r="CL150" s="255"/>
      <c r="CM150" s="255"/>
      <c r="CN150" s="255"/>
      <c r="CO150" s="255"/>
      <c r="CP150" s="255"/>
      <c r="CQ150" s="255"/>
      <c r="CR150" s="255"/>
      <c r="CS150" s="255"/>
      <c r="CT150" s="255"/>
      <c r="CU150" s="255"/>
      <c r="CV150" s="255"/>
      <c r="CW150" s="255"/>
      <c r="CX150" s="255"/>
      <c r="CY150" s="255"/>
      <c r="CZ150" s="255"/>
      <c r="DA150" s="255"/>
      <c r="DB150" s="255"/>
      <c r="DC150" s="255"/>
      <c r="DD150" s="255"/>
      <c r="DE150" s="255"/>
      <c r="DF150" s="255"/>
      <c r="DG150" s="255"/>
      <c r="DH150" s="255"/>
      <c r="DI150" s="255"/>
      <c r="DJ150" s="255"/>
      <c r="DK150" s="255"/>
      <c r="DL150" s="255"/>
    </row>
    <row r="151" spans="1:116" x14ac:dyDescent="0.25">
      <c r="A151" s="256" t="s">
        <v>641</v>
      </c>
      <c r="B151" s="257" t="s">
        <v>7477</v>
      </c>
      <c r="C151" s="260">
        <v>0.27190004229999998</v>
      </c>
      <c r="D151" s="261">
        <v>5</v>
      </c>
      <c r="E151" s="260">
        <v>0.84</v>
      </c>
      <c r="F151" s="260">
        <v>3.9833333333000001</v>
      </c>
      <c r="G151" s="260">
        <v>0.41238544770000002</v>
      </c>
      <c r="H151" s="260">
        <v>43.7</v>
      </c>
      <c r="I151" s="261">
        <v>6</v>
      </c>
      <c r="J151" s="261" t="str">
        <f>IFERROR(VLOOKUP($B151,'Core Indicators'!$E$3:$EU$906,147,FALSE),"x")</f>
        <v>x</v>
      </c>
      <c r="K151" s="262">
        <v>7.6188184300000003E-2</v>
      </c>
      <c r="L151" s="260">
        <v>3.75</v>
      </c>
      <c r="M151" s="261">
        <v>22</v>
      </c>
      <c r="N151" s="261">
        <v>53</v>
      </c>
      <c r="O151" s="261">
        <f>IFERROR(VLOOKUP(B151,'Core Indicators'!$E$3:$G$9906,3,FALSE),"x")</f>
        <v>9661000</v>
      </c>
      <c r="P151" s="261">
        <v>24670</v>
      </c>
      <c r="Q151" s="255"/>
      <c r="R151" s="255"/>
      <c r="S151" s="255"/>
      <c r="T151" s="255"/>
      <c r="U151" s="255"/>
      <c r="V151" s="255"/>
      <c r="W151" s="255"/>
      <c r="X151" s="255"/>
      <c r="Y151" s="255"/>
      <c r="Z151" s="255"/>
      <c r="AA151" s="255"/>
      <c r="AB151" s="255"/>
      <c r="AC151" s="255"/>
      <c r="AD151" s="255"/>
      <c r="AE151" s="255"/>
      <c r="AF151" s="255"/>
      <c r="AG151" s="255"/>
      <c r="AH151" s="255"/>
      <c r="AI151" s="255"/>
      <c r="AJ151" s="255"/>
      <c r="AK151" s="255"/>
      <c r="AL151" s="255"/>
      <c r="AM151" s="255"/>
      <c r="AN151" s="255"/>
      <c r="AO151" s="255"/>
      <c r="AP151" s="255"/>
      <c r="AQ151" s="255"/>
      <c r="AR151" s="255"/>
      <c r="AS151" s="255"/>
      <c r="AT151" s="255"/>
      <c r="AU151" s="255"/>
      <c r="AV151" s="255"/>
      <c r="AW151" s="255"/>
      <c r="AX151" s="255"/>
      <c r="AY151" s="255"/>
      <c r="AZ151" s="255"/>
      <c r="BA151" s="255"/>
      <c r="BB151" s="255"/>
      <c r="BC151" s="255"/>
      <c r="BD151" s="255"/>
      <c r="BE151" s="255"/>
      <c r="BF151" s="255"/>
      <c r="BG151" s="255"/>
      <c r="BH151" s="255"/>
      <c r="BI151" s="255"/>
      <c r="BJ151" s="255"/>
      <c r="BK151" s="255"/>
      <c r="BL151" s="255"/>
      <c r="BM151" s="255"/>
      <c r="BN151" s="255"/>
      <c r="BO151" s="255"/>
      <c r="BP151" s="255"/>
      <c r="BQ151" s="255"/>
      <c r="BR151" s="255"/>
      <c r="BS151" s="255"/>
      <c r="BT151" s="255"/>
      <c r="BU151" s="255"/>
      <c r="BV151" s="255"/>
      <c r="BW151" s="255"/>
      <c r="BX151" s="255"/>
      <c r="BY151" s="255"/>
      <c r="BZ151" s="255"/>
      <c r="CA151" s="255"/>
      <c r="CB151" s="255"/>
      <c r="CC151" s="255"/>
      <c r="CD151" s="255"/>
      <c r="CE151" s="255"/>
      <c r="CF151" s="255"/>
      <c r="CG151" s="255"/>
      <c r="CH151" s="255"/>
      <c r="CI151" s="255"/>
      <c r="CJ151" s="255"/>
      <c r="CK151" s="255"/>
      <c r="CL151" s="255"/>
      <c r="CM151" s="255"/>
      <c r="CN151" s="255"/>
      <c r="CO151" s="255"/>
      <c r="CP151" s="255"/>
      <c r="CQ151" s="255"/>
      <c r="CR151" s="255"/>
      <c r="CS151" s="255"/>
      <c r="CT151" s="255"/>
      <c r="CU151" s="255"/>
      <c r="CV151" s="255"/>
      <c r="CW151" s="255"/>
      <c r="CX151" s="255"/>
      <c r="CY151" s="255"/>
      <c r="CZ151" s="255"/>
      <c r="DA151" s="255"/>
      <c r="DB151" s="255"/>
      <c r="DC151" s="255"/>
      <c r="DD151" s="255"/>
      <c r="DE151" s="255"/>
      <c r="DF151" s="255"/>
      <c r="DG151" s="255"/>
      <c r="DH151" s="255"/>
      <c r="DI151" s="255"/>
      <c r="DJ151" s="255"/>
      <c r="DK151" s="255"/>
      <c r="DL151" s="255"/>
    </row>
    <row r="152" spans="1:116" x14ac:dyDescent="0.25">
      <c r="A152" s="256" t="s">
        <v>7478</v>
      </c>
      <c r="B152" s="257" t="s">
        <v>7479</v>
      </c>
      <c r="C152" s="260">
        <v>0.77989999290000012</v>
      </c>
      <c r="D152" s="261">
        <v>0</v>
      </c>
      <c r="E152" s="260">
        <v>0.17</v>
      </c>
      <c r="F152" s="260">
        <v>2.4500000000000002</v>
      </c>
      <c r="G152" s="260">
        <v>0.2235342192</v>
      </c>
      <c r="H152" s="260" t="s">
        <v>14</v>
      </c>
      <c r="I152" s="261">
        <v>10</v>
      </c>
      <c r="J152" s="261" t="str">
        <f>IFERROR(VLOOKUP($B152,'Core Indicators'!$E$3:$EU$906,147,FALSE),"x")</f>
        <v>x</v>
      </c>
      <c r="K152" s="262">
        <v>0.16855593029999999</v>
      </c>
      <c r="L152" s="260">
        <v>2.25</v>
      </c>
      <c r="M152" s="261">
        <v>7</v>
      </c>
      <c r="N152" s="261">
        <v>53</v>
      </c>
      <c r="O152" s="261" t="str">
        <f>IFERROR(VLOOKUP(B152,'Core Indicators'!$E$3:$G$9906,3,FALSE),"x")</f>
        <v>x</v>
      </c>
      <c r="P152" s="261">
        <v>2149690</v>
      </c>
      <c r="Q152" s="255"/>
      <c r="R152" s="255"/>
      <c r="S152" s="255"/>
      <c r="T152" s="255"/>
      <c r="U152" s="255"/>
      <c r="V152" s="255"/>
      <c r="W152" s="255"/>
      <c r="X152" s="255"/>
      <c r="Y152" s="255"/>
      <c r="Z152" s="255"/>
      <c r="AA152" s="255"/>
      <c r="AB152" s="255"/>
      <c r="AC152" s="255"/>
      <c r="AD152" s="255"/>
      <c r="AE152" s="255"/>
      <c r="AF152" s="255"/>
      <c r="AG152" s="255"/>
      <c r="AH152" s="255"/>
      <c r="AI152" s="255"/>
      <c r="AJ152" s="255"/>
      <c r="AK152" s="255"/>
      <c r="AL152" s="255"/>
      <c r="AM152" s="255"/>
      <c r="AN152" s="255"/>
      <c r="AO152" s="255"/>
      <c r="AP152" s="255"/>
      <c r="AQ152" s="255"/>
      <c r="AR152" s="255"/>
      <c r="AS152" s="255"/>
      <c r="AT152" s="255"/>
      <c r="AU152" s="255"/>
      <c r="AV152" s="255"/>
      <c r="AW152" s="255"/>
      <c r="AX152" s="255"/>
      <c r="AY152" s="255"/>
      <c r="AZ152" s="255"/>
      <c r="BA152" s="255"/>
      <c r="BB152" s="255"/>
      <c r="BC152" s="255"/>
      <c r="BD152" s="255"/>
      <c r="BE152" s="255"/>
      <c r="BF152" s="255"/>
      <c r="BG152" s="255"/>
      <c r="BH152" s="255"/>
      <c r="BI152" s="255"/>
      <c r="BJ152" s="255"/>
      <c r="BK152" s="255"/>
      <c r="BL152" s="255"/>
      <c r="BM152" s="255"/>
      <c r="BN152" s="255"/>
      <c r="BO152" s="255"/>
      <c r="BP152" s="255"/>
      <c r="BQ152" s="255"/>
      <c r="BR152" s="255"/>
      <c r="BS152" s="255"/>
      <c r="BT152" s="255"/>
      <c r="BU152" s="255"/>
      <c r="BV152" s="255"/>
      <c r="BW152" s="255"/>
      <c r="BX152" s="255"/>
      <c r="BY152" s="255"/>
      <c r="BZ152" s="255"/>
      <c r="CA152" s="255"/>
      <c r="CB152" s="255"/>
      <c r="CC152" s="255"/>
      <c r="CD152" s="255"/>
      <c r="CE152" s="255"/>
      <c r="CF152" s="255"/>
      <c r="CG152" s="255"/>
      <c r="CH152" s="255"/>
      <c r="CI152" s="255"/>
      <c r="CJ152" s="255"/>
      <c r="CK152" s="255"/>
      <c r="CL152" s="255"/>
      <c r="CM152" s="255"/>
      <c r="CN152" s="255"/>
      <c r="CO152" s="255"/>
      <c r="CP152" s="255"/>
      <c r="CQ152" s="255"/>
      <c r="CR152" s="255"/>
      <c r="CS152" s="255"/>
      <c r="CT152" s="255"/>
      <c r="CU152" s="255"/>
      <c r="CV152" s="255"/>
      <c r="CW152" s="255"/>
      <c r="CX152" s="255"/>
      <c r="CY152" s="255"/>
      <c r="CZ152" s="255"/>
      <c r="DA152" s="255"/>
      <c r="DB152" s="255"/>
      <c r="DC152" s="255"/>
      <c r="DD152" s="255"/>
      <c r="DE152" s="255"/>
      <c r="DF152" s="255"/>
      <c r="DG152" s="255"/>
      <c r="DH152" s="255"/>
      <c r="DI152" s="255"/>
      <c r="DJ152" s="255"/>
      <c r="DK152" s="255"/>
      <c r="DL152" s="255"/>
    </row>
    <row r="153" spans="1:116" x14ac:dyDescent="0.25">
      <c r="A153" s="256" t="s">
        <v>668</v>
      </c>
      <c r="B153" s="257" t="s">
        <v>7480</v>
      </c>
      <c r="C153" s="260">
        <v>0.79894100540000001</v>
      </c>
      <c r="D153" s="261">
        <v>4</v>
      </c>
      <c r="E153" s="260">
        <v>0.55000000000000004</v>
      </c>
      <c r="F153" s="260">
        <v>2.0166666666999999</v>
      </c>
      <c r="G153" s="260">
        <v>0.56036181190000001</v>
      </c>
      <c r="H153" s="260">
        <v>34.200000000000003</v>
      </c>
      <c r="I153" s="261">
        <v>8</v>
      </c>
      <c r="J153" s="261">
        <f>IFERROR(VLOOKUP($B153,'Core Indicators'!$E$3:$EU$906,147,FALSE),"x")</f>
        <v>1520</v>
      </c>
      <c r="K153" s="262">
        <v>-1.140473485</v>
      </c>
      <c r="L153" s="260">
        <v>1</v>
      </c>
      <c r="M153" s="261">
        <v>12</v>
      </c>
      <c r="N153" s="261">
        <v>16</v>
      </c>
      <c r="O153" s="261">
        <f>IFERROR(VLOOKUP(B153,'Core Indicators'!$E$3:$G$9906,3,FALSE),"x")</f>
        <v>46400000</v>
      </c>
      <c r="P153" s="261">
        <v>2376000</v>
      </c>
      <c r="Q153" s="255"/>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5"/>
      <c r="BN153" s="255"/>
      <c r="BO153" s="255"/>
      <c r="BP153" s="255"/>
      <c r="BQ153" s="255"/>
      <c r="BR153" s="255"/>
      <c r="BS153" s="255"/>
      <c r="BT153" s="255"/>
      <c r="BU153" s="255"/>
      <c r="BV153" s="255"/>
      <c r="BW153" s="255"/>
      <c r="BX153" s="255"/>
      <c r="BY153" s="255"/>
      <c r="BZ153" s="255"/>
      <c r="CA153" s="255"/>
      <c r="CB153" s="255"/>
      <c r="CC153" s="255"/>
      <c r="CD153" s="255"/>
      <c r="CE153" s="255"/>
      <c r="CF153" s="255"/>
      <c r="CG153" s="255"/>
      <c r="CH153" s="255"/>
      <c r="CI153" s="255"/>
      <c r="CJ153" s="255"/>
      <c r="CK153" s="255"/>
      <c r="CL153" s="255"/>
      <c r="CM153" s="255"/>
      <c r="CN153" s="255"/>
      <c r="CO153" s="255"/>
      <c r="CP153" s="255"/>
      <c r="CQ153" s="255"/>
      <c r="CR153" s="255"/>
      <c r="CS153" s="255"/>
      <c r="CT153" s="255"/>
      <c r="CU153" s="255"/>
      <c r="CV153" s="255"/>
      <c r="CW153" s="255"/>
      <c r="CX153" s="255"/>
      <c r="CY153" s="255"/>
      <c r="CZ153" s="255"/>
      <c r="DA153" s="255"/>
      <c r="DB153" s="255"/>
      <c r="DC153" s="255"/>
      <c r="DD153" s="255"/>
      <c r="DE153" s="255"/>
      <c r="DF153" s="255"/>
      <c r="DG153" s="255"/>
      <c r="DH153" s="255"/>
      <c r="DI153" s="255"/>
      <c r="DJ153" s="255"/>
      <c r="DK153" s="255"/>
      <c r="DL153" s="255"/>
    </row>
    <row r="154" spans="1:116" x14ac:dyDescent="0.25">
      <c r="A154" s="256" t="s">
        <v>54</v>
      </c>
      <c r="B154" s="257" t="s">
        <v>7481</v>
      </c>
      <c r="C154" s="260">
        <v>0.72594999450000008</v>
      </c>
      <c r="D154" s="261">
        <v>9</v>
      </c>
      <c r="E154" s="260">
        <v>0</v>
      </c>
      <c r="F154" s="260">
        <v>6.95</v>
      </c>
      <c r="G154" s="260">
        <v>0.52272520759999996</v>
      </c>
      <c r="H154" s="260">
        <v>40.299999999999997</v>
      </c>
      <c r="I154" s="261">
        <v>4</v>
      </c>
      <c r="J154" s="261">
        <f>IFERROR(VLOOKUP($B154,'Core Indicators'!$E$3:$EU$906,147,FALSE),"x")</f>
        <v>0</v>
      </c>
      <c r="K154" s="262">
        <v>-0.1907603145</v>
      </c>
      <c r="L154" s="260">
        <v>6</v>
      </c>
      <c r="M154" s="261">
        <v>71</v>
      </c>
      <c r="N154" s="261">
        <v>45</v>
      </c>
      <c r="O154" s="261">
        <f>IFERROR(VLOOKUP(B154,'Core Indicators'!$E$3:$G$9906,3,FALSE),"x")</f>
        <v>16709000</v>
      </c>
      <c r="P154" s="261">
        <v>192530</v>
      </c>
      <c r="Q154" s="255"/>
      <c r="R154" s="255"/>
      <c r="S154" s="255"/>
      <c r="T154" s="255"/>
      <c r="U154" s="255"/>
      <c r="V154" s="255"/>
      <c r="W154" s="255"/>
      <c r="X154" s="255"/>
      <c r="Y154" s="255"/>
      <c r="Z154" s="255"/>
      <c r="AA154" s="255"/>
      <c r="AB154" s="255"/>
      <c r="AC154" s="255"/>
      <c r="AD154" s="255"/>
      <c r="AE154" s="255"/>
      <c r="AF154" s="255"/>
      <c r="AG154" s="255"/>
      <c r="AH154" s="255"/>
      <c r="AI154" s="255"/>
      <c r="AJ154" s="255"/>
      <c r="AK154" s="255"/>
      <c r="AL154" s="255"/>
      <c r="AM154" s="255"/>
      <c r="AN154" s="255"/>
      <c r="AO154" s="255"/>
      <c r="AP154" s="255"/>
      <c r="AQ154" s="255"/>
      <c r="AR154" s="255"/>
      <c r="AS154" s="255"/>
      <c r="AT154" s="255"/>
      <c r="AU154" s="255"/>
      <c r="AV154" s="255"/>
      <c r="AW154" s="255"/>
      <c r="AX154" s="255"/>
      <c r="AY154" s="255"/>
      <c r="AZ154" s="255"/>
      <c r="BA154" s="255"/>
      <c r="BB154" s="255"/>
      <c r="BC154" s="255"/>
      <c r="BD154" s="255"/>
      <c r="BE154" s="255"/>
      <c r="BF154" s="255"/>
      <c r="BG154" s="255"/>
      <c r="BH154" s="255"/>
      <c r="BI154" s="255"/>
      <c r="BJ154" s="255"/>
      <c r="BK154" s="255"/>
      <c r="BL154" s="255"/>
      <c r="BM154" s="255"/>
      <c r="BN154" s="255"/>
      <c r="BO154" s="255"/>
      <c r="BP154" s="255"/>
      <c r="BQ154" s="255"/>
      <c r="BR154" s="255"/>
      <c r="BS154" s="255"/>
      <c r="BT154" s="255"/>
      <c r="BU154" s="255"/>
      <c r="BV154" s="255"/>
      <c r="BW154" s="255"/>
      <c r="BX154" s="255"/>
      <c r="BY154" s="255"/>
      <c r="BZ154" s="255"/>
      <c r="CA154" s="255"/>
      <c r="CB154" s="255"/>
      <c r="CC154" s="255"/>
      <c r="CD154" s="255"/>
      <c r="CE154" s="255"/>
      <c r="CF154" s="255"/>
      <c r="CG154" s="255"/>
      <c r="CH154" s="255"/>
      <c r="CI154" s="255"/>
      <c r="CJ154" s="255"/>
      <c r="CK154" s="255"/>
      <c r="CL154" s="255"/>
      <c r="CM154" s="255"/>
      <c r="CN154" s="255"/>
      <c r="CO154" s="255"/>
      <c r="CP154" s="255"/>
      <c r="CQ154" s="255"/>
      <c r="CR154" s="255"/>
      <c r="CS154" s="255"/>
      <c r="CT154" s="255"/>
      <c r="CU154" s="255"/>
      <c r="CV154" s="255"/>
      <c r="CW154" s="255"/>
      <c r="CX154" s="255"/>
      <c r="CY154" s="255"/>
      <c r="CZ154" s="255"/>
      <c r="DA154" s="255"/>
      <c r="DB154" s="255"/>
      <c r="DC154" s="255"/>
      <c r="DD154" s="255"/>
      <c r="DE154" s="255"/>
      <c r="DF154" s="255"/>
      <c r="DG154" s="255"/>
      <c r="DH154" s="255"/>
      <c r="DI154" s="255"/>
      <c r="DJ154" s="255"/>
      <c r="DK154" s="255"/>
      <c r="DL154" s="255"/>
    </row>
    <row r="155" spans="1:116" x14ac:dyDescent="0.25">
      <c r="A155" s="256" t="s">
        <v>7482</v>
      </c>
      <c r="B155" s="257" t="s">
        <v>7483</v>
      </c>
      <c r="C155" s="260">
        <v>0.42649998649999998</v>
      </c>
      <c r="D155" s="261">
        <v>6</v>
      </c>
      <c r="E155" s="260">
        <v>0</v>
      </c>
      <c r="F155" s="260">
        <v>5.3166666666999998</v>
      </c>
      <c r="G155" s="260">
        <v>6.4907686399999998E-2</v>
      </c>
      <c r="H155" s="260" t="s">
        <v>14</v>
      </c>
      <c r="I155" s="261">
        <v>0</v>
      </c>
      <c r="J155" s="261" t="str">
        <f>IFERROR(VLOOKUP($B155,'Core Indicators'!$E$3:$EU$906,147,FALSE),"x")</f>
        <v>x</v>
      </c>
      <c r="K155" s="262">
        <v>1.8785588741000001</v>
      </c>
      <c r="L155" s="260">
        <v>5.75</v>
      </c>
      <c r="M155" s="261">
        <v>50</v>
      </c>
      <c r="N155" s="261">
        <v>85</v>
      </c>
      <c r="O155" s="261" t="str">
        <f>IFERROR(VLOOKUP(B155,'Core Indicators'!$E$3:$G$9906,3,FALSE),"x")</f>
        <v>x</v>
      </c>
      <c r="P155" s="261">
        <v>709</v>
      </c>
      <c r="Q155" s="255"/>
      <c r="R155" s="255"/>
      <c r="S155" s="255"/>
      <c r="T155" s="255"/>
      <c r="U155" s="255"/>
      <c r="V155" s="255"/>
      <c r="W155" s="255"/>
      <c r="X155" s="255"/>
      <c r="Y155" s="255"/>
      <c r="Z155" s="255"/>
      <c r="AA155" s="255"/>
      <c r="AB155" s="255"/>
      <c r="AC155" s="255"/>
      <c r="AD155" s="255"/>
      <c r="AE155" s="255"/>
      <c r="AF155" s="255"/>
      <c r="AG155" s="255"/>
      <c r="AH155" s="255"/>
      <c r="AI155" s="255"/>
      <c r="AJ155" s="255"/>
      <c r="AK155" s="255"/>
      <c r="AL155" s="255"/>
      <c r="AM155" s="255"/>
      <c r="AN155" s="255"/>
      <c r="AO155" s="255"/>
      <c r="AP155" s="255"/>
      <c r="AQ155" s="255"/>
      <c r="AR155" s="255"/>
      <c r="AS155" s="255"/>
      <c r="AT155" s="255"/>
      <c r="AU155" s="255"/>
      <c r="AV155" s="255"/>
      <c r="AW155" s="255"/>
      <c r="AX155" s="255"/>
      <c r="AY155" s="255"/>
      <c r="AZ155" s="255"/>
      <c r="BA155" s="255"/>
      <c r="BB155" s="255"/>
      <c r="BC155" s="255"/>
      <c r="BD155" s="255"/>
      <c r="BE155" s="255"/>
      <c r="BF155" s="255"/>
      <c r="BG155" s="255"/>
      <c r="BH155" s="255"/>
      <c r="BI155" s="255"/>
      <c r="BJ155" s="255"/>
      <c r="BK155" s="255"/>
      <c r="BL155" s="255"/>
      <c r="BM155" s="255"/>
      <c r="BN155" s="255"/>
      <c r="BO155" s="255"/>
      <c r="BP155" s="255"/>
      <c r="BQ155" s="255"/>
      <c r="BR155" s="255"/>
      <c r="BS155" s="255"/>
      <c r="BT155" s="255"/>
      <c r="BU155" s="255"/>
      <c r="BV155" s="255"/>
      <c r="BW155" s="255"/>
      <c r="BX155" s="255"/>
      <c r="BY155" s="255"/>
      <c r="BZ155" s="255"/>
      <c r="CA155" s="255"/>
      <c r="CB155" s="255"/>
      <c r="CC155" s="255"/>
      <c r="CD155" s="255"/>
      <c r="CE155" s="255"/>
      <c r="CF155" s="255"/>
      <c r="CG155" s="255"/>
      <c r="CH155" s="255"/>
      <c r="CI155" s="255"/>
      <c r="CJ155" s="255"/>
      <c r="CK155" s="255"/>
      <c r="CL155" s="255"/>
      <c r="CM155" s="255"/>
      <c r="CN155" s="255"/>
      <c r="CO155" s="255"/>
      <c r="CP155" s="255"/>
      <c r="CQ155" s="255"/>
      <c r="CR155" s="255"/>
      <c r="CS155" s="255"/>
      <c r="CT155" s="255"/>
      <c r="CU155" s="255"/>
      <c r="CV155" s="255"/>
      <c r="CW155" s="255"/>
      <c r="CX155" s="255"/>
      <c r="CY155" s="255"/>
      <c r="CZ155" s="255"/>
      <c r="DA155" s="255"/>
      <c r="DB155" s="255"/>
      <c r="DC155" s="255"/>
      <c r="DD155" s="255"/>
      <c r="DE155" s="255"/>
      <c r="DF155" s="255"/>
      <c r="DG155" s="255"/>
      <c r="DH155" s="255"/>
      <c r="DI155" s="255"/>
      <c r="DJ155" s="255"/>
      <c r="DK155" s="255"/>
      <c r="DL155" s="255"/>
    </row>
    <row r="156" spans="1:116" x14ac:dyDescent="0.25">
      <c r="A156" s="256" t="s">
        <v>7484</v>
      </c>
      <c r="B156" s="257" t="s">
        <v>7485</v>
      </c>
      <c r="C156" s="260">
        <v>0</v>
      </c>
      <c r="D156" s="261">
        <v>12</v>
      </c>
      <c r="E156" s="260">
        <v>0</v>
      </c>
      <c r="F156" s="260" t="s">
        <v>14</v>
      </c>
      <c r="G156" s="260" t="s">
        <v>14</v>
      </c>
      <c r="H156" s="260">
        <v>37.1</v>
      </c>
      <c r="I156" s="261">
        <v>0</v>
      </c>
      <c r="J156" s="261" t="str">
        <f>IFERROR(VLOOKUP($B156,'Core Indicators'!$E$3:$EU$906,147,FALSE),"x")</f>
        <v>x</v>
      </c>
      <c r="K156" s="262">
        <v>-0.13986755910000001</v>
      </c>
      <c r="L156" s="260" t="s">
        <v>14</v>
      </c>
      <c r="M156" s="261">
        <v>79</v>
      </c>
      <c r="N156" s="261">
        <v>42</v>
      </c>
      <c r="O156" s="261" t="str">
        <f>IFERROR(VLOOKUP(B156,'Core Indicators'!$E$3:$G$9906,3,FALSE),"x")</f>
        <v>x</v>
      </c>
      <c r="P156" s="261">
        <v>27990</v>
      </c>
      <c r="Q156" s="255"/>
      <c r="R156" s="255"/>
      <c r="S156" s="255"/>
      <c r="T156" s="255"/>
      <c r="U156" s="255"/>
      <c r="V156" s="255"/>
      <c r="W156" s="255"/>
      <c r="X156" s="255"/>
      <c r="Y156" s="255"/>
      <c r="Z156" s="255"/>
      <c r="AA156" s="255"/>
      <c r="AB156" s="255"/>
      <c r="AC156" s="255"/>
      <c r="AD156" s="255"/>
      <c r="AE156" s="255"/>
      <c r="AF156" s="255"/>
      <c r="AG156" s="255"/>
      <c r="AH156" s="255"/>
      <c r="AI156" s="255"/>
      <c r="AJ156" s="255"/>
      <c r="AK156" s="255"/>
      <c r="AL156" s="255"/>
      <c r="AM156" s="255"/>
      <c r="AN156" s="255"/>
      <c r="AO156" s="255"/>
      <c r="AP156" s="255"/>
      <c r="AQ156" s="255"/>
      <c r="AR156" s="255"/>
      <c r="AS156" s="255"/>
      <c r="AT156" s="255"/>
      <c r="AU156" s="255"/>
      <c r="AV156" s="255"/>
      <c r="AW156" s="255"/>
      <c r="AX156" s="255"/>
      <c r="AY156" s="255"/>
      <c r="AZ156" s="255"/>
      <c r="BA156" s="255"/>
      <c r="BB156" s="255"/>
      <c r="BC156" s="255"/>
      <c r="BD156" s="255"/>
      <c r="BE156" s="255"/>
      <c r="BF156" s="255"/>
      <c r="BG156" s="255"/>
      <c r="BH156" s="255"/>
      <c r="BI156" s="255"/>
      <c r="BJ156" s="255"/>
      <c r="BK156" s="255"/>
      <c r="BL156" s="255"/>
      <c r="BM156" s="255"/>
      <c r="BN156" s="255"/>
      <c r="BO156" s="255"/>
      <c r="BP156" s="255"/>
      <c r="BQ156" s="255"/>
      <c r="BR156" s="255"/>
      <c r="BS156" s="255"/>
      <c r="BT156" s="255"/>
      <c r="BU156" s="255"/>
      <c r="BV156" s="255"/>
      <c r="BW156" s="255"/>
      <c r="BX156" s="255"/>
      <c r="BY156" s="255"/>
      <c r="BZ156" s="255"/>
      <c r="CA156" s="255"/>
      <c r="CB156" s="255"/>
      <c r="CC156" s="255"/>
      <c r="CD156" s="255"/>
      <c r="CE156" s="255"/>
      <c r="CF156" s="255"/>
      <c r="CG156" s="255"/>
      <c r="CH156" s="255"/>
      <c r="CI156" s="255"/>
      <c r="CJ156" s="255"/>
      <c r="CK156" s="255"/>
      <c r="CL156" s="255"/>
      <c r="CM156" s="255"/>
      <c r="CN156" s="255"/>
      <c r="CO156" s="255"/>
      <c r="CP156" s="255"/>
      <c r="CQ156" s="255"/>
      <c r="CR156" s="255"/>
      <c r="CS156" s="255"/>
      <c r="CT156" s="255"/>
      <c r="CU156" s="255"/>
      <c r="CV156" s="255"/>
      <c r="CW156" s="255"/>
      <c r="CX156" s="255"/>
      <c r="CY156" s="255"/>
      <c r="CZ156" s="255"/>
      <c r="DA156" s="255"/>
      <c r="DB156" s="255"/>
      <c r="DC156" s="255"/>
      <c r="DD156" s="255"/>
      <c r="DE156" s="255"/>
      <c r="DF156" s="255"/>
      <c r="DG156" s="255"/>
      <c r="DH156" s="255"/>
      <c r="DI156" s="255"/>
      <c r="DJ156" s="255"/>
      <c r="DK156" s="255"/>
      <c r="DL156" s="255"/>
    </row>
    <row r="157" spans="1:116" x14ac:dyDescent="0.25">
      <c r="A157" s="256" t="s">
        <v>7486</v>
      </c>
      <c r="B157" s="257" t="s">
        <v>7487</v>
      </c>
      <c r="C157" s="260">
        <v>0.8110999861</v>
      </c>
      <c r="D157" s="261">
        <v>7</v>
      </c>
      <c r="E157" s="260">
        <v>0.37</v>
      </c>
      <c r="F157" s="260">
        <v>6.25</v>
      </c>
      <c r="G157" s="260">
        <v>0.64374360080000004</v>
      </c>
      <c r="H157" s="260">
        <v>35.700000000000003</v>
      </c>
      <c r="I157" s="261">
        <v>6</v>
      </c>
      <c r="J157" s="261" t="str">
        <f>IFERROR(VLOOKUP($B157,'Core Indicators'!$E$3:$EU$906,147,FALSE),"x")</f>
        <v>x</v>
      </c>
      <c r="K157" s="262">
        <v>-0.76636308430000011</v>
      </c>
      <c r="L157" s="260">
        <v>4.75</v>
      </c>
      <c r="M157" s="261">
        <v>65</v>
      </c>
      <c r="N157" s="261">
        <v>33</v>
      </c>
      <c r="O157" s="261" t="str">
        <f>IFERROR(VLOOKUP(B157,'Core Indicators'!$E$3:$G$9906,3,FALSE),"x")</f>
        <v>x</v>
      </c>
      <c r="P157" s="261">
        <v>72180</v>
      </c>
      <c r="Q157" s="255"/>
      <c r="R157" s="255"/>
      <c r="S157" s="255"/>
      <c r="T157" s="255"/>
      <c r="U157" s="255"/>
      <c r="V157" s="255"/>
      <c r="W157" s="255"/>
      <c r="X157" s="255"/>
      <c r="Y157" s="255"/>
      <c r="Z157" s="255"/>
      <c r="AA157" s="255"/>
      <c r="AB157" s="255"/>
      <c r="AC157" s="255"/>
      <c r="AD157" s="255"/>
      <c r="AE157" s="255"/>
      <c r="AF157" s="255"/>
      <c r="AG157" s="255"/>
      <c r="AH157" s="255"/>
      <c r="AI157" s="255"/>
      <c r="AJ157" s="255"/>
      <c r="AK157" s="255"/>
      <c r="AL157" s="255"/>
      <c r="AM157" s="255"/>
      <c r="AN157" s="255"/>
      <c r="AO157" s="255"/>
      <c r="AP157" s="255"/>
      <c r="AQ157" s="255"/>
      <c r="AR157" s="255"/>
      <c r="AS157" s="255"/>
      <c r="AT157" s="255"/>
      <c r="AU157" s="255"/>
      <c r="AV157" s="255"/>
      <c r="AW157" s="255"/>
      <c r="AX157" s="255"/>
      <c r="AY157" s="255"/>
      <c r="AZ157" s="255"/>
      <c r="BA157" s="255"/>
      <c r="BB157" s="255"/>
      <c r="BC157" s="255"/>
      <c r="BD157" s="255"/>
      <c r="BE157" s="255"/>
      <c r="BF157" s="255"/>
      <c r="BG157" s="255"/>
      <c r="BH157" s="255"/>
      <c r="BI157" s="255"/>
      <c r="BJ157" s="255"/>
      <c r="BK157" s="255"/>
      <c r="BL157" s="255"/>
      <c r="BM157" s="255"/>
      <c r="BN157" s="255"/>
      <c r="BO157" s="255"/>
      <c r="BP157" s="255"/>
      <c r="BQ157" s="255"/>
      <c r="BR157" s="255"/>
      <c r="BS157" s="255"/>
      <c r="BT157" s="255"/>
      <c r="BU157" s="255"/>
      <c r="BV157" s="255"/>
      <c r="BW157" s="255"/>
      <c r="BX157" s="255"/>
      <c r="BY157" s="255"/>
      <c r="BZ157" s="255"/>
      <c r="CA157" s="255"/>
      <c r="CB157" s="255"/>
      <c r="CC157" s="255"/>
      <c r="CD157" s="255"/>
      <c r="CE157" s="255"/>
      <c r="CF157" s="255"/>
      <c r="CG157" s="255"/>
      <c r="CH157" s="255"/>
      <c r="CI157" s="255"/>
      <c r="CJ157" s="255"/>
      <c r="CK157" s="255"/>
      <c r="CL157" s="255"/>
      <c r="CM157" s="255"/>
      <c r="CN157" s="255"/>
      <c r="CO157" s="255"/>
      <c r="CP157" s="255"/>
      <c r="CQ157" s="255"/>
      <c r="CR157" s="255"/>
      <c r="CS157" s="255"/>
      <c r="CT157" s="255"/>
      <c r="CU157" s="255"/>
      <c r="CV157" s="255"/>
      <c r="CW157" s="255"/>
      <c r="CX157" s="255"/>
      <c r="CY157" s="255"/>
      <c r="CZ157" s="255"/>
      <c r="DA157" s="255"/>
      <c r="DB157" s="255"/>
      <c r="DC157" s="255"/>
      <c r="DD157" s="255"/>
      <c r="DE157" s="255"/>
      <c r="DF157" s="255"/>
      <c r="DG157" s="255"/>
      <c r="DH157" s="255"/>
      <c r="DI157" s="255"/>
      <c r="DJ157" s="255"/>
      <c r="DK157" s="255"/>
      <c r="DL157" s="255"/>
    </row>
    <row r="158" spans="1:116" x14ac:dyDescent="0.25">
      <c r="A158" s="256" t="s">
        <v>374</v>
      </c>
      <c r="B158" s="257" t="s">
        <v>7488</v>
      </c>
      <c r="C158" s="260">
        <v>0.18000004259999999</v>
      </c>
      <c r="D158" s="261">
        <v>12</v>
      </c>
      <c r="E158" s="260">
        <v>0</v>
      </c>
      <c r="F158" s="260">
        <v>7.2</v>
      </c>
      <c r="G158" s="260">
        <v>0.3970940348</v>
      </c>
      <c r="H158" s="260">
        <v>38.799999999999997</v>
      </c>
      <c r="I158" s="261">
        <v>6</v>
      </c>
      <c r="J158" s="261">
        <f>IFERROR(VLOOKUP($B158,'Core Indicators'!$E$3:$EU$906,147,FALSE),"x")</f>
        <v>936</v>
      </c>
      <c r="K158" s="262">
        <v>-0.76245963569999997</v>
      </c>
      <c r="L158" s="260">
        <v>6</v>
      </c>
      <c r="M158" s="261">
        <v>66</v>
      </c>
      <c r="N158" s="261">
        <v>34</v>
      </c>
      <c r="O158" s="261">
        <f>IFERROR(VLOOKUP(B158,'Core Indicators'!$E$3:$G$9906,3,FALSE),"x")</f>
        <v>6700000</v>
      </c>
      <c r="P158" s="261">
        <v>20720</v>
      </c>
      <c r="Q158" s="255"/>
      <c r="R158" s="255"/>
      <c r="S158" s="255"/>
      <c r="T158" s="255"/>
      <c r="U158" s="255"/>
      <c r="V158" s="255"/>
      <c r="W158" s="255"/>
      <c r="X158" s="255"/>
      <c r="Y158" s="255"/>
      <c r="Z158" s="255"/>
      <c r="AA158" s="255"/>
      <c r="AB158" s="255"/>
      <c r="AC158" s="255"/>
      <c r="AD158" s="255"/>
      <c r="AE158" s="255"/>
      <c r="AF158" s="255"/>
      <c r="AG158" s="255"/>
      <c r="AH158" s="255"/>
      <c r="AI158" s="255"/>
      <c r="AJ158" s="255"/>
      <c r="AK158" s="255"/>
      <c r="AL158" s="255"/>
      <c r="AM158" s="255"/>
      <c r="AN158" s="255"/>
      <c r="AO158" s="255"/>
      <c r="AP158" s="255"/>
      <c r="AQ158" s="255"/>
      <c r="AR158" s="255"/>
      <c r="AS158" s="255"/>
      <c r="AT158" s="255"/>
      <c r="AU158" s="255"/>
      <c r="AV158" s="255"/>
      <c r="AW158" s="255"/>
      <c r="AX158" s="255"/>
      <c r="AY158" s="255"/>
      <c r="AZ158" s="255"/>
      <c r="BA158" s="255"/>
      <c r="BB158" s="255"/>
      <c r="BC158" s="255"/>
      <c r="BD158" s="255"/>
      <c r="BE158" s="255"/>
      <c r="BF158" s="255"/>
      <c r="BG158" s="255"/>
      <c r="BH158" s="255"/>
      <c r="BI158" s="255"/>
      <c r="BJ158" s="255"/>
      <c r="BK158" s="255"/>
      <c r="BL158" s="255"/>
      <c r="BM158" s="255"/>
      <c r="BN158" s="255"/>
      <c r="BO158" s="255"/>
      <c r="BP158" s="255"/>
      <c r="BQ158" s="255"/>
      <c r="BR158" s="255"/>
      <c r="BS158" s="255"/>
      <c r="BT158" s="255"/>
      <c r="BU158" s="255"/>
      <c r="BV158" s="255"/>
      <c r="BW158" s="255"/>
      <c r="BX158" s="255"/>
      <c r="BY158" s="255"/>
      <c r="BZ158" s="255"/>
      <c r="CA158" s="255"/>
      <c r="CB158" s="255"/>
      <c r="CC158" s="255"/>
      <c r="CD158" s="255"/>
      <c r="CE158" s="255"/>
      <c r="CF158" s="255"/>
      <c r="CG158" s="255"/>
      <c r="CH158" s="255"/>
      <c r="CI158" s="255"/>
      <c r="CJ158" s="255"/>
      <c r="CK158" s="255"/>
      <c r="CL158" s="255"/>
      <c r="CM158" s="255"/>
      <c r="CN158" s="255"/>
      <c r="CO158" s="255"/>
      <c r="CP158" s="255"/>
      <c r="CQ158" s="255"/>
      <c r="CR158" s="255"/>
      <c r="CS158" s="255"/>
      <c r="CT158" s="255"/>
      <c r="CU158" s="255"/>
      <c r="CV158" s="255"/>
      <c r="CW158" s="255"/>
      <c r="CX158" s="255"/>
      <c r="CY158" s="255"/>
      <c r="CZ158" s="255"/>
      <c r="DA158" s="255"/>
      <c r="DB158" s="255"/>
      <c r="DC158" s="255"/>
      <c r="DD158" s="255"/>
      <c r="DE158" s="255"/>
      <c r="DF158" s="255"/>
      <c r="DG158" s="255"/>
      <c r="DH158" s="255"/>
      <c r="DI158" s="255"/>
      <c r="DJ158" s="255"/>
      <c r="DK158" s="255"/>
      <c r="DL158" s="255"/>
    </row>
    <row r="159" spans="1:116" x14ac:dyDescent="0.25">
      <c r="A159" s="256" t="s">
        <v>163</v>
      </c>
      <c r="B159" s="257" t="s">
        <v>7489</v>
      </c>
      <c r="C159" s="260">
        <v>0</v>
      </c>
      <c r="D159" s="261" t="s">
        <v>14</v>
      </c>
      <c r="E159" s="260">
        <v>0</v>
      </c>
      <c r="F159" s="260">
        <v>1.4833333333000001</v>
      </c>
      <c r="G159" s="260" t="s">
        <v>14</v>
      </c>
      <c r="H159" s="260">
        <v>36.799999999999997</v>
      </c>
      <c r="I159" s="261">
        <v>10</v>
      </c>
      <c r="J159" s="261">
        <f>IFERROR(VLOOKUP($B159,'Core Indicators'!$E$3:$EU$906,147,FALSE),"x")</f>
        <v>1459</v>
      </c>
      <c r="K159" s="262">
        <v>-2.3503582478</v>
      </c>
      <c r="L159" s="260">
        <v>1</v>
      </c>
      <c r="M159" s="261">
        <v>7</v>
      </c>
      <c r="N159" s="261">
        <v>9</v>
      </c>
      <c r="O159" s="261">
        <f>IFERROR(VLOOKUP(B159,'Core Indicators'!$E$3:$G$9906,3,FALSE),"x")</f>
        <v>15755000</v>
      </c>
      <c r="P159" s="261">
        <v>627340</v>
      </c>
      <c r="Q159" s="255"/>
      <c r="R159" s="255"/>
      <c r="S159" s="255"/>
      <c r="T159" s="255"/>
      <c r="U159" s="255"/>
      <c r="V159" s="255"/>
      <c r="W159" s="255"/>
      <c r="X159" s="255"/>
      <c r="Y159" s="255"/>
      <c r="Z159" s="255"/>
      <c r="AA159" s="255"/>
      <c r="AB159" s="255"/>
      <c r="AC159" s="255"/>
      <c r="AD159" s="255"/>
      <c r="AE159" s="255"/>
      <c r="AF159" s="255"/>
      <c r="AG159" s="255"/>
      <c r="AH159" s="255"/>
      <c r="AI159" s="255"/>
      <c r="AJ159" s="255"/>
      <c r="AK159" s="255"/>
      <c r="AL159" s="255"/>
      <c r="AM159" s="255"/>
      <c r="AN159" s="255"/>
      <c r="AO159" s="255"/>
      <c r="AP159" s="255"/>
      <c r="AQ159" s="255"/>
      <c r="AR159" s="255"/>
      <c r="AS159" s="255"/>
      <c r="AT159" s="255"/>
      <c r="AU159" s="255"/>
      <c r="AV159" s="255"/>
      <c r="AW159" s="255"/>
      <c r="AX159" s="255"/>
      <c r="AY159" s="255"/>
      <c r="AZ159" s="255"/>
      <c r="BA159" s="255"/>
      <c r="BB159" s="255"/>
      <c r="BC159" s="255"/>
      <c r="BD159" s="255"/>
      <c r="BE159" s="255"/>
      <c r="BF159" s="255"/>
      <c r="BG159" s="255"/>
      <c r="BH159" s="255"/>
      <c r="BI159" s="255"/>
      <c r="BJ159" s="255"/>
      <c r="BK159" s="255"/>
      <c r="BL159" s="255"/>
      <c r="BM159" s="255"/>
      <c r="BN159" s="255"/>
      <c r="BO159" s="255"/>
      <c r="BP159" s="255"/>
      <c r="BQ159" s="255"/>
      <c r="BR159" s="255"/>
      <c r="BS159" s="255"/>
      <c r="BT159" s="255"/>
      <c r="BU159" s="255"/>
      <c r="BV159" s="255"/>
      <c r="BW159" s="255"/>
      <c r="BX159" s="255"/>
      <c r="BY159" s="255"/>
      <c r="BZ159" s="255"/>
      <c r="CA159" s="255"/>
      <c r="CB159" s="255"/>
      <c r="CC159" s="255"/>
      <c r="CD159" s="255"/>
      <c r="CE159" s="255"/>
      <c r="CF159" s="255"/>
      <c r="CG159" s="255"/>
      <c r="CH159" s="255"/>
      <c r="CI159" s="255"/>
      <c r="CJ159" s="255"/>
      <c r="CK159" s="255"/>
      <c r="CL159" s="255"/>
      <c r="CM159" s="255"/>
      <c r="CN159" s="255"/>
      <c r="CO159" s="255"/>
      <c r="CP159" s="255"/>
      <c r="CQ159" s="255"/>
      <c r="CR159" s="255"/>
      <c r="CS159" s="255"/>
      <c r="CT159" s="255"/>
      <c r="CU159" s="255"/>
      <c r="CV159" s="255"/>
      <c r="CW159" s="255"/>
      <c r="CX159" s="255"/>
      <c r="CY159" s="255"/>
      <c r="CZ159" s="255"/>
      <c r="DA159" s="255"/>
      <c r="DB159" s="255"/>
      <c r="DC159" s="255"/>
      <c r="DD159" s="255"/>
      <c r="DE159" s="255"/>
      <c r="DF159" s="255"/>
      <c r="DG159" s="255"/>
      <c r="DH159" s="255"/>
      <c r="DI159" s="255"/>
      <c r="DJ159" s="255"/>
      <c r="DK159" s="255"/>
      <c r="DL159" s="255"/>
    </row>
    <row r="160" spans="1:116" x14ac:dyDescent="0.25">
      <c r="A160" s="256" t="s">
        <v>7490</v>
      </c>
      <c r="B160" s="257" t="s">
        <v>7491</v>
      </c>
      <c r="C160" s="260">
        <v>0.29583300080000002</v>
      </c>
      <c r="D160" s="261">
        <v>8</v>
      </c>
      <c r="E160" s="260">
        <v>0</v>
      </c>
      <c r="F160" s="260">
        <v>6.95</v>
      </c>
      <c r="G160" s="260">
        <v>0.16149411559999999</v>
      </c>
      <c r="H160" s="260">
        <v>36.200000000000003</v>
      </c>
      <c r="I160" s="261">
        <v>6</v>
      </c>
      <c r="J160" s="261" t="str">
        <f>IFERROR(VLOOKUP($B160,'Core Indicators'!$E$3:$EU$906,147,FALSE),"x")</f>
        <v>x</v>
      </c>
      <c r="K160" s="262">
        <v>-0.11906975509999999</v>
      </c>
      <c r="L160" s="260">
        <v>6</v>
      </c>
      <c r="M160" s="261">
        <v>66</v>
      </c>
      <c r="N160" s="261">
        <v>39</v>
      </c>
      <c r="O160" s="261" t="str">
        <f>IFERROR(VLOOKUP(B160,'Core Indicators'!$E$3:$G$9906,3,FALSE),"x")</f>
        <v>x</v>
      </c>
      <c r="P160" s="261">
        <v>87460</v>
      </c>
      <c r="Q160" s="255"/>
      <c r="R160" s="255"/>
      <c r="S160" s="255"/>
      <c r="T160" s="255"/>
      <c r="U160" s="255"/>
      <c r="V160" s="255"/>
      <c r="W160" s="255"/>
      <c r="X160" s="255"/>
      <c r="Y160" s="255"/>
      <c r="Z160" s="255"/>
      <c r="AA160" s="255"/>
      <c r="AB160" s="255"/>
      <c r="AC160" s="255"/>
      <c r="AD160" s="255"/>
      <c r="AE160" s="255"/>
      <c r="AF160" s="255"/>
      <c r="AG160" s="255"/>
      <c r="AH160" s="255"/>
      <c r="AI160" s="255"/>
      <c r="AJ160" s="255"/>
      <c r="AK160" s="255"/>
      <c r="AL160" s="255"/>
      <c r="AM160" s="255"/>
      <c r="AN160" s="255"/>
      <c r="AO160" s="255"/>
      <c r="AP160" s="255"/>
      <c r="AQ160" s="255"/>
      <c r="AR160" s="255"/>
      <c r="AS160" s="255"/>
      <c r="AT160" s="255"/>
      <c r="AU160" s="255"/>
      <c r="AV160" s="255"/>
      <c r="AW160" s="255"/>
      <c r="AX160" s="255"/>
      <c r="AY160" s="255"/>
      <c r="AZ160" s="255"/>
      <c r="BA160" s="255"/>
      <c r="BB160" s="255"/>
      <c r="BC160" s="255"/>
      <c r="BD160" s="255"/>
      <c r="BE160" s="255"/>
      <c r="BF160" s="255"/>
      <c r="BG160" s="255"/>
      <c r="BH160" s="255"/>
      <c r="BI160" s="255"/>
      <c r="BJ160" s="255"/>
      <c r="BK160" s="255"/>
      <c r="BL160" s="255"/>
      <c r="BM160" s="255"/>
      <c r="BN160" s="255"/>
      <c r="BO160" s="255"/>
      <c r="BP160" s="255"/>
      <c r="BQ160" s="255"/>
      <c r="BR160" s="255"/>
      <c r="BS160" s="255"/>
      <c r="BT160" s="255"/>
      <c r="BU160" s="255"/>
      <c r="BV160" s="255"/>
      <c r="BW160" s="255"/>
      <c r="BX160" s="255"/>
      <c r="BY160" s="255"/>
      <c r="BZ160" s="255"/>
      <c r="CA160" s="255"/>
      <c r="CB160" s="255"/>
      <c r="CC160" s="255"/>
      <c r="CD160" s="255"/>
      <c r="CE160" s="255"/>
      <c r="CF160" s="255"/>
      <c r="CG160" s="255"/>
      <c r="CH160" s="255"/>
      <c r="CI160" s="255"/>
      <c r="CJ160" s="255"/>
      <c r="CK160" s="255"/>
      <c r="CL160" s="255"/>
      <c r="CM160" s="255"/>
      <c r="CN160" s="255"/>
      <c r="CO160" s="255"/>
      <c r="CP160" s="255"/>
      <c r="CQ160" s="255"/>
      <c r="CR160" s="255"/>
      <c r="CS160" s="255"/>
      <c r="CT160" s="255"/>
      <c r="CU160" s="255"/>
      <c r="CV160" s="255"/>
      <c r="CW160" s="255"/>
      <c r="CX160" s="255"/>
      <c r="CY160" s="255"/>
      <c r="CZ160" s="255"/>
      <c r="DA160" s="255"/>
      <c r="DB160" s="255"/>
      <c r="DC160" s="255"/>
      <c r="DD160" s="255"/>
      <c r="DE160" s="255"/>
      <c r="DF160" s="255"/>
      <c r="DG160" s="255"/>
      <c r="DH160" s="255"/>
      <c r="DI160" s="255"/>
      <c r="DJ160" s="255"/>
      <c r="DK160" s="255"/>
      <c r="DL160" s="255"/>
    </row>
    <row r="161" spans="1:116" x14ac:dyDescent="0.25">
      <c r="A161" s="256" t="s">
        <v>513</v>
      </c>
      <c r="B161" s="257" t="s">
        <v>7492</v>
      </c>
      <c r="C161" s="260">
        <v>0.77907274400000004</v>
      </c>
      <c r="D161" s="261">
        <v>10</v>
      </c>
      <c r="E161" s="260">
        <v>0</v>
      </c>
      <c r="F161" s="260">
        <v>2.6666666666999999</v>
      </c>
      <c r="G161" s="260" t="s">
        <v>14</v>
      </c>
      <c r="H161" s="260">
        <v>44.1</v>
      </c>
      <c r="I161" s="261">
        <v>10</v>
      </c>
      <c r="J161" s="261">
        <f>IFERROR(VLOOKUP($B161,'Core Indicators'!$E$3:$EU$906,147,FALSE),"x")</f>
        <v>1127</v>
      </c>
      <c r="K161" s="262">
        <v>-1.9697244167000001</v>
      </c>
      <c r="L161" s="260">
        <v>2.25</v>
      </c>
      <c r="M161" s="261">
        <v>-2</v>
      </c>
      <c r="N161" s="261">
        <v>12</v>
      </c>
      <c r="O161" s="261">
        <f>IFERROR(VLOOKUP(B161,'Core Indicators'!$E$3:$G$9906,3,FALSE),"x")</f>
        <v>11685000</v>
      </c>
      <c r="P161" s="261">
        <v>644329</v>
      </c>
      <c r="Q161" s="255"/>
      <c r="R161" s="255"/>
      <c r="S161" s="255"/>
      <c r="T161" s="255"/>
      <c r="U161" s="255"/>
      <c r="V161" s="255"/>
      <c r="W161" s="255"/>
      <c r="X161" s="255"/>
      <c r="Y161" s="255"/>
      <c r="Z161" s="255"/>
      <c r="AA161" s="255"/>
      <c r="AB161" s="255"/>
      <c r="AC161" s="255"/>
      <c r="AD161" s="255"/>
      <c r="AE161" s="255"/>
      <c r="AF161" s="255"/>
      <c r="AG161" s="255"/>
      <c r="AH161" s="255"/>
      <c r="AI161" s="255"/>
      <c r="AJ161" s="255"/>
      <c r="AK161" s="255"/>
      <c r="AL161" s="255"/>
      <c r="AM161" s="255"/>
      <c r="AN161" s="255"/>
      <c r="AO161" s="255"/>
      <c r="AP161" s="255"/>
      <c r="AQ161" s="255"/>
      <c r="AR161" s="255"/>
      <c r="AS161" s="255"/>
      <c r="AT161" s="255"/>
      <c r="AU161" s="255"/>
      <c r="AV161" s="255"/>
      <c r="AW161" s="255"/>
      <c r="AX161" s="255"/>
      <c r="AY161" s="255"/>
      <c r="AZ161" s="255"/>
      <c r="BA161" s="255"/>
      <c r="BB161" s="255"/>
      <c r="BC161" s="255"/>
      <c r="BD161" s="255"/>
      <c r="BE161" s="255"/>
      <c r="BF161" s="255"/>
      <c r="BG161" s="255"/>
      <c r="BH161" s="255"/>
      <c r="BI161" s="255"/>
      <c r="BJ161" s="255"/>
      <c r="BK161" s="255"/>
      <c r="BL161" s="255"/>
      <c r="BM161" s="255"/>
      <c r="BN161" s="255"/>
      <c r="BO161" s="255"/>
      <c r="BP161" s="255"/>
      <c r="BQ161" s="255"/>
      <c r="BR161" s="255"/>
      <c r="BS161" s="255"/>
      <c r="BT161" s="255"/>
      <c r="BU161" s="255"/>
      <c r="BV161" s="255"/>
      <c r="BW161" s="255"/>
      <c r="BX161" s="255"/>
      <c r="BY161" s="255"/>
      <c r="BZ161" s="255"/>
      <c r="CA161" s="255"/>
      <c r="CB161" s="255"/>
      <c r="CC161" s="255"/>
      <c r="CD161" s="255"/>
      <c r="CE161" s="255"/>
      <c r="CF161" s="255"/>
      <c r="CG161" s="255"/>
      <c r="CH161" s="255"/>
      <c r="CI161" s="255"/>
      <c r="CJ161" s="255"/>
      <c r="CK161" s="255"/>
      <c r="CL161" s="255"/>
      <c r="CM161" s="255"/>
      <c r="CN161" s="255"/>
      <c r="CO161" s="255"/>
      <c r="CP161" s="255"/>
      <c r="CQ161" s="255"/>
      <c r="CR161" s="255"/>
      <c r="CS161" s="255"/>
      <c r="CT161" s="255"/>
      <c r="CU161" s="255"/>
      <c r="CV161" s="255"/>
      <c r="CW161" s="255"/>
      <c r="CX161" s="255"/>
      <c r="CY161" s="255"/>
      <c r="CZ161" s="255"/>
      <c r="DA161" s="255"/>
      <c r="DB161" s="255"/>
      <c r="DC161" s="255"/>
      <c r="DD161" s="255"/>
      <c r="DE161" s="255"/>
      <c r="DF161" s="255"/>
      <c r="DG161" s="255"/>
      <c r="DH161" s="255"/>
      <c r="DI161" s="255"/>
      <c r="DJ161" s="255"/>
      <c r="DK161" s="255"/>
      <c r="DL161" s="255"/>
    </row>
    <row r="162" spans="1:116" x14ac:dyDescent="0.25">
      <c r="A162" s="256" t="s">
        <v>7493</v>
      </c>
      <c r="B162" s="257" t="s">
        <v>7494</v>
      </c>
      <c r="C162" s="260">
        <v>0</v>
      </c>
      <c r="D162" s="261">
        <v>13</v>
      </c>
      <c r="E162" s="260">
        <v>0</v>
      </c>
      <c r="F162" s="260" t="s">
        <v>14</v>
      </c>
      <c r="G162" s="260">
        <v>0.54654479749999996</v>
      </c>
      <c r="H162" s="260">
        <v>56.3</v>
      </c>
      <c r="I162" s="261">
        <v>0</v>
      </c>
      <c r="J162" s="261" t="str">
        <f>IFERROR(VLOOKUP($B162,'Core Indicators'!$E$3:$EU$906,147,FALSE),"x")</f>
        <v>x</v>
      </c>
      <c r="K162" s="262">
        <v>-0.67970234159999998</v>
      </c>
      <c r="L162" s="260" t="s">
        <v>14</v>
      </c>
      <c r="M162" s="261">
        <v>84</v>
      </c>
      <c r="N162" s="261">
        <v>46</v>
      </c>
      <c r="O162" s="261" t="str">
        <f>IFERROR(VLOOKUP(B162,'Core Indicators'!$E$3:$G$9906,3,FALSE),"x")</f>
        <v>x</v>
      </c>
      <c r="P162" s="261">
        <v>960</v>
      </c>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row>
    <row r="163" spans="1:116" x14ac:dyDescent="0.25">
      <c r="A163" s="256" t="s">
        <v>7495</v>
      </c>
      <c r="B163" s="257" t="s">
        <v>7496</v>
      </c>
      <c r="C163" s="260">
        <v>0.77306485170000006</v>
      </c>
      <c r="D163" s="261">
        <v>12</v>
      </c>
      <c r="E163" s="260">
        <v>0</v>
      </c>
      <c r="F163" s="260" t="s">
        <v>14</v>
      </c>
      <c r="G163" s="260">
        <v>0.46510644940000001</v>
      </c>
      <c r="H163" s="260">
        <v>57.9</v>
      </c>
      <c r="I163" s="261">
        <v>0</v>
      </c>
      <c r="J163" s="261" t="str">
        <f>IFERROR(VLOOKUP($B163,'Core Indicators'!$E$3:$EU$906,147,FALSE),"x")</f>
        <v>x</v>
      </c>
      <c r="K163" s="262">
        <v>-5.9651225799999999E-2</v>
      </c>
      <c r="L163" s="260" t="s">
        <v>14</v>
      </c>
      <c r="M163" s="261">
        <v>75</v>
      </c>
      <c r="N163" s="261">
        <v>44</v>
      </c>
      <c r="O163" s="261" t="str">
        <f>IFERROR(VLOOKUP(B163,'Core Indicators'!$E$3:$G$9906,3,FALSE),"x")</f>
        <v>x</v>
      </c>
      <c r="P163" s="261">
        <v>156000</v>
      </c>
      <c r="Q163" s="255"/>
      <c r="R163" s="255"/>
      <c r="S163" s="255"/>
      <c r="T163" s="255"/>
      <c r="U163" s="255"/>
      <c r="V163" s="255"/>
      <c r="W163" s="255"/>
      <c r="X163" s="255"/>
      <c r="Y163" s="255"/>
      <c r="Z163" s="255"/>
      <c r="AA163" s="255"/>
      <c r="AB163" s="255"/>
      <c r="AC163" s="255"/>
      <c r="AD163" s="255"/>
      <c r="AE163" s="255"/>
      <c r="AF163" s="255"/>
      <c r="AG163" s="255"/>
      <c r="AH163" s="255"/>
      <c r="AI163" s="255"/>
      <c r="AJ163" s="255"/>
      <c r="AK163" s="255"/>
      <c r="AL163" s="255"/>
      <c r="AM163" s="255"/>
      <c r="AN163" s="255"/>
      <c r="AO163" s="255"/>
      <c r="AP163" s="255"/>
      <c r="AQ163" s="255"/>
      <c r="AR163" s="255"/>
      <c r="AS163" s="255"/>
      <c r="AT163" s="255"/>
      <c r="AU163" s="255"/>
      <c r="AV163" s="255"/>
      <c r="AW163" s="255"/>
      <c r="AX163" s="255"/>
      <c r="AY163" s="255"/>
      <c r="AZ163" s="255"/>
      <c r="BA163" s="255"/>
      <c r="BB163" s="255"/>
      <c r="BC163" s="255"/>
      <c r="BD163" s="255"/>
      <c r="BE163" s="255"/>
      <c r="BF163" s="255"/>
      <c r="BG163" s="255"/>
      <c r="BH163" s="255"/>
      <c r="BI163" s="255"/>
      <c r="BJ163" s="255"/>
      <c r="BK163" s="255"/>
      <c r="BL163" s="255"/>
      <c r="BM163" s="255"/>
      <c r="BN163" s="255"/>
      <c r="BO163" s="255"/>
      <c r="BP163" s="255"/>
      <c r="BQ163" s="255"/>
      <c r="BR163" s="255"/>
      <c r="BS163" s="255"/>
      <c r="BT163" s="255"/>
      <c r="BU163" s="255"/>
      <c r="BV163" s="255"/>
      <c r="BW163" s="255"/>
      <c r="BX163" s="255"/>
      <c r="BY163" s="255"/>
      <c r="BZ163" s="255"/>
      <c r="CA163" s="255"/>
      <c r="CB163" s="255"/>
      <c r="CC163" s="255"/>
      <c r="CD163" s="255"/>
      <c r="CE163" s="255"/>
      <c r="CF163" s="255"/>
      <c r="CG163" s="255"/>
      <c r="CH163" s="255"/>
      <c r="CI163" s="255"/>
      <c r="CJ163" s="255"/>
      <c r="CK163" s="255"/>
      <c r="CL163" s="255"/>
      <c r="CM163" s="255"/>
      <c r="CN163" s="255"/>
      <c r="CO163" s="255"/>
      <c r="CP163" s="255"/>
      <c r="CQ163" s="255"/>
      <c r="CR163" s="255"/>
      <c r="CS163" s="255"/>
      <c r="CT163" s="255"/>
      <c r="CU163" s="255"/>
      <c r="CV163" s="255"/>
      <c r="CW163" s="255"/>
      <c r="CX163" s="255"/>
      <c r="CY163" s="255"/>
      <c r="CZ163" s="255"/>
      <c r="DA163" s="255"/>
      <c r="DB163" s="255"/>
      <c r="DC163" s="255"/>
      <c r="DD163" s="255"/>
      <c r="DE163" s="255"/>
      <c r="DF163" s="255"/>
      <c r="DG163" s="255"/>
      <c r="DH163" s="255"/>
      <c r="DI163" s="255"/>
      <c r="DJ163" s="255"/>
      <c r="DK163" s="255"/>
      <c r="DL163" s="255"/>
    </row>
    <row r="164" spans="1:116" x14ac:dyDescent="0.25">
      <c r="A164" s="256" t="s">
        <v>7497</v>
      </c>
      <c r="B164" s="257" t="s">
        <v>7498</v>
      </c>
      <c r="C164" s="260">
        <v>0.34016300849999997</v>
      </c>
      <c r="D164" s="261">
        <v>10</v>
      </c>
      <c r="E164" s="260">
        <v>0.19400000000000001</v>
      </c>
      <c r="F164" s="260">
        <v>8.65</v>
      </c>
      <c r="G164" s="260">
        <v>0.18995812400000001</v>
      </c>
      <c r="H164" s="260">
        <v>25</v>
      </c>
      <c r="I164" s="261">
        <v>4</v>
      </c>
      <c r="J164" s="261" t="str">
        <f>IFERROR(VLOOKUP($B164,'Core Indicators'!$E$3:$EU$906,147,FALSE),"x")</f>
        <v>x</v>
      </c>
      <c r="K164" s="262">
        <v>0.55673569439999993</v>
      </c>
      <c r="L164" s="260">
        <v>8</v>
      </c>
      <c r="M164" s="261">
        <v>88</v>
      </c>
      <c r="N164" s="261">
        <v>50</v>
      </c>
      <c r="O164" s="261" t="str">
        <f>IFERROR(VLOOKUP(B164,'Core Indicators'!$E$3:$G$9906,3,FALSE),"x")</f>
        <v>x</v>
      </c>
      <c r="P164" s="261">
        <v>48086</v>
      </c>
      <c r="Q164" s="255"/>
      <c r="R164" s="255"/>
      <c r="S164" s="255"/>
      <c r="T164" s="255"/>
      <c r="U164" s="255"/>
      <c r="V164" s="255"/>
      <c r="W164" s="255"/>
      <c r="X164" s="255"/>
      <c r="Y164" s="255"/>
      <c r="Z164" s="255"/>
      <c r="AA164" s="255"/>
      <c r="AB164" s="255"/>
      <c r="AC164" s="255"/>
      <c r="AD164" s="255"/>
      <c r="AE164" s="255"/>
      <c r="AF164" s="255"/>
      <c r="AG164" s="255"/>
      <c r="AH164" s="255"/>
      <c r="AI164" s="255"/>
      <c r="AJ164" s="255"/>
      <c r="AK164" s="255"/>
      <c r="AL164" s="255"/>
      <c r="AM164" s="255"/>
      <c r="AN164" s="255"/>
      <c r="AO164" s="255"/>
      <c r="AP164" s="255"/>
      <c r="AQ164" s="255"/>
      <c r="AR164" s="255"/>
      <c r="AS164" s="255"/>
      <c r="AT164" s="255"/>
      <c r="AU164" s="255"/>
      <c r="AV164" s="255"/>
      <c r="AW164" s="255"/>
      <c r="AX164" s="255"/>
      <c r="AY164" s="255"/>
      <c r="AZ164" s="255"/>
      <c r="BA164" s="255"/>
      <c r="BB164" s="255"/>
      <c r="BC164" s="255"/>
      <c r="BD164" s="255"/>
      <c r="BE164" s="255"/>
      <c r="BF164" s="255"/>
      <c r="BG164" s="255"/>
      <c r="BH164" s="255"/>
      <c r="BI164" s="255"/>
      <c r="BJ164" s="255"/>
      <c r="BK164" s="255"/>
      <c r="BL164" s="255"/>
      <c r="BM164" s="255"/>
      <c r="BN164" s="255"/>
      <c r="BO164" s="255"/>
      <c r="BP164" s="255"/>
      <c r="BQ164" s="255"/>
      <c r="BR164" s="255"/>
      <c r="BS164" s="255"/>
      <c r="BT164" s="255"/>
      <c r="BU164" s="255"/>
      <c r="BV164" s="255"/>
      <c r="BW164" s="255"/>
      <c r="BX164" s="255"/>
      <c r="BY164" s="255"/>
      <c r="BZ164" s="255"/>
      <c r="CA164" s="255"/>
      <c r="CB164" s="255"/>
      <c r="CC164" s="255"/>
      <c r="CD164" s="255"/>
      <c r="CE164" s="255"/>
      <c r="CF164" s="255"/>
      <c r="CG164" s="255"/>
      <c r="CH164" s="255"/>
      <c r="CI164" s="255"/>
      <c r="CJ164" s="255"/>
      <c r="CK164" s="255"/>
      <c r="CL164" s="255"/>
      <c r="CM164" s="255"/>
      <c r="CN164" s="255"/>
      <c r="CO164" s="255"/>
      <c r="CP164" s="255"/>
      <c r="CQ164" s="255"/>
      <c r="CR164" s="255"/>
      <c r="CS164" s="255"/>
      <c r="CT164" s="255"/>
      <c r="CU164" s="255"/>
      <c r="CV164" s="255"/>
      <c r="CW164" s="255"/>
      <c r="CX164" s="255"/>
      <c r="CY164" s="255"/>
      <c r="CZ164" s="255"/>
      <c r="DA164" s="255"/>
      <c r="DB164" s="255"/>
      <c r="DC164" s="255"/>
      <c r="DD164" s="255"/>
      <c r="DE164" s="255"/>
      <c r="DF164" s="255"/>
      <c r="DG164" s="255"/>
      <c r="DH164" s="255"/>
      <c r="DI164" s="255"/>
      <c r="DJ164" s="255"/>
      <c r="DK164" s="255"/>
      <c r="DL164" s="255"/>
    </row>
    <row r="165" spans="1:116" x14ac:dyDescent="0.25">
      <c r="A165" s="256" t="s">
        <v>7499</v>
      </c>
      <c r="B165" s="257" t="s">
        <v>7500</v>
      </c>
      <c r="C165" s="260">
        <v>0.30942659909999998</v>
      </c>
      <c r="D165" s="261">
        <v>13</v>
      </c>
      <c r="E165" s="260">
        <v>5.33E-2</v>
      </c>
      <c r="F165" s="260">
        <v>9.15</v>
      </c>
      <c r="G165" s="260">
        <v>6.8603414500000001E-2</v>
      </c>
      <c r="H165" s="260">
        <v>24.6</v>
      </c>
      <c r="I165" s="261">
        <v>0</v>
      </c>
      <c r="J165" s="261" t="str">
        <f>IFERROR(VLOOKUP($B165,'Core Indicators'!$E$3:$EU$906,147,FALSE),"x")</f>
        <v>x</v>
      </c>
      <c r="K165" s="262">
        <v>1.1184208392999999</v>
      </c>
      <c r="L165" s="260">
        <v>9</v>
      </c>
      <c r="M165" s="261">
        <v>94</v>
      </c>
      <c r="N165" s="261">
        <v>60</v>
      </c>
      <c r="O165" s="261" t="str">
        <f>IFERROR(VLOOKUP(B165,'Core Indicators'!$E$3:$G$9906,3,FALSE),"x")</f>
        <v>x</v>
      </c>
      <c r="P165" s="261">
        <v>20140</v>
      </c>
      <c r="Q165" s="255"/>
      <c r="R165" s="255"/>
      <c r="S165" s="255"/>
      <c r="T165" s="255"/>
      <c r="U165" s="255"/>
      <c r="V165" s="255"/>
      <c r="W165" s="255"/>
      <c r="X165" s="255"/>
      <c r="Y165" s="255"/>
      <c r="Z165" s="255"/>
      <c r="AA165" s="255"/>
      <c r="AB165" s="255"/>
      <c r="AC165" s="255"/>
      <c r="AD165" s="255"/>
      <c r="AE165" s="255"/>
      <c r="AF165" s="255"/>
      <c r="AG165" s="255"/>
      <c r="AH165" s="255"/>
      <c r="AI165" s="255"/>
      <c r="AJ165" s="255"/>
      <c r="AK165" s="255"/>
      <c r="AL165" s="255"/>
      <c r="AM165" s="255"/>
      <c r="AN165" s="255"/>
      <c r="AO165" s="255"/>
      <c r="AP165" s="255"/>
      <c r="AQ165" s="255"/>
      <c r="AR165" s="255"/>
      <c r="AS165" s="255"/>
      <c r="AT165" s="255"/>
      <c r="AU165" s="255"/>
      <c r="AV165" s="255"/>
      <c r="AW165" s="255"/>
      <c r="AX165" s="255"/>
      <c r="AY165" s="255"/>
      <c r="AZ165" s="255"/>
      <c r="BA165" s="255"/>
      <c r="BB165" s="255"/>
      <c r="BC165" s="255"/>
      <c r="BD165" s="255"/>
      <c r="BE165" s="255"/>
      <c r="BF165" s="255"/>
      <c r="BG165" s="255"/>
      <c r="BH165" s="255"/>
      <c r="BI165" s="255"/>
      <c r="BJ165" s="255"/>
      <c r="BK165" s="255"/>
      <c r="BL165" s="255"/>
      <c r="BM165" s="255"/>
      <c r="BN165" s="255"/>
      <c r="BO165" s="255"/>
      <c r="BP165" s="255"/>
      <c r="BQ165" s="255"/>
      <c r="BR165" s="255"/>
      <c r="BS165" s="255"/>
      <c r="BT165" s="255"/>
      <c r="BU165" s="255"/>
      <c r="BV165" s="255"/>
      <c r="BW165" s="255"/>
      <c r="BX165" s="255"/>
      <c r="BY165" s="255"/>
      <c r="BZ165" s="255"/>
      <c r="CA165" s="255"/>
      <c r="CB165" s="255"/>
      <c r="CC165" s="255"/>
      <c r="CD165" s="255"/>
      <c r="CE165" s="255"/>
      <c r="CF165" s="255"/>
      <c r="CG165" s="255"/>
      <c r="CH165" s="255"/>
      <c r="CI165" s="255"/>
      <c r="CJ165" s="255"/>
      <c r="CK165" s="255"/>
      <c r="CL165" s="255"/>
      <c r="CM165" s="255"/>
      <c r="CN165" s="255"/>
      <c r="CO165" s="255"/>
      <c r="CP165" s="255"/>
      <c r="CQ165" s="255"/>
      <c r="CR165" s="255"/>
      <c r="CS165" s="255"/>
      <c r="CT165" s="255"/>
      <c r="CU165" s="255"/>
      <c r="CV165" s="255"/>
      <c r="CW165" s="255"/>
      <c r="CX165" s="255"/>
      <c r="CY165" s="255"/>
      <c r="CZ165" s="255"/>
      <c r="DA165" s="255"/>
      <c r="DB165" s="255"/>
      <c r="DC165" s="255"/>
      <c r="DD165" s="255"/>
      <c r="DE165" s="255"/>
      <c r="DF165" s="255"/>
      <c r="DG165" s="255"/>
      <c r="DH165" s="255"/>
      <c r="DI165" s="255"/>
      <c r="DJ165" s="255"/>
      <c r="DK165" s="255"/>
      <c r="DL165" s="255"/>
    </row>
    <row r="166" spans="1:116" x14ac:dyDescent="0.25">
      <c r="A166" s="256" t="s">
        <v>7501</v>
      </c>
      <c r="B166" s="257" t="s">
        <v>7502</v>
      </c>
      <c r="C166" s="260">
        <v>0</v>
      </c>
      <c r="D166" s="261">
        <v>12</v>
      </c>
      <c r="E166" s="260">
        <v>0</v>
      </c>
      <c r="F166" s="260" t="s">
        <v>14</v>
      </c>
      <c r="G166" s="260">
        <v>4.0217716600000002E-2</v>
      </c>
      <c r="H166" s="260">
        <v>30</v>
      </c>
      <c r="I166" s="261">
        <v>6</v>
      </c>
      <c r="J166" s="261" t="str">
        <f>IFERROR(VLOOKUP($B166,'Core Indicators'!$E$3:$EU$906,147,FALSE),"x")</f>
        <v>x</v>
      </c>
      <c r="K166" s="262">
        <v>1.9065259695000001</v>
      </c>
      <c r="L166" s="260" t="s">
        <v>14</v>
      </c>
      <c r="M166" s="261">
        <v>100</v>
      </c>
      <c r="N166" s="261">
        <v>85</v>
      </c>
      <c r="O166" s="261" t="str">
        <f>IFERROR(VLOOKUP(B166,'Core Indicators'!$E$3:$G$9906,3,FALSE),"x")</f>
        <v>x</v>
      </c>
      <c r="P166" s="261">
        <v>407310</v>
      </c>
      <c r="Q166" s="255"/>
      <c r="R166" s="255"/>
      <c r="S166" s="255"/>
      <c r="T166" s="255"/>
      <c r="U166" s="255"/>
      <c r="V166" s="255"/>
      <c r="W166" s="255"/>
      <c r="X166" s="255"/>
      <c r="Y166" s="255"/>
      <c r="Z166" s="255"/>
      <c r="AA166" s="255"/>
      <c r="AB166" s="255"/>
      <c r="AC166" s="255"/>
      <c r="AD166" s="255"/>
      <c r="AE166" s="255"/>
      <c r="AF166" s="255"/>
      <c r="AG166" s="255"/>
      <c r="AH166" s="255"/>
      <c r="AI166" s="255"/>
      <c r="AJ166" s="255"/>
      <c r="AK166" s="255"/>
      <c r="AL166" s="255"/>
      <c r="AM166" s="255"/>
      <c r="AN166" s="255"/>
      <c r="AO166" s="255"/>
      <c r="AP166" s="255"/>
      <c r="AQ166" s="255"/>
      <c r="AR166" s="255"/>
      <c r="AS166" s="255"/>
      <c r="AT166" s="255"/>
      <c r="AU166" s="255"/>
      <c r="AV166" s="255"/>
      <c r="AW166" s="255"/>
      <c r="AX166" s="255"/>
      <c r="AY166" s="255"/>
      <c r="AZ166" s="255"/>
      <c r="BA166" s="255"/>
      <c r="BB166" s="255"/>
      <c r="BC166" s="255"/>
      <c r="BD166" s="255"/>
      <c r="BE166" s="255"/>
      <c r="BF166" s="255"/>
      <c r="BG166" s="255"/>
      <c r="BH166" s="255"/>
      <c r="BI166" s="255"/>
      <c r="BJ166" s="255"/>
      <c r="BK166" s="255"/>
      <c r="BL166" s="255"/>
      <c r="BM166" s="255"/>
      <c r="BN166" s="255"/>
      <c r="BO166" s="255"/>
      <c r="BP166" s="255"/>
      <c r="BQ166" s="255"/>
      <c r="BR166" s="255"/>
      <c r="BS166" s="255"/>
      <c r="BT166" s="255"/>
      <c r="BU166" s="255"/>
      <c r="BV166" s="255"/>
      <c r="BW166" s="255"/>
      <c r="BX166" s="255"/>
      <c r="BY166" s="255"/>
      <c r="BZ166" s="255"/>
      <c r="CA166" s="255"/>
      <c r="CB166" s="255"/>
      <c r="CC166" s="255"/>
      <c r="CD166" s="255"/>
      <c r="CE166" s="255"/>
      <c r="CF166" s="255"/>
      <c r="CG166" s="255"/>
      <c r="CH166" s="255"/>
      <c r="CI166" s="255"/>
      <c r="CJ166" s="255"/>
      <c r="CK166" s="255"/>
      <c r="CL166" s="255"/>
      <c r="CM166" s="255"/>
      <c r="CN166" s="255"/>
      <c r="CO166" s="255"/>
      <c r="CP166" s="255"/>
      <c r="CQ166" s="255"/>
      <c r="CR166" s="255"/>
      <c r="CS166" s="255"/>
      <c r="CT166" s="255"/>
      <c r="CU166" s="255"/>
      <c r="CV166" s="255"/>
      <c r="CW166" s="255"/>
      <c r="CX166" s="255"/>
      <c r="CY166" s="255"/>
      <c r="CZ166" s="255"/>
      <c r="DA166" s="255"/>
      <c r="DB166" s="255"/>
      <c r="DC166" s="255"/>
      <c r="DD166" s="255"/>
      <c r="DE166" s="255"/>
      <c r="DF166" s="255"/>
      <c r="DG166" s="255"/>
      <c r="DH166" s="255"/>
      <c r="DI166" s="255"/>
      <c r="DJ166" s="255"/>
      <c r="DK166" s="255"/>
      <c r="DL166" s="255"/>
    </row>
    <row r="167" spans="1:116" x14ac:dyDescent="0.25">
      <c r="A167" s="256" t="s">
        <v>1664</v>
      </c>
      <c r="B167" s="257" t="s">
        <v>7503</v>
      </c>
      <c r="C167" s="260">
        <v>0</v>
      </c>
      <c r="D167" s="261">
        <v>5</v>
      </c>
      <c r="E167" s="260">
        <v>0</v>
      </c>
      <c r="F167" s="260">
        <v>3.5833333333000001</v>
      </c>
      <c r="G167" s="260">
        <v>0.57860936750000003</v>
      </c>
      <c r="H167" s="260">
        <v>54.6</v>
      </c>
      <c r="I167" s="261">
        <v>6</v>
      </c>
      <c r="J167" s="261">
        <f>IFERROR(VLOOKUP($B167,'Core Indicators'!$E$3:$EU$906,147,FALSE),"x")</f>
        <v>18</v>
      </c>
      <c r="K167" s="262">
        <v>-0.50188273189999999</v>
      </c>
      <c r="L167" s="260">
        <v>2.5</v>
      </c>
      <c r="M167" s="261">
        <v>19</v>
      </c>
      <c r="N167" s="261">
        <v>34</v>
      </c>
      <c r="O167" s="261">
        <f>IFERROR(VLOOKUP(B167,'Core Indicators'!$E$3:$G$9906,3,FALSE),"x")</f>
        <v>1100000</v>
      </c>
      <c r="P167" s="261">
        <v>17200</v>
      </c>
      <c r="Q167" s="255"/>
      <c r="R167" s="255"/>
      <c r="S167" s="255"/>
      <c r="T167" s="255"/>
      <c r="U167" s="255"/>
      <c r="V167" s="255"/>
      <c r="W167" s="255"/>
      <c r="X167" s="255"/>
      <c r="Y167" s="255"/>
      <c r="Z167" s="255"/>
      <c r="AA167" s="255"/>
      <c r="AB167" s="255"/>
      <c r="AC167" s="255"/>
      <c r="AD167" s="255"/>
      <c r="AE167" s="255"/>
      <c r="AF167" s="255"/>
      <c r="AG167" s="255"/>
      <c r="AH167" s="255"/>
      <c r="AI167" s="255"/>
      <c r="AJ167" s="255"/>
      <c r="AK167" s="255"/>
      <c r="AL167" s="255"/>
      <c r="AM167" s="255"/>
      <c r="AN167" s="255"/>
      <c r="AO167" s="255"/>
      <c r="AP167" s="255"/>
      <c r="AQ167" s="255"/>
      <c r="AR167" s="255"/>
      <c r="AS167" s="255"/>
      <c r="AT167" s="255"/>
      <c r="AU167" s="255"/>
      <c r="AV167" s="255"/>
      <c r="AW167" s="255"/>
      <c r="AX167" s="255"/>
      <c r="AY167" s="255"/>
      <c r="AZ167" s="255"/>
      <c r="BA167" s="255"/>
      <c r="BB167" s="255"/>
      <c r="BC167" s="255"/>
      <c r="BD167" s="255"/>
      <c r="BE167" s="255"/>
      <c r="BF167" s="255"/>
      <c r="BG167" s="255"/>
      <c r="BH167" s="255"/>
      <c r="BI167" s="255"/>
      <c r="BJ167" s="255"/>
      <c r="BK167" s="255"/>
      <c r="BL167" s="255"/>
      <c r="BM167" s="255"/>
      <c r="BN167" s="255"/>
      <c r="BO167" s="255"/>
      <c r="BP167" s="255"/>
      <c r="BQ167" s="255"/>
      <c r="BR167" s="255"/>
      <c r="BS167" s="255"/>
      <c r="BT167" s="255"/>
      <c r="BU167" s="255"/>
      <c r="BV167" s="255"/>
      <c r="BW167" s="255"/>
      <c r="BX167" s="255"/>
      <c r="BY167" s="255"/>
      <c r="BZ167" s="255"/>
      <c r="CA167" s="255"/>
      <c r="CB167" s="255"/>
      <c r="CC167" s="255"/>
      <c r="CD167" s="255"/>
      <c r="CE167" s="255"/>
      <c r="CF167" s="255"/>
      <c r="CG167" s="255"/>
      <c r="CH167" s="255"/>
      <c r="CI167" s="255"/>
      <c r="CJ167" s="255"/>
      <c r="CK167" s="255"/>
      <c r="CL167" s="255"/>
      <c r="CM167" s="255"/>
      <c r="CN167" s="255"/>
      <c r="CO167" s="255"/>
      <c r="CP167" s="255"/>
      <c r="CQ167" s="255"/>
      <c r="CR167" s="255"/>
      <c r="CS167" s="255"/>
      <c r="CT167" s="255"/>
      <c r="CU167" s="255"/>
      <c r="CV167" s="255"/>
      <c r="CW167" s="255"/>
      <c r="CX167" s="255"/>
      <c r="CY167" s="255"/>
      <c r="CZ167" s="255"/>
      <c r="DA167" s="255"/>
      <c r="DB167" s="255"/>
      <c r="DC167" s="255"/>
      <c r="DD167" s="255"/>
      <c r="DE167" s="255"/>
      <c r="DF167" s="255"/>
      <c r="DG167" s="255"/>
      <c r="DH167" s="255"/>
      <c r="DI167" s="255"/>
      <c r="DJ167" s="255"/>
      <c r="DK167" s="255"/>
      <c r="DL167" s="255"/>
    </row>
    <row r="168" spans="1:116" x14ac:dyDescent="0.25">
      <c r="A168" s="256" t="s">
        <v>7504</v>
      </c>
      <c r="B168" s="257" t="s">
        <v>7505</v>
      </c>
      <c r="C168" s="260">
        <v>0</v>
      </c>
      <c r="D168" s="261">
        <v>8</v>
      </c>
      <c r="E168" s="260">
        <v>0</v>
      </c>
      <c r="F168" s="260" t="s">
        <v>14</v>
      </c>
      <c r="G168" s="260" t="s">
        <v>14</v>
      </c>
      <c r="H168" s="260">
        <v>32.1</v>
      </c>
      <c r="I168" s="261">
        <v>0</v>
      </c>
      <c r="J168" s="261" t="str">
        <f>IFERROR(VLOOKUP($B168,'Core Indicators'!$E$3:$EU$906,147,FALSE),"x")</f>
        <v>x</v>
      </c>
      <c r="K168" s="262">
        <v>0.17143608630000001</v>
      </c>
      <c r="L168" s="260" t="s">
        <v>14</v>
      </c>
      <c r="M168" s="261">
        <v>72</v>
      </c>
      <c r="N168" s="261">
        <v>66</v>
      </c>
      <c r="O168" s="261" t="str">
        <f>IFERROR(VLOOKUP(B168,'Core Indicators'!$E$3:$G$9906,3,FALSE),"x")</f>
        <v>x</v>
      </c>
      <c r="P168" s="261">
        <v>460</v>
      </c>
      <c r="Q168" s="255"/>
      <c r="R168" s="255"/>
      <c r="S168" s="255"/>
      <c r="T168" s="255"/>
      <c r="U168" s="255"/>
      <c r="V168" s="255"/>
      <c r="W168" s="255"/>
      <c r="X168" s="255"/>
      <c r="Y168" s="255"/>
      <c r="Z168" s="255"/>
      <c r="AA168" s="255"/>
      <c r="AB168" s="255"/>
      <c r="AC168" s="255"/>
      <c r="AD168" s="255"/>
      <c r="AE168" s="255"/>
      <c r="AF168" s="255"/>
      <c r="AG168" s="255"/>
      <c r="AH168" s="255"/>
      <c r="AI168" s="255"/>
      <c r="AJ168" s="255"/>
      <c r="AK168" s="255"/>
      <c r="AL168" s="255"/>
      <c r="AM168" s="255"/>
      <c r="AN168" s="255"/>
      <c r="AO168" s="255"/>
      <c r="AP168" s="255"/>
      <c r="AQ168" s="255"/>
      <c r="AR168" s="255"/>
      <c r="AS168" s="255"/>
      <c r="AT168" s="255"/>
      <c r="AU168" s="255"/>
      <c r="AV168" s="255"/>
      <c r="AW168" s="255"/>
      <c r="AX168" s="255"/>
      <c r="AY168" s="255"/>
      <c r="AZ168" s="255"/>
      <c r="BA168" s="255"/>
      <c r="BB168" s="255"/>
      <c r="BC168" s="255"/>
      <c r="BD168" s="255"/>
      <c r="BE168" s="255"/>
      <c r="BF168" s="255"/>
      <c r="BG168" s="255"/>
      <c r="BH168" s="255"/>
      <c r="BI168" s="255"/>
      <c r="BJ168" s="255"/>
      <c r="BK168" s="255"/>
      <c r="BL168" s="255"/>
      <c r="BM168" s="255"/>
      <c r="BN168" s="255"/>
      <c r="BO168" s="255"/>
      <c r="BP168" s="255"/>
      <c r="BQ168" s="255"/>
      <c r="BR168" s="255"/>
      <c r="BS168" s="255"/>
      <c r="BT168" s="255"/>
      <c r="BU168" s="255"/>
      <c r="BV168" s="255"/>
      <c r="BW168" s="255"/>
      <c r="BX168" s="255"/>
      <c r="BY168" s="255"/>
      <c r="BZ168" s="255"/>
      <c r="CA168" s="255"/>
      <c r="CB168" s="255"/>
      <c r="CC168" s="255"/>
      <c r="CD168" s="255"/>
      <c r="CE168" s="255"/>
      <c r="CF168" s="255"/>
      <c r="CG168" s="255"/>
      <c r="CH168" s="255"/>
      <c r="CI168" s="255"/>
      <c r="CJ168" s="255"/>
      <c r="CK168" s="255"/>
      <c r="CL168" s="255"/>
      <c r="CM168" s="255"/>
      <c r="CN168" s="255"/>
      <c r="CO168" s="255"/>
      <c r="CP168" s="255"/>
      <c r="CQ168" s="255"/>
      <c r="CR168" s="255"/>
      <c r="CS168" s="255"/>
      <c r="CT168" s="255"/>
      <c r="CU168" s="255"/>
      <c r="CV168" s="255"/>
      <c r="CW168" s="255"/>
      <c r="CX168" s="255"/>
      <c r="CY168" s="255"/>
      <c r="CZ168" s="255"/>
      <c r="DA168" s="255"/>
      <c r="DB168" s="255"/>
      <c r="DC168" s="255"/>
      <c r="DD168" s="255"/>
      <c r="DE168" s="255"/>
      <c r="DF168" s="255"/>
      <c r="DG168" s="255"/>
      <c r="DH168" s="255"/>
      <c r="DI168" s="255"/>
      <c r="DJ168" s="255"/>
      <c r="DK168" s="255"/>
      <c r="DL168" s="255"/>
    </row>
    <row r="169" spans="1:116" x14ac:dyDescent="0.25">
      <c r="A169" s="256" t="s">
        <v>141</v>
      </c>
      <c r="B169" s="257" t="s">
        <v>7506</v>
      </c>
      <c r="C169" s="260">
        <v>0.54330003230000001</v>
      </c>
      <c r="D169" s="261">
        <v>1</v>
      </c>
      <c r="E169" s="260">
        <v>0.85</v>
      </c>
      <c r="F169" s="260">
        <v>1.8</v>
      </c>
      <c r="G169" s="260">
        <v>0.54677704069999999</v>
      </c>
      <c r="H169" s="260">
        <v>37.5</v>
      </c>
      <c r="I169" s="261">
        <v>10</v>
      </c>
      <c r="J169" s="261">
        <f>IFERROR(VLOOKUP($B169,'Core Indicators'!$E$3:$EU$906,147,FALSE),"x")</f>
        <v>2701</v>
      </c>
      <c r="K169" s="262">
        <v>-2.0760633945000002</v>
      </c>
      <c r="L169" s="260">
        <v>1.5</v>
      </c>
      <c r="M169" s="261">
        <v>0</v>
      </c>
      <c r="N169" s="261">
        <v>13</v>
      </c>
      <c r="O169" s="261">
        <f>IFERROR(VLOOKUP(B169,'Core Indicators'!$E$3:$G$9906,3,FALSE),"x")</f>
        <v>17500000</v>
      </c>
      <c r="P169" s="261">
        <v>183630</v>
      </c>
      <c r="Q169" s="255"/>
      <c r="R169" s="255"/>
      <c r="S169" s="255"/>
      <c r="T169" s="255"/>
      <c r="U169" s="255"/>
      <c r="V169" s="255"/>
      <c r="W169" s="255"/>
      <c r="X169" s="255"/>
      <c r="Y169" s="255"/>
      <c r="Z169" s="255"/>
      <c r="AA169" s="255"/>
      <c r="AB169" s="255"/>
      <c r="AC169" s="255"/>
      <c r="AD169" s="255"/>
      <c r="AE169" s="255"/>
      <c r="AF169" s="255"/>
      <c r="AG169" s="255"/>
      <c r="AH169" s="255"/>
      <c r="AI169" s="255"/>
      <c r="AJ169" s="255"/>
      <c r="AK169" s="255"/>
      <c r="AL169" s="255"/>
      <c r="AM169" s="255"/>
      <c r="AN169" s="255"/>
      <c r="AO169" s="255"/>
      <c r="AP169" s="255"/>
      <c r="AQ169" s="255"/>
      <c r="AR169" s="255"/>
      <c r="AS169" s="255"/>
      <c r="AT169" s="255"/>
      <c r="AU169" s="255"/>
      <c r="AV169" s="255"/>
      <c r="AW169" s="255"/>
      <c r="AX169" s="255"/>
      <c r="AY169" s="255"/>
      <c r="AZ169" s="255"/>
      <c r="BA169" s="255"/>
      <c r="BB169" s="255"/>
      <c r="BC169" s="255"/>
      <c r="BD169" s="255"/>
      <c r="BE169" s="255"/>
      <c r="BF169" s="255"/>
      <c r="BG169" s="255"/>
      <c r="BH169" s="255"/>
      <c r="BI169" s="255"/>
      <c r="BJ169" s="255"/>
      <c r="BK169" s="255"/>
      <c r="BL169" s="255"/>
      <c r="BM169" s="255"/>
      <c r="BN169" s="255"/>
      <c r="BO169" s="255"/>
      <c r="BP169" s="255"/>
      <c r="BQ169" s="255"/>
      <c r="BR169" s="255"/>
      <c r="BS169" s="255"/>
      <c r="BT169" s="255"/>
      <c r="BU169" s="255"/>
      <c r="BV169" s="255"/>
      <c r="BW169" s="255"/>
      <c r="BX169" s="255"/>
      <c r="BY169" s="255"/>
      <c r="BZ169" s="255"/>
      <c r="CA169" s="255"/>
      <c r="CB169" s="255"/>
      <c r="CC169" s="255"/>
      <c r="CD169" s="255"/>
      <c r="CE169" s="255"/>
      <c r="CF169" s="255"/>
      <c r="CG169" s="255"/>
      <c r="CH169" s="255"/>
      <c r="CI169" s="255"/>
      <c r="CJ169" s="255"/>
      <c r="CK169" s="255"/>
      <c r="CL169" s="255"/>
      <c r="CM169" s="255"/>
      <c r="CN169" s="255"/>
      <c r="CO169" s="255"/>
      <c r="CP169" s="255"/>
      <c r="CQ169" s="255"/>
      <c r="CR169" s="255"/>
      <c r="CS169" s="255"/>
      <c r="CT169" s="255"/>
      <c r="CU169" s="255"/>
      <c r="CV169" s="255"/>
      <c r="CW169" s="255"/>
      <c r="CX169" s="255"/>
      <c r="CY169" s="255"/>
      <c r="CZ169" s="255"/>
      <c r="DA169" s="255"/>
      <c r="DB169" s="255"/>
      <c r="DC169" s="255"/>
      <c r="DD169" s="255"/>
      <c r="DE169" s="255"/>
      <c r="DF169" s="255"/>
      <c r="DG169" s="255"/>
      <c r="DH169" s="255"/>
      <c r="DI169" s="255"/>
      <c r="DJ169" s="255"/>
      <c r="DK169" s="255"/>
      <c r="DL169" s="255"/>
    </row>
    <row r="170" spans="1:116" x14ac:dyDescent="0.25">
      <c r="A170" s="256" t="s">
        <v>673</v>
      </c>
      <c r="B170" s="257" t="s">
        <v>7507</v>
      </c>
      <c r="C170" s="260">
        <v>0.92045000249999998</v>
      </c>
      <c r="D170" s="261">
        <v>9</v>
      </c>
      <c r="E170" s="260">
        <v>0.185</v>
      </c>
      <c r="F170" s="260">
        <v>2.9333333332999998</v>
      </c>
      <c r="G170" s="260">
        <v>0.7006806672</v>
      </c>
      <c r="H170" s="260">
        <v>43.3</v>
      </c>
      <c r="I170" s="261">
        <v>10</v>
      </c>
      <c r="J170" s="261">
        <f>IFERROR(VLOOKUP($B170,'Core Indicators'!$E$3:$EU$906,147,FALSE),"x")</f>
        <v>221</v>
      </c>
      <c r="K170" s="262">
        <v>-1.2833583355</v>
      </c>
      <c r="L170" s="260">
        <v>1.75</v>
      </c>
      <c r="M170" s="261">
        <v>17</v>
      </c>
      <c r="N170" s="261">
        <v>20</v>
      </c>
      <c r="O170" s="261">
        <f>IFERROR(VLOOKUP(B170,'Core Indicators'!$E$3:$G$9906,3,FALSE),"x")</f>
        <v>16797000</v>
      </c>
      <c r="P170" s="261">
        <v>1259200</v>
      </c>
      <c r="Q170" s="255"/>
      <c r="R170" s="255"/>
      <c r="S170" s="255"/>
      <c r="T170" s="255"/>
      <c r="U170" s="255"/>
      <c r="V170" s="255"/>
      <c r="W170" s="255"/>
      <c r="X170" s="255"/>
      <c r="Y170" s="255"/>
      <c r="Z170" s="255"/>
      <c r="AA170" s="255"/>
      <c r="AB170" s="255"/>
      <c r="AC170" s="255"/>
      <c r="AD170" s="255"/>
      <c r="AE170" s="255"/>
      <c r="AF170" s="255"/>
      <c r="AG170" s="255"/>
      <c r="AH170" s="255"/>
      <c r="AI170" s="255"/>
      <c r="AJ170" s="255"/>
      <c r="AK170" s="255"/>
      <c r="AL170" s="255"/>
      <c r="AM170" s="255"/>
      <c r="AN170" s="255"/>
      <c r="AO170" s="255"/>
      <c r="AP170" s="255"/>
      <c r="AQ170" s="255"/>
      <c r="AR170" s="255"/>
      <c r="AS170" s="255"/>
      <c r="AT170" s="255"/>
      <c r="AU170" s="255"/>
      <c r="AV170" s="255"/>
      <c r="AW170" s="255"/>
      <c r="AX170" s="255"/>
      <c r="AY170" s="255"/>
      <c r="AZ170" s="255"/>
      <c r="BA170" s="255"/>
      <c r="BB170" s="255"/>
      <c r="BC170" s="255"/>
      <c r="BD170" s="255"/>
      <c r="BE170" s="255"/>
      <c r="BF170" s="255"/>
      <c r="BG170" s="255"/>
      <c r="BH170" s="255"/>
      <c r="BI170" s="255"/>
      <c r="BJ170" s="255"/>
      <c r="BK170" s="255"/>
      <c r="BL170" s="255"/>
      <c r="BM170" s="255"/>
      <c r="BN170" s="255"/>
      <c r="BO170" s="255"/>
      <c r="BP170" s="255"/>
      <c r="BQ170" s="255"/>
      <c r="BR170" s="255"/>
      <c r="BS170" s="255"/>
      <c r="BT170" s="255"/>
      <c r="BU170" s="255"/>
      <c r="BV170" s="255"/>
      <c r="BW170" s="255"/>
      <c r="BX170" s="255"/>
      <c r="BY170" s="255"/>
      <c r="BZ170" s="255"/>
      <c r="CA170" s="255"/>
      <c r="CB170" s="255"/>
      <c r="CC170" s="255"/>
      <c r="CD170" s="255"/>
      <c r="CE170" s="255"/>
      <c r="CF170" s="255"/>
      <c r="CG170" s="255"/>
      <c r="CH170" s="255"/>
      <c r="CI170" s="255"/>
      <c r="CJ170" s="255"/>
      <c r="CK170" s="255"/>
      <c r="CL170" s="255"/>
      <c r="CM170" s="255"/>
      <c r="CN170" s="255"/>
      <c r="CO170" s="255"/>
      <c r="CP170" s="255"/>
      <c r="CQ170" s="255"/>
      <c r="CR170" s="255"/>
      <c r="CS170" s="255"/>
      <c r="CT170" s="255"/>
      <c r="CU170" s="255"/>
      <c r="CV170" s="255"/>
      <c r="CW170" s="255"/>
      <c r="CX170" s="255"/>
      <c r="CY170" s="255"/>
      <c r="CZ170" s="255"/>
      <c r="DA170" s="255"/>
      <c r="DB170" s="255"/>
      <c r="DC170" s="255"/>
      <c r="DD170" s="255"/>
      <c r="DE170" s="255"/>
      <c r="DF170" s="255"/>
      <c r="DG170" s="255"/>
      <c r="DH170" s="255"/>
      <c r="DI170" s="255"/>
      <c r="DJ170" s="255"/>
      <c r="DK170" s="255"/>
      <c r="DL170" s="255"/>
    </row>
    <row r="171" spans="1:116" x14ac:dyDescent="0.25">
      <c r="A171" s="256" t="s">
        <v>7508</v>
      </c>
      <c r="B171" s="257" t="s">
        <v>7509</v>
      </c>
      <c r="C171" s="260">
        <v>0.73349999629999996</v>
      </c>
      <c r="D171" s="261">
        <v>5</v>
      </c>
      <c r="E171" s="260">
        <v>0</v>
      </c>
      <c r="F171" s="260">
        <v>4.8666666666999996</v>
      </c>
      <c r="G171" s="260">
        <v>0.56568342780000003</v>
      </c>
      <c r="H171" s="260">
        <v>43.1</v>
      </c>
      <c r="I171" s="261">
        <v>6</v>
      </c>
      <c r="J171" s="261" t="str">
        <f>IFERROR(VLOOKUP($B171,'Core Indicators'!$E$3:$EU$906,147,FALSE),"x")</f>
        <v>x</v>
      </c>
      <c r="K171" s="262">
        <v>-0.58879667520000001</v>
      </c>
      <c r="L171" s="260">
        <v>4</v>
      </c>
      <c r="M171" s="261">
        <v>44</v>
      </c>
      <c r="N171" s="261">
        <v>29</v>
      </c>
      <c r="O171" s="261" t="str">
        <f>IFERROR(VLOOKUP(B171,'Core Indicators'!$E$3:$G$9906,3,FALSE),"x")</f>
        <v>x</v>
      </c>
      <c r="P171" s="261">
        <v>54390</v>
      </c>
      <c r="Q171" s="255"/>
      <c r="R171" s="255"/>
      <c r="S171" s="255"/>
      <c r="T171" s="255"/>
      <c r="U171" s="255"/>
      <c r="V171" s="255"/>
      <c r="W171" s="255"/>
      <c r="X171" s="255"/>
      <c r="Y171" s="255"/>
      <c r="Z171" s="255"/>
      <c r="AA171" s="255"/>
      <c r="AB171" s="255"/>
      <c r="AC171" s="255"/>
      <c r="AD171" s="255"/>
      <c r="AE171" s="255"/>
      <c r="AF171" s="255"/>
      <c r="AG171" s="255"/>
      <c r="AH171" s="255"/>
      <c r="AI171" s="255"/>
      <c r="AJ171" s="255"/>
      <c r="AK171" s="255"/>
      <c r="AL171" s="255"/>
      <c r="AM171" s="255"/>
      <c r="AN171" s="255"/>
      <c r="AO171" s="255"/>
      <c r="AP171" s="255"/>
      <c r="AQ171" s="255"/>
      <c r="AR171" s="255"/>
      <c r="AS171" s="255"/>
      <c r="AT171" s="255"/>
      <c r="AU171" s="255"/>
      <c r="AV171" s="255"/>
      <c r="AW171" s="255"/>
      <c r="AX171" s="255"/>
      <c r="AY171" s="255"/>
      <c r="AZ171" s="255"/>
      <c r="BA171" s="255"/>
      <c r="BB171" s="255"/>
      <c r="BC171" s="255"/>
      <c r="BD171" s="255"/>
      <c r="BE171" s="255"/>
      <c r="BF171" s="255"/>
      <c r="BG171" s="255"/>
      <c r="BH171" s="255"/>
      <c r="BI171" s="255"/>
      <c r="BJ171" s="255"/>
      <c r="BK171" s="255"/>
      <c r="BL171" s="255"/>
      <c r="BM171" s="255"/>
      <c r="BN171" s="255"/>
      <c r="BO171" s="255"/>
      <c r="BP171" s="255"/>
      <c r="BQ171" s="255"/>
      <c r="BR171" s="255"/>
      <c r="BS171" s="255"/>
      <c r="BT171" s="255"/>
      <c r="BU171" s="255"/>
      <c r="BV171" s="255"/>
      <c r="BW171" s="255"/>
      <c r="BX171" s="255"/>
      <c r="BY171" s="255"/>
      <c r="BZ171" s="255"/>
      <c r="CA171" s="255"/>
      <c r="CB171" s="255"/>
      <c r="CC171" s="255"/>
      <c r="CD171" s="255"/>
      <c r="CE171" s="255"/>
      <c r="CF171" s="255"/>
      <c r="CG171" s="255"/>
      <c r="CH171" s="255"/>
      <c r="CI171" s="255"/>
      <c r="CJ171" s="255"/>
      <c r="CK171" s="255"/>
      <c r="CL171" s="255"/>
      <c r="CM171" s="255"/>
      <c r="CN171" s="255"/>
      <c r="CO171" s="255"/>
      <c r="CP171" s="255"/>
      <c r="CQ171" s="255"/>
      <c r="CR171" s="255"/>
      <c r="CS171" s="255"/>
      <c r="CT171" s="255"/>
      <c r="CU171" s="255"/>
      <c r="CV171" s="255"/>
      <c r="CW171" s="255"/>
      <c r="CX171" s="255"/>
      <c r="CY171" s="255"/>
      <c r="CZ171" s="255"/>
      <c r="DA171" s="255"/>
      <c r="DB171" s="255"/>
      <c r="DC171" s="255"/>
      <c r="DD171" s="255"/>
      <c r="DE171" s="255"/>
      <c r="DF171" s="255"/>
      <c r="DG171" s="255"/>
      <c r="DH171" s="255"/>
      <c r="DI171" s="255"/>
      <c r="DJ171" s="255"/>
      <c r="DK171" s="255"/>
      <c r="DL171" s="255"/>
    </row>
    <row r="172" spans="1:116" x14ac:dyDescent="0.25">
      <c r="A172" s="256" t="s">
        <v>380</v>
      </c>
      <c r="B172" s="257" t="s">
        <v>7510</v>
      </c>
      <c r="C172" s="260">
        <v>0.31875000450000002</v>
      </c>
      <c r="D172" s="261">
        <v>8</v>
      </c>
      <c r="E172" s="260">
        <v>0.05</v>
      </c>
      <c r="F172" s="260">
        <v>3.3</v>
      </c>
      <c r="G172" s="260">
        <v>0.37672290009999998</v>
      </c>
      <c r="H172" s="260">
        <v>34.9</v>
      </c>
      <c r="I172" s="261">
        <v>6</v>
      </c>
      <c r="J172" s="261">
        <f>IFERROR(VLOOKUP($B172,'Core Indicators'!$E$3:$EU$906,147,FALSE),"x")</f>
        <v>26</v>
      </c>
      <c r="K172" s="262">
        <v>0.1028815731</v>
      </c>
      <c r="L172" s="260">
        <v>3.25</v>
      </c>
      <c r="M172" s="261">
        <v>32</v>
      </c>
      <c r="N172" s="261">
        <v>36</v>
      </c>
      <c r="O172" s="261">
        <f>IFERROR(VLOOKUP(B172,'Core Indicators'!$E$3:$G$9906,3,FALSE),"x")</f>
        <v>66141000</v>
      </c>
      <c r="P172" s="261">
        <v>510890</v>
      </c>
      <c r="Q172" s="255"/>
      <c r="R172" s="255"/>
      <c r="S172" s="255"/>
      <c r="T172" s="255"/>
      <c r="U172" s="255"/>
      <c r="V172" s="255"/>
      <c r="W172" s="255"/>
      <c r="X172" s="255"/>
      <c r="Y172" s="255"/>
      <c r="Z172" s="255"/>
      <c r="AA172" s="255"/>
      <c r="AB172" s="255"/>
      <c r="AC172" s="255"/>
      <c r="AD172" s="255"/>
      <c r="AE172" s="255"/>
      <c r="AF172" s="255"/>
      <c r="AG172" s="255"/>
      <c r="AH172" s="255"/>
      <c r="AI172" s="255"/>
      <c r="AJ172" s="255"/>
      <c r="AK172" s="255"/>
      <c r="AL172" s="255"/>
      <c r="AM172" s="255"/>
      <c r="AN172" s="255"/>
      <c r="AO172" s="255"/>
      <c r="AP172" s="255"/>
      <c r="AQ172" s="255"/>
      <c r="AR172" s="255"/>
      <c r="AS172" s="255"/>
      <c r="AT172" s="255"/>
      <c r="AU172" s="255"/>
      <c r="AV172" s="255"/>
      <c r="AW172" s="255"/>
      <c r="AX172" s="255"/>
      <c r="AY172" s="255"/>
      <c r="AZ172" s="255"/>
      <c r="BA172" s="255"/>
      <c r="BB172" s="255"/>
      <c r="BC172" s="255"/>
      <c r="BD172" s="255"/>
      <c r="BE172" s="255"/>
      <c r="BF172" s="255"/>
      <c r="BG172" s="255"/>
      <c r="BH172" s="255"/>
      <c r="BI172" s="255"/>
      <c r="BJ172" s="255"/>
      <c r="BK172" s="255"/>
      <c r="BL172" s="255"/>
      <c r="BM172" s="255"/>
      <c r="BN172" s="255"/>
      <c r="BO172" s="255"/>
      <c r="BP172" s="255"/>
      <c r="BQ172" s="255"/>
      <c r="BR172" s="255"/>
      <c r="BS172" s="255"/>
      <c r="BT172" s="255"/>
      <c r="BU172" s="255"/>
      <c r="BV172" s="255"/>
      <c r="BW172" s="255"/>
      <c r="BX172" s="255"/>
      <c r="BY172" s="255"/>
      <c r="BZ172" s="255"/>
      <c r="CA172" s="255"/>
      <c r="CB172" s="255"/>
      <c r="CC172" s="255"/>
      <c r="CD172" s="255"/>
      <c r="CE172" s="255"/>
      <c r="CF172" s="255"/>
      <c r="CG172" s="255"/>
      <c r="CH172" s="255"/>
      <c r="CI172" s="255"/>
      <c r="CJ172" s="255"/>
      <c r="CK172" s="255"/>
      <c r="CL172" s="255"/>
      <c r="CM172" s="255"/>
      <c r="CN172" s="255"/>
      <c r="CO172" s="255"/>
      <c r="CP172" s="255"/>
      <c r="CQ172" s="255"/>
      <c r="CR172" s="255"/>
      <c r="CS172" s="255"/>
      <c r="CT172" s="255"/>
      <c r="CU172" s="255"/>
      <c r="CV172" s="255"/>
      <c r="CW172" s="255"/>
      <c r="CX172" s="255"/>
      <c r="CY172" s="255"/>
      <c r="CZ172" s="255"/>
      <c r="DA172" s="255"/>
      <c r="DB172" s="255"/>
      <c r="DC172" s="255"/>
      <c r="DD172" s="255"/>
      <c r="DE172" s="255"/>
      <c r="DF172" s="255"/>
      <c r="DG172" s="255"/>
      <c r="DH172" s="255"/>
      <c r="DI172" s="255"/>
      <c r="DJ172" s="255"/>
      <c r="DK172" s="255"/>
      <c r="DL172" s="255"/>
    </row>
    <row r="173" spans="1:116" x14ac:dyDescent="0.25">
      <c r="A173" s="256" t="s">
        <v>7511</v>
      </c>
      <c r="B173" s="257" t="s">
        <v>7512</v>
      </c>
      <c r="C173" s="260">
        <v>0.3105010326</v>
      </c>
      <c r="D173" s="261">
        <v>5</v>
      </c>
      <c r="E173" s="260">
        <v>0.21299999999999999</v>
      </c>
      <c r="F173" s="260">
        <v>2.9166666666999999</v>
      </c>
      <c r="G173" s="260">
        <v>0.37746660949999999</v>
      </c>
      <c r="H173" s="260">
        <v>34</v>
      </c>
      <c r="I173" s="261">
        <v>6</v>
      </c>
      <c r="J173" s="261" t="str">
        <f>IFERROR(VLOOKUP($B173,'Core Indicators'!$E$3:$EU$906,147,FALSE),"x")</f>
        <v>x</v>
      </c>
      <c r="K173" s="262">
        <v>-1.2279412746</v>
      </c>
      <c r="L173" s="260">
        <v>2</v>
      </c>
      <c r="M173" s="261">
        <v>9</v>
      </c>
      <c r="N173" s="261">
        <v>25</v>
      </c>
      <c r="O173" s="261" t="str">
        <f>IFERROR(VLOOKUP(B173,'Core Indicators'!$E$3:$G$9906,3,FALSE),"x")</f>
        <v>x</v>
      </c>
      <c r="P173" s="261">
        <v>138786</v>
      </c>
      <c r="Q173" s="255"/>
      <c r="R173" s="255"/>
      <c r="S173" s="255"/>
      <c r="T173" s="255"/>
      <c r="U173" s="255"/>
      <c r="V173" s="255"/>
      <c r="W173" s="255"/>
      <c r="X173" s="255"/>
      <c r="Y173" s="255"/>
      <c r="Z173" s="255"/>
      <c r="AA173" s="255"/>
      <c r="AB173" s="255"/>
      <c r="AC173" s="255"/>
      <c r="AD173" s="255"/>
      <c r="AE173" s="255"/>
      <c r="AF173" s="255"/>
      <c r="AG173" s="255"/>
      <c r="AH173" s="255"/>
      <c r="AI173" s="255"/>
      <c r="AJ173" s="255"/>
      <c r="AK173" s="255"/>
      <c r="AL173" s="255"/>
      <c r="AM173" s="255"/>
      <c r="AN173" s="255"/>
      <c r="AO173" s="255"/>
      <c r="AP173" s="255"/>
      <c r="AQ173" s="255"/>
      <c r="AR173" s="255"/>
      <c r="AS173" s="255"/>
      <c r="AT173" s="255"/>
      <c r="AU173" s="255"/>
      <c r="AV173" s="255"/>
      <c r="AW173" s="255"/>
      <c r="AX173" s="255"/>
      <c r="AY173" s="255"/>
      <c r="AZ173" s="255"/>
      <c r="BA173" s="255"/>
      <c r="BB173" s="255"/>
      <c r="BC173" s="255"/>
      <c r="BD173" s="255"/>
      <c r="BE173" s="255"/>
      <c r="BF173" s="255"/>
      <c r="BG173" s="255"/>
      <c r="BH173" s="255"/>
      <c r="BI173" s="255"/>
      <c r="BJ173" s="255"/>
      <c r="BK173" s="255"/>
      <c r="BL173" s="255"/>
      <c r="BM173" s="255"/>
      <c r="BN173" s="255"/>
      <c r="BO173" s="255"/>
      <c r="BP173" s="255"/>
      <c r="BQ173" s="255"/>
      <c r="BR173" s="255"/>
      <c r="BS173" s="255"/>
      <c r="BT173" s="255"/>
      <c r="BU173" s="255"/>
      <c r="BV173" s="255"/>
      <c r="BW173" s="255"/>
      <c r="BX173" s="255"/>
      <c r="BY173" s="255"/>
      <c r="BZ173" s="255"/>
      <c r="CA173" s="255"/>
      <c r="CB173" s="255"/>
      <c r="CC173" s="255"/>
      <c r="CD173" s="255"/>
      <c r="CE173" s="255"/>
      <c r="CF173" s="255"/>
      <c r="CG173" s="255"/>
      <c r="CH173" s="255"/>
      <c r="CI173" s="255"/>
      <c r="CJ173" s="255"/>
      <c r="CK173" s="255"/>
      <c r="CL173" s="255"/>
      <c r="CM173" s="255"/>
      <c r="CN173" s="255"/>
      <c r="CO173" s="255"/>
      <c r="CP173" s="255"/>
      <c r="CQ173" s="255"/>
      <c r="CR173" s="255"/>
      <c r="CS173" s="255"/>
      <c r="CT173" s="255"/>
      <c r="CU173" s="255"/>
      <c r="CV173" s="255"/>
      <c r="CW173" s="255"/>
      <c r="CX173" s="255"/>
      <c r="CY173" s="255"/>
      <c r="CZ173" s="255"/>
      <c r="DA173" s="255"/>
      <c r="DB173" s="255"/>
      <c r="DC173" s="255"/>
      <c r="DD173" s="255"/>
      <c r="DE173" s="255"/>
      <c r="DF173" s="255"/>
      <c r="DG173" s="255"/>
      <c r="DH173" s="255"/>
      <c r="DI173" s="255"/>
      <c r="DJ173" s="255"/>
      <c r="DK173" s="255"/>
      <c r="DL173" s="255"/>
    </row>
    <row r="174" spans="1:116" x14ac:dyDescent="0.25">
      <c r="A174" s="256" t="s">
        <v>7513</v>
      </c>
      <c r="B174" s="257" t="s">
        <v>7514</v>
      </c>
      <c r="C174" s="260">
        <v>0.27369995949999998</v>
      </c>
      <c r="D174" s="261">
        <v>1</v>
      </c>
      <c r="E174" s="260">
        <v>0.1</v>
      </c>
      <c r="F174" s="260">
        <v>2.75</v>
      </c>
      <c r="G174" s="260" t="s">
        <v>14</v>
      </c>
      <c r="H174" s="260">
        <v>40.799999999999997</v>
      </c>
      <c r="I174" s="261">
        <v>0</v>
      </c>
      <c r="J174" s="261" t="str">
        <f>IFERROR(VLOOKUP($B174,'Core Indicators'!$E$3:$EU$906,147,FALSE),"x")</f>
        <v>x</v>
      </c>
      <c r="K174" s="262">
        <v>-1.4147845507000001</v>
      </c>
      <c r="L174" s="260">
        <v>1.75</v>
      </c>
      <c r="M174" s="261">
        <v>2</v>
      </c>
      <c r="N174" s="261">
        <v>19</v>
      </c>
      <c r="O174" s="261" t="str">
        <f>IFERROR(VLOOKUP(B174,'Core Indicators'!$E$3:$G$9906,3,FALSE),"x")</f>
        <v>x</v>
      </c>
      <c r="P174" s="261">
        <v>469930</v>
      </c>
      <c r="Q174" s="255"/>
      <c r="R174" s="255"/>
      <c r="S174" s="255"/>
      <c r="T174" s="255"/>
      <c r="U174" s="255"/>
      <c r="V174" s="255"/>
      <c r="W174" s="255"/>
      <c r="X174" s="255"/>
      <c r="Y174" s="255"/>
      <c r="Z174" s="255"/>
      <c r="AA174" s="255"/>
      <c r="AB174" s="255"/>
      <c r="AC174" s="255"/>
      <c r="AD174" s="255"/>
      <c r="AE174" s="255"/>
      <c r="AF174" s="255"/>
      <c r="AG174" s="255"/>
      <c r="AH174" s="255"/>
      <c r="AI174" s="255"/>
      <c r="AJ174" s="255"/>
      <c r="AK174" s="255"/>
      <c r="AL174" s="255"/>
      <c r="AM174" s="255"/>
      <c r="AN174" s="255"/>
      <c r="AO174" s="255"/>
      <c r="AP174" s="255"/>
      <c r="AQ174" s="255"/>
      <c r="AR174" s="255"/>
      <c r="AS174" s="255"/>
      <c r="AT174" s="255"/>
      <c r="AU174" s="255"/>
      <c r="AV174" s="255"/>
      <c r="AW174" s="255"/>
      <c r="AX174" s="255"/>
      <c r="AY174" s="255"/>
      <c r="AZ174" s="255"/>
      <c r="BA174" s="255"/>
      <c r="BB174" s="255"/>
      <c r="BC174" s="255"/>
      <c r="BD174" s="255"/>
      <c r="BE174" s="255"/>
      <c r="BF174" s="255"/>
      <c r="BG174" s="255"/>
      <c r="BH174" s="255"/>
      <c r="BI174" s="255"/>
      <c r="BJ174" s="255"/>
      <c r="BK174" s="255"/>
      <c r="BL174" s="255"/>
      <c r="BM174" s="255"/>
      <c r="BN174" s="255"/>
      <c r="BO174" s="255"/>
      <c r="BP174" s="255"/>
      <c r="BQ174" s="255"/>
      <c r="BR174" s="255"/>
      <c r="BS174" s="255"/>
      <c r="BT174" s="255"/>
      <c r="BU174" s="255"/>
      <c r="BV174" s="255"/>
      <c r="BW174" s="255"/>
      <c r="BX174" s="255"/>
      <c r="BY174" s="255"/>
      <c r="BZ174" s="255"/>
      <c r="CA174" s="255"/>
      <c r="CB174" s="255"/>
      <c r="CC174" s="255"/>
      <c r="CD174" s="255"/>
      <c r="CE174" s="255"/>
      <c r="CF174" s="255"/>
      <c r="CG174" s="255"/>
      <c r="CH174" s="255"/>
      <c r="CI174" s="255"/>
      <c r="CJ174" s="255"/>
      <c r="CK174" s="255"/>
      <c r="CL174" s="255"/>
      <c r="CM174" s="255"/>
      <c r="CN174" s="255"/>
      <c r="CO174" s="255"/>
      <c r="CP174" s="255"/>
      <c r="CQ174" s="255"/>
      <c r="CR174" s="255"/>
      <c r="CS174" s="255"/>
      <c r="CT174" s="255"/>
      <c r="CU174" s="255"/>
      <c r="CV174" s="255"/>
      <c r="CW174" s="255"/>
      <c r="CX174" s="255"/>
      <c r="CY174" s="255"/>
      <c r="CZ174" s="255"/>
      <c r="DA174" s="255"/>
      <c r="DB174" s="255"/>
      <c r="DC174" s="255"/>
      <c r="DD174" s="255"/>
      <c r="DE174" s="255"/>
      <c r="DF174" s="255"/>
      <c r="DG174" s="255"/>
      <c r="DH174" s="255"/>
      <c r="DI174" s="255"/>
      <c r="DJ174" s="255"/>
      <c r="DK174" s="255"/>
      <c r="DL174" s="255"/>
    </row>
    <row r="175" spans="1:116" x14ac:dyDescent="0.25">
      <c r="A175" s="256" t="s">
        <v>7515</v>
      </c>
      <c r="B175" s="257" t="s">
        <v>7516</v>
      </c>
      <c r="C175" s="260">
        <v>0</v>
      </c>
      <c r="D175" s="261">
        <v>13</v>
      </c>
      <c r="E175" s="260">
        <v>0</v>
      </c>
      <c r="F175" s="260">
        <v>7.55</v>
      </c>
      <c r="G175" s="260" t="s">
        <v>14</v>
      </c>
      <c r="H175" s="260">
        <v>28.7</v>
      </c>
      <c r="I175" s="261">
        <v>0</v>
      </c>
      <c r="J175" s="261" t="str">
        <f>IFERROR(VLOOKUP($B175,'Core Indicators'!$E$3:$EU$906,147,FALSE),"x")</f>
        <v>x</v>
      </c>
      <c r="K175" s="262">
        <v>-1.111014843</v>
      </c>
      <c r="L175" s="260">
        <v>7</v>
      </c>
      <c r="M175" s="261">
        <v>71</v>
      </c>
      <c r="N175" s="261">
        <v>38</v>
      </c>
      <c r="O175" s="261" t="str">
        <f>IFERROR(VLOOKUP(B175,'Core Indicators'!$E$3:$G$9906,3,FALSE),"x")</f>
        <v>x</v>
      </c>
      <c r="P175" s="261">
        <v>14870</v>
      </c>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c r="AR175" s="255"/>
      <c r="AS175" s="255"/>
      <c r="AT175" s="255"/>
      <c r="AU175" s="255"/>
      <c r="AV175" s="255"/>
      <c r="AW175" s="255"/>
      <c r="AX175" s="255"/>
      <c r="AY175" s="255"/>
      <c r="AZ175" s="255"/>
      <c r="BA175" s="255"/>
      <c r="BB175" s="255"/>
      <c r="BC175" s="255"/>
      <c r="BD175" s="255"/>
      <c r="BE175" s="255"/>
      <c r="BF175" s="255"/>
      <c r="BG175" s="255"/>
      <c r="BH175" s="255"/>
      <c r="BI175" s="255"/>
      <c r="BJ175" s="255"/>
      <c r="BK175" s="255"/>
      <c r="BL175" s="255"/>
      <c r="BM175" s="255"/>
      <c r="BN175" s="255"/>
      <c r="BO175" s="255"/>
      <c r="BP175" s="255"/>
      <c r="BQ175" s="255"/>
      <c r="BR175" s="255"/>
      <c r="BS175" s="255"/>
      <c r="BT175" s="255"/>
      <c r="BU175" s="255"/>
      <c r="BV175" s="255"/>
      <c r="BW175" s="255"/>
      <c r="BX175" s="255"/>
      <c r="BY175" s="255"/>
      <c r="BZ175" s="255"/>
      <c r="CA175" s="255"/>
      <c r="CB175" s="255"/>
      <c r="CC175" s="255"/>
      <c r="CD175" s="255"/>
      <c r="CE175" s="255"/>
      <c r="CF175" s="255"/>
      <c r="CG175" s="255"/>
      <c r="CH175" s="255"/>
      <c r="CI175" s="255"/>
      <c r="CJ175" s="255"/>
      <c r="CK175" s="255"/>
      <c r="CL175" s="255"/>
      <c r="CM175" s="255"/>
      <c r="CN175" s="255"/>
      <c r="CO175" s="255"/>
      <c r="CP175" s="255"/>
      <c r="CQ175" s="255"/>
      <c r="CR175" s="255"/>
      <c r="CS175" s="255"/>
      <c r="CT175" s="255"/>
      <c r="CU175" s="255"/>
      <c r="CV175" s="255"/>
      <c r="CW175" s="255"/>
      <c r="CX175" s="255"/>
      <c r="CY175" s="255"/>
      <c r="CZ175" s="255"/>
      <c r="DA175" s="255"/>
      <c r="DB175" s="255"/>
      <c r="DC175" s="255"/>
      <c r="DD175" s="255"/>
      <c r="DE175" s="255"/>
      <c r="DF175" s="255"/>
      <c r="DG175" s="255"/>
      <c r="DH175" s="255"/>
      <c r="DI175" s="255"/>
      <c r="DJ175" s="255"/>
      <c r="DK175" s="255"/>
      <c r="DL175" s="255"/>
    </row>
    <row r="176" spans="1:116" x14ac:dyDescent="0.25">
      <c r="A176" s="256" t="s">
        <v>5997</v>
      </c>
      <c r="B176" s="257" t="s">
        <v>7517</v>
      </c>
      <c r="C176" s="260">
        <v>0</v>
      </c>
      <c r="D176" s="261">
        <v>11</v>
      </c>
      <c r="E176" s="260">
        <v>0</v>
      </c>
      <c r="F176" s="260" t="s">
        <v>14</v>
      </c>
      <c r="G176" s="260">
        <v>0.41808821130000001</v>
      </c>
      <c r="H176" s="260">
        <v>37.6</v>
      </c>
      <c r="I176" s="261">
        <v>0</v>
      </c>
      <c r="J176" s="261" t="str">
        <f>IFERROR(VLOOKUP($B176,'Core Indicators'!$E$3:$EU$906,147,FALSE),"x")</f>
        <v>x</v>
      </c>
      <c r="K176" s="262">
        <v>0.45866918559999997</v>
      </c>
      <c r="L176" s="260" t="s">
        <v>14</v>
      </c>
      <c r="M176" s="261">
        <v>79</v>
      </c>
      <c r="N176" s="261" t="s">
        <v>14</v>
      </c>
      <c r="O176" s="261">
        <f>IFERROR(VLOOKUP(B176,'Core Indicators'!$E$3:$G$9906,3,FALSE),"x")</f>
        <v>105000</v>
      </c>
      <c r="P176" s="261">
        <v>720</v>
      </c>
      <c r="Q176" s="255"/>
      <c r="R176" s="255"/>
      <c r="S176" s="255"/>
      <c r="T176" s="255"/>
      <c r="U176" s="255"/>
      <c r="V176" s="255"/>
      <c r="W176" s="255"/>
      <c r="X176" s="255"/>
      <c r="Y176" s="255"/>
      <c r="Z176" s="255"/>
      <c r="AA176" s="255"/>
      <c r="AB176" s="255"/>
      <c r="AC176" s="255"/>
      <c r="AD176" s="255"/>
      <c r="AE176" s="255"/>
      <c r="AF176" s="255"/>
      <c r="AG176" s="255"/>
      <c r="AH176" s="255"/>
      <c r="AI176" s="255"/>
      <c r="AJ176" s="255"/>
      <c r="AK176" s="255"/>
      <c r="AL176" s="255"/>
      <c r="AM176" s="255"/>
      <c r="AN176" s="255"/>
      <c r="AO176" s="255"/>
      <c r="AP176" s="255"/>
      <c r="AQ176" s="255"/>
      <c r="AR176" s="255"/>
      <c r="AS176" s="255"/>
      <c r="AT176" s="255"/>
      <c r="AU176" s="255"/>
      <c r="AV176" s="255"/>
      <c r="AW176" s="255"/>
      <c r="AX176" s="255"/>
      <c r="AY176" s="255"/>
      <c r="AZ176" s="255"/>
      <c r="BA176" s="255"/>
      <c r="BB176" s="255"/>
      <c r="BC176" s="255"/>
      <c r="BD176" s="255"/>
      <c r="BE176" s="255"/>
      <c r="BF176" s="255"/>
      <c r="BG176" s="255"/>
      <c r="BH176" s="255"/>
      <c r="BI176" s="255"/>
      <c r="BJ176" s="255"/>
      <c r="BK176" s="255"/>
      <c r="BL176" s="255"/>
      <c r="BM176" s="255"/>
      <c r="BN176" s="255"/>
      <c r="BO176" s="255"/>
      <c r="BP176" s="255"/>
      <c r="BQ176" s="255"/>
      <c r="BR176" s="255"/>
      <c r="BS176" s="255"/>
      <c r="BT176" s="255"/>
      <c r="BU176" s="255"/>
      <c r="BV176" s="255"/>
      <c r="BW176" s="255"/>
      <c r="BX176" s="255"/>
      <c r="BY176" s="255"/>
      <c r="BZ176" s="255"/>
      <c r="CA176" s="255"/>
      <c r="CB176" s="255"/>
      <c r="CC176" s="255"/>
      <c r="CD176" s="255"/>
      <c r="CE176" s="255"/>
      <c r="CF176" s="255"/>
      <c r="CG176" s="255"/>
      <c r="CH176" s="255"/>
      <c r="CI176" s="255"/>
      <c r="CJ176" s="255"/>
      <c r="CK176" s="255"/>
      <c r="CL176" s="255"/>
      <c r="CM176" s="255"/>
      <c r="CN176" s="255"/>
      <c r="CO176" s="255"/>
      <c r="CP176" s="255"/>
      <c r="CQ176" s="255"/>
      <c r="CR176" s="255"/>
      <c r="CS176" s="255"/>
      <c r="CT176" s="255"/>
      <c r="CU176" s="255"/>
      <c r="CV176" s="255"/>
      <c r="CW176" s="255"/>
      <c r="CX176" s="255"/>
      <c r="CY176" s="255"/>
      <c r="CZ176" s="255"/>
      <c r="DA176" s="255"/>
      <c r="DB176" s="255"/>
      <c r="DC176" s="255"/>
      <c r="DD176" s="255"/>
      <c r="DE176" s="255"/>
      <c r="DF176" s="255"/>
      <c r="DG176" s="255"/>
      <c r="DH176" s="255"/>
      <c r="DI176" s="255"/>
      <c r="DJ176" s="255"/>
      <c r="DK176" s="255"/>
      <c r="DL176" s="255"/>
    </row>
    <row r="177" spans="1:116" x14ac:dyDescent="0.25">
      <c r="A177" s="256" t="s">
        <v>894</v>
      </c>
      <c r="B177" s="257" t="s">
        <v>7518</v>
      </c>
      <c r="C177" s="260">
        <v>0.75771999329999995</v>
      </c>
      <c r="D177" s="261">
        <v>12</v>
      </c>
      <c r="E177" s="260">
        <v>0.40300000000000002</v>
      </c>
      <c r="F177" s="260">
        <v>8.4499999999999993</v>
      </c>
      <c r="G177" s="260">
        <v>0.32349148620000001</v>
      </c>
      <c r="H177" s="260">
        <v>40.299999999999997</v>
      </c>
      <c r="I177" s="261">
        <v>0</v>
      </c>
      <c r="J177" s="261">
        <f>IFERROR(VLOOKUP($B177,'Core Indicators'!$E$3:$EU$906,147,FALSE),"x")</f>
        <v>60</v>
      </c>
      <c r="K177" s="262">
        <v>-0.1202659085</v>
      </c>
      <c r="L177" s="260">
        <v>7.25</v>
      </c>
      <c r="M177" s="261">
        <v>82</v>
      </c>
      <c r="N177" s="261">
        <v>40</v>
      </c>
      <c r="O177" s="261">
        <f>IFERROR(VLOOKUP(B177,'Core Indicators'!$E$3:$G$9906,3,FALSE),"x")</f>
        <v>1455000</v>
      </c>
      <c r="P177" s="261">
        <v>5130</v>
      </c>
      <c r="Q177" s="255"/>
      <c r="R177" s="255"/>
      <c r="S177" s="255"/>
      <c r="T177" s="255"/>
      <c r="U177" s="255"/>
      <c r="V177" s="255"/>
      <c r="W177" s="255"/>
      <c r="X177" s="255"/>
      <c r="Y177" s="255"/>
      <c r="Z177" s="255"/>
      <c r="AA177" s="255"/>
      <c r="AB177" s="255"/>
      <c r="AC177" s="255"/>
      <c r="AD177" s="255"/>
      <c r="AE177" s="255"/>
      <c r="AF177" s="255"/>
      <c r="AG177" s="255"/>
      <c r="AH177" s="255"/>
      <c r="AI177" s="255"/>
      <c r="AJ177" s="255"/>
      <c r="AK177" s="255"/>
      <c r="AL177" s="255"/>
      <c r="AM177" s="255"/>
      <c r="AN177" s="255"/>
      <c r="AO177" s="255"/>
      <c r="AP177" s="255"/>
      <c r="AQ177" s="255"/>
      <c r="AR177" s="255"/>
      <c r="AS177" s="255"/>
      <c r="AT177" s="255"/>
      <c r="AU177" s="255"/>
      <c r="AV177" s="255"/>
      <c r="AW177" s="255"/>
      <c r="AX177" s="255"/>
      <c r="AY177" s="255"/>
      <c r="AZ177" s="255"/>
      <c r="BA177" s="255"/>
      <c r="BB177" s="255"/>
      <c r="BC177" s="255"/>
      <c r="BD177" s="255"/>
      <c r="BE177" s="255"/>
      <c r="BF177" s="255"/>
      <c r="BG177" s="255"/>
      <c r="BH177" s="255"/>
      <c r="BI177" s="255"/>
      <c r="BJ177" s="255"/>
      <c r="BK177" s="255"/>
      <c r="BL177" s="255"/>
      <c r="BM177" s="255"/>
      <c r="BN177" s="255"/>
      <c r="BO177" s="255"/>
      <c r="BP177" s="255"/>
      <c r="BQ177" s="255"/>
      <c r="BR177" s="255"/>
      <c r="BS177" s="255"/>
      <c r="BT177" s="255"/>
      <c r="BU177" s="255"/>
      <c r="BV177" s="255"/>
      <c r="BW177" s="255"/>
      <c r="BX177" s="255"/>
      <c r="BY177" s="255"/>
      <c r="BZ177" s="255"/>
      <c r="CA177" s="255"/>
      <c r="CB177" s="255"/>
      <c r="CC177" s="255"/>
      <c r="CD177" s="255"/>
      <c r="CE177" s="255"/>
      <c r="CF177" s="255"/>
      <c r="CG177" s="255"/>
      <c r="CH177" s="255"/>
      <c r="CI177" s="255"/>
      <c r="CJ177" s="255"/>
      <c r="CK177" s="255"/>
      <c r="CL177" s="255"/>
      <c r="CM177" s="255"/>
      <c r="CN177" s="255"/>
      <c r="CO177" s="255"/>
      <c r="CP177" s="255"/>
      <c r="CQ177" s="255"/>
      <c r="CR177" s="255"/>
      <c r="CS177" s="255"/>
      <c r="CT177" s="255"/>
      <c r="CU177" s="255"/>
      <c r="CV177" s="255"/>
      <c r="CW177" s="255"/>
      <c r="CX177" s="255"/>
      <c r="CY177" s="255"/>
      <c r="CZ177" s="255"/>
      <c r="DA177" s="255"/>
      <c r="DB177" s="255"/>
      <c r="DC177" s="255"/>
      <c r="DD177" s="255"/>
      <c r="DE177" s="255"/>
      <c r="DF177" s="255"/>
      <c r="DG177" s="255"/>
      <c r="DH177" s="255"/>
      <c r="DI177" s="255"/>
      <c r="DJ177" s="255"/>
      <c r="DK177" s="255"/>
      <c r="DL177" s="255"/>
    </row>
    <row r="178" spans="1:116" x14ac:dyDescent="0.25">
      <c r="A178" s="256" t="s">
        <v>729</v>
      </c>
      <c r="B178" s="257" t="s">
        <v>7519</v>
      </c>
      <c r="C178" s="260">
        <v>3.9599962599999997E-2</v>
      </c>
      <c r="D178" s="261">
        <v>7</v>
      </c>
      <c r="E178" s="260">
        <v>0</v>
      </c>
      <c r="F178" s="260">
        <v>6.55</v>
      </c>
      <c r="G178" s="260">
        <v>0.30031952810000001</v>
      </c>
      <c r="H178" s="260">
        <v>32.799999999999997</v>
      </c>
      <c r="I178" s="261">
        <v>6</v>
      </c>
      <c r="J178" s="261">
        <f>IFERROR(VLOOKUP($B178,'Core Indicators'!$E$3:$EU$906,147,FALSE),"x")</f>
        <v>967</v>
      </c>
      <c r="K178" s="262">
        <v>6.22186884E-2</v>
      </c>
      <c r="L178" s="260">
        <v>5.5</v>
      </c>
      <c r="M178" s="261">
        <v>70</v>
      </c>
      <c r="N178" s="261">
        <v>43</v>
      </c>
      <c r="O178" s="261">
        <f>IFERROR(VLOOKUP(B178,'Core Indicators'!$E$3:$G$9906,3,FALSE),"x")</f>
        <v>11718000</v>
      </c>
      <c r="P178" s="261">
        <v>155360</v>
      </c>
      <c r="Q178" s="255"/>
      <c r="R178" s="255"/>
      <c r="S178" s="255"/>
      <c r="T178" s="255"/>
      <c r="U178" s="255"/>
      <c r="V178" s="255"/>
      <c r="W178" s="255"/>
      <c r="X178" s="255"/>
      <c r="Y178" s="255"/>
      <c r="Z178" s="255"/>
      <c r="AA178" s="255"/>
      <c r="AB178" s="255"/>
      <c r="AC178" s="255"/>
      <c r="AD178" s="255"/>
      <c r="AE178" s="255"/>
      <c r="AF178" s="255"/>
      <c r="AG178" s="255"/>
      <c r="AH178" s="255"/>
      <c r="AI178" s="255"/>
      <c r="AJ178" s="255"/>
      <c r="AK178" s="255"/>
      <c r="AL178" s="255"/>
      <c r="AM178" s="255"/>
      <c r="AN178" s="255"/>
      <c r="AO178" s="255"/>
      <c r="AP178" s="255"/>
      <c r="AQ178" s="255"/>
      <c r="AR178" s="255"/>
      <c r="AS178" s="255"/>
      <c r="AT178" s="255"/>
      <c r="AU178" s="255"/>
      <c r="AV178" s="255"/>
      <c r="AW178" s="255"/>
      <c r="AX178" s="255"/>
      <c r="AY178" s="255"/>
      <c r="AZ178" s="255"/>
      <c r="BA178" s="255"/>
      <c r="BB178" s="255"/>
      <c r="BC178" s="255"/>
      <c r="BD178" s="255"/>
      <c r="BE178" s="255"/>
      <c r="BF178" s="255"/>
      <c r="BG178" s="255"/>
      <c r="BH178" s="255"/>
      <c r="BI178" s="255"/>
      <c r="BJ178" s="255"/>
      <c r="BK178" s="255"/>
      <c r="BL178" s="255"/>
      <c r="BM178" s="255"/>
      <c r="BN178" s="255"/>
      <c r="BO178" s="255"/>
      <c r="BP178" s="255"/>
      <c r="BQ178" s="255"/>
      <c r="BR178" s="255"/>
      <c r="BS178" s="255"/>
      <c r="BT178" s="255"/>
      <c r="BU178" s="255"/>
      <c r="BV178" s="255"/>
      <c r="BW178" s="255"/>
      <c r="BX178" s="255"/>
      <c r="BY178" s="255"/>
      <c r="BZ178" s="255"/>
      <c r="CA178" s="255"/>
      <c r="CB178" s="255"/>
      <c r="CC178" s="255"/>
      <c r="CD178" s="255"/>
      <c r="CE178" s="255"/>
      <c r="CF178" s="255"/>
      <c r="CG178" s="255"/>
      <c r="CH178" s="255"/>
      <c r="CI178" s="255"/>
      <c r="CJ178" s="255"/>
      <c r="CK178" s="255"/>
      <c r="CL178" s="255"/>
      <c r="CM178" s="255"/>
      <c r="CN178" s="255"/>
      <c r="CO178" s="255"/>
      <c r="CP178" s="255"/>
      <c r="CQ178" s="255"/>
      <c r="CR178" s="255"/>
      <c r="CS178" s="255"/>
      <c r="CT178" s="255"/>
      <c r="CU178" s="255"/>
      <c r="CV178" s="255"/>
      <c r="CW178" s="255"/>
      <c r="CX178" s="255"/>
      <c r="CY178" s="255"/>
      <c r="CZ178" s="255"/>
      <c r="DA178" s="255"/>
      <c r="DB178" s="255"/>
      <c r="DC178" s="255"/>
      <c r="DD178" s="255"/>
      <c r="DE178" s="255"/>
      <c r="DF178" s="255"/>
      <c r="DG178" s="255"/>
      <c r="DH178" s="255"/>
      <c r="DI178" s="255"/>
      <c r="DJ178" s="255"/>
      <c r="DK178" s="255"/>
      <c r="DL178" s="255"/>
    </row>
    <row r="179" spans="1:116" x14ac:dyDescent="0.25">
      <c r="A179" s="256" t="s">
        <v>751</v>
      </c>
      <c r="B179" s="257" t="s">
        <v>7520</v>
      </c>
      <c r="C179" s="260">
        <v>0.40505643740000002</v>
      </c>
      <c r="D179" s="261">
        <v>7</v>
      </c>
      <c r="E179" s="260">
        <v>0.34</v>
      </c>
      <c r="F179" s="260">
        <v>4.9166666667000003</v>
      </c>
      <c r="G179" s="260">
        <v>0.3050249216</v>
      </c>
      <c r="H179" s="260">
        <v>41.9</v>
      </c>
      <c r="I179" s="261">
        <v>10</v>
      </c>
      <c r="J179" s="261">
        <f>IFERROR(VLOOKUP($B179,'Core Indicators'!$E$3:$EU$906,147,FALSE),"x")</f>
        <v>182</v>
      </c>
      <c r="K179" s="262">
        <v>-0.28296324610000001</v>
      </c>
      <c r="L179" s="260">
        <v>3.5</v>
      </c>
      <c r="M179" s="261">
        <v>32</v>
      </c>
      <c r="N179" s="261">
        <v>39</v>
      </c>
      <c r="O179" s="261">
        <f>IFERROR(VLOOKUP(B179,'Core Indicators'!$E$3:$G$9906,3,FALSE),"x")</f>
        <v>84339000</v>
      </c>
      <c r="P179" s="261">
        <v>769630</v>
      </c>
      <c r="Q179" s="255"/>
      <c r="R179" s="255"/>
      <c r="S179" s="255"/>
      <c r="T179" s="255"/>
      <c r="U179" s="255"/>
      <c r="V179" s="255"/>
      <c r="W179" s="255"/>
      <c r="X179" s="255"/>
      <c r="Y179" s="255"/>
      <c r="Z179" s="255"/>
      <c r="AA179" s="255"/>
      <c r="AB179" s="255"/>
      <c r="AC179" s="255"/>
      <c r="AD179" s="255"/>
      <c r="AE179" s="255"/>
      <c r="AF179" s="255"/>
      <c r="AG179" s="255"/>
      <c r="AH179" s="255"/>
      <c r="AI179" s="255"/>
      <c r="AJ179" s="255"/>
      <c r="AK179" s="255"/>
      <c r="AL179" s="255"/>
      <c r="AM179" s="255"/>
      <c r="AN179" s="255"/>
      <c r="AO179" s="255"/>
      <c r="AP179" s="255"/>
      <c r="AQ179" s="255"/>
      <c r="AR179" s="255"/>
      <c r="AS179" s="255"/>
      <c r="AT179" s="255"/>
      <c r="AU179" s="255"/>
      <c r="AV179" s="255"/>
      <c r="AW179" s="255"/>
      <c r="AX179" s="255"/>
      <c r="AY179" s="255"/>
      <c r="AZ179" s="255"/>
      <c r="BA179" s="255"/>
      <c r="BB179" s="255"/>
      <c r="BC179" s="255"/>
      <c r="BD179" s="255"/>
      <c r="BE179" s="255"/>
      <c r="BF179" s="255"/>
      <c r="BG179" s="255"/>
      <c r="BH179" s="255"/>
      <c r="BI179" s="255"/>
      <c r="BJ179" s="255"/>
      <c r="BK179" s="255"/>
      <c r="BL179" s="255"/>
      <c r="BM179" s="255"/>
      <c r="BN179" s="255"/>
      <c r="BO179" s="255"/>
      <c r="BP179" s="255"/>
      <c r="BQ179" s="255"/>
      <c r="BR179" s="255"/>
      <c r="BS179" s="255"/>
      <c r="BT179" s="255"/>
      <c r="BU179" s="255"/>
      <c r="BV179" s="255"/>
      <c r="BW179" s="255"/>
      <c r="BX179" s="255"/>
      <c r="BY179" s="255"/>
      <c r="BZ179" s="255"/>
      <c r="CA179" s="255"/>
      <c r="CB179" s="255"/>
      <c r="CC179" s="255"/>
      <c r="CD179" s="255"/>
      <c r="CE179" s="255"/>
      <c r="CF179" s="255"/>
      <c r="CG179" s="255"/>
      <c r="CH179" s="255"/>
      <c r="CI179" s="255"/>
      <c r="CJ179" s="255"/>
      <c r="CK179" s="255"/>
      <c r="CL179" s="255"/>
      <c r="CM179" s="255"/>
      <c r="CN179" s="255"/>
      <c r="CO179" s="255"/>
      <c r="CP179" s="255"/>
      <c r="CQ179" s="255"/>
      <c r="CR179" s="255"/>
      <c r="CS179" s="255"/>
      <c r="CT179" s="255"/>
      <c r="CU179" s="255"/>
      <c r="CV179" s="255"/>
      <c r="CW179" s="255"/>
      <c r="CX179" s="255"/>
      <c r="CY179" s="255"/>
      <c r="CZ179" s="255"/>
      <c r="DA179" s="255"/>
      <c r="DB179" s="255"/>
      <c r="DC179" s="255"/>
      <c r="DD179" s="255"/>
      <c r="DE179" s="255"/>
      <c r="DF179" s="255"/>
      <c r="DG179" s="255"/>
      <c r="DH179" s="255"/>
      <c r="DI179" s="255"/>
      <c r="DJ179" s="255"/>
      <c r="DK179" s="255"/>
      <c r="DL179" s="255"/>
    </row>
    <row r="180" spans="1:116" x14ac:dyDescent="0.25">
      <c r="A180" s="256" t="s">
        <v>7521</v>
      </c>
      <c r="B180" s="257" t="s">
        <v>7522</v>
      </c>
      <c r="C180" s="260">
        <v>0</v>
      </c>
      <c r="D180" s="261">
        <v>11</v>
      </c>
      <c r="E180" s="260">
        <v>0</v>
      </c>
      <c r="F180" s="260" t="s">
        <v>14</v>
      </c>
      <c r="G180" s="260" t="s">
        <v>14</v>
      </c>
      <c r="H180" s="260">
        <v>39.1</v>
      </c>
      <c r="I180" s="261">
        <v>0</v>
      </c>
      <c r="J180" s="261" t="str">
        <f>IFERROR(VLOOKUP($B180,'Core Indicators'!$E$3:$EU$906,147,FALSE),"x")</f>
        <v>x</v>
      </c>
      <c r="K180" s="262">
        <v>0.4812893271</v>
      </c>
      <c r="L180" s="260" t="s">
        <v>14</v>
      </c>
      <c r="M180" s="261">
        <v>93</v>
      </c>
      <c r="N180" s="261" t="s">
        <v>14</v>
      </c>
      <c r="O180" s="261" t="str">
        <f>IFERROR(VLOOKUP(B180,'Core Indicators'!$E$3:$G$9906,3,FALSE),"x")</f>
        <v>x</v>
      </c>
      <c r="P180" s="261">
        <v>30</v>
      </c>
      <c r="Q180" s="255"/>
      <c r="R180" s="255"/>
      <c r="S180" s="255"/>
      <c r="T180" s="255"/>
      <c r="U180" s="255"/>
      <c r="V180" s="255"/>
      <c r="W180" s="255"/>
      <c r="X180" s="255"/>
      <c r="Y180" s="255"/>
      <c r="Z180" s="255"/>
      <c r="AA180" s="255"/>
      <c r="AB180" s="255"/>
      <c r="AC180" s="255"/>
      <c r="AD180" s="255"/>
      <c r="AE180" s="255"/>
      <c r="AF180" s="255"/>
      <c r="AG180" s="255"/>
      <c r="AH180" s="255"/>
      <c r="AI180" s="255"/>
      <c r="AJ180" s="255"/>
      <c r="AK180" s="255"/>
      <c r="AL180" s="255"/>
      <c r="AM180" s="255"/>
      <c r="AN180" s="255"/>
      <c r="AO180" s="255"/>
      <c r="AP180" s="255"/>
      <c r="AQ180" s="255"/>
      <c r="AR180" s="255"/>
      <c r="AS180" s="255"/>
      <c r="AT180" s="255"/>
      <c r="AU180" s="255"/>
      <c r="AV180" s="255"/>
      <c r="AW180" s="255"/>
      <c r="AX180" s="255"/>
      <c r="AY180" s="255"/>
      <c r="AZ180" s="255"/>
      <c r="BA180" s="255"/>
      <c r="BB180" s="255"/>
      <c r="BC180" s="255"/>
      <c r="BD180" s="255"/>
      <c r="BE180" s="255"/>
      <c r="BF180" s="255"/>
      <c r="BG180" s="255"/>
      <c r="BH180" s="255"/>
      <c r="BI180" s="255"/>
      <c r="BJ180" s="255"/>
      <c r="BK180" s="255"/>
      <c r="BL180" s="255"/>
      <c r="BM180" s="255"/>
      <c r="BN180" s="255"/>
      <c r="BO180" s="255"/>
      <c r="BP180" s="255"/>
      <c r="BQ180" s="255"/>
      <c r="BR180" s="255"/>
      <c r="BS180" s="255"/>
      <c r="BT180" s="255"/>
      <c r="BU180" s="255"/>
      <c r="BV180" s="255"/>
      <c r="BW180" s="255"/>
      <c r="BX180" s="255"/>
      <c r="BY180" s="255"/>
      <c r="BZ180" s="255"/>
      <c r="CA180" s="255"/>
      <c r="CB180" s="255"/>
      <c r="CC180" s="255"/>
      <c r="CD180" s="255"/>
      <c r="CE180" s="255"/>
      <c r="CF180" s="255"/>
      <c r="CG180" s="255"/>
      <c r="CH180" s="255"/>
      <c r="CI180" s="255"/>
      <c r="CJ180" s="255"/>
      <c r="CK180" s="255"/>
      <c r="CL180" s="255"/>
      <c r="CM180" s="255"/>
      <c r="CN180" s="255"/>
      <c r="CO180" s="255"/>
      <c r="CP180" s="255"/>
      <c r="CQ180" s="255"/>
      <c r="CR180" s="255"/>
      <c r="CS180" s="255"/>
      <c r="CT180" s="255"/>
      <c r="CU180" s="255"/>
      <c r="CV180" s="255"/>
      <c r="CW180" s="255"/>
      <c r="CX180" s="255"/>
      <c r="CY180" s="255"/>
      <c r="CZ180" s="255"/>
      <c r="DA180" s="255"/>
      <c r="DB180" s="255"/>
      <c r="DC180" s="255"/>
      <c r="DD180" s="255"/>
      <c r="DE180" s="255"/>
      <c r="DF180" s="255"/>
      <c r="DG180" s="255"/>
      <c r="DH180" s="255"/>
      <c r="DI180" s="255"/>
      <c r="DJ180" s="255"/>
      <c r="DK180" s="255"/>
      <c r="DL180" s="255"/>
    </row>
    <row r="181" spans="1:116" x14ac:dyDescent="0.25">
      <c r="A181" s="256" t="s">
        <v>154</v>
      </c>
      <c r="B181" s="257" t="s">
        <v>7523</v>
      </c>
      <c r="C181" s="260">
        <v>0.50555201679999995</v>
      </c>
      <c r="D181" s="261">
        <v>7</v>
      </c>
      <c r="E181" s="260">
        <v>0</v>
      </c>
      <c r="F181" s="260">
        <v>6.05</v>
      </c>
      <c r="G181" s="260">
        <v>0.53851305940000005</v>
      </c>
      <c r="H181" s="260">
        <v>40.5</v>
      </c>
      <c r="I181" s="261">
        <v>6</v>
      </c>
      <c r="J181" s="261">
        <f>IFERROR(VLOOKUP($B181,'Core Indicators'!$E$3:$EU$906,147,FALSE),"x")</f>
        <v>62</v>
      </c>
      <c r="K181" s="262">
        <v>-0.57793134450000005</v>
      </c>
      <c r="L181" s="260">
        <v>5</v>
      </c>
      <c r="M181" s="261">
        <v>40</v>
      </c>
      <c r="N181" s="261">
        <v>37</v>
      </c>
      <c r="O181" s="261">
        <f>IFERROR(VLOOKUP(B181,'Core Indicators'!$E$3:$G$9906,3,FALSE),"x")</f>
        <v>57797000</v>
      </c>
      <c r="P181" s="261">
        <v>885800</v>
      </c>
      <c r="Q181" s="255"/>
      <c r="R181" s="255"/>
      <c r="S181" s="255"/>
      <c r="T181" s="255"/>
      <c r="U181" s="255"/>
      <c r="V181" s="255"/>
      <c r="W181" s="255"/>
      <c r="X181" s="255"/>
      <c r="Y181" s="255"/>
      <c r="Z181" s="255"/>
      <c r="AA181" s="255"/>
      <c r="AB181" s="255"/>
      <c r="AC181" s="255"/>
      <c r="AD181" s="255"/>
      <c r="AE181" s="255"/>
      <c r="AF181" s="255"/>
      <c r="AG181" s="255"/>
      <c r="AH181" s="255"/>
      <c r="AI181" s="255"/>
      <c r="AJ181" s="255"/>
      <c r="AK181" s="255"/>
      <c r="AL181" s="255"/>
      <c r="AM181" s="255"/>
      <c r="AN181" s="255"/>
      <c r="AO181" s="255"/>
      <c r="AP181" s="255"/>
      <c r="AQ181" s="255"/>
      <c r="AR181" s="255"/>
      <c r="AS181" s="255"/>
      <c r="AT181" s="255"/>
      <c r="AU181" s="255"/>
      <c r="AV181" s="255"/>
      <c r="AW181" s="255"/>
      <c r="AX181" s="255"/>
      <c r="AY181" s="255"/>
      <c r="AZ181" s="255"/>
      <c r="BA181" s="255"/>
      <c r="BB181" s="255"/>
      <c r="BC181" s="255"/>
      <c r="BD181" s="255"/>
      <c r="BE181" s="255"/>
      <c r="BF181" s="255"/>
      <c r="BG181" s="255"/>
      <c r="BH181" s="255"/>
      <c r="BI181" s="255"/>
      <c r="BJ181" s="255"/>
      <c r="BK181" s="255"/>
      <c r="BL181" s="255"/>
      <c r="BM181" s="255"/>
      <c r="BN181" s="255"/>
      <c r="BO181" s="255"/>
      <c r="BP181" s="255"/>
      <c r="BQ181" s="255"/>
      <c r="BR181" s="255"/>
      <c r="BS181" s="255"/>
      <c r="BT181" s="255"/>
      <c r="BU181" s="255"/>
      <c r="BV181" s="255"/>
      <c r="BW181" s="255"/>
      <c r="BX181" s="255"/>
      <c r="BY181" s="255"/>
      <c r="BZ181" s="255"/>
      <c r="CA181" s="255"/>
      <c r="CB181" s="255"/>
      <c r="CC181" s="255"/>
      <c r="CD181" s="255"/>
      <c r="CE181" s="255"/>
      <c r="CF181" s="255"/>
      <c r="CG181" s="255"/>
      <c r="CH181" s="255"/>
      <c r="CI181" s="255"/>
      <c r="CJ181" s="255"/>
      <c r="CK181" s="255"/>
      <c r="CL181" s="255"/>
      <c r="CM181" s="255"/>
      <c r="CN181" s="255"/>
      <c r="CO181" s="255"/>
      <c r="CP181" s="255"/>
      <c r="CQ181" s="255"/>
      <c r="CR181" s="255"/>
      <c r="CS181" s="255"/>
      <c r="CT181" s="255"/>
      <c r="CU181" s="255"/>
      <c r="CV181" s="255"/>
      <c r="CW181" s="255"/>
      <c r="CX181" s="255"/>
      <c r="CY181" s="255"/>
      <c r="CZ181" s="255"/>
      <c r="DA181" s="255"/>
      <c r="DB181" s="255"/>
      <c r="DC181" s="255"/>
      <c r="DD181" s="255"/>
      <c r="DE181" s="255"/>
      <c r="DF181" s="255"/>
      <c r="DG181" s="255"/>
      <c r="DH181" s="255"/>
      <c r="DI181" s="255"/>
      <c r="DJ181" s="255"/>
      <c r="DK181" s="255"/>
      <c r="DL181" s="255"/>
    </row>
    <row r="182" spans="1:116" x14ac:dyDescent="0.25">
      <c r="A182" s="256" t="s">
        <v>1475</v>
      </c>
      <c r="B182" s="257" t="s">
        <v>7524</v>
      </c>
      <c r="C182" s="260">
        <v>0.92157200010000007</v>
      </c>
      <c r="D182" s="261">
        <v>7</v>
      </c>
      <c r="E182" s="260">
        <v>0.23899999999999999</v>
      </c>
      <c r="F182" s="260">
        <v>5.1666666667000003</v>
      </c>
      <c r="G182" s="260">
        <v>0.53064898670000005</v>
      </c>
      <c r="H182" s="260">
        <v>42.8</v>
      </c>
      <c r="I182" s="261">
        <v>6</v>
      </c>
      <c r="J182" s="261">
        <f>IFERROR(VLOOKUP($B182,'Core Indicators'!$E$3:$EU$906,147,FALSE),"x")</f>
        <v>146</v>
      </c>
      <c r="K182" s="262">
        <v>-0.31461122629999999</v>
      </c>
      <c r="L182" s="260">
        <v>5.25</v>
      </c>
      <c r="M182" s="261">
        <v>34</v>
      </c>
      <c r="N182" s="261">
        <v>28</v>
      </c>
      <c r="O182" s="261">
        <f>IFERROR(VLOOKUP(B182,'Core Indicators'!$E$3:$G$9906,3,FALSE),"x")</f>
        <v>47245000</v>
      </c>
      <c r="P182" s="261">
        <v>200520</v>
      </c>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5"/>
      <c r="BI182" s="255"/>
      <c r="BJ182" s="255"/>
      <c r="BK182" s="255"/>
      <c r="BL182" s="255"/>
      <c r="BM182" s="255"/>
      <c r="BN182" s="255"/>
      <c r="BO182" s="255"/>
      <c r="BP182" s="255"/>
      <c r="BQ182" s="255"/>
      <c r="BR182" s="255"/>
      <c r="BS182" s="255"/>
      <c r="BT182" s="255"/>
      <c r="BU182" s="255"/>
      <c r="BV182" s="255"/>
      <c r="BW182" s="255"/>
      <c r="BX182" s="255"/>
      <c r="BY182" s="255"/>
      <c r="BZ182" s="255"/>
      <c r="CA182" s="255"/>
      <c r="CB182" s="255"/>
      <c r="CC182" s="255"/>
      <c r="CD182" s="255"/>
      <c r="CE182" s="255"/>
      <c r="CF182" s="255"/>
      <c r="CG182" s="255"/>
      <c r="CH182" s="255"/>
      <c r="CI182" s="255"/>
      <c r="CJ182" s="255"/>
      <c r="CK182" s="255"/>
      <c r="CL182" s="255"/>
      <c r="CM182" s="255"/>
      <c r="CN182" s="255"/>
      <c r="CO182" s="255"/>
      <c r="CP182" s="255"/>
      <c r="CQ182" s="255"/>
      <c r="CR182" s="255"/>
      <c r="CS182" s="255"/>
      <c r="CT182" s="255"/>
      <c r="CU182" s="255"/>
      <c r="CV182" s="255"/>
      <c r="CW182" s="255"/>
      <c r="CX182" s="255"/>
      <c r="CY182" s="255"/>
      <c r="CZ182" s="255"/>
      <c r="DA182" s="255"/>
      <c r="DB182" s="255"/>
      <c r="DC182" s="255"/>
      <c r="DD182" s="255"/>
      <c r="DE182" s="255"/>
      <c r="DF182" s="255"/>
      <c r="DG182" s="255"/>
      <c r="DH182" s="255"/>
      <c r="DI182" s="255"/>
      <c r="DJ182" s="255"/>
      <c r="DK182" s="255"/>
      <c r="DL182" s="255"/>
    </row>
    <row r="183" spans="1:116" x14ac:dyDescent="0.25">
      <c r="A183" s="256" t="s">
        <v>835</v>
      </c>
      <c r="B183" s="257" t="s">
        <v>7525</v>
      </c>
      <c r="C183" s="260">
        <v>0.32836996870000001</v>
      </c>
      <c r="D183" s="261">
        <v>10</v>
      </c>
      <c r="E183" s="260">
        <v>1.6E-2</v>
      </c>
      <c r="F183" s="260">
        <v>6.9</v>
      </c>
      <c r="G183" s="260">
        <v>0.28448561900000002</v>
      </c>
      <c r="H183" s="260">
        <v>26.6</v>
      </c>
      <c r="I183" s="261">
        <v>8</v>
      </c>
      <c r="J183" s="261">
        <f>IFERROR(VLOOKUP($B183,'Core Indicators'!$E$3:$EU$906,147,FALSE),"x")</f>
        <v>49</v>
      </c>
      <c r="K183" s="262">
        <v>-0.69835144280000006</v>
      </c>
      <c r="L183" s="260">
        <v>6.25</v>
      </c>
      <c r="M183" s="261">
        <v>62</v>
      </c>
      <c r="N183" s="261">
        <v>30</v>
      </c>
      <c r="O183" s="261">
        <f>IFERROR(VLOOKUP(B183,'Core Indicators'!$E$3:$G$9906,3,FALSE),"x")</f>
        <v>42074000</v>
      </c>
      <c r="P183" s="261">
        <v>579290</v>
      </c>
      <c r="Q183" s="255"/>
      <c r="R183" s="255"/>
      <c r="S183" s="255"/>
      <c r="T183" s="255"/>
      <c r="U183" s="255"/>
      <c r="V183" s="255"/>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5"/>
      <c r="BI183" s="255"/>
      <c r="BJ183" s="255"/>
      <c r="BK183" s="255"/>
      <c r="BL183" s="255"/>
      <c r="BM183" s="255"/>
      <c r="BN183" s="255"/>
      <c r="BO183" s="255"/>
      <c r="BP183" s="255"/>
      <c r="BQ183" s="255"/>
      <c r="BR183" s="255"/>
      <c r="BS183" s="255"/>
      <c r="BT183" s="255"/>
      <c r="BU183" s="255"/>
      <c r="BV183" s="255"/>
      <c r="BW183" s="255"/>
      <c r="BX183" s="255"/>
      <c r="BY183" s="255"/>
      <c r="BZ183" s="255"/>
      <c r="CA183" s="255"/>
      <c r="CB183" s="255"/>
      <c r="CC183" s="255"/>
      <c r="CD183" s="255"/>
      <c r="CE183" s="255"/>
      <c r="CF183" s="255"/>
      <c r="CG183" s="255"/>
      <c r="CH183" s="255"/>
      <c r="CI183" s="255"/>
      <c r="CJ183" s="255"/>
      <c r="CK183" s="255"/>
      <c r="CL183" s="255"/>
      <c r="CM183" s="255"/>
      <c r="CN183" s="255"/>
      <c r="CO183" s="255"/>
      <c r="CP183" s="255"/>
      <c r="CQ183" s="255"/>
      <c r="CR183" s="255"/>
      <c r="CS183" s="255"/>
      <c r="CT183" s="255"/>
      <c r="CU183" s="255"/>
      <c r="CV183" s="255"/>
      <c r="CW183" s="255"/>
      <c r="CX183" s="255"/>
      <c r="CY183" s="255"/>
      <c r="CZ183" s="255"/>
      <c r="DA183" s="255"/>
      <c r="DB183" s="255"/>
      <c r="DC183" s="255"/>
      <c r="DD183" s="255"/>
      <c r="DE183" s="255"/>
      <c r="DF183" s="255"/>
      <c r="DG183" s="255"/>
      <c r="DH183" s="255"/>
      <c r="DI183" s="255"/>
      <c r="DJ183" s="255"/>
      <c r="DK183" s="255"/>
      <c r="DL183" s="255"/>
    </row>
    <row r="184" spans="1:116" x14ac:dyDescent="0.25">
      <c r="A184" s="256" t="s">
        <v>7526</v>
      </c>
      <c r="B184" s="257" t="s">
        <v>7527</v>
      </c>
      <c r="C184" s="260">
        <v>0.16945201360000001</v>
      </c>
      <c r="D184" s="261">
        <v>13</v>
      </c>
      <c r="E184" s="260">
        <v>0.08</v>
      </c>
      <c r="F184" s="260">
        <v>9.9</v>
      </c>
      <c r="G184" s="260">
        <v>0.27532989819999998</v>
      </c>
      <c r="H184" s="260">
        <v>39.700000000000003</v>
      </c>
      <c r="I184" s="261">
        <v>0</v>
      </c>
      <c r="J184" s="261" t="str">
        <f>IFERROR(VLOOKUP($B184,'Core Indicators'!$E$3:$EU$906,147,FALSE),"x")</f>
        <v>x</v>
      </c>
      <c r="K184" s="262">
        <v>0.62126314640000002</v>
      </c>
      <c r="L184" s="260">
        <v>10</v>
      </c>
      <c r="M184" s="261">
        <v>98</v>
      </c>
      <c r="N184" s="261">
        <v>71</v>
      </c>
      <c r="O184" s="261" t="str">
        <f>IFERROR(VLOOKUP(B184,'Core Indicators'!$E$3:$G$9906,3,FALSE),"x")</f>
        <v>x</v>
      </c>
      <c r="P184" s="261">
        <v>175020</v>
      </c>
      <c r="Q184" s="255"/>
      <c r="R184" s="255"/>
      <c r="S184" s="255"/>
      <c r="T184" s="255"/>
      <c r="U184" s="255"/>
      <c r="V184" s="255"/>
      <c r="W184" s="255"/>
      <c r="X184" s="255"/>
      <c r="Y184" s="255"/>
      <c r="Z184" s="255"/>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5"/>
      <c r="BI184" s="255"/>
      <c r="BJ184" s="255"/>
      <c r="BK184" s="255"/>
      <c r="BL184" s="255"/>
      <c r="BM184" s="255"/>
      <c r="BN184" s="255"/>
      <c r="BO184" s="255"/>
      <c r="BP184" s="255"/>
      <c r="BQ184" s="255"/>
      <c r="BR184" s="255"/>
      <c r="BS184" s="255"/>
      <c r="BT184" s="255"/>
      <c r="BU184" s="255"/>
      <c r="BV184" s="255"/>
      <c r="BW184" s="255"/>
      <c r="BX184" s="255"/>
      <c r="BY184" s="255"/>
      <c r="BZ184" s="255"/>
      <c r="CA184" s="255"/>
      <c r="CB184" s="255"/>
      <c r="CC184" s="255"/>
      <c r="CD184" s="255"/>
      <c r="CE184" s="255"/>
      <c r="CF184" s="255"/>
      <c r="CG184" s="255"/>
      <c r="CH184" s="255"/>
      <c r="CI184" s="255"/>
      <c r="CJ184" s="255"/>
      <c r="CK184" s="255"/>
      <c r="CL184" s="255"/>
      <c r="CM184" s="255"/>
      <c r="CN184" s="255"/>
      <c r="CO184" s="255"/>
      <c r="CP184" s="255"/>
      <c r="CQ184" s="255"/>
      <c r="CR184" s="255"/>
      <c r="CS184" s="255"/>
      <c r="CT184" s="255"/>
      <c r="CU184" s="255"/>
      <c r="CV184" s="255"/>
      <c r="CW184" s="255"/>
      <c r="CX184" s="255"/>
      <c r="CY184" s="255"/>
      <c r="CZ184" s="255"/>
      <c r="DA184" s="255"/>
      <c r="DB184" s="255"/>
      <c r="DC184" s="255"/>
      <c r="DD184" s="255"/>
      <c r="DE184" s="255"/>
      <c r="DF184" s="255"/>
      <c r="DG184" s="255"/>
      <c r="DH184" s="255"/>
      <c r="DI184" s="255"/>
      <c r="DJ184" s="255"/>
      <c r="DK184" s="255"/>
      <c r="DL184" s="255"/>
    </row>
    <row r="185" spans="1:116" x14ac:dyDescent="0.25">
      <c r="A185" s="256" t="s">
        <v>7528</v>
      </c>
      <c r="B185" s="257" t="s">
        <v>7529</v>
      </c>
      <c r="C185" s="260">
        <v>0.52450212409999997</v>
      </c>
      <c r="D185" s="261">
        <v>11</v>
      </c>
      <c r="E185" s="260">
        <v>0.17299999999999999</v>
      </c>
      <c r="F185" s="260" t="s">
        <v>14</v>
      </c>
      <c r="G185" s="260">
        <v>0.1816034607</v>
      </c>
      <c r="H185" s="260">
        <v>41.4</v>
      </c>
      <c r="I185" s="261">
        <v>6</v>
      </c>
      <c r="J185" s="261" t="str">
        <f>IFERROR(VLOOKUP($B185,'Core Indicators'!$E$3:$EU$906,147,FALSE),"x")</f>
        <v>x</v>
      </c>
      <c r="K185" s="262">
        <v>1.4610936642000001</v>
      </c>
      <c r="L185" s="260" t="s">
        <v>14</v>
      </c>
      <c r="M185" s="261">
        <v>86</v>
      </c>
      <c r="N185" s="261">
        <v>69</v>
      </c>
      <c r="O185" s="261" t="str">
        <f>IFERROR(VLOOKUP(B185,'Core Indicators'!$E$3:$G$9906,3,FALSE),"x")</f>
        <v>x</v>
      </c>
      <c r="P185" s="261">
        <v>9147420</v>
      </c>
      <c r="Q185" s="255"/>
      <c r="R185" s="255"/>
      <c r="S185" s="255"/>
      <c r="T185" s="255"/>
      <c r="U185" s="255"/>
      <c r="V185" s="255"/>
      <c r="W185" s="255"/>
      <c r="X185" s="255"/>
      <c r="Y185" s="255"/>
      <c r="Z185" s="255"/>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5"/>
      <c r="BI185" s="255"/>
      <c r="BJ185" s="255"/>
      <c r="BK185" s="255"/>
      <c r="BL185" s="255"/>
      <c r="BM185" s="255"/>
      <c r="BN185" s="255"/>
      <c r="BO185" s="255"/>
      <c r="BP185" s="255"/>
      <c r="BQ185" s="255"/>
      <c r="BR185" s="255"/>
      <c r="BS185" s="255"/>
      <c r="BT185" s="255"/>
      <c r="BU185" s="255"/>
      <c r="BV185" s="255"/>
      <c r="BW185" s="255"/>
      <c r="BX185" s="255"/>
      <c r="BY185" s="255"/>
      <c r="BZ185" s="255"/>
      <c r="CA185" s="255"/>
      <c r="CB185" s="255"/>
      <c r="CC185" s="255"/>
      <c r="CD185" s="255"/>
      <c r="CE185" s="255"/>
      <c r="CF185" s="255"/>
      <c r="CG185" s="255"/>
      <c r="CH185" s="255"/>
      <c r="CI185" s="255"/>
      <c r="CJ185" s="255"/>
      <c r="CK185" s="255"/>
      <c r="CL185" s="255"/>
      <c r="CM185" s="255"/>
      <c r="CN185" s="255"/>
      <c r="CO185" s="255"/>
      <c r="CP185" s="255"/>
      <c r="CQ185" s="255"/>
      <c r="CR185" s="255"/>
      <c r="CS185" s="255"/>
      <c r="CT185" s="255"/>
      <c r="CU185" s="255"/>
      <c r="CV185" s="255"/>
      <c r="CW185" s="255"/>
      <c r="CX185" s="255"/>
      <c r="CY185" s="255"/>
      <c r="CZ185" s="255"/>
      <c r="DA185" s="255"/>
      <c r="DB185" s="255"/>
      <c r="DC185" s="255"/>
      <c r="DD185" s="255"/>
      <c r="DE185" s="255"/>
      <c r="DF185" s="255"/>
      <c r="DG185" s="255"/>
      <c r="DH185" s="255"/>
      <c r="DI185" s="255"/>
      <c r="DJ185" s="255"/>
      <c r="DK185" s="255"/>
      <c r="DL185" s="255"/>
    </row>
    <row r="186" spans="1:116" x14ac:dyDescent="0.25">
      <c r="A186" s="256" t="s">
        <v>7530</v>
      </c>
      <c r="B186" s="257" t="s">
        <v>7531</v>
      </c>
      <c r="C186" s="260">
        <v>0.35384998090000003</v>
      </c>
      <c r="D186" s="261">
        <v>1</v>
      </c>
      <c r="E186" s="260">
        <v>0.16</v>
      </c>
      <c r="F186" s="260">
        <v>3.6333333333</v>
      </c>
      <c r="G186" s="260">
        <v>0.30309940320000001</v>
      </c>
      <c r="H186" s="260">
        <v>35.299999999999997</v>
      </c>
      <c r="I186" s="261">
        <v>6</v>
      </c>
      <c r="J186" s="261" t="str">
        <f>IFERROR(VLOOKUP($B186,'Core Indicators'!$E$3:$EU$906,147,FALSE),"x")</f>
        <v>x</v>
      </c>
      <c r="K186" s="262">
        <v>-1.0481816530000001</v>
      </c>
      <c r="L186" s="260">
        <v>3.25</v>
      </c>
      <c r="M186" s="261">
        <v>10</v>
      </c>
      <c r="N186" s="261">
        <v>25</v>
      </c>
      <c r="O186" s="261" t="str">
        <f>IFERROR(VLOOKUP(B186,'Core Indicators'!$E$3:$G$9906,3,FALSE),"x")</f>
        <v>x</v>
      </c>
      <c r="P186" s="261">
        <v>425400</v>
      </c>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c r="AR186" s="255"/>
      <c r="AS186" s="255"/>
      <c r="AT186" s="255"/>
      <c r="AU186" s="255"/>
      <c r="AV186" s="255"/>
      <c r="AW186" s="255"/>
      <c r="AX186" s="255"/>
      <c r="AY186" s="255"/>
      <c r="AZ186" s="255"/>
      <c r="BA186" s="255"/>
      <c r="BB186" s="255"/>
      <c r="BC186" s="255"/>
      <c r="BD186" s="255"/>
      <c r="BE186" s="255"/>
      <c r="BF186" s="255"/>
      <c r="BG186" s="255"/>
      <c r="BH186" s="255"/>
      <c r="BI186" s="255"/>
      <c r="BJ186" s="255"/>
      <c r="BK186" s="255"/>
      <c r="BL186" s="255"/>
      <c r="BM186" s="255"/>
      <c r="BN186" s="255"/>
      <c r="BO186" s="255"/>
      <c r="BP186" s="255"/>
      <c r="BQ186" s="255"/>
      <c r="BR186" s="255"/>
      <c r="BS186" s="255"/>
      <c r="BT186" s="255"/>
      <c r="BU186" s="255"/>
      <c r="BV186" s="255"/>
      <c r="BW186" s="255"/>
      <c r="BX186" s="255"/>
      <c r="BY186" s="255"/>
      <c r="BZ186" s="255"/>
      <c r="CA186" s="255"/>
      <c r="CB186" s="255"/>
      <c r="CC186" s="255"/>
      <c r="CD186" s="255"/>
      <c r="CE186" s="255"/>
      <c r="CF186" s="255"/>
      <c r="CG186" s="255"/>
      <c r="CH186" s="255"/>
      <c r="CI186" s="255"/>
      <c r="CJ186" s="255"/>
      <c r="CK186" s="255"/>
      <c r="CL186" s="255"/>
      <c r="CM186" s="255"/>
      <c r="CN186" s="255"/>
      <c r="CO186" s="255"/>
      <c r="CP186" s="255"/>
      <c r="CQ186" s="255"/>
      <c r="CR186" s="255"/>
      <c r="CS186" s="255"/>
      <c r="CT186" s="255"/>
      <c r="CU186" s="255"/>
      <c r="CV186" s="255"/>
      <c r="CW186" s="255"/>
      <c r="CX186" s="255"/>
      <c r="CY186" s="255"/>
      <c r="CZ186" s="255"/>
      <c r="DA186" s="255"/>
      <c r="DB186" s="255"/>
      <c r="DC186" s="255"/>
      <c r="DD186" s="255"/>
      <c r="DE186" s="255"/>
      <c r="DF186" s="255"/>
      <c r="DG186" s="255"/>
      <c r="DH186" s="255"/>
      <c r="DI186" s="255"/>
      <c r="DJ186" s="255"/>
      <c r="DK186" s="255"/>
      <c r="DL186" s="255"/>
    </row>
    <row r="187" spans="1:116" x14ac:dyDescent="0.25">
      <c r="A187" s="256" t="s">
        <v>7532</v>
      </c>
      <c r="B187" s="257" t="s">
        <v>7533</v>
      </c>
      <c r="C187" s="260">
        <v>0</v>
      </c>
      <c r="D187" s="261">
        <v>12</v>
      </c>
      <c r="E187" s="260">
        <v>0</v>
      </c>
      <c r="F187" s="260" t="s">
        <v>14</v>
      </c>
      <c r="G187" s="260" t="s">
        <v>14</v>
      </c>
      <c r="H187" s="260" t="s">
        <v>14</v>
      </c>
      <c r="I187" s="261">
        <v>0</v>
      </c>
      <c r="J187" s="261" t="str">
        <f>IFERROR(VLOOKUP($B187,'Core Indicators'!$E$3:$EU$906,147,FALSE),"x")</f>
        <v>x</v>
      </c>
      <c r="K187" s="262">
        <v>0.44635623689999998</v>
      </c>
      <c r="L187" s="260" t="s">
        <v>14</v>
      </c>
      <c r="M187" s="261">
        <v>91</v>
      </c>
      <c r="N187" s="261">
        <v>59</v>
      </c>
      <c r="O187" s="261" t="str">
        <f>IFERROR(VLOOKUP(B187,'Core Indicators'!$E$3:$G$9906,3,FALSE),"x")</f>
        <v>x</v>
      </c>
      <c r="P187" s="261">
        <v>390</v>
      </c>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255"/>
      <c r="BL187" s="255"/>
      <c r="BM187" s="255"/>
      <c r="BN187" s="255"/>
      <c r="BO187" s="255"/>
      <c r="BP187" s="255"/>
      <c r="BQ187" s="255"/>
      <c r="BR187" s="255"/>
      <c r="BS187" s="255"/>
      <c r="BT187" s="255"/>
      <c r="BU187" s="255"/>
      <c r="BV187" s="255"/>
      <c r="BW187" s="255"/>
      <c r="BX187" s="255"/>
      <c r="BY187" s="255"/>
      <c r="BZ187" s="255"/>
      <c r="CA187" s="255"/>
      <c r="CB187" s="255"/>
      <c r="CC187" s="255"/>
      <c r="CD187" s="255"/>
      <c r="CE187" s="255"/>
      <c r="CF187" s="255"/>
      <c r="CG187" s="255"/>
      <c r="CH187" s="255"/>
      <c r="CI187" s="255"/>
      <c r="CJ187" s="255"/>
      <c r="CK187" s="255"/>
      <c r="CL187" s="255"/>
      <c r="CM187" s="255"/>
      <c r="CN187" s="255"/>
      <c r="CO187" s="255"/>
      <c r="CP187" s="255"/>
      <c r="CQ187" s="255"/>
      <c r="CR187" s="255"/>
      <c r="CS187" s="255"/>
      <c r="CT187" s="255"/>
      <c r="CU187" s="255"/>
      <c r="CV187" s="255"/>
      <c r="CW187" s="255"/>
      <c r="CX187" s="255"/>
      <c r="CY187" s="255"/>
      <c r="CZ187" s="255"/>
      <c r="DA187" s="255"/>
      <c r="DB187" s="255"/>
      <c r="DC187" s="255"/>
      <c r="DD187" s="255"/>
      <c r="DE187" s="255"/>
      <c r="DF187" s="255"/>
      <c r="DG187" s="255"/>
      <c r="DH187" s="255"/>
      <c r="DI187" s="255"/>
      <c r="DJ187" s="255"/>
      <c r="DK187" s="255"/>
      <c r="DL187" s="255"/>
    </row>
    <row r="188" spans="1:116" x14ac:dyDescent="0.25">
      <c r="A188" s="256" t="s">
        <v>103</v>
      </c>
      <c r="B188" s="257" t="s">
        <v>7534</v>
      </c>
      <c r="C188" s="260">
        <v>0.26454201690000001</v>
      </c>
      <c r="D188" s="261">
        <v>7</v>
      </c>
      <c r="E188" s="260">
        <v>0.12</v>
      </c>
      <c r="F188" s="260">
        <v>3.0833333333000001</v>
      </c>
      <c r="G188" s="260">
        <v>0.45795582140000002</v>
      </c>
      <c r="H188" s="260">
        <v>44.8</v>
      </c>
      <c r="I188" s="261">
        <v>6</v>
      </c>
      <c r="J188" s="261">
        <f>IFERROR(VLOOKUP($B188,'Core Indicators'!$E$3:$EU$906,147,FALSE),"x")</f>
        <v>8253</v>
      </c>
      <c r="K188" s="262">
        <v>-2.3200535774</v>
      </c>
      <c r="L188" s="260">
        <v>1.75</v>
      </c>
      <c r="M188" s="261">
        <v>16</v>
      </c>
      <c r="N188" s="261">
        <v>16</v>
      </c>
      <c r="O188" s="261">
        <f>IFERROR(VLOOKUP(B188,'Core Indicators'!$E$3:$G$9906,3,FALSE),"x")</f>
        <v>27412000</v>
      </c>
      <c r="P188" s="261">
        <v>882050</v>
      </c>
      <c r="Q188" s="255"/>
      <c r="R188" s="255"/>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c r="AR188" s="255"/>
      <c r="AS188" s="255"/>
      <c r="AT188" s="255"/>
      <c r="AU188" s="255"/>
      <c r="AV188" s="255"/>
      <c r="AW188" s="255"/>
      <c r="AX188" s="255"/>
      <c r="AY188" s="255"/>
      <c r="AZ188" s="255"/>
      <c r="BA188" s="255"/>
      <c r="BB188" s="255"/>
      <c r="BC188" s="255"/>
      <c r="BD188" s="255"/>
      <c r="BE188" s="255"/>
      <c r="BF188" s="255"/>
      <c r="BG188" s="255"/>
      <c r="BH188" s="255"/>
      <c r="BI188" s="255"/>
      <c r="BJ188" s="255"/>
      <c r="BK188" s="255"/>
      <c r="BL188" s="255"/>
      <c r="BM188" s="255"/>
      <c r="BN188" s="255"/>
      <c r="BO188" s="255"/>
      <c r="BP188" s="255"/>
      <c r="BQ188" s="255"/>
      <c r="BR188" s="255"/>
      <c r="BS188" s="255"/>
      <c r="BT188" s="255"/>
      <c r="BU188" s="255"/>
      <c r="BV188" s="255"/>
      <c r="BW188" s="255"/>
      <c r="BX188" s="255"/>
      <c r="BY188" s="255"/>
      <c r="BZ188" s="255"/>
      <c r="CA188" s="255"/>
      <c r="CB188" s="255"/>
      <c r="CC188" s="255"/>
      <c r="CD188" s="255"/>
      <c r="CE188" s="255"/>
      <c r="CF188" s="255"/>
      <c r="CG188" s="255"/>
      <c r="CH188" s="255"/>
      <c r="CI188" s="255"/>
      <c r="CJ188" s="255"/>
      <c r="CK188" s="255"/>
      <c r="CL188" s="255"/>
      <c r="CM188" s="255"/>
      <c r="CN188" s="255"/>
      <c r="CO188" s="255"/>
      <c r="CP188" s="255"/>
      <c r="CQ188" s="255"/>
      <c r="CR188" s="255"/>
      <c r="CS188" s="255"/>
      <c r="CT188" s="255"/>
      <c r="CU188" s="255"/>
      <c r="CV188" s="255"/>
      <c r="CW188" s="255"/>
      <c r="CX188" s="255"/>
      <c r="CY188" s="255"/>
      <c r="CZ188" s="255"/>
      <c r="DA188" s="255"/>
      <c r="DB188" s="255"/>
      <c r="DC188" s="255"/>
      <c r="DD188" s="255"/>
      <c r="DE188" s="255"/>
      <c r="DF188" s="255"/>
      <c r="DG188" s="255"/>
      <c r="DH188" s="255"/>
      <c r="DI188" s="255"/>
      <c r="DJ188" s="255"/>
      <c r="DK188" s="255"/>
      <c r="DL188" s="255"/>
    </row>
    <row r="189" spans="1:116" x14ac:dyDescent="0.25">
      <c r="A189" s="256" t="s">
        <v>7535</v>
      </c>
      <c r="B189" s="257" t="s">
        <v>7536</v>
      </c>
      <c r="C189" s="260">
        <v>0.27606595950000001</v>
      </c>
      <c r="D189" s="261">
        <v>1</v>
      </c>
      <c r="E189" s="260">
        <v>0.10100000000000001</v>
      </c>
      <c r="F189" s="260">
        <v>3.5666666667000002</v>
      </c>
      <c r="G189" s="260">
        <v>0.31384940030000003</v>
      </c>
      <c r="H189" s="260">
        <v>35.700000000000003</v>
      </c>
      <c r="I189" s="261">
        <v>6</v>
      </c>
      <c r="J189" s="261" t="str">
        <f>IFERROR(VLOOKUP($B189,'Core Indicators'!$E$3:$EU$906,147,FALSE),"x")</f>
        <v>x</v>
      </c>
      <c r="K189" s="262">
        <v>-1.68987531E-2</v>
      </c>
      <c r="L189" s="260">
        <v>3</v>
      </c>
      <c r="M189" s="261">
        <v>20</v>
      </c>
      <c r="N189" s="261">
        <v>37</v>
      </c>
      <c r="O189" s="261" t="str">
        <f>IFERROR(VLOOKUP(B189,'Core Indicators'!$E$3:$G$9906,3,FALSE),"x")</f>
        <v>x</v>
      </c>
      <c r="P189" s="261">
        <v>310070</v>
      </c>
      <c r="Q189" s="255"/>
      <c r="R189" s="255"/>
      <c r="S189" s="255"/>
      <c r="T189" s="255"/>
      <c r="U189" s="255"/>
      <c r="V189" s="255"/>
      <c r="W189" s="255"/>
      <c r="X189" s="255"/>
      <c r="Y189" s="255"/>
      <c r="Z189" s="255"/>
      <c r="AA189" s="255"/>
      <c r="AB189" s="255"/>
      <c r="AC189" s="255"/>
      <c r="AD189" s="255"/>
      <c r="AE189" s="255"/>
      <c r="AF189" s="255"/>
      <c r="AG189" s="255"/>
      <c r="AH189" s="255"/>
      <c r="AI189" s="255"/>
      <c r="AJ189" s="255"/>
      <c r="AK189" s="255"/>
      <c r="AL189" s="255"/>
      <c r="AM189" s="255"/>
      <c r="AN189" s="255"/>
      <c r="AO189" s="255"/>
      <c r="AP189" s="255"/>
      <c r="AQ189" s="255"/>
      <c r="AR189" s="255"/>
      <c r="AS189" s="255"/>
      <c r="AT189" s="255"/>
      <c r="AU189" s="255"/>
      <c r="AV189" s="255"/>
      <c r="AW189" s="255"/>
      <c r="AX189" s="255"/>
      <c r="AY189" s="255"/>
      <c r="AZ189" s="255"/>
      <c r="BA189" s="255"/>
      <c r="BB189" s="255"/>
      <c r="BC189" s="255"/>
      <c r="BD189" s="255"/>
      <c r="BE189" s="255"/>
      <c r="BF189" s="255"/>
      <c r="BG189" s="255"/>
      <c r="BH189" s="255"/>
      <c r="BI189" s="255"/>
      <c r="BJ189" s="255"/>
      <c r="BK189" s="255"/>
      <c r="BL189" s="255"/>
      <c r="BM189" s="255"/>
      <c r="BN189" s="255"/>
      <c r="BO189" s="255"/>
      <c r="BP189" s="255"/>
      <c r="BQ189" s="255"/>
      <c r="BR189" s="255"/>
      <c r="BS189" s="255"/>
      <c r="BT189" s="255"/>
      <c r="BU189" s="255"/>
      <c r="BV189" s="255"/>
      <c r="BW189" s="255"/>
      <c r="BX189" s="255"/>
      <c r="BY189" s="255"/>
      <c r="BZ189" s="255"/>
      <c r="CA189" s="255"/>
      <c r="CB189" s="255"/>
      <c r="CC189" s="255"/>
      <c r="CD189" s="255"/>
      <c r="CE189" s="255"/>
      <c r="CF189" s="255"/>
      <c r="CG189" s="255"/>
      <c r="CH189" s="255"/>
      <c r="CI189" s="255"/>
      <c r="CJ189" s="255"/>
      <c r="CK189" s="255"/>
      <c r="CL189" s="255"/>
      <c r="CM189" s="255"/>
      <c r="CN189" s="255"/>
      <c r="CO189" s="255"/>
      <c r="CP189" s="255"/>
      <c r="CQ189" s="255"/>
      <c r="CR189" s="255"/>
      <c r="CS189" s="255"/>
      <c r="CT189" s="255"/>
      <c r="CU189" s="255"/>
      <c r="CV189" s="255"/>
      <c r="CW189" s="255"/>
      <c r="CX189" s="255"/>
      <c r="CY189" s="255"/>
      <c r="CZ189" s="255"/>
      <c r="DA189" s="255"/>
      <c r="DB189" s="255"/>
      <c r="DC189" s="255"/>
      <c r="DD189" s="255"/>
      <c r="DE189" s="255"/>
      <c r="DF189" s="255"/>
      <c r="DG189" s="255"/>
      <c r="DH189" s="255"/>
      <c r="DI189" s="255"/>
      <c r="DJ189" s="255"/>
      <c r="DK189" s="255"/>
      <c r="DL189" s="255"/>
    </row>
    <row r="190" spans="1:116" x14ac:dyDescent="0.25">
      <c r="A190" s="256" t="s">
        <v>7537</v>
      </c>
      <c r="B190" s="257" t="s">
        <v>7538</v>
      </c>
      <c r="C190" s="260">
        <v>0</v>
      </c>
      <c r="D190" s="261">
        <v>12</v>
      </c>
      <c r="E190" s="260">
        <v>0</v>
      </c>
      <c r="F190" s="260" t="s">
        <v>14</v>
      </c>
      <c r="G190" s="260" t="s">
        <v>14</v>
      </c>
      <c r="H190" s="260">
        <v>37.6</v>
      </c>
      <c r="I190" s="261">
        <v>0</v>
      </c>
      <c r="J190" s="261" t="str">
        <f>IFERROR(VLOOKUP($B190,'Core Indicators'!$E$3:$EU$906,147,FALSE),"x")</f>
        <v>x</v>
      </c>
      <c r="K190" s="262">
        <v>0.17785331609999999</v>
      </c>
      <c r="L190" s="260" t="s">
        <v>14</v>
      </c>
      <c r="M190" s="261">
        <v>82</v>
      </c>
      <c r="N190" s="261">
        <v>46</v>
      </c>
      <c r="O190" s="261" t="str">
        <f>IFERROR(VLOOKUP(B190,'Core Indicators'!$E$3:$G$9906,3,FALSE),"x")</f>
        <v>x</v>
      </c>
      <c r="P190" s="261">
        <v>12190</v>
      </c>
      <c r="Q190" s="255"/>
      <c r="R190" s="255"/>
      <c r="S190" s="255"/>
      <c r="T190" s="255"/>
      <c r="U190" s="255"/>
      <c r="V190" s="255"/>
      <c r="W190" s="255"/>
      <c r="X190" s="255"/>
      <c r="Y190" s="255"/>
      <c r="Z190" s="255"/>
      <c r="AA190" s="255"/>
      <c r="AB190" s="255"/>
      <c r="AC190" s="255"/>
      <c r="AD190" s="255"/>
      <c r="AE190" s="255"/>
      <c r="AF190" s="255"/>
      <c r="AG190" s="255"/>
      <c r="AH190" s="255"/>
      <c r="AI190" s="255"/>
      <c r="AJ190" s="255"/>
      <c r="AK190" s="255"/>
      <c r="AL190" s="255"/>
      <c r="AM190" s="255"/>
      <c r="AN190" s="255"/>
      <c r="AO190" s="255"/>
      <c r="AP190" s="255"/>
      <c r="AQ190" s="255"/>
      <c r="AR190" s="255"/>
      <c r="AS190" s="255"/>
      <c r="AT190" s="255"/>
      <c r="AU190" s="255"/>
      <c r="AV190" s="255"/>
      <c r="AW190" s="255"/>
      <c r="AX190" s="255"/>
      <c r="AY190" s="255"/>
      <c r="AZ190" s="255"/>
      <c r="BA190" s="255"/>
      <c r="BB190" s="255"/>
      <c r="BC190" s="255"/>
      <c r="BD190" s="255"/>
      <c r="BE190" s="255"/>
      <c r="BF190" s="255"/>
      <c r="BG190" s="255"/>
      <c r="BH190" s="255"/>
      <c r="BI190" s="255"/>
      <c r="BJ190" s="255"/>
      <c r="BK190" s="255"/>
      <c r="BL190" s="255"/>
      <c r="BM190" s="255"/>
      <c r="BN190" s="255"/>
      <c r="BO190" s="255"/>
      <c r="BP190" s="255"/>
      <c r="BQ190" s="255"/>
      <c r="BR190" s="255"/>
      <c r="BS190" s="255"/>
      <c r="BT190" s="255"/>
      <c r="BU190" s="255"/>
      <c r="BV190" s="255"/>
      <c r="BW190" s="255"/>
      <c r="BX190" s="255"/>
      <c r="BY190" s="255"/>
      <c r="BZ190" s="255"/>
      <c r="CA190" s="255"/>
      <c r="CB190" s="255"/>
      <c r="CC190" s="255"/>
      <c r="CD190" s="255"/>
      <c r="CE190" s="255"/>
      <c r="CF190" s="255"/>
      <c r="CG190" s="255"/>
      <c r="CH190" s="255"/>
      <c r="CI190" s="255"/>
      <c r="CJ190" s="255"/>
      <c r="CK190" s="255"/>
      <c r="CL190" s="255"/>
      <c r="CM190" s="255"/>
      <c r="CN190" s="255"/>
      <c r="CO190" s="255"/>
      <c r="CP190" s="255"/>
      <c r="CQ190" s="255"/>
      <c r="CR190" s="255"/>
      <c r="CS190" s="255"/>
      <c r="CT190" s="255"/>
      <c r="CU190" s="255"/>
      <c r="CV190" s="255"/>
      <c r="CW190" s="255"/>
      <c r="CX190" s="255"/>
      <c r="CY190" s="255"/>
      <c r="CZ190" s="255"/>
      <c r="DA190" s="255"/>
      <c r="DB190" s="255"/>
      <c r="DC190" s="255"/>
      <c r="DD190" s="255"/>
      <c r="DE190" s="255"/>
      <c r="DF190" s="255"/>
      <c r="DG190" s="255"/>
      <c r="DH190" s="255"/>
      <c r="DI190" s="255"/>
      <c r="DJ190" s="255"/>
      <c r="DK190" s="255"/>
      <c r="DL190" s="255"/>
    </row>
    <row r="191" spans="1:116" x14ac:dyDescent="0.25">
      <c r="A191" s="256" t="s">
        <v>7539</v>
      </c>
      <c r="B191" s="257" t="s">
        <v>7540</v>
      </c>
      <c r="C191" s="260">
        <v>0</v>
      </c>
      <c r="D191" s="261">
        <v>11</v>
      </c>
      <c r="E191" s="260">
        <v>0</v>
      </c>
      <c r="F191" s="260" t="s">
        <v>14</v>
      </c>
      <c r="G191" s="260">
        <v>0.3644043293</v>
      </c>
      <c r="H191" s="260">
        <v>38.700000000000003</v>
      </c>
      <c r="I191" s="261">
        <v>0</v>
      </c>
      <c r="J191" s="261" t="str">
        <f>IFERROR(VLOOKUP($B191,'Core Indicators'!$E$3:$EU$906,147,FALSE),"x")</f>
        <v>x</v>
      </c>
      <c r="K191" s="262">
        <v>1.0770641565000001</v>
      </c>
      <c r="L191" s="260" t="s">
        <v>14</v>
      </c>
      <c r="M191" s="261">
        <v>81</v>
      </c>
      <c r="N191" s="261" t="s">
        <v>14</v>
      </c>
      <c r="O191" s="261" t="str">
        <f>IFERROR(VLOOKUP(B191,'Core Indicators'!$E$3:$G$9906,3,FALSE),"x")</f>
        <v>x</v>
      </c>
      <c r="P191" s="261">
        <v>2830</v>
      </c>
      <c r="Q191" s="255"/>
      <c r="R191" s="255"/>
      <c r="S191" s="255"/>
      <c r="T191" s="255"/>
      <c r="U191" s="255"/>
      <c r="V191" s="255"/>
      <c r="W191" s="255"/>
      <c r="X191" s="255"/>
      <c r="Y191" s="255"/>
      <c r="Z191" s="255"/>
      <c r="AA191" s="255"/>
      <c r="AB191" s="255"/>
      <c r="AC191" s="255"/>
      <c r="AD191" s="255"/>
      <c r="AE191" s="255"/>
      <c r="AF191" s="255"/>
      <c r="AG191" s="255"/>
      <c r="AH191" s="255"/>
      <c r="AI191" s="255"/>
      <c r="AJ191" s="255"/>
      <c r="AK191" s="255"/>
      <c r="AL191" s="255"/>
      <c r="AM191" s="255"/>
      <c r="AN191" s="255"/>
      <c r="AO191" s="255"/>
      <c r="AP191" s="255"/>
      <c r="AQ191" s="255"/>
      <c r="AR191" s="255"/>
      <c r="AS191" s="255"/>
      <c r="AT191" s="255"/>
      <c r="AU191" s="255"/>
      <c r="AV191" s="255"/>
      <c r="AW191" s="255"/>
      <c r="AX191" s="255"/>
      <c r="AY191" s="255"/>
      <c r="AZ191" s="255"/>
      <c r="BA191" s="255"/>
      <c r="BB191" s="255"/>
      <c r="BC191" s="255"/>
      <c r="BD191" s="255"/>
      <c r="BE191" s="255"/>
      <c r="BF191" s="255"/>
      <c r="BG191" s="255"/>
      <c r="BH191" s="255"/>
      <c r="BI191" s="255"/>
      <c r="BJ191" s="255"/>
      <c r="BK191" s="255"/>
      <c r="BL191" s="255"/>
      <c r="BM191" s="255"/>
      <c r="BN191" s="255"/>
      <c r="BO191" s="255"/>
      <c r="BP191" s="255"/>
      <c r="BQ191" s="255"/>
      <c r="BR191" s="255"/>
      <c r="BS191" s="255"/>
      <c r="BT191" s="255"/>
      <c r="BU191" s="255"/>
      <c r="BV191" s="255"/>
      <c r="BW191" s="255"/>
      <c r="BX191" s="255"/>
      <c r="BY191" s="255"/>
      <c r="BZ191" s="255"/>
      <c r="CA191" s="255"/>
      <c r="CB191" s="255"/>
      <c r="CC191" s="255"/>
      <c r="CD191" s="255"/>
      <c r="CE191" s="255"/>
      <c r="CF191" s="255"/>
      <c r="CG191" s="255"/>
      <c r="CH191" s="255"/>
      <c r="CI191" s="255"/>
      <c r="CJ191" s="255"/>
      <c r="CK191" s="255"/>
      <c r="CL191" s="255"/>
      <c r="CM191" s="255"/>
      <c r="CN191" s="255"/>
      <c r="CO191" s="255"/>
      <c r="CP191" s="255"/>
      <c r="CQ191" s="255"/>
      <c r="CR191" s="255"/>
      <c r="CS191" s="255"/>
      <c r="CT191" s="255"/>
      <c r="CU191" s="255"/>
      <c r="CV191" s="255"/>
      <c r="CW191" s="255"/>
      <c r="CX191" s="255"/>
      <c r="CY191" s="255"/>
      <c r="CZ191" s="255"/>
      <c r="DA191" s="255"/>
      <c r="DB191" s="255"/>
      <c r="DC191" s="255"/>
      <c r="DD191" s="255"/>
      <c r="DE191" s="255"/>
      <c r="DF191" s="255"/>
      <c r="DG191" s="255"/>
      <c r="DH191" s="255"/>
      <c r="DI191" s="255"/>
      <c r="DJ191" s="255"/>
      <c r="DK191" s="255"/>
      <c r="DL191" s="255"/>
    </row>
    <row r="192" spans="1:116" x14ac:dyDescent="0.25">
      <c r="A192" s="256" t="s">
        <v>93</v>
      </c>
      <c r="B192" s="257" t="s">
        <v>7541</v>
      </c>
      <c r="C192" s="260">
        <v>0.62499999270000006</v>
      </c>
      <c r="D192" s="261">
        <v>2</v>
      </c>
      <c r="E192" s="260">
        <v>0</v>
      </c>
      <c r="F192" s="260">
        <v>1.5</v>
      </c>
      <c r="G192" s="260">
        <v>0.83417374249999998</v>
      </c>
      <c r="H192" s="260">
        <v>36.700000000000003</v>
      </c>
      <c r="I192" s="261">
        <v>10</v>
      </c>
      <c r="J192" s="261">
        <f>IFERROR(VLOOKUP($B192,'Core Indicators'!$E$3:$EU$906,147,FALSE),"x")</f>
        <v>333</v>
      </c>
      <c r="K192" s="262">
        <v>-1.7733464241000001</v>
      </c>
      <c r="L192" s="260">
        <v>1.25</v>
      </c>
      <c r="M192" s="261">
        <v>11</v>
      </c>
      <c r="N192" s="261">
        <v>15</v>
      </c>
      <c r="O192" s="261">
        <f>IFERROR(VLOOKUP(B192,'Core Indicators'!$E$3:$G$9906,3,FALSE),"x")</f>
        <v>30800000</v>
      </c>
      <c r="P192" s="261">
        <v>527970</v>
      </c>
      <c r="Q192" s="255"/>
      <c r="R192" s="255"/>
      <c r="S192" s="255"/>
      <c r="T192" s="255"/>
      <c r="U192" s="255"/>
      <c r="V192" s="255"/>
      <c r="W192" s="255"/>
      <c r="X192" s="255"/>
      <c r="Y192" s="255"/>
      <c r="Z192" s="255"/>
      <c r="AA192" s="255"/>
      <c r="AB192" s="255"/>
      <c r="AC192" s="255"/>
      <c r="AD192" s="255"/>
      <c r="AE192" s="255"/>
      <c r="AF192" s="255"/>
      <c r="AG192" s="255"/>
      <c r="AH192" s="255"/>
      <c r="AI192" s="255"/>
      <c r="AJ192" s="255"/>
      <c r="AK192" s="255"/>
      <c r="AL192" s="255"/>
      <c r="AM192" s="255"/>
      <c r="AN192" s="255"/>
      <c r="AO192" s="255"/>
      <c r="AP192" s="255"/>
      <c r="AQ192" s="255"/>
      <c r="AR192" s="255"/>
      <c r="AS192" s="255"/>
      <c r="AT192" s="255"/>
      <c r="AU192" s="255"/>
      <c r="AV192" s="255"/>
      <c r="AW192" s="255"/>
      <c r="AX192" s="255"/>
      <c r="AY192" s="255"/>
      <c r="AZ192" s="255"/>
      <c r="BA192" s="255"/>
      <c r="BB192" s="255"/>
      <c r="BC192" s="255"/>
      <c r="BD192" s="255"/>
      <c r="BE192" s="255"/>
      <c r="BF192" s="255"/>
      <c r="BG192" s="255"/>
      <c r="BH192" s="255"/>
      <c r="BI192" s="255"/>
      <c r="BJ192" s="255"/>
      <c r="BK192" s="255"/>
      <c r="BL192" s="255"/>
      <c r="BM192" s="255"/>
      <c r="BN192" s="255"/>
      <c r="BO192" s="255"/>
      <c r="BP192" s="255"/>
      <c r="BQ192" s="255"/>
      <c r="BR192" s="255"/>
      <c r="BS192" s="255"/>
      <c r="BT192" s="255"/>
      <c r="BU192" s="255"/>
      <c r="BV192" s="255"/>
      <c r="BW192" s="255"/>
      <c r="BX192" s="255"/>
      <c r="BY192" s="255"/>
      <c r="BZ192" s="255"/>
      <c r="CA192" s="255"/>
      <c r="CB192" s="255"/>
      <c r="CC192" s="255"/>
      <c r="CD192" s="255"/>
      <c r="CE192" s="255"/>
      <c r="CF192" s="255"/>
      <c r="CG192" s="255"/>
      <c r="CH192" s="255"/>
      <c r="CI192" s="255"/>
      <c r="CJ192" s="255"/>
      <c r="CK192" s="255"/>
      <c r="CL192" s="255"/>
      <c r="CM192" s="255"/>
      <c r="CN192" s="255"/>
      <c r="CO192" s="255"/>
      <c r="CP192" s="255"/>
      <c r="CQ192" s="255"/>
      <c r="CR192" s="255"/>
      <c r="CS192" s="255"/>
      <c r="CT192" s="255"/>
      <c r="CU192" s="255"/>
      <c r="CV192" s="255"/>
      <c r="CW192" s="255"/>
      <c r="CX192" s="255"/>
      <c r="CY192" s="255"/>
      <c r="CZ192" s="255"/>
      <c r="DA192" s="255"/>
      <c r="DB192" s="255"/>
      <c r="DC192" s="255"/>
      <c r="DD192" s="255"/>
      <c r="DE192" s="255"/>
      <c r="DF192" s="255"/>
      <c r="DG192" s="255"/>
      <c r="DH192" s="255"/>
      <c r="DI192" s="255"/>
      <c r="DJ192" s="255"/>
      <c r="DK192" s="255"/>
      <c r="DL192" s="255"/>
    </row>
    <row r="193" spans="1:116" x14ac:dyDescent="0.25">
      <c r="A193" s="256" t="s">
        <v>7542</v>
      </c>
      <c r="B193" s="257" t="s">
        <v>7543</v>
      </c>
      <c r="C193" s="260">
        <v>0.87572495589999999</v>
      </c>
      <c r="D193" s="261">
        <v>11</v>
      </c>
      <c r="E193" s="260">
        <v>0</v>
      </c>
      <c r="F193" s="260">
        <v>7.45</v>
      </c>
      <c r="G193" s="260">
        <v>0.42154731290000003</v>
      </c>
      <c r="H193" s="260">
        <v>63</v>
      </c>
      <c r="I193" s="261">
        <v>6</v>
      </c>
      <c r="J193" s="261" t="str">
        <f>IFERROR(VLOOKUP($B193,'Core Indicators'!$E$3:$EU$906,147,FALSE),"x")</f>
        <v>x</v>
      </c>
      <c r="K193" s="262">
        <v>-7.6407678399999998E-2</v>
      </c>
      <c r="L193" s="260">
        <v>7.25</v>
      </c>
      <c r="M193" s="261">
        <v>79</v>
      </c>
      <c r="N193" s="261">
        <v>44</v>
      </c>
      <c r="O193" s="261" t="str">
        <f>IFERROR(VLOOKUP(B193,'Core Indicators'!$E$3:$G$9906,3,FALSE),"x")</f>
        <v>x</v>
      </c>
      <c r="P193" s="261">
        <v>1213090</v>
      </c>
      <c r="Q193" s="255"/>
      <c r="R193" s="255"/>
      <c r="S193" s="255"/>
      <c r="T193" s="255"/>
      <c r="U193" s="255"/>
      <c r="V193" s="255"/>
      <c r="W193" s="255"/>
      <c r="X193" s="255"/>
      <c r="Y193" s="255"/>
      <c r="Z193" s="255"/>
      <c r="AA193" s="255"/>
      <c r="AB193" s="255"/>
      <c r="AC193" s="255"/>
      <c r="AD193" s="255"/>
      <c r="AE193" s="255"/>
      <c r="AF193" s="255"/>
      <c r="AG193" s="255"/>
      <c r="AH193" s="255"/>
      <c r="AI193" s="255"/>
      <c r="AJ193" s="255"/>
      <c r="AK193" s="255"/>
      <c r="AL193" s="255"/>
      <c r="AM193" s="255"/>
      <c r="AN193" s="255"/>
      <c r="AO193" s="255"/>
      <c r="AP193" s="255"/>
      <c r="AQ193" s="255"/>
      <c r="AR193" s="255"/>
      <c r="AS193" s="255"/>
      <c r="AT193" s="255"/>
      <c r="AU193" s="255"/>
      <c r="AV193" s="255"/>
      <c r="AW193" s="255"/>
      <c r="AX193" s="255"/>
      <c r="AY193" s="255"/>
      <c r="AZ193" s="255"/>
      <c r="BA193" s="255"/>
      <c r="BB193" s="255"/>
      <c r="BC193" s="255"/>
      <c r="BD193" s="255"/>
      <c r="BE193" s="255"/>
      <c r="BF193" s="255"/>
      <c r="BG193" s="255"/>
      <c r="BH193" s="255"/>
      <c r="BI193" s="255"/>
      <c r="BJ193" s="255"/>
      <c r="BK193" s="255"/>
      <c r="BL193" s="255"/>
      <c r="BM193" s="255"/>
      <c r="BN193" s="255"/>
      <c r="BO193" s="255"/>
      <c r="BP193" s="255"/>
      <c r="BQ193" s="255"/>
      <c r="BR193" s="255"/>
      <c r="BS193" s="255"/>
      <c r="BT193" s="255"/>
      <c r="BU193" s="255"/>
      <c r="BV193" s="255"/>
      <c r="BW193" s="255"/>
      <c r="BX193" s="255"/>
      <c r="BY193" s="255"/>
      <c r="BZ193" s="255"/>
      <c r="CA193" s="255"/>
      <c r="CB193" s="255"/>
      <c r="CC193" s="255"/>
      <c r="CD193" s="255"/>
      <c r="CE193" s="255"/>
      <c r="CF193" s="255"/>
      <c r="CG193" s="255"/>
      <c r="CH193" s="255"/>
      <c r="CI193" s="255"/>
      <c r="CJ193" s="255"/>
      <c r="CK193" s="255"/>
      <c r="CL193" s="255"/>
      <c r="CM193" s="255"/>
      <c r="CN193" s="255"/>
      <c r="CO193" s="255"/>
      <c r="CP193" s="255"/>
      <c r="CQ193" s="255"/>
      <c r="CR193" s="255"/>
      <c r="CS193" s="255"/>
      <c r="CT193" s="255"/>
      <c r="CU193" s="255"/>
      <c r="CV193" s="255"/>
      <c r="CW193" s="255"/>
      <c r="CX193" s="255"/>
      <c r="CY193" s="255"/>
      <c r="CZ193" s="255"/>
      <c r="DA193" s="255"/>
      <c r="DB193" s="255"/>
      <c r="DC193" s="255"/>
      <c r="DD193" s="255"/>
      <c r="DE193" s="255"/>
      <c r="DF193" s="255"/>
      <c r="DG193" s="255"/>
      <c r="DH193" s="255"/>
      <c r="DI193" s="255"/>
      <c r="DJ193" s="255"/>
      <c r="DK193" s="255"/>
      <c r="DL193" s="255"/>
    </row>
    <row r="194" spans="1:116" x14ac:dyDescent="0.25">
      <c r="A194" s="256" t="s">
        <v>413</v>
      </c>
      <c r="B194" s="257" t="s">
        <v>7544</v>
      </c>
      <c r="C194" s="260">
        <v>0.70259998769999998</v>
      </c>
      <c r="D194" s="261">
        <v>8</v>
      </c>
      <c r="E194" s="260">
        <v>0</v>
      </c>
      <c r="F194" s="260">
        <v>5.75</v>
      </c>
      <c r="G194" s="260">
        <v>0.54032529939999996</v>
      </c>
      <c r="H194" s="260">
        <v>57.1</v>
      </c>
      <c r="I194" s="261">
        <v>0</v>
      </c>
      <c r="J194" s="261">
        <f>IFERROR(VLOOKUP($B194,'Core Indicators'!$E$3:$EU$906,147,FALSE),"x")</f>
        <v>20</v>
      </c>
      <c r="K194" s="262">
        <v>-0.46206927299999989</v>
      </c>
      <c r="L194" s="260">
        <v>4.25</v>
      </c>
      <c r="M194" s="261">
        <v>54</v>
      </c>
      <c r="N194" s="261">
        <v>34</v>
      </c>
      <c r="O194" s="261">
        <f>IFERROR(VLOOKUP(B194,'Core Indicators'!$E$3:$G$9906,3,FALSE),"x")</f>
        <v>18400000</v>
      </c>
      <c r="P194" s="261">
        <v>743390</v>
      </c>
      <c r="Q194" s="255"/>
      <c r="R194" s="255"/>
      <c r="S194" s="255"/>
      <c r="T194" s="255"/>
      <c r="U194" s="255"/>
      <c r="V194" s="255"/>
      <c r="W194" s="255"/>
      <c r="X194" s="255"/>
      <c r="Y194" s="255"/>
      <c r="Z194" s="255"/>
      <c r="AA194" s="255"/>
      <c r="AB194" s="255"/>
      <c r="AC194" s="255"/>
      <c r="AD194" s="255"/>
      <c r="AE194" s="255"/>
      <c r="AF194" s="255"/>
      <c r="AG194" s="255"/>
      <c r="AH194" s="255"/>
      <c r="AI194" s="255"/>
      <c r="AJ194" s="255"/>
      <c r="AK194" s="255"/>
      <c r="AL194" s="255"/>
      <c r="AM194" s="255"/>
      <c r="AN194" s="255"/>
      <c r="AO194" s="255"/>
      <c r="AP194" s="255"/>
      <c r="AQ194" s="255"/>
      <c r="AR194" s="255"/>
      <c r="AS194" s="255"/>
      <c r="AT194" s="255"/>
      <c r="AU194" s="255"/>
      <c r="AV194" s="255"/>
      <c r="AW194" s="255"/>
      <c r="AX194" s="255"/>
      <c r="AY194" s="255"/>
      <c r="AZ194" s="255"/>
      <c r="BA194" s="255"/>
      <c r="BB194" s="255"/>
      <c r="BC194" s="255"/>
      <c r="BD194" s="255"/>
      <c r="BE194" s="255"/>
      <c r="BF194" s="255"/>
      <c r="BG194" s="255"/>
      <c r="BH194" s="255"/>
      <c r="BI194" s="255"/>
      <c r="BJ194" s="255"/>
      <c r="BK194" s="255"/>
      <c r="BL194" s="255"/>
      <c r="BM194" s="255"/>
      <c r="BN194" s="255"/>
      <c r="BO194" s="255"/>
      <c r="BP194" s="255"/>
      <c r="BQ194" s="255"/>
      <c r="BR194" s="255"/>
      <c r="BS194" s="255"/>
      <c r="BT194" s="255"/>
      <c r="BU194" s="255"/>
      <c r="BV194" s="255"/>
      <c r="BW194" s="255"/>
      <c r="BX194" s="255"/>
      <c r="BY194" s="255"/>
      <c r="BZ194" s="255"/>
      <c r="CA194" s="255"/>
      <c r="CB194" s="255"/>
      <c r="CC194" s="255"/>
      <c r="CD194" s="255"/>
      <c r="CE194" s="255"/>
      <c r="CF194" s="255"/>
      <c r="CG194" s="255"/>
      <c r="CH194" s="255"/>
      <c r="CI194" s="255"/>
      <c r="CJ194" s="255"/>
      <c r="CK194" s="255"/>
      <c r="CL194" s="255"/>
      <c r="CM194" s="255"/>
      <c r="CN194" s="255"/>
      <c r="CO194" s="255"/>
      <c r="CP194" s="255"/>
      <c r="CQ194" s="255"/>
      <c r="CR194" s="255"/>
      <c r="CS194" s="255"/>
      <c r="CT194" s="255"/>
      <c r="CU194" s="255"/>
      <c r="CV194" s="255"/>
      <c r="CW194" s="255"/>
      <c r="CX194" s="255"/>
      <c r="CY194" s="255"/>
      <c r="CZ194" s="255"/>
      <c r="DA194" s="255"/>
      <c r="DB194" s="255"/>
      <c r="DC194" s="255"/>
      <c r="DD194" s="255"/>
      <c r="DE194" s="255"/>
      <c r="DF194" s="255"/>
      <c r="DG194" s="255"/>
      <c r="DH194" s="255"/>
      <c r="DI194" s="255"/>
      <c r="DJ194" s="255"/>
      <c r="DK194" s="255"/>
      <c r="DL194" s="255"/>
    </row>
    <row r="195" spans="1:116" x14ac:dyDescent="0.25">
      <c r="A195" s="256" t="s">
        <v>182</v>
      </c>
      <c r="B195" s="257" t="s">
        <v>7545</v>
      </c>
      <c r="C195" s="260">
        <v>0.30790001160000002</v>
      </c>
      <c r="D195" s="261">
        <v>0</v>
      </c>
      <c r="E195" s="260">
        <v>0.03</v>
      </c>
      <c r="F195" s="260">
        <v>4.3666666666999996</v>
      </c>
      <c r="G195" s="260">
        <v>0.52499423270000001</v>
      </c>
      <c r="H195" s="260">
        <v>50.3</v>
      </c>
      <c r="I195" s="261">
        <v>6</v>
      </c>
      <c r="J195" s="261">
        <f>IFERROR(VLOOKUP($B195,'Core Indicators'!$E$3:$EU$906,147,FALSE),"x")</f>
        <v>28</v>
      </c>
      <c r="K195" s="262">
        <v>-1.2570089101999999</v>
      </c>
      <c r="L195" s="260">
        <v>3.25</v>
      </c>
      <c r="M195" s="261">
        <v>29</v>
      </c>
      <c r="N195" s="261">
        <v>24</v>
      </c>
      <c r="O195" s="261">
        <f>IFERROR(VLOOKUP(B195,'Core Indicators'!$E$3:$G$9906,3,FALSE),"x")</f>
        <v>15557000</v>
      </c>
      <c r="P195" s="261">
        <v>386850</v>
      </c>
      <c r="Q195" s="255"/>
      <c r="R195" s="255"/>
      <c r="S195" s="255"/>
      <c r="T195" s="255"/>
      <c r="U195" s="255"/>
      <c r="V195" s="255"/>
      <c r="W195" s="255"/>
      <c r="X195" s="255"/>
      <c r="Y195" s="255"/>
      <c r="Z195" s="255"/>
      <c r="AA195" s="255"/>
      <c r="AB195" s="255"/>
      <c r="AC195" s="255"/>
      <c r="AD195" s="255"/>
      <c r="AE195" s="255"/>
      <c r="AF195" s="255"/>
      <c r="AG195" s="255"/>
      <c r="AH195" s="255"/>
      <c r="AI195" s="255"/>
      <c r="AJ195" s="255"/>
      <c r="AK195" s="255"/>
      <c r="AL195" s="255"/>
      <c r="AM195" s="255"/>
      <c r="AN195" s="255"/>
      <c r="AO195" s="255"/>
      <c r="AP195" s="255"/>
      <c r="AQ195" s="255"/>
      <c r="AR195" s="255"/>
      <c r="AS195" s="255"/>
      <c r="AT195" s="255"/>
      <c r="AU195" s="255"/>
      <c r="AV195" s="255"/>
      <c r="AW195" s="255"/>
      <c r="AX195" s="255"/>
      <c r="AY195" s="255"/>
      <c r="AZ195" s="255"/>
      <c r="BA195" s="255"/>
      <c r="BB195" s="255"/>
      <c r="BC195" s="255"/>
      <c r="BD195" s="255"/>
      <c r="BE195" s="255"/>
      <c r="BF195" s="255"/>
      <c r="BG195" s="255"/>
      <c r="BH195" s="255"/>
      <c r="BI195" s="255"/>
      <c r="BJ195" s="255"/>
      <c r="BK195" s="255"/>
      <c r="BL195" s="255"/>
      <c r="BM195" s="255"/>
      <c r="BN195" s="255"/>
      <c r="BO195" s="255"/>
      <c r="BP195" s="255"/>
      <c r="BQ195" s="255"/>
      <c r="BR195" s="255"/>
      <c r="BS195" s="255"/>
      <c r="BT195" s="255"/>
      <c r="BU195" s="255"/>
      <c r="BV195" s="255"/>
      <c r="BW195" s="255"/>
      <c r="BX195" s="255"/>
      <c r="BY195" s="255"/>
      <c r="BZ195" s="255"/>
      <c r="CA195" s="255"/>
      <c r="CB195" s="255"/>
      <c r="CC195" s="255"/>
      <c r="CD195" s="255"/>
      <c r="CE195" s="255"/>
      <c r="CF195" s="255"/>
      <c r="CG195" s="255"/>
      <c r="CH195" s="255"/>
      <c r="CI195" s="255"/>
      <c r="CJ195" s="255"/>
      <c r="CK195" s="255"/>
      <c r="CL195" s="255"/>
      <c r="CM195" s="255"/>
      <c r="CN195" s="255"/>
      <c r="CO195" s="255"/>
      <c r="CP195" s="255"/>
      <c r="CQ195" s="255"/>
      <c r="CR195" s="255"/>
      <c r="CS195" s="255"/>
      <c r="CT195" s="255"/>
      <c r="CU195" s="255"/>
      <c r="CV195" s="255"/>
      <c r="CW195" s="255"/>
      <c r="CX195" s="255"/>
      <c r="CY195" s="255"/>
      <c r="CZ195" s="255"/>
      <c r="DA195" s="255"/>
      <c r="DB195" s="255"/>
      <c r="DC195" s="255"/>
      <c r="DD195" s="255"/>
      <c r="DE195" s="255"/>
      <c r="DF195" s="255"/>
      <c r="DG195" s="255"/>
      <c r="DH195" s="255"/>
      <c r="DI195" s="255"/>
      <c r="DJ195" s="255"/>
      <c r="DK195" s="255"/>
      <c r="DL195" s="255"/>
    </row>
    <row r="196" spans="1:116" x14ac:dyDescent="0.25">
      <c r="A196" s="255"/>
      <c r="B196" s="255"/>
      <c r="C196" s="255"/>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c r="AA196" s="255"/>
      <c r="AB196" s="255"/>
      <c r="AC196" s="255"/>
      <c r="AD196" s="255"/>
      <c r="AE196" s="255"/>
      <c r="AF196" s="255"/>
      <c r="AG196" s="255"/>
      <c r="AH196" s="255"/>
      <c r="AI196" s="255"/>
      <c r="AJ196" s="255"/>
      <c r="AK196" s="255"/>
      <c r="AL196" s="255"/>
      <c r="AM196" s="255"/>
      <c r="AN196" s="255"/>
      <c r="AO196" s="255"/>
      <c r="AP196" s="255"/>
      <c r="AQ196" s="255"/>
      <c r="AR196" s="255"/>
      <c r="AS196" s="255"/>
      <c r="AT196" s="255"/>
      <c r="AU196" s="255"/>
      <c r="AV196" s="255"/>
      <c r="AW196" s="255"/>
      <c r="AX196" s="255"/>
      <c r="AY196" s="255"/>
      <c r="AZ196" s="255"/>
      <c r="BA196" s="255"/>
      <c r="BB196" s="255"/>
      <c r="BC196" s="255"/>
      <c r="BD196" s="255"/>
      <c r="BE196" s="255"/>
      <c r="BF196" s="255"/>
      <c r="BG196" s="255"/>
      <c r="BH196" s="255"/>
      <c r="BI196" s="255"/>
      <c r="BJ196" s="255"/>
      <c r="BK196" s="255"/>
      <c r="BL196" s="255"/>
      <c r="BM196" s="255"/>
      <c r="BN196" s="255"/>
      <c r="BO196" s="255"/>
      <c r="BP196" s="255"/>
      <c r="BQ196" s="255"/>
      <c r="BR196" s="255"/>
      <c r="BS196" s="255"/>
      <c r="BT196" s="255"/>
      <c r="BU196" s="255"/>
      <c r="BV196" s="255"/>
      <c r="BW196" s="255"/>
      <c r="BX196" s="255"/>
      <c r="BY196" s="255"/>
      <c r="BZ196" s="255"/>
      <c r="CA196" s="255"/>
      <c r="CB196" s="255"/>
      <c r="CC196" s="255"/>
      <c r="CD196" s="255"/>
      <c r="CE196" s="255"/>
      <c r="CF196" s="255"/>
      <c r="CG196" s="255"/>
      <c r="CH196" s="255"/>
      <c r="CI196" s="255"/>
      <c r="CJ196" s="255"/>
      <c r="CK196" s="255"/>
      <c r="CL196" s="255"/>
      <c r="CM196" s="255"/>
      <c r="CN196" s="255"/>
      <c r="CO196" s="255"/>
      <c r="CP196" s="255"/>
      <c r="CQ196" s="255"/>
      <c r="CR196" s="255"/>
      <c r="CS196" s="255"/>
      <c r="CT196" s="255"/>
      <c r="CU196" s="255"/>
      <c r="CV196" s="255"/>
      <c r="CW196" s="255"/>
      <c r="CX196" s="255"/>
      <c r="CY196" s="255"/>
      <c r="CZ196" s="255"/>
      <c r="DA196" s="255"/>
      <c r="DB196" s="255"/>
      <c r="DC196" s="255"/>
      <c r="DD196" s="255"/>
      <c r="DE196" s="255"/>
      <c r="DF196" s="255"/>
      <c r="DG196" s="255"/>
      <c r="DH196" s="255"/>
      <c r="DI196" s="255"/>
      <c r="DJ196" s="255"/>
      <c r="DK196" s="255"/>
      <c r="DL196" s="255"/>
    </row>
    <row r="197" spans="1:116" x14ac:dyDescent="0.25">
      <c r="A197" s="255"/>
      <c r="B197" s="255"/>
      <c r="C197" s="255"/>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c r="AA197" s="255"/>
      <c r="AB197" s="255"/>
      <c r="AC197" s="255"/>
      <c r="AD197" s="255"/>
      <c r="AE197" s="255"/>
      <c r="AF197" s="255"/>
      <c r="AG197" s="255"/>
      <c r="AH197" s="255"/>
      <c r="AI197" s="255"/>
      <c r="AJ197" s="255"/>
      <c r="AK197" s="255"/>
      <c r="AL197" s="255"/>
      <c r="AM197" s="255"/>
      <c r="AN197" s="255"/>
      <c r="AO197" s="255"/>
      <c r="AP197" s="255"/>
      <c r="AQ197" s="255"/>
      <c r="AR197" s="255"/>
      <c r="AS197" s="255"/>
      <c r="AT197" s="255"/>
      <c r="AU197" s="255"/>
      <c r="AV197" s="255"/>
      <c r="AW197" s="255"/>
      <c r="AX197" s="255"/>
      <c r="AY197" s="255"/>
      <c r="AZ197" s="255"/>
      <c r="BA197" s="255"/>
      <c r="BB197" s="255"/>
      <c r="BC197" s="255"/>
      <c r="BD197" s="255"/>
      <c r="BE197" s="255"/>
      <c r="BF197" s="255"/>
      <c r="BG197" s="255"/>
      <c r="BH197" s="255"/>
      <c r="BI197" s="255"/>
      <c r="BJ197" s="255"/>
      <c r="BK197" s="255"/>
      <c r="BL197" s="255"/>
      <c r="BM197" s="255"/>
      <c r="BN197" s="255"/>
      <c r="BO197" s="255"/>
      <c r="BP197" s="255"/>
      <c r="BQ197" s="255"/>
      <c r="BR197" s="255"/>
      <c r="BS197" s="255"/>
      <c r="BT197" s="255"/>
      <c r="BU197" s="255"/>
      <c r="BV197" s="255"/>
      <c r="BW197" s="255"/>
      <c r="BX197" s="255"/>
      <c r="BY197" s="255"/>
      <c r="BZ197" s="255"/>
      <c r="CA197" s="255"/>
      <c r="CB197" s="255"/>
      <c r="CC197" s="255"/>
      <c r="CD197" s="255"/>
      <c r="CE197" s="255"/>
      <c r="CF197" s="255"/>
      <c r="CG197" s="255"/>
      <c r="CH197" s="255"/>
      <c r="CI197" s="255"/>
      <c r="CJ197" s="255"/>
      <c r="CK197" s="255"/>
      <c r="CL197" s="255"/>
      <c r="CM197" s="255"/>
      <c r="CN197" s="255"/>
      <c r="CO197" s="255"/>
      <c r="CP197" s="255"/>
      <c r="CQ197" s="255"/>
      <c r="CR197" s="255"/>
      <c r="CS197" s="255"/>
      <c r="CT197" s="255"/>
      <c r="CU197" s="255"/>
      <c r="CV197" s="255"/>
      <c r="CW197" s="255"/>
      <c r="CX197" s="255"/>
      <c r="CY197" s="255"/>
      <c r="CZ197" s="255"/>
      <c r="DA197" s="255"/>
      <c r="DB197" s="255"/>
      <c r="DC197" s="255"/>
      <c r="DD197" s="255"/>
      <c r="DE197" s="255"/>
      <c r="DF197" s="255"/>
      <c r="DG197" s="255"/>
      <c r="DH197" s="255"/>
      <c r="DI197" s="255"/>
      <c r="DJ197" s="255"/>
      <c r="DK197" s="255"/>
      <c r="DL197" s="255"/>
    </row>
    <row r="198" spans="1:116" x14ac:dyDescent="0.25">
      <c r="A198" s="255"/>
      <c r="B198" s="255"/>
      <c r="C198" s="255"/>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c r="AA198" s="255"/>
      <c r="AB198" s="255"/>
      <c r="AC198" s="255"/>
      <c r="AD198" s="255"/>
      <c r="AE198" s="255"/>
      <c r="AF198" s="255"/>
      <c r="AG198" s="255"/>
      <c r="AH198" s="255"/>
      <c r="AI198" s="255"/>
      <c r="AJ198" s="255"/>
      <c r="AK198" s="255"/>
      <c r="AL198" s="255"/>
      <c r="AM198" s="255"/>
      <c r="AN198" s="255"/>
      <c r="AO198" s="255"/>
      <c r="AP198" s="255"/>
      <c r="AQ198" s="255"/>
      <c r="AR198" s="255"/>
      <c r="AS198" s="255"/>
      <c r="AT198" s="255"/>
      <c r="AU198" s="255"/>
      <c r="AV198" s="255"/>
      <c r="AW198" s="255"/>
      <c r="AX198" s="255"/>
      <c r="AY198" s="255"/>
      <c r="AZ198" s="255"/>
      <c r="BA198" s="255"/>
      <c r="BB198" s="255"/>
      <c r="BC198" s="255"/>
      <c r="BD198" s="255"/>
      <c r="BE198" s="255"/>
      <c r="BF198" s="255"/>
      <c r="BG198" s="255"/>
      <c r="BH198" s="255"/>
      <c r="BI198" s="255"/>
      <c r="BJ198" s="255"/>
      <c r="BK198" s="255"/>
      <c r="BL198" s="255"/>
      <c r="BM198" s="255"/>
      <c r="BN198" s="255"/>
      <c r="BO198" s="255"/>
      <c r="BP198" s="255"/>
      <c r="BQ198" s="255"/>
      <c r="BR198" s="255"/>
      <c r="BS198" s="255"/>
      <c r="BT198" s="255"/>
      <c r="BU198" s="255"/>
      <c r="BV198" s="255"/>
      <c r="BW198" s="255"/>
      <c r="BX198" s="255"/>
      <c r="BY198" s="255"/>
      <c r="BZ198" s="255"/>
      <c r="CA198" s="255"/>
      <c r="CB198" s="255"/>
      <c r="CC198" s="255"/>
      <c r="CD198" s="255"/>
      <c r="CE198" s="255"/>
      <c r="CF198" s="255"/>
      <c r="CG198" s="255"/>
      <c r="CH198" s="255"/>
      <c r="CI198" s="255"/>
      <c r="CJ198" s="255"/>
      <c r="CK198" s="255"/>
      <c r="CL198" s="255"/>
      <c r="CM198" s="255"/>
      <c r="CN198" s="255"/>
      <c r="CO198" s="255"/>
      <c r="CP198" s="255"/>
      <c r="CQ198" s="255"/>
      <c r="CR198" s="255"/>
      <c r="CS198" s="255"/>
      <c r="CT198" s="255"/>
      <c r="CU198" s="255"/>
      <c r="CV198" s="255"/>
      <c r="CW198" s="255"/>
      <c r="CX198" s="255"/>
      <c r="CY198" s="255"/>
      <c r="CZ198" s="255"/>
      <c r="DA198" s="255"/>
      <c r="DB198" s="255"/>
      <c r="DC198" s="255"/>
      <c r="DD198" s="255"/>
      <c r="DE198" s="255"/>
      <c r="DF198" s="255"/>
      <c r="DG198" s="255"/>
      <c r="DH198" s="255"/>
      <c r="DI198" s="255"/>
      <c r="DJ198" s="255"/>
      <c r="DK198" s="255"/>
      <c r="DL198" s="255"/>
    </row>
    <row r="199" spans="1:116" x14ac:dyDescent="0.25">
      <c r="A199" s="255"/>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c r="AD199" s="255"/>
      <c r="AE199" s="255"/>
      <c r="AF199" s="255"/>
      <c r="AG199" s="255"/>
      <c r="AH199" s="255"/>
      <c r="AI199" s="255"/>
      <c r="AJ199" s="255"/>
      <c r="AK199" s="255"/>
      <c r="AL199" s="255"/>
      <c r="AM199" s="255"/>
      <c r="AN199" s="255"/>
      <c r="AO199" s="255"/>
      <c r="AP199" s="255"/>
      <c r="AQ199" s="255"/>
      <c r="AR199" s="255"/>
      <c r="AS199" s="255"/>
      <c r="AT199" s="255"/>
      <c r="AU199" s="255"/>
      <c r="AV199" s="255"/>
      <c r="AW199" s="255"/>
      <c r="AX199" s="255"/>
      <c r="AY199" s="255"/>
      <c r="AZ199" s="255"/>
      <c r="BA199" s="255"/>
      <c r="BB199" s="255"/>
      <c r="BC199" s="255"/>
      <c r="BD199" s="255"/>
      <c r="BE199" s="255"/>
      <c r="BF199" s="255"/>
      <c r="BG199" s="255"/>
      <c r="BH199" s="255"/>
      <c r="BI199" s="255"/>
      <c r="BJ199" s="255"/>
      <c r="BK199" s="255"/>
      <c r="BL199" s="255"/>
      <c r="BM199" s="255"/>
      <c r="BN199" s="255"/>
      <c r="BO199" s="255"/>
      <c r="BP199" s="255"/>
      <c r="BQ199" s="255"/>
      <c r="BR199" s="255"/>
      <c r="BS199" s="255"/>
      <c r="BT199" s="255"/>
      <c r="BU199" s="255"/>
      <c r="BV199" s="255"/>
      <c r="BW199" s="255"/>
      <c r="BX199" s="255"/>
      <c r="BY199" s="255"/>
      <c r="BZ199" s="255"/>
      <c r="CA199" s="255"/>
      <c r="CB199" s="255"/>
      <c r="CC199" s="255"/>
      <c r="CD199" s="255"/>
      <c r="CE199" s="255"/>
      <c r="CF199" s="255"/>
      <c r="CG199" s="255"/>
      <c r="CH199" s="255"/>
      <c r="CI199" s="255"/>
      <c r="CJ199" s="255"/>
      <c r="CK199" s="255"/>
      <c r="CL199" s="255"/>
      <c r="CM199" s="255"/>
      <c r="CN199" s="255"/>
      <c r="CO199" s="255"/>
      <c r="CP199" s="255"/>
      <c r="CQ199" s="255"/>
      <c r="CR199" s="255"/>
      <c r="CS199" s="255"/>
      <c r="CT199" s="255"/>
      <c r="CU199" s="255"/>
      <c r="CV199" s="255"/>
      <c r="CW199" s="255"/>
      <c r="CX199" s="255"/>
      <c r="CY199" s="255"/>
      <c r="CZ199" s="255"/>
      <c r="DA199" s="255"/>
      <c r="DB199" s="255"/>
      <c r="DC199" s="255"/>
      <c r="DD199" s="255"/>
      <c r="DE199" s="255"/>
      <c r="DF199" s="255"/>
      <c r="DG199" s="255"/>
      <c r="DH199" s="255"/>
      <c r="DI199" s="255"/>
      <c r="DJ199" s="255"/>
      <c r="DK199" s="255"/>
      <c r="DL199" s="255"/>
    </row>
    <row r="200" spans="1:116" x14ac:dyDescent="0.25">
      <c r="A200" s="255"/>
      <c r="B200" s="255"/>
      <c r="C200" s="255"/>
      <c r="D200" s="255"/>
      <c r="E200" s="255"/>
      <c r="F200" s="255"/>
      <c r="G200" s="255"/>
      <c r="H200" s="255"/>
      <c r="I200" s="255"/>
      <c r="J200" s="255"/>
      <c r="K200" s="255"/>
      <c r="L200" s="255"/>
      <c r="M200" s="255"/>
      <c r="N200" s="255"/>
      <c r="O200" s="255"/>
      <c r="P200" s="255"/>
      <c r="Q200" s="255"/>
      <c r="R200" s="255"/>
      <c r="S200" s="255"/>
      <c r="T200" s="255"/>
      <c r="U200" s="255"/>
      <c r="V200" s="255"/>
      <c r="W200" s="255"/>
      <c r="X200" s="255"/>
      <c r="Y200" s="255"/>
      <c r="Z200" s="255"/>
      <c r="AA200" s="255"/>
      <c r="AB200" s="255"/>
      <c r="AC200" s="255"/>
      <c r="AD200" s="255"/>
      <c r="AE200" s="255"/>
      <c r="AF200" s="255"/>
      <c r="AG200" s="255"/>
      <c r="AH200" s="255"/>
      <c r="AI200" s="255"/>
      <c r="AJ200" s="255"/>
      <c r="AK200" s="255"/>
      <c r="AL200" s="255"/>
      <c r="AM200" s="255"/>
      <c r="AN200" s="255"/>
      <c r="AO200" s="255"/>
      <c r="AP200" s="255"/>
      <c r="AQ200" s="255"/>
      <c r="AR200" s="255"/>
      <c r="AS200" s="255"/>
      <c r="AT200" s="255"/>
      <c r="AU200" s="255"/>
      <c r="AV200" s="255"/>
      <c r="AW200" s="255"/>
      <c r="AX200" s="255"/>
      <c r="AY200" s="255"/>
      <c r="AZ200" s="255"/>
      <c r="BA200" s="255"/>
      <c r="BB200" s="255"/>
      <c r="BC200" s="255"/>
      <c r="BD200" s="255"/>
      <c r="BE200" s="255"/>
      <c r="BF200" s="255"/>
      <c r="BG200" s="255"/>
      <c r="BH200" s="255"/>
      <c r="BI200" s="255"/>
      <c r="BJ200" s="255"/>
      <c r="BK200" s="255"/>
      <c r="BL200" s="255"/>
      <c r="BM200" s="255"/>
      <c r="BN200" s="255"/>
      <c r="BO200" s="255"/>
      <c r="BP200" s="255"/>
      <c r="BQ200" s="255"/>
      <c r="BR200" s="255"/>
      <c r="BS200" s="255"/>
      <c r="BT200" s="255"/>
      <c r="BU200" s="255"/>
      <c r="BV200" s="255"/>
      <c r="BW200" s="255"/>
      <c r="BX200" s="255"/>
      <c r="BY200" s="255"/>
      <c r="BZ200" s="255"/>
      <c r="CA200" s="255"/>
      <c r="CB200" s="255"/>
      <c r="CC200" s="255"/>
      <c r="CD200" s="255"/>
      <c r="CE200" s="255"/>
      <c r="CF200" s="255"/>
      <c r="CG200" s="255"/>
      <c r="CH200" s="255"/>
      <c r="CI200" s="255"/>
      <c r="CJ200" s="255"/>
      <c r="CK200" s="255"/>
      <c r="CL200" s="255"/>
      <c r="CM200" s="255"/>
      <c r="CN200" s="255"/>
      <c r="CO200" s="255"/>
      <c r="CP200" s="255"/>
      <c r="CQ200" s="255"/>
      <c r="CR200" s="255"/>
      <c r="CS200" s="255"/>
      <c r="CT200" s="255"/>
      <c r="CU200" s="255"/>
      <c r="CV200" s="255"/>
      <c r="CW200" s="255"/>
      <c r="CX200" s="255"/>
      <c r="CY200" s="255"/>
      <c r="CZ200" s="255"/>
      <c r="DA200" s="255"/>
      <c r="DB200" s="255"/>
      <c r="DC200" s="255"/>
      <c r="DD200" s="255"/>
      <c r="DE200" s="255"/>
      <c r="DF200" s="255"/>
      <c r="DG200" s="255"/>
      <c r="DH200" s="255"/>
      <c r="DI200" s="255"/>
      <c r="DJ200" s="255"/>
      <c r="DK200" s="255"/>
      <c r="DL200" s="255"/>
    </row>
    <row r="201" spans="1:116" x14ac:dyDescent="0.25">
      <c r="A201" s="255"/>
      <c r="B201" s="255"/>
      <c r="C201" s="255"/>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c r="AA201" s="255"/>
      <c r="AB201" s="255"/>
      <c r="AC201" s="255"/>
      <c r="AD201" s="255"/>
      <c r="AE201" s="255"/>
      <c r="AF201" s="255"/>
      <c r="AG201" s="255"/>
      <c r="AH201" s="255"/>
      <c r="AI201" s="255"/>
      <c r="AJ201" s="255"/>
      <c r="AK201" s="255"/>
      <c r="AL201" s="255"/>
      <c r="AM201" s="255"/>
      <c r="AN201" s="255"/>
      <c r="AO201" s="255"/>
      <c r="AP201" s="255"/>
      <c r="AQ201" s="255"/>
      <c r="AR201" s="255"/>
      <c r="AS201" s="255"/>
      <c r="AT201" s="255"/>
      <c r="AU201" s="255"/>
      <c r="AV201" s="255"/>
      <c r="AW201" s="255"/>
      <c r="AX201" s="255"/>
      <c r="AY201" s="255"/>
      <c r="AZ201" s="255"/>
      <c r="BA201" s="255"/>
      <c r="BB201" s="255"/>
      <c r="BC201" s="255"/>
      <c r="BD201" s="255"/>
      <c r="BE201" s="255"/>
      <c r="BF201" s="255"/>
      <c r="BG201" s="255"/>
      <c r="BH201" s="255"/>
      <c r="BI201" s="255"/>
      <c r="BJ201" s="255"/>
      <c r="BK201" s="255"/>
      <c r="BL201" s="255"/>
      <c r="BM201" s="255"/>
      <c r="BN201" s="255"/>
      <c r="BO201" s="255"/>
      <c r="BP201" s="255"/>
      <c r="BQ201" s="255"/>
      <c r="BR201" s="255"/>
      <c r="BS201" s="255"/>
      <c r="BT201" s="255"/>
      <c r="BU201" s="255"/>
      <c r="BV201" s="255"/>
      <c r="BW201" s="255"/>
      <c r="BX201" s="255"/>
      <c r="BY201" s="255"/>
      <c r="BZ201" s="255"/>
      <c r="CA201" s="255"/>
      <c r="CB201" s="255"/>
      <c r="CC201" s="255"/>
      <c r="CD201" s="255"/>
      <c r="CE201" s="255"/>
      <c r="CF201" s="255"/>
      <c r="CG201" s="255"/>
      <c r="CH201" s="255"/>
      <c r="CI201" s="255"/>
      <c r="CJ201" s="255"/>
      <c r="CK201" s="255"/>
      <c r="CL201" s="255"/>
      <c r="CM201" s="255"/>
      <c r="CN201" s="255"/>
      <c r="CO201" s="255"/>
      <c r="CP201" s="255"/>
      <c r="CQ201" s="255"/>
      <c r="CR201" s="255"/>
      <c r="CS201" s="255"/>
      <c r="CT201" s="255"/>
      <c r="CU201" s="255"/>
      <c r="CV201" s="255"/>
      <c r="CW201" s="255"/>
      <c r="CX201" s="255"/>
      <c r="CY201" s="255"/>
      <c r="CZ201" s="255"/>
      <c r="DA201" s="255"/>
      <c r="DB201" s="255"/>
      <c r="DC201" s="255"/>
      <c r="DD201" s="255"/>
      <c r="DE201" s="255"/>
      <c r="DF201" s="255"/>
      <c r="DG201" s="255"/>
      <c r="DH201" s="255"/>
      <c r="DI201" s="255"/>
      <c r="DJ201" s="255"/>
      <c r="DK201" s="255"/>
      <c r="DL201" s="255"/>
    </row>
    <row r="202" spans="1:116" x14ac:dyDescent="0.25">
      <c r="A202" s="255"/>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c r="AD202" s="255"/>
      <c r="AE202" s="255"/>
      <c r="AF202" s="255"/>
      <c r="AG202" s="255"/>
      <c r="AH202" s="255"/>
      <c r="AI202" s="255"/>
      <c r="AJ202" s="255"/>
      <c r="AK202" s="255"/>
      <c r="AL202" s="255"/>
      <c r="AM202" s="255"/>
      <c r="AN202" s="255"/>
      <c r="AO202" s="255"/>
      <c r="AP202" s="255"/>
      <c r="AQ202" s="255"/>
      <c r="AR202" s="255"/>
      <c r="AS202" s="255"/>
      <c r="AT202" s="255"/>
      <c r="AU202" s="255"/>
      <c r="AV202" s="255"/>
      <c r="AW202" s="255"/>
      <c r="AX202" s="255"/>
      <c r="AY202" s="255"/>
      <c r="AZ202" s="255"/>
      <c r="BA202" s="255"/>
      <c r="BB202" s="255"/>
      <c r="BC202" s="255"/>
      <c r="BD202" s="255"/>
      <c r="BE202" s="255"/>
      <c r="BF202" s="255"/>
      <c r="BG202" s="255"/>
      <c r="BH202" s="255"/>
      <c r="BI202" s="255"/>
      <c r="BJ202" s="255"/>
      <c r="BK202" s="255"/>
      <c r="BL202" s="255"/>
      <c r="BM202" s="255"/>
      <c r="BN202" s="255"/>
      <c r="BO202" s="255"/>
      <c r="BP202" s="255"/>
      <c r="BQ202" s="255"/>
      <c r="BR202" s="255"/>
      <c r="BS202" s="255"/>
      <c r="BT202" s="255"/>
      <c r="BU202" s="255"/>
      <c r="BV202" s="255"/>
      <c r="BW202" s="255"/>
      <c r="BX202" s="255"/>
      <c r="BY202" s="255"/>
      <c r="BZ202" s="255"/>
      <c r="CA202" s="255"/>
      <c r="CB202" s="255"/>
      <c r="CC202" s="255"/>
      <c r="CD202" s="255"/>
      <c r="CE202" s="255"/>
      <c r="CF202" s="255"/>
      <c r="CG202" s="255"/>
      <c r="CH202" s="255"/>
      <c r="CI202" s="255"/>
      <c r="CJ202" s="255"/>
      <c r="CK202" s="255"/>
      <c r="CL202" s="255"/>
      <c r="CM202" s="255"/>
      <c r="CN202" s="255"/>
      <c r="CO202" s="255"/>
      <c r="CP202" s="255"/>
      <c r="CQ202" s="255"/>
      <c r="CR202" s="255"/>
      <c r="CS202" s="255"/>
      <c r="CT202" s="255"/>
      <c r="CU202" s="255"/>
      <c r="CV202" s="255"/>
      <c r="CW202" s="255"/>
      <c r="CX202" s="255"/>
      <c r="CY202" s="255"/>
      <c r="CZ202" s="255"/>
      <c r="DA202" s="255"/>
      <c r="DB202" s="255"/>
      <c r="DC202" s="255"/>
      <c r="DD202" s="255"/>
      <c r="DE202" s="255"/>
      <c r="DF202" s="255"/>
      <c r="DG202" s="255"/>
      <c r="DH202" s="255"/>
      <c r="DI202" s="255"/>
      <c r="DJ202" s="255"/>
      <c r="DK202" s="255"/>
      <c r="DL202" s="255"/>
    </row>
    <row r="203" spans="1:116" x14ac:dyDescent="0.25">
      <c r="A203" s="255"/>
      <c r="B203" s="255"/>
      <c r="C203" s="255"/>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c r="AA203" s="255"/>
      <c r="AB203" s="255"/>
      <c r="AC203" s="255"/>
      <c r="AD203" s="255"/>
      <c r="AE203" s="255"/>
      <c r="AF203" s="255"/>
      <c r="AG203" s="255"/>
      <c r="AH203" s="255"/>
      <c r="AI203" s="255"/>
      <c r="AJ203" s="255"/>
      <c r="AK203" s="255"/>
      <c r="AL203" s="255"/>
      <c r="AM203" s="255"/>
      <c r="AN203" s="255"/>
      <c r="AO203" s="255"/>
      <c r="AP203" s="255"/>
      <c r="AQ203" s="255"/>
      <c r="AR203" s="255"/>
      <c r="AS203" s="255"/>
      <c r="AT203" s="255"/>
      <c r="AU203" s="255"/>
      <c r="AV203" s="255"/>
      <c r="AW203" s="255"/>
      <c r="AX203" s="255"/>
      <c r="AY203" s="255"/>
      <c r="AZ203" s="255"/>
      <c r="BA203" s="255"/>
      <c r="BB203" s="255"/>
      <c r="BC203" s="255"/>
      <c r="BD203" s="255"/>
      <c r="BE203" s="255"/>
      <c r="BF203" s="255"/>
      <c r="BG203" s="255"/>
      <c r="BH203" s="255"/>
      <c r="BI203" s="255"/>
      <c r="BJ203" s="255"/>
      <c r="BK203" s="255"/>
      <c r="BL203" s="255"/>
      <c r="BM203" s="255"/>
      <c r="BN203" s="255"/>
      <c r="BO203" s="255"/>
      <c r="BP203" s="255"/>
      <c r="BQ203" s="255"/>
      <c r="BR203" s="255"/>
      <c r="BS203" s="255"/>
      <c r="BT203" s="255"/>
      <c r="BU203" s="255"/>
      <c r="BV203" s="255"/>
      <c r="BW203" s="255"/>
      <c r="BX203" s="255"/>
      <c r="BY203" s="255"/>
      <c r="BZ203" s="255"/>
      <c r="CA203" s="255"/>
      <c r="CB203" s="255"/>
      <c r="CC203" s="255"/>
      <c r="CD203" s="255"/>
      <c r="CE203" s="255"/>
      <c r="CF203" s="255"/>
      <c r="CG203" s="255"/>
      <c r="CH203" s="255"/>
      <c r="CI203" s="255"/>
      <c r="CJ203" s="255"/>
      <c r="CK203" s="255"/>
      <c r="CL203" s="255"/>
      <c r="CM203" s="255"/>
      <c r="CN203" s="255"/>
      <c r="CO203" s="255"/>
      <c r="CP203" s="255"/>
      <c r="CQ203" s="255"/>
      <c r="CR203" s="255"/>
      <c r="CS203" s="255"/>
      <c r="CT203" s="255"/>
      <c r="CU203" s="255"/>
      <c r="CV203" s="255"/>
      <c r="CW203" s="255"/>
      <c r="CX203" s="255"/>
      <c r="CY203" s="255"/>
      <c r="CZ203" s="255"/>
      <c r="DA203" s="255"/>
      <c r="DB203" s="255"/>
      <c r="DC203" s="255"/>
      <c r="DD203" s="255"/>
      <c r="DE203" s="255"/>
      <c r="DF203" s="255"/>
      <c r="DG203" s="255"/>
      <c r="DH203" s="255"/>
      <c r="DI203" s="255"/>
      <c r="DJ203" s="255"/>
      <c r="DK203" s="255"/>
      <c r="DL203" s="255"/>
    </row>
    <row r="204" spans="1:116" x14ac:dyDescent="0.25">
      <c r="A204" s="255"/>
      <c r="B204" s="255"/>
      <c r="C204" s="255"/>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c r="AA204" s="255"/>
      <c r="AB204" s="255"/>
      <c r="AC204" s="255"/>
      <c r="AD204" s="255"/>
      <c r="AE204" s="255"/>
      <c r="AF204" s="255"/>
      <c r="AG204" s="255"/>
      <c r="AH204" s="255"/>
      <c r="AI204" s="255"/>
      <c r="AJ204" s="255"/>
      <c r="AK204" s="255"/>
      <c r="AL204" s="255"/>
      <c r="AM204" s="255"/>
      <c r="AN204" s="255"/>
      <c r="AO204" s="255"/>
      <c r="AP204" s="255"/>
      <c r="AQ204" s="255"/>
      <c r="AR204" s="255"/>
      <c r="AS204" s="255"/>
      <c r="AT204" s="255"/>
      <c r="AU204" s="255"/>
      <c r="AV204" s="255"/>
      <c r="AW204" s="255"/>
      <c r="AX204" s="255"/>
      <c r="AY204" s="255"/>
      <c r="AZ204" s="255"/>
      <c r="BA204" s="255"/>
      <c r="BB204" s="255"/>
      <c r="BC204" s="255"/>
      <c r="BD204" s="255"/>
      <c r="BE204" s="255"/>
      <c r="BF204" s="255"/>
      <c r="BG204" s="255"/>
      <c r="BH204" s="255"/>
      <c r="BI204" s="255"/>
      <c r="BJ204" s="255"/>
      <c r="BK204" s="255"/>
      <c r="BL204" s="255"/>
      <c r="BM204" s="255"/>
      <c r="BN204" s="255"/>
      <c r="BO204" s="255"/>
      <c r="BP204" s="255"/>
      <c r="BQ204" s="255"/>
      <c r="BR204" s="255"/>
      <c r="BS204" s="255"/>
      <c r="BT204" s="255"/>
      <c r="BU204" s="255"/>
      <c r="BV204" s="255"/>
      <c r="BW204" s="255"/>
      <c r="BX204" s="255"/>
      <c r="BY204" s="255"/>
      <c r="BZ204" s="255"/>
      <c r="CA204" s="255"/>
      <c r="CB204" s="255"/>
      <c r="CC204" s="255"/>
      <c r="CD204" s="255"/>
      <c r="CE204" s="255"/>
      <c r="CF204" s="255"/>
      <c r="CG204" s="255"/>
      <c r="CH204" s="255"/>
      <c r="CI204" s="255"/>
      <c r="CJ204" s="255"/>
      <c r="CK204" s="255"/>
      <c r="CL204" s="255"/>
      <c r="CM204" s="255"/>
      <c r="CN204" s="255"/>
      <c r="CO204" s="255"/>
      <c r="CP204" s="255"/>
      <c r="CQ204" s="255"/>
      <c r="CR204" s="255"/>
      <c r="CS204" s="255"/>
      <c r="CT204" s="255"/>
      <c r="CU204" s="255"/>
      <c r="CV204" s="255"/>
      <c r="CW204" s="255"/>
      <c r="CX204" s="255"/>
      <c r="CY204" s="255"/>
      <c r="CZ204" s="255"/>
      <c r="DA204" s="255"/>
      <c r="DB204" s="255"/>
      <c r="DC204" s="255"/>
      <c r="DD204" s="255"/>
      <c r="DE204" s="255"/>
      <c r="DF204" s="255"/>
      <c r="DG204" s="255"/>
      <c r="DH204" s="255"/>
      <c r="DI204" s="255"/>
      <c r="DJ204" s="255"/>
      <c r="DK204" s="255"/>
      <c r="DL204" s="255"/>
    </row>
    <row r="205" spans="1:116" x14ac:dyDescent="0.25">
      <c r="A205" s="255"/>
      <c r="B205" s="255"/>
      <c r="C205" s="255"/>
      <c r="D205" s="255"/>
      <c r="E205" s="255"/>
      <c r="F205" s="255"/>
      <c r="G205" s="255"/>
      <c r="H205" s="255"/>
      <c r="I205" s="255"/>
      <c r="J205" s="255"/>
      <c r="K205" s="255"/>
      <c r="L205" s="255"/>
      <c r="M205" s="255"/>
      <c r="N205" s="255"/>
      <c r="O205" s="255"/>
      <c r="P205" s="255"/>
      <c r="Q205" s="255"/>
      <c r="R205" s="255"/>
      <c r="S205" s="255"/>
      <c r="T205" s="255"/>
      <c r="U205" s="255"/>
      <c r="V205" s="255"/>
      <c r="W205" s="255"/>
      <c r="X205" s="255"/>
      <c r="Y205" s="255"/>
      <c r="Z205" s="255"/>
      <c r="AA205" s="255"/>
      <c r="AB205" s="255"/>
      <c r="AC205" s="255"/>
      <c r="AD205" s="255"/>
      <c r="AE205" s="255"/>
      <c r="AF205" s="255"/>
      <c r="AG205" s="255"/>
      <c r="AH205" s="255"/>
      <c r="AI205" s="255"/>
      <c r="AJ205" s="255"/>
      <c r="AK205" s="255"/>
      <c r="AL205" s="255"/>
      <c r="AM205" s="255"/>
      <c r="AN205" s="255"/>
      <c r="AO205" s="255"/>
      <c r="AP205" s="255"/>
      <c r="AQ205" s="255"/>
      <c r="AR205" s="255"/>
      <c r="AS205" s="255"/>
      <c r="AT205" s="255"/>
      <c r="AU205" s="255"/>
      <c r="AV205" s="255"/>
      <c r="AW205" s="255"/>
      <c r="AX205" s="255"/>
      <c r="AY205" s="255"/>
      <c r="AZ205" s="255"/>
      <c r="BA205" s="255"/>
      <c r="BB205" s="255"/>
      <c r="BC205" s="255"/>
      <c r="BD205" s="255"/>
      <c r="BE205" s="255"/>
      <c r="BF205" s="255"/>
      <c r="BG205" s="255"/>
      <c r="BH205" s="255"/>
      <c r="BI205" s="255"/>
      <c r="BJ205" s="255"/>
      <c r="BK205" s="255"/>
      <c r="BL205" s="255"/>
      <c r="BM205" s="255"/>
      <c r="BN205" s="255"/>
      <c r="BO205" s="255"/>
      <c r="BP205" s="255"/>
      <c r="BQ205" s="255"/>
      <c r="BR205" s="255"/>
      <c r="BS205" s="255"/>
      <c r="BT205" s="255"/>
      <c r="BU205" s="255"/>
      <c r="BV205" s="255"/>
      <c r="BW205" s="255"/>
      <c r="BX205" s="255"/>
      <c r="BY205" s="255"/>
      <c r="BZ205" s="255"/>
      <c r="CA205" s="255"/>
      <c r="CB205" s="255"/>
      <c r="CC205" s="255"/>
      <c r="CD205" s="255"/>
      <c r="CE205" s="255"/>
      <c r="CF205" s="255"/>
      <c r="CG205" s="255"/>
      <c r="CH205" s="255"/>
      <c r="CI205" s="255"/>
      <c r="CJ205" s="255"/>
      <c r="CK205" s="255"/>
      <c r="CL205" s="255"/>
      <c r="CM205" s="255"/>
      <c r="CN205" s="255"/>
      <c r="CO205" s="255"/>
      <c r="CP205" s="255"/>
      <c r="CQ205" s="255"/>
      <c r="CR205" s="255"/>
      <c r="CS205" s="255"/>
      <c r="CT205" s="255"/>
      <c r="CU205" s="255"/>
      <c r="CV205" s="255"/>
      <c r="CW205" s="255"/>
      <c r="CX205" s="255"/>
      <c r="CY205" s="255"/>
      <c r="CZ205" s="255"/>
      <c r="DA205" s="255"/>
      <c r="DB205" s="255"/>
      <c r="DC205" s="255"/>
      <c r="DD205" s="255"/>
      <c r="DE205" s="255"/>
      <c r="DF205" s="255"/>
      <c r="DG205" s="255"/>
      <c r="DH205" s="255"/>
      <c r="DI205" s="255"/>
      <c r="DJ205" s="255"/>
      <c r="DK205" s="255"/>
      <c r="DL205" s="255"/>
    </row>
    <row r="206" spans="1:116" x14ac:dyDescent="0.25">
      <c r="A206" s="255"/>
      <c r="B206" s="255"/>
      <c r="C206" s="255"/>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c r="AA206" s="255"/>
      <c r="AB206" s="255"/>
      <c r="AC206" s="255"/>
      <c r="AD206" s="255"/>
      <c r="AE206" s="255"/>
      <c r="AF206" s="255"/>
      <c r="AG206" s="255"/>
      <c r="AH206" s="255"/>
      <c r="AI206" s="255"/>
      <c r="AJ206" s="255"/>
      <c r="AK206" s="255"/>
      <c r="AL206" s="255"/>
      <c r="AM206" s="255"/>
      <c r="AN206" s="255"/>
      <c r="AO206" s="255"/>
      <c r="AP206" s="255"/>
      <c r="AQ206" s="255"/>
      <c r="AR206" s="255"/>
      <c r="AS206" s="255"/>
      <c r="AT206" s="255"/>
      <c r="AU206" s="255"/>
      <c r="AV206" s="255"/>
      <c r="AW206" s="255"/>
      <c r="AX206" s="255"/>
      <c r="AY206" s="255"/>
      <c r="AZ206" s="255"/>
      <c r="BA206" s="255"/>
      <c r="BB206" s="255"/>
      <c r="BC206" s="255"/>
      <c r="BD206" s="255"/>
      <c r="BE206" s="255"/>
      <c r="BF206" s="255"/>
      <c r="BG206" s="255"/>
      <c r="BH206" s="255"/>
      <c r="BI206" s="255"/>
      <c r="BJ206" s="255"/>
      <c r="BK206" s="255"/>
      <c r="BL206" s="255"/>
      <c r="BM206" s="255"/>
      <c r="BN206" s="255"/>
      <c r="BO206" s="255"/>
      <c r="BP206" s="255"/>
      <c r="BQ206" s="255"/>
      <c r="BR206" s="255"/>
      <c r="BS206" s="255"/>
      <c r="BT206" s="255"/>
      <c r="BU206" s="255"/>
      <c r="BV206" s="255"/>
      <c r="BW206" s="255"/>
      <c r="BX206" s="255"/>
      <c r="BY206" s="255"/>
      <c r="BZ206" s="255"/>
      <c r="CA206" s="255"/>
      <c r="CB206" s="255"/>
      <c r="CC206" s="255"/>
      <c r="CD206" s="255"/>
      <c r="CE206" s="255"/>
      <c r="CF206" s="255"/>
      <c r="CG206" s="255"/>
      <c r="CH206" s="255"/>
      <c r="CI206" s="255"/>
      <c r="CJ206" s="255"/>
      <c r="CK206" s="255"/>
      <c r="CL206" s="255"/>
      <c r="CM206" s="255"/>
      <c r="CN206" s="255"/>
      <c r="CO206" s="255"/>
      <c r="CP206" s="255"/>
      <c r="CQ206" s="255"/>
      <c r="CR206" s="255"/>
      <c r="CS206" s="255"/>
      <c r="CT206" s="255"/>
      <c r="CU206" s="255"/>
      <c r="CV206" s="255"/>
      <c r="CW206" s="255"/>
      <c r="CX206" s="255"/>
      <c r="CY206" s="255"/>
      <c r="CZ206" s="255"/>
      <c r="DA206" s="255"/>
      <c r="DB206" s="255"/>
      <c r="DC206" s="255"/>
      <c r="DD206" s="255"/>
      <c r="DE206" s="255"/>
      <c r="DF206" s="255"/>
      <c r="DG206" s="255"/>
      <c r="DH206" s="255"/>
      <c r="DI206" s="255"/>
      <c r="DJ206" s="255"/>
      <c r="DK206" s="255"/>
      <c r="DL206" s="255"/>
    </row>
    <row r="207" spans="1:116" x14ac:dyDescent="0.25">
      <c r="A207" s="255"/>
      <c r="B207" s="255"/>
      <c r="C207" s="255"/>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c r="AA207" s="255"/>
      <c r="AB207" s="255"/>
      <c r="AC207" s="255"/>
      <c r="AD207" s="255"/>
      <c r="AE207" s="255"/>
      <c r="AF207" s="255"/>
      <c r="AG207" s="255"/>
      <c r="AH207" s="255"/>
      <c r="AI207" s="255"/>
      <c r="AJ207" s="255"/>
      <c r="AK207" s="255"/>
      <c r="AL207" s="255"/>
      <c r="AM207" s="255"/>
      <c r="AN207" s="255"/>
      <c r="AO207" s="255"/>
      <c r="AP207" s="255"/>
      <c r="AQ207" s="255"/>
      <c r="AR207" s="255"/>
      <c r="AS207" s="255"/>
      <c r="AT207" s="255"/>
      <c r="AU207" s="255"/>
      <c r="AV207" s="255"/>
      <c r="AW207" s="255"/>
      <c r="AX207" s="255"/>
      <c r="AY207" s="255"/>
      <c r="AZ207" s="255"/>
      <c r="BA207" s="255"/>
      <c r="BB207" s="255"/>
      <c r="BC207" s="255"/>
      <c r="BD207" s="255"/>
      <c r="BE207" s="255"/>
      <c r="BF207" s="255"/>
      <c r="BG207" s="255"/>
      <c r="BH207" s="255"/>
      <c r="BI207" s="255"/>
      <c r="BJ207" s="255"/>
      <c r="BK207" s="255"/>
      <c r="BL207" s="255"/>
      <c r="BM207" s="255"/>
      <c r="BN207" s="255"/>
      <c r="BO207" s="255"/>
      <c r="BP207" s="255"/>
      <c r="BQ207" s="255"/>
      <c r="BR207" s="255"/>
      <c r="BS207" s="255"/>
      <c r="BT207" s="255"/>
      <c r="BU207" s="255"/>
      <c r="BV207" s="255"/>
      <c r="BW207" s="255"/>
      <c r="BX207" s="255"/>
      <c r="BY207" s="255"/>
      <c r="BZ207" s="255"/>
      <c r="CA207" s="255"/>
      <c r="CB207" s="255"/>
      <c r="CC207" s="255"/>
      <c r="CD207" s="255"/>
      <c r="CE207" s="255"/>
      <c r="CF207" s="255"/>
      <c r="CG207" s="255"/>
      <c r="CH207" s="255"/>
      <c r="CI207" s="255"/>
      <c r="CJ207" s="255"/>
      <c r="CK207" s="255"/>
      <c r="CL207" s="255"/>
      <c r="CM207" s="255"/>
      <c r="CN207" s="255"/>
      <c r="CO207" s="255"/>
      <c r="CP207" s="255"/>
      <c r="CQ207" s="255"/>
      <c r="CR207" s="255"/>
      <c r="CS207" s="255"/>
      <c r="CT207" s="255"/>
      <c r="CU207" s="255"/>
      <c r="CV207" s="255"/>
      <c r="CW207" s="255"/>
      <c r="CX207" s="255"/>
      <c r="CY207" s="255"/>
      <c r="CZ207" s="255"/>
      <c r="DA207" s="255"/>
      <c r="DB207" s="255"/>
      <c r="DC207" s="255"/>
      <c r="DD207" s="255"/>
      <c r="DE207" s="255"/>
      <c r="DF207" s="255"/>
      <c r="DG207" s="255"/>
      <c r="DH207" s="255"/>
      <c r="DI207" s="255"/>
      <c r="DJ207" s="255"/>
      <c r="DK207" s="255"/>
      <c r="DL207" s="255"/>
    </row>
    <row r="208" spans="1:116" x14ac:dyDescent="0.25">
      <c r="A208" s="255"/>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255"/>
      <c r="AH208" s="255"/>
      <c r="AI208" s="255"/>
      <c r="AJ208" s="255"/>
      <c r="AK208" s="255"/>
      <c r="AL208" s="255"/>
      <c r="AM208" s="255"/>
      <c r="AN208" s="255"/>
      <c r="AO208" s="255"/>
      <c r="AP208" s="255"/>
      <c r="AQ208" s="255"/>
      <c r="AR208" s="255"/>
      <c r="AS208" s="255"/>
      <c r="AT208" s="255"/>
      <c r="AU208" s="255"/>
      <c r="AV208" s="255"/>
      <c r="AW208" s="255"/>
      <c r="AX208" s="255"/>
      <c r="AY208" s="255"/>
      <c r="AZ208" s="255"/>
      <c r="BA208" s="255"/>
      <c r="BB208" s="255"/>
      <c r="BC208" s="255"/>
      <c r="BD208" s="255"/>
      <c r="BE208" s="255"/>
      <c r="BF208" s="255"/>
      <c r="BG208" s="255"/>
      <c r="BH208" s="255"/>
      <c r="BI208" s="255"/>
      <c r="BJ208" s="255"/>
      <c r="BK208" s="255"/>
      <c r="BL208" s="255"/>
      <c r="BM208" s="255"/>
      <c r="BN208" s="255"/>
      <c r="BO208" s="255"/>
      <c r="BP208" s="255"/>
      <c r="BQ208" s="255"/>
      <c r="BR208" s="255"/>
      <c r="BS208" s="255"/>
      <c r="BT208" s="255"/>
      <c r="BU208" s="255"/>
      <c r="BV208" s="255"/>
      <c r="BW208" s="255"/>
      <c r="BX208" s="255"/>
      <c r="BY208" s="255"/>
      <c r="BZ208" s="255"/>
      <c r="CA208" s="255"/>
      <c r="CB208" s="255"/>
      <c r="CC208" s="255"/>
      <c r="CD208" s="255"/>
      <c r="CE208" s="255"/>
      <c r="CF208" s="255"/>
      <c r="CG208" s="255"/>
      <c r="CH208" s="255"/>
      <c r="CI208" s="255"/>
      <c r="CJ208" s="255"/>
      <c r="CK208" s="255"/>
      <c r="CL208" s="255"/>
      <c r="CM208" s="255"/>
      <c r="CN208" s="255"/>
      <c r="CO208" s="255"/>
      <c r="CP208" s="255"/>
      <c r="CQ208" s="255"/>
      <c r="CR208" s="255"/>
      <c r="CS208" s="255"/>
      <c r="CT208" s="255"/>
      <c r="CU208" s="255"/>
      <c r="CV208" s="255"/>
      <c r="CW208" s="255"/>
      <c r="CX208" s="255"/>
      <c r="CY208" s="255"/>
      <c r="CZ208" s="255"/>
      <c r="DA208" s="255"/>
      <c r="DB208" s="255"/>
      <c r="DC208" s="255"/>
      <c r="DD208" s="255"/>
      <c r="DE208" s="255"/>
      <c r="DF208" s="255"/>
      <c r="DG208" s="255"/>
      <c r="DH208" s="255"/>
      <c r="DI208" s="255"/>
      <c r="DJ208" s="255"/>
      <c r="DK208" s="255"/>
      <c r="DL208" s="255"/>
    </row>
    <row r="209" spans="1:116" x14ac:dyDescent="0.25">
      <c r="A209" s="255"/>
      <c r="B209" s="255"/>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255"/>
      <c r="AN209" s="255"/>
      <c r="AO209" s="255"/>
      <c r="AP209" s="255"/>
      <c r="AQ209" s="255"/>
      <c r="AR209" s="255"/>
      <c r="AS209" s="255"/>
      <c r="AT209" s="255"/>
      <c r="AU209" s="255"/>
      <c r="AV209" s="255"/>
      <c r="AW209" s="255"/>
      <c r="AX209" s="255"/>
      <c r="AY209" s="255"/>
      <c r="AZ209" s="255"/>
      <c r="BA209" s="255"/>
      <c r="BB209" s="255"/>
      <c r="BC209" s="255"/>
      <c r="BD209" s="255"/>
      <c r="BE209" s="255"/>
      <c r="BF209" s="255"/>
      <c r="BG209" s="255"/>
      <c r="BH209" s="255"/>
      <c r="BI209" s="255"/>
      <c r="BJ209" s="255"/>
      <c r="BK209" s="255"/>
      <c r="BL209" s="255"/>
      <c r="BM209" s="255"/>
      <c r="BN209" s="255"/>
      <c r="BO209" s="255"/>
      <c r="BP209" s="255"/>
      <c r="BQ209" s="255"/>
      <c r="BR209" s="255"/>
      <c r="BS209" s="255"/>
      <c r="BT209" s="255"/>
      <c r="BU209" s="255"/>
      <c r="BV209" s="255"/>
      <c r="BW209" s="255"/>
      <c r="BX209" s="255"/>
      <c r="BY209" s="255"/>
      <c r="BZ209" s="255"/>
      <c r="CA209" s="255"/>
      <c r="CB209" s="255"/>
      <c r="CC209" s="255"/>
      <c r="CD209" s="255"/>
      <c r="CE209" s="255"/>
      <c r="CF209" s="255"/>
      <c r="CG209" s="255"/>
      <c r="CH209" s="255"/>
      <c r="CI209" s="255"/>
      <c r="CJ209" s="255"/>
      <c r="CK209" s="255"/>
      <c r="CL209" s="255"/>
      <c r="CM209" s="255"/>
      <c r="CN209" s="255"/>
      <c r="CO209" s="255"/>
      <c r="CP209" s="255"/>
      <c r="CQ209" s="255"/>
      <c r="CR209" s="255"/>
      <c r="CS209" s="255"/>
      <c r="CT209" s="255"/>
      <c r="CU209" s="255"/>
      <c r="CV209" s="255"/>
      <c r="CW209" s="255"/>
      <c r="CX209" s="255"/>
      <c r="CY209" s="255"/>
      <c r="CZ209" s="255"/>
      <c r="DA209" s="255"/>
      <c r="DB209" s="255"/>
      <c r="DC209" s="255"/>
      <c r="DD209" s="255"/>
      <c r="DE209" s="255"/>
      <c r="DF209" s="255"/>
      <c r="DG209" s="255"/>
      <c r="DH209" s="255"/>
      <c r="DI209" s="255"/>
      <c r="DJ209" s="255"/>
      <c r="DK209" s="255"/>
      <c r="DL209" s="255"/>
    </row>
    <row r="210" spans="1:116" x14ac:dyDescent="0.25">
      <c r="A210" s="255"/>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255"/>
      <c r="AH210" s="255"/>
      <c r="AI210" s="255"/>
      <c r="AJ210" s="255"/>
      <c r="AK210" s="255"/>
      <c r="AL210" s="255"/>
      <c r="AM210" s="255"/>
      <c r="AN210" s="255"/>
      <c r="AO210" s="255"/>
      <c r="AP210" s="255"/>
      <c r="AQ210" s="255"/>
      <c r="AR210" s="255"/>
      <c r="AS210" s="255"/>
      <c r="AT210" s="255"/>
      <c r="AU210" s="255"/>
      <c r="AV210" s="255"/>
      <c r="AW210" s="255"/>
      <c r="AX210" s="255"/>
      <c r="AY210" s="255"/>
      <c r="AZ210" s="255"/>
      <c r="BA210" s="255"/>
      <c r="BB210" s="255"/>
      <c r="BC210" s="255"/>
      <c r="BD210" s="255"/>
      <c r="BE210" s="255"/>
      <c r="BF210" s="255"/>
      <c r="BG210" s="255"/>
      <c r="BH210" s="255"/>
      <c r="BI210" s="255"/>
      <c r="BJ210" s="255"/>
      <c r="BK210" s="255"/>
      <c r="BL210" s="255"/>
      <c r="BM210" s="255"/>
      <c r="BN210" s="255"/>
      <c r="BO210" s="255"/>
      <c r="BP210" s="255"/>
      <c r="BQ210" s="255"/>
      <c r="BR210" s="255"/>
      <c r="BS210" s="255"/>
      <c r="BT210" s="255"/>
      <c r="BU210" s="255"/>
      <c r="BV210" s="255"/>
      <c r="BW210" s="255"/>
      <c r="BX210" s="255"/>
      <c r="BY210" s="255"/>
      <c r="BZ210" s="255"/>
      <c r="CA210" s="255"/>
      <c r="CB210" s="255"/>
      <c r="CC210" s="255"/>
      <c r="CD210" s="255"/>
      <c r="CE210" s="255"/>
      <c r="CF210" s="255"/>
      <c r="CG210" s="255"/>
      <c r="CH210" s="255"/>
      <c r="CI210" s="255"/>
      <c r="CJ210" s="255"/>
      <c r="CK210" s="255"/>
      <c r="CL210" s="255"/>
      <c r="CM210" s="255"/>
      <c r="CN210" s="255"/>
      <c r="CO210" s="255"/>
      <c r="CP210" s="255"/>
      <c r="CQ210" s="255"/>
      <c r="CR210" s="255"/>
      <c r="CS210" s="255"/>
      <c r="CT210" s="255"/>
      <c r="CU210" s="255"/>
      <c r="CV210" s="255"/>
      <c r="CW210" s="255"/>
      <c r="CX210" s="255"/>
      <c r="CY210" s="255"/>
      <c r="CZ210" s="255"/>
      <c r="DA210" s="255"/>
      <c r="DB210" s="255"/>
      <c r="DC210" s="255"/>
      <c r="DD210" s="255"/>
      <c r="DE210" s="255"/>
      <c r="DF210" s="255"/>
      <c r="DG210" s="255"/>
      <c r="DH210" s="255"/>
      <c r="DI210" s="255"/>
      <c r="DJ210" s="255"/>
      <c r="DK210" s="255"/>
      <c r="DL210" s="255"/>
    </row>
    <row r="211" spans="1:116" x14ac:dyDescent="0.25">
      <c r="A211" s="255"/>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c r="AD211" s="255"/>
      <c r="AE211" s="255"/>
      <c r="AF211" s="255"/>
      <c r="AG211" s="255"/>
      <c r="AH211" s="255"/>
      <c r="AI211" s="255"/>
      <c r="AJ211" s="255"/>
      <c r="AK211" s="255"/>
      <c r="AL211" s="255"/>
      <c r="AM211" s="255"/>
      <c r="AN211" s="255"/>
      <c r="AO211" s="255"/>
      <c r="AP211" s="255"/>
      <c r="AQ211" s="255"/>
      <c r="AR211" s="255"/>
      <c r="AS211" s="255"/>
      <c r="AT211" s="255"/>
      <c r="AU211" s="255"/>
      <c r="AV211" s="255"/>
      <c r="AW211" s="255"/>
      <c r="AX211" s="255"/>
      <c r="AY211" s="255"/>
      <c r="AZ211" s="255"/>
      <c r="BA211" s="255"/>
      <c r="BB211" s="255"/>
      <c r="BC211" s="255"/>
      <c r="BD211" s="255"/>
      <c r="BE211" s="255"/>
      <c r="BF211" s="255"/>
      <c r="BG211" s="255"/>
      <c r="BH211" s="255"/>
      <c r="BI211" s="255"/>
      <c r="BJ211" s="255"/>
      <c r="BK211" s="255"/>
      <c r="BL211" s="255"/>
      <c r="BM211" s="255"/>
      <c r="BN211" s="255"/>
      <c r="BO211" s="255"/>
      <c r="BP211" s="255"/>
      <c r="BQ211" s="255"/>
      <c r="BR211" s="255"/>
      <c r="BS211" s="255"/>
      <c r="BT211" s="255"/>
      <c r="BU211" s="255"/>
      <c r="BV211" s="255"/>
      <c r="BW211" s="255"/>
      <c r="BX211" s="255"/>
      <c r="BY211" s="255"/>
      <c r="BZ211" s="255"/>
      <c r="CA211" s="255"/>
      <c r="CB211" s="255"/>
      <c r="CC211" s="255"/>
      <c r="CD211" s="255"/>
      <c r="CE211" s="255"/>
      <c r="CF211" s="255"/>
      <c r="CG211" s="255"/>
      <c r="CH211" s="255"/>
      <c r="CI211" s="255"/>
      <c r="CJ211" s="255"/>
      <c r="CK211" s="255"/>
      <c r="CL211" s="255"/>
      <c r="CM211" s="255"/>
      <c r="CN211" s="255"/>
      <c r="CO211" s="255"/>
      <c r="CP211" s="255"/>
      <c r="CQ211" s="255"/>
      <c r="CR211" s="255"/>
      <c r="CS211" s="255"/>
      <c r="CT211" s="255"/>
      <c r="CU211" s="255"/>
      <c r="CV211" s="255"/>
      <c r="CW211" s="255"/>
      <c r="CX211" s="255"/>
      <c r="CY211" s="255"/>
      <c r="CZ211" s="255"/>
      <c r="DA211" s="255"/>
      <c r="DB211" s="255"/>
      <c r="DC211" s="255"/>
      <c r="DD211" s="255"/>
      <c r="DE211" s="255"/>
      <c r="DF211" s="255"/>
      <c r="DG211" s="255"/>
      <c r="DH211" s="255"/>
      <c r="DI211" s="255"/>
      <c r="DJ211" s="255"/>
      <c r="DK211" s="255"/>
      <c r="DL211" s="255"/>
    </row>
    <row r="212" spans="1:116" x14ac:dyDescent="0.25">
      <c r="A212" s="255"/>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c r="AD212" s="255"/>
      <c r="AE212" s="255"/>
      <c r="AF212" s="255"/>
      <c r="AG212" s="255"/>
      <c r="AH212" s="255"/>
      <c r="AI212" s="255"/>
      <c r="AJ212" s="255"/>
      <c r="AK212" s="255"/>
      <c r="AL212" s="255"/>
      <c r="AM212" s="255"/>
      <c r="AN212" s="255"/>
      <c r="AO212" s="255"/>
      <c r="AP212" s="255"/>
      <c r="AQ212" s="255"/>
      <c r="AR212" s="255"/>
      <c r="AS212" s="255"/>
      <c r="AT212" s="255"/>
      <c r="AU212" s="255"/>
      <c r="AV212" s="255"/>
      <c r="AW212" s="255"/>
      <c r="AX212" s="255"/>
      <c r="AY212" s="255"/>
      <c r="AZ212" s="255"/>
      <c r="BA212" s="255"/>
      <c r="BB212" s="255"/>
      <c r="BC212" s="255"/>
      <c r="BD212" s="255"/>
      <c r="BE212" s="255"/>
      <c r="BF212" s="255"/>
      <c r="BG212" s="255"/>
      <c r="BH212" s="255"/>
      <c r="BI212" s="255"/>
      <c r="BJ212" s="255"/>
      <c r="BK212" s="255"/>
      <c r="BL212" s="255"/>
      <c r="BM212" s="255"/>
      <c r="BN212" s="255"/>
      <c r="BO212" s="255"/>
      <c r="BP212" s="255"/>
      <c r="BQ212" s="255"/>
      <c r="BR212" s="255"/>
      <c r="BS212" s="255"/>
      <c r="BT212" s="255"/>
      <c r="BU212" s="255"/>
      <c r="BV212" s="255"/>
      <c r="BW212" s="255"/>
      <c r="BX212" s="255"/>
      <c r="BY212" s="255"/>
      <c r="BZ212" s="255"/>
      <c r="CA212" s="255"/>
      <c r="CB212" s="255"/>
      <c r="CC212" s="255"/>
      <c r="CD212" s="255"/>
      <c r="CE212" s="255"/>
      <c r="CF212" s="255"/>
      <c r="CG212" s="255"/>
      <c r="CH212" s="255"/>
      <c r="CI212" s="255"/>
      <c r="CJ212" s="255"/>
      <c r="CK212" s="255"/>
      <c r="CL212" s="255"/>
      <c r="CM212" s="255"/>
      <c r="CN212" s="255"/>
      <c r="CO212" s="255"/>
      <c r="CP212" s="255"/>
      <c r="CQ212" s="255"/>
      <c r="CR212" s="255"/>
      <c r="CS212" s="255"/>
      <c r="CT212" s="255"/>
      <c r="CU212" s="255"/>
      <c r="CV212" s="255"/>
      <c r="CW212" s="255"/>
      <c r="CX212" s="255"/>
      <c r="CY212" s="255"/>
      <c r="CZ212" s="255"/>
      <c r="DA212" s="255"/>
      <c r="DB212" s="255"/>
      <c r="DC212" s="255"/>
      <c r="DD212" s="255"/>
      <c r="DE212" s="255"/>
      <c r="DF212" s="255"/>
      <c r="DG212" s="255"/>
      <c r="DH212" s="255"/>
      <c r="DI212" s="255"/>
      <c r="DJ212" s="255"/>
      <c r="DK212" s="255"/>
      <c r="DL212" s="255"/>
    </row>
    <row r="213" spans="1:116" x14ac:dyDescent="0.25">
      <c r="A213" s="255"/>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255"/>
      <c r="AH213" s="255"/>
      <c r="AI213" s="255"/>
      <c r="AJ213" s="255"/>
      <c r="AK213" s="255"/>
      <c r="AL213" s="255"/>
      <c r="AM213" s="255"/>
      <c r="AN213" s="255"/>
      <c r="AO213" s="255"/>
      <c r="AP213" s="255"/>
      <c r="AQ213" s="255"/>
      <c r="AR213" s="255"/>
      <c r="AS213" s="255"/>
      <c r="AT213" s="255"/>
      <c r="AU213" s="255"/>
      <c r="AV213" s="255"/>
      <c r="AW213" s="255"/>
      <c r="AX213" s="255"/>
      <c r="AY213" s="255"/>
      <c r="AZ213" s="255"/>
      <c r="BA213" s="255"/>
      <c r="BB213" s="255"/>
      <c r="BC213" s="255"/>
      <c r="BD213" s="255"/>
      <c r="BE213" s="255"/>
      <c r="BF213" s="255"/>
      <c r="BG213" s="255"/>
      <c r="BH213" s="255"/>
      <c r="BI213" s="255"/>
      <c r="BJ213" s="255"/>
      <c r="BK213" s="255"/>
      <c r="BL213" s="255"/>
      <c r="BM213" s="255"/>
      <c r="BN213" s="255"/>
      <c r="BO213" s="255"/>
      <c r="BP213" s="255"/>
      <c r="BQ213" s="255"/>
      <c r="BR213" s="255"/>
      <c r="BS213" s="255"/>
      <c r="BT213" s="255"/>
      <c r="BU213" s="255"/>
      <c r="BV213" s="255"/>
      <c r="BW213" s="255"/>
      <c r="BX213" s="255"/>
      <c r="BY213" s="255"/>
      <c r="BZ213" s="255"/>
      <c r="CA213" s="255"/>
      <c r="CB213" s="255"/>
      <c r="CC213" s="255"/>
      <c r="CD213" s="255"/>
      <c r="CE213" s="255"/>
      <c r="CF213" s="255"/>
      <c r="CG213" s="255"/>
      <c r="CH213" s="255"/>
      <c r="CI213" s="255"/>
      <c r="CJ213" s="255"/>
      <c r="CK213" s="255"/>
      <c r="CL213" s="255"/>
      <c r="CM213" s="255"/>
      <c r="CN213" s="255"/>
      <c r="CO213" s="255"/>
      <c r="CP213" s="255"/>
      <c r="CQ213" s="255"/>
      <c r="CR213" s="255"/>
      <c r="CS213" s="255"/>
      <c r="CT213" s="255"/>
      <c r="CU213" s="255"/>
      <c r="CV213" s="255"/>
      <c r="CW213" s="255"/>
      <c r="CX213" s="255"/>
      <c r="CY213" s="255"/>
      <c r="CZ213" s="255"/>
      <c r="DA213" s="255"/>
      <c r="DB213" s="255"/>
      <c r="DC213" s="255"/>
      <c r="DD213" s="255"/>
      <c r="DE213" s="255"/>
      <c r="DF213" s="255"/>
      <c r="DG213" s="255"/>
      <c r="DH213" s="255"/>
      <c r="DI213" s="255"/>
      <c r="DJ213" s="255"/>
      <c r="DK213" s="255"/>
      <c r="DL213" s="255"/>
    </row>
    <row r="214" spans="1:116" x14ac:dyDescent="0.25">
      <c r="A214" s="255"/>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row>
    <row r="215" spans="1:116" x14ac:dyDescent="0.25">
      <c r="A215" s="255"/>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c r="AD215" s="255"/>
      <c r="AE215" s="255"/>
      <c r="AF215" s="255"/>
      <c r="AG215" s="255"/>
      <c r="AH215" s="255"/>
      <c r="AI215" s="255"/>
      <c r="AJ215" s="255"/>
      <c r="AK215" s="255"/>
      <c r="AL215" s="255"/>
      <c r="AM215" s="255"/>
      <c r="AN215" s="255"/>
      <c r="AO215" s="255"/>
      <c r="AP215" s="255"/>
      <c r="AQ215" s="255"/>
      <c r="AR215" s="255"/>
      <c r="AS215" s="255"/>
      <c r="AT215" s="255"/>
      <c r="AU215" s="255"/>
      <c r="AV215" s="255"/>
      <c r="AW215" s="255"/>
      <c r="AX215" s="255"/>
      <c r="AY215" s="255"/>
      <c r="AZ215" s="255"/>
      <c r="BA215" s="255"/>
      <c r="BB215" s="255"/>
      <c r="BC215" s="255"/>
      <c r="BD215" s="255"/>
      <c r="BE215" s="255"/>
      <c r="BF215" s="255"/>
      <c r="BG215" s="255"/>
      <c r="BH215" s="255"/>
      <c r="BI215" s="255"/>
      <c r="BJ215" s="255"/>
      <c r="BK215" s="255"/>
      <c r="BL215" s="255"/>
      <c r="BM215" s="255"/>
      <c r="BN215" s="255"/>
      <c r="BO215" s="255"/>
      <c r="BP215" s="255"/>
      <c r="BQ215" s="255"/>
      <c r="BR215" s="255"/>
      <c r="BS215" s="255"/>
      <c r="BT215" s="255"/>
      <c r="BU215" s="255"/>
      <c r="BV215" s="255"/>
      <c r="BW215" s="255"/>
      <c r="BX215" s="255"/>
      <c r="BY215" s="255"/>
      <c r="BZ215" s="255"/>
      <c r="CA215" s="255"/>
      <c r="CB215" s="255"/>
      <c r="CC215" s="255"/>
      <c r="CD215" s="255"/>
      <c r="CE215" s="255"/>
      <c r="CF215" s="255"/>
      <c r="CG215" s="255"/>
      <c r="CH215" s="255"/>
      <c r="CI215" s="255"/>
      <c r="CJ215" s="255"/>
      <c r="CK215" s="255"/>
      <c r="CL215" s="255"/>
      <c r="CM215" s="255"/>
      <c r="CN215" s="255"/>
      <c r="CO215" s="255"/>
      <c r="CP215" s="255"/>
      <c r="CQ215" s="255"/>
      <c r="CR215" s="255"/>
      <c r="CS215" s="255"/>
      <c r="CT215" s="255"/>
      <c r="CU215" s="255"/>
      <c r="CV215" s="255"/>
      <c r="CW215" s="255"/>
      <c r="CX215" s="255"/>
      <c r="CY215" s="255"/>
      <c r="CZ215" s="255"/>
      <c r="DA215" s="255"/>
      <c r="DB215" s="255"/>
      <c r="DC215" s="255"/>
      <c r="DD215" s="255"/>
      <c r="DE215" s="255"/>
      <c r="DF215" s="255"/>
      <c r="DG215" s="255"/>
      <c r="DH215" s="255"/>
      <c r="DI215" s="255"/>
      <c r="DJ215" s="255"/>
      <c r="DK215" s="255"/>
      <c r="DL215" s="255"/>
    </row>
    <row r="216" spans="1:116" x14ac:dyDescent="0.25">
      <c r="A216" s="255"/>
      <c r="B216" s="255"/>
      <c r="C216" s="255"/>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c r="AA216" s="255"/>
      <c r="AB216" s="255"/>
      <c r="AC216" s="255"/>
      <c r="AD216" s="255"/>
      <c r="AE216" s="255"/>
      <c r="AF216" s="255"/>
      <c r="AG216" s="255"/>
      <c r="AH216" s="255"/>
      <c r="AI216" s="255"/>
      <c r="AJ216" s="255"/>
      <c r="AK216" s="255"/>
      <c r="AL216" s="255"/>
      <c r="AM216" s="255"/>
      <c r="AN216" s="255"/>
      <c r="AO216" s="255"/>
      <c r="AP216" s="255"/>
      <c r="AQ216" s="255"/>
      <c r="AR216" s="255"/>
      <c r="AS216" s="255"/>
      <c r="AT216" s="255"/>
      <c r="AU216" s="255"/>
      <c r="AV216" s="255"/>
      <c r="AW216" s="255"/>
      <c r="AX216" s="255"/>
      <c r="AY216" s="255"/>
      <c r="AZ216" s="255"/>
      <c r="BA216" s="255"/>
      <c r="BB216" s="255"/>
      <c r="BC216" s="255"/>
      <c r="BD216" s="255"/>
      <c r="BE216" s="255"/>
      <c r="BF216" s="255"/>
      <c r="BG216" s="255"/>
      <c r="BH216" s="255"/>
      <c r="BI216" s="255"/>
      <c r="BJ216" s="255"/>
      <c r="BK216" s="255"/>
      <c r="BL216" s="255"/>
      <c r="BM216" s="255"/>
      <c r="BN216" s="255"/>
      <c r="BO216" s="255"/>
      <c r="BP216" s="255"/>
      <c r="BQ216" s="255"/>
      <c r="BR216" s="255"/>
      <c r="BS216" s="255"/>
      <c r="BT216" s="255"/>
      <c r="BU216" s="255"/>
      <c r="BV216" s="255"/>
      <c r="BW216" s="255"/>
      <c r="BX216" s="255"/>
      <c r="BY216" s="255"/>
      <c r="BZ216" s="255"/>
      <c r="CA216" s="255"/>
      <c r="CB216" s="255"/>
      <c r="CC216" s="255"/>
      <c r="CD216" s="255"/>
      <c r="CE216" s="255"/>
      <c r="CF216" s="255"/>
      <c r="CG216" s="255"/>
      <c r="CH216" s="255"/>
      <c r="CI216" s="255"/>
      <c r="CJ216" s="255"/>
      <c r="CK216" s="255"/>
      <c r="CL216" s="255"/>
      <c r="CM216" s="255"/>
      <c r="CN216" s="255"/>
      <c r="CO216" s="255"/>
      <c r="CP216" s="255"/>
      <c r="CQ216" s="255"/>
      <c r="CR216" s="255"/>
      <c r="CS216" s="255"/>
      <c r="CT216" s="255"/>
      <c r="CU216" s="255"/>
      <c r="CV216" s="255"/>
      <c r="CW216" s="255"/>
      <c r="CX216" s="255"/>
      <c r="CY216" s="255"/>
      <c r="CZ216" s="255"/>
      <c r="DA216" s="255"/>
      <c r="DB216" s="255"/>
      <c r="DC216" s="255"/>
      <c r="DD216" s="255"/>
      <c r="DE216" s="255"/>
      <c r="DF216" s="255"/>
      <c r="DG216" s="255"/>
      <c r="DH216" s="255"/>
      <c r="DI216" s="255"/>
      <c r="DJ216" s="255"/>
      <c r="DK216" s="255"/>
      <c r="DL216" s="255"/>
    </row>
    <row r="217" spans="1:116" x14ac:dyDescent="0.25">
      <c r="A217" s="255"/>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255"/>
      <c r="AH217" s="255"/>
      <c r="AI217" s="255"/>
      <c r="AJ217" s="255"/>
      <c r="AK217" s="255"/>
      <c r="AL217" s="255"/>
      <c r="AM217" s="255"/>
      <c r="AN217" s="255"/>
      <c r="AO217" s="255"/>
      <c r="AP217" s="255"/>
      <c r="AQ217" s="255"/>
      <c r="AR217" s="255"/>
      <c r="AS217" s="255"/>
      <c r="AT217" s="255"/>
      <c r="AU217" s="255"/>
      <c r="AV217" s="255"/>
      <c r="AW217" s="255"/>
      <c r="AX217" s="255"/>
      <c r="AY217" s="255"/>
      <c r="AZ217" s="255"/>
      <c r="BA217" s="255"/>
      <c r="BB217" s="255"/>
      <c r="BC217" s="255"/>
      <c r="BD217" s="255"/>
      <c r="BE217" s="255"/>
      <c r="BF217" s="255"/>
      <c r="BG217" s="255"/>
      <c r="BH217" s="255"/>
      <c r="BI217" s="255"/>
      <c r="BJ217" s="255"/>
      <c r="BK217" s="255"/>
      <c r="BL217" s="255"/>
      <c r="BM217" s="255"/>
      <c r="BN217" s="255"/>
      <c r="BO217" s="255"/>
      <c r="BP217" s="255"/>
      <c r="BQ217" s="255"/>
      <c r="BR217" s="255"/>
      <c r="BS217" s="255"/>
      <c r="BT217" s="255"/>
      <c r="BU217" s="255"/>
      <c r="BV217" s="255"/>
      <c r="BW217" s="255"/>
      <c r="BX217" s="255"/>
      <c r="BY217" s="255"/>
      <c r="BZ217" s="255"/>
      <c r="CA217" s="255"/>
      <c r="CB217" s="255"/>
      <c r="CC217" s="255"/>
      <c r="CD217" s="255"/>
      <c r="CE217" s="255"/>
      <c r="CF217" s="255"/>
      <c r="CG217" s="255"/>
      <c r="CH217" s="255"/>
      <c r="CI217" s="255"/>
      <c r="CJ217" s="255"/>
      <c r="CK217" s="255"/>
      <c r="CL217" s="255"/>
      <c r="CM217" s="255"/>
      <c r="CN217" s="255"/>
      <c r="CO217" s="255"/>
      <c r="CP217" s="255"/>
      <c r="CQ217" s="255"/>
      <c r="CR217" s="255"/>
      <c r="CS217" s="255"/>
      <c r="CT217" s="255"/>
      <c r="CU217" s="255"/>
      <c r="CV217" s="255"/>
      <c r="CW217" s="255"/>
      <c r="CX217" s="255"/>
      <c r="CY217" s="255"/>
      <c r="CZ217" s="255"/>
      <c r="DA217" s="255"/>
      <c r="DB217" s="255"/>
      <c r="DC217" s="255"/>
      <c r="DD217" s="255"/>
      <c r="DE217" s="255"/>
      <c r="DF217" s="255"/>
      <c r="DG217" s="255"/>
      <c r="DH217" s="255"/>
      <c r="DI217" s="255"/>
      <c r="DJ217" s="255"/>
      <c r="DK217" s="255"/>
      <c r="DL217" s="255"/>
    </row>
    <row r="218" spans="1:116" x14ac:dyDescent="0.25">
      <c r="A218" s="255"/>
      <c r="B218" s="255"/>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c r="AA218" s="255"/>
      <c r="AB218" s="255"/>
      <c r="AC218" s="255"/>
      <c r="AD218" s="255"/>
      <c r="AE218" s="255"/>
      <c r="AF218" s="255"/>
      <c r="AG218" s="255"/>
      <c r="AH218" s="255"/>
      <c r="AI218" s="255"/>
      <c r="AJ218" s="255"/>
      <c r="AK218" s="255"/>
      <c r="AL218" s="255"/>
      <c r="AM218" s="255"/>
      <c r="AN218" s="255"/>
      <c r="AO218" s="255"/>
      <c r="AP218" s="255"/>
      <c r="AQ218" s="255"/>
      <c r="AR218" s="255"/>
      <c r="AS218" s="255"/>
      <c r="AT218" s="255"/>
      <c r="AU218" s="255"/>
      <c r="AV218" s="255"/>
      <c r="AW218" s="255"/>
      <c r="AX218" s="255"/>
      <c r="AY218" s="255"/>
      <c r="AZ218" s="255"/>
      <c r="BA218" s="255"/>
      <c r="BB218" s="255"/>
      <c r="BC218" s="255"/>
      <c r="BD218" s="255"/>
      <c r="BE218" s="255"/>
      <c r="BF218" s="255"/>
      <c r="BG218" s="255"/>
      <c r="BH218" s="255"/>
      <c r="BI218" s="255"/>
      <c r="BJ218" s="255"/>
      <c r="BK218" s="255"/>
      <c r="BL218" s="255"/>
      <c r="BM218" s="255"/>
      <c r="BN218" s="255"/>
      <c r="BO218" s="255"/>
      <c r="BP218" s="255"/>
      <c r="BQ218" s="255"/>
      <c r="BR218" s="255"/>
      <c r="BS218" s="255"/>
      <c r="BT218" s="255"/>
      <c r="BU218" s="255"/>
      <c r="BV218" s="255"/>
      <c r="BW218" s="255"/>
      <c r="BX218" s="255"/>
      <c r="BY218" s="255"/>
      <c r="BZ218" s="255"/>
      <c r="CA218" s="255"/>
      <c r="CB218" s="255"/>
      <c r="CC218" s="255"/>
      <c r="CD218" s="255"/>
      <c r="CE218" s="255"/>
      <c r="CF218" s="255"/>
      <c r="CG218" s="255"/>
      <c r="CH218" s="255"/>
      <c r="CI218" s="255"/>
      <c r="CJ218" s="255"/>
      <c r="CK218" s="255"/>
      <c r="CL218" s="255"/>
      <c r="CM218" s="255"/>
      <c r="CN218" s="255"/>
      <c r="CO218" s="255"/>
      <c r="CP218" s="255"/>
      <c r="CQ218" s="255"/>
      <c r="CR218" s="255"/>
      <c r="CS218" s="255"/>
      <c r="CT218" s="255"/>
      <c r="CU218" s="255"/>
      <c r="CV218" s="255"/>
      <c r="CW218" s="255"/>
      <c r="CX218" s="255"/>
      <c r="CY218" s="255"/>
      <c r="CZ218" s="255"/>
      <c r="DA218" s="255"/>
      <c r="DB218" s="255"/>
      <c r="DC218" s="255"/>
      <c r="DD218" s="255"/>
      <c r="DE218" s="255"/>
      <c r="DF218" s="255"/>
      <c r="DG218" s="255"/>
      <c r="DH218" s="255"/>
      <c r="DI218" s="255"/>
      <c r="DJ218" s="255"/>
      <c r="DK218" s="255"/>
      <c r="DL218" s="255"/>
    </row>
    <row r="219" spans="1:116" x14ac:dyDescent="0.25">
      <c r="A219" s="255"/>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255"/>
      <c r="AH219" s="255"/>
      <c r="AI219" s="255"/>
      <c r="AJ219" s="255"/>
      <c r="AK219" s="255"/>
      <c r="AL219" s="255"/>
      <c r="AM219" s="255"/>
      <c r="AN219" s="255"/>
      <c r="AO219" s="255"/>
      <c r="AP219" s="255"/>
      <c r="AQ219" s="255"/>
      <c r="AR219" s="255"/>
      <c r="AS219" s="255"/>
      <c r="AT219" s="255"/>
      <c r="AU219" s="255"/>
      <c r="AV219" s="255"/>
      <c r="AW219" s="255"/>
      <c r="AX219" s="255"/>
      <c r="AY219" s="255"/>
      <c r="AZ219" s="255"/>
      <c r="BA219" s="255"/>
      <c r="BB219" s="255"/>
      <c r="BC219" s="255"/>
      <c r="BD219" s="255"/>
      <c r="BE219" s="255"/>
      <c r="BF219" s="255"/>
      <c r="BG219" s="255"/>
      <c r="BH219" s="255"/>
      <c r="BI219" s="255"/>
      <c r="BJ219" s="255"/>
      <c r="BK219" s="255"/>
      <c r="BL219" s="255"/>
      <c r="BM219" s="255"/>
      <c r="BN219" s="255"/>
      <c r="BO219" s="255"/>
      <c r="BP219" s="255"/>
      <c r="BQ219" s="255"/>
      <c r="BR219" s="255"/>
      <c r="BS219" s="255"/>
      <c r="BT219" s="255"/>
      <c r="BU219" s="255"/>
      <c r="BV219" s="255"/>
      <c r="BW219" s="255"/>
      <c r="BX219" s="255"/>
      <c r="BY219" s="255"/>
      <c r="BZ219" s="255"/>
      <c r="CA219" s="255"/>
      <c r="CB219" s="255"/>
      <c r="CC219" s="255"/>
      <c r="CD219" s="255"/>
      <c r="CE219" s="255"/>
      <c r="CF219" s="255"/>
      <c r="CG219" s="255"/>
      <c r="CH219" s="255"/>
      <c r="CI219" s="255"/>
      <c r="CJ219" s="255"/>
      <c r="CK219" s="255"/>
      <c r="CL219" s="255"/>
      <c r="CM219" s="255"/>
      <c r="CN219" s="255"/>
      <c r="CO219" s="255"/>
      <c r="CP219" s="255"/>
      <c r="CQ219" s="255"/>
      <c r="CR219" s="255"/>
      <c r="CS219" s="255"/>
      <c r="CT219" s="255"/>
      <c r="CU219" s="255"/>
      <c r="CV219" s="255"/>
      <c r="CW219" s="255"/>
      <c r="CX219" s="255"/>
      <c r="CY219" s="255"/>
      <c r="CZ219" s="255"/>
      <c r="DA219" s="255"/>
      <c r="DB219" s="255"/>
      <c r="DC219" s="255"/>
      <c r="DD219" s="255"/>
      <c r="DE219" s="255"/>
      <c r="DF219" s="255"/>
      <c r="DG219" s="255"/>
      <c r="DH219" s="255"/>
      <c r="DI219" s="255"/>
      <c r="DJ219" s="255"/>
      <c r="DK219" s="255"/>
      <c r="DL219" s="255"/>
    </row>
    <row r="220" spans="1:116" x14ac:dyDescent="0.25">
      <c r="A220" s="255"/>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c r="AD220" s="255"/>
      <c r="AE220" s="255"/>
      <c r="AF220" s="255"/>
      <c r="AG220" s="255"/>
      <c r="AH220" s="255"/>
      <c r="AI220" s="255"/>
      <c r="AJ220" s="255"/>
      <c r="AK220" s="255"/>
      <c r="AL220" s="255"/>
      <c r="AM220" s="255"/>
      <c r="AN220" s="255"/>
      <c r="AO220" s="255"/>
      <c r="AP220" s="255"/>
      <c r="AQ220" s="255"/>
      <c r="AR220" s="255"/>
      <c r="AS220" s="255"/>
      <c r="AT220" s="255"/>
      <c r="AU220" s="255"/>
      <c r="AV220" s="255"/>
      <c r="AW220" s="255"/>
      <c r="AX220" s="255"/>
      <c r="AY220" s="255"/>
      <c r="AZ220" s="255"/>
      <c r="BA220" s="255"/>
      <c r="BB220" s="255"/>
      <c r="BC220" s="255"/>
      <c r="BD220" s="255"/>
      <c r="BE220" s="255"/>
      <c r="BF220" s="255"/>
      <c r="BG220" s="255"/>
      <c r="BH220" s="255"/>
      <c r="BI220" s="255"/>
      <c r="BJ220" s="255"/>
      <c r="BK220" s="255"/>
      <c r="BL220" s="255"/>
      <c r="BM220" s="255"/>
      <c r="BN220" s="255"/>
      <c r="BO220" s="255"/>
      <c r="BP220" s="255"/>
      <c r="BQ220" s="255"/>
      <c r="BR220" s="255"/>
      <c r="BS220" s="255"/>
      <c r="BT220" s="255"/>
      <c r="BU220" s="255"/>
      <c r="BV220" s="255"/>
      <c r="BW220" s="255"/>
      <c r="BX220" s="255"/>
      <c r="BY220" s="255"/>
      <c r="BZ220" s="255"/>
      <c r="CA220" s="255"/>
      <c r="CB220" s="255"/>
      <c r="CC220" s="255"/>
      <c r="CD220" s="255"/>
      <c r="CE220" s="255"/>
      <c r="CF220" s="255"/>
      <c r="CG220" s="255"/>
      <c r="CH220" s="255"/>
      <c r="CI220" s="255"/>
      <c r="CJ220" s="255"/>
      <c r="CK220" s="255"/>
      <c r="CL220" s="255"/>
      <c r="CM220" s="255"/>
      <c r="CN220" s="255"/>
      <c r="CO220" s="255"/>
      <c r="CP220" s="255"/>
      <c r="CQ220" s="255"/>
      <c r="CR220" s="255"/>
      <c r="CS220" s="255"/>
      <c r="CT220" s="255"/>
      <c r="CU220" s="255"/>
      <c r="CV220" s="255"/>
      <c r="CW220" s="255"/>
      <c r="CX220" s="255"/>
      <c r="CY220" s="255"/>
      <c r="CZ220" s="255"/>
      <c r="DA220" s="255"/>
      <c r="DB220" s="255"/>
      <c r="DC220" s="255"/>
      <c r="DD220" s="255"/>
      <c r="DE220" s="255"/>
      <c r="DF220" s="255"/>
      <c r="DG220" s="255"/>
      <c r="DH220" s="255"/>
      <c r="DI220" s="255"/>
      <c r="DJ220" s="255"/>
      <c r="DK220" s="255"/>
      <c r="DL220" s="255"/>
    </row>
    <row r="221" spans="1:116" x14ac:dyDescent="0.25">
      <c r="A221" s="255"/>
      <c r="B221" s="255"/>
      <c r="C221" s="255"/>
      <c r="D221" s="255"/>
      <c r="E221" s="255"/>
      <c r="F221" s="255"/>
      <c r="G221" s="255"/>
      <c r="H221" s="255"/>
      <c r="I221" s="255"/>
      <c r="J221" s="255"/>
      <c r="K221" s="255"/>
      <c r="L221" s="255"/>
      <c r="M221" s="255"/>
      <c r="N221" s="255"/>
      <c r="O221" s="255"/>
      <c r="P221" s="255"/>
      <c r="Q221" s="255"/>
      <c r="R221" s="255"/>
      <c r="S221" s="255"/>
      <c r="T221" s="255"/>
      <c r="U221" s="255"/>
      <c r="V221" s="255"/>
      <c r="W221" s="255"/>
      <c r="X221" s="255"/>
      <c r="Y221" s="255"/>
      <c r="Z221" s="255"/>
      <c r="AA221" s="255"/>
      <c r="AB221" s="255"/>
      <c r="AC221" s="255"/>
      <c r="AD221" s="255"/>
      <c r="AE221" s="255"/>
      <c r="AF221" s="255"/>
      <c r="AG221" s="255"/>
      <c r="AH221" s="255"/>
      <c r="AI221" s="255"/>
      <c r="AJ221" s="255"/>
      <c r="AK221" s="255"/>
      <c r="AL221" s="255"/>
      <c r="AM221" s="255"/>
      <c r="AN221" s="255"/>
      <c r="AO221" s="255"/>
      <c r="AP221" s="255"/>
      <c r="AQ221" s="255"/>
      <c r="AR221" s="255"/>
      <c r="AS221" s="255"/>
      <c r="AT221" s="255"/>
      <c r="AU221" s="255"/>
      <c r="AV221" s="255"/>
      <c r="AW221" s="255"/>
      <c r="AX221" s="255"/>
      <c r="AY221" s="255"/>
      <c r="AZ221" s="255"/>
      <c r="BA221" s="255"/>
      <c r="BB221" s="255"/>
      <c r="BC221" s="255"/>
      <c r="BD221" s="255"/>
      <c r="BE221" s="255"/>
      <c r="BF221" s="255"/>
      <c r="BG221" s="255"/>
      <c r="BH221" s="255"/>
      <c r="BI221" s="255"/>
      <c r="BJ221" s="255"/>
      <c r="BK221" s="255"/>
      <c r="BL221" s="255"/>
      <c r="BM221" s="255"/>
      <c r="BN221" s="255"/>
      <c r="BO221" s="255"/>
      <c r="BP221" s="255"/>
      <c r="BQ221" s="255"/>
      <c r="BR221" s="255"/>
      <c r="BS221" s="255"/>
      <c r="BT221" s="255"/>
      <c r="BU221" s="255"/>
      <c r="BV221" s="255"/>
      <c r="BW221" s="255"/>
      <c r="BX221" s="255"/>
      <c r="BY221" s="255"/>
      <c r="BZ221" s="255"/>
      <c r="CA221" s="255"/>
      <c r="CB221" s="255"/>
      <c r="CC221" s="255"/>
      <c r="CD221" s="255"/>
      <c r="CE221" s="255"/>
      <c r="CF221" s="255"/>
      <c r="CG221" s="255"/>
      <c r="CH221" s="255"/>
      <c r="CI221" s="255"/>
      <c r="CJ221" s="255"/>
      <c r="CK221" s="255"/>
      <c r="CL221" s="255"/>
      <c r="CM221" s="255"/>
      <c r="CN221" s="255"/>
      <c r="CO221" s="255"/>
      <c r="CP221" s="255"/>
      <c r="CQ221" s="255"/>
      <c r="CR221" s="255"/>
      <c r="CS221" s="255"/>
      <c r="CT221" s="255"/>
      <c r="CU221" s="255"/>
      <c r="CV221" s="255"/>
      <c r="CW221" s="255"/>
      <c r="CX221" s="255"/>
      <c r="CY221" s="255"/>
      <c r="CZ221" s="255"/>
      <c r="DA221" s="255"/>
      <c r="DB221" s="255"/>
      <c r="DC221" s="255"/>
      <c r="DD221" s="255"/>
      <c r="DE221" s="255"/>
      <c r="DF221" s="255"/>
      <c r="DG221" s="255"/>
      <c r="DH221" s="255"/>
      <c r="DI221" s="255"/>
      <c r="DJ221" s="255"/>
      <c r="DK221" s="255"/>
      <c r="DL221" s="255"/>
    </row>
    <row r="222" spans="1:116" x14ac:dyDescent="0.25">
      <c r="A222" s="255"/>
      <c r="B222" s="255"/>
      <c r="C222" s="255"/>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c r="AA222" s="255"/>
      <c r="AB222" s="255"/>
      <c r="AC222" s="255"/>
      <c r="AD222" s="255"/>
      <c r="AE222" s="255"/>
      <c r="AF222" s="255"/>
      <c r="AG222" s="255"/>
      <c r="AH222" s="255"/>
      <c r="AI222" s="255"/>
      <c r="AJ222" s="255"/>
      <c r="AK222" s="255"/>
      <c r="AL222" s="255"/>
      <c r="AM222" s="255"/>
      <c r="AN222" s="255"/>
      <c r="AO222" s="255"/>
      <c r="AP222" s="255"/>
      <c r="AQ222" s="255"/>
      <c r="AR222" s="255"/>
      <c r="AS222" s="255"/>
      <c r="AT222" s="255"/>
      <c r="AU222" s="255"/>
      <c r="AV222" s="255"/>
      <c r="AW222" s="255"/>
      <c r="AX222" s="255"/>
      <c r="AY222" s="255"/>
      <c r="AZ222" s="255"/>
      <c r="BA222" s="255"/>
      <c r="BB222" s="255"/>
      <c r="BC222" s="255"/>
      <c r="BD222" s="255"/>
      <c r="BE222" s="255"/>
      <c r="BF222" s="255"/>
      <c r="BG222" s="255"/>
      <c r="BH222" s="255"/>
      <c r="BI222" s="255"/>
      <c r="BJ222" s="255"/>
      <c r="BK222" s="255"/>
      <c r="BL222" s="255"/>
      <c r="BM222" s="255"/>
      <c r="BN222" s="255"/>
      <c r="BO222" s="255"/>
      <c r="BP222" s="255"/>
      <c r="BQ222" s="255"/>
      <c r="BR222" s="255"/>
      <c r="BS222" s="255"/>
      <c r="BT222" s="255"/>
      <c r="BU222" s="255"/>
      <c r="BV222" s="255"/>
      <c r="BW222" s="255"/>
      <c r="BX222" s="255"/>
      <c r="BY222" s="255"/>
      <c r="BZ222" s="255"/>
      <c r="CA222" s="255"/>
      <c r="CB222" s="255"/>
      <c r="CC222" s="255"/>
      <c r="CD222" s="255"/>
      <c r="CE222" s="255"/>
      <c r="CF222" s="255"/>
      <c r="CG222" s="255"/>
      <c r="CH222" s="255"/>
      <c r="CI222" s="255"/>
      <c r="CJ222" s="255"/>
      <c r="CK222" s="255"/>
      <c r="CL222" s="255"/>
      <c r="CM222" s="255"/>
      <c r="CN222" s="255"/>
      <c r="CO222" s="255"/>
      <c r="CP222" s="255"/>
      <c r="CQ222" s="255"/>
      <c r="CR222" s="255"/>
      <c r="CS222" s="255"/>
      <c r="CT222" s="255"/>
      <c r="CU222" s="255"/>
      <c r="CV222" s="255"/>
      <c r="CW222" s="255"/>
      <c r="CX222" s="255"/>
      <c r="CY222" s="255"/>
      <c r="CZ222" s="255"/>
      <c r="DA222" s="255"/>
      <c r="DB222" s="255"/>
      <c r="DC222" s="255"/>
      <c r="DD222" s="255"/>
      <c r="DE222" s="255"/>
      <c r="DF222" s="255"/>
      <c r="DG222" s="255"/>
      <c r="DH222" s="255"/>
      <c r="DI222" s="255"/>
      <c r="DJ222" s="255"/>
      <c r="DK222" s="255"/>
      <c r="DL222" s="255"/>
    </row>
    <row r="223" spans="1:116" x14ac:dyDescent="0.25">
      <c r="A223" s="255"/>
      <c r="B223" s="255"/>
      <c r="C223" s="255"/>
      <c r="D223" s="255"/>
      <c r="E223" s="255"/>
      <c r="F223" s="255"/>
      <c r="G223" s="255"/>
      <c r="H223" s="255"/>
      <c r="I223" s="255"/>
      <c r="J223" s="255"/>
      <c r="K223" s="255"/>
      <c r="L223" s="255"/>
      <c r="M223" s="255"/>
      <c r="N223" s="255"/>
      <c r="O223" s="255"/>
      <c r="P223" s="255"/>
      <c r="Q223" s="255"/>
      <c r="R223" s="255"/>
      <c r="S223" s="255"/>
      <c r="T223" s="255"/>
      <c r="U223" s="255"/>
      <c r="V223" s="255"/>
      <c r="W223" s="255"/>
      <c r="X223" s="255"/>
      <c r="Y223" s="255"/>
      <c r="Z223" s="255"/>
      <c r="AA223" s="255"/>
      <c r="AB223" s="255"/>
      <c r="AC223" s="255"/>
      <c r="AD223" s="255"/>
      <c r="AE223" s="255"/>
      <c r="AF223" s="255"/>
      <c r="AG223" s="255"/>
      <c r="AH223" s="255"/>
      <c r="AI223" s="255"/>
      <c r="AJ223" s="255"/>
      <c r="AK223" s="255"/>
      <c r="AL223" s="255"/>
      <c r="AM223" s="255"/>
      <c r="AN223" s="255"/>
      <c r="AO223" s="255"/>
      <c r="AP223" s="255"/>
      <c r="AQ223" s="255"/>
      <c r="AR223" s="255"/>
      <c r="AS223" s="255"/>
      <c r="AT223" s="255"/>
      <c r="AU223" s="255"/>
      <c r="AV223" s="255"/>
      <c r="AW223" s="255"/>
      <c r="AX223" s="255"/>
      <c r="AY223" s="255"/>
      <c r="AZ223" s="255"/>
      <c r="BA223" s="255"/>
      <c r="BB223" s="255"/>
      <c r="BC223" s="255"/>
      <c r="BD223" s="255"/>
      <c r="BE223" s="255"/>
      <c r="BF223" s="255"/>
      <c r="BG223" s="255"/>
      <c r="BH223" s="255"/>
      <c r="BI223" s="255"/>
      <c r="BJ223" s="255"/>
      <c r="BK223" s="255"/>
      <c r="BL223" s="255"/>
      <c r="BM223" s="255"/>
      <c r="BN223" s="255"/>
      <c r="BO223" s="255"/>
      <c r="BP223" s="255"/>
      <c r="BQ223" s="255"/>
      <c r="BR223" s="255"/>
      <c r="BS223" s="255"/>
      <c r="BT223" s="255"/>
      <c r="BU223" s="255"/>
      <c r="BV223" s="255"/>
      <c r="BW223" s="255"/>
      <c r="BX223" s="255"/>
      <c r="BY223" s="255"/>
      <c r="BZ223" s="255"/>
      <c r="CA223" s="255"/>
      <c r="CB223" s="255"/>
      <c r="CC223" s="255"/>
      <c r="CD223" s="255"/>
      <c r="CE223" s="255"/>
      <c r="CF223" s="255"/>
      <c r="CG223" s="255"/>
      <c r="CH223" s="255"/>
      <c r="CI223" s="255"/>
      <c r="CJ223" s="255"/>
      <c r="CK223" s="255"/>
      <c r="CL223" s="255"/>
      <c r="CM223" s="255"/>
      <c r="CN223" s="255"/>
      <c r="CO223" s="255"/>
      <c r="CP223" s="255"/>
      <c r="CQ223" s="255"/>
      <c r="CR223" s="255"/>
      <c r="CS223" s="255"/>
      <c r="CT223" s="255"/>
      <c r="CU223" s="255"/>
      <c r="CV223" s="255"/>
      <c r="CW223" s="255"/>
      <c r="CX223" s="255"/>
      <c r="CY223" s="255"/>
      <c r="CZ223" s="255"/>
      <c r="DA223" s="255"/>
      <c r="DB223" s="255"/>
      <c r="DC223" s="255"/>
      <c r="DD223" s="255"/>
      <c r="DE223" s="255"/>
      <c r="DF223" s="255"/>
      <c r="DG223" s="255"/>
      <c r="DH223" s="255"/>
      <c r="DI223" s="255"/>
      <c r="DJ223" s="255"/>
      <c r="DK223" s="255"/>
      <c r="DL223" s="255"/>
    </row>
    <row r="224" spans="1:116" x14ac:dyDescent="0.25">
      <c r="A224" s="255"/>
      <c r="B224" s="255"/>
      <c r="C224" s="255"/>
      <c r="D224" s="255"/>
      <c r="E224" s="255"/>
      <c r="F224" s="255"/>
      <c r="G224" s="255"/>
      <c r="H224" s="255"/>
      <c r="I224" s="255"/>
      <c r="J224" s="255"/>
      <c r="K224" s="255"/>
      <c r="L224" s="255"/>
      <c r="M224" s="255"/>
      <c r="N224" s="255"/>
      <c r="O224" s="255"/>
      <c r="P224" s="255"/>
      <c r="Q224" s="255"/>
      <c r="R224" s="255"/>
      <c r="S224" s="255"/>
      <c r="T224" s="255"/>
      <c r="U224" s="255"/>
      <c r="V224" s="255"/>
      <c r="W224" s="255"/>
      <c r="X224" s="255"/>
      <c r="Y224" s="255"/>
      <c r="Z224" s="255"/>
      <c r="AA224" s="255"/>
      <c r="AB224" s="255"/>
      <c r="AC224" s="255"/>
      <c r="AD224" s="255"/>
      <c r="AE224" s="255"/>
      <c r="AF224" s="255"/>
      <c r="AG224" s="255"/>
      <c r="AH224" s="255"/>
      <c r="AI224" s="255"/>
      <c r="AJ224" s="255"/>
      <c r="AK224" s="255"/>
      <c r="AL224" s="255"/>
      <c r="AM224" s="255"/>
      <c r="AN224" s="255"/>
      <c r="AO224" s="255"/>
      <c r="AP224" s="255"/>
      <c r="AQ224" s="255"/>
      <c r="AR224" s="255"/>
      <c r="AS224" s="255"/>
      <c r="AT224" s="255"/>
      <c r="AU224" s="255"/>
      <c r="AV224" s="255"/>
      <c r="AW224" s="255"/>
      <c r="AX224" s="255"/>
      <c r="AY224" s="255"/>
      <c r="AZ224" s="255"/>
      <c r="BA224" s="255"/>
      <c r="BB224" s="255"/>
      <c r="BC224" s="255"/>
      <c r="BD224" s="255"/>
      <c r="BE224" s="255"/>
      <c r="BF224" s="255"/>
      <c r="BG224" s="255"/>
      <c r="BH224" s="255"/>
      <c r="BI224" s="255"/>
      <c r="BJ224" s="255"/>
      <c r="BK224" s="255"/>
      <c r="BL224" s="255"/>
      <c r="BM224" s="255"/>
      <c r="BN224" s="255"/>
      <c r="BO224" s="255"/>
      <c r="BP224" s="255"/>
      <c r="BQ224" s="255"/>
      <c r="BR224" s="255"/>
      <c r="BS224" s="255"/>
      <c r="BT224" s="255"/>
      <c r="BU224" s="255"/>
      <c r="BV224" s="255"/>
      <c r="BW224" s="255"/>
      <c r="BX224" s="255"/>
      <c r="BY224" s="255"/>
      <c r="BZ224" s="255"/>
      <c r="CA224" s="255"/>
      <c r="CB224" s="255"/>
      <c r="CC224" s="255"/>
      <c r="CD224" s="255"/>
      <c r="CE224" s="255"/>
      <c r="CF224" s="255"/>
      <c r="CG224" s="255"/>
      <c r="CH224" s="255"/>
      <c r="CI224" s="255"/>
      <c r="CJ224" s="255"/>
      <c r="CK224" s="255"/>
      <c r="CL224" s="255"/>
      <c r="CM224" s="255"/>
      <c r="CN224" s="255"/>
      <c r="CO224" s="255"/>
      <c r="CP224" s="255"/>
      <c r="CQ224" s="255"/>
      <c r="CR224" s="255"/>
      <c r="CS224" s="255"/>
      <c r="CT224" s="255"/>
      <c r="CU224" s="255"/>
      <c r="CV224" s="255"/>
      <c r="CW224" s="255"/>
      <c r="CX224" s="255"/>
      <c r="CY224" s="255"/>
      <c r="CZ224" s="255"/>
      <c r="DA224" s="255"/>
      <c r="DB224" s="255"/>
      <c r="DC224" s="255"/>
      <c r="DD224" s="255"/>
      <c r="DE224" s="255"/>
      <c r="DF224" s="255"/>
      <c r="DG224" s="255"/>
      <c r="DH224" s="255"/>
      <c r="DI224" s="255"/>
      <c r="DJ224" s="255"/>
      <c r="DK224" s="255"/>
      <c r="DL224" s="255"/>
    </row>
    <row r="225" spans="1:116" x14ac:dyDescent="0.25">
      <c r="A225" s="255"/>
      <c r="B225" s="255"/>
      <c r="C225" s="255"/>
      <c r="D225" s="255"/>
      <c r="E225" s="255"/>
      <c r="F225" s="255"/>
      <c r="G225" s="255"/>
      <c r="H225" s="255"/>
      <c r="I225" s="255"/>
      <c r="J225" s="255"/>
      <c r="K225" s="255"/>
      <c r="L225" s="255"/>
      <c r="M225" s="255"/>
      <c r="N225" s="255"/>
      <c r="O225" s="255"/>
      <c r="P225" s="255"/>
      <c r="Q225" s="255"/>
      <c r="R225" s="255"/>
      <c r="S225" s="255"/>
      <c r="T225" s="255"/>
      <c r="U225" s="255"/>
      <c r="V225" s="255"/>
      <c r="W225" s="255"/>
      <c r="X225" s="255"/>
      <c r="Y225" s="255"/>
      <c r="Z225" s="255"/>
      <c r="AA225" s="255"/>
      <c r="AB225" s="255"/>
      <c r="AC225" s="255"/>
      <c r="AD225" s="255"/>
      <c r="AE225" s="255"/>
      <c r="AF225" s="255"/>
      <c r="AG225" s="255"/>
      <c r="AH225" s="255"/>
      <c r="AI225" s="255"/>
      <c r="AJ225" s="255"/>
      <c r="AK225" s="255"/>
      <c r="AL225" s="255"/>
      <c r="AM225" s="255"/>
      <c r="AN225" s="255"/>
      <c r="AO225" s="255"/>
      <c r="AP225" s="255"/>
      <c r="AQ225" s="255"/>
      <c r="AR225" s="255"/>
      <c r="AS225" s="255"/>
      <c r="AT225" s="255"/>
      <c r="AU225" s="255"/>
      <c r="AV225" s="255"/>
      <c r="AW225" s="255"/>
      <c r="AX225" s="255"/>
      <c r="AY225" s="255"/>
      <c r="AZ225" s="255"/>
      <c r="BA225" s="255"/>
      <c r="BB225" s="255"/>
      <c r="BC225" s="255"/>
      <c r="BD225" s="255"/>
      <c r="BE225" s="255"/>
      <c r="BF225" s="255"/>
      <c r="BG225" s="255"/>
      <c r="BH225" s="255"/>
      <c r="BI225" s="255"/>
      <c r="BJ225" s="255"/>
      <c r="BK225" s="255"/>
      <c r="BL225" s="255"/>
      <c r="BM225" s="255"/>
      <c r="BN225" s="255"/>
      <c r="BO225" s="255"/>
      <c r="BP225" s="255"/>
      <c r="BQ225" s="255"/>
      <c r="BR225" s="255"/>
      <c r="BS225" s="255"/>
      <c r="BT225" s="255"/>
      <c r="BU225" s="255"/>
      <c r="BV225" s="255"/>
      <c r="BW225" s="255"/>
      <c r="BX225" s="255"/>
      <c r="BY225" s="255"/>
      <c r="BZ225" s="255"/>
      <c r="CA225" s="255"/>
      <c r="CB225" s="255"/>
      <c r="CC225" s="255"/>
      <c r="CD225" s="255"/>
      <c r="CE225" s="255"/>
      <c r="CF225" s="255"/>
      <c r="CG225" s="255"/>
      <c r="CH225" s="255"/>
      <c r="CI225" s="255"/>
      <c r="CJ225" s="255"/>
      <c r="CK225" s="255"/>
      <c r="CL225" s="255"/>
      <c r="CM225" s="255"/>
      <c r="CN225" s="255"/>
      <c r="CO225" s="255"/>
      <c r="CP225" s="255"/>
      <c r="CQ225" s="255"/>
      <c r="CR225" s="255"/>
      <c r="CS225" s="255"/>
      <c r="CT225" s="255"/>
      <c r="CU225" s="255"/>
      <c r="CV225" s="255"/>
      <c r="CW225" s="255"/>
      <c r="CX225" s="255"/>
      <c r="CY225" s="255"/>
      <c r="CZ225" s="255"/>
      <c r="DA225" s="255"/>
      <c r="DB225" s="255"/>
      <c r="DC225" s="255"/>
      <c r="DD225" s="255"/>
      <c r="DE225" s="255"/>
      <c r="DF225" s="255"/>
      <c r="DG225" s="255"/>
      <c r="DH225" s="255"/>
      <c r="DI225" s="255"/>
      <c r="DJ225" s="255"/>
      <c r="DK225" s="255"/>
      <c r="DL225" s="255"/>
    </row>
    <row r="226" spans="1:116" x14ac:dyDescent="0.25">
      <c r="A226" s="255"/>
      <c r="B226" s="255"/>
      <c r="C226" s="255"/>
      <c r="D226" s="255"/>
      <c r="E226" s="255"/>
      <c r="F226" s="255"/>
      <c r="G226" s="255"/>
      <c r="H226" s="255"/>
      <c r="I226" s="255"/>
      <c r="J226" s="255"/>
      <c r="K226" s="255"/>
      <c r="L226" s="255"/>
      <c r="M226" s="255"/>
      <c r="N226" s="255"/>
      <c r="O226" s="255"/>
      <c r="P226" s="255"/>
      <c r="Q226" s="255"/>
      <c r="R226" s="255"/>
      <c r="S226" s="255"/>
      <c r="T226" s="255"/>
      <c r="U226" s="255"/>
      <c r="V226" s="255"/>
      <c r="W226" s="255"/>
      <c r="X226" s="255"/>
      <c r="Y226" s="255"/>
      <c r="Z226" s="255"/>
      <c r="AA226" s="255"/>
      <c r="AB226" s="255"/>
      <c r="AC226" s="255"/>
      <c r="AD226" s="255"/>
      <c r="AE226" s="255"/>
      <c r="AF226" s="255"/>
      <c r="AG226" s="255"/>
      <c r="AH226" s="255"/>
      <c r="AI226" s="255"/>
      <c r="AJ226" s="255"/>
      <c r="AK226" s="255"/>
      <c r="AL226" s="255"/>
      <c r="AM226" s="255"/>
      <c r="AN226" s="255"/>
      <c r="AO226" s="255"/>
      <c r="AP226" s="255"/>
      <c r="AQ226" s="255"/>
      <c r="AR226" s="255"/>
      <c r="AS226" s="255"/>
      <c r="AT226" s="255"/>
      <c r="AU226" s="255"/>
      <c r="AV226" s="255"/>
      <c r="AW226" s="255"/>
      <c r="AX226" s="255"/>
      <c r="AY226" s="255"/>
      <c r="AZ226" s="255"/>
      <c r="BA226" s="255"/>
      <c r="BB226" s="255"/>
      <c r="BC226" s="255"/>
      <c r="BD226" s="255"/>
      <c r="BE226" s="255"/>
      <c r="BF226" s="255"/>
      <c r="BG226" s="255"/>
      <c r="BH226" s="255"/>
      <c r="BI226" s="255"/>
      <c r="BJ226" s="255"/>
      <c r="BK226" s="255"/>
      <c r="BL226" s="255"/>
      <c r="BM226" s="255"/>
      <c r="BN226" s="255"/>
      <c r="BO226" s="255"/>
      <c r="BP226" s="255"/>
      <c r="BQ226" s="255"/>
      <c r="BR226" s="255"/>
      <c r="BS226" s="255"/>
      <c r="BT226" s="255"/>
      <c r="BU226" s="255"/>
      <c r="BV226" s="255"/>
      <c r="BW226" s="255"/>
      <c r="BX226" s="255"/>
      <c r="BY226" s="255"/>
      <c r="BZ226" s="255"/>
      <c r="CA226" s="255"/>
      <c r="CB226" s="255"/>
      <c r="CC226" s="255"/>
      <c r="CD226" s="255"/>
      <c r="CE226" s="255"/>
      <c r="CF226" s="255"/>
      <c r="CG226" s="255"/>
      <c r="CH226" s="255"/>
      <c r="CI226" s="255"/>
      <c r="CJ226" s="255"/>
      <c r="CK226" s="255"/>
      <c r="CL226" s="255"/>
      <c r="CM226" s="255"/>
      <c r="CN226" s="255"/>
      <c r="CO226" s="255"/>
      <c r="CP226" s="255"/>
      <c r="CQ226" s="255"/>
      <c r="CR226" s="255"/>
      <c r="CS226" s="255"/>
      <c r="CT226" s="255"/>
      <c r="CU226" s="255"/>
      <c r="CV226" s="255"/>
      <c r="CW226" s="255"/>
      <c r="CX226" s="255"/>
      <c r="CY226" s="255"/>
      <c r="CZ226" s="255"/>
      <c r="DA226" s="255"/>
      <c r="DB226" s="255"/>
      <c r="DC226" s="255"/>
      <c r="DD226" s="255"/>
      <c r="DE226" s="255"/>
      <c r="DF226" s="255"/>
      <c r="DG226" s="255"/>
      <c r="DH226" s="255"/>
      <c r="DI226" s="255"/>
      <c r="DJ226" s="255"/>
      <c r="DK226" s="255"/>
      <c r="DL226" s="255"/>
    </row>
    <row r="227" spans="1:116" x14ac:dyDescent="0.25">
      <c r="A227" s="255"/>
      <c r="B227" s="255"/>
      <c r="C227" s="255"/>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c r="AA227" s="255"/>
      <c r="AB227" s="255"/>
      <c r="AC227" s="255"/>
      <c r="AD227" s="255"/>
      <c r="AE227" s="255"/>
      <c r="AF227" s="255"/>
      <c r="AG227" s="255"/>
      <c r="AH227" s="255"/>
      <c r="AI227" s="255"/>
      <c r="AJ227" s="255"/>
      <c r="AK227" s="255"/>
      <c r="AL227" s="255"/>
      <c r="AM227" s="255"/>
      <c r="AN227" s="255"/>
      <c r="AO227" s="255"/>
      <c r="AP227" s="255"/>
      <c r="AQ227" s="255"/>
      <c r="AR227" s="255"/>
      <c r="AS227" s="255"/>
      <c r="AT227" s="255"/>
      <c r="AU227" s="255"/>
      <c r="AV227" s="255"/>
      <c r="AW227" s="255"/>
      <c r="AX227" s="255"/>
      <c r="AY227" s="255"/>
      <c r="AZ227" s="255"/>
      <c r="BA227" s="255"/>
      <c r="BB227" s="255"/>
      <c r="BC227" s="255"/>
      <c r="BD227" s="255"/>
      <c r="BE227" s="255"/>
      <c r="BF227" s="255"/>
      <c r="BG227" s="255"/>
      <c r="BH227" s="255"/>
      <c r="BI227" s="255"/>
      <c r="BJ227" s="255"/>
      <c r="BK227" s="255"/>
      <c r="BL227" s="255"/>
      <c r="BM227" s="255"/>
      <c r="BN227" s="255"/>
      <c r="BO227" s="255"/>
      <c r="BP227" s="255"/>
      <c r="BQ227" s="255"/>
      <c r="BR227" s="255"/>
      <c r="BS227" s="255"/>
      <c r="BT227" s="255"/>
      <c r="BU227" s="255"/>
      <c r="BV227" s="255"/>
      <c r="BW227" s="255"/>
      <c r="BX227" s="255"/>
      <c r="BY227" s="255"/>
      <c r="BZ227" s="255"/>
      <c r="CA227" s="255"/>
      <c r="CB227" s="255"/>
      <c r="CC227" s="255"/>
      <c r="CD227" s="255"/>
      <c r="CE227" s="255"/>
      <c r="CF227" s="255"/>
      <c r="CG227" s="255"/>
      <c r="CH227" s="255"/>
      <c r="CI227" s="255"/>
      <c r="CJ227" s="255"/>
      <c r="CK227" s="255"/>
      <c r="CL227" s="255"/>
      <c r="CM227" s="255"/>
      <c r="CN227" s="255"/>
      <c r="CO227" s="255"/>
      <c r="CP227" s="255"/>
      <c r="CQ227" s="255"/>
      <c r="CR227" s="255"/>
      <c r="CS227" s="255"/>
      <c r="CT227" s="255"/>
      <c r="CU227" s="255"/>
      <c r="CV227" s="255"/>
      <c r="CW227" s="255"/>
      <c r="CX227" s="255"/>
      <c r="CY227" s="255"/>
      <c r="CZ227" s="255"/>
      <c r="DA227" s="255"/>
      <c r="DB227" s="255"/>
      <c r="DC227" s="255"/>
      <c r="DD227" s="255"/>
      <c r="DE227" s="255"/>
      <c r="DF227" s="255"/>
      <c r="DG227" s="255"/>
      <c r="DH227" s="255"/>
      <c r="DI227" s="255"/>
      <c r="DJ227" s="255"/>
      <c r="DK227" s="255"/>
      <c r="DL227" s="255"/>
    </row>
    <row r="228" spans="1:116" x14ac:dyDescent="0.25">
      <c r="A228" s="255"/>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c r="AA228" s="255"/>
      <c r="AB228" s="255"/>
      <c r="AC228" s="255"/>
      <c r="AD228" s="255"/>
      <c r="AE228" s="255"/>
      <c r="AF228" s="255"/>
      <c r="AG228" s="255"/>
      <c r="AH228" s="255"/>
      <c r="AI228" s="255"/>
      <c r="AJ228" s="255"/>
      <c r="AK228" s="255"/>
      <c r="AL228" s="255"/>
      <c r="AM228" s="255"/>
      <c r="AN228" s="255"/>
      <c r="AO228" s="255"/>
      <c r="AP228" s="255"/>
      <c r="AQ228" s="255"/>
      <c r="AR228" s="255"/>
      <c r="AS228" s="255"/>
      <c r="AT228" s="255"/>
      <c r="AU228" s="255"/>
      <c r="AV228" s="255"/>
      <c r="AW228" s="255"/>
      <c r="AX228" s="255"/>
      <c r="AY228" s="255"/>
      <c r="AZ228" s="255"/>
      <c r="BA228" s="255"/>
      <c r="BB228" s="255"/>
      <c r="BC228" s="255"/>
      <c r="BD228" s="255"/>
      <c r="BE228" s="255"/>
      <c r="BF228" s="255"/>
      <c r="BG228" s="255"/>
      <c r="BH228" s="255"/>
      <c r="BI228" s="255"/>
      <c r="BJ228" s="255"/>
      <c r="BK228" s="255"/>
      <c r="BL228" s="255"/>
      <c r="BM228" s="255"/>
      <c r="BN228" s="255"/>
      <c r="BO228" s="255"/>
      <c r="BP228" s="255"/>
      <c r="BQ228" s="255"/>
      <c r="BR228" s="255"/>
      <c r="BS228" s="255"/>
      <c r="BT228" s="255"/>
      <c r="BU228" s="255"/>
      <c r="BV228" s="255"/>
      <c r="BW228" s="255"/>
      <c r="BX228" s="255"/>
      <c r="BY228" s="255"/>
      <c r="BZ228" s="255"/>
      <c r="CA228" s="255"/>
      <c r="CB228" s="255"/>
      <c r="CC228" s="255"/>
      <c r="CD228" s="255"/>
      <c r="CE228" s="255"/>
      <c r="CF228" s="255"/>
      <c r="CG228" s="255"/>
      <c r="CH228" s="255"/>
      <c r="CI228" s="255"/>
      <c r="CJ228" s="255"/>
      <c r="CK228" s="255"/>
      <c r="CL228" s="255"/>
      <c r="CM228" s="255"/>
      <c r="CN228" s="255"/>
      <c r="CO228" s="255"/>
      <c r="CP228" s="255"/>
      <c r="CQ228" s="255"/>
      <c r="CR228" s="255"/>
      <c r="CS228" s="255"/>
      <c r="CT228" s="255"/>
      <c r="CU228" s="255"/>
      <c r="CV228" s="255"/>
      <c r="CW228" s="255"/>
      <c r="CX228" s="255"/>
      <c r="CY228" s="255"/>
      <c r="CZ228" s="255"/>
      <c r="DA228" s="255"/>
      <c r="DB228" s="255"/>
      <c r="DC228" s="255"/>
      <c r="DD228" s="255"/>
      <c r="DE228" s="255"/>
      <c r="DF228" s="255"/>
      <c r="DG228" s="255"/>
      <c r="DH228" s="255"/>
      <c r="DI228" s="255"/>
      <c r="DJ228" s="255"/>
      <c r="DK228" s="255"/>
      <c r="DL228" s="255"/>
    </row>
    <row r="229" spans="1:116" x14ac:dyDescent="0.25">
      <c r="A229" s="255"/>
      <c r="B229" s="255"/>
      <c r="C229" s="255"/>
      <c r="D229" s="255"/>
      <c r="E229" s="255"/>
      <c r="F229" s="255"/>
      <c r="G229" s="255"/>
      <c r="H229" s="255"/>
      <c r="I229" s="255"/>
      <c r="J229" s="255"/>
      <c r="K229" s="255"/>
      <c r="L229" s="255"/>
      <c r="M229" s="255"/>
      <c r="N229" s="255"/>
      <c r="O229" s="255"/>
      <c r="P229" s="255"/>
      <c r="Q229" s="255"/>
      <c r="R229" s="255"/>
      <c r="S229" s="255"/>
      <c r="T229" s="255"/>
      <c r="U229" s="255"/>
      <c r="V229" s="255"/>
      <c r="W229" s="255"/>
      <c r="X229" s="255"/>
      <c r="Y229" s="255"/>
      <c r="Z229" s="255"/>
      <c r="AA229" s="255"/>
      <c r="AB229" s="255"/>
      <c r="AC229" s="255"/>
      <c r="AD229" s="255"/>
      <c r="AE229" s="255"/>
      <c r="AF229" s="255"/>
      <c r="AG229" s="255"/>
      <c r="AH229" s="255"/>
      <c r="AI229" s="255"/>
      <c r="AJ229" s="255"/>
      <c r="AK229" s="255"/>
      <c r="AL229" s="255"/>
      <c r="AM229" s="255"/>
      <c r="AN229" s="255"/>
      <c r="AO229" s="255"/>
      <c r="AP229" s="255"/>
      <c r="AQ229" s="255"/>
      <c r="AR229" s="255"/>
      <c r="AS229" s="255"/>
      <c r="AT229" s="255"/>
      <c r="AU229" s="255"/>
      <c r="AV229" s="255"/>
      <c r="AW229" s="255"/>
      <c r="AX229" s="255"/>
      <c r="AY229" s="255"/>
      <c r="AZ229" s="255"/>
      <c r="BA229" s="255"/>
      <c r="BB229" s="255"/>
      <c r="BC229" s="255"/>
      <c r="BD229" s="255"/>
      <c r="BE229" s="255"/>
      <c r="BF229" s="255"/>
      <c r="BG229" s="255"/>
      <c r="BH229" s="255"/>
      <c r="BI229" s="255"/>
      <c r="BJ229" s="255"/>
      <c r="BK229" s="255"/>
      <c r="BL229" s="255"/>
      <c r="BM229" s="255"/>
      <c r="BN229" s="255"/>
      <c r="BO229" s="255"/>
      <c r="BP229" s="255"/>
      <c r="BQ229" s="255"/>
      <c r="BR229" s="255"/>
      <c r="BS229" s="255"/>
      <c r="BT229" s="255"/>
      <c r="BU229" s="255"/>
      <c r="BV229" s="255"/>
      <c r="BW229" s="255"/>
      <c r="BX229" s="255"/>
      <c r="BY229" s="255"/>
      <c r="BZ229" s="255"/>
      <c r="CA229" s="255"/>
      <c r="CB229" s="255"/>
      <c r="CC229" s="255"/>
      <c r="CD229" s="255"/>
      <c r="CE229" s="255"/>
      <c r="CF229" s="255"/>
      <c r="CG229" s="255"/>
      <c r="CH229" s="255"/>
      <c r="CI229" s="255"/>
      <c r="CJ229" s="255"/>
      <c r="CK229" s="255"/>
      <c r="CL229" s="255"/>
      <c r="CM229" s="255"/>
      <c r="CN229" s="255"/>
      <c r="CO229" s="255"/>
      <c r="CP229" s="255"/>
      <c r="CQ229" s="255"/>
      <c r="CR229" s="255"/>
      <c r="CS229" s="255"/>
      <c r="CT229" s="255"/>
      <c r="CU229" s="255"/>
      <c r="CV229" s="255"/>
      <c r="CW229" s="255"/>
      <c r="CX229" s="255"/>
      <c r="CY229" s="255"/>
      <c r="CZ229" s="255"/>
      <c r="DA229" s="255"/>
      <c r="DB229" s="255"/>
      <c r="DC229" s="255"/>
      <c r="DD229" s="255"/>
      <c r="DE229" s="255"/>
      <c r="DF229" s="255"/>
      <c r="DG229" s="255"/>
      <c r="DH229" s="255"/>
      <c r="DI229" s="255"/>
      <c r="DJ229" s="255"/>
      <c r="DK229" s="255"/>
      <c r="DL229" s="255"/>
    </row>
    <row r="230" spans="1:116" x14ac:dyDescent="0.25">
      <c r="A230" s="255"/>
      <c r="B230" s="255"/>
      <c r="C230" s="255"/>
      <c r="D230" s="255"/>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c r="AA230" s="255"/>
      <c r="AB230" s="255"/>
      <c r="AC230" s="255"/>
      <c r="AD230" s="255"/>
      <c r="AE230" s="255"/>
      <c r="AF230" s="255"/>
      <c r="AG230" s="255"/>
      <c r="AH230" s="255"/>
      <c r="AI230" s="255"/>
      <c r="AJ230" s="255"/>
      <c r="AK230" s="255"/>
      <c r="AL230" s="255"/>
      <c r="AM230" s="255"/>
      <c r="AN230" s="255"/>
      <c r="AO230" s="255"/>
      <c r="AP230" s="255"/>
      <c r="AQ230" s="255"/>
      <c r="AR230" s="255"/>
      <c r="AS230" s="255"/>
      <c r="AT230" s="255"/>
      <c r="AU230" s="255"/>
      <c r="AV230" s="255"/>
      <c r="AW230" s="255"/>
      <c r="AX230" s="255"/>
      <c r="AY230" s="255"/>
      <c r="AZ230" s="255"/>
      <c r="BA230" s="255"/>
      <c r="BB230" s="255"/>
      <c r="BC230" s="255"/>
      <c r="BD230" s="255"/>
      <c r="BE230" s="255"/>
      <c r="BF230" s="255"/>
      <c r="BG230" s="255"/>
      <c r="BH230" s="255"/>
      <c r="BI230" s="255"/>
      <c r="BJ230" s="255"/>
      <c r="BK230" s="255"/>
      <c r="BL230" s="255"/>
      <c r="BM230" s="255"/>
      <c r="BN230" s="255"/>
      <c r="BO230" s="255"/>
      <c r="BP230" s="255"/>
      <c r="BQ230" s="255"/>
      <c r="BR230" s="255"/>
      <c r="BS230" s="255"/>
      <c r="BT230" s="255"/>
      <c r="BU230" s="255"/>
      <c r="BV230" s="255"/>
      <c r="BW230" s="255"/>
      <c r="BX230" s="255"/>
      <c r="BY230" s="255"/>
      <c r="BZ230" s="255"/>
      <c r="CA230" s="255"/>
      <c r="CB230" s="255"/>
      <c r="CC230" s="255"/>
      <c r="CD230" s="255"/>
      <c r="CE230" s="255"/>
      <c r="CF230" s="255"/>
      <c r="CG230" s="255"/>
      <c r="CH230" s="255"/>
      <c r="CI230" s="255"/>
      <c r="CJ230" s="255"/>
      <c r="CK230" s="255"/>
      <c r="CL230" s="255"/>
      <c r="CM230" s="255"/>
      <c r="CN230" s="255"/>
      <c r="CO230" s="255"/>
      <c r="CP230" s="255"/>
      <c r="CQ230" s="255"/>
      <c r="CR230" s="255"/>
      <c r="CS230" s="255"/>
      <c r="CT230" s="255"/>
      <c r="CU230" s="255"/>
      <c r="CV230" s="255"/>
      <c r="CW230" s="255"/>
      <c r="CX230" s="255"/>
      <c r="CY230" s="255"/>
      <c r="CZ230" s="255"/>
      <c r="DA230" s="255"/>
      <c r="DB230" s="255"/>
      <c r="DC230" s="255"/>
      <c r="DD230" s="255"/>
      <c r="DE230" s="255"/>
      <c r="DF230" s="255"/>
      <c r="DG230" s="255"/>
      <c r="DH230" s="255"/>
      <c r="DI230" s="255"/>
      <c r="DJ230" s="255"/>
      <c r="DK230" s="255"/>
      <c r="DL230" s="255"/>
    </row>
    <row r="231" spans="1:116" x14ac:dyDescent="0.25">
      <c r="A231" s="255"/>
      <c r="B231" s="255"/>
      <c r="C231" s="255"/>
      <c r="D231" s="255"/>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c r="AA231" s="255"/>
      <c r="AB231" s="255"/>
      <c r="AC231" s="255"/>
      <c r="AD231" s="255"/>
      <c r="AE231" s="255"/>
      <c r="AF231" s="255"/>
      <c r="AG231" s="255"/>
      <c r="AH231" s="255"/>
      <c r="AI231" s="255"/>
      <c r="AJ231" s="255"/>
      <c r="AK231" s="255"/>
      <c r="AL231" s="255"/>
      <c r="AM231" s="255"/>
      <c r="AN231" s="255"/>
      <c r="AO231" s="255"/>
      <c r="AP231" s="255"/>
      <c r="AQ231" s="255"/>
      <c r="AR231" s="255"/>
      <c r="AS231" s="255"/>
      <c r="AT231" s="255"/>
      <c r="AU231" s="255"/>
      <c r="AV231" s="255"/>
      <c r="AW231" s="255"/>
      <c r="AX231" s="255"/>
      <c r="AY231" s="255"/>
      <c r="AZ231" s="255"/>
      <c r="BA231" s="255"/>
      <c r="BB231" s="255"/>
      <c r="BC231" s="255"/>
      <c r="BD231" s="255"/>
      <c r="BE231" s="255"/>
      <c r="BF231" s="255"/>
      <c r="BG231" s="255"/>
      <c r="BH231" s="255"/>
      <c r="BI231" s="255"/>
      <c r="BJ231" s="255"/>
      <c r="BK231" s="255"/>
      <c r="BL231" s="255"/>
      <c r="BM231" s="255"/>
      <c r="BN231" s="255"/>
      <c r="BO231" s="255"/>
      <c r="BP231" s="255"/>
      <c r="BQ231" s="255"/>
      <c r="BR231" s="255"/>
      <c r="BS231" s="255"/>
      <c r="BT231" s="255"/>
      <c r="BU231" s="255"/>
      <c r="BV231" s="255"/>
      <c r="BW231" s="255"/>
      <c r="BX231" s="255"/>
      <c r="BY231" s="255"/>
      <c r="BZ231" s="255"/>
      <c r="CA231" s="255"/>
      <c r="CB231" s="255"/>
      <c r="CC231" s="255"/>
      <c r="CD231" s="255"/>
      <c r="CE231" s="255"/>
      <c r="CF231" s="255"/>
      <c r="CG231" s="255"/>
      <c r="CH231" s="255"/>
      <c r="CI231" s="255"/>
      <c r="CJ231" s="255"/>
      <c r="CK231" s="255"/>
      <c r="CL231" s="255"/>
      <c r="CM231" s="255"/>
      <c r="CN231" s="255"/>
      <c r="CO231" s="255"/>
      <c r="CP231" s="255"/>
      <c r="CQ231" s="255"/>
      <c r="CR231" s="255"/>
      <c r="CS231" s="255"/>
      <c r="CT231" s="255"/>
      <c r="CU231" s="255"/>
      <c r="CV231" s="255"/>
      <c r="CW231" s="255"/>
      <c r="CX231" s="255"/>
      <c r="CY231" s="255"/>
      <c r="CZ231" s="255"/>
      <c r="DA231" s="255"/>
      <c r="DB231" s="255"/>
      <c r="DC231" s="255"/>
      <c r="DD231" s="255"/>
      <c r="DE231" s="255"/>
      <c r="DF231" s="255"/>
      <c r="DG231" s="255"/>
      <c r="DH231" s="255"/>
      <c r="DI231" s="255"/>
      <c r="DJ231" s="255"/>
      <c r="DK231" s="255"/>
      <c r="DL231" s="255"/>
    </row>
    <row r="232" spans="1:116" x14ac:dyDescent="0.25">
      <c r="A232" s="255"/>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55"/>
      <c r="AH232" s="255"/>
      <c r="AI232" s="255"/>
      <c r="AJ232" s="255"/>
      <c r="AK232" s="255"/>
      <c r="AL232" s="255"/>
      <c r="AM232" s="255"/>
      <c r="AN232" s="255"/>
      <c r="AO232" s="255"/>
      <c r="AP232" s="255"/>
      <c r="AQ232" s="255"/>
      <c r="AR232" s="255"/>
      <c r="AS232" s="255"/>
      <c r="AT232" s="255"/>
      <c r="AU232" s="255"/>
      <c r="AV232" s="255"/>
      <c r="AW232" s="255"/>
      <c r="AX232" s="255"/>
      <c r="AY232" s="255"/>
      <c r="AZ232" s="255"/>
      <c r="BA232" s="255"/>
      <c r="BB232" s="255"/>
      <c r="BC232" s="255"/>
      <c r="BD232" s="255"/>
      <c r="BE232" s="255"/>
      <c r="BF232" s="255"/>
      <c r="BG232" s="255"/>
      <c r="BH232" s="255"/>
      <c r="BI232" s="255"/>
      <c r="BJ232" s="255"/>
      <c r="BK232" s="255"/>
      <c r="BL232" s="255"/>
      <c r="BM232" s="255"/>
      <c r="BN232" s="255"/>
      <c r="BO232" s="255"/>
      <c r="BP232" s="255"/>
      <c r="BQ232" s="255"/>
      <c r="BR232" s="255"/>
      <c r="BS232" s="255"/>
      <c r="BT232" s="255"/>
      <c r="BU232" s="255"/>
      <c r="BV232" s="255"/>
      <c r="BW232" s="255"/>
      <c r="BX232" s="255"/>
      <c r="BY232" s="255"/>
      <c r="BZ232" s="255"/>
      <c r="CA232" s="255"/>
      <c r="CB232" s="255"/>
      <c r="CC232" s="255"/>
      <c r="CD232" s="255"/>
      <c r="CE232" s="255"/>
      <c r="CF232" s="255"/>
      <c r="CG232" s="255"/>
      <c r="CH232" s="255"/>
      <c r="CI232" s="255"/>
      <c r="CJ232" s="255"/>
      <c r="CK232" s="255"/>
      <c r="CL232" s="255"/>
      <c r="CM232" s="255"/>
      <c r="CN232" s="255"/>
      <c r="CO232" s="255"/>
      <c r="CP232" s="255"/>
      <c r="CQ232" s="255"/>
      <c r="CR232" s="255"/>
      <c r="CS232" s="255"/>
      <c r="CT232" s="255"/>
      <c r="CU232" s="255"/>
      <c r="CV232" s="255"/>
      <c r="CW232" s="255"/>
      <c r="CX232" s="255"/>
      <c r="CY232" s="255"/>
      <c r="CZ232" s="255"/>
      <c r="DA232" s="255"/>
      <c r="DB232" s="255"/>
      <c r="DC232" s="255"/>
      <c r="DD232" s="255"/>
      <c r="DE232" s="255"/>
      <c r="DF232" s="255"/>
      <c r="DG232" s="255"/>
      <c r="DH232" s="255"/>
      <c r="DI232" s="255"/>
      <c r="DJ232" s="255"/>
      <c r="DK232" s="255"/>
      <c r="DL232" s="255"/>
    </row>
    <row r="233" spans="1:116" x14ac:dyDescent="0.25">
      <c r="A233" s="255"/>
      <c r="B233" s="255"/>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c r="AA233" s="255"/>
      <c r="AB233" s="255"/>
      <c r="AC233" s="255"/>
      <c r="AD233" s="255"/>
      <c r="AE233" s="255"/>
      <c r="AF233" s="255"/>
      <c r="AG233" s="255"/>
      <c r="AH233" s="255"/>
      <c r="AI233" s="255"/>
      <c r="AJ233" s="255"/>
      <c r="AK233" s="255"/>
      <c r="AL233" s="255"/>
      <c r="AM233" s="255"/>
      <c r="AN233" s="255"/>
      <c r="AO233" s="255"/>
      <c r="AP233" s="255"/>
      <c r="AQ233" s="255"/>
      <c r="AR233" s="255"/>
      <c r="AS233" s="255"/>
      <c r="AT233" s="255"/>
      <c r="AU233" s="255"/>
      <c r="AV233" s="255"/>
      <c r="AW233" s="255"/>
      <c r="AX233" s="255"/>
      <c r="AY233" s="255"/>
      <c r="AZ233" s="255"/>
      <c r="BA233" s="255"/>
      <c r="BB233" s="255"/>
      <c r="BC233" s="255"/>
      <c r="BD233" s="255"/>
      <c r="BE233" s="255"/>
      <c r="BF233" s="255"/>
      <c r="BG233" s="255"/>
      <c r="BH233" s="255"/>
      <c r="BI233" s="255"/>
      <c r="BJ233" s="255"/>
      <c r="BK233" s="255"/>
      <c r="BL233" s="255"/>
      <c r="BM233" s="255"/>
      <c r="BN233" s="255"/>
      <c r="BO233" s="255"/>
      <c r="BP233" s="255"/>
      <c r="BQ233" s="255"/>
      <c r="BR233" s="255"/>
      <c r="BS233" s="255"/>
      <c r="BT233" s="255"/>
      <c r="BU233" s="255"/>
      <c r="BV233" s="255"/>
      <c r="BW233" s="255"/>
      <c r="BX233" s="255"/>
      <c r="BY233" s="255"/>
      <c r="BZ233" s="255"/>
      <c r="CA233" s="255"/>
      <c r="CB233" s="255"/>
      <c r="CC233" s="255"/>
      <c r="CD233" s="255"/>
      <c r="CE233" s="255"/>
      <c r="CF233" s="255"/>
      <c r="CG233" s="255"/>
      <c r="CH233" s="255"/>
      <c r="CI233" s="255"/>
      <c r="CJ233" s="255"/>
      <c r="CK233" s="255"/>
      <c r="CL233" s="255"/>
      <c r="CM233" s="255"/>
      <c r="CN233" s="255"/>
      <c r="CO233" s="255"/>
      <c r="CP233" s="255"/>
      <c r="CQ233" s="255"/>
      <c r="CR233" s="255"/>
      <c r="CS233" s="255"/>
      <c r="CT233" s="255"/>
      <c r="CU233" s="255"/>
      <c r="CV233" s="255"/>
      <c r="CW233" s="255"/>
      <c r="CX233" s="255"/>
      <c r="CY233" s="255"/>
      <c r="CZ233" s="255"/>
      <c r="DA233" s="255"/>
      <c r="DB233" s="255"/>
      <c r="DC233" s="255"/>
      <c r="DD233" s="255"/>
      <c r="DE233" s="255"/>
      <c r="DF233" s="255"/>
      <c r="DG233" s="255"/>
      <c r="DH233" s="255"/>
      <c r="DI233" s="255"/>
      <c r="DJ233" s="255"/>
      <c r="DK233" s="255"/>
      <c r="DL233" s="255"/>
    </row>
    <row r="234" spans="1:116" x14ac:dyDescent="0.25">
      <c r="A234" s="255"/>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c r="AD234" s="255"/>
      <c r="AE234" s="255"/>
      <c r="AF234" s="255"/>
      <c r="AG234" s="255"/>
      <c r="AH234" s="255"/>
      <c r="AI234" s="255"/>
      <c r="AJ234" s="255"/>
      <c r="AK234" s="255"/>
      <c r="AL234" s="255"/>
      <c r="AM234" s="255"/>
      <c r="AN234" s="255"/>
      <c r="AO234" s="255"/>
      <c r="AP234" s="255"/>
      <c r="AQ234" s="255"/>
      <c r="AR234" s="255"/>
      <c r="AS234" s="255"/>
      <c r="AT234" s="255"/>
      <c r="AU234" s="255"/>
      <c r="AV234" s="255"/>
      <c r="AW234" s="255"/>
      <c r="AX234" s="255"/>
      <c r="AY234" s="255"/>
      <c r="AZ234" s="255"/>
      <c r="BA234" s="255"/>
      <c r="BB234" s="255"/>
      <c r="BC234" s="255"/>
      <c r="BD234" s="255"/>
      <c r="BE234" s="255"/>
      <c r="BF234" s="255"/>
      <c r="BG234" s="255"/>
      <c r="BH234" s="255"/>
      <c r="BI234" s="255"/>
      <c r="BJ234" s="255"/>
      <c r="BK234" s="255"/>
      <c r="BL234" s="255"/>
      <c r="BM234" s="255"/>
      <c r="BN234" s="255"/>
      <c r="BO234" s="255"/>
      <c r="BP234" s="255"/>
      <c r="BQ234" s="255"/>
      <c r="BR234" s="255"/>
      <c r="BS234" s="255"/>
      <c r="BT234" s="255"/>
      <c r="BU234" s="255"/>
      <c r="BV234" s="255"/>
      <c r="BW234" s="255"/>
      <c r="BX234" s="255"/>
      <c r="BY234" s="255"/>
      <c r="BZ234" s="255"/>
      <c r="CA234" s="255"/>
      <c r="CB234" s="255"/>
      <c r="CC234" s="255"/>
      <c r="CD234" s="255"/>
      <c r="CE234" s="255"/>
      <c r="CF234" s="255"/>
      <c r="CG234" s="255"/>
      <c r="CH234" s="255"/>
      <c r="CI234" s="255"/>
      <c r="CJ234" s="255"/>
      <c r="CK234" s="255"/>
      <c r="CL234" s="255"/>
      <c r="CM234" s="255"/>
      <c r="CN234" s="255"/>
      <c r="CO234" s="255"/>
      <c r="CP234" s="255"/>
      <c r="CQ234" s="255"/>
      <c r="CR234" s="255"/>
      <c r="CS234" s="255"/>
      <c r="CT234" s="255"/>
      <c r="CU234" s="255"/>
      <c r="CV234" s="255"/>
      <c r="CW234" s="255"/>
      <c r="CX234" s="255"/>
      <c r="CY234" s="255"/>
      <c r="CZ234" s="255"/>
      <c r="DA234" s="255"/>
      <c r="DB234" s="255"/>
      <c r="DC234" s="255"/>
      <c r="DD234" s="255"/>
      <c r="DE234" s="255"/>
      <c r="DF234" s="255"/>
      <c r="DG234" s="255"/>
      <c r="DH234" s="255"/>
      <c r="DI234" s="255"/>
      <c r="DJ234" s="255"/>
      <c r="DK234" s="255"/>
      <c r="DL234" s="255"/>
    </row>
    <row r="235" spans="1:116" x14ac:dyDescent="0.25">
      <c r="A235" s="255"/>
      <c r="B235" s="255"/>
      <c r="C235" s="255"/>
      <c r="D235" s="255"/>
      <c r="E235" s="255"/>
      <c r="F235" s="255"/>
      <c r="G235" s="255"/>
      <c r="H235" s="255"/>
      <c r="I235" s="255"/>
      <c r="J235" s="255"/>
      <c r="K235" s="255"/>
      <c r="L235" s="255"/>
      <c r="M235" s="255"/>
      <c r="N235" s="255"/>
      <c r="O235" s="255"/>
      <c r="P235" s="255"/>
      <c r="Q235" s="255"/>
      <c r="R235" s="255"/>
      <c r="S235" s="255"/>
      <c r="T235" s="255"/>
      <c r="U235" s="255"/>
      <c r="V235" s="255"/>
      <c r="W235" s="255"/>
      <c r="X235" s="255"/>
      <c r="Y235" s="255"/>
      <c r="Z235" s="255"/>
      <c r="AA235" s="255"/>
      <c r="AB235" s="255"/>
      <c r="AC235" s="255"/>
      <c r="AD235" s="255"/>
      <c r="AE235" s="255"/>
      <c r="AF235" s="255"/>
      <c r="AG235" s="255"/>
      <c r="AH235" s="255"/>
      <c r="AI235" s="255"/>
      <c r="AJ235" s="255"/>
      <c r="AK235" s="255"/>
      <c r="AL235" s="255"/>
      <c r="AM235" s="255"/>
      <c r="AN235" s="255"/>
      <c r="AO235" s="255"/>
      <c r="AP235" s="255"/>
      <c r="AQ235" s="255"/>
      <c r="AR235" s="255"/>
      <c r="AS235" s="255"/>
      <c r="AT235" s="255"/>
      <c r="AU235" s="255"/>
      <c r="AV235" s="255"/>
      <c r="AW235" s="255"/>
      <c r="AX235" s="255"/>
      <c r="AY235" s="255"/>
      <c r="AZ235" s="255"/>
      <c r="BA235" s="255"/>
      <c r="BB235" s="255"/>
      <c r="BC235" s="255"/>
      <c r="BD235" s="255"/>
      <c r="BE235" s="255"/>
      <c r="BF235" s="255"/>
      <c r="BG235" s="255"/>
      <c r="BH235" s="255"/>
      <c r="BI235" s="255"/>
      <c r="BJ235" s="255"/>
      <c r="BK235" s="255"/>
      <c r="BL235" s="255"/>
      <c r="BM235" s="255"/>
      <c r="BN235" s="255"/>
      <c r="BO235" s="255"/>
      <c r="BP235" s="255"/>
      <c r="BQ235" s="255"/>
      <c r="BR235" s="255"/>
      <c r="BS235" s="255"/>
      <c r="BT235" s="255"/>
      <c r="BU235" s="255"/>
      <c r="BV235" s="255"/>
      <c r="BW235" s="255"/>
      <c r="BX235" s="255"/>
      <c r="BY235" s="255"/>
      <c r="BZ235" s="255"/>
      <c r="CA235" s="255"/>
      <c r="CB235" s="255"/>
      <c r="CC235" s="255"/>
      <c r="CD235" s="255"/>
      <c r="CE235" s="255"/>
      <c r="CF235" s="255"/>
      <c r="CG235" s="255"/>
      <c r="CH235" s="255"/>
      <c r="CI235" s="255"/>
      <c r="CJ235" s="255"/>
      <c r="CK235" s="255"/>
      <c r="CL235" s="255"/>
      <c r="CM235" s="255"/>
      <c r="CN235" s="255"/>
      <c r="CO235" s="255"/>
      <c r="CP235" s="255"/>
      <c r="CQ235" s="255"/>
      <c r="CR235" s="255"/>
      <c r="CS235" s="255"/>
      <c r="CT235" s="255"/>
      <c r="CU235" s="255"/>
      <c r="CV235" s="255"/>
      <c r="CW235" s="255"/>
      <c r="CX235" s="255"/>
      <c r="CY235" s="255"/>
      <c r="CZ235" s="255"/>
      <c r="DA235" s="255"/>
      <c r="DB235" s="255"/>
      <c r="DC235" s="255"/>
      <c r="DD235" s="255"/>
      <c r="DE235" s="255"/>
      <c r="DF235" s="255"/>
      <c r="DG235" s="255"/>
      <c r="DH235" s="255"/>
      <c r="DI235" s="255"/>
      <c r="DJ235" s="255"/>
      <c r="DK235" s="255"/>
      <c r="DL235" s="255"/>
    </row>
    <row r="236" spans="1:116" x14ac:dyDescent="0.25">
      <c r="A236" s="255"/>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c r="AD236" s="255"/>
      <c r="AE236" s="255"/>
      <c r="AF236" s="255"/>
      <c r="AG236" s="255"/>
      <c r="AH236" s="255"/>
      <c r="AI236" s="255"/>
      <c r="AJ236" s="255"/>
      <c r="AK236" s="255"/>
      <c r="AL236" s="255"/>
      <c r="AM236" s="255"/>
      <c r="AN236" s="255"/>
      <c r="AO236" s="255"/>
      <c r="AP236" s="255"/>
      <c r="AQ236" s="255"/>
      <c r="AR236" s="255"/>
      <c r="AS236" s="255"/>
      <c r="AT236" s="255"/>
      <c r="AU236" s="255"/>
      <c r="AV236" s="255"/>
      <c r="AW236" s="255"/>
      <c r="AX236" s="255"/>
      <c r="AY236" s="255"/>
      <c r="AZ236" s="255"/>
      <c r="BA236" s="255"/>
      <c r="BB236" s="255"/>
      <c r="BC236" s="255"/>
      <c r="BD236" s="255"/>
      <c r="BE236" s="255"/>
      <c r="BF236" s="255"/>
      <c r="BG236" s="255"/>
      <c r="BH236" s="255"/>
      <c r="BI236" s="255"/>
      <c r="BJ236" s="255"/>
      <c r="BK236" s="255"/>
      <c r="BL236" s="255"/>
      <c r="BM236" s="255"/>
      <c r="BN236" s="255"/>
      <c r="BO236" s="255"/>
      <c r="BP236" s="255"/>
      <c r="BQ236" s="255"/>
      <c r="BR236" s="255"/>
      <c r="BS236" s="255"/>
      <c r="BT236" s="255"/>
      <c r="BU236" s="255"/>
      <c r="BV236" s="255"/>
      <c r="BW236" s="255"/>
      <c r="BX236" s="255"/>
      <c r="BY236" s="255"/>
      <c r="BZ236" s="255"/>
      <c r="CA236" s="255"/>
      <c r="CB236" s="255"/>
      <c r="CC236" s="255"/>
      <c r="CD236" s="255"/>
      <c r="CE236" s="255"/>
      <c r="CF236" s="255"/>
      <c r="CG236" s="255"/>
      <c r="CH236" s="255"/>
      <c r="CI236" s="255"/>
      <c r="CJ236" s="255"/>
      <c r="CK236" s="255"/>
      <c r="CL236" s="255"/>
      <c r="CM236" s="255"/>
      <c r="CN236" s="255"/>
      <c r="CO236" s="255"/>
      <c r="CP236" s="255"/>
      <c r="CQ236" s="255"/>
      <c r="CR236" s="255"/>
      <c r="CS236" s="255"/>
      <c r="CT236" s="255"/>
      <c r="CU236" s="255"/>
      <c r="CV236" s="255"/>
      <c r="CW236" s="255"/>
      <c r="CX236" s="255"/>
      <c r="CY236" s="255"/>
      <c r="CZ236" s="255"/>
      <c r="DA236" s="255"/>
      <c r="DB236" s="255"/>
      <c r="DC236" s="255"/>
      <c r="DD236" s="255"/>
      <c r="DE236" s="255"/>
      <c r="DF236" s="255"/>
      <c r="DG236" s="255"/>
      <c r="DH236" s="255"/>
      <c r="DI236" s="255"/>
      <c r="DJ236" s="255"/>
      <c r="DK236" s="255"/>
      <c r="DL236" s="255"/>
    </row>
    <row r="237" spans="1:116" x14ac:dyDescent="0.25">
      <c r="A237" s="255"/>
      <c r="B237" s="255"/>
      <c r="C237" s="255"/>
      <c r="D237" s="255"/>
      <c r="E237" s="255"/>
      <c r="F237" s="255"/>
      <c r="G237" s="255"/>
      <c r="H237" s="255"/>
      <c r="I237" s="255"/>
      <c r="J237" s="255"/>
      <c r="K237" s="255"/>
      <c r="L237" s="255"/>
      <c r="M237" s="255"/>
      <c r="N237" s="255"/>
      <c r="O237" s="255"/>
      <c r="P237" s="255"/>
      <c r="Q237" s="255"/>
      <c r="R237" s="255"/>
      <c r="S237" s="255"/>
      <c r="T237" s="255"/>
      <c r="U237" s="255"/>
      <c r="V237" s="255"/>
      <c r="W237" s="255"/>
      <c r="X237" s="255"/>
      <c r="Y237" s="255"/>
      <c r="Z237" s="255"/>
      <c r="AA237" s="255"/>
      <c r="AB237" s="255"/>
      <c r="AC237" s="255"/>
      <c r="AD237" s="255"/>
      <c r="AE237" s="255"/>
      <c r="AF237" s="255"/>
      <c r="AG237" s="255"/>
      <c r="AH237" s="255"/>
      <c r="AI237" s="255"/>
      <c r="AJ237" s="255"/>
      <c r="AK237" s="255"/>
      <c r="AL237" s="255"/>
      <c r="AM237" s="255"/>
      <c r="AN237" s="255"/>
      <c r="AO237" s="255"/>
      <c r="AP237" s="255"/>
      <c r="AQ237" s="255"/>
      <c r="AR237" s="255"/>
      <c r="AS237" s="255"/>
      <c r="AT237" s="255"/>
      <c r="AU237" s="255"/>
      <c r="AV237" s="255"/>
      <c r="AW237" s="255"/>
      <c r="AX237" s="255"/>
      <c r="AY237" s="255"/>
      <c r="AZ237" s="255"/>
      <c r="BA237" s="255"/>
      <c r="BB237" s="255"/>
      <c r="BC237" s="255"/>
      <c r="BD237" s="255"/>
      <c r="BE237" s="255"/>
      <c r="BF237" s="255"/>
      <c r="BG237" s="255"/>
      <c r="BH237" s="255"/>
      <c r="BI237" s="255"/>
      <c r="BJ237" s="255"/>
      <c r="BK237" s="255"/>
      <c r="BL237" s="255"/>
      <c r="BM237" s="255"/>
      <c r="BN237" s="255"/>
      <c r="BO237" s="255"/>
      <c r="BP237" s="255"/>
      <c r="BQ237" s="255"/>
      <c r="BR237" s="255"/>
      <c r="BS237" s="255"/>
      <c r="BT237" s="255"/>
      <c r="BU237" s="255"/>
      <c r="BV237" s="255"/>
      <c r="BW237" s="255"/>
      <c r="BX237" s="255"/>
      <c r="BY237" s="255"/>
      <c r="BZ237" s="255"/>
      <c r="CA237" s="255"/>
      <c r="CB237" s="255"/>
      <c r="CC237" s="255"/>
      <c r="CD237" s="255"/>
      <c r="CE237" s="255"/>
      <c r="CF237" s="255"/>
      <c r="CG237" s="255"/>
      <c r="CH237" s="255"/>
      <c r="CI237" s="255"/>
      <c r="CJ237" s="255"/>
      <c r="CK237" s="255"/>
      <c r="CL237" s="255"/>
      <c r="CM237" s="255"/>
      <c r="CN237" s="255"/>
      <c r="CO237" s="255"/>
      <c r="CP237" s="255"/>
      <c r="CQ237" s="255"/>
      <c r="CR237" s="255"/>
      <c r="CS237" s="255"/>
      <c r="CT237" s="255"/>
      <c r="CU237" s="255"/>
      <c r="CV237" s="255"/>
      <c r="CW237" s="255"/>
      <c r="CX237" s="255"/>
      <c r="CY237" s="255"/>
      <c r="CZ237" s="255"/>
      <c r="DA237" s="255"/>
      <c r="DB237" s="255"/>
      <c r="DC237" s="255"/>
      <c r="DD237" s="255"/>
      <c r="DE237" s="255"/>
      <c r="DF237" s="255"/>
      <c r="DG237" s="255"/>
      <c r="DH237" s="255"/>
      <c r="DI237" s="255"/>
      <c r="DJ237" s="255"/>
      <c r="DK237" s="255"/>
      <c r="DL237" s="255"/>
    </row>
    <row r="238" spans="1:116" x14ac:dyDescent="0.25">
      <c r="A238" s="255"/>
      <c r="B238" s="255"/>
      <c r="C238" s="255"/>
      <c r="D238" s="255"/>
      <c r="E238" s="255"/>
      <c r="F238" s="255"/>
      <c r="G238" s="255"/>
      <c r="H238" s="255"/>
      <c r="I238" s="255"/>
      <c r="J238" s="255"/>
      <c r="K238" s="255"/>
      <c r="L238" s="255"/>
      <c r="M238" s="255"/>
      <c r="N238" s="255"/>
      <c r="O238" s="255"/>
      <c r="P238" s="255"/>
      <c r="Q238" s="255"/>
      <c r="R238" s="255"/>
      <c r="S238" s="255"/>
      <c r="T238" s="255"/>
      <c r="U238" s="255"/>
      <c r="V238" s="255"/>
      <c r="W238" s="255"/>
      <c r="X238" s="255"/>
      <c r="Y238" s="255"/>
      <c r="Z238" s="255"/>
      <c r="AA238" s="255"/>
      <c r="AB238" s="255"/>
      <c r="AC238" s="255"/>
      <c r="AD238" s="255"/>
      <c r="AE238" s="255"/>
      <c r="AF238" s="255"/>
      <c r="AG238" s="255"/>
      <c r="AH238" s="255"/>
      <c r="AI238" s="255"/>
      <c r="AJ238" s="255"/>
      <c r="AK238" s="255"/>
      <c r="AL238" s="255"/>
      <c r="AM238" s="255"/>
      <c r="AN238" s="255"/>
      <c r="AO238" s="255"/>
      <c r="AP238" s="255"/>
      <c r="AQ238" s="255"/>
      <c r="AR238" s="255"/>
      <c r="AS238" s="255"/>
      <c r="AT238" s="255"/>
      <c r="AU238" s="255"/>
      <c r="AV238" s="255"/>
      <c r="AW238" s="255"/>
      <c r="AX238" s="255"/>
      <c r="AY238" s="255"/>
      <c r="AZ238" s="255"/>
      <c r="BA238" s="255"/>
      <c r="BB238" s="255"/>
      <c r="BC238" s="255"/>
      <c r="BD238" s="255"/>
      <c r="BE238" s="255"/>
      <c r="BF238" s="255"/>
      <c r="BG238" s="255"/>
      <c r="BH238" s="255"/>
      <c r="BI238" s="255"/>
      <c r="BJ238" s="255"/>
      <c r="BK238" s="255"/>
      <c r="BL238" s="255"/>
      <c r="BM238" s="255"/>
      <c r="BN238" s="255"/>
      <c r="BO238" s="255"/>
      <c r="BP238" s="255"/>
      <c r="BQ238" s="255"/>
      <c r="BR238" s="255"/>
      <c r="BS238" s="255"/>
      <c r="BT238" s="255"/>
      <c r="BU238" s="255"/>
      <c r="BV238" s="255"/>
      <c r="BW238" s="255"/>
      <c r="BX238" s="255"/>
      <c r="BY238" s="255"/>
      <c r="BZ238" s="255"/>
      <c r="CA238" s="255"/>
      <c r="CB238" s="255"/>
      <c r="CC238" s="255"/>
      <c r="CD238" s="255"/>
      <c r="CE238" s="255"/>
      <c r="CF238" s="255"/>
      <c r="CG238" s="255"/>
      <c r="CH238" s="255"/>
      <c r="CI238" s="255"/>
      <c r="CJ238" s="255"/>
      <c r="CK238" s="255"/>
      <c r="CL238" s="255"/>
      <c r="CM238" s="255"/>
      <c r="CN238" s="255"/>
      <c r="CO238" s="255"/>
      <c r="CP238" s="255"/>
      <c r="CQ238" s="255"/>
      <c r="CR238" s="255"/>
      <c r="CS238" s="255"/>
      <c r="CT238" s="255"/>
      <c r="CU238" s="255"/>
      <c r="CV238" s="255"/>
      <c r="CW238" s="255"/>
      <c r="CX238" s="255"/>
      <c r="CY238" s="255"/>
      <c r="CZ238" s="255"/>
      <c r="DA238" s="255"/>
      <c r="DB238" s="255"/>
      <c r="DC238" s="255"/>
      <c r="DD238" s="255"/>
      <c r="DE238" s="255"/>
      <c r="DF238" s="255"/>
      <c r="DG238" s="255"/>
      <c r="DH238" s="255"/>
      <c r="DI238" s="255"/>
      <c r="DJ238" s="255"/>
      <c r="DK238" s="255"/>
      <c r="DL238" s="255"/>
    </row>
    <row r="239" spans="1:116" x14ac:dyDescent="0.25">
      <c r="A239" s="255"/>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c r="AA239" s="255"/>
      <c r="AB239" s="255"/>
      <c r="AC239" s="255"/>
      <c r="AD239" s="255"/>
      <c r="AE239" s="255"/>
      <c r="AF239" s="255"/>
      <c r="AG239" s="255"/>
      <c r="AH239" s="255"/>
      <c r="AI239" s="255"/>
      <c r="AJ239" s="255"/>
      <c r="AK239" s="255"/>
      <c r="AL239" s="255"/>
      <c r="AM239" s="255"/>
      <c r="AN239" s="255"/>
      <c r="AO239" s="255"/>
      <c r="AP239" s="255"/>
      <c r="AQ239" s="255"/>
      <c r="AR239" s="255"/>
      <c r="AS239" s="255"/>
      <c r="AT239" s="255"/>
      <c r="AU239" s="255"/>
      <c r="AV239" s="255"/>
      <c r="AW239" s="255"/>
      <c r="AX239" s="255"/>
      <c r="AY239" s="255"/>
      <c r="AZ239" s="255"/>
      <c r="BA239" s="255"/>
      <c r="BB239" s="255"/>
      <c r="BC239" s="255"/>
      <c r="BD239" s="255"/>
      <c r="BE239" s="255"/>
      <c r="BF239" s="255"/>
      <c r="BG239" s="255"/>
      <c r="BH239" s="255"/>
      <c r="BI239" s="255"/>
      <c r="BJ239" s="255"/>
      <c r="BK239" s="255"/>
      <c r="BL239" s="255"/>
      <c r="BM239" s="255"/>
      <c r="BN239" s="255"/>
      <c r="BO239" s="255"/>
      <c r="BP239" s="255"/>
      <c r="BQ239" s="255"/>
      <c r="BR239" s="255"/>
      <c r="BS239" s="255"/>
      <c r="BT239" s="255"/>
      <c r="BU239" s="255"/>
      <c r="BV239" s="255"/>
      <c r="BW239" s="255"/>
      <c r="BX239" s="255"/>
      <c r="BY239" s="255"/>
      <c r="BZ239" s="255"/>
      <c r="CA239" s="255"/>
      <c r="CB239" s="255"/>
      <c r="CC239" s="255"/>
      <c r="CD239" s="255"/>
      <c r="CE239" s="255"/>
      <c r="CF239" s="255"/>
      <c r="CG239" s="255"/>
      <c r="CH239" s="255"/>
      <c r="CI239" s="255"/>
      <c r="CJ239" s="255"/>
      <c r="CK239" s="255"/>
      <c r="CL239" s="255"/>
      <c r="CM239" s="255"/>
      <c r="CN239" s="255"/>
      <c r="CO239" s="255"/>
      <c r="CP239" s="255"/>
      <c r="CQ239" s="255"/>
      <c r="CR239" s="255"/>
      <c r="CS239" s="255"/>
      <c r="CT239" s="255"/>
      <c r="CU239" s="255"/>
      <c r="CV239" s="255"/>
      <c r="CW239" s="255"/>
      <c r="CX239" s="255"/>
      <c r="CY239" s="255"/>
      <c r="CZ239" s="255"/>
      <c r="DA239" s="255"/>
      <c r="DB239" s="255"/>
      <c r="DC239" s="255"/>
      <c r="DD239" s="255"/>
      <c r="DE239" s="255"/>
      <c r="DF239" s="255"/>
      <c r="DG239" s="255"/>
      <c r="DH239" s="255"/>
      <c r="DI239" s="255"/>
      <c r="DJ239" s="255"/>
      <c r="DK239" s="255"/>
      <c r="DL239" s="255"/>
    </row>
    <row r="240" spans="1:116" x14ac:dyDescent="0.25">
      <c r="A240" s="255"/>
      <c r="B240" s="255"/>
      <c r="C240" s="255"/>
      <c r="D240" s="255"/>
      <c r="E240" s="255"/>
      <c r="F240" s="255"/>
      <c r="G240" s="255"/>
      <c r="H240" s="255"/>
      <c r="I240" s="255"/>
      <c r="J240" s="255"/>
      <c r="K240" s="255"/>
      <c r="L240" s="255"/>
      <c r="M240" s="255"/>
      <c r="N240" s="255"/>
      <c r="O240" s="255"/>
      <c r="P240" s="255"/>
      <c r="Q240" s="255"/>
      <c r="R240" s="255"/>
      <c r="S240" s="255"/>
      <c r="T240" s="255"/>
      <c r="U240" s="255"/>
      <c r="V240" s="255"/>
      <c r="W240" s="255"/>
      <c r="X240" s="255"/>
      <c r="Y240" s="255"/>
      <c r="Z240" s="255"/>
      <c r="AA240" s="255"/>
      <c r="AB240" s="255"/>
      <c r="AC240" s="255"/>
      <c r="AD240" s="255"/>
      <c r="AE240" s="255"/>
      <c r="AF240" s="255"/>
      <c r="AG240" s="255"/>
      <c r="AH240" s="255"/>
      <c r="AI240" s="255"/>
      <c r="AJ240" s="255"/>
      <c r="AK240" s="255"/>
      <c r="AL240" s="255"/>
      <c r="AM240" s="255"/>
      <c r="AN240" s="255"/>
      <c r="AO240" s="255"/>
      <c r="AP240" s="255"/>
      <c r="AQ240" s="255"/>
      <c r="AR240" s="255"/>
      <c r="AS240" s="255"/>
      <c r="AT240" s="255"/>
      <c r="AU240" s="255"/>
      <c r="AV240" s="255"/>
      <c r="AW240" s="255"/>
      <c r="AX240" s="255"/>
      <c r="AY240" s="255"/>
      <c r="AZ240" s="255"/>
      <c r="BA240" s="255"/>
      <c r="BB240" s="255"/>
      <c r="BC240" s="255"/>
      <c r="BD240" s="255"/>
      <c r="BE240" s="255"/>
      <c r="BF240" s="255"/>
      <c r="BG240" s="255"/>
      <c r="BH240" s="255"/>
      <c r="BI240" s="255"/>
      <c r="BJ240" s="255"/>
      <c r="BK240" s="255"/>
      <c r="BL240" s="255"/>
      <c r="BM240" s="255"/>
      <c r="BN240" s="255"/>
      <c r="BO240" s="255"/>
      <c r="BP240" s="255"/>
      <c r="BQ240" s="255"/>
      <c r="BR240" s="255"/>
      <c r="BS240" s="255"/>
      <c r="BT240" s="255"/>
      <c r="BU240" s="255"/>
      <c r="BV240" s="255"/>
      <c r="BW240" s="255"/>
      <c r="BX240" s="255"/>
      <c r="BY240" s="255"/>
      <c r="BZ240" s="255"/>
      <c r="CA240" s="255"/>
      <c r="CB240" s="255"/>
      <c r="CC240" s="255"/>
      <c r="CD240" s="255"/>
      <c r="CE240" s="255"/>
      <c r="CF240" s="255"/>
      <c r="CG240" s="255"/>
      <c r="CH240" s="255"/>
      <c r="CI240" s="255"/>
      <c r="CJ240" s="255"/>
      <c r="CK240" s="255"/>
      <c r="CL240" s="255"/>
      <c r="CM240" s="255"/>
      <c r="CN240" s="255"/>
      <c r="CO240" s="255"/>
      <c r="CP240" s="255"/>
      <c r="CQ240" s="255"/>
      <c r="CR240" s="255"/>
      <c r="CS240" s="255"/>
      <c r="CT240" s="255"/>
      <c r="CU240" s="255"/>
      <c r="CV240" s="255"/>
      <c r="CW240" s="255"/>
      <c r="CX240" s="255"/>
      <c r="CY240" s="255"/>
      <c r="CZ240" s="255"/>
      <c r="DA240" s="255"/>
      <c r="DB240" s="255"/>
      <c r="DC240" s="255"/>
      <c r="DD240" s="255"/>
      <c r="DE240" s="255"/>
      <c r="DF240" s="255"/>
      <c r="DG240" s="255"/>
      <c r="DH240" s="255"/>
      <c r="DI240" s="255"/>
      <c r="DJ240" s="255"/>
      <c r="DK240" s="255"/>
      <c r="DL240" s="255"/>
    </row>
    <row r="241" spans="1:116" x14ac:dyDescent="0.25">
      <c r="A241" s="255"/>
      <c r="B241" s="255"/>
      <c r="C241" s="255"/>
      <c r="D241" s="255"/>
      <c r="E241" s="255"/>
      <c r="F241" s="255"/>
      <c r="G241" s="255"/>
      <c r="H241" s="255"/>
      <c r="I241" s="255"/>
      <c r="J241" s="255"/>
      <c r="K241" s="255"/>
      <c r="L241" s="255"/>
      <c r="M241" s="255"/>
      <c r="N241" s="255"/>
      <c r="O241" s="255"/>
      <c r="P241" s="255"/>
      <c r="Q241" s="255"/>
      <c r="R241" s="255"/>
      <c r="S241" s="255"/>
      <c r="T241" s="255"/>
      <c r="U241" s="255"/>
      <c r="V241" s="255"/>
      <c r="W241" s="255"/>
      <c r="X241" s="255"/>
      <c r="Y241" s="255"/>
      <c r="Z241" s="255"/>
      <c r="AA241" s="255"/>
      <c r="AB241" s="255"/>
      <c r="AC241" s="255"/>
      <c r="AD241" s="255"/>
      <c r="AE241" s="255"/>
      <c r="AF241" s="255"/>
      <c r="AG241" s="255"/>
      <c r="AH241" s="255"/>
      <c r="AI241" s="255"/>
      <c r="AJ241" s="255"/>
      <c r="AK241" s="255"/>
      <c r="AL241" s="255"/>
      <c r="AM241" s="255"/>
      <c r="AN241" s="255"/>
      <c r="AO241" s="255"/>
      <c r="AP241" s="255"/>
      <c r="AQ241" s="255"/>
      <c r="AR241" s="255"/>
      <c r="AS241" s="255"/>
      <c r="AT241" s="255"/>
      <c r="AU241" s="255"/>
      <c r="AV241" s="255"/>
      <c r="AW241" s="255"/>
      <c r="AX241" s="255"/>
      <c r="AY241" s="255"/>
      <c r="AZ241" s="255"/>
      <c r="BA241" s="255"/>
      <c r="BB241" s="255"/>
      <c r="BC241" s="255"/>
      <c r="BD241" s="255"/>
      <c r="BE241" s="255"/>
      <c r="BF241" s="255"/>
      <c r="BG241" s="255"/>
      <c r="BH241" s="255"/>
      <c r="BI241" s="255"/>
      <c r="BJ241" s="255"/>
      <c r="BK241" s="255"/>
      <c r="BL241" s="255"/>
      <c r="BM241" s="255"/>
      <c r="BN241" s="255"/>
      <c r="BO241" s="255"/>
      <c r="BP241" s="255"/>
      <c r="BQ241" s="255"/>
      <c r="BR241" s="255"/>
      <c r="BS241" s="255"/>
      <c r="BT241" s="255"/>
      <c r="BU241" s="255"/>
      <c r="BV241" s="255"/>
      <c r="BW241" s="255"/>
      <c r="BX241" s="255"/>
      <c r="BY241" s="255"/>
      <c r="BZ241" s="255"/>
      <c r="CA241" s="255"/>
      <c r="CB241" s="255"/>
      <c r="CC241" s="255"/>
      <c r="CD241" s="255"/>
      <c r="CE241" s="255"/>
      <c r="CF241" s="255"/>
      <c r="CG241" s="255"/>
      <c r="CH241" s="255"/>
      <c r="CI241" s="255"/>
      <c r="CJ241" s="255"/>
      <c r="CK241" s="255"/>
      <c r="CL241" s="255"/>
      <c r="CM241" s="255"/>
      <c r="CN241" s="255"/>
      <c r="CO241" s="255"/>
      <c r="CP241" s="255"/>
      <c r="CQ241" s="255"/>
      <c r="CR241" s="255"/>
      <c r="CS241" s="255"/>
      <c r="CT241" s="255"/>
      <c r="CU241" s="255"/>
      <c r="CV241" s="255"/>
      <c r="CW241" s="255"/>
      <c r="CX241" s="255"/>
      <c r="CY241" s="255"/>
      <c r="CZ241" s="255"/>
      <c r="DA241" s="255"/>
      <c r="DB241" s="255"/>
      <c r="DC241" s="255"/>
      <c r="DD241" s="255"/>
      <c r="DE241" s="255"/>
      <c r="DF241" s="255"/>
      <c r="DG241" s="255"/>
      <c r="DH241" s="255"/>
      <c r="DI241" s="255"/>
      <c r="DJ241" s="255"/>
      <c r="DK241" s="255"/>
      <c r="DL241" s="255"/>
    </row>
    <row r="242" spans="1:116" x14ac:dyDescent="0.25">
      <c r="A242" s="255"/>
      <c r="B242" s="255"/>
      <c r="C242" s="255"/>
      <c r="D242" s="255"/>
      <c r="E242" s="255"/>
      <c r="F242" s="255"/>
      <c r="G242" s="255"/>
      <c r="H242" s="255"/>
      <c r="I242" s="255"/>
      <c r="J242" s="255"/>
      <c r="K242" s="255"/>
      <c r="L242" s="255"/>
      <c r="M242" s="255"/>
      <c r="N242" s="255"/>
      <c r="O242" s="255"/>
      <c r="P242" s="255"/>
      <c r="Q242" s="255"/>
      <c r="R242" s="255"/>
      <c r="S242" s="255"/>
      <c r="T242" s="255"/>
      <c r="U242" s="255"/>
      <c r="V242" s="255"/>
      <c r="W242" s="255"/>
      <c r="X242" s="255"/>
      <c r="Y242" s="255"/>
      <c r="Z242" s="255"/>
      <c r="AA242" s="255"/>
      <c r="AB242" s="255"/>
      <c r="AC242" s="255"/>
      <c r="AD242" s="255"/>
      <c r="AE242" s="255"/>
      <c r="AF242" s="255"/>
      <c r="AG242" s="255"/>
      <c r="AH242" s="255"/>
      <c r="AI242" s="255"/>
      <c r="AJ242" s="255"/>
      <c r="AK242" s="255"/>
      <c r="AL242" s="255"/>
      <c r="AM242" s="255"/>
      <c r="AN242" s="255"/>
      <c r="AO242" s="255"/>
      <c r="AP242" s="255"/>
      <c r="AQ242" s="255"/>
      <c r="AR242" s="255"/>
      <c r="AS242" s="255"/>
      <c r="AT242" s="255"/>
      <c r="AU242" s="255"/>
      <c r="AV242" s="255"/>
      <c r="AW242" s="255"/>
      <c r="AX242" s="255"/>
      <c r="AY242" s="255"/>
      <c r="AZ242" s="255"/>
      <c r="BA242" s="255"/>
      <c r="BB242" s="255"/>
      <c r="BC242" s="255"/>
      <c r="BD242" s="255"/>
      <c r="BE242" s="255"/>
      <c r="BF242" s="255"/>
      <c r="BG242" s="255"/>
      <c r="BH242" s="255"/>
      <c r="BI242" s="255"/>
      <c r="BJ242" s="255"/>
      <c r="BK242" s="255"/>
      <c r="BL242" s="255"/>
      <c r="BM242" s="255"/>
      <c r="BN242" s="255"/>
      <c r="BO242" s="255"/>
      <c r="BP242" s="255"/>
      <c r="BQ242" s="255"/>
      <c r="BR242" s="255"/>
      <c r="BS242" s="255"/>
      <c r="BT242" s="255"/>
      <c r="BU242" s="255"/>
      <c r="BV242" s="255"/>
      <c r="BW242" s="255"/>
      <c r="BX242" s="255"/>
      <c r="BY242" s="255"/>
      <c r="BZ242" s="255"/>
      <c r="CA242" s="255"/>
      <c r="CB242" s="255"/>
      <c r="CC242" s="255"/>
      <c r="CD242" s="255"/>
      <c r="CE242" s="255"/>
      <c r="CF242" s="255"/>
      <c r="CG242" s="255"/>
      <c r="CH242" s="255"/>
      <c r="CI242" s="255"/>
      <c r="CJ242" s="255"/>
      <c r="CK242" s="255"/>
      <c r="CL242" s="255"/>
      <c r="CM242" s="255"/>
      <c r="CN242" s="255"/>
      <c r="CO242" s="255"/>
      <c r="CP242" s="255"/>
      <c r="CQ242" s="255"/>
      <c r="CR242" s="255"/>
      <c r="CS242" s="255"/>
      <c r="CT242" s="255"/>
      <c r="CU242" s="255"/>
      <c r="CV242" s="255"/>
      <c r="CW242" s="255"/>
      <c r="CX242" s="255"/>
      <c r="CY242" s="255"/>
      <c r="CZ242" s="255"/>
      <c r="DA242" s="255"/>
      <c r="DB242" s="255"/>
      <c r="DC242" s="255"/>
      <c r="DD242" s="255"/>
      <c r="DE242" s="255"/>
      <c r="DF242" s="255"/>
      <c r="DG242" s="255"/>
      <c r="DH242" s="255"/>
      <c r="DI242" s="255"/>
      <c r="DJ242" s="255"/>
      <c r="DK242" s="255"/>
      <c r="DL242" s="255"/>
    </row>
    <row r="243" spans="1:116" x14ac:dyDescent="0.25">
      <c r="A243" s="255"/>
      <c r="B243" s="255"/>
      <c r="C243" s="255"/>
      <c r="D243" s="255"/>
      <c r="E243" s="255"/>
      <c r="F243" s="255"/>
      <c r="G243" s="255"/>
      <c r="H243" s="255"/>
      <c r="I243" s="255"/>
      <c r="J243" s="255"/>
      <c r="K243" s="255"/>
      <c r="L243" s="255"/>
      <c r="M243" s="255"/>
      <c r="N243" s="255"/>
      <c r="O243" s="255"/>
      <c r="P243" s="255"/>
      <c r="Q243" s="255"/>
      <c r="R243" s="255"/>
      <c r="S243" s="255"/>
      <c r="T243" s="255"/>
      <c r="U243" s="255"/>
      <c r="V243" s="255"/>
      <c r="W243" s="255"/>
      <c r="X243" s="255"/>
      <c r="Y243" s="255"/>
      <c r="Z243" s="255"/>
      <c r="AA243" s="255"/>
      <c r="AB243" s="255"/>
      <c r="AC243" s="255"/>
      <c r="AD243" s="255"/>
      <c r="AE243" s="255"/>
      <c r="AF243" s="255"/>
      <c r="AG243" s="255"/>
      <c r="AH243" s="255"/>
      <c r="AI243" s="255"/>
      <c r="AJ243" s="255"/>
      <c r="AK243" s="255"/>
      <c r="AL243" s="255"/>
      <c r="AM243" s="255"/>
      <c r="AN243" s="255"/>
      <c r="AO243" s="255"/>
      <c r="AP243" s="255"/>
      <c r="AQ243" s="255"/>
      <c r="AR243" s="255"/>
      <c r="AS243" s="255"/>
      <c r="AT243" s="255"/>
      <c r="AU243" s="255"/>
      <c r="AV243" s="255"/>
      <c r="AW243" s="255"/>
      <c r="AX243" s="255"/>
      <c r="AY243" s="255"/>
      <c r="AZ243" s="255"/>
      <c r="BA243" s="255"/>
      <c r="BB243" s="255"/>
      <c r="BC243" s="255"/>
      <c r="BD243" s="255"/>
      <c r="BE243" s="255"/>
      <c r="BF243" s="255"/>
      <c r="BG243" s="255"/>
      <c r="BH243" s="255"/>
      <c r="BI243" s="255"/>
      <c r="BJ243" s="255"/>
      <c r="BK243" s="255"/>
      <c r="BL243" s="255"/>
      <c r="BM243" s="255"/>
      <c r="BN243" s="255"/>
      <c r="BO243" s="255"/>
      <c r="BP243" s="255"/>
      <c r="BQ243" s="255"/>
      <c r="BR243" s="255"/>
      <c r="BS243" s="255"/>
      <c r="BT243" s="255"/>
      <c r="BU243" s="255"/>
      <c r="BV243" s="255"/>
      <c r="BW243" s="255"/>
      <c r="BX243" s="255"/>
      <c r="BY243" s="255"/>
      <c r="BZ243" s="255"/>
      <c r="CA243" s="255"/>
      <c r="CB243" s="255"/>
      <c r="CC243" s="255"/>
      <c r="CD243" s="255"/>
      <c r="CE243" s="255"/>
      <c r="CF243" s="255"/>
      <c r="CG243" s="255"/>
      <c r="CH243" s="255"/>
      <c r="CI243" s="255"/>
      <c r="CJ243" s="255"/>
      <c r="CK243" s="255"/>
      <c r="CL243" s="255"/>
      <c r="CM243" s="255"/>
      <c r="CN243" s="255"/>
      <c r="CO243" s="255"/>
      <c r="CP243" s="255"/>
      <c r="CQ243" s="255"/>
      <c r="CR243" s="255"/>
      <c r="CS243" s="255"/>
      <c r="CT243" s="255"/>
      <c r="CU243" s="255"/>
      <c r="CV243" s="255"/>
      <c r="CW243" s="255"/>
      <c r="CX243" s="255"/>
      <c r="CY243" s="255"/>
      <c r="CZ243" s="255"/>
      <c r="DA243" s="255"/>
      <c r="DB243" s="255"/>
      <c r="DC243" s="255"/>
      <c r="DD243" s="255"/>
      <c r="DE243" s="255"/>
      <c r="DF243" s="255"/>
      <c r="DG243" s="255"/>
      <c r="DH243" s="255"/>
      <c r="DI243" s="255"/>
      <c r="DJ243" s="255"/>
      <c r="DK243" s="255"/>
      <c r="DL243" s="255"/>
    </row>
    <row r="244" spans="1:116" x14ac:dyDescent="0.25">
      <c r="A244" s="255"/>
      <c r="B244" s="255"/>
      <c r="C244" s="255"/>
      <c r="D244" s="255"/>
      <c r="E244" s="255"/>
      <c r="F244" s="255"/>
      <c r="G244" s="255"/>
      <c r="H244" s="255"/>
      <c r="I244" s="255"/>
      <c r="J244" s="255"/>
      <c r="K244" s="255"/>
      <c r="L244" s="255"/>
      <c r="M244" s="255"/>
      <c r="N244" s="255"/>
      <c r="O244" s="255"/>
      <c r="P244" s="255"/>
      <c r="Q244" s="255"/>
      <c r="R244" s="255"/>
      <c r="S244" s="255"/>
      <c r="T244" s="255"/>
      <c r="U244" s="255"/>
      <c r="V244" s="255"/>
      <c r="W244" s="255"/>
      <c r="X244" s="255"/>
      <c r="Y244" s="255"/>
      <c r="Z244" s="255"/>
      <c r="AA244" s="255"/>
      <c r="AB244" s="255"/>
      <c r="AC244" s="255"/>
      <c r="AD244" s="255"/>
      <c r="AE244" s="255"/>
      <c r="AF244" s="255"/>
      <c r="AG244" s="255"/>
      <c r="AH244" s="255"/>
      <c r="AI244" s="255"/>
      <c r="AJ244" s="255"/>
      <c r="AK244" s="255"/>
      <c r="AL244" s="255"/>
      <c r="AM244" s="255"/>
      <c r="AN244" s="255"/>
      <c r="AO244" s="255"/>
      <c r="AP244" s="255"/>
      <c r="AQ244" s="255"/>
      <c r="AR244" s="255"/>
      <c r="AS244" s="255"/>
      <c r="AT244" s="255"/>
      <c r="AU244" s="255"/>
      <c r="AV244" s="255"/>
      <c r="AW244" s="255"/>
      <c r="AX244" s="255"/>
      <c r="AY244" s="255"/>
      <c r="AZ244" s="255"/>
      <c r="BA244" s="255"/>
      <c r="BB244" s="255"/>
      <c r="BC244" s="255"/>
      <c r="BD244" s="255"/>
      <c r="BE244" s="255"/>
      <c r="BF244" s="255"/>
      <c r="BG244" s="255"/>
      <c r="BH244" s="255"/>
      <c r="BI244" s="255"/>
      <c r="BJ244" s="255"/>
      <c r="BK244" s="255"/>
      <c r="BL244" s="255"/>
      <c r="BM244" s="255"/>
      <c r="BN244" s="255"/>
      <c r="BO244" s="255"/>
      <c r="BP244" s="255"/>
      <c r="BQ244" s="255"/>
      <c r="BR244" s="255"/>
      <c r="BS244" s="255"/>
      <c r="BT244" s="255"/>
      <c r="BU244" s="255"/>
      <c r="BV244" s="255"/>
      <c r="BW244" s="255"/>
      <c r="BX244" s="255"/>
      <c r="BY244" s="255"/>
      <c r="BZ244" s="255"/>
      <c r="CA244" s="255"/>
      <c r="CB244" s="255"/>
      <c r="CC244" s="255"/>
      <c r="CD244" s="255"/>
      <c r="CE244" s="255"/>
      <c r="CF244" s="255"/>
      <c r="CG244" s="255"/>
      <c r="CH244" s="255"/>
      <c r="CI244" s="255"/>
      <c r="CJ244" s="255"/>
      <c r="CK244" s="255"/>
      <c r="CL244" s="255"/>
      <c r="CM244" s="255"/>
      <c r="CN244" s="255"/>
      <c r="CO244" s="255"/>
      <c r="CP244" s="255"/>
      <c r="CQ244" s="255"/>
      <c r="CR244" s="255"/>
      <c r="CS244" s="255"/>
      <c r="CT244" s="255"/>
      <c r="CU244" s="255"/>
      <c r="CV244" s="255"/>
      <c r="CW244" s="255"/>
      <c r="CX244" s="255"/>
      <c r="CY244" s="255"/>
      <c r="CZ244" s="255"/>
      <c r="DA244" s="255"/>
      <c r="DB244" s="255"/>
      <c r="DC244" s="255"/>
      <c r="DD244" s="255"/>
      <c r="DE244" s="255"/>
      <c r="DF244" s="255"/>
      <c r="DG244" s="255"/>
      <c r="DH244" s="255"/>
      <c r="DI244" s="255"/>
      <c r="DJ244" s="255"/>
      <c r="DK244" s="255"/>
      <c r="DL244" s="255"/>
    </row>
    <row r="245" spans="1:116" x14ac:dyDescent="0.25">
      <c r="A245" s="255"/>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c r="AA245" s="255"/>
      <c r="AB245" s="255"/>
      <c r="AC245" s="255"/>
      <c r="AD245" s="255"/>
      <c r="AE245" s="255"/>
      <c r="AF245" s="255"/>
      <c r="AG245" s="255"/>
      <c r="AH245" s="255"/>
      <c r="AI245" s="255"/>
      <c r="AJ245" s="255"/>
      <c r="AK245" s="255"/>
      <c r="AL245" s="255"/>
      <c r="AM245" s="255"/>
      <c r="AN245" s="255"/>
      <c r="AO245" s="255"/>
      <c r="AP245" s="255"/>
      <c r="AQ245" s="255"/>
      <c r="AR245" s="255"/>
      <c r="AS245" s="255"/>
      <c r="AT245" s="255"/>
      <c r="AU245" s="255"/>
      <c r="AV245" s="255"/>
      <c r="AW245" s="255"/>
      <c r="AX245" s="255"/>
      <c r="AY245" s="255"/>
      <c r="AZ245" s="255"/>
      <c r="BA245" s="255"/>
      <c r="BB245" s="255"/>
      <c r="BC245" s="255"/>
      <c r="BD245" s="255"/>
      <c r="BE245" s="255"/>
      <c r="BF245" s="255"/>
      <c r="BG245" s="255"/>
      <c r="BH245" s="255"/>
      <c r="BI245" s="255"/>
      <c r="BJ245" s="255"/>
      <c r="BK245" s="255"/>
      <c r="BL245" s="255"/>
      <c r="BM245" s="255"/>
      <c r="BN245" s="255"/>
      <c r="BO245" s="255"/>
      <c r="BP245" s="255"/>
      <c r="BQ245" s="255"/>
      <c r="BR245" s="255"/>
      <c r="BS245" s="255"/>
      <c r="BT245" s="255"/>
      <c r="BU245" s="255"/>
      <c r="BV245" s="255"/>
      <c r="BW245" s="255"/>
      <c r="BX245" s="255"/>
      <c r="BY245" s="255"/>
      <c r="BZ245" s="255"/>
      <c r="CA245" s="255"/>
      <c r="CB245" s="255"/>
      <c r="CC245" s="255"/>
      <c r="CD245" s="255"/>
      <c r="CE245" s="255"/>
      <c r="CF245" s="255"/>
      <c r="CG245" s="255"/>
      <c r="CH245" s="255"/>
      <c r="CI245" s="255"/>
      <c r="CJ245" s="255"/>
      <c r="CK245" s="255"/>
      <c r="CL245" s="255"/>
      <c r="CM245" s="255"/>
      <c r="CN245" s="255"/>
      <c r="CO245" s="255"/>
      <c r="CP245" s="255"/>
      <c r="CQ245" s="255"/>
      <c r="CR245" s="255"/>
      <c r="CS245" s="255"/>
      <c r="CT245" s="255"/>
      <c r="CU245" s="255"/>
      <c r="CV245" s="255"/>
      <c r="CW245" s="255"/>
      <c r="CX245" s="255"/>
      <c r="CY245" s="255"/>
      <c r="CZ245" s="255"/>
      <c r="DA245" s="255"/>
      <c r="DB245" s="255"/>
      <c r="DC245" s="255"/>
      <c r="DD245" s="255"/>
      <c r="DE245" s="255"/>
      <c r="DF245" s="255"/>
      <c r="DG245" s="255"/>
      <c r="DH245" s="255"/>
      <c r="DI245" s="255"/>
      <c r="DJ245" s="255"/>
      <c r="DK245" s="255"/>
      <c r="DL245" s="255"/>
    </row>
    <row r="246" spans="1:116" x14ac:dyDescent="0.25">
      <c r="A246" s="255"/>
      <c r="B246" s="255"/>
      <c r="C246" s="255"/>
      <c r="D246" s="255"/>
      <c r="E246" s="255"/>
      <c r="F246" s="255"/>
      <c r="G246" s="255"/>
      <c r="H246" s="255"/>
      <c r="I246" s="255"/>
      <c r="J246" s="255"/>
      <c r="K246" s="255"/>
      <c r="L246" s="255"/>
      <c r="M246" s="255"/>
      <c r="N246" s="255"/>
      <c r="O246" s="255"/>
      <c r="P246" s="255"/>
      <c r="Q246" s="255"/>
      <c r="R246" s="255"/>
      <c r="S246" s="255"/>
      <c r="T246" s="255"/>
      <c r="U246" s="255"/>
      <c r="V246" s="255"/>
      <c r="W246" s="255"/>
      <c r="X246" s="255"/>
      <c r="Y246" s="255"/>
      <c r="Z246" s="255"/>
      <c r="AA246" s="255"/>
      <c r="AB246" s="255"/>
      <c r="AC246" s="255"/>
      <c r="AD246" s="255"/>
      <c r="AE246" s="255"/>
      <c r="AF246" s="255"/>
      <c r="AG246" s="255"/>
      <c r="AH246" s="255"/>
      <c r="AI246" s="255"/>
      <c r="AJ246" s="255"/>
      <c r="AK246" s="255"/>
      <c r="AL246" s="255"/>
      <c r="AM246" s="255"/>
      <c r="AN246" s="255"/>
      <c r="AO246" s="255"/>
      <c r="AP246" s="255"/>
      <c r="AQ246" s="255"/>
      <c r="AR246" s="255"/>
      <c r="AS246" s="255"/>
      <c r="AT246" s="255"/>
      <c r="AU246" s="255"/>
      <c r="AV246" s="255"/>
      <c r="AW246" s="255"/>
      <c r="AX246" s="255"/>
      <c r="AY246" s="255"/>
      <c r="AZ246" s="255"/>
      <c r="BA246" s="255"/>
      <c r="BB246" s="255"/>
      <c r="BC246" s="255"/>
      <c r="BD246" s="255"/>
      <c r="BE246" s="255"/>
      <c r="BF246" s="255"/>
      <c r="BG246" s="255"/>
      <c r="BH246" s="255"/>
      <c r="BI246" s="255"/>
      <c r="BJ246" s="255"/>
      <c r="BK246" s="255"/>
      <c r="BL246" s="255"/>
      <c r="BM246" s="255"/>
      <c r="BN246" s="255"/>
      <c r="BO246" s="255"/>
      <c r="BP246" s="255"/>
      <c r="BQ246" s="255"/>
      <c r="BR246" s="255"/>
      <c r="BS246" s="255"/>
      <c r="BT246" s="255"/>
      <c r="BU246" s="255"/>
      <c r="BV246" s="255"/>
      <c r="BW246" s="255"/>
      <c r="BX246" s="255"/>
      <c r="BY246" s="255"/>
      <c r="BZ246" s="255"/>
      <c r="CA246" s="255"/>
      <c r="CB246" s="255"/>
      <c r="CC246" s="255"/>
      <c r="CD246" s="255"/>
      <c r="CE246" s="255"/>
      <c r="CF246" s="255"/>
      <c r="CG246" s="255"/>
      <c r="CH246" s="255"/>
      <c r="CI246" s="255"/>
      <c r="CJ246" s="255"/>
      <c r="CK246" s="255"/>
      <c r="CL246" s="255"/>
      <c r="CM246" s="255"/>
      <c r="CN246" s="255"/>
      <c r="CO246" s="255"/>
      <c r="CP246" s="255"/>
      <c r="CQ246" s="255"/>
      <c r="CR246" s="255"/>
      <c r="CS246" s="255"/>
      <c r="CT246" s="255"/>
      <c r="CU246" s="255"/>
      <c r="CV246" s="255"/>
      <c r="CW246" s="255"/>
      <c r="CX246" s="255"/>
      <c r="CY246" s="255"/>
      <c r="CZ246" s="255"/>
      <c r="DA246" s="255"/>
      <c r="DB246" s="255"/>
      <c r="DC246" s="255"/>
      <c r="DD246" s="255"/>
      <c r="DE246" s="255"/>
      <c r="DF246" s="255"/>
      <c r="DG246" s="255"/>
      <c r="DH246" s="255"/>
      <c r="DI246" s="255"/>
      <c r="DJ246" s="255"/>
      <c r="DK246" s="255"/>
      <c r="DL246" s="255"/>
    </row>
    <row r="247" spans="1:116" x14ac:dyDescent="0.25">
      <c r="A247" s="255"/>
      <c r="B247" s="255"/>
      <c r="C247" s="255"/>
      <c r="D247" s="255"/>
      <c r="E247" s="255"/>
      <c r="F247" s="255"/>
      <c r="G247" s="255"/>
      <c r="H247" s="255"/>
      <c r="I247" s="255"/>
      <c r="J247" s="255"/>
      <c r="K247" s="255"/>
      <c r="L247" s="255"/>
      <c r="M247" s="255"/>
      <c r="N247" s="255"/>
      <c r="O247" s="255"/>
      <c r="P247" s="255"/>
      <c r="Q247" s="255"/>
      <c r="R247" s="255"/>
      <c r="S247" s="255"/>
      <c r="T247" s="255"/>
      <c r="U247" s="255"/>
      <c r="V247" s="255"/>
      <c r="W247" s="255"/>
      <c r="X247" s="255"/>
      <c r="Y247" s="255"/>
      <c r="Z247" s="255"/>
      <c r="AA247" s="255"/>
      <c r="AB247" s="255"/>
      <c r="AC247" s="255"/>
      <c r="AD247" s="255"/>
      <c r="AE247" s="255"/>
      <c r="AF247" s="255"/>
      <c r="AG247" s="255"/>
      <c r="AH247" s="255"/>
      <c r="AI247" s="255"/>
      <c r="AJ247" s="255"/>
      <c r="AK247" s="255"/>
      <c r="AL247" s="255"/>
      <c r="AM247" s="255"/>
      <c r="AN247" s="255"/>
      <c r="AO247" s="255"/>
      <c r="AP247" s="255"/>
      <c r="AQ247" s="255"/>
      <c r="AR247" s="255"/>
      <c r="AS247" s="255"/>
      <c r="AT247" s="255"/>
      <c r="AU247" s="255"/>
      <c r="AV247" s="255"/>
      <c r="AW247" s="255"/>
      <c r="AX247" s="255"/>
      <c r="AY247" s="255"/>
      <c r="AZ247" s="255"/>
      <c r="BA247" s="255"/>
      <c r="BB247" s="255"/>
      <c r="BC247" s="255"/>
      <c r="BD247" s="255"/>
      <c r="BE247" s="255"/>
      <c r="BF247" s="255"/>
      <c r="BG247" s="255"/>
      <c r="BH247" s="255"/>
      <c r="BI247" s="255"/>
      <c r="BJ247" s="255"/>
      <c r="BK247" s="255"/>
      <c r="BL247" s="255"/>
      <c r="BM247" s="255"/>
      <c r="BN247" s="255"/>
      <c r="BO247" s="255"/>
      <c r="BP247" s="255"/>
      <c r="BQ247" s="255"/>
      <c r="BR247" s="255"/>
      <c r="BS247" s="255"/>
      <c r="BT247" s="255"/>
      <c r="BU247" s="255"/>
      <c r="BV247" s="255"/>
      <c r="BW247" s="255"/>
      <c r="BX247" s="255"/>
      <c r="BY247" s="255"/>
      <c r="BZ247" s="255"/>
      <c r="CA247" s="255"/>
      <c r="CB247" s="255"/>
      <c r="CC247" s="255"/>
      <c r="CD247" s="255"/>
      <c r="CE247" s="255"/>
      <c r="CF247" s="255"/>
      <c r="CG247" s="255"/>
      <c r="CH247" s="255"/>
      <c r="CI247" s="255"/>
      <c r="CJ247" s="255"/>
      <c r="CK247" s="255"/>
      <c r="CL247" s="255"/>
      <c r="CM247" s="255"/>
      <c r="CN247" s="255"/>
      <c r="CO247" s="255"/>
      <c r="CP247" s="255"/>
      <c r="CQ247" s="255"/>
      <c r="CR247" s="255"/>
      <c r="CS247" s="255"/>
      <c r="CT247" s="255"/>
      <c r="CU247" s="255"/>
      <c r="CV247" s="255"/>
      <c r="CW247" s="255"/>
      <c r="CX247" s="255"/>
      <c r="CY247" s="255"/>
      <c r="CZ247" s="255"/>
      <c r="DA247" s="255"/>
      <c r="DB247" s="255"/>
      <c r="DC247" s="255"/>
      <c r="DD247" s="255"/>
      <c r="DE247" s="255"/>
      <c r="DF247" s="255"/>
      <c r="DG247" s="255"/>
      <c r="DH247" s="255"/>
      <c r="DI247" s="255"/>
      <c r="DJ247" s="255"/>
      <c r="DK247" s="255"/>
      <c r="DL247" s="255"/>
    </row>
    <row r="248" spans="1:116" x14ac:dyDescent="0.25">
      <c r="A248" s="255"/>
      <c r="B248" s="255"/>
      <c r="C248" s="255"/>
      <c r="D248" s="255"/>
      <c r="E248" s="255"/>
      <c r="F248" s="255"/>
      <c r="G248" s="255"/>
      <c r="H248" s="255"/>
      <c r="I248" s="255"/>
      <c r="J248" s="255"/>
      <c r="K248" s="255"/>
      <c r="L248" s="255"/>
      <c r="M248" s="255"/>
      <c r="N248" s="255"/>
      <c r="O248" s="255"/>
      <c r="P248" s="255"/>
      <c r="Q248" s="255"/>
      <c r="R248" s="255"/>
      <c r="S248" s="255"/>
      <c r="T248" s="255"/>
      <c r="U248" s="255"/>
      <c r="V248" s="255"/>
      <c r="W248" s="255"/>
      <c r="X248" s="255"/>
      <c r="Y248" s="255"/>
      <c r="Z248" s="255"/>
      <c r="AA248" s="255"/>
      <c r="AB248" s="255"/>
      <c r="AC248" s="255"/>
      <c r="AD248" s="255"/>
      <c r="AE248" s="255"/>
      <c r="AF248" s="255"/>
      <c r="AG248" s="255"/>
      <c r="AH248" s="255"/>
      <c r="AI248" s="255"/>
      <c r="AJ248" s="255"/>
      <c r="AK248" s="255"/>
      <c r="AL248" s="255"/>
      <c r="AM248" s="255"/>
      <c r="AN248" s="255"/>
      <c r="AO248" s="255"/>
      <c r="AP248" s="255"/>
      <c r="AQ248" s="255"/>
      <c r="AR248" s="255"/>
      <c r="AS248" s="255"/>
      <c r="AT248" s="255"/>
      <c r="AU248" s="255"/>
      <c r="AV248" s="255"/>
      <c r="AW248" s="255"/>
      <c r="AX248" s="255"/>
      <c r="AY248" s="255"/>
      <c r="AZ248" s="255"/>
      <c r="BA248" s="255"/>
      <c r="BB248" s="255"/>
      <c r="BC248" s="255"/>
      <c r="BD248" s="255"/>
      <c r="BE248" s="255"/>
      <c r="BF248" s="255"/>
      <c r="BG248" s="255"/>
      <c r="BH248" s="255"/>
      <c r="BI248" s="255"/>
      <c r="BJ248" s="255"/>
      <c r="BK248" s="255"/>
      <c r="BL248" s="255"/>
      <c r="BM248" s="255"/>
      <c r="BN248" s="255"/>
      <c r="BO248" s="255"/>
      <c r="BP248" s="255"/>
      <c r="BQ248" s="255"/>
      <c r="BR248" s="255"/>
      <c r="BS248" s="255"/>
      <c r="BT248" s="255"/>
      <c r="BU248" s="255"/>
      <c r="BV248" s="255"/>
      <c r="BW248" s="255"/>
      <c r="BX248" s="255"/>
      <c r="BY248" s="255"/>
      <c r="BZ248" s="255"/>
      <c r="CA248" s="255"/>
      <c r="CB248" s="255"/>
      <c r="CC248" s="255"/>
      <c r="CD248" s="255"/>
      <c r="CE248" s="255"/>
      <c r="CF248" s="255"/>
      <c r="CG248" s="255"/>
      <c r="CH248" s="255"/>
      <c r="CI248" s="255"/>
      <c r="CJ248" s="255"/>
      <c r="CK248" s="255"/>
      <c r="CL248" s="255"/>
      <c r="CM248" s="255"/>
      <c r="CN248" s="255"/>
      <c r="CO248" s="255"/>
      <c r="CP248" s="255"/>
      <c r="CQ248" s="255"/>
      <c r="CR248" s="255"/>
      <c r="CS248" s="255"/>
      <c r="CT248" s="255"/>
      <c r="CU248" s="255"/>
      <c r="CV248" s="255"/>
      <c r="CW248" s="255"/>
      <c r="CX248" s="255"/>
      <c r="CY248" s="255"/>
      <c r="CZ248" s="255"/>
      <c r="DA248" s="255"/>
      <c r="DB248" s="255"/>
      <c r="DC248" s="255"/>
      <c r="DD248" s="255"/>
      <c r="DE248" s="255"/>
      <c r="DF248" s="255"/>
      <c r="DG248" s="255"/>
      <c r="DH248" s="255"/>
      <c r="DI248" s="255"/>
      <c r="DJ248" s="255"/>
      <c r="DK248" s="255"/>
      <c r="DL248" s="255"/>
    </row>
    <row r="249" spans="1:116" x14ac:dyDescent="0.25">
      <c r="A249" s="255"/>
      <c r="B249" s="255"/>
      <c r="C249" s="255"/>
      <c r="D249" s="255"/>
      <c r="E249" s="255"/>
      <c r="F249" s="255"/>
      <c r="G249" s="255"/>
      <c r="H249" s="255"/>
      <c r="I249" s="255"/>
      <c r="J249" s="255"/>
      <c r="K249" s="255"/>
      <c r="L249" s="255"/>
      <c r="M249" s="255"/>
      <c r="N249" s="255"/>
      <c r="O249" s="255"/>
      <c r="P249" s="255"/>
      <c r="Q249" s="255"/>
      <c r="R249" s="255"/>
      <c r="S249" s="255"/>
      <c r="T249" s="255"/>
      <c r="U249" s="255"/>
      <c r="V249" s="255"/>
      <c r="W249" s="255"/>
      <c r="X249" s="255"/>
      <c r="Y249" s="255"/>
      <c r="Z249" s="255"/>
      <c r="AA249" s="255"/>
      <c r="AB249" s="255"/>
      <c r="AC249" s="255"/>
      <c r="AD249" s="255"/>
      <c r="AE249" s="255"/>
      <c r="AF249" s="255"/>
      <c r="AG249" s="255"/>
      <c r="AH249" s="255"/>
      <c r="AI249" s="255"/>
      <c r="AJ249" s="255"/>
      <c r="AK249" s="255"/>
      <c r="AL249" s="255"/>
      <c r="AM249" s="255"/>
      <c r="AN249" s="255"/>
      <c r="AO249" s="255"/>
      <c r="AP249" s="255"/>
      <c r="AQ249" s="255"/>
      <c r="AR249" s="255"/>
      <c r="AS249" s="255"/>
      <c r="AT249" s="255"/>
      <c r="AU249" s="255"/>
      <c r="AV249" s="255"/>
      <c r="AW249" s="255"/>
      <c r="AX249" s="255"/>
      <c r="AY249" s="255"/>
      <c r="AZ249" s="255"/>
      <c r="BA249" s="255"/>
      <c r="BB249" s="255"/>
      <c r="BC249" s="255"/>
      <c r="BD249" s="255"/>
      <c r="BE249" s="255"/>
      <c r="BF249" s="255"/>
      <c r="BG249" s="255"/>
      <c r="BH249" s="255"/>
      <c r="BI249" s="255"/>
      <c r="BJ249" s="255"/>
      <c r="BK249" s="255"/>
      <c r="BL249" s="255"/>
      <c r="BM249" s="255"/>
      <c r="BN249" s="255"/>
      <c r="BO249" s="255"/>
      <c r="BP249" s="255"/>
      <c r="BQ249" s="255"/>
      <c r="BR249" s="255"/>
      <c r="BS249" s="255"/>
      <c r="BT249" s="255"/>
      <c r="BU249" s="255"/>
      <c r="BV249" s="255"/>
      <c r="BW249" s="255"/>
      <c r="BX249" s="255"/>
      <c r="BY249" s="255"/>
      <c r="BZ249" s="255"/>
      <c r="CA249" s="255"/>
      <c r="CB249" s="255"/>
      <c r="CC249" s="255"/>
      <c r="CD249" s="255"/>
      <c r="CE249" s="255"/>
      <c r="CF249" s="255"/>
      <c r="CG249" s="255"/>
      <c r="CH249" s="255"/>
      <c r="CI249" s="255"/>
      <c r="CJ249" s="255"/>
      <c r="CK249" s="255"/>
      <c r="CL249" s="255"/>
      <c r="CM249" s="255"/>
      <c r="CN249" s="255"/>
      <c r="CO249" s="255"/>
      <c r="CP249" s="255"/>
      <c r="CQ249" s="255"/>
      <c r="CR249" s="255"/>
      <c r="CS249" s="255"/>
      <c r="CT249" s="255"/>
      <c r="CU249" s="255"/>
      <c r="CV249" s="255"/>
      <c r="CW249" s="255"/>
      <c r="CX249" s="255"/>
      <c r="CY249" s="255"/>
      <c r="CZ249" s="255"/>
      <c r="DA249" s="255"/>
      <c r="DB249" s="255"/>
      <c r="DC249" s="255"/>
      <c r="DD249" s="255"/>
      <c r="DE249" s="255"/>
      <c r="DF249" s="255"/>
      <c r="DG249" s="255"/>
      <c r="DH249" s="255"/>
      <c r="DI249" s="255"/>
      <c r="DJ249" s="255"/>
      <c r="DK249" s="255"/>
      <c r="DL249" s="255"/>
    </row>
    <row r="250" spans="1:116" x14ac:dyDescent="0.25">
      <c r="A250" s="255"/>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c r="AD250" s="255"/>
      <c r="AE250" s="255"/>
      <c r="AF250" s="255"/>
      <c r="AG250" s="255"/>
      <c r="AH250" s="255"/>
      <c r="AI250" s="255"/>
      <c r="AJ250" s="255"/>
      <c r="AK250" s="255"/>
      <c r="AL250" s="255"/>
      <c r="AM250" s="255"/>
      <c r="AN250" s="255"/>
      <c r="AO250" s="255"/>
      <c r="AP250" s="255"/>
      <c r="AQ250" s="255"/>
      <c r="AR250" s="255"/>
      <c r="AS250" s="255"/>
      <c r="AT250" s="255"/>
      <c r="AU250" s="255"/>
      <c r="AV250" s="255"/>
      <c r="AW250" s="255"/>
      <c r="AX250" s="255"/>
      <c r="AY250" s="255"/>
      <c r="AZ250" s="255"/>
      <c r="BA250" s="255"/>
      <c r="BB250" s="255"/>
      <c r="BC250" s="255"/>
      <c r="BD250" s="255"/>
      <c r="BE250" s="255"/>
      <c r="BF250" s="255"/>
      <c r="BG250" s="255"/>
      <c r="BH250" s="255"/>
      <c r="BI250" s="255"/>
      <c r="BJ250" s="255"/>
      <c r="BK250" s="255"/>
      <c r="BL250" s="255"/>
      <c r="BM250" s="255"/>
      <c r="BN250" s="255"/>
      <c r="BO250" s="255"/>
      <c r="BP250" s="255"/>
      <c r="BQ250" s="255"/>
      <c r="BR250" s="255"/>
      <c r="BS250" s="255"/>
      <c r="BT250" s="255"/>
      <c r="BU250" s="255"/>
      <c r="BV250" s="255"/>
      <c r="BW250" s="255"/>
      <c r="BX250" s="255"/>
      <c r="BY250" s="255"/>
      <c r="BZ250" s="255"/>
      <c r="CA250" s="255"/>
      <c r="CB250" s="255"/>
      <c r="CC250" s="255"/>
      <c r="CD250" s="255"/>
      <c r="CE250" s="255"/>
      <c r="CF250" s="255"/>
      <c r="CG250" s="255"/>
      <c r="CH250" s="255"/>
      <c r="CI250" s="255"/>
      <c r="CJ250" s="255"/>
      <c r="CK250" s="255"/>
      <c r="CL250" s="255"/>
      <c r="CM250" s="255"/>
      <c r="CN250" s="255"/>
      <c r="CO250" s="255"/>
      <c r="CP250" s="255"/>
      <c r="CQ250" s="255"/>
      <c r="CR250" s="255"/>
      <c r="CS250" s="255"/>
      <c r="CT250" s="255"/>
      <c r="CU250" s="255"/>
      <c r="CV250" s="255"/>
      <c r="CW250" s="255"/>
      <c r="CX250" s="255"/>
      <c r="CY250" s="255"/>
      <c r="CZ250" s="255"/>
      <c r="DA250" s="255"/>
      <c r="DB250" s="255"/>
      <c r="DC250" s="255"/>
      <c r="DD250" s="255"/>
      <c r="DE250" s="255"/>
      <c r="DF250" s="255"/>
      <c r="DG250" s="255"/>
      <c r="DH250" s="255"/>
      <c r="DI250" s="255"/>
      <c r="DJ250" s="255"/>
      <c r="DK250" s="255"/>
      <c r="DL250" s="255"/>
    </row>
    <row r="251" spans="1:116" x14ac:dyDescent="0.25">
      <c r="A251" s="255"/>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c r="AA251" s="255"/>
      <c r="AB251" s="255"/>
      <c r="AC251" s="255"/>
      <c r="AD251" s="255"/>
      <c r="AE251" s="255"/>
      <c r="AF251" s="255"/>
      <c r="AG251" s="255"/>
      <c r="AH251" s="255"/>
      <c r="AI251" s="255"/>
      <c r="AJ251" s="255"/>
      <c r="AK251" s="255"/>
      <c r="AL251" s="255"/>
      <c r="AM251" s="255"/>
      <c r="AN251" s="255"/>
      <c r="AO251" s="255"/>
      <c r="AP251" s="255"/>
      <c r="AQ251" s="255"/>
      <c r="AR251" s="255"/>
      <c r="AS251" s="255"/>
      <c r="AT251" s="255"/>
      <c r="AU251" s="255"/>
      <c r="AV251" s="255"/>
      <c r="AW251" s="255"/>
      <c r="AX251" s="255"/>
      <c r="AY251" s="255"/>
      <c r="AZ251" s="255"/>
      <c r="BA251" s="255"/>
      <c r="BB251" s="255"/>
      <c r="BC251" s="255"/>
      <c r="BD251" s="255"/>
      <c r="BE251" s="255"/>
      <c r="BF251" s="255"/>
      <c r="BG251" s="255"/>
      <c r="BH251" s="255"/>
      <c r="BI251" s="255"/>
      <c r="BJ251" s="255"/>
      <c r="BK251" s="255"/>
      <c r="BL251" s="255"/>
      <c r="BM251" s="255"/>
      <c r="BN251" s="255"/>
      <c r="BO251" s="255"/>
      <c r="BP251" s="255"/>
      <c r="BQ251" s="255"/>
      <c r="BR251" s="255"/>
      <c r="BS251" s="255"/>
      <c r="BT251" s="255"/>
      <c r="BU251" s="255"/>
      <c r="BV251" s="255"/>
      <c r="BW251" s="255"/>
      <c r="BX251" s="255"/>
      <c r="BY251" s="255"/>
      <c r="BZ251" s="255"/>
      <c r="CA251" s="255"/>
      <c r="CB251" s="255"/>
      <c r="CC251" s="255"/>
      <c r="CD251" s="255"/>
      <c r="CE251" s="255"/>
      <c r="CF251" s="255"/>
      <c r="CG251" s="255"/>
      <c r="CH251" s="255"/>
      <c r="CI251" s="255"/>
      <c r="CJ251" s="255"/>
      <c r="CK251" s="255"/>
      <c r="CL251" s="255"/>
      <c r="CM251" s="255"/>
      <c r="CN251" s="255"/>
      <c r="CO251" s="255"/>
      <c r="CP251" s="255"/>
      <c r="CQ251" s="255"/>
      <c r="CR251" s="255"/>
      <c r="CS251" s="255"/>
      <c r="CT251" s="255"/>
      <c r="CU251" s="255"/>
      <c r="CV251" s="255"/>
      <c r="CW251" s="255"/>
      <c r="CX251" s="255"/>
      <c r="CY251" s="255"/>
      <c r="CZ251" s="255"/>
      <c r="DA251" s="255"/>
      <c r="DB251" s="255"/>
      <c r="DC251" s="255"/>
      <c r="DD251" s="255"/>
      <c r="DE251" s="255"/>
      <c r="DF251" s="255"/>
      <c r="DG251" s="255"/>
      <c r="DH251" s="255"/>
      <c r="DI251" s="255"/>
      <c r="DJ251" s="255"/>
      <c r="DK251" s="255"/>
      <c r="DL251" s="255"/>
    </row>
    <row r="252" spans="1:116" x14ac:dyDescent="0.25">
      <c r="A252" s="255"/>
      <c r="B252" s="255"/>
      <c r="C252" s="255"/>
      <c r="D252" s="255"/>
      <c r="E252" s="255"/>
      <c r="F252" s="255"/>
      <c r="G252" s="255"/>
      <c r="H252" s="255"/>
      <c r="I252" s="255"/>
      <c r="J252" s="255"/>
      <c r="K252" s="255"/>
      <c r="L252" s="255"/>
      <c r="M252" s="255"/>
      <c r="N252" s="255"/>
      <c r="O252" s="255"/>
      <c r="P252" s="255"/>
      <c r="Q252" s="255"/>
      <c r="R252" s="255"/>
      <c r="S252" s="255"/>
      <c r="T252" s="255"/>
      <c r="U252" s="255"/>
      <c r="V252" s="255"/>
      <c r="W252" s="255"/>
      <c r="X252" s="255"/>
      <c r="Y252" s="255"/>
      <c r="Z252" s="255"/>
      <c r="AA252" s="255"/>
      <c r="AB252" s="255"/>
      <c r="AC252" s="255"/>
      <c r="AD252" s="255"/>
      <c r="AE252" s="255"/>
      <c r="AF252" s="255"/>
      <c r="AG252" s="255"/>
      <c r="AH252" s="255"/>
      <c r="AI252" s="255"/>
      <c r="AJ252" s="255"/>
      <c r="AK252" s="255"/>
      <c r="AL252" s="255"/>
      <c r="AM252" s="255"/>
      <c r="AN252" s="255"/>
      <c r="AO252" s="255"/>
      <c r="AP252" s="255"/>
      <c r="AQ252" s="255"/>
      <c r="AR252" s="255"/>
      <c r="AS252" s="255"/>
      <c r="AT252" s="255"/>
      <c r="AU252" s="255"/>
      <c r="AV252" s="255"/>
      <c r="AW252" s="255"/>
      <c r="AX252" s="255"/>
      <c r="AY252" s="255"/>
      <c r="AZ252" s="255"/>
      <c r="BA252" s="255"/>
      <c r="BB252" s="255"/>
      <c r="BC252" s="255"/>
      <c r="BD252" s="255"/>
      <c r="BE252" s="255"/>
      <c r="BF252" s="255"/>
      <c r="BG252" s="255"/>
      <c r="BH252" s="255"/>
      <c r="BI252" s="255"/>
      <c r="BJ252" s="255"/>
      <c r="BK252" s="255"/>
      <c r="BL252" s="255"/>
      <c r="BM252" s="255"/>
      <c r="BN252" s="255"/>
      <c r="BO252" s="255"/>
      <c r="BP252" s="255"/>
      <c r="BQ252" s="255"/>
      <c r="BR252" s="255"/>
      <c r="BS252" s="255"/>
      <c r="BT252" s="255"/>
      <c r="BU252" s="255"/>
      <c r="BV252" s="255"/>
      <c r="BW252" s="255"/>
      <c r="BX252" s="255"/>
      <c r="BY252" s="255"/>
      <c r="BZ252" s="255"/>
      <c r="CA252" s="255"/>
      <c r="CB252" s="255"/>
      <c r="CC252" s="255"/>
      <c r="CD252" s="255"/>
      <c r="CE252" s="255"/>
      <c r="CF252" s="255"/>
      <c r="CG252" s="255"/>
      <c r="CH252" s="255"/>
      <c r="CI252" s="255"/>
      <c r="CJ252" s="255"/>
      <c r="CK252" s="255"/>
      <c r="CL252" s="255"/>
      <c r="CM252" s="255"/>
      <c r="CN252" s="255"/>
      <c r="CO252" s="255"/>
      <c r="CP252" s="255"/>
      <c r="CQ252" s="255"/>
      <c r="CR252" s="255"/>
      <c r="CS252" s="255"/>
      <c r="CT252" s="255"/>
      <c r="CU252" s="255"/>
      <c r="CV252" s="255"/>
      <c r="CW252" s="255"/>
      <c r="CX252" s="255"/>
      <c r="CY252" s="255"/>
      <c r="CZ252" s="255"/>
      <c r="DA252" s="255"/>
      <c r="DB252" s="255"/>
      <c r="DC252" s="255"/>
      <c r="DD252" s="255"/>
      <c r="DE252" s="255"/>
      <c r="DF252" s="255"/>
      <c r="DG252" s="255"/>
      <c r="DH252" s="255"/>
      <c r="DI252" s="255"/>
      <c r="DJ252" s="255"/>
      <c r="DK252" s="255"/>
      <c r="DL252" s="255"/>
    </row>
    <row r="253" spans="1:116" x14ac:dyDescent="0.25">
      <c r="A253" s="255"/>
      <c r="B253" s="255"/>
      <c r="C253" s="255"/>
      <c r="D253" s="255"/>
      <c r="E253" s="255"/>
      <c r="F253" s="255"/>
      <c r="G253" s="255"/>
      <c r="H253" s="255"/>
      <c r="I253" s="255"/>
      <c r="J253" s="255"/>
      <c r="K253" s="255"/>
      <c r="L253" s="255"/>
      <c r="M253" s="255"/>
      <c r="N253" s="255"/>
      <c r="O253" s="255"/>
      <c r="P253" s="255"/>
      <c r="Q253" s="255"/>
      <c r="R253" s="255"/>
      <c r="S253" s="255"/>
      <c r="T253" s="255"/>
      <c r="U253" s="255"/>
      <c r="V253" s="255"/>
      <c r="W253" s="255"/>
      <c r="X253" s="255"/>
      <c r="Y253" s="255"/>
      <c r="Z253" s="255"/>
      <c r="AA253" s="255"/>
      <c r="AB253" s="255"/>
      <c r="AC253" s="255"/>
      <c r="AD253" s="255"/>
      <c r="AE253" s="255"/>
      <c r="AF253" s="255"/>
      <c r="AG253" s="255"/>
      <c r="AH253" s="255"/>
      <c r="AI253" s="255"/>
      <c r="AJ253" s="255"/>
      <c r="AK253" s="255"/>
      <c r="AL253" s="255"/>
      <c r="AM253" s="255"/>
      <c r="AN253" s="255"/>
      <c r="AO253" s="255"/>
      <c r="AP253" s="255"/>
      <c r="AQ253" s="255"/>
      <c r="AR253" s="255"/>
      <c r="AS253" s="255"/>
      <c r="AT253" s="255"/>
      <c r="AU253" s="255"/>
      <c r="AV253" s="255"/>
      <c r="AW253" s="255"/>
      <c r="AX253" s="255"/>
      <c r="AY253" s="255"/>
      <c r="AZ253" s="255"/>
      <c r="BA253" s="255"/>
      <c r="BB253" s="255"/>
      <c r="BC253" s="255"/>
      <c r="BD253" s="255"/>
      <c r="BE253" s="255"/>
      <c r="BF253" s="255"/>
      <c r="BG253" s="255"/>
      <c r="BH253" s="255"/>
      <c r="BI253" s="255"/>
      <c r="BJ253" s="255"/>
      <c r="BK253" s="255"/>
      <c r="BL253" s="255"/>
      <c r="BM253" s="255"/>
      <c r="BN253" s="255"/>
      <c r="BO253" s="255"/>
      <c r="BP253" s="255"/>
      <c r="BQ253" s="255"/>
      <c r="BR253" s="255"/>
      <c r="BS253" s="255"/>
      <c r="BT253" s="255"/>
      <c r="BU253" s="255"/>
      <c r="BV253" s="255"/>
      <c r="BW253" s="255"/>
      <c r="BX253" s="255"/>
      <c r="BY253" s="255"/>
      <c r="BZ253" s="255"/>
      <c r="CA253" s="255"/>
      <c r="CB253" s="255"/>
      <c r="CC253" s="255"/>
      <c r="CD253" s="255"/>
      <c r="CE253" s="255"/>
      <c r="CF253" s="255"/>
      <c r="CG253" s="255"/>
      <c r="CH253" s="255"/>
      <c r="CI253" s="255"/>
      <c r="CJ253" s="255"/>
      <c r="CK253" s="255"/>
      <c r="CL253" s="255"/>
      <c r="CM253" s="255"/>
      <c r="CN253" s="255"/>
      <c r="CO253" s="255"/>
      <c r="CP253" s="255"/>
      <c r="CQ253" s="255"/>
      <c r="CR253" s="255"/>
      <c r="CS253" s="255"/>
      <c r="CT253" s="255"/>
      <c r="CU253" s="255"/>
      <c r="CV253" s="255"/>
      <c r="CW253" s="255"/>
      <c r="CX253" s="255"/>
      <c r="CY253" s="255"/>
      <c r="CZ253" s="255"/>
      <c r="DA253" s="255"/>
      <c r="DB253" s="255"/>
      <c r="DC253" s="255"/>
      <c r="DD253" s="255"/>
      <c r="DE253" s="255"/>
      <c r="DF253" s="255"/>
      <c r="DG253" s="255"/>
      <c r="DH253" s="255"/>
      <c r="DI253" s="255"/>
      <c r="DJ253" s="255"/>
      <c r="DK253" s="255"/>
      <c r="DL253" s="255"/>
    </row>
    <row r="254" spans="1:116" x14ac:dyDescent="0.25">
      <c r="A254" s="255"/>
      <c r="B254" s="255"/>
      <c r="C254" s="255"/>
      <c r="D254" s="255"/>
      <c r="E254" s="255"/>
      <c r="F254" s="255"/>
      <c r="G254" s="255"/>
      <c r="H254" s="255"/>
      <c r="I254" s="255"/>
      <c r="J254" s="255"/>
      <c r="K254" s="255"/>
      <c r="L254" s="255"/>
      <c r="M254" s="255"/>
      <c r="N254" s="255"/>
      <c r="O254" s="255"/>
      <c r="P254" s="255"/>
      <c r="Q254" s="255"/>
      <c r="R254" s="255"/>
      <c r="S254" s="255"/>
      <c r="T254" s="255"/>
      <c r="U254" s="255"/>
      <c r="V254" s="255"/>
      <c r="W254" s="255"/>
      <c r="X254" s="255"/>
      <c r="Y254" s="255"/>
      <c r="Z254" s="255"/>
      <c r="AA254" s="255"/>
      <c r="AB254" s="255"/>
      <c r="AC254" s="255"/>
      <c r="AD254" s="255"/>
      <c r="AE254" s="255"/>
      <c r="AF254" s="255"/>
      <c r="AG254" s="255"/>
      <c r="AH254" s="255"/>
      <c r="AI254" s="255"/>
      <c r="AJ254" s="255"/>
      <c r="AK254" s="255"/>
      <c r="AL254" s="255"/>
      <c r="AM254" s="255"/>
      <c r="AN254" s="255"/>
      <c r="AO254" s="255"/>
      <c r="AP254" s="255"/>
      <c r="AQ254" s="255"/>
      <c r="AR254" s="255"/>
      <c r="AS254" s="255"/>
      <c r="AT254" s="255"/>
      <c r="AU254" s="255"/>
      <c r="AV254" s="255"/>
      <c r="AW254" s="255"/>
      <c r="AX254" s="255"/>
      <c r="AY254" s="255"/>
      <c r="AZ254" s="255"/>
      <c r="BA254" s="255"/>
      <c r="BB254" s="255"/>
      <c r="BC254" s="255"/>
      <c r="BD254" s="255"/>
      <c r="BE254" s="255"/>
      <c r="BF254" s="255"/>
      <c r="BG254" s="255"/>
      <c r="BH254" s="255"/>
      <c r="BI254" s="255"/>
      <c r="BJ254" s="255"/>
      <c r="BK254" s="255"/>
      <c r="BL254" s="255"/>
      <c r="BM254" s="255"/>
      <c r="BN254" s="255"/>
      <c r="BO254" s="255"/>
      <c r="BP254" s="255"/>
      <c r="BQ254" s="255"/>
      <c r="BR254" s="255"/>
      <c r="BS254" s="255"/>
      <c r="BT254" s="255"/>
      <c r="BU254" s="255"/>
      <c r="BV254" s="255"/>
      <c r="BW254" s="255"/>
      <c r="BX254" s="255"/>
      <c r="BY254" s="255"/>
      <c r="BZ254" s="255"/>
      <c r="CA254" s="255"/>
      <c r="CB254" s="255"/>
      <c r="CC254" s="255"/>
      <c r="CD254" s="255"/>
      <c r="CE254" s="255"/>
      <c r="CF254" s="255"/>
      <c r="CG254" s="255"/>
      <c r="CH254" s="255"/>
      <c r="CI254" s="255"/>
      <c r="CJ254" s="255"/>
      <c r="CK254" s="255"/>
      <c r="CL254" s="255"/>
      <c r="CM254" s="255"/>
      <c r="CN254" s="255"/>
      <c r="CO254" s="255"/>
      <c r="CP254" s="255"/>
      <c r="CQ254" s="255"/>
      <c r="CR254" s="255"/>
      <c r="CS254" s="255"/>
      <c r="CT254" s="255"/>
      <c r="CU254" s="255"/>
      <c r="CV254" s="255"/>
      <c r="CW254" s="255"/>
      <c r="CX254" s="255"/>
      <c r="CY254" s="255"/>
      <c r="CZ254" s="255"/>
      <c r="DA254" s="255"/>
      <c r="DB254" s="255"/>
      <c r="DC254" s="255"/>
      <c r="DD254" s="255"/>
      <c r="DE254" s="255"/>
      <c r="DF254" s="255"/>
      <c r="DG254" s="255"/>
      <c r="DH254" s="255"/>
      <c r="DI254" s="255"/>
      <c r="DJ254" s="255"/>
      <c r="DK254" s="255"/>
      <c r="DL254" s="255"/>
    </row>
    <row r="255" spans="1:116" x14ac:dyDescent="0.25">
      <c r="A255" s="255"/>
      <c r="B255" s="255"/>
      <c r="C255" s="255"/>
      <c r="D255" s="255"/>
      <c r="E255" s="255"/>
      <c r="F255" s="255"/>
      <c r="G255" s="255"/>
      <c r="H255" s="255"/>
      <c r="I255" s="255"/>
      <c r="J255" s="255"/>
      <c r="K255" s="255"/>
      <c r="L255" s="255"/>
      <c r="M255" s="255"/>
      <c r="N255" s="255"/>
      <c r="O255" s="255"/>
      <c r="P255" s="255"/>
      <c r="Q255" s="255"/>
      <c r="R255" s="255"/>
      <c r="S255" s="255"/>
      <c r="T255" s="255"/>
      <c r="U255" s="255"/>
      <c r="V255" s="255"/>
      <c r="W255" s="255"/>
      <c r="X255" s="255"/>
      <c r="Y255" s="255"/>
      <c r="Z255" s="255"/>
      <c r="AA255" s="255"/>
      <c r="AB255" s="255"/>
      <c r="AC255" s="255"/>
      <c r="AD255" s="255"/>
      <c r="AE255" s="255"/>
      <c r="AF255" s="255"/>
      <c r="AG255" s="255"/>
      <c r="AH255" s="255"/>
      <c r="AI255" s="255"/>
      <c r="AJ255" s="255"/>
      <c r="AK255" s="255"/>
      <c r="AL255" s="255"/>
      <c r="AM255" s="255"/>
      <c r="AN255" s="255"/>
      <c r="AO255" s="255"/>
      <c r="AP255" s="255"/>
      <c r="AQ255" s="255"/>
      <c r="AR255" s="255"/>
      <c r="AS255" s="255"/>
      <c r="AT255" s="255"/>
      <c r="AU255" s="255"/>
      <c r="AV255" s="255"/>
      <c r="AW255" s="255"/>
      <c r="AX255" s="255"/>
      <c r="AY255" s="255"/>
      <c r="AZ255" s="255"/>
      <c r="BA255" s="255"/>
      <c r="BB255" s="255"/>
      <c r="BC255" s="255"/>
      <c r="BD255" s="255"/>
      <c r="BE255" s="255"/>
      <c r="BF255" s="255"/>
      <c r="BG255" s="255"/>
      <c r="BH255" s="255"/>
      <c r="BI255" s="255"/>
      <c r="BJ255" s="255"/>
      <c r="BK255" s="255"/>
      <c r="BL255" s="255"/>
      <c r="BM255" s="255"/>
      <c r="BN255" s="255"/>
      <c r="BO255" s="255"/>
      <c r="BP255" s="255"/>
      <c r="BQ255" s="255"/>
      <c r="BR255" s="255"/>
      <c r="BS255" s="255"/>
      <c r="BT255" s="255"/>
      <c r="BU255" s="255"/>
      <c r="BV255" s="255"/>
      <c r="BW255" s="255"/>
      <c r="BX255" s="255"/>
      <c r="BY255" s="255"/>
      <c r="BZ255" s="255"/>
      <c r="CA255" s="255"/>
      <c r="CB255" s="255"/>
      <c r="CC255" s="255"/>
      <c r="CD255" s="255"/>
      <c r="CE255" s="255"/>
      <c r="CF255" s="255"/>
      <c r="CG255" s="255"/>
      <c r="CH255" s="255"/>
      <c r="CI255" s="255"/>
      <c r="CJ255" s="255"/>
      <c r="CK255" s="255"/>
      <c r="CL255" s="255"/>
      <c r="CM255" s="255"/>
      <c r="CN255" s="255"/>
      <c r="CO255" s="255"/>
      <c r="CP255" s="255"/>
      <c r="CQ255" s="255"/>
      <c r="CR255" s="255"/>
      <c r="CS255" s="255"/>
      <c r="CT255" s="255"/>
      <c r="CU255" s="255"/>
      <c r="CV255" s="255"/>
      <c r="CW255" s="255"/>
      <c r="CX255" s="255"/>
      <c r="CY255" s="255"/>
      <c r="CZ255" s="255"/>
      <c r="DA255" s="255"/>
      <c r="DB255" s="255"/>
      <c r="DC255" s="255"/>
      <c r="DD255" s="255"/>
      <c r="DE255" s="255"/>
      <c r="DF255" s="255"/>
      <c r="DG255" s="255"/>
      <c r="DH255" s="255"/>
      <c r="DI255" s="255"/>
      <c r="DJ255" s="255"/>
      <c r="DK255" s="255"/>
      <c r="DL255" s="255"/>
    </row>
    <row r="256" spans="1:116" x14ac:dyDescent="0.25">
      <c r="A256" s="255"/>
      <c r="B256" s="255"/>
      <c r="C256" s="255"/>
      <c r="D256" s="255"/>
      <c r="E256" s="255"/>
      <c r="F256" s="255"/>
      <c r="G256" s="255"/>
      <c r="H256" s="255"/>
      <c r="I256" s="255"/>
      <c r="J256" s="255"/>
      <c r="K256" s="255"/>
      <c r="L256" s="255"/>
      <c r="M256" s="255"/>
      <c r="N256" s="255"/>
      <c r="O256" s="255"/>
      <c r="P256" s="255"/>
      <c r="Q256" s="255"/>
      <c r="R256" s="255"/>
      <c r="S256" s="255"/>
      <c r="T256" s="255"/>
      <c r="U256" s="255"/>
      <c r="V256" s="255"/>
      <c r="W256" s="255"/>
      <c r="X256" s="255"/>
      <c r="Y256" s="255"/>
      <c r="Z256" s="255"/>
      <c r="AA256" s="255"/>
      <c r="AB256" s="255"/>
      <c r="AC256" s="255"/>
      <c r="AD256" s="255"/>
      <c r="AE256" s="255"/>
      <c r="AF256" s="255"/>
      <c r="AG256" s="255"/>
      <c r="AH256" s="255"/>
      <c r="AI256" s="255"/>
      <c r="AJ256" s="255"/>
      <c r="AK256" s="255"/>
      <c r="AL256" s="255"/>
      <c r="AM256" s="255"/>
      <c r="AN256" s="255"/>
      <c r="AO256" s="255"/>
      <c r="AP256" s="255"/>
      <c r="AQ256" s="255"/>
      <c r="AR256" s="255"/>
      <c r="AS256" s="255"/>
      <c r="AT256" s="255"/>
      <c r="AU256" s="255"/>
      <c r="AV256" s="255"/>
      <c r="AW256" s="255"/>
      <c r="AX256" s="255"/>
      <c r="AY256" s="255"/>
      <c r="AZ256" s="255"/>
      <c r="BA256" s="255"/>
      <c r="BB256" s="255"/>
      <c r="BC256" s="255"/>
      <c r="BD256" s="255"/>
      <c r="BE256" s="255"/>
      <c r="BF256" s="255"/>
      <c r="BG256" s="255"/>
      <c r="BH256" s="255"/>
      <c r="BI256" s="255"/>
      <c r="BJ256" s="255"/>
      <c r="BK256" s="255"/>
      <c r="BL256" s="255"/>
      <c r="BM256" s="255"/>
      <c r="BN256" s="255"/>
      <c r="BO256" s="255"/>
      <c r="BP256" s="255"/>
      <c r="BQ256" s="255"/>
      <c r="BR256" s="255"/>
      <c r="BS256" s="255"/>
      <c r="BT256" s="255"/>
      <c r="BU256" s="255"/>
      <c r="BV256" s="255"/>
      <c r="BW256" s="255"/>
      <c r="BX256" s="255"/>
      <c r="BY256" s="255"/>
      <c r="BZ256" s="255"/>
      <c r="CA256" s="255"/>
      <c r="CB256" s="255"/>
      <c r="CC256" s="255"/>
      <c r="CD256" s="255"/>
      <c r="CE256" s="255"/>
      <c r="CF256" s="255"/>
      <c r="CG256" s="255"/>
      <c r="CH256" s="255"/>
      <c r="CI256" s="255"/>
      <c r="CJ256" s="255"/>
      <c r="CK256" s="255"/>
      <c r="CL256" s="255"/>
      <c r="CM256" s="255"/>
      <c r="CN256" s="255"/>
      <c r="CO256" s="255"/>
      <c r="CP256" s="255"/>
      <c r="CQ256" s="255"/>
      <c r="CR256" s="255"/>
      <c r="CS256" s="255"/>
      <c r="CT256" s="255"/>
      <c r="CU256" s="255"/>
      <c r="CV256" s="255"/>
      <c r="CW256" s="255"/>
      <c r="CX256" s="255"/>
      <c r="CY256" s="255"/>
      <c r="CZ256" s="255"/>
      <c r="DA256" s="255"/>
      <c r="DB256" s="255"/>
      <c r="DC256" s="255"/>
      <c r="DD256" s="255"/>
      <c r="DE256" s="255"/>
      <c r="DF256" s="255"/>
      <c r="DG256" s="255"/>
      <c r="DH256" s="255"/>
      <c r="DI256" s="255"/>
      <c r="DJ256" s="255"/>
      <c r="DK256" s="255"/>
      <c r="DL256" s="255"/>
    </row>
    <row r="257" spans="1:116" x14ac:dyDescent="0.25">
      <c r="A257" s="255"/>
      <c r="B257" s="255"/>
      <c r="C257" s="255"/>
      <c r="D257" s="255"/>
      <c r="E257" s="255"/>
      <c r="F257" s="255"/>
      <c r="G257" s="255"/>
      <c r="H257" s="255"/>
      <c r="I257" s="255"/>
      <c r="J257" s="255"/>
      <c r="K257" s="255"/>
      <c r="L257" s="255"/>
      <c r="M257" s="255"/>
      <c r="N257" s="255"/>
      <c r="O257" s="255"/>
      <c r="P257" s="255"/>
      <c r="Q257" s="255"/>
      <c r="R257" s="255"/>
      <c r="S257" s="255"/>
      <c r="T257" s="255"/>
      <c r="U257" s="255"/>
      <c r="V257" s="255"/>
      <c r="W257" s="255"/>
      <c r="X257" s="255"/>
      <c r="Y257" s="255"/>
      <c r="Z257" s="255"/>
      <c r="AA257" s="255"/>
      <c r="AB257" s="255"/>
      <c r="AC257" s="255"/>
      <c r="AD257" s="255"/>
      <c r="AE257" s="255"/>
      <c r="AF257" s="255"/>
      <c r="AG257" s="255"/>
      <c r="AH257" s="255"/>
      <c r="AI257" s="255"/>
      <c r="AJ257" s="255"/>
      <c r="AK257" s="255"/>
      <c r="AL257" s="255"/>
      <c r="AM257" s="255"/>
      <c r="AN257" s="255"/>
      <c r="AO257" s="255"/>
      <c r="AP257" s="255"/>
      <c r="AQ257" s="255"/>
      <c r="AR257" s="255"/>
      <c r="AS257" s="255"/>
      <c r="AT257" s="255"/>
      <c r="AU257" s="255"/>
      <c r="AV257" s="255"/>
      <c r="AW257" s="255"/>
      <c r="AX257" s="255"/>
      <c r="AY257" s="255"/>
      <c r="AZ257" s="255"/>
      <c r="BA257" s="255"/>
      <c r="BB257" s="255"/>
      <c r="BC257" s="255"/>
      <c r="BD257" s="255"/>
      <c r="BE257" s="255"/>
      <c r="BF257" s="255"/>
      <c r="BG257" s="255"/>
      <c r="BH257" s="255"/>
      <c r="BI257" s="255"/>
      <c r="BJ257" s="255"/>
      <c r="BK257" s="255"/>
      <c r="BL257" s="255"/>
      <c r="BM257" s="255"/>
      <c r="BN257" s="255"/>
      <c r="BO257" s="255"/>
      <c r="BP257" s="255"/>
      <c r="BQ257" s="255"/>
      <c r="BR257" s="255"/>
      <c r="BS257" s="255"/>
      <c r="BT257" s="255"/>
      <c r="BU257" s="255"/>
      <c r="BV257" s="255"/>
      <c r="BW257" s="255"/>
      <c r="BX257" s="255"/>
      <c r="BY257" s="255"/>
      <c r="BZ257" s="255"/>
      <c r="CA257" s="255"/>
      <c r="CB257" s="255"/>
      <c r="CC257" s="255"/>
      <c r="CD257" s="255"/>
      <c r="CE257" s="255"/>
      <c r="CF257" s="255"/>
      <c r="CG257" s="255"/>
      <c r="CH257" s="255"/>
      <c r="CI257" s="255"/>
      <c r="CJ257" s="255"/>
      <c r="CK257" s="255"/>
      <c r="CL257" s="255"/>
      <c r="CM257" s="255"/>
      <c r="CN257" s="255"/>
      <c r="CO257" s="255"/>
      <c r="CP257" s="255"/>
      <c r="CQ257" s="255"/>
      <c r="CR257" s="255"/>
      <c r="CS257" s="255"/>
      <c r="CT257" s="255"/>
      <c r="CU257" s="255"/>
      <c r="CV257" s="255"/>
      <c r="CW257" s="255"/>
      <c r="CX257" s="255"/>
      <c r="CY257" s="255"/>
      <c r="CZ257" s="255"/>
      <c r="DA257" s="255"/>
      <c r="DB257" s="255"/>
      <c r="DC257" s="255"/>
      <c r="DD257" s="255"/>
      <c r="DE257" s="255"/>
      <c r="DF257" s="255"/>
      <c r="DG257" s="255"/>
      <c r="DH257" s="255"/>
      <c r="DI257" s="255"/>
      <c r="DJ257" s="255"/>
      <c r="DK257" s="255"/>
      <c r="DL257" s="255"/>
    </row>
    <row r="258" spans="1:116" x14ac:dyDescent="0.25">
      <c r="A258" s="255"/>
      <c r="B258" s="255"/>
      <c r="C258" s="255"/>
      <c r="D258" s="255"/>
      <c r="E258" s="255"/>
      <c r="F258" s="255"/>
      <c r="G258" s="255"/>
      <c r="H258" s="255"/>
      <c r="I258" s="255"/>
      <c r="J258" s="255"/>
      <c r="K258" s="255"/>
      <c r="L258" s="255"/>
      <c r="M258" s="255"/>
      <c r="N258" s="255"/>
      <c r="O258" s="255"/>
      <c r="P258" s="255"/>
      <c r="Q258" s="255"/>
      <c r="R258" s="255"/>
      <c r="S258" s="255"/>
      <c r="T258" s="255"/>
      <c r="U258" s="255"/>
      <c r="V258" s="255"/>
      <c r="W258" s="255"/>
      <c r="X258" s="255"/>
      <c r="Y258" s="255"/>
      <c r="Z258" s="255"/>
      <c r="AA258" s="255"/>
      <c r="AB258" s="255"/>
      <c r="AC258" s="255"/>
      <c r="AD258" s="255"/>
      <c r="AE258" s="255"/>
      <c r="AF258" s="255"/>
      <c r="AG258" s="255"/>
      <c r="AH258" s="255"/>
      <c r="AI258" s="255"/>
      <c r="AJ258" s="255"/>
      <c r="AK258" s="255"/>
      <c r="AL258" s="255"/>
      <c r="AM258" s="255"/>
      <c r="AN258" s="255"/>
      <c r="AO258" s="255"/>
      <c r="AP258" s="255"/>
      <c r="AQ258" s="255"/>
      <c r="AR258" s="255"/>
      <c r="AS258" s="255"/>
      <c r="AT258" s="255"/>
      <c r="AU258" s="255"/>
      <c r="AV258" s="255"/>
      <c r="AW258" s="255"/>
      <c r="AX258" s="255"/>
      <c r="AY258" s="255"/>
      <c r="AZ258" s="255"/>
      <c r="BA258" s="255"/>
      <c r="BB258" s="255"/>
      <c r="BC258" s="255"/>
      <c r="BD258" s="255"/>
      <c r="BE258" s="255"/>
      <c r="BF258" s="255"/>
      <c r="BG258" s="255"/>
      <c r="BH258" s="255"/>
      <c r="BI258" s="255"/>
      <c r="BJ258" s="255"/>
      <c r="BK258" s="255"/>
      <c r="BL258" s="255"/>
      <c r="BM258" s="255"/>
      <c r="BN258" s="255"/>
      <c r="BO258" s="255"/>
      <c r="BP258" s="255"/>
      <c r="BQ258" s="255"/>
      <c r="BR258" s="255"/>
      <c r="BS258" s="255"/>
      <c r="BT258" s="255"/>
      <c r="BU258" s="255"/>
      <c r="BV258" s="255"/>
      <c r="BW258" s="255"/>
      <c r="BX258" s="255"/>
      <c r="BY258" s="255"/>
      <c r="BZ258" s="255"/>
      <c r="CA258" s="255"/>
      <c r="CB258" s="255"/>
      <c r="CC258" s="255"/>
      <c r="CD258" s="255"/>
      <c r="CE258" s="255"/>
      <c r="CF258" s="255"/>
      <c r="CG258" s="255"/>
      <c r="CH258" s="255"/>
      <c r="CI258" s="255"/>
      <c r="CJ258" s="255"/>
      <c r="CK258" s="255"/>
      <c r="CL258" s="255"/>
      <c r="CM258" s="255"/>
      <c r="CN258" s="255"/>
      <c r="CO258" s="255"/>
      <c r="CP258" s="255"/>
      <c r="CQ258" s="255"/>
      <c r="CR258" s="255"/>
      <c r="CS258" s="255"/>
      <c r="CT258" s="255"/>
      <c r="CU258" s="255"/>
      <c r="CV258" s="255"/>
      <c r="CW258" s="255"/>
      <c r="CX258" s="255"/>
      <c r="CY258" s="255"/>
      <c r="CZ258" s="255"/>
      <c r="DA258" s="255"/>
      <c r="DB258" s="255"/>
      <c r="DC258" s="255"/>
      <c r="DD258" s="255"/>
      <c r="DE258" s="255"/>
      <c r="DF258" s="255"/>
      <c r="DG258" s="255"/>
      <c r="DH258" s="255"/>
      <c r="DI258" s="255"/>
      <c r="DJ258" s="255"/>
      <c r="DK258" s="255"/>
      <c r="DL258" s="255"/>
    </row>
    <row r="259" spans="1:116" x14ac:dyDescent="0.25">
      <c r="A259" s="255"/>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c r="AG259" s="255"/>
      <c r="AH259" s="255"/>
      <c r="AI259" s="255"/>
      <c r="AJ259" s="255"/>
      <c r="AK259" s="255"/>
      <c r="AL259" s="255"/>
      <c r="AM259" s="255"/>
      <c r="AN259" s="255"/>
      <c r="AO259" s="255"/>
      <c r="AP259" s="255"/>
      <c r="AQ259" s="255"/>
      <c r="AR259" s="255"/>
      <c r="AS259" s="255"/>
      <c r="AT259" s="255"/>
      <c r="AU259" s="255"/>
      <c r="AV259" s="255"/>
      <c r="AW259" s="255"/>
      <c r="AX259" s="255"/>
      <c r="AY259" s="255"/>
      <c r="AZ259" s="255"/>
      <c r="BA259" s="255"/>
      <c r="BB259" s="255"/>
      <c r="BC259" s="255"/>
      <c r="BD259" s="255"/>
      <c r="BE259" s="255"/>
      <c r="BF259" s="255"/>
      <c r="BG259" s="255"/>
      <c r="BH259" s="255"/>
      <c r="BI259" s="255"/>
      <c r="BJ259" s="255"/>
      <c r="BK259" s="255"/>
      <c r="BL259" s="255"/>
      <c r="BM259" s="255"/>
      <c r="BN259" s="255"/>
      <c r="BO259" s="255"/>
      <c r="BP259" s="255"/>
      <c r="BQ259" s="255"/>
      <c r="BR259" s="255"/>
      <c r="BS259" s="255"/>
      <c r="BT259" s="255"/>
      <c r="BU259" s="255"/>
      <c r="BV259" s="255"/>
      <c r="BW259" s="255"/>
      <c r="BX259" s="255"/>
      <c r="BY259" s="255"/>
      <c r="BZ259" s="255"/>
      <c r="CA259" s="255"/>
      <c r="CB259" s="255"/>
      <c r="CC259" s="255"/>
      <c r="CD259" s="255"/>
      <c r="CE259" s="255"/>
      <c r="CF259" s="255"/>
      <c r="CG259" s="255"/>
      <c r="CH259" s="255"/>
      <c r="CI259" s="255"/>
      <c r="CJ259" s="255"/>
      <c r="CK259" s="255"/>
      <c r="CL259" s="255"/>
      <c r="CM259" s="255"/>
      <c r="CN259" s="255"/>
      <c r="CO259" s="255"/>
      <c r="CP259" s="255"/>
      <c r="CQ259" s="255"/>
      <c r="CR259" s="255"/>
      <c r="CS259" s="255"/>
      <c r="CT259" s="255"/>
      <c r="CU259" s="255"/>
      <c r="CV259" s="255"/>
      <c r="CW259" s="255"/>
      <c r="CX259" s="255"/>
      <c r="CY259" s="255"/>
      <c r="CZ259" s="255"/>
      <c r="DA259" s="255"/>
      <c r="DB259" s="255"/>
      <c r="DC259" s="255"/>
      <c r="DD259" s="255"/>
      <c r="DE259" s="255"/>
      <c r="DF259" s="255"/>
      <c r="DG259" s="255"/>
      <c r="DH259" s="255"/>
      <c r="DI259" s="255"/>
      <c r="DJ259" s="255"/>
      <c r="DK259" s="255"/>
      <c r="DL259" s="255"/>
    </row>
    <row r="260" spans="1:116" x14ac:dyDescent="0.25">
      <c r="A260" s="255"/>
      <c r="B260" s="255"/>
      <c r="C260" s="255"/>
      <c r="D260" s="255"/>
      <c r="E260" s="255"/>
      <c r="F260" s="255"/>
      <c r="G260" s="255"/>
      <c r="H260" s="255"/>
      <c r="I260" s="255"/>
      <c r="J260" s="255"/>
      <c r="K260" s="255"/>
      <c r="L260" s="255"/>
      <c r="M260" s="255"/>
      <c r="N260" s="255"/>
      <c r="O260" s="255"/>
      <c r="P260" s="255"/>
      <c r="Q260" s="255"/>
      <c r="R260" s="255"/>
      <c r="S260" s="255"/>
      <c r="T260" s="255"/>
      <c r="U260" s="255"/>
      <c r="V260" s="255"/>
      <c r="W260" s="255"/>
      <c r="X260" s="255"/>
      <c r="Y260" s="255"/>
      <c r="Z260" s="255"/>
      <c r="AA260" s="255"/>
      <c r="AB260" s="255"/>
      <c r="AC260" s="255"/>
      <c r="AD260" s="255"/>
      <c r="AE260" s="255"/>
      <c r="AF260" s="255"/>
      <c r="AG260" s="255"/>
      <c r="AH260" s="255"/>
      <c r="AI260" s="255"/>
      <c r="AJ260" s="255"/>
      <c r="AK260" s="255"/>
      <c r="AL260" s="255"/>
      <c r="AM260" s="255"/>
      <c r="AN260" s="255"/>
      <c r="AO260" s="255"/>
      <c r="AP260" s="255"/>
      <c r="AQ260" s="255"/>
      <c r="AR260" s="255"/>
      <c r="AS260" s="255"/>
      <c r="AT260" s="255"/>
      <c r="AU260" s="255"/>
      <c r="AV260" s="255"/>
      <c r="AW260" s="255"/>
      <c r="AX260" s="255"/>
      <c r="AY260" s="255"/>
      <c r="AZ260" s="255"/>
      <c r="BA260" s="255"/>
      <c r="BB260" s="255"/>
      <c r="BC260" s="255"/>
      <c r="BD260" s="255"/>
      <c r="BE260" s="255"/>
      <c r="BF260" s="255"/>
      <c r="BG260" s="255"/>
      <c r="BH260" s="255"/>
      <c r="BI260" s="255"/>
      <c r="BJ260" s="255"/>
      <c r="BK260" s="255"/>
      <c r="BL260" s="255"/>
      <c r="BM260" s="255"/>
      <c r="BN260" s="255"/>
      <c r="BO260" s="255"/>
      <c r="BP260" s="255"/>
      <c r="BQ260" s="255"/>
      <c r="BR260" s="255"/>
      <c r="BS260" s="255"/>
      <c r="BT260" s="255"/>
      <c r="BU260" s="255"/>
      <c r="BV260" s="255"/>
      <c r="BW260" s="255"/>
      <c r="BX260" s="255"/>
      <c r="BY260" s="255"/>
      <c r="BZ260" s="255"/>
      <c r="CA260" s="255"/>
      <c r="CB260" s="255"/>
      <c r="CC260" s="255"/>
      <c r="CD260" s="255"/>
      <c r="CE260" s="255"/>
      <c r="CF260" s="255"/>
      <c r="CG260" s="255"/>
      <c r="CH260" s="255"/>
      <c r="CI260" s="255"/>
      <c r="CJ260" s="255"/>
      <c r="CK260" s="255"/>
      <c r="CL260" s="255"/>
      <c r="CM260" s="255"/>
      <c r="CN260" s="255"/>
      <c r="CO260" s="255"/>
      <c r="CP260" s="255"/>
      <c r="CQ260" s="255"/>
      <c r="CR260" s="255"/>
      <c r="CS260" s="255"/>
      <c r="CT260" s="255"/>
      <c r="CU260" s="255"/>
      <c r="CV260" s="255"/>
      <c r="CW260" s="255"/>
      <c r="CX260" s="255"/>
      <c r="CY260" s="255"/>
      <c r="CZ260" s="255"/>
      <c r="DA260" s="255"/>
      <c r="DB260" s="255"/>
      <c r="DC260" s="255"/>
      <c r="DD260" s="255"/>
      <c r="DE260" s="255"/>
      <c r="DF260" s="255"/>
      <c r="DG260" s="255"/>
      <c r="DH260" s="255"/>
      <c r="DI260" s="255"/>
      <c r="DJ260" s="255"/>
      <c r="DK260" s="255"/>
      <c r="DL260" s="255"/>
    </row>
    <row r="261" spans="1:116" x14ac:dyDescent="0.25">
      <c r="A261" s="255"/>
      <c r="B261" s="255"/>
      <c r="C261" s="255"/>
      <c r="D261" s="255"/>
      <c r="E261" s="255"/>
      <c r="F261" s="255"/>
      <c r="G261" s="255"/>
      <c r="H261" s="255"/>
      <c r="I261" s="255"/>
      <c r="J261" s="255"/>
      <c r="K261" s="255"/>
      <c r="L261" s="255"/>
      <c r="M261" s="255"/>
      <c r="N261" s="255"/>
      <c r="O261" s="255"/>
      <c r="P261" s="255"/>
      <c r="Q261" s="255"/>
      <c r="R261" s="255"/>
      <c r="S261" s="255"/>
      <c r="T261" s="255"/>
      <c r="U261" s="255"/>
      <c r="V261" s="255"/>
      <c r="W261" s="255"/>
      <c r="X261" s="255"/>
      <c r="Y261" s="255"/>
      <c r="Z261" s="255"/>
      <c r="AA261" s="255"/>
      <c r="AB261" s="255"/>
      <c r="AC261" s="255"/>
      <c r="AD261" s="255"/>
      <c r="AE261" s="255"/>
      <c r="AF261" s="255"/>
      <c r="AG261" s="255"/>
      <c r="AH261" s="255"/>
      <c r="AI261" s="255"/>
      <c r="AJ261" s="255"/>
      <c r="AK261" s="255"/>
      <c r="AL261" s="255"/>
      <c r="AM261" s="255"/>
      <c r="AN261" s="255"/>
      <c r="AO261" s="255"/>
      <c r="AP261" s="255"/>
      <c r="AQ261" s="255"/>
      <c r="AR261" s="255"/>
      <c r="AS261" s="255"/>
      <c r="AT261" s="255"/>
      <c r="AU261" s="255"/>
      <c r="AV261" s="255"/>
      <c r="AW261" s="255"/>
      <c r="AX261" s="255"/>
      <c r="AY261" s="255"/>
      <c r="AZ261" s="255"/>
      <c r="BA261" s="255"/>
      <c r="BB261" s="255"/>
      <c r="BC261" s="255"/>
      <c r="BD261" s="255"/>
      <c r="BE261" s="255"/>
      <c r="BF261" s="255"/>
      <c r="BG261" s="255"/>
      <c r="BH261" s="255"/>
      <c r="BI261" s="255"/>
      <c r="BJ261" s="255"/>
      <c r="BK261" s="255"/>
      <c r="BL261" s="255"/>
      <c r="BM261" s="255"/>
      <c r="BN261" s="255"/>
      <c r="BO261" s="255"/>
      <c r="BP261" s="255"/>
      <c r="BQ261" s="255"/>
      <c r="BR261" s="255"/>
      <c r="BS261" s="255"/>
      <c r="BT261" s="255"/>
      <c r="BU261" s="255"/>
      <c r="BV261" s="255"/>
      <c r="BW261" s="255"/>
      <c r="BX261" s="255"/>
      <c r="BY261" s="255"/>
      <c r="BZ261" s="255"/>
      <c r="CA261" s="255"/>
      <c r="CB261" s="255"/>
      <c r="CC261" s="255"/>
      <c r="CD261" s="255"/>
      <c r="CE261" s="255"/>
      <c r="CF261" s="255"/>
      <c r="CG261" s="255"/>
      <c r="CH261" s="255"/>
      <c r="CI261" s="255"/>
      <c r="CJ261" s="255"/>
      <c r="CK261" s="255"/>
      <c r="CL261" s="255"/>
      <c r="CM261" s="255"/>
      <c r="CN261" s="255"/>
      <c r="CO261" s="255"/>
      <c r="CP261" s="255"/>
      <c r="CQ261" s="255"/>
      <c r="CR261" s="255"/>
      <c r="CS261" s="255"/>
      <c r="CT261" s="255"/>
      <c r="CU261" s="255"/>
      <c r="CV261" s="255"/>
      <c r="CW261" s="255"/>
      <c r="CX261" s="255"/>
      <c r="CY261" s="255"/>
      <c r="CZ261" s="255"/>
      <c r="DA261" s="255"/>
      <c r="DB261" s="255"/>
      <c r="DC261" s="255"/>
      <c r="DD261" s="255"/>
      <c r="DE261" s="255"/>
      <c r="DF261" s="255"/>
      <c r="DG261" s="255"/>
      <c r="DH261" s="255"/>
      <c r="DI261" s="255"/>
      <c r="DJ261" s="255"/>
      <c r="DK261" s="255"/>
      <c r="DL261" s="255"/>
    </row>
    <row r="262" spans="1:116" x14ac:dyDescent="0.25">
      <c r="A262" s="255"/>
      <c r="B262" s="255"/>
      <c r="C262" s="255"/>
      <c r="D262" s="255"/>
      <c r="E262" s="255"/>
      <c r="F262" s="255"/>
      <c r="G262" s="255"/>
      <c r="H262" s="255"/>
      <c r="I262" s="255"/>
      <c r="J262" s="255"/>
      <c r="K262" s="255"/>
      <c r="L262" s="255"/>
      <c r="M262" s="255"/>
      <c r="N262" s="255"/>
      <c r="O262" s="255"/>
      <c r="P262" s="255"/>
      <c r="Q262" s="255"/>
      <c r="R262" s="255"/>
      <c r="S262" s="255"/>
      <c r="T262" s="255"/>
      <c r="U262" s="255"/>
      <c r="V262" s="255"/>
      <c r="W262" s="255"/>
      <c r="X262" s="255"/>
      <c r="Y262" s="255"/>
      <c r="Z262" s="255"/>
      <c r="AA262" s="255"/>
      <c r="AB262" s="255"/>
      <c r="AC262" s="255"/>
      <c r="AD262" s="255"/>
      <c r="AE262" s="255"/>
      <c r="AF262" s="255"/>
      <c r="AG262" s="255"/>
      <c r="AH262" s="255"/>
      <c r="AI262" s="255"/>
      <c r="AJ262" s="255"/>
      <c r="AK262" s="255"/>
      <c r="AL262" s="255"/>
      <c r="AM262" s="255"/>
      <c r="AN262" s="255"/>
      <c r="AO262" s="255"/>
      <c r="AP262" s="255"/>
      <c r="AQ262" s="255"/>
      <c r="AR262" s="255"/>
      <c r="AS262" s="255"/>
      <c r="AT262" s="255"/>
      <c r="AU262" s="255"/>
      <c r="AV262" s="255"/>
      <c r="AW262" s="255"/>
      <c r="AX262" s="255"/>
      <c r="AY262" s="255"/>
      <c r="AZ262" s="255"/>
      <c r="BA262" s="255"/>
      <c r="BB262" s="255"/>
      <c r="BC262" s="255"/>
      <c r="BD262" s="255"/>
      <c r="BE262" s="255"/>
      <c r="BF262" s="255"/>
      <c r="BG262" s="255"/>
      <c r="BH262" s="255"/>
      <c r="BI262" s="255"/>
      <c r="BJ262" s="255"/>
      <c r="BK262" s="255"/>
      <c r="BL262" s="255"/>
      <c r="BM262" s="255"/>
      <c r="BN262" s="255"/>
      <c r="BO262" s="255"/>
      <c r="BP262" s="255"/>
      <c r="BQ262" s="255"/>
      <c r="BR262" s="255"/>
      <c r="BS262" s="255"/>
      <c r="BT262" s="255"/>
      <c r="BU262" s="255"/>
      <c r="BV262" s="255"/>
      <c r="BW262" s="255"/>
      <c r="BX262" s="255"/>
      <c r="BY262" s="255"/>
      <c r="BZ262" s="255"/>
      <c r="CA262" s="255"/>
      <c r="CB262" s="255"/>
      <c r="CC262" s="255"/>
      <c r="CD262" s="255"/>
      <c r="CE262" s="255"/>
      <c r="CF262" s="255"/>
      <c r="CG262" s="255"/>
      <c r="CH262" s="255"/>
      <c r="CI262" s="255"/>
      <c r="CJ262" s="255"/>
      <c r="CK262" s="255"/>
      <c r="CL262" s="255"/>
      <c r="CM262" s="255"/>
      <c r="CN262" s="255"/>
      <c r="CO262" s="255"/>
      <c r="CP262" s="255"/>
      <c r="CQ262" s="255"/>
      <c r="CR262" s="255"/>
      <c r="CS262" s="255"/>
      <c r="CT262" s="255"/>
      <c r="CU262" s="255"/>
      <c r="CV262" s="255"/>
      <c r="CW262" s="255"/>
      <c r="CX262" s="255"/>
      <c r="CY262" s="255"/>
      <c r="CZ262" s="255"/>
      <c r="DA262" s="255"/>
      <c r="DB262" s="255"/>
      <c r="DC262" s="255"/>
      <c r="DD262" s="255"/>
      <c r="DE262" s="255"/>
      <c r="DF262" s="255"/>
      <c r="DG262" s="255"/>
      <c r="DH262" s="255"/>
      <c r="DI262" s="255"/>
      <c r="DJ262" s="255"/>
      <c r="DK262" s="255"/>
      <c r="DL262" s="255"/>
    </row>
    <row r="263" spans="1:116" x14ac:dyDescent="0.25">
      <c r="A263" s="255"/>
      <c r="B263" s="255"/>
      <c r="C263" s="255"/>
      <c r="D263" s="255"/>
      <c r="E263" s="255"/>
      <c r="F263" s="255"/>
      <c r="G263" s="255"/>
      <c r="H263" s="255"/>
      <c r="I263" s="255"/>
      <c r="J263" s="255"/>
      <c r="K263" s="255"/>
      <c r="L263" s="255"/>
      <c r="M263" s="255"/>
      <c r="N263" s="255"/>
      <c r="O263" s="255"/>
      <c r="P263" s="255"/>
      <c r="Q263" s="255"/>
      <c r="R263" s="255"/>
      <c r="S263" s="255"/>
      <c r="T263" s="255"/>
      <c r="U263" s="255"/>
      <c r="V263" s="255"/>
      <c r="W263" s="255"/>
      <c r="X263" s="255"/>
      <c r="Y263" s="255"/>
      <c r="Z263" s="255"/>
      <c r="AA263" s="255"/>
      <c r="AB263" s="255"/>
      <c r="AC263" s="255"/>
      <c r="AD263" s="255"/>
      <c r="AE263" s="255"/>
      <c r="AF263" s="255"/>
      <c r="AG263" s="255"/>
      <c r="AH263" s="255"/>
      <c r="AI263" s="255"/>
      <c r="AJ263" s="255"/>
      <c r="AK263" s="255"/>
      <c r="AL263" s="255"/>
      <c r="AM263" s="255"/>
      <c r="AN263" s="255"/>
      <c r="AO263" s="255"/>
      <c r="AP263" s="255"/>
      <c r="AQ263" s="255"/>
      <c r="AR263" s="255"/>
      <c r="AS263" s="255"/>
      <c r="AT263" s="255"/>
      <c r="AU263" s="255"/>
      <c r="AV263" s="255"/>
      <c r="AW263" s="255"/>
      <c r="AX263" s="255"/>
      <c r="AY263" s="255"/>
      <c r="AZ263" s="255"/>
      <c r="BA263" s="255"/>
      <c r="BB263" s="255"/>
      <c r="BC263" s="255"/>
      <c r="BD263" s="255"/>
      <c r="BE263" s="255"/>
      <c r="BF263" s="255"/>
      <c r="BG263" s="255"/>
      <c r="BH263" s="255"/>
      <c r="BI263" s="255"/>
      <c r="BJ263" s="255"/>
      <c r="BK263" s="255"/>
      <c r="BL263" s="255"/>
      <c r="BM263" s="255"/>
      <c r="BN263" s="255"/>
      <c r="BO263" s="255"/>
      <c r="BP263" s="255"/>
      <c r="BQ263" s="255"/>
      <c r="BR263" s="255"/>
      <c r="BS263" s="255"/>
      <c r="BT263" s="255"/>
      <c r="BU263" s="255"/>
      <c r="BV263" s="255"/>
      <c r="BW263" s="255"/>
      <c r="BX263" s="255"/>
      <c r="BY263" s="255"/>
      <c r="BZ263" s="255"/>
      <c r="CA263" s="255"/>
      <c r="CB263" s="255"/>
      <c r="CC263" s="255"/>
      <c r="CD263" s="255"/>
      <c r="CE263" s="255"/>
      <c r="CF263" s="255"/>
      <c r="CG263" s="255"/>
      <c r="CH263" s="255"/>
      <c r="CI263" s="255"/>
      <c r="CJ263" s="255"/>
      <c r="CK263" s="255"/>
      <c r="CL263" s="255"/>
      <c r="CM263" s="255"/>
      <c r="CN263" s="255"/>
      <c r="CO263" s="255"/>
      <c r="CP263" s="255"/>
      <c r="CQ263" s="255"/>
      <c r="CR263" s="255"/>
      <c r="CS263" s="255"/>
      <c r="CT263" s="255"/>
      <c r="CU263" s="255"/>
      <c r="CV263" s="255"/>
      <c r="CW263" s="255"/>
      <c r="CX263" s="255"/>
      <c r="CY263" s="255"/>
      <c r="CZ263" s="255"/>
      <c r="DA263" s="255"/>
      <c r="DB263" s="255"/>
      <c r="DC263" s="255"/>
      <c r="DD263" s="255"/>
      <c r="DE263" s="255"/>
      <c r="DF263" s="255"/>
      <c r="DG263" s="255"/>
      <c r="DH263" s="255"/>
      <c r="DI263" s="255"/>
      <c r="DJ263" s="255"/>
      <c r="DK263" s="255"/>
      <c r="DL263" s="255"/>
    </row>
    <row r="264" spans="1:116" x14ac:dyDescent="0.25">
      <c r="A264" s="255"/>
      <c r="B264" s="255"/>
      <c r="C264" s="255"/>
      <c r="D264" s="255"/>
      <c r="E264" s="255"/>
      <c r="F264" s="255"/>
      <c r="G264" s="255"/>
      <c r="H264" s="255"/>
      <c r="I264" s="255"/>
      <c r="J264" s="255"/>
      <c r="K264" s="255"/>
      <c r="L264" s="255"/>
      <c r="M264" s="255"/>
      <c r="N264" s="255"/>
      <c r="O264" s="255"/>
      <c r="P264" s="255"/>
      <c r="Q264" s="255"/>
      <c r="R264" s="255"/>
      <c r="S264" s="255"/>
      <c r="T264" s="255"/>
      <c r="U264" s="255"/>
      <c r="V264" s="255"/>
      <c r="W264" s="255"/>
      <c r="X264" s="255"/>
      <c r="Y264" s="255"/>
      <c r="Z264" s="255"/>
      <c r="AA264" s="255"/>
      <c r="AB264" s="255"/>
      <c r="AC264" s="255"/>
      <c r="AD264" s="255"/>
      <c r="AE264" s="255"/>
      <c r="AF264" s="255"/>
      <c r="AG264" s="255"/>
      <c r="AH264" s="255"/>
      <c r="AI264" s="255"/>
      <c r="AJ264" s="255"/>
      <c r="AK264" s="255"/>
      <c r="AL264" s="255"/>
      <c r="AM264" s="255"/>
      <c r="AN264" s="255"/>
      <c r="AO264" s="255"/>
      <c r="AP264" s="255"/>
      <c r="AQ264" s="255"/>
      <c r="AR264" s="255"/>
      <c r="AS264" s="255"/>
      <c r="AT264" s="255"/>
      <c r="AU264" s="255"/>
      <c r="AV264" s="255"/>
      <c r="AW264" s="255"/>
      <c r="AX264" s="255"/>
      <c r="AY264" s="255"/>
      <c r="AZ264" s="255"/>
      <c r="BA264" s="255"/>
      <c r="BB264" s="255"/>
      <c r="BC264" s="255"/>
      <c r="BD264" s="255"/>
      <c r="BE264" s="255"/>
      <c r="BF264" s="255"/>
      <c r="BG264" s="255"/>
      <c r="BH264" s="255"/>
      <c r="BI264" s="255"/>
      <c r="BJ264" s="255"/>
      <c r="BK264" s="255"/>
      <c r="BL264" s="255"/>
      <c r="BM264" s="255"/>
      <c r="BN264" s="255"/>
      <c r="BO264" s="255"/>
      <c r="BP264" s="255"/>
      <c r="BQ264" s="255"/>
      <c r="BR264" s="255"/>
      <c r="BS264" s="255"/>
      <c r="BT264" s="255"/>
      <c r="BU264" s="255"/>
      <c r="BV264" s="255"/>
      <c r="BW264" s="255"/>
      <c r="BX264" s="255"/>
      <c r="BY264" s="255"/>
      <c r="BZ264" s="255"/>
      <c r="CA264" s="255"/>
      <c r="CB264" s="255"/>
      <c r="CC264" s="255"/>
      <c r="CD264" s="255"/>
      <c r="CE264" s="255"/>
      <c r="CF264" s="255"/>
      <c r="CG264" s="255"/>
      <c r="CH264" s="255"/>
      <c r="CI264" s="255"/>
      <c r="CJ264" s="255"/>
      <c r="CK264" s="255"/>
      <c r="CL264" s="255"/>
      <c r="CM264" s="255"/>
      <c r="CN264" s="255"/>
      <c r="CO264" s="255"/>
      <c r="CP264" s="255"/>
      <c r="CQ264" s="255"/>
      <c r="CR264" s="255"/>
      <c r="CS264" s="255"/>
      <c r="CT264" s="255"/>
      <c r="CU264" s="255"/>
      <c r="CV264" s="255"/>
      <c r="CW264" s="255"/>
      <c r="CX264" s="255"/>
      <c r="CY264" s="255"/>
      <c r="CZ264" s="255"/>
      <c r="DA264" s="255"/>
      <c r="DB264" s="255"/>
      <c r="DC264" s="255"/>
      <c r="DD264" s="255"/>
      <c r="DE264" s="255"/>
      <c r="DF264" s="255"/>
      <c r="DG264" s="255"/>
      <c r="DH264" s="255"/>
      <c r="DI264" s="255"/>
      <c r="DJ264" s="255"/>
      <c r="DK264" s="255"/>
      <c r="DL264" s="255"/>
    </row>
    <row r="265" spans="1:116" x14ac:dyDescent="0.25">
      <c r="A265" s="255"/>
      <c r="B265" s="255"/>
      <c r="C265" s="255"/>
      <c r="D265" s="255"/>
      <c r="E265" s="255"/>
      <c r="F265" s="255"/>
      <c r="G265" s="255"/>
      <c r="H265" s="255"/>
      <c r="I265" s="255"/>
      <c r="J265" s="255"/>
      <c r="K265" s="255"/>
      <c r="L265" s="255"/>
      <c r="M265" s="255"/>
      <c r="N265" s="255"/>
      <c r="O265" s="255"/>
      <c r="P265" s="255"/>
      <c r="Q265" s="255"/>
      <c r="R265" s="255"/>
      <c r="S265" s="255"/>
      <c r="T265" s="255"/>
      <c r="U265" s="255"/>
      <c r="V265" s="255"/>
      <c r="W265" s="255"/>
      <c r="X265" s="255"/>
      <c r="Y265" s="255"/>
      <c r="Z265" s="255"/>
      <c r="AA265" s="255"/>
      <c r="AB265" s="255"/>
      <c r="AC265" s="255"/>
      <c r="AD265" s="255"/>
      <c r="AE265" s="255"/>
      <c r="AF265" s="255"/>
      <c r="AG265" s="255"/>
      <c r="AH265" s="255"/>
      <c r="AI265" s="255"/>
      <c r="AJ265" s="255"/>
      <c r="AK265" s="255"/>
      <c r="AL265" s="255"/>
      <c r="AM265" s="255"/>
      <c r="AN265" s="255"/>
      <c r="AO265" s="255"/>
      <c r="AP265" s="255"/>
      <c r="AQ265" s="255"/>
      <c r="AR265" s="255"/>
      <c r="AS265" s="255"/>
      <c r="AT265" s="255"/>
      <c r="AU265" s="255"/>
      <c r="AV265" s="255"/>
      <c r="AW265" s="255"/>
      <c r="AX265" s="255"/>
      <c r="AY265" s="255"/>
      <c r="AZ265" s="255"/>
      <c r="BA265" s="255"/>
      <c r="BB265" s="255"/>
      <c r="BC265" s="255"/>
      <c r="BD265" s="255"/>
      <c r="BE265" s="255"/>
      <c r="BF265" s="255"/>
      <c r="BG265" s="255"/>
      <c r="BH265" s="255"/>
      <c r="BI265" s="255"/>
      <c r="BJ265" s="255"/>
      <c r="BK265" s="255"/>
      <c r="BL265" s="255"/>
      <c r="BM265" s="255"/>
      <c r="BN265" s="255"/>
      <c r="BO265" s="255"/>
      <c r="BP265" s="255"/>
      <c r="BQ265" s="255"/>
      <c r="BR265" s="255"/>
      <c r="BS265" s="255"/>
      <c r="BT265" s="255"/>
      <c r="BU265" s="255"/>
      <c r="BV265" s="255"/>
      <c r="BW265" s="255"/>
      <c r="BX265" s="255"/>
      <c r="BY265" s="255"/>
      <c r="BZ265" s="255"/>
      <c r="CA265" s="255"/>
      <c r="CB265" s="255"/>
      <c r="CC265" s="255"/>
      <c r="CD265" s="255"/>
      <c r="CE265" s="255"/>
      <c r="CF265" s="255"/>
      <c r="CG265" s="255"/>
      <c r="CH265" s="255"/>
      <c r="CI265" s="255"/>
      <c r="CJ265" s="255"/>
      <c r="CK265" s="255"/>
      <c r="CL265" s="255"/>
      <c r="CM265" s="255"/>
      <c r="CN265" s="255"/>
      <c r="CO265" s="255"/>
      <c r="CP265" s="255"/>
      <c r="CQ265" s="255"/>
      <c r="CR265" s="255"/>
      <c r="CS265" s="255"/>
      <c r="CT265" s="255"/>
      <c r="CU265" s="255"/>
      <c r="CV265" s="255"/>
      <c r="CW265" s="255"/>
      <c r="CX265" s="255"/>
      <c r="CY265" s="255"/>
      <c r="CZ265" s="255"/>
      <c r="DA265" s="255"/>
      <c r="DB265" s="255"/>
      <c r="DC265" s="255"/>
      <c r="DD265" s="255"/>
      <c r="DE265" s="255"/>
      <c r="DF265" s="255"/>
      <c r="DG265" s="255"/>
      <c r="DH265" s="255"/>
      <c r="DI265" s="255"/>
      <c r="DJ265" s="255"/>
      <c r="DK265" s="255"/>
      <c r="DL265" s="255"/>
    </row>
    <row r="266" spans="1:116" x14ac:dyDescent="0.25">
      <c r="A266" s="255"/>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row>
    <row r="267" spans="1:116" x14ac:dyDescent="0.25">
      <c r="A267" s="255"/>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c r="AA267" s="255"/>
      <c r="AB267" s="255"/>
      <c r="AC267" s="255"/>
      <c r="AD267" s="255"/>
      <c r="AE267" s="255"/>
      <c r="AF267" s="255"/>
      <c r="AG267" s="255"/>
      <c r="AH267" s="255"/>
      <c r="AI267" s="255"/>
      <c r="AJ267" s="255"/>
      <c r="AK267" s="255"/>
      <c r="AL267" s="255"/>
      <c r="AM267" s="255"/>
      <c r="AN267" s="255"/>
      <c r="AO267" s="255"/>
      <c r="AP267" s="255"/>
      <c r="AQ267" s="255"/>
      <c r="AR267" s="255"/>
      <c r="AS267" s="255"/>
      <c r="AT267" s="255"/>
      <c r="AU267" s="255"/>
      <c r="AV267" s="255"/>
      <c r="AW267" s="255"/>
      <c r="AX267" s="255"/>
      <c r="AY267" s="255"/>
      <c r="AZ267" s="255"/>
      <c r="BA267" s="255"/>
      <c r="BB267" s="255"/>
      <c r="BC267" s="255"/>
      <c r="BD267" s="255"/>
      <c r="BE267" s="255"/>
      <c r="BF267" s="255"/>
      <c r="BG267" s="255"/>
      <c r="BH267" s="255"/>
      <c r="BI267" s="255"/>
      <c r="BJ267" s="255"/>
      <c r="BK267" s="255"/>
      <c r="BL267" s="255"/>
      <c r="BM267" s="255"/>
      <c r="BN267" s="255"/>
      <c r="BO267" s="255"/>
      <c r="BP267" s="255"/>
      <c r="BQ267" s="255"/>
      <c r="BR267" s="255"/>
      <c r="BS267" s="255"/>
      <c r="BT267" s="255"/>
      <c r="BU267" s="255"/>
      <c r="BV267" s="255"/>
      <c r="BW267" s="255"/>
      <c r="BX267" s="255"/>
      <c r="BY267" s="255"/>
      <c r="BZ267" s="255"/>
      <c r="CA267" s="255"/>
      <c r="CB267" s="255"/>
      <c r="CC267" s="255"/>
      <c r="CD267" s="255"/>
      <c r="CE267" s="255"/>
      <c r="CF267" s="255"/>
      <c r="CG267" s="255"/>
      <c r="CH267" s="255"/>
      <c r="CI267" s="255"/>
      <c r="CJ267" s="255"/>
      <c r="CK267" s="255"/>
      <c r="CL267" s="255"/>
      <c r="CM267" s="255"/>
      <c r="CN267" s="255"/>
      <c r="CO267" s="255"/>
      <c r="CP267" s="255"/>
      <c r="CQ267" s="255"/>
      <c r="CR267" s="255"/>
      <c r="CS267" s="255"/>
      <c r="CT267" s="255"/>
      <c r="CU267" s="255"/>
      <c r="CV267" s="255"/>
      <c r="CW267" s="255"/>
      <c r="CX267" s="255"/>
      <c r="CY267" s="255"/>
      <c r="CZ267" s="255"/>
      <c r="DA267" s="255"/>
      <c r="DB267" s="255"/>
      <c r="DC267" s="255"/>
      <c r="DD267" s="255"/>
      <c r="DE267" s="255"/>
      <c r="DF267" s="255"/>
      <c r="DG267" s="255"/>
      <c r="DH267" s="255"/>
      <c r="DI267" s="255"/>
      <c r="DJ267" s="255"/>
      <c r="DK267" s="255"/>
      <c r="DL267" s="255"/>
    </row>
    <row r="268" spans="1:116" x14ac:dyDescent="0.25">
      <c r="A268" s="255"/>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5"/>
      <c r="AC268" s="255"/>
      <c r="AD268" s="255"/>
      <c r="AE268" s="255"/>
      <c r="AF268" s="255"/>
      <c r="AG268" s="255"/>
      <c r="AH268" s="255"/>
      <c r="AI268" s="255"/>
      <c r="AJ268" s="255"/>
      <c r="AK268" s="255"/>
      <c r="AL268" s="255"/>
      <c r="AM268" s="255"/>
      <c r="AN268" s="255"/>
      <c r="AO268" s="255"/>
      <c r="AP268" s="255"/>
      <c r="AQ268" s="255"/>
      <c r="AR268" s="255"/>
      <c r="AS268" s="255"/>
      <c r="AT268" s="255"/>
      <c r="AU268" s="255"/>
      <c r="AV268" s="255"/>
      <c r="AW268" s="255"/>
      <c r="AX268" s="255"/>
      <c r="AY268" s="255"/>
      <c r="AZ268" s="255"/>
      <c r="BA268" s="255"/>
      <c r="BB268" s="255"/>
      <c r="BC268" s="255"/>
      <c r="BD268" s="255"/>
      <c r="BE268" s="255"/>
      <c r="BF268" s="255"/>
      <c r="BG268" s="255"/>
      <c r="BH268" s="255"/>
      <c r="BI268" s="255"/>
      <c r="BJ268" s="255"/>
      <c r="BK268" s="255"/>
      <c r="BL268" s="255"/>
      <c r="BM268" s="255"/>
      <c r="BN268" s="255"/>
      <c r="BO268" s="255"/>
      <c r="BP268" s="255"/>
      <c r="BQ268" s="255"/>
      <c r="BR268" s="255"/>
      <c r="BS268" s="255"/>
      <c r="BT268" s="255"/>
      <c r="BU268" s="255"/>
      <c r="BV268" s="255"/>
      <c r="BW268" s="255"/>
      <c r="BX268" s="255"/>
      <c r="BY268" s="255"/>
      <c r="BZ268" s="255"/>
      <c r="CA268" s="255"/>
      <c r="CB268" s="255"/>
      <c r="CC268" s="255"/>
      <c r="CD268" s="255"/>
      <c r="CE268" s="255"/>
      <c r="CF268" s="255"/>
      <c r="CG268" s="255"/>
      <c r="CH268" s="255"/>
      <c r="CI268" s="255"/>
      <c r="CJ268" s="255"/>
      <c r="CK268" s="255"/>
      <c r="CL268" s="255"/>
      <c r="CM268" s="255"/>
      <c r="CN268" s="255"/>
      <c r="CO268" s="255"/>
      <c r="CP268" s="255"/>
      <c r="CQ268" s="255"/>
      <c r="CR268" s="255"/>
      <c r="CS268" s="255"/>
      <c r="CT268" s="255"/>
      <c r="CU268" s="255"/>
      <c r="CV268" s="255"/>
      <c r="CW268" s="255"/>
      <c r="CX268" s="255"/>
      <c r="CY268" s="255"/>
      <c r="CZ268" s="255"/>
      <c r="DA268" s="255"/>
      <c r="DB268" s="255"/>
      <c r="DC268" s="255"/>
      <c r="DD268" s="255"/>
      <c r="DE268" s="255"/>
      <c r="DF268" s="255"/>
      <c r="DG268" s="255"/>
      <c r="DH268" s="255"/>
      <c r="DI268" s="255"/>
      <c r="DJ268" s="255"/>
      <c r="DK268" s="255"/>
      <c r="DL268" s="255"/>
    </row>
    <row r="269" spans="1:116" x14ac:dyDescent="0.25">
      <c r="A269" s="255"/>
      <c r="B269" s="255"/>
      <c r="C269" s="255"/>
      <c r="D269" s="255"/>
      <c r="E269" s="255"/>
      <c r="F269" s="255"/>
      <c r="G269" s="255"/>
      <c r="H269" s="255"/>
      <c r="I269" s="255"/>
      <c r="J269" s="255"/>
      <c r="K269" s="255"/>
      <c r="L269" s="255"/>
      <c r="M269" s="255"/>
      <c r="N269" s="255"/>
      <c r="O269" s="255"/>
      <c r="P269" s="255"/>
      <c r="Q269" s="255"/>
      <c r="R269" s="255"/>
      <c r="S269" s="255"/>
      <c r="T269" s="255"/>
      <c r="U269" s="255"/>
      <c r="V269" s="255"/>
      <c r="W269" s="255"/>
      <c r="X269" s="255"/>
      <c r="Y269" s="255"/>
      <c r="Z269" s="255"/>
      <c r="AA269" s="255"/>
      <c r="AB269" s="255"/>
      <c r="AC269" s="255"/>
      <c r="AD269" s="255"/>
      <c r="AE269" s="255"/>
      <c r="AF269" s="255"/>
      <c r="AG269" s="255"/>
      <c r="AH269" s="255"/>
      <c r="AI269" s="255"/>
      <c r="AJ269" s="255"/>
      <c r="AK269" s="255"/>
      <c r="AL269" s="255"/>
      <c r="AM269" s="255"/>
      <c r="AN269" s="255"/>
      <c r="AO269" s="255"/>
      <c r="AP269" s="255"/>
      <c r="AQ269" s="255"/>
      <c r="AR269" s="255"/>
      <c r="AS269" s="255"/>
      <c r="AT269" s="255"/>
      <c r="AU269" s="255"/>
      <c r="AV269" s="255"/>
      <c r="AW269" s="255"/>
      <c r="AX269" s="255"/>
      <c r="AY269" s="255"/>
      <c r="AZ269" s="255"/>
      <c r="BA269" s="255"/>
      <c r="BB269" s="255"/>
      <c r="BC269" s="255"/>
      <c r="BD269" s="255"/>
      <c r="BE269" s="255"/>
      <c r="BF269" s="255"/>
      <c r="BG269" s="255"/>
      <c r="BH269" s="255"/>
      <c r="BI269" s="255"/>
      <c r="BJ269" s="255"/>
      <c r="BK269" s="255"/>
      <c r="BL269" s="255"/>
      <c r="BM269" s="255"/>
      <c r="BN269" s="255"/>
      <c r="BO269" s="255"/>
      <c r="BP269" s="255"/>
      <c r="BQ269" s="255"/>
      <c r="BR269" s="255"/>
      <c r="BS269" s="255"/>
      <c r="BT269" s="255"/>
      <c r="BU269" s="255"/>
      <c r="BV269" s="255"/>
      <c r="BW269" s="255"/>
      <c r="BX269" s="255"/>
      <c r="BY269" s="255"/>
      <c r="BZ269" s="255"/>
      <c r="CA269" s="255"/>
      <c r="CB269" s="255"/>
      <c r="CC269" s="255"/>
      <c r="CD269" s="255"/>
      <c r="CE269" s="255"/>
      <c r="CF269" s="255"/>
      <c r="CG269" s="255"/>
      <c r="CH269" s="255"/>
      <c r="CI269" s="255"/>
      <c r="CJ269" s="255"/>
      <c r="CK269" s="255"/>
      <c r="CL269" s="255"/>
      <c r="CM269" s="255"/>
      <c r="CN269" s="255"/>
      <c r="CO269" s="255"/>
      <c r="CP269" s="255"/>
      <c r="CQ269" s="255"/>
      <c r="CR269" s="255"/>
      <c r="CS269" s="255"/>
      <c r="CT269" s="255"/>
      <c r="CU269" s="255"/>
      <c r="CV269" s="255"/>
      <c r="CW269" s="255"/>
      <c r="CX269" s="255"/>
      <c r="CY269" s="255"/>
      <c r="CZ269" s="255"/>
      <c r="DA269" s="255"/>
      <c r="DB269" s="255"/>
      <c r="DC269" s="255"/>
      <c r="DD269" s="255"/>
      <c r="DE269" s="255"/>
      <c r="DF269" s="255"/>
      <c r="DG269" s="255"/>
      <c r="DH269" s="255"/>
      <c r="DI269" s="255"/>
      <c r="DJ269" s="255"/>
      <c r="DK269" s="255"/>
      <c r="DL269" s="255"/>
    </row>
    <row r="270" spans="1:116" x14ac:dyDescent="0.25">
      <c r="A270" s="255"/>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c r="AA270" s="255"/>
      <c r="AB270" s="255"/>
      <c r="AC270" s="255"/>
      <c r="AD270" s="255"/>
      <c r="AE270" s="255"/>
      <c r="AF270" s="255"/>
      <c r="AG270" s="255"/>
      <c r="AH270" s="255"/>
      <c r="AI270" s="255"/>
      <c r="AJ270" s="255"/>
      <c r="AK270" s="255"/>
      <c r="AL270" s="255"/>
      <c r="AM270" s="255"/>
      <c r="AN270" s="255"/>
      <c r="AO270" s="255"/>
      <c r="AP270" s="255"/>
      <c r="AQ270" s="255"/>
      <c r="AR270" s="255"/>
      <c r="AS270" s="255"/>
      <c r="AT270" s="255"/>
      <c r="AU270" s="255"/>
      <c r="AV270" s="255"/>
      <c r="AW270" s="255"/>
      <c r="AX270" s="255"/>
      <c r="AY270" s="255"/>
      <c r="AZ270" s="255"/>
      <c r="BA270" s="255"/>
      <c r="BB270" s="255"/>
      <c r="BC270" s="255"/>
      <c r="BD270" s="255"/>
      <c r="BE270" s="255"/>
      <c r="BF270" s="255"/>
      <c r="BG270" s="255"/>
      <c r="BH270" s="255"/>
      <c r="BI270" s="255"/>
      <c r="BJ270" s="255"/>
      <c r="BK270" s="255"/>
      <c r="BL270" s="255"/>
      <c r="BM270" s="255"/>
      <c r="BN270" s="255"/>
      <c r="BO270" s="255"/>
      <c r="BP270" s="255"/>
      <c r="BQ270" s="255"/>
      <c r="BR270" s="255"/>
      <c r="BS270" s="255"/>
      <c r="BT270" s="255"/>
      <c r="BU270" s="255"/>
      <c r="BV270" s="255"/>
      <c r="BW270" s="255"/>
      <c r="BX270" s="255"/>
      <c r="BY270" s="255"/>
      <c r="BZ270" s="255"/>
      <c r="CA270" s="255"/>
      <c r="CB270" s="255"/>
      <c r="CC270" s="255"/>
      <c r="CD270" s="255"/>
      <c r="CE270" s="255"/>
      <c r="CF270" s="255"/>
      <c r="CG270" s="255"/>
      <c r="CH270" s="255"/>
      <c r="CI270" s="255"/>
      <c r="CJ270" s="255"/>
      <c r="CK270" s="255"/>
      <c r="CL270" s="255"/>
      <c r="CM270" s="255"/>
      <c r="CN270" s="255"/>
      <c r="CO270" s="255"/>
      <c r="CP270" s="255"/>
      <c r="CQ270" s="255"/>
      <c r="CR270" s="255"/>
      <c r="CS270" s="255"/>
      <c r="CT270" s="255"/>
      <c r="CU270" s="255"/>
      <c r="CV270" s="255"/>
      <c r="CW270" s="255"/>
      <c r="CX270" s="255"/>
      <c r="CY270" s="255"/>
      <c r="CZ270" s="255"/>
      <c r="DA270" s="255"/>
      <c r="DB270" s="255"/>
      <c r="DC270" s="255"/>
      <c r="DD270" s="255"/>
      <c r="DE270" s="255"/>
      <c r="DF270" s="255"/>
      <c r="DG270" s="255"/>
      <c r="DH270" s="255"/>
      <c r="DI270" s="255"/>
      <c r="DJ270" s="255"/>
      <c r="DK270" s="255"/>
      <c r="DL270" s="255"/>
    </row>
    <row r="271" spans="1:116" x14ac:dyDescent="0.25">
      <c r="A271" s="255"/>
      <c r="B271" s="255"/>
      <c r="C271" s="255"/>
      <c r="D271" s="255"/>
      <c r="E271" s="255"/>
      <c r="F271" s="255"/>
      <c r="G271" s="255"/>
      <c r="H271" s="255"/>
      <c r="I271" s="255"/>
      <c r="J271" s="255"/>
      <c r="K271" s="255"/>
      <c r="L271" s="255"/>
      <c r="M271" s="255"/>
      <c r="N271" s="255"/>
      <c r="O271" s="255"/>
      <c r="P271" s="255"/>
      <c r="Q271" s="255"/>
      <c r="R271" s="255"/>
      <c r="S271" s="255"/>
      <c r="T271" s="255"/>
      <c r="U271" s="255"/>
      <c r="V271" s="255"/>
      <c r="W271" s="255"/>
      <c r="X271" s="255"/>
      <c r="Y271" s="255"/>
      <c r="Z271" s="255"/>
      <c r="AA271" s="255"/>
      <c r="AB271" s="255"/>
      <c r="AC271" s="255"/>
      <c r="AD271" s="255"/>
      <c r="AE271" s="255"/>
      <c r="AF271" s="255"/>
      <c r="AG271" s="255"/>
      <c r="AH271" s="255"/>
      <c r="AI271" s="255"/>
      <c r="AJ271" s="255"/>
      <c r="AK271" s="255"/>
      <c r="AL271" s="255"/>
      <c r="AM271" s="255"/>
      <c r="AN271" s="255"/>
      <c r="AO271" s="255"/>
      <c r="AP271" s="255"/>
      <c r="AQ271" s="255"/>
      <c r="AR271" s="255"/>
      <c r="AS271" s="255"/>
      <c r="AT271" s="255"/>
      <c r="AU271" s="255"/>
      <c r="AV271" s="255"/>
      <c r="AW271" s="255"/>
      <c r="AX271" s="255"/>
      <c r="AY271" s="255"/>
      <c r="AZ271" s="255"/>
      <c r="BA271" s="255"/>
      <c r="BB271" s="255"/>
      <c r="BC271" s="255"/>
      <c r="BD271" s="255"/>
      <c r="BE271" s="255"/>
      <c r="BF271" s="255"/>
      <c r="BG271" s="255"/>
      <c r="BH271" s="255"/>
      <c r="BI271" s="255"/>
      <c r="BJ271" s="255"/>
      <c r="BK271" s="255"/>
      <c r="BL271" s="255"/>
      <c r="BM271" s="255"/>
      <c r="BN271" s="255"/>
      <c r="BO271" s="255"/>
      <c r="BP271" s="255"/>
      <c r="BQ271" s="255"/>
      <c r="BR271" s="255"/>
      <c r="BS271" s="255"/>
      <c r="BT271" s="255"/>
      <c r="BU271" s="255"/>
      <c r="BV271" s="255"/>
      <c r="BW271" s="255"/>
      <c r="BX271" s="255"/>
      <c r="BY271" s="255"/>
      <c r="BZ271" s="255"/>
      <c r="CA271" s="255"/>
      <c r="CB271" s="255"/>
      <c r="CC271" s="255"/>
      <c r="CD271" s="255"/>
      <c r="CE271" s="255"/>
      <c r="CF271" s="255"/>
      <c r="CG271" s="255"/>
      <c r="CH271" s="255"/>
      <c r="CI271" s="255"/>
      <c r="CJ271" s="255"/>
      <c r="CK271" s="255"/>
      <c r="CL271" s="255"/>
      <c r="CM271" s="255"/>
      <c r="CN271" s="255"/>
      <c r="CO271" s="255"/>
      <c r="CP271" s="255"/>
      <c r="CQ271" s="255"/>
      <c r="CR271" s="255"/>
      <c r="CS271" s="255"/>
      <c r="CT271" s="255"/>
      <c r="CU271" s="255"/>
      <c r="CV271" s="255"/>
      <c r="CW271" s="255"/>
      <c r="CX271" s="255"/>
      <c r="CY271" s="255"/>
      <c r="CZ271" s="255"/>
      <c r="DA271" s="255"/>
      <c r="DB271" s="255"/>
      <c r="DC271" s="255"/>
      <c r="DD271" s="255"/>
      <c r="DE271" s="255"/>
      <c r="DF271" s="255"/>
      <c r="DG271" s="255"/>
      <c r="DH271" s="255"/>
      <c r="DI271" s="255"/>
      <c r="DJ271" s="255"/>
      <c r="DK271" s="255"/>
      <c r="DL271" s="255"/>
    </row>
    <row r="272" spans="1:116" x14ac:dyDescent="0.25">
      <c r="A272" s="255"/>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c r="AA272" s="255"/>
      <c r="AB272" s="255"/>
      <c r="AC272" s="255"/>
      <c r="AD272" s="255"/>
      <c r="AE272" s="255"/>
      <c r="AF272" s="255"/>
      <c r="AG272" s="255"/>
      <c r="AH272" s="255"/>
      <c r="AI272" s="255"/>
      <c r="AJ272" s="255"/>
      <c r="AK272" s="255"/>
      <c r="AL272" s="255"/>
      <c r="AM272" s="255"/>
      <c r="AN272" s="255"/>
      <c r="AO272" s="255"/>
      <c r="AP272" s="255"/>
      <c r="AQ272" s="255"/>
      <c r="AR272" s="255"/>
      <c r="AS272" s="255"/>
      <c r="AT272" s="255"/>
      <c r="AU272" s="255"/>
      <c r="AV272" s="255"/>
      <c r="AW272" s="255"/>
      <c r="AX272" s="255"/>
      <c r="AY272" s="255"/>
      <c r="AZ272" s="255"/>
      <c r="BA272" s="255"/>
      <c r="BB272" s="255"/>
      <c r="BC272" s="255"/>
      <c r="BD272" s="255"/>
      <c r="BE272" s="255"/>
      <c r="BF272" s="255"/>
      <c r="BG272" s="255"/>
      <c r="BH272" s="255"/>
      <c r="BI272" s="255"/>
      <c r="BJ272" s="255"/>
      <c r="BK272" s="255"/>
      <c r="BL272" s="255"/>
      <c r="BM272" s="255"/>
      <c r="BN272" s="255"/>
      <c r="BO272" s="255"/>
      <c r="BP272" s="255"/>
      <c r="BQ272" s="255"/>
      <c r="BR272" s="255"/>
      <c r="BS272" s="255"/>
      <c r="BT272" s="255"/>
      <c r="BU272" s="255"/>
      <c r="BV272" s="255"/>
      <c r="BW272" s="255"/>
      <c r="BX272" s="255"/>
      <c r="BY272" s="255"/>
      <c r="BZ272" s="255"/>
      <c r="CA272" s="255"/>
      <c r="CB272" s="255"/>
      <c r="CC272" s="255"/>
      <c r="CD272" s="255"/>
      <c r="CE272" s="255"/>
      <c r="CF272" s="255"/>
      <c r="CG272" s="255"/>
      <c r="CH272" s="255"/>
      <c r="CI272" s="255"/>
      <c r="CJ272" s="255"/>
      <c r="CK272" s="255"/>
      <c r="CL272" s="255"/>
      <c r="CM272" s="255"/>
      <c r="CN272" s="255"/>
      <c r="CO272" s="255"/>
      <c r="CP272" s="255"/>
      <c r="CQ272" s="255"/>
      <c r="CR272" s="255"/>
      <c r="CS272" s="255"/>
      <c r="CT272" s="255"/>
      <c r="CU272" s="255"/>
      <c r="CV272" s="255"/>
      <c r="CW272" s="255"/>
      <c r="CX272" s="255"/>
      <c r="CY272" s="255"/>
      <c r="CZ272" s="255"/>
      <c r="DA272" s="255"/>
      <c r="DB272" s="255"/>
      <c r="DC272" s="255"/>
      <c r="DD272" s="255"/>
      <c r="DE272" s="255"/>
      <c r="DF272" s="255"/>
      <c r="DG272" s="255"/>
      <c r="DH272" s="255"/>
      <c r="DI272" s="255"/>
      <c r="DJ272" s="255"/>
      <c r="DK272" s="255"/>
      <c r="DL272" s="255"/>
    </row>
    <row r="273" spans="1:116" x14ac:dyDescent="0.25">
      <c r="A273" s="255"/>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c r="AA273" s="255"/>
      <c r="AB273" s="255"/>
      <c r="AC273" s="255"/>
      <c r="AD273" s="255"/>
      <c r="AE273" s="255"/>
      <c r="AF273" s="255"/>
      <c r="AG273" s="255"/>
      <c r="AH273" s="255"/>
      <c r="AI273" s="255"/>
      <c r="AJ273" s="255"/>
      <c r="AK273" s="255"/>
      <c r="AL273" s="255"/>
      <c r="AM273" s="255"/>
      <c r="AN273" s="255"/>
      <c r="AO273" s="255"/>
      <c r="AP273" s="255"/>
      <c r="AQ273" s="255"/>
      <c r="AR273" s="255"/>
      <c r="AS273" s="255"/>
      <c r="AT273" s="255"/>
      <c r="AU273" s="255"/>
      <c r="AV273" s="255"/>
      <c r="AW273" s="255"/>
      <c r="AX273" s="255"/>
      <c r="AY273" s="255"/>
      <c r="AZ273" s="255"/>
      <c r="BA273" s="255"/>
      <c r="BB273" s="255"/>
      <c r="BC273" s="255"/>
      <c r="BD273" s="255"/>
      <c r="BE273" s="255"/>
      <c r="BF273" s="255"/>
      <c r="BG273" s="255"/>
      <c r="BH273" s="255"/>
      <c r="BI273" s="255"/>
      <c r="BJ273" s="255"/>
      <c r="BK273" s="255"/>
      <c r="BL273" s="255"/>
      <c r="BM273" s="255"/>
      <c r="BN273" s="255"/>
      <c r="BO273" s="255"/>
      <c r="BP273" s="255"/>
      <c r="BQ273" s="255"/>
      <c r="BR273" s="255"/>
      <c r="BS273" s="255"/>
      <c r="BT273" s="255"/>
      <c r="BU273" s="255"/>
      <c r="BV273" s="255"/>
      <c r="BW273" s="255"/>
      <c r="BX273" s="255"/>
      <c r="BY273" s="255"/>
      <c r="BZ273" s="255"/>
      <c r="CA273" s="255"/>
      <c r="CB273" s="255"/>
      <c r="CC273" s="255"/>
      <c r="CD273" s="255"/>
      <c r="CE273" s="255"/>
      <c r="CF273" s="255"/>
      <c r="CG273" s="255"/>
      <c r="CH273" s="255"/>
      <c r="CI273" s="255"/>
      <c r="CJ273" s="255"/>
      <c r="CK273" s="255"/>
      <c r="CL273" s="255"/>
      <c r="CM273" s="255"/>
      <c r="CN273" s="255"/>
      <c r="CO273" s="255"/>
      <c r="CP273" s="255"/>
      <c r="CQ273" s="255"/>
      <c r="CR273" s="255"/>
      <c r="CS273" s="255"/>
      <c r="CT273" s="255"/>
      <c r="CU273" s="255"/>
      <c r="CV273" s="255"/>
      <c r="CW273" s="255"/>
      <c r="CX273" s="255"/>
      <c r="CY273" s="255"/>
      <c r="CZ273" s="255"/>
      <c r="DA273" s="255"/>
      <c r="DB273" s="255"/>
      <c r="DC273" s="255"/>
      <c r="DD273" s="255"/>
      <c r="DE273" s="255"/>
      <c r="DF273" s="255"/>
      <c r="DG273" s="255"/>
      <c r="DH273" s="255"/>
      <c r="DI273" s="255"/>
      <c r="DJ273" s="255"/>
      <c r="DK273" s="255"/>
      <c r="DL273" s="255"/>
    </row>
    <row r="274" spans="1:116" x14ac:dyDescent="0.25">
      <c r="A274" s="255"/>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c r="AA274" s="255"/>
      <c r="AB274" s="255"/>
      <c r="AC274" s="255"/>
      <c r="AD274" s="255"/>
      <c r="AE274" s="255"/>
      <c r="AF274" s="255"/>
      <c r="AG274" s="255"/>
      <c r="AH274" s="255"/>
      <c r="AI274" s="255"/>
      <c r="AJ274" s="255"/>
      <c r="AK274" s="255"/>
      <c r="AL274" s="255"/>
      <c r="AM274" s="255"/>
      <c r="AN274" s="255"/>
      <c r="AO274" s="255"/>
      <c r="AP274" s="255"/>
      <c r="AQ274" s="255"/>
      <c r="AR274" s="255"/>
      <c r="AS274" s="255"/>
      <c r="AT274" s="255"/>
      <c r="AU274" s="255"/>
      <c r="AV274" s="255"/>
      <c r="AW274" s="255"/>
      <c r="AX274" s="255"/>
      <c r="AY274" s="255"/>
      <c r="AZ274" s="255"/>
      <c r="BA274" s="255"/>
      <c r="BB274" s="255"/>
      <c r="BC274" s="255"/>
      <c r="BD274" s="255"/>
      <c r="BE274" s="255"/>
      <c r="BF274" s="255"/>
      <c r="BG274" s="255"/>
      <c r="BH274" s="255"/>
      <c r="BI274" s="255"/>
      <c r="BJ274" s="255"/>
      <c r="BK274" s="255"/>
      <c r="BL274" s="255"/>
      <c r="BM274" s="255"/>
      <c r="BN274" s="255"/>
      <c r="BO274" s="255"/>
      <c r="BP274" s="255"/>
      <c r="BQ274" s="255"/>
      <c r="BR274" s="255"/>
      <c r="BS274" s="255"/>
      <c r="BT274" s="255"/>
      <c r="BU274" s="255"/>
      <c r="BV274" s="255"/>
      <c r="BW274" s="255"/>
      <c r="BX274" s="255"/>
      <c r="BY274" s="255"/>
      <c r="BZ274" s="255"/>
      <c r="CA274" s="255"/>
      <c r="CB274" s="255"/>
      <c r="CC274" s="255"/>
      <c r="CD274" s="255"/>
      <c r="CE274" s="255"/>
      <c r="CF274" s="255"/>
      <c r="CG274" s="255"/>
      <c r="CH274" s="255"/>
      <c r="CI274" s="255"/>
      <c r="CJ274" s="255"/>
      <c r="CK274" s="255"/>
      <c r="CL274" s="255"/>
      <c r="CM274" s="255"/>
      <c r="CN274" s="255"/>
      <c r="CO274" s="255"/>
      <c r="CP274" s="255"/>
      <c r="CQ274" s="255"/>
      <c r="CR274" s="255"/>
      <c r="CS274" s="255"/>
      <c r="CT274" s="255"/>
      <c r="CU274" s="255"/>
      <c r="CV274" s="255"/>
      <c r="CW274" s="255"/>
      <c r="CX274" s="255"/>
      <c r="CY274" s="255"/>
      <c r="CZ274" s="255"/>
      <c r="DA274" s="255"/>
      <c r="DB274" s="255"/>
      <c r="DC274" s="255"/>
      <c r="DD274" s="255"/>
      <c r="DE274" s="255"/>
      <c r="DF274" s="255"/>
      <c r="DG274" s="255"/>
      <c r="DH274" s="255"/>
      <c r="DI274" s="255"/>
      <c r="DJ274" s="255"/>
      <c r="DK274" s="255"/>
      <c r="DL274" s="255"/>
    </row>
    <row r="275" spans="1:116" x14ac:dyDescent="0.25">
      <c r="A275" s="255"/>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5"/>
      <c r="AH275" s="255"/>
      <c r="AI275" s="255"/>
      <c r="AJ275" s="255"/>
      <c r="AK275" s="255"/>
      <c r="AL275" s="255"/>
      <c r="AM275" s="255"/>
      <c r="AN275" s="255"/>
      <c r="AO275" s="255"/>
      <c r="AP275" s="255"/>
      <c r="AQ275" s="255"/>
      <c r="AR275" s="255"/>
      <c r="AS275" s="255"/>
      <c r="AT275" s="255"/>
      <c r="AU275" s="255"/>
      <c r="AV275" s="255"/>
      <c r="AW275" s="255"/>
      <c r="AX275" s="255"/>
      <c r="AY275" s="255"/>
      <c r="AZ275" s="255"/>
      <c r="BA275" s="255"/>
      <c r="BB275" s="255"/>
      <c r="BC275" s="255"/>
      <c r="BD275" s="255"/>
      <c r="BE275" s="255"/>
      <c r="BF275" s="255"/>
      <c r="BG275" s="255"/>
      <c r="BH275" s="255"/>
      <c r="BI275" s="255"/>
      <c r="BJ275" s="255"/>
      <c r="BK275" s="255"/>
      <c r="BL275" s="255"/>
      <c r="BM275" s="255"/>
      <c r="BN275" s="255"/>
      <c r="BO275" s="255"/>
      <c r="BP275" s="255"/>
      <c r="BQ275" s="255"/>
      <c r="BR275" s="255"/>
      <c r="BS275" s="255"/>
      <c r="BT275" s="255"/>
      <c r="BU275" s="255"/>
      <c r="BV275" s="255"/>
      <c r="BW275" s="255"/>
      <c r="BX275" s="255"/>
      <c r="BY275" s="255"/>
      <c r="BZ275" s="255"/>
      <c r="CA275" s="255"/>
      <c r="CB275" s="255"/>
      <c r="CC275" s="255"/>
      <c r="CD275" s="255"/>
      <c r="CE275" s="255"/>
      <c r="CF275" s="255"/>
      <c r="CG275" s="255"/>
      <c r="CH275" s="255"/>
      <c r="CI275" s="255"/>
      <c r="CJ275" s="255"/>
      <c r="CK275" s="255"/>
      <c r="CL275" s="255"/>
      <c r="CM275" s="255"/>
      <c r="CN275" s="255"/>
      <c r="CO275" s="255"/>
      <c r="CP275" s="255"/>
      <c r="CQ275" s="255"/>
      <c r="CR275" s="255"/>
      <c r="CS275" s="255"/>
      <c r="CT275" s="255"/>
      <c r="CU275" s="255"/>
      <c r="CV275" s="255"/>
      <c r="CW275" s="255"/>
      <c r="CX275" s="255"/>
      <c r="CY275" s="255"/>
      <c r="CZ275" s="255"/>
      <c r="DA275" s="255"/>
      <c r="DB275" s="255"/>
      <c r="DC275" s="255"/>
      <c r="DD275" s="255"/>
      <c r="DE275" s="255"/>
      <c r="DF275" s="255"/>
      <c r="DG275" s="255"/>
      <c r="DH275" s="255"/>
      <c r="DI275" s="255"/>
      <c r="DJ275" s="255"/>
      <c r="DK275" s="255"/>
      <c r="DL275" s="255"/>
    </row>
    <row r="276" spans="1:116" x14ac:dyDescent="0.25">
      <c r="A276" s="255"/>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c r="AA276" s="255"/>
      <c r="AB276" s="255"/>
      <c r="AC276" s="255"/>
      <c r="AD276" s="255"/>
      <c r="AE276" s="255"/>
      <c r="AF276" s="255"/>
      <c r="AG276" s="255"/>
      <c r="AH276" s="255"/>
      <c r="AI276" s="255"/>
      <c r="AJ276" s="255"/>
      <c r="AK276" s="255"/>
      <c r="AL276" s="255"/>
      <c r="AM276" s="255"/>
      <c r="AN276" s="255"/>
      <c r="AO276" s="255"/>
      <c r="AP276" s="255"/>
      <c r="AQ276" s="255"/>
      <c r="AR276" s="255"/>
      <c r="AS276" s="255"/>
      <c r="AT276" s="255"/>
      <c r="AU276" s="255"/>
      <c r="AV276" s="255"/>
      <c r="AW276" s="255"/>
      <c r="AX276" s="255"/>
      <c r="AY276" s="255"/>
      <c r="AZ276" s="255"/>
      <c r="BA276" s="255"/>
      <c r="BB276" s="255"/>
      <c r="BC276" s="255"/>
      <c r="BD276" s="255"/>
      <c r="BE276" s="255"/>
      <c r="BF276" s="255"/>
      <c r="BG276" s="255"/>
      <c r="BH276" s="255"/>
      <c r="BI276" s="255"/>
      <c r="BJ276" s="255"/>
      <c r="BK276" s="255"/>
      <c r="BL276" s="255"/>
      <c r="BM276" s="255"/>
      <c r="BN276" s="255"/>
      <c r="BO276" s="255"/>
      <c r="BP276" s="255"/>
      <c r="BQ276" s="255"/>
      <c r="BR276" s="255"/>
      <c r="BS276" s="255"/>
      <c r="BT276" s="255"/>
      <c r="BU276" s="255"/>
      <c r="BV276" s="255"/>
      <c r="BW276" s="255"/>
      <c r="BX276" s="255"/>
      <c r="BY276" s="255"/>
      <c r="BZ276" s="255"/>
      <c r="CA276" s="255"/>
      <c r="CB276" s="255"/>
      <c r="CC276" s="255"/>
      <c r="CD276" s="255"/>
      <c r="CE276" s="255"/>
      <c r="CF276" s="255"/>
      <c r="CG276" s="255"/>
      <c r="CH276" s="255"/>
      <c r="CI276" s="255"/>
      <c r="CJ276" s="255"/>
      <c r="CK276" s="255"/>
      <c r="CL276" s="255"/>
      <c r="CM276" s="255"/>
      <c r="CN276" s="255"/>
      <c r="CO276" s="255"/>
      <c r="CP276" s="255"/>
      <c r="CQ276" s="255"/>
      <c r="CR276" s="255"/>
      <c r="CS276" s="255"/>
      <c r="CT276" s="255"/>
      <c r="CU276" s="255"/>
      <c r="CV276" s="255"/>
      <c r="CW276" s="255"/>
      <c r="CX276" s="255"/>
      <c r="CY276" s="255"/>
      <c r="CZ276" s="255"/>
      <c r="DA276" s="255"/>
      <c r="DB276" s="255"/>
      <c r="DC276" s="255"/>
      <c r="DD276" s="255"/>
      <c r="DE276" s="255"/>
      <c r="DF276" s="255"/>
      <c r="DG276" s="255"/>
      <c r="DH276" s="255"/>
      <c r="DI276" s="255"/>
      <c r="DJ276" s="255"/>
      <c r="DK276" s="255"/>
      <c r="DL276" s="255"/>
    </row>
    <row r="277" spans="1:116" x14ac:dyDescent="0.25">
      <c r="A277" s="255"/>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c r="AD277" s="255"/>
      <c r="AE277" s="255"/>
      <c r="AF277" s="255"/>
      <c r="AG277" s="255"/>
      <c r="AH277" s="255"/>
      <c r="AI277" s="255"/>
      <c r="AJ277" s="255"/>
      <c r="AK277" s="255"/>
      <c r="AL277" s="255"/>
      <c r="AM277" s="255"/>
      <c r="AN277" s="255"/>
      <c r="AO277" s="255"/>
      <c r="AP277" s="255"/>
      <c r="AQ277" s="255"/>
      <c r="AR277" s="255"/>
      <c r="AS277" s="255"/>
      <c r="AT277" s="255"/>
      <c r="AU277" s="255"/>
      <c r="AV277" s="255"/>
      <c r="AW277" s="255"/>
      <c r="AX277" s="255"/>
      <c r="AY277" s="255"/>
      <c r="AZ277" s="255"/>
      <c r="BA277" s="255"/>
      <c r="BB277" s="255"/>
      <c r="BC277" s="255"/>
      <c r="BD277" s="255"/>
      <c r="BE277" s="255"/>
      <c r="BF277" s="255"/>
      <c r="BG277" s="255"/>
      <c r="BH277" s="255"/>
      <c r="BI277" s="255"/>
      <c r="BJ277" s="255"/>
      <c r="BK277" s="255"/>
      <c r="BL277" s="255"/>
      <c r="BM277" s="255"/>
      <c r="BN277" s="255"/>
      <c r="BO277" s="255"/>
      <c r="BP277" s="255"/>
      <c r="BQ277" s="255"/>
      <c r="BR277" s="255"/>
      <c r="BS277" s="255"/>
      <c r="BT277" s="255"/>
      <c r="BU277" s="255"/>
      <c r="BV277" s="255"/>
      <c r="BW277" s="255"/>
      <c r="BX277" s="255"/>
      <c r="BY277" s="255"/>
      <c r="BZ277" s="255"/>
      <c r="CA277" s="255"/>
      <c r="CB277" s="255"/>
      <c r="CC277" s="255"/>
      <c r="CD277" s="255"/>
      <c r="CE277" s="255"/>
      <c r="CF277" s="255"/>
      <c r="CG277" s="255"/>
      <c r="CH277" s="255"/>
      <c r="CI277" s="255"/>
      <c r="CJ277" s="255"/>
      <c r="CK277" s="255"/>
      <c r="CL277" s="255"/>
      <c r="CM277" s="255"/>
      <c r="CN277" s="255"/>
      <c r="CO277" s="255"/>
      <c r="CP277" s="255"/>
      <c r="CQ277" s="255"/>
      <c r="CR277" s="255"/>
      <c r="CS277" s="255"/>
      <c r="CT277" s="255"/>
      <c r="CU277" s="255"/>
      <c r="CV277" s="255"/>
      <c r="CW277" s="255"/>
      <c r="CX277" s="255"/>
      <c r="CY277" s="255"/>
      <c r="CZ277" s="255"/>
      <c r="DA277" s="255"/>
      <c r="DB277" s="255"/>
      <c r="DC277" s="255"/>
      <c r="DD277" s="255"/>
      <c r="DE277" s="255"/>
      <c r="DF277" s="255"/>
      <c r="DG277" s="255"/>
      <c r="DH277" s="255"/>
      <c r="DI277" s="255"/>
      <c r="DJ277" s="255"/>
      <c r="DK277" s="255"/>
      <c r="DL277" s="255"/>
    </row>
    <row r="278" spans="1:116" x14ac:dyDescent="0.25">
      <c r="A278" s="255"/>
      <c r="B278" s="255"/>
      <c r="C278" s="255"/>
      <c r="D278" s="255"/>
      <c r="E278" s="255"/>
      <c r="F278" s="255"/>
      <c r="G278" s="255"/>
      <c r="H278" s="255"/>
      <c r="I278" s="255"/>
      <c r="J278" s="255"/>
      <c r="K278" s="255"/>
      <c r="L278" s="255"/>
      <c r="M278" s="255"/>
      <c r="N278" s="255"/>
      <c r="O278" s="255"/>
      <c r="P278" s="255"/>
      <c r="Q278" s="255"/>
      <c r="R278" s="255"/>
      <c r="S278" s="255"/>
      <c r="T278" s="255"/>
      <c r="U278" s="255"/>
      <c r="V278" s="255"/>
      <c r="W278" s="255"/>
      <c r="X278" s="255"/>
      <c r="Y278" s="255"/>
      <c r="Z278" s="255"/>
      <c r="AA278" s="255"/>
      <c r="AB278" s="255"/>
      <c r="AC278" s="255"/>
      <c r="AD278" s="255"/>
      <c r="AE278" s="255"/>
      <c r="AF278" s="255"/>
      <c r="AG278" s="255"/>
      <c r="AH278" s="255"/>
      <c r="AI278" s="255"/>
      <c r="AJ278" s="255"/>
      <c r="AK278" s="255"/>
      <c r="AL278" s="255"/>
      <c r="AM278" s="255"/>
      <c r="AN278" s="255"/>
      <c r="AO278" s="255"/>
      <c r="AP278" s="255"/>
      <c r="AQ278" s="255"/>
      <c r="AR278" s="255"/>
      <c r="AS278" s="255"/>
      <c r="AT278" s="255"/>
      <c r="AU278" s="255"/>
      <c r="AV278" s="255"/>
      <c r="AW278" s="255"/>
      <c r="AX278" s="255"/>
      <c r="AY278" s="255"/>
      <c r="AZ278" s="255"/>
      <c r="BA278" s="255"/>
      <c r="BB278" s="255"/>
      <c r="BC278" s="255"/>
      <c r="BD278" s="255"/>
      <c r="BE278" s="255"/>
      <c r="BF278" s="255"/>
      <c r="BG278" s="255"/>
      <c r="BH278" s="255"/>
      <c r="BI278" s="255"/>
      <c r="BJ278" s="255"/>
      <c r="BK278" s="255"/>
      <c r="BL278" s="255"/>
      <c r="BM278" s="255"/>
      <c r="BN278" s="255"/>
      <c r="BO278" s="255"/>
      <c r="BP278" s="255"/>
      <c r="BQ278" s="255"/>
      <c r="BR278" s="255"/>
      <c r="BS278" s="255"/>
      <c r="BT278" s="255"/>
      <c r="BU278" s="255"/>
      <c r="BV278" s="255"/>
      <c r="BW278" s="255"/>
      <c r="BX278" s="255"/>
      <c r="BY278" s="255"/>
      <c r="BZ278" s="255"/>
      <c r="CA278" s="255"/>
      <c r="CB278" s="255"/>
      <c r="CC278" s="255"/>
      <c r="CD278" s="255"/>
      <c r="CE278" s="255"/>
      <c r="CF278" s="255"/>
      <c r="CG278" s="255"/>
      <c r="CH278" s="255"/>
      <c r="CI278" s="255"/>
      <c r="CJ278" s="255"/>
      <c r="CK278" s="255"/>
      <c r="CL278" s="255"/>
      <c r="CM278" s="255"/>
      <c r="CN278" s="255"/>
      <c r="CO278" s="255"/>
      <c r="CP278" s="255"/>
      <c r="CQ278" s="255"/>
      <c r="CR278" s="255"/>
      <c r="CS278" s="255"/>
      <c r="CT278" s="255"/>
      <c r="CU278" s="255"/>
      <c r="CV278" s="255"/>
      <c r="CW278" s="255"/>
      <c r="CX278" s="255"/>
      <c r="CY278" s="255"/>
      <c r="CZ278" s="255"/>
      <c r="DA278" s="255"/>
      <c r="DB278" s="255"/>
      <c r="DC278" s="255"/>
      <c r="DD278" s="255"/>
      <c r="DE278" s="255"/>
      <c r="DF278" s="255"/>
      <c r="DG278" s="255"/>
      <c r="DH278" s="255"/>
      <c r="DI278" s="255"/>
      <c r="DJ278" s="255"/>
      <c r="DK278" s="255"/>
      <c r="DL278" s="255"/>
    </row>
    <row r="279" spans="1:116" x14ac:dyDescent="0.25">
      <c r="A279" s="255"/>
      <c r="B279" s="255"/>
      <c r="C279" s="255"/>
      <c r="D279" s="255"/>
      <c r="E279" s="255"/>
      <c r="F279" s="255"/>
      <c r="G279" s="255"/>
      <c r="H279" s="255"/>
      <c r="I279" s="255"/>
      <c r="J279" s="255"/>
      <c r="K279" s="255"/>
      <c r="L279" s="255"/>
      <c r="M279" s="255"/>
      <c r="N279" s="255"/>
      <c r="O279" s="255"/>
      <c r="P279" s="255"/>
      <c r="Q279" s="255"/>
      <c r="R279" s="255"/>
      <c r="S279" s="255"/>
      <c r="T279" s="255"/>
      <c r="U279" s="255"/>
      <c r="V279" s="255"/>
      <c r="W279" s="255"/>
      <c r="X279" s="255"/>
      <c r="Y279" s="255"/>
      <c r="Z279" s="255"/>
      <c r="AA279" s="255"/>
      <c r="AB279" s="255"/>
      <c r="AC279" s="255"/>
      <c r="AD279" s="255"/>
      <c r="AE279" s="255"/>
      <c r="AF279" s="255"/>
      <c r="AG279" s="255"/>
      <c r="AH279" s="255"/>
      <c r="AI279" s="255"/>
      <c r="AJ279" s="255"/>
      <c r="AK279" s="255"/>
      <c r="AL279" s="255"/>
      <c r="AM279" s="255"/>
      <c r="AN279" s="255"/>
      <c r="AO279" s="255"/>
      <c r="AP279" s="255"/>
      <c r="AQ279" s="255"/>
      <c r="AR279" s="255"/>
      <c r="AS279" s="255"/>
      <c r="AT279" s="255"/>
      <c r="AU279" s="255"/>
      <c r="AV279" s="255"/>
      <c r="AW279" s="255"/>
      <c r="AX279" s="255"/>
      <c r="AY279" s="255"/>
      <c r="AZ279" s="255"/>
      <c r="BA279" s="255"/>
      <c r="BB279" s="255"/>
      <c r="BC279" s="255"/>
      <c r="BD279" s="255"/>
      <c r="BE279" s="255"/>
      <c r="BF279" s="255"/>
      <c r="BG279" s="255"/>
      <c r="BH279" s="255"/>
      <c r="BI279" s="255"/>
      <c r="BJ279" s="255"/>
      <c r="BK279" s="255"/>
      <c r="BL279" s="255"/>
      <c r="BM279" s="255"/>
      <c r="BN279" s="255"/>
      <c r="BO279" s="255"/>
      <c r="BP279" s="255"/>
      <c r="BQ279" s="255"/>
      <c r="BR279" s="255"/>
      <c r="BS279" s="255"/>
      <c r="BT279" s="255"/>
      <c r="BU279" s="255"/>
      <c r="BV279" s="255"/>
      <c r="BW279" s="255"/>
      <c r="BX279" s="255"/>
      <c r="BY279" s="255"/>
      <c r="BZ279" s="255"/>
      <c r="CA279" s="255"/>
      <c r="CB279" s="255"/>
      <c r="CC279" s="255"/>
      <c r="CD279" s="255"/>
      <c r="CE279" s="255"/>
      <c r="CF279" s="255"/>
      <c r="CG279" s="255"/>
      <c r="CH279" s="255"/>
      <c r="CI279" s="255"/>
      <c r="CJ279" s="255"/>
      <c r="CK279" s="255"/>
      <c r="CL279" s="255"/>
      <c r="CM279" s="255"/>
      <c r="CN279" s="255"/>
      <c r="CO279" s="255"/>
      <c r="CP279" s="255"/>
      <c r="CQ279" s="255"/>
      <c r="CR279" s="255"/>
      <c r="CS279" s="255"/>
      <c r="CT279" s="255"/>
      <c r="CU279" s="255"/>
      <c r="CV279" s="255"/>
      <c r="CW279" s="255"/>
      <c r="CX279" s="255"/>
      <c r="CY279" s="255"/>
      <c r="CZ279" s="255"/>
      <c r="DA279" s="255"/>
      <c r="DB279" s="255"/>
      <c r="DC279" s="255"/>
      <c r="DD279" s="255"/>
      <c r="DE279" s="255"/>
      <c r="DF279" s="255"/>
      <c r="DG279" s="255"/>
      <c r="DH279" s="255"/>
      <c r="DI279" s="255"/>
      <c r="DJ279" s="255"/>
      <c r="DK279" s="255"/>
      <c r="DL279" s="255"/>
    </row>
    <row r="280" spans="1:116" x14ac:dyDescent="0.25">
      <c r="A280" s="255"/>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c r="AA280" s="255"/>
      <c r="AB280" s="255"/>
      <c r="AC280" s="255"/>
      <c r="AD280" s="255"/>
      <c r="AE280" s="255"/>
      <c r="AF280" s="255"/>
      <c r="AG280" s="255"/>
      <c r="AH280" s="255"/>
      <c r="AI280" s="255"/>
      <c r="AJ280" s="255"/>
      <c r="AK280" s="255"/>
      <c r="AL280" s="255"/>
      <c r="AM280" s="255"/>
      <c r="AN280" s="255"/>
      <c r="AO280" s="255"/>
      <c r="AP280" s="255"/>
      <c r="AQ280" s="255"/>
      <c r="AR280" s="255"/>
      <c r="AS280" s="255"/>
      <c r="AT280" s="255"/>
      <c r="AU280" s="255"/>
      <c r="AV280" s="255"/>
      <c r="AW280" s="255"/>
      <c r="AX280" s="255"/>
      <c r="AY280" s="255"/>
      <c r="AZ280" s="255"/>
      <c r="BA280" s="255"/>
      <c r="BB280" s="255"/>
      <c r="BC280" s="255"/>
      <c r="BD280" s="255"/>
      <c r="BE280" s="255"/>
      <c r="BF280" s="255"/>
      <c r="BG280" s="255"/>
      <c r="BH280" s="255"/>
      <c r="BI280" s="255"/>
      <c r="BJ280" s="255"/>
      <c r="BK280" s="255"/>
      <c r="BL280" s="255"/>
      <c r="BM280" s="255"/>
      <c r="BN280" s="255"/>
      <c r="BO280" s="255"/>
      <c r="BP280" s="255"/>
      <c r="BQ280" s="255"/>
      <c r="BR280" s="255"/>
      <c r="BS280" s="255"/>
      <c r="BT280" s="255"/>
      <c r="BU280" s="255"/>
      <c r="BV280" s="255"/>
      <c r="BW280" s="255"/>
      <c r="BX280" s="255"/>
      <c r="BY280" s="255"/>
      <c r="BZ280" s="255"/>
      <c r="CA280" s="255"/>
      <c r="CB280" s="255"/>
      <c r="CC280" s="255"/>
      <c r="CD280" s="255"/>
      <c r="CE280" s="255"/>
      <c r="CF280" s="255"/>
      <c r="CG280" s="255"/>
      <c r="CH280" s="255"/>
      <c r="CI280" s="255"/>
      <c r="CJ280" s="255"/>
      <c r="CK280" s="255"/>
      <c r="CL280" s="255"/>
      <c r="CM280" s="255"/>
      <c r="CN280" s="255"/>
      <c r="CO280" s="255"/>
      <c r="CP280" s="255"/>
      <c r="CQ280" s="255"/>
      <c r="CR280" s="255"/>
      <c r="CS280" s="255"/>
      <c r="CT280" s="255"/>
      <c r="CU280" s="255"/>
      <c r="CV280" s="255"/>
      <c r="CW280" s="255"/>
      <c r="CX280" s="255"/>
      <c r="CY280" s="255"/>
      <c r="CZ280" s="255"/>
      <c r="DA280" s="255"/>
      <c r="DB280" s="255"/>
      <c r="DC280" s="255"/>
      <c r="DD280" s="255"/>
      <c r="DE280" s="255"/>
      <c r="DF280" s="255"/>
      <c r="DG280" s="255"/>
      <c r="DH280" s="255"/>
      <c r="DI280" s="255"/>
      <c r="DJ280" s="255"/>
      <c r="DK280" s="255"/>
      <c r="DL280" s="255"/>
    </row>
    <row r="281" spans="1:116" x14ac:dyDescent="0.25">
      <c r="A281" s="255"/>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c r="AA281" s="255"/>
      <c r="AB281" s="255"/>
      <c r="AC281" s="255"/>
      <c r="AD281" s="255"/>
      <c r="AE281" s="255"/>
      <c r="AF281" s="255"/>
      <c r="AG281" s="255"/>
      <c r="AH281" s="255"/>
      <c r="AI281" s="255"/>
      <c r="AJ281" s="255"/>
      <c r="AK281" s="255"/>
      <c r="AL281" s="255"/>
      <c r="AM281" s="255"/>
      <c r="AN281" s="255"/>
      <c r="AO281" s="255"/>
      <c r="AP281" s="255"/>
      <c r="AQ281" s="255"/>
      <c r="AR281" s="255"/>
      <c r="AS281" s="255"/>
      <c r="AT281" s="255"/>
      <c r="AU281" s="255"/>
      <c r="AV281" s="255"/>
      <c r="AW281" s="255"/>
      <c r="AX281" s="255"/>
      <c r="AY281" s="255"/>
      <c r="AZ281" s="255"/>
      <c r="BA281" s="255"/>
      <c r="BB281" s="255"/>
      <c r="BC281" s="255"/>
      <c r="BD281" s="255"/>
      <c r="BE281" s="255"/>
      <c r="BF281" s="255"/>
      <c r="BG281" s="255"/>
      <c r="BH281" s="255"/>
      <c r="BI281" s="255"/>
      <c r="BJ281" s="255"/>
      <c r="BK281" s="255"/>
      <c r="BL281" s="255"/>
      <c r="BM281" s="255"/>
      <c r="BN281" s="255"/>
      <c r="BO281" s="255"/>
      <c r="BP281" s="255"/>
      <c r="BQ281" s="255"/>
      <c r="BR281" s="255"/>
      <c r="BS281" s="255"/>
      <c r="BT281" s="255"/>
      <c r="BU281" s="255"/>
      <c r="BV281" s="255"/>
      <c r="BW281" s="255"/>
      <c r="BX281" s="255"/>
      <c r="BY281" s="255"/>
      <c r="BZ281" s="255"/>
      <c r="CA281" s="255"/>
      <c r="CB281" s="255"/>
      <c r="CC281" s="255"/>
      <c r="CD281" s="255"/>
      <c r="CE281" s="255"/>
      <c r="CF281" s="255"/>
      <c r="CG281" s="255"/>
      <c r="CH281" s="255"/>
      <c r="CI281" s="255"/>
      <c r="CJ281" s="255"/>
      <c r="CK281" s="255"/>
      <c r="CL281" s="255"/>
      <c r="CM281" s="255"/>
      <c r="CN281" s="255"/>
      <c r="CO281" s="255"/>
      <c r="CP281" s="255"/>
      <c r="CQ281" s="255"/>
      <c r="CR281" s="255"/>
      <c r="CS281" s="255"/>
      <c r="CT281" s="255"/>
      <c r="CU281" s="255"/>
      <c r="CV281" s="255"/>
      <c r="CW281" s="255"/>
      <c r="CX281" s="255"/>
      <c r="CY281" s="255"/>
      <c r="CZ281" s="255"/>
      <c r="DA281" s="255"/>
      <c r="DB281" s="255"/>
      <c r="DC281" s="255"/>
      <c r="DD281" s="255"/>
      <c r="DE281" s="255"/>
      <c r="DF281" s="255"/>
      <c r="DG281" s="255"/>
      <c r="DH281" s="255"/>
      <c r="DI281" s="255"/>
      <c r="DJ281" s="255"/>
      <c r="DK281" s="255"/>
      <c r="DL281" s="255"/>
    </row>
    <row r="282" spans="1:116" x14ac:dyDescent="0.25">
      <c r="A282" s="255"/>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c r="AD282" s="255"/>
      <c r="AE282" s="255"/>
      <c r="AF282" s="255"/>
      <c r="AG282" s="255"/>
      <c r="AH282" s="255"/>
      <c r="AI282" s="255"/>
      <c r="AJ282" s="255"/>
      <c r="AK282" s="255"/>
      <c r="AL282" s="255"/>
      <c r="AM282" s="255"/>
      <c r="AN282" s="255"/>
      <c r="AO282" s="255"/>
      <c r="AP282" s="255"/>
      <c r="AQ282" s="255"/>
      <c r="AR282" s="255"/>
      <c r="AS282" s="255"/>
      <c r="AT282" s="255"/>
      <c r="AU282" s="255"/>
      <c r="AV282" s="255"/>
      <c r="AW282" s="255"/>
      <c r="AX282" s="255"/>
      <c r="AY282" s="255"/>
      <c r="AZ282" s="255"/>
      <c r="BA282" s="255"/>
      <c r="BB282" s="255"/>
      <c r="BC282" s="255"/>
      <c r="BD282" s="255"/>
      <c r="BE282" s="255"/>
      <c r="BF282" s="255"/>
      <c r="BG282" s="255"/>
      <c r="BH282" s="255"/>
      <c r="BI282" s="255"/>
      <c r="BJ282" s="255"/>
      <c r="BK282" s="255"/>
      <c r="BL282" s="255"/>
      <c r="BM282" s="255"/>
      <c r="BN282" s="255"/>
      <c r="BO282" s="255"/>
      <c r="BP282" s="255"/>
      <c r="BQ282" s="255"/>
      <c r="BR282" s="255"/>
      <c r="BS282" s="255"/>
      <c r="BT282" s="255"/>
      <c r="BU282" s="255"/>
      <c r="BV282" s="255"/>
      <c r="BW282" s="255"/>
      <c r="BX282" s="255"/>
      <c r="BY282" s="255"/>
      <c r="BZ282" s="255"/>
      <c r="CA282" s="255"/>
      <c r="CB282" s="255"/>
      <c r="CC282" s="255"/>
      <c r="CD282" s="255"/>
      <c r="CE282" s="255"/>
      <c r="CF282" s="255"/>
      <c r="CG282" s="255"/>
      <c r="CH282" s="255"/>
      <c r="CI282" s="255"/>
      <c r="CJ282" s="255"/>
      <c r="CK282" s="255"/>
      <c r="CL282" s="255"/>
      <c r="CM282" s="255"/>
      <c r="CN282" s="255"/>
      <c r="CO282" s="255"/>
      <c r="CP282" s="255"/>
      <c r="CQ282" s="255"/>
      <c r="CR282" s="255"/>
      <c r="CS282" s="255"/>
      <c r="CT282" s="255"/>
      <c r="CU282" s="255"/>
      <c r="CV282" s="255"/>
      <c r="CW282" s="255"/>
      <c r="CX282" s="255"/>
      <c r="CY282" s="255"/>
      <c r="CZ282" s="255"/>
      <c r="DA282" s="255"/>
      <c r="DB282" s="255"/>
      <c r="DC282" s="255"/>
      <c r="DD282" s="255"/>
      <c r="DE282" s="255"/>
      <c r="DF282" s="255"/>
      <c r="DG282" s="255"/>
      <c r="DH282" s="255"/>
      <c r="DI282" s="255"/>
      <c r="DJ282" s="255"/>
      <c r="DK282" s="255"/>
      <c r="DL282" s="255"/>
    </row>
    <row r="283" spans="1:116" x14ac:dyDescent="0.25">
      <c r="A283" s="255"/>
      <c r="B283" s="255"/>
      <c r="C283" s="255"/>
      <c r="D283" s="255"/>
      <c r="E283" s="255"/>
      <c r="F283" s="255"/>
      <c r="G283" s="255"/>
      <c r="H283" s="255"/>
      <c r="I283" s="255"/>
      <c r="J283" s="255"/>
      <c r="K283" s="255"/>
      <c r="L283" s="255"/>
      <c r="M283" s="255"/>
      <c r="N283" s="255"/>
      <c r="O283" s="255"/>
      <c r="P283" s="255"/>
      <c r="Q283" s="255"/>
      <c r="R283" s="255"/>
      <c r="S283" s="255"/>
      <c r="T283" s="255"/>
      <c r="U283" s="255"/>
      <c r="V283" s="255"/>
      <c r="W283" s="255"/>
      <c r="X283" s="255"/>
      <c r="Y283" s="255"/>
      <c r="Z283" s="255"/>
      <c r="AA283" s="255"/>
      <c r="AB283" s="255"/>
      <c r="AC283" s="255"/>
      <c r="AD283" s="255"/>
      <c r="AE283" s="255"/>
      <c r="AF283" s="255"/>
      <c r="AG283" s="255"/>
      <c r="AH283" s="255"/>
      <c r="AI283" s="255"/>
      <c r="AJ283" s="255"/>
      <c r="AK283" s="255"/>
      <c r="AL283" s="255"/>
      <c r="AM283" s="255"/>
      <c r="AN283" s="255"/>
      <c r="AO283" s="255"/>
      <c r="AP283" s="255"/>
      <c r="AQ283" s="255"/>
      <c r="AR283" s="255"/>
      <c r="AS283" s="255"/>
      <c r="AT283" s="255"/>
      <c r="AU283" s="255"/>
      <c r="AV283" s="255"/>
      <c r="AW283" s="255"/>
      <c r="AX283" s="255"/>
      <c r="AY283" s="255"/>
      <c r="AZ283" s="255"/>
      <c r="BA283" s="255"/>
      <c r="BB283" s="255"/>
      <c r="BC283" s="255"/>
      <c r="BD283" s="255"/>
      <c r="BE283" s="255"/>
      <c r="BF283" s="255"/>
      <c r="BG283" s="255"/>
      <c r="BH283" s="255"/>
      <c r="BI283" s="255"/>
      <c r="BJ283" s="255"/>
      <c r="BK283" s="255"/>
      <c r="BL283" s="255"/>
      <c r="BM283" s="255"/>
      <c r="BN283" s="255"/>
      <c r="BO283" s="255"/>
      <c r="BP283" s="255"/>
      <c r="BQ283" s="255"/>
      <c r="BR283" s="255"/>
      <c r="BS283" s="255"/>
      <c r="BT283" s="255"/>
      <c r="BU283" s="255"/>
      <c r="BV283" s="255"/>
      <c r="BW283" s="255"/>
      <c r="BX283" s="255"/>
      <c r="BY283" s="255"/>
      <c r="BZ283" s="255"/>
      <c r="CA283" s="255"/>
      <c r="CB283" s="255"/>
      <c r="CC283" s="255"/>
      <c r="CD283" s="255"/>
      <c r="CE283" s="255"/>
      <c r="CF283" s="255"/>
      <c r="CG283" s="255"/>
      <c r="CH283" s="255"/>
      <c r="CI283" s="255"/>
      <c r="CJ283" s="255"/>
      <c r="CK283" s="255"/>
      <c r="CL283" s="255"/>
      <c r="CM283" s="255"/>
      <c r="CN283" s="255"/>
      <c r="CO283" s="255"/>
      <c r="CP283" s="255"/>
      <c r="CQ283" s="255"/>
      <c r="CR283" s="255"/>
      <c r="CS283" s="255"/>
      <c r="CT283" s="255"/>
      <c r="CU283" s="255"/>
      <c r="CV283" s="255"/>
      <c r="CW283" s="255"/>
      <c r="CX283" s="255"/>
      <c r="CY283" s="255"/>
      <c r="CZ283" s="255"/>
      <c r="DA283" s="255"/>
      <c r="DB283" s="255"/>
      <c r="DC283" s="255"/>
      <c r="DD283" s="255"/>
      <c r="DE283" s="255"/>
      <c r="DF283" s="255"/>
      <c r="DG283" s="255"/>
      <c r="DH283" s="255"/>
      <c r="DI283" s="255"/>
      <c r="DJ283" s="255"/>
      <c r="DK283" s="255"/>
      <c r="DL283" s="255"/>
    </row>
    <row r="284" spans="1:116" x14ac:dyDescent="0.25">
      <c r="A284" s="255"/>
      <c r="B284" s="255"/>
      <c r="C284" s="255"/>
      <c r="D284" s="255"/>
      <c r="E284" s="255"/>
      <c r="F284" s="255"/>
      <c r="G284" s="255"/>
      <c r="H284" s="255"/>
      <c r="I284" s="255"/>
      <c r="J284" s="255"/>
      <c r="K284" s="255"/>
      <c r="L284" s="255"/>
      <c r="M284" s="255"/>
      <c r="N284" s="255"/>
      <c r="O284" s="255"/>
      <c r="P284" s="255"/>
      <c r="Q284" s="255"/>
      <c r="R284" s="255"/>
      <c r="S284" s="255"/>
      <c r="T284" s="255"/>
      <c r="U284" s="255"/>
      <c r="V284" s="255"/>
      <c r="W284" s="255"/>
      <c r="X284" s="255"/>
      <c r="Y284" s="255"/>
      <c r="Z284" s="255"/>
      <c r="AA284" s="255"/>
      <c r="AB284" s="255"/>
      <c r="AC284" s="255"/>
      <c r="AD284" s="255"/>
      <c r="AE284" s="255"/>
      <c r="AF284" s="255"/>
      <c r="AG284" s="255"/>
      <c r="AH284" s="255"/>
      <c r="AI284" s="255"/>
      <c r="AJ284" s="255"/>
      <c r="AK284" s="255"/>
      <c r="AL284" s="255"/>
      <c r="AM284" s="255"/>
      <c r="AN284" s="255"/>
      <c r="AO284" s="255"/>
      <c r="AP284" s="255"/>
      <c r="AQ284" s="255"/>
      <c r="AR284" s="255"/>
      <c r="AS284" s="255"/>
      <c r="AT284" s="255"/>
      <c r="AU284" s="255"/>
      <c r="AV284" s="255"/>
      <c r="AW284" s="255"/>
      <c r="AX284" s="255"/>
      <c r="AY284" s="255"/>
      <c r="AZ284" s="255"/>
      <c r="BA284" s="255"/>
      <c r="BB284" s="255"/>
      <c r="BC284" s="255"/>
      <c r="BD284" s="255"/>
      <c r="BE284" s="255"/>
      <c r="BF284" s="255"/>
      <c r="BG284" s="255"/>
      <c r="BH284" s="255"/>
      <c r="BI284" s="255"/>
      <c r="BJ284" s="255"/>
      <c r="BK284" s="255"/>
      <c r="BL284" s="255"/>
      <c r="BM284" s="255"/>
      <c r="BN284" s="255"/>
      <c r="BO284" s="255"/>
      <c r="BP284" s="255"/>
      <c r="BQ284" s="255"/>
      <c r="BR284" s="255"/>
      <c r="BS284" s="255"/>
      <c r="BT284" s="255"/>
      <c r="BU284" s="255"/>
      <c r="BV284" s="255"/>
      <c r="BW284" s="255"/>
      <c r="BX284" s="255"/>
      <c r="BY284" s="255"/>
      <c r="BZ284" s="255"/>
      <c r="CA284" s="255"/>
      <c r="CB284" s="255"/>
      <c r="CC284" s="255"/>
      <c r="CD284" s="255"/>
      <c r="CE284" s="255"/>
      <c r="CF284" s="255"/>
      <c r="CG284" s="255"/>
      <c r="CH284" s="255"/>
      <c r="CI284" s="255"/>
      <c r="CJ284" s="255"/>
      <c r="CK284" s="255"/>
      <c r="CL284" s="255"/>
      <c r="CM284" s="255"/>
      <c r="CN284" s="255"/>
      <c r="CO284" s="255"/>
      <c r="CP284" s="255"/>
      <c r="CQ284" s="255"/>
      <c r="CR284" s="255"/>
      <c r="CS284" s="255"/>
      <c r="CT284" s="255"/>
      <c r="CU284" s="255"/>
      <c r="CV284" s="255"/>
      <c r="CW284" s="255"/>
      <c r="CX284" s="255"/>
      <c r="CY284" s="255"/>
      <c r="CZ284" s="255"/>
      <c r="DA284" s="255"/>
      <c r="DB284" s="255"/>
      <c r="DC284" s="255"/>
      <c r="DD284" s="255"/>
      <c r="DE284" s="255"/>
      <c r="DF284" s="255"/>
      <c r="DG284" s="255"/>
      <c r="DH284" s="255"/>
      <c r="DI284" s="255"/>
      <c r="DJ284" s="255"/>
      <c r="DK284" s="255"/>
      <c r="DL284" s="255"/>
    </row>
    <row r="285" spans="1:116" x14ac:dyDescent="0.25">
      <c r="A285" s="255"/>
      <c r="B285" s="255"/>
      <c r="C285" s="255"/>
      <c r="D285" s="255"/>
      <c r="E285" s="255"/>
      <c r="F285" s="255"/>
      <c r="G285" s="255"/>
      <c r="H285" s="255"/>
      <c r="I285" s="255"/>
      <c r="J285" s="255"/>
      <c r="K285" s="255"/>
      <c r="L285" s="255"/>
      <c r="M285" s="255"/>
      <c r="N285" s="255"/>
      <c r="O285" s="255"/>
      <c r="P285" s="255"/>
      <c r="Q285" s="255"/>
      <c r="R285" s="255"/>
      <c r="S285" s="255"/>
      <c r="T285" s="255"/>
      <c r="U285" s="255"/>
      <c r="V285" s="255"/>
      <c r="W285" s="255"/>
      <c r="X285" s="255"/>
      <c r="Y285" s="255"/>
      <c r="Z285" s="255"/>
      <c r="AA285" s="255"/>
      <c r="AB285" s="255"/>
      <c r="AC285" s="255"/>
      <c r="AD285" s="255"/>
      <c r="AE285" s="255"/>
      <c r="AF285" s="255"/>
      <c r="AG285" s="255"/>
      <c r="AH285" s="255"/>
      <c r="AI285" s="255"/>
      <c r="AJ285" s="255"/>
      <c r="AK285" s="255"/>
      <c r="AL285" s="255"/>
      <c r="AM285" s="255"/>
      <c r="AN285" s="255"/>
      <c r="AO285" s="255"/>
      <c r="AP285" s="255"/>
      <c r="AQ285" s="255"/>
      <c r="AR285" s="255"/>
      <c r="AS285" s="255"/>
      <c r="AT285" s="255"/>
      <c r="AU285" s="255"/>
      <c r="AV285" s="255"/>
      <c r="AW285" s="255"/>
      <c r="AX285" s="255"/>
      <c r="AY285" s="255"/>
      <c r="AZ285" s="255"/>
      <c r="BA285" s="255"/>
      <c r="BB285" s="255"/>
      <c r="BC285" s="255"/>
      <c r="BD285" s="255"/>
      <c r="BE285" s="255"/>
      <c r="BF285" s="255"/>
      <c r="BG285" s="255"/>
      <c r="BH285" s="255"/>
      <c r="BI285" s="255"/>
      <c r="BJ285" s="255"/>
      <c r="BK285" s="255"/>
      <c r="BL285" s="255"/>
      <c r="BM285" s="255"/>
      <c r="BN285" s="255"/>
      <c r="BO285" s="255"/>
      <c r="BP285" s="255"/>
      <c r="BQ285" s="255"/>
      <c r="BR285" s="255"/>
      <c r="BS285" s="255"/>
      <c r="BT285" s="255"/>
      <c r="BU285" s="255"/>
      <c r="BV285" s="255"/>
      <c r="BW285" s="255"/>
      <c r="BX285" s="255"/>
      <c r="BY285" s="255"/>
      <c r="BZ285" s="255"/>
      <c r="CA285" s="255"/>
      <c r="CB285" s="255"/>
      <c r="CC285" s="255"/>
      <c r="CD285" s="255"/>
      <c r="CE285" s="255"/>
      <c r="CF285" s="255"/>
      <c r="CG285" s="255"/>
      <c r="CH285" s="255"/>
      <c r="CI285" s="255"/>
      <c r="CJ285" s="255"/>
      <c r="CK285" s="255"/>
      <c r="CL285" s="255"/>
      <c r="CM285" s="255"/>
      <c r="CN285" s="255"/>
      <c r="CO285" s="255"/>
      <c r="CP285" s="255"/>
      <c r="CQ285" s="255"/>
      <c r="CR285" s="255"/>
      <c r="CS285" s="255"/>
      <c r="CT285" s="255"/>
      <c r="CU285" s="255"/>
      <c r="CV285" s="255"/>
      <c r="CW285" s="255"/>
      <c r="CX285" s="255"/>
      <c r="CY285" s="255"/>
      <c r="CZ285" s="255"/>
      <c r="DA285" s="255"/>
      <c r="DB285" s="255"/>
      <c r="DC285" s="255"/>
      <c r="DD285" s="255"/>
      <c r="DE285" s="255"/>
      <c r="DF285" s="255"/>
      <c r="DG285" s="255"/>
      <c r="DH285" s="255"/>
      <c r="DI285" s="255"/>
      <c r="DJ285" s="255"/>
      <c r="DK285" s="255"/>
      <c r="DL285" s="255"/>
    </row>
    <row r="286" spans="1:116" x14ac:dyDescent="0.25">
      <c r="A286" s="255"/>
      <c r="B286" s="255"/>
      <c r="C286" s="255"/>
      <c r="D286" s="255"/>
      <c r="E286" s="255"/>
      <c r="F286" s="255"/>
      <c r="G286" s="255"/>
      <c r="H286" s="255"/>
      <c r="I286" s="255"/>
      <c r="J286" s="255"/>
      <c r="K286" s="255"/>
      <c r="L286" s="255"/>
      <c r="M286" s="255"/>
      <c r="N286" s="255"/>
      <c r="O286" s="255"/>
      <c r="P286" s="255"/>
      <c r="Q286" s="255"/>
      <c r="R286" s="255"/>
      <c r="S286" s="255"/>
      <c r="T286" s="255"/>
      <c r="U286" s="255"/>
      <c r="V286" s="255"/>
      <c r="W286" s="255"/>
      <c r="X286" s="255"/>
      <c r="Y286" s="255"/>
      <c r="Z286" s="255"/>
      <c r="AA286" s="255"/>
      <c r="AB286" s="255"/>
      <c r="AC286" s="255"/>
      <c r="AD286" s="255"/>
      <c r="AE286" s="255"/>
      <c r="AF286" s="255"/>
      <c r="AG286" s="255"/>
      <c r="AH286" s="255"/>
      <c r="AI286" s="255"/>
      <c r="AJ286" s="255"/>
      <c r="AK286" s="255"/>
      <c r="AL286" s="255"/>
      <c r="AM286" s="255"/>
      <c r="AN286" s="255"/>
      <c r="AO286" s="255"/>
      <c r="AP286" s="255"/>
      <c r="AQ286" s="255"/>
      <c r="AR286" s="255"/>
      <c r="AS286" s="255"/>
      <c r="AT286" s="255"/>
      <c r="AU286" s="255"/>
      <c r="AV286" s="255"/>
      <c r="AW286" s="255"/>
      <c r="AX286" s="255"/>
      <c r="AY286" s="255"/>
      <c r="AZ286" s="255"/>
      <c r="BA286" s="255"/>
      <c r="BB286" s="255"/>
      <c r="BC286" s="255"/>
      <c r="BD286" s="255"/>
      <c r="BE286" s="255"/>
      <c r="BF286" s="255"/>
      <c r="BG286" s="255"/>
      <c r="BH286" s="255"/>
      <c r="BI286" s="255"/>
      <c r="BJ286" s="255"/>
      <c r="BK286" s="255"/>
      <c r="BL286" s="255"/>
      <c r="BM286" s="255"/>
      <c r="BN286" s="255"/>
      <c r="BO286" s="255"/>
      <c r="BP286" s="255"/>
      <c r="BQ286" s="255"/>
      <c r="BR286" s="255"/>
      <c r="BS286" s="255"/>
      <c r="BT286" s="255"/>
      <c r="BU286" s="255"/>
      <c r="BV286" s="255"/>
      <c r="BW286" s="255"/>
      <c r="BX286" s="255"/>
      <c r="BY286" s="255"/>
      <c r="BZ286" s="255"/>
      <c r="CA286" s="255"/>
      <c r="CB286" s="255"/>
      <c r="CC286" s="255"/>
      <c r="CD286" s="255"/>
      <c r="CE286" s="255"/>
      <c r="CF286" s="255"/>
      <c r="CG286" s="255"/>
      <c r="CH286" s="255"/>
      <c r="CI286" s="255"/>
      <c r="CJ286" s="255"/>
      <c r="CK286" s="255"/>
      <c r="CL286" s="255"/>
      <c r="CM286" s="255"/>
      <c r="CN286" s="255"/>
      <c r="CO286" s="255"/>
      <c r="CP286" s="255"/>
      <c r="CQ286" s="255"/>
      <c r="CR286" s="255"/>
      <c r="CS286" s="255"/>
      <c r="CT286" s="255"/>
      <c r="CU286" s="255"/>
      <c r="CV286" s="255"/>
      <c r="CW286" s="255"/>
      <c r="CX286" s="255"/>
      <c r="CY286" s="255"/>
      <c r="CZ286" s="255"/>
      <c r="DA286" s="255"/>
      <c r="DB286" s="255"/>
      <c r="DC286" s="255"/>
      <c r="DD286" s="255"/>
      <c r="DE286" s="255"/>
      <c r="DF286" s="255"/>
      <c r="DG286" s="255"/>
      <c r="DH286" s="255"/>
      <c r="DI286" s="255"/>
      <c r="DJ286" s="255"/>
      <c r="DK286" s="255"/>
      <c r="DL286" s="255"/>
    </row>
    <row r="287" spans="1:116" x14ac:dyDescent="0.25">
      <c r="A287" s="255"/>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c r="AA287" s="255"/>
      <c r="AB287" s="255"/>
      <c r="AC287" s="255"/>
      <c r="AD287" s="255"/>
      <c r="AE287" s="255"/>
      <c r="AF287" s="255"/>
      <c r="AG287" s="255"/>
      <c r="AH287" s="255"/>
      <c r="AI287" s="255"/>
      <c r="AJ287" s="255"/>
      <c r="AK287" s="255"/>
      <c r="AL287" s="255"/>
      <c r="AM287" s="255"/>
      <c r="AN287" s="255"/>
      <c r="AO287" s="255"/>
      <c r="AP287" s="255"/>
      <c r="AQ287" s="255"/>
      <c r="AR287" s="255"/>
      <c r="AS287" s="255"/>
      <c r="AT287" s="255"/>
      <c r="AU287" s="255"/>
      <c r="AV287" s="255"/>
      <c r="AW287" s="255"/>
      <c r="AX287" s="255"/>
      <c r="AY287" s="255"/>
      <c r="AZ287" s="255"/>
      <c r="BA287" s="255"/>
      <c r="BB287" s="255"/>
      <c r="BC287" s="255"/>
      <c r="BD287" s="255"/>
      <c r="BE287" s="255"/>
      <c r="BF287" s="255"/>
      <c r="BG287" s="255"/>
      <c r="BH287" s="255"/>
      <c r="BI287" s="255"/>
      <c r="BJ287" s="255"/>
      <c r="BK287" s="255"/>
      <c r="BL287" s="255"/>
      <c r="BM287" s="255"/>
      <c r="BN287" s="255"/>
      <c r="BO287" s="255"/>
      <c r="BP287" s="255"/>
      <c r="BQ287" s="255"/>
      <c r="BR287" s="255"/>
      <c r="BS287" s="255"/>
      <c r="BT287" s="255"/>
      <c r="BU287" s="255"/>
      <c r="BV287" s="255"/>
      <c r="BW287" s="255"/>
      <c r="BX287" s="255"/>
      <c r="BY287" s="255"/>
      <c r="BZ287" s="255"/>
      <c r="CA287" s="255"/>
      <c r="CB287" s="255"/>
      <c r="CC287" s="255"/>
      <c r="CD287" s="255"/>
      <c r="CE287" s="255"/>
      <c r="CF287" s="255"/>
      <c r="CG287" s="255"/>
      <c r="CH287" s="255"/>
      <c r="CI287" s="255"/>
      <c r="CJ287" s="255"/>
      <c r="CK287" s="255"/>
      <c r="CL287" s="255"/>
      <c r="CM287" s="255"/>
      <c r="CN287" s="255"/>
      <c r="CO287" s="255"/>
      <c r="CP287" s="255"/>
      <c r="CQ287" s="255"/>
      <c r="CR287" s="255"/>
      <c r="CS287" s="255"/>
      <c r="CT287" s="255"/>
      <c r="CU287" s="255"/>
      <c r="CV287" s="255"/>
      <c r="CW287" s="255"/>
      <c r="CX287" s="255"/>
      <c r="CY287" s="255"/>
      <c r="CZ287" s="255"/>
      <c r="DA287" s="255"/>
      <c r="DB287" s="255"/>
      <c r="DC287" s="255"/>
      <c r="DD287" s="255"/>
      <c r="DE287" s="255"/>
      <c r="DF287" s="255"/>
      <c r="DG287" s="255"/>
      <c r="DH287" s="255"/>
      <c r="DI287" s="255"/>
      <c r="DJ287" s="255"/>
      <c r="DK287" s="255"/>
      <c r="DL287" s="255"/>
    </row>
    <row r="288" spans="1:116" x14ac:dyDescent="0.25">
      <c r="A288" s="255"/>
      <c r="B288" s="255"/>
      <c r="C288" s="255"/>
      <c r="D288" s="255"/>
      <c r="E288" s="255"/>
      <c r="F288" s="255"/>
      <c r="G288" s="255"/>
      <c r="H288" s="255"/>
      <c r="I288" s="255"/>
      <c r="J288" s="255"/>
      <c r="K288" s="255"/>
      <c r="L288" s="255"/>
      <c r="M288" s="255"/>
      <c r="N288" s="255"/>
      <c r="O288" s="255"/>
      <c r="P288" s="255"/>
      <c r="Q288" s="255"/>
      <c r="R288" s="255"/>
      <c r="S288" s="255"/>
      <c r="T288" s="255"/>
      <c r="U288" s="255"/>
      <c r="V288" s="255"/>
      <c r="W288" s="255"/>
      <c r="X288" s="255"/>
      <c r="Y288" s="255"/>
      <c r="Z288" s="255"/>
      <c r="AA288" s="255"/>
      <c r="AB288" s="255"/>
      <c r="AC288" s="255"/>
      <c r="AD288" s="255"/>
      <c r="AE288" s="255"/>
      <c r="AF288" s="255"/>
      <c r="AG288" s="255"/>
      <c r="AH288" s="255"/>
      <c r="AI288" s="255"/>
      <c r="AJ288" s="255"/>
      <c r="AK288" s="255"/>
      <c r="AL288" s="255"/>
      <c r="AM288" s="255"/>
      <c r="AN288" s="255"/>
      <c r="AO288" s="255"/>
      <c r="AP288" s="255"/>
      <c r="AQ288" s="255"/>
      <c r="AR288" s="255"/>
      <c r="AS288" s="255"/>
      <c r="AT288" s="255"/>
      <c r="AU288" s="255"/>
      <c r="AV288" s="255"/>
      <c r="AW288" s="255"/>
      <c r="AX288" s="255"/>
      <c r="AY288" s="255"/>
      <c r="AZ288" s="255"/>
      <c r="BA288" s="255"/>
      <c r="BB288" s="255"/>
      <c r="BC288" s="255"/>
      <c r="BD288" s="255"/>
      <c r="BE288" s="255"/>
      <c r="BF288" s="255"/>
      <c r="BG288" s="255"/>
      <c r="BH288" s="255"/>
      <c r="BI288" s="255"/>
      <c r="BJ288" s="255"/>
      <c r="BK288" s="255"/>
      <c r="BL288" s="255"/>
      <c r="BM288" s="255"/>
      <c r="BN288" s="255"/>
      <c r="BO288" s="255"/>
      <c r="BP288" s="255"/>
      <c r="BQ288" s="255"/>
      <c r="BR288" s="255"/>
      <c r="BS288" s="255"/>
      <c r="BT288" s="255"/>
      <c r="BU288" s="255"/>
      <c r="BV288" s="255"/>
      <c r="BW288" s="255"/>
      <c r="BX288" s="255"/>
      <c r="BY288" s="255"/>
      <c r="BZ288" s="255"/>
      <c r="CA288" s="255"/>
      <c r="CB288" s="255"/>
      <c r="CC288" s="255"/>
      <c r="CD288" s="255"/>
      <c r="CE288" s="255"/>
      <c r="CF288" s="255"/>
      <c r="CG288" s="255"/>
      <c r="CH288" s="255"/>
      <c r="CI288" s="255"/>
      <c r="CJ288" s="255"/>
      <c r="CK288" s="255"/>
      <c r="CL288" s="255"/>
      <c r="CM288" s="255"/>
      <c r="CN288" s="255"/>
      <c r="CO288" s="255"/>
      <c r="CP288" s="255"/>
      <c r="CQ288" s="255"/>
      <c r="CR288" s="255"/>
      <c r="CS288" s="255"/>
      <c r="CT288" s="255"/>
      <c r="CU288" s="255"/>
      <c r="CV288" s="255"/>
      <c r="CW288" s="255"/>
      <c r="CX288" s="255"/>
      <c r="CY288" s="255"/>
      <c r="CZ288" s="255"/>
      <c r="DA288" s="255"/>
      <c r="DB288" s="255"/>
      <c r="DC288" s="255"/>
      <c r="DD288" s="255"/>
      <c r="DE288" s="255"/>
      <c r="DF288" s="255"/>
      <c r="DG288" s="255"/>
      <c r="DH288" s="255"/>
      <c r="DI288" s="255"/>
      <c r="DJ288" s="255"/>
      <c r="DK288" s="255"/>
      <c r="DL288" s="255"/>
    </row>
    <row r="289" spans="1:116" x14ac:dyDescent="0.25">
      <c r="A289" s="255"/>
      <c r="B289" s="255"/>
      <c r="C289" s="255"/>
      <c r="D289" s="255"/>
      <c r="E289" s="255"/>
      <c r="F289" s="255"/>
      <c r="G289" s="255"/>
      <c r="H289" s="255"/>
      <c r="I289" s="255"/>
      <c r="J289" s="255"/>
      <c r="K289" s="255"/>
      <c r="L289" s="255"/>
      <c r="M289" s="255"/>
      <c r="N289" s="255"/>
      <c r="O289" s="255"/>
      <c r="P289" s="255"/>
      <c r="Q289" s="255"/>
      <c r="R289" s="255"/>
      <c r="S289" s="255"/>
      <c r="T289" s="255"/>
      <c r="U289" s="255"/>
      <c r="V289" s="255"/>
      <c r="W289" s="255"/>
      <c r="X289" s="255"/>
      <c r="Y289" s="255"/>
      <c r="Z289" s="255"/>
      <c r="AA289" s="255"/>
      <c r="AB289" s="255"/>
      <c r="AC289" s="255"/>
      <c r="AD289" s="255"/>
      <c r="AE289" s="255"/>
      <c r="AF289" s="255"/>
      <c r="AG289" s="255"/>
      <c r="AH289" s="255"/>
      <c r="AI289" s="255"/>
      <c r="AJ289" s="255"/>
      <c r="AK289" s="255"/>
      <c r="AL289" s="255"/>
      <c r="AM289" s="255"/>
      <c r="AN289" s="255"/>
      <c r="AO289" s="255"/>
      <c r="AP289" s="255"/>
      <c r="AQ289" s="255"/>
      <c r="AR289" s="255"/>
      <c r="AS289" s="255"/>
      <c r="AT289" s="255"/>
      <c r="AU289" s="255"/>
      <c r="AV289" s="255"/>
      <c r="AW289" s="255"/>
      <c r="AX289" s="255"/>
      <c r="AY289" s="255"/>
      <c r="AZ289" s="255"/>
      <c r="BA289" s="255"/>
      <c r="BB289" s="255"/>
      <c r="BC289" s="255"/>
      <c r="BD289" s="255"/>
      <c r="BE289" s="255"/>
      <c r="BF289" s="255"/>
      <c r="BG289" s="255"/>
      <c r="BH289" s="255"/>
      <c r="BI289" s="255"/>
      <c r="BJ289" s="255"/>
      <c r="BK289" s="255"/>
      <c r="BL289" s="255"/>
      <c r="BM289" s="255"/>
      <c r="BN289" s="255"/>
      <c r="BO289" s="255"/>
      <c r="BP289" s="255"/>
      <c r="BQ289" s="255"/>
      <c r="BR289" s="255"/>
      <c r="BS289" s="255"/>
      <c r="BT289" s="255"/>
      <c r="BU289" s="255"/>
      <c r="BV289" s="255"/>
      <c r="BW289" s="255"/>
      <c r="BX289" s="255"/>
      <c r="BY289" s="255"/>
      <c r="BZ289" s="255"/>
      <c r="CA289" s="255"/>
      <c r="CB289" s="255"/>
      <c r="CC289" s="255"/>
      <c r="CD289" s="255"/>
      <c r="CE289" s="255"/>
      <c r="CF289" s="255"/>
      <c r="CG289" s="255"/>
      <c r="CH289" s="255"/>
      <c r="CI289" s="255"/>
      <c r="CJ289" s="255"/>
      <c r="CK289" s="255"/>
      <c r="CL289" s="255"/>
      <c r="CM289" s="255"/>
      <c r="CN289" s="255"/>
      <c r="CO289" s="255"/>
      <c r="CP289" s="255"/>
      <c r="CQ289" s="255"/>
      <c r="CR289" s="255"/>
      <c r="CS289" s="255"/>
      <c r="CT289" s="255"/>
      <c r="CU289" s="255"/>
      <c r="CV289" s="255"/>
      <c r="CW289" s="255"/>
      <c r="CX289" s="255"/>
      <c r="CY289" s="255"/>
      <c r="CZ289" s="255"/>
      <c r="DA289" s="255"/>
      <c r="DB289" s="255"/>
      <c r="DC289" s="255"/>
      <c r="DD289" s="255"/>
      <c r="DE289" s="255"/>
      <c r="DF289" s="255"/>
      <c r="DG289" s="255"/>
      <c r="DH289" s="255"/>
      <c r="DI289" s="255"/>
      <c r="DJ289" s="255"/>
      <c r="DK289" s="255"/>
      <c r="DL289" s="255"/>
    </row>
    <row r="290" spans="1:116" x14ac:dyDescent="0.25">
      <c r="A290" s="255"/>
      <c r="B290" s="255"/>
      <c r="C290" s="255"/>
      <c r="D290" s="255"/>
      <c r="E290" s="255"/>
      <c r="F290" s="255"/>
      <c r="G290" s="255"/>
      <c r="H290" s="255"/>
      <c r="I290" s="255"/>
      <c r="J290" s="255"/>
      <c r="K290" s="255"/>
      <c r="L290" s="255"/>
      <c r="M290" s="255"/>
      <c r="N290" s="255"/>
      <c r="O290" s="255"/>
      <c r="P290" s="255"/>
      <c r="Q290" s="255"/>
      <c r="R290" s="255"/>
      <c r="S290" s="255"/>
      <c r="T290" s="255"/>
      <c r="U290" s="255"/>
      <c r="V290" s="255"/>
      <c r="W290" s="255"/>
      <c r="X290" s="255"/>
      <c r="Y290" s="255"/>
      <c r="Z290" s="255"/>
      <c r="AA290" s="255"/>
      <c r="AB290" s="255"/>
      <c r="AC290" s="255"/>
      <c r="AD290" s="255"/>
      <c r="AE290" s="255"/>
      <c r="AF290" s="255"/>
      <c r="AG290" s="255"/>
      <c r="AH290" s="255"/>
      <c r="AI290" s="255"/>
      <c r="AJ290" s="255"/>
      <c r="AK290" s="255"/>
      <c r="AL290" s="255"/>
      <c r="AM290" s="255"/>
      <c r="AN290" s="255"/>
      <c r="AO290" s="255"/>
      <c r="AP290" s="255"/>
      <c r="AQ290" s="255"/>
      <c r="AR290" s="255"/>
      <c r="AS290" s="255"/>
      <c r="AT290" s="255"/>
      <c r="AU290" s="255"/>
      <c r="AV290" s="255"/>
      <c r="AW290" s="255"/>
      <c r="AX290" s="255"/>
      <c r="AY290" s="255"/>
      <c r="AZ290" s="255"/>
      <c r="BA290" s="255"/>
      <c r="BB290" s="255"/>
      <c r="BC290" s="255"/>
      <c r="BD290" s="255"/>
      <c r="BE290" s="255"/>
      <c r="BF290" s="255"/>
      <c r="BG290" s="255"/>
      <c r="BH290" s="255"/>
      <c r="BI290" s="255"/>
      <c r="BJ290" s="255"/>
      <c r="BK290" s="255"/>
      <c r="BL290" s="255"/>
      <c r="BM290" s="255"/>
      <c r="BN290" s="255"/>
      <c r="BO290" s="255"/>
      <c r="BP290" s="255"/>
      <c r="BQ290" s="255"/>
      <c r="BR290" s="255"/>
      <c r="BS290" s="255"/>
      <c r="BT290" s="255"/>
      <c r="BU290" s="255"/>
      <c r="BV290" s="255"/>
      <c r="BW290" s="255"/>
      <c r="BX290" s="255"/>
      <c r="BY290" s="255"/>
      <c r="BZ290" s="255"/>
      <c r="CA290" s="255"/>
      <c r="CB290" s="255"/>
      <c r="CC290" s="255"/>
      <c r="CD290" s="255"/>
      <c r="CE290" s="255"/>
      <c r="CF290" s="255"/>
      <c r="CG290" s="255"/>
      <c r="CH290" s="255"/>
      <c r="CI290" s="255"/>
      <c r="CJ290" s="255"/>
      <c r="CK290" s="255"/>
      <c r="CL290" s="255"/>
      <c r="CM290" s="255"/>
      <c r="CN290" s="255"/>
      <c r="CO290" s="255"/>
      <c r="CP290" s="255"/>
      <c r="CQ290" s="255"/>
      <c r="CR290" s="255"/>
      <c r="CS290" s="255"/>
      <c r="CT290" s="255"/>
      <c r="CU290" s="255"/>
      <c r="CV290" s="255"/>
      <c r="CW290" s="255"/>
      <c r="CX290" s="255"/>
      <c r="CY290" s="255"/>
      <c r="CZ290" s="255"/>
      <c r="DA290" s="255"/>
      <c r="DB290" s="255"/>
      <c r="DC290" s="255"/>
      <c r="DD290" s="255"/>
      <c r="DE290" s="255"/>
      <c r="DF290" s="255"/>
      <c r="DG290" s="255"/>
      <c r="DH290" s="255"/>
      <c r="DI290" s="255"/>
      <c r="DJ290" s="255"/>
      <c r="DK290" s="255"/>
      <c r="DL290" s="255"/>
    </row>
    <row r="291" spans="1:116" x14ac:dyDescent="0.25">
      <c r="A291" s="255"/>
      <c r="B291" s="255"/>
      <c r="C291" s="255"/>
      <c r="D291" s="255"/>
      <c r="E291" s="255"/>
      <c r="F291" s="255"/>
      <c r="G291" s="255"/>
      <c r="H291" s="255"/>
      <c r="I291" s="255"/>
      <c r="J291" s="255"/>
      <c r="K291" s="255"/>
      <c r="L291" s="255"/>
      <c r="M291" s="255"/>
      <c r="N291" s="255"/>
      <c r="O291" s="255"/>
      <c r="P291" s="255"/>
      <c r="Q291" s="255"/>
      <c r="R291" s="255"/>
      <c r="S291" s="255"/>
      <c r="T291" s="255"/>
      <c r="U291" s="255"/>
      <c r="V291" s="255"/>
      <c r="W291" s="255"/>
      <c r="X291" s="255"/>
      <c r="Y291" s="255"/>
      <c r="Z291" s="255"/>
      <c r="AA291" s="255"/>
      <c r="AB291" s="255"/>
      <c r="AC291" s="255"/>
      <c r="AD291" s="255"/>
      <c r="AE291" s="255"/>
      <c r="AF291" s="255"/>
      <c r="AG291" s="255"/>
      <c r="AH291" s="255"/>
      <c r="AI291" s="255"/>
      <c r="AJ291" s="255"/>
      <c r="AK291" s="255"/>
      <c r="AL291" s="255"/>
      <c r="AM291" s="255"/>
      <c r="AN291" s="255"/>
      <c r="AO291" s="255"/>
      <c r="AP291" s="255"/>
      <c r="AQ291" s="255"/>
      <c r="AR291" s="255"/>
      <c r="AS291" s="255"/>
      <c r="AT291" s="255"/>
      <c r="AU291" s="255"/>
      <c r="AV291" s="255"/>
      <c r="AW291" s="255"/>
      <c r="AX291" s="255"/>
      <c r="AY291" s="255"/>
      <c r="AZ291" s="255"/>
      <c r="BA291" s="255"/>
      <c r="BB291" s="255"/>
      <c r="BC291" s="255"/>
      <c r="BD291" s="255"/>
      <c r="BE291" s="255"/>
      <c r="BF291" s="255"/>
      <c r="BG291" s="255"/>
      <c r="BH291" s="255"/>
      <c r="BI291" s="255"/>
      <c r="BJ291" s="255"/>
      <c r="BK291" s="255"/>
      <c r="BL291" s="255"/>
      <c r="BM291" s="255"/>
      <c r="BN291" s="255"/>
      <c r="BO291" s="255"/>
      <c r="BP291" s="255"/>
      <c r="BQ291" s="255"/>
      <c r="BR291" s="255"/>
      <c r="BS291" s="255"/>
      <c r="BT291" s="255"/>
      <c r="BU291" s="255"/>
      <c r="BV291" s="255"/>
      <c r="BW291" s="255"/>
      <c r="BX291" s="255"/>
      <c r="BY291" s="255"/>
      <c r="BZ291" s="255"/>
      <c r="CA291" s="255"/>
      <c r="CB291" s="255"/>
      <c r="CC291" s="255"/>
      <c r="CD291" s="255"/>
      <c r="CE291" s="255"/>
      <c r="CF291" s="255"/>
      <c r="CG291" s="255"/>
      <c r="CH291" s="255"/>
      <c r="CI291" s="255"/>
      <c r="CJ291" s="255"/>
      <c r="CK291" s="255"/>
      <c r="CL291" s="255"/>
      <c r="CM291" s="255"/>
      <c r="CN291" s="255"/>
      <c r="CO291" s="255"/>
      <c r="CP291" s="255"/>
      <c r="CQ291" s="255"/>
      <c r="CR291" s="255"/>
      <c r="CS291" s="255"/>
      <c r="CT291" s="255"/>
      <c r="CU291" s="255"/>
      <c r="CV291" s="255"/>
      <c r="CW291" s="255"/>
      <c r="CX291" s="255"/>
      <c r="CY291" s="255"/>
      <c r="CZ291" s="255"/>
      <c r="DA291" s="255"/>
      <c r="DB291" s="255"/>
      <c r="DC291" s="255"/>
      <c r="DD291" s="255"/>
      <c r="DE291" s="255"/>
      <c r="DF291" s="255"/>
      <c r="DG291" s="255"/>
      <c r="DH291" s="255"/>
      <c r="DI291" s="255"/>
      <c r="DJ291" s="255"/>
      <c r="DK291" s="255"/>
      <c r="DL291" s="255"/>
    </row>
    <row r="292" spans="1:116" x14ac:dyDescent="0.25">
      <c r="A292" s="255"/>
      <c r="B292" s="255"/>
      <c r="C292" s="255"/>
      <c r="D292" s="255"/>
      <c r="E292" s="255"/>
      <c r="F292" s="255"/>
      <c r="G292" s="255"/>
      <c r="H292" s="255"/>
      <c r="I292" s="255"/>
      <c r="J292" s="255"/>
      <c r="K292" s="255"/>
      <c r="L292" s="255"/>
      <c r="M292" s="255"/>
      <c r="N292" s="255"/>
      <c r="O292" s="255"/>
      <c r="P292" s="255"/>
      <c r="Q292" s="255"/>
      <c r="R292" s="255"/>
      <c r="S292" s="255"/>
      <c r="T292" s="255"/>
      <c r="U292" s="255"/>
      <c r="V292" s="255"/>
      <c r="W292" s="255"/>
      <c r="X292" s="255"/>
      <c r="Y292" s="255"/>
      <c r="Z292" s="255"/>
      <c r="AA292" s="255"/>
      <c r="AB292" s="255"/>
      <c r="AC292" s="255"/>
      <c r="AD292" s="255"/>
      <c r="AE292" s="255"/>
      <c r="AF292" s="255"/>
      <c r="AG292" s="255"/>
      <c r="AH292" s="255"/>
      <c r="AI292" s="255"/>
      <c r="AJ292" s="255"/>
      <c r="AK292" s="255"/>
      <c r="AL292" s="255"/>
      <c r="AM292" s="255"/>
      <c r="AN292" s="255"/>
      <c r="AO292" s="255"/>
      <c r="AP292" s="255"/>
      <c r="AQ292" s="255"/>
      <c r="AR292" s="255"/>
      <c r="AS292" s="255"/>
      <c r="AT292" s="255"/>
      <c r="AU292" s="255"/>
      <c r="AV292" s="255"/>
      <c r="AW292" s="255"/>
      <c r="AX292" s="255"/>
      <c r="AY292" s="255"/>
      <c r="AZ292" s="255"/>
      <c r="BA292" s="255"/>
      <c r="BB292" s="255"/>
      <c r="BC292" s="255"/>
      <c r="BD292" s="255"/>
      <c r="BE292" s="255"/>
      <c r="BF292" s="255"/>
      <c r="BG292" s="255"/>
      <c r="BH292" s="255"/>
      <c r="BI292" s="255"/>
      <c r="BJ292" s="255"/>
      <c r="BK292" s="255"/>
      <c r="BL292" s="255"/>
      <c r="BM292" s="255"/>
      <c r="BN292" s="255"/>
      <c r="BO292" s="255"/>
      <c r="BP292" s="255"/>
      <c r="BQ292" s="255"/>
      <c r="BR292" s="255"/>
      <c r="BS292" s="255"/>
      <c r="BT292" s="255"/>
      <c r="BU292" s="255"/>
      <c r="BV292" s="255"/>
      <c r="BW292" s="255"/>
      <c r="BX292" s="255"/>
      <c r="BY292" s="255"/>
      <c r="BZ292" s="255"/>
      <c r="CA292" s="255"/>
      <c r="CB292" s="255"/>
      <c r="CC292" s="255"/>
      <c r="CD292" s="255"/>
      <c r="CE292" s="255"/>
      <c r="CF292" s="255"/>
      <c r="CG292" s="255"/>
      <c r="CH292" s="255"/>
      <c r="CI292" s="255"/>
      <c r="CJ292" s="255"/>
      <c r="CK292" s="255"/>
      <c r="CL292" s="255"/>
      <c r="CM292" s="255"/>
      <c r="CN292" s="255"/>
      <c r="CO292" s="255"/>
      <c r="CP292" s="255"/>
      <c r="CQ292" s="255"/>
      <c r="CR292" s="255"/>
      <c r="CS292" s="255"/>
      <c r="CT292" s="255"/>
      <c r="CU292" s="255"/>
      <c r="CV292" s="255"/>
      <c r="CW292" s="255"/>
      <c r="CX292" s="255"/>
      <c r="CY292" s="255"/>
      <c r="CZ292" s="255"/>
      <c r="DA292" s="255"/>
      <c r="DB292" s="255"/>
      <c r="DC292" s="255"/>
      <c r="DD292" s="255"/>
      <c r="DE292" s="255"/>
      <c r="DF292" s="255"/>
      <c r="DG292" s="255"/>
      <c r="DH292" s="255"/>
      <c r="DI292" s="255"/>
      <c r="DJ292" s="255"/>
      <c r="DK292" s="255"/>
      <c r="DL292" s="255"/>
    </row>
    <row r="293" spans="1:116" x14ac:dyDescent="0.25">
      <c r="A293" s="255"/>
      <c r="B293" s="255"/>
      <c r="C293" s="255"/>
      <c r="D293" s="255"/>
      <c r="E293" s="255"/>
      <c r="F293" s="255"/>
      <c r="G293" s="255"/>
      <c r="H293" s="255"/>
      <c r="I293" s="255"/>
      <c r="J293" s="255"/>
      <c r="K293" s="255"/>
      <c r="L293" s="255"/>
      <c r="M293" s="255"/>
      <c r="N293" s="255"/>
      <c r="O293" s="255"/>
      <c r="P293" s="255"/>
      <c r="Q293" s="255"/>
      <c r="R293" s="255"/>
      <c r="S293" s="255"/>
      <c r="T293" s="255"/>
      <c r="U293" s="255"/>
      <c r="V293" s="255"/>
      <c r="W293" s="255"/>
      <c r="X293" s="255"/>
      <c r="Y293" s="255"/>
      <c r="Z293" s="255"/>
      <c r="AA293" s="255"/>
      <c r="AB293" s="255"/>
      <c r="AC293" s="255"/>
      <c r="AD293" s="255"/>
      <c r="AE293" s="255"/>
      <c r="AF293" s="255"/>
      <c r="AG293" s="255"/>
      <c r="AH293" s="255"/>
      <c r="AI293" s="255"/>
      <c r="AJ293" s="255"/>
      <c r="AK293" s="255"/>
      <c r="AL293" s="255"/>
      <c r="AM293" s="255"/>
      <c r="AN293" s="255"/>
      <c r="AO293" s="255"/>
      <c r="AP293" s="255"/>
      <c r="AQ293" s="255"/>
      <c r="AR293" s="255"/>
      <c r="AS293" s="255"/>
      <c r="AT293" s="255"/>
      <c r="AU293" s="255"/>
      <c r="AV293" s="255"/>
      <c r="AW293" s="255"/>
      <c r="AX293" s="255"/>
      <c r="AY293" s="255"/>
      <c r="AZ293" s="255"/>
      <c r="BA293" s="255"/>
      <c r="BB293" s="255"/>
      <c r="BC293" s="255"/>
      <c r="BD293" s="255"/>
      <c r="BE293" s="255"/>
      <c r="BF293" s="255"/>
      <c r="BG293" s="255"/>
      <c r="BH293" s="255"/>
      <c r="BI293" s="255"/>
      <c r="BJ293" s="255"/>
      <c r="BK293" s="255"/>
      <c r="BL293" s="255"/>
      <c r="BM293" s="255"/>
      <c r="BN293" s="255"/>
      <c r="BO293" s="255"/>
      <c r="BP293" s="255"/>
      <c r="BQ293" s="255"/>
      <c r="BR293" s="255"/>
      <c r="BS293" s="255"/>
      <c r="BT293" s="255"/>
      <c r="BU293" s="255"/>
      <c r="BV293" s="255"/>
      <c r="BW293" s="255"/>
      <c r="BX293" s="255"/>
      <c r="BY293" s="255"/>
      <c r="BZ293" s="255"/>
      <c r="CA293" s="255"/>
      <c r="CB293" s="255"/>
      <c r="CC293" s="255"/>
      <c r="CD293" s="255"/>
      <c r="CE293" s="255"/>
      <c r="CF293" s="255"/>
      <c r="CG293" s="255"/>
      <c r="CH293" s="255"/>
      <c r="CI293" s="255"/>
      <c r="CJ293" s="255"/>
      <c r="CK293" s="255"/>
      <c r="CL293" s="255"/>
      <c r="CM293" s="255"/>
      <c r="CN293" s="255"/>
      <c r="CO293" s="255"/>
      <c r="CP293" s="255"/>
      <c r="CQ293" s="255"/>
      <c r="CR293" s="255"/>
      <c r="CS293" s="255"/>
      <c r="CT293" s="255"/>
      <c r="CU293" s="255"/>
      <c r="CV293" s="255"/>
      <c r="CW293" s="255"/>
      <c r="CX293" s="255"/>
      <c r="CY293" s="255"/>
      <c r="CZ293" s="255"/>
      <c r="DA293" s="255"/>
      <c r="DB293" s="255"/>
      <c r="DC293" s="255"/>
      <c r="DD293" s="255"/>
      <c r="DE293" s="255"/>
      <c r="DF293" s="255"/>
      <c r="DG293" s="255"/>
      <c r="DH293" s="255"/>
      <c r="DI293" s="255"/>
      <c r="DJ293" s="255"/>
      <c r="DK293" s="255"/>
      <c r="DL293" s="255"/>
    </row>
    <row r="294" spans="1:116" x14ac:dyDescent="0.25">
      <c r="A294" s="255"/>
      <c r="B294" s="255"/>
      <c r="C294" s="255"/>
      <c r="D294" s="255"/>
      <c r="E294" s="255"/>
      <c r="F294" s="255"/>
      <c r="G294" s="255"/>
      <c r="H294" s="255"/>
      <c r="I294" s="255"/>
      <c r="J294" s="255"/>
      <c r="K294" s="255"/>
      <c r="L294" s="255"/>
      <c r="M294" s="255"/>
      <c r="N294" s="255"/>
      <c r="O294" s="255"/>
      <c r="P294" s="255"/>
      <c r="Q294" s="255"/>
      <c r="R294" s="255"/>
      <c r="S294" s="255"/>
      <c r="T294" s="255"/>
      <c r="U294" s="255"/>
      <c r="V294" s="255"/>
      <c r="W294" s="255"/>
      <c r="X294" s="255"/>
      <c r="Y294" s="255"/>
      <c r="Z294" s="255"/>
      <c r="AA294" s="255"/>
      <c r="AB294" s="255"/>
      <c r="AC294" s="255"/>
      <c r="AD294" s="255"/>
      <c r="AE294" s="255"/>
      <c r="AF294" s="255"/>
      <c r="AG294" s="255"/>
      <c r="AH294" s="255"/>
      <c r="AI294" s="255"/>
      <c r="AJ294" s="255"/>
      <c r="AK294" s="255"/>
      <c r="AL294" s="255"/>
      <c r="AM294" s="255"/>
      <c r="AN294" s="255"/>
      <c r="AO294" s="255"/>
      <c r="AP294" s="255"/>
      <c r="AQ294" s="255"/>
      <c r="AR294" s="255"/>
      <c r="AS294" s="255"/>
      <c r="AT294" s="255"/>
      <c r="AU294" s="255"/>
      <c r="AV294" s="255"/>
      <c r="AW294" s="255"/>
      <c r="AX294" s="255"/>
      <c r="AY294" s="255"/>
      <c r="AZ294" s="255"/>
      <c r="BA294" s="255"/>
      <c r="BB294" s="255"/>
      <c r="BC294" s="255"/>
      <c r="BD294" s="255"/>
      <c r="BE294" s="255"/>
      <c r="BF294" s="255"/>
      <c r="BG294" s="255"/>
      <c r="BH294" s="255"/>
      <c r="BI294" s="255"/>
      <c r="BJ294" s="255"/>
      <c r="BK294" s="255"/>
      <c r="BL294" s="255"/>
      <c r="BM294" s="255"/>
      <c r="BN294" s="255"/>
      <c r="BO294" s="255"/>
      <c r="BP294" s="255"/>
      <c r="BQ294" s="255"/>
      <c r="BR294" s="255"/>
      <c r="BS294" s="255"/>
      <c r="BT294" s="255"/>
      <c r="BU294" s="255"/>
      <c r="BV294" s="255"/>
      <c r="BW294" s="255"/>
      <c r="BX294" s="255"/>
      <c r="BY294" s="255"/>
      <c r="BZ294" s="255"/>
      <c r="CA294" s="255"/>
      <c r="CB294" s="255"/>
      <c r="CC294" s="255"/>
      <c r="CD294" s="255"/>
      <c r="CE294" s="255"/>
      <c r="CF294" s="255"/>
      <c r="CG294" s="255"/>
      <c r="CH294" s="255"/>
      <c r="CI294" s="255"/>
      <c r="CJ294" s="255"/>
      <c r="CK294" s="255"/>
      <c r="CL294" s="255"/>
      <c r="CM294" s="255"/>
      <c r="CN294" s="255"/>
      <c r="CO294" s="255"/>
      <c r="CP294" s="255"/>
      <c r="CQ294" s="255"/>
      <c r="CR294" s="255"/>
      <c r="CS294" s="255"/>
      <c r="CT294" s="255"/>
      <c r="CU294" s="255"/>
      <c r="CV294" s="255"/>
      <c r="CW294" s="255"/>
      <c r="CX294" s="255"/>
      <c r="CY294" s="255"/>
      <c r="CZ294" s="255"/>
      <c r="DA294" s="255"/>
      <c r="DB294" s="255"/>
      <c r="DC294" s="255"/>
      <c r="DD294" s="255"/>
      <c r="DE294" s="255"/>
      <c r="DF294" s="255"/>
      <c r="DG294" s="255"/>
      <c r="DH294" s="255"/>
      <c r="DI294" s="255"/>
      <c r="DJ294" s="255"/>
      <c r="DK294" s="255"/>
      <c r="DL294" s="255"/>
    </row>
    <row r="295" spans="1:116" x14ac:dyDescent="0.25">
      <c r="A295" s="255"/>
      <c r="B295" s="255"/>
      <c r="C295" s="255"/>
      <c r="D295" s="255"/>
      <c r="E295" s="255"/>
      <c r="F295" s="255"/>
      <c r="G295" s="255"/>
      <c r="H295" s="255"/>
      <c r="I295" s="255"/>
      <c r="J295" s="255"/>
      <c r="K295" s="255"/>
      <c r="L295" s="255"/>
      <c r="M295" s="255"/>
      <c r="N295" s="255"/>
      <c r="O295" s="255"/>
      <c r="P295" s="255"/>
      <c r="Q295" s="255"/>
      <c r="R295" s="255"/>
      <c r="S295" s="255"/>
      <c r="T295" s="255"/>
      <c r="U295" s="255"/>
      <c r="V295" s="255"/>
      <c r="W295" s="255"/>
      <c r="X295" s="255"/>
      <c r="Y295" s="255"/>
      <c r="Z295" s="255"/>
      <c r="AA295" s="255"/>
      <c r="AB295" s="255"/>
      <c r="AC295" s="255"/>
      <c r="AD295" s="255"/>
      <c r="AE295" s="255"/>
      <c r="AF295" s="255"/>
      <c r="AG295" s="255"/>
      <c r="AH295" s="255"/>
      <c r="AI295" s="255"/>
      <c r="AJ295" s="255"/>
      <c r="AK295" s="255"/>
      <c r="AL295" s="255"/>
      <c r="AM295" s="255"/>
      <c r="AN295" s="255"/>
      <c r="AO295" s="255"/>
      <c r="AP295" s="255"/>
      <c r="AQ295" s="255"/>
      <c r="AR295" s="255"/>
      <c r="AS295" s="255"/>
      <c r="AT295" s="255"/>
      <c r="AU295" s="255"/>
      <c r="AV295" s="255"/>
      <c r="AW295" s="255"/>
      <c r="AX295" s="255"/>
      <c r="AY295" s="255"/>
      <c r="AZ295" s="255"/>
      <c r="BA295" s="255"/>
      <c r="BB295" s="255"/>
      <c r="BC295" s="255"/>
      <c r="BD295" s="255"/>
      <c r="BE295" s="255"/>
      <c r="BF295" s="255"/>
      <c r="BG295" s="255"/>
      <c r="BH295" s="255"/>
      <c r="BI295" s="255"/>
      <c r="BJ295" s="255"/>
      <c r="BK295" s="255"/>
      <c r="BL295" s="255"/>
      <c r="BM295" s="255"/>
      <c r="BN295" s="255"/>
      <c r="BO295" s="255"/>
      <c r="BP295" s="255"/>
      <c r="BQ295" s="255"/>
      <c r="BR295" s="255"/>
      <c r="BS295" s="255"/>
      <c r="BT295" s="255"/>
      <c r="BU295" s="255"/>
      <c r="BV295" s="255"/>
      <c r="BW295" s="255"/>
      <c r="BX295" s="255"/>
      <c r="BY295" s="255"/>
      <c r="BZ295" s="255"/>
      <c r="CA295" s="255"/>
      <c r="CB295" s="255"/>
      <c r="CC295" s="255"/>
      <c r="CD295" s="255"/>
      <c r="CE295" s="255"/>
      <c r="CF295" s="255"/>
      <c r="CG295" s="255"/>
      <c r="CH295" s="255"/>
      <c r="CI295" s="255"/>
      <c r="CJ295" s="255"/>
      <c r="CK295" s="255"/>
      <c r="CL295" s="255"/>
      <c r="CM295" s="255"/>
      <c r="CN295" s="255"/>
      <c r="CO295" s="255"/>
      <c r="CP295" s="255"/>
      <c r="CQ295" s="255"/>
      <c r="CR295" s="255"/>
      <c r="CS295" s="255"/>
      <c r="CT295" s="255"/>
      <c r="CU295" s="255"/>
      <c r="CV295" s="255"/>
      <c r="CW295" s="255"/>
      <c r="CX295" s="255"/>
      <c r="CY295" s="255"/>
      <c r="CZ295" s="255"/>
      <c r="DA295" s="255"/>
      <c r="DB295" s="255"/>
      <c r="DC295" s="255"/>
      <c r="DD295" s="255"/>
      <c r="DE295" s="255"/>
      <c r="DF295" s="255"/>
      <c r="DG295" s="255"/>
      <c r="DH295" s="255"/>
      <c r="DI295" s="255"/>
      <c r="DJ295" s="255"/>
      <c r="DK295" s="255"/>
      <c r="DL295" s="25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style="216" customWidth="1"/>
    <col min="2" max="2" width="12" style="216" customWidth="1"/>
    <col min="3" max="4" width="15" style="216" customWidth="1"/>
    <col min="5" max="5" width="12" style="216" customWidth="1"/>
    <col min="6" max="6" width="16" style="216" customWidth="1"/>
    <col min="7" max="7" width="10" style="216" customWidth="1"/>
    <col min="8" max="11" width="6" style="216" customWidth="1"/>
    <col min="12" max="12" width="8" style="216" customWidth="1"/>
    <col min="13" max="16" width="6" style="216" customWidth="1"/>
    <col min="17" max="18" width="8" style="216" customWidth="1"/>
  </cols>
  <sheetData>
    <row r="1" spans="1:18" ht="90" customHeight="1" x14ac:dyDescent="0.25">
      <c r="A1" s="263" t="s">
        <v>7068</v>
      </c>
      <c r="B1" s="263" t="s">
        <v>7070</v>
      </c>
      <c r="C1" s="263" t="s">
        <v>7071</v>
      </c>
      <c r="D1" s="264" t="s">
        <v>7116</v>
      </c>
      <c r="E1" s="265" t="s">
        <v>7546</v>
      </c>
      <c r="F1" s="265" t="s">
        <v>661</v>
      </c>
      <c r="G1" s="265" t="s">
        <v>7216</v>
      </c>
      <c r="H1" s="265" t="s">
        <v>7217</v>
      </c>
      <c r="I1" s="265" t="s">
        <v>7131</v>
      </c>
      <c r="J1" s="265" t="s">
        <v>7128</v>
      </c>
      <c r="K1" s="265" t="s">
        <v>7218</v>
      </c>
      <c r="L1" s="265" t="s">
        <v>7134</v>
      </c>
      <c r="M1" s="265" t="s">
        <v>7219</v>
      </c>
      <c r="N1" s="265" t="s">
        <v>7220</v>
      </c>
      <c r="O1" s="265" t="s">
        <v>7141</v>
      </c>
      <c r="P1" s="265" t="s">
        <v>7142</v>
      </c>
      <c r="Q1" s="265" t="s">
        <v>7221</v>
      </c>
      <c r="R1" s="265" t="s">
        <v>7222</v>
      </c>
    </row>
    <row r="2" spans="1:18" x14ac:dyDescent="0.25">
      <c r="A2" s="266"/>
      <c r="B2" s="266"/>
      <c r="C2" s="266"/>
      <c r="D2" s="267"/>
      <c r="E2" s="268" t="s">
        <v>7234</v>
      </c>
      <c r="F2" s="268" t="s">
        <v>7234</v>
      </c>
      <c r="G2" s="268" t="s">
        <v>7235</v>
      </c>
      <c r="H2" s="268" t="s">
        <v>7234</v>
      </c>
      <c r="I2" s="268" t="s">
        <v>7234</v>
      </c>
      <c r="J2" s="268" t="s">
        <v>7234</v>
      </c>
      <c r="K2" s="268" t="s">
        <v>7234</v>
      </c>
      <c r="L2" s="268" t="s">
        <v>7208</v>
      </c>
      <c r="M2" s="268" t="s">
        <v>7234</v>
      </c>
      <c r="N2" s="268" t="s">
        <v>7234</v>
      </c>
      <c r="O2" s="268" t="s">
        <v>7234</v>
      </c>
      <c r="P2" s="268" t="s">
        <v>7234</v>
      </c>
      <c r="Q2" s="268" t="s">
        <v>7208</v>
      </c>
      <c r="R2" s="268" t="s">
        <v>7207</v>
      </c>
    </row>
    <row r="3" spans="1:18" x14ac:dyDescent="0.25">
      <c r="A3" s="269" t="s">
        <v>909</v>
      </c>
      <c r="B3" s="269" t="s">
        <v>910</v>
      </c>
      <c r="C3" s="269" t="s">
        <v>7547</v>
      </c>
      <c r="D3" s="270" t="s">
        <v>7548</v>
      </c>
      <c r="E3" s="271">
        <f>'Country Indicator Data'!P37+'Country Indicator Data'!P127+'Country Indicator Data'!P128+'Country Indicator Data'!P170</f>
        <v>3909380</v>
      </c>
      <c r="F3" s="271">
        <f>VLOOKUP(B3,'Core Indicators'!$C$3:$G$198,5,FALSE)</f>
        <v>267437000</v>
      </c>
      <c r="G3" s="272">
        <f>AVERAGE('Country Indicator Data'!C37,'Country Indicator Data'!C127,'Country Indicator Data'!C128,'Country Indicator Data'!C170)</f>
        <v>0.80926250092500007</v>
      </c>
      <c r="H3" s="272">
        <f>AVERAGE('Country Indicator Data'!D37,'Country Indicator Data'!D127,'Country Indicator Data'!D128,'Country Indicator Data'!D170)</f>
        <v>6.25</v>
      </c>
      <c r="I3" s="272">
        <f>AVERAGE('Country Indicator Data'!E37,'Country Indicator Data'!E127,'Country Indicator Data'!E128,'Country Indicator Data'!E170)</f>
        <v>7.4999999999999997E-2</v>
      </c>
      <c r="J3" s="272">
        <f>AVERAGE('Country Indicator Data'!F37,'Country Indicator Data'!F127,'Country Indicator Data'!F128,'Country Indicator Data'!F170)</f>
        <v>4.5083333333249991</v>
      </c>
      <c r="K3" s="272">
        <f>AVERAGE('Country Indicator Data'!G37,'Country Indicator Data'!G127,'Country Indicator Data'!G128,'Country Indicator Data'!G170)</f>
        <v>0.63819525333333338</v>
      </c>
      <c r="L3" s="272">
        <f>AVERAGE('Country Indicator Data'!H37,'Country Indicator Data'!H127,'Country Indicator Data'!H128,'Country Indicator Data'!H170)</f>
        <v>39.825000000000003</v>
      </c>
      <c r="M3" s="272">
        <f>AVERAGE('Country Indicator Data'!I37,'Country Indicator Data'!I127,'Country Indicator Data'!I128,'Country Indicator Data'!I170)</f>
        <v>8.5</v>
      </c>
      <c r="N3" s="271">
        <f>VLOOKUP($B3,'Core Indicators'!$C$3:$EU$891,149,FALSE)</f>
        <v>4189</v>
      </c>
      <c r="O3" s="272">
        <f>AVERAGE('Country Indicator Data'!K37,'Country Indicator Data'!K127,'Country Indicator Data'!K128,'Country Indicator Data'!K170)</f>
        <v>-0.95829504727499992</v>
      </c>
      <c r="P3" s="272">
        <f>AVERAGE('Country Indicator Data'!L37,'Country Indicator Data'!L127,'Country Indicator Data'!L128,'Country Indicator Data'!L170)</f>
        <v>3.9375</v>
      </c>
      <c r="Q3" s="272">
        <f>AVERAGE('Country Indicator Data'!M37,'Country Indicator Data'!M127,'Country Indicator Data'!M128,'Country Indicator Data'!M170)</f>
        <v>32.5</v>
      </c>
      <c r="R3" s="272">
        <f>AVERAGE('Country Indicator Data'!N37,'Country Indicator Data'!N127,'Country Indicator Data'!N128,'Country Indicator Data'!N170)</f>
        <v>25.75</v>
      </c>
    </row>
    <row r="4" spans="1:18" x14ac:dyDescent="0.25">
      <c r="A4" s="269" t="s">
        <v>1070</v>
      </c>
      <c r="B4" s="269" t="s">
        <v>1071</v>
      </c>
      <c r="C4" s="269" t="s">
        <v>7549</v>
      </c>
      <c r="D4" s="273" t="s">
        <v>7550</v>
      </c>
      <c r="E4" s="271">
        <f>'Country Indicator Data'!P26+'Country Indicator Data'!P40+'Country Indicator Data'!P53+'Country Indicator Data'!P138+'Country Indicator Data'!P177+'Country Indicator Data'!P188</f>
        <v>11883180</v>
      </c>
      <c r="F4" s="271">
        <f>VLOOKUP(B4,'Core Indicators'!$C$3:$G$198,5,FALSE)</f>
        <v>338382000</v>
      </c>
      <c r="G4" s="272">
        <f>AVERAGE('Country Indicator Data'!C26,'Country Indicator Data'!C40,'Country Indicator Data'!C53,'Country Indicator Data'!C138,'Country Indicator Data'!C177,'Country Indicator Data'!C188)</f>
        <v>0.4789911613333333</v>
      </c>
      <c r="H4" s="272">
        <f>AVERAGE('Country Indicator Data'!D26,'Country Indicator Data'!D40,'Country Indicator Data'!D53,'Country Indicator Data'!D138,'Country Indicator Data'!D177,'Country Indicator Data'!D188)</f>
        <v>9.8333333333333339</v>
      </c>
      <c r="I4" s="272">
        <f>AVERAGE('Country Indicator Data'!E26,'Country Indicator Data'!E40,'Country Indicator Data'!E53,'Country Indicator Data'!E138,'Country Indicator Data'!E177,'Country Indicator Data'!E188)</f>
        <v>0.26604999999999995</v>
      </c>
      <c r="J4" s="272">
        <f>AVERAGE('Country Indicator Data'!F26,'Country Indicator Data'!F40,'Country Indicator Data'!F53,'Country Indicator Data'!F138,'Country Indicator Data'!F177,'Country Indicator Data'!F188)</f>
        <v>6.5638888888833327</v>
      </c>
      <c r="K4" s="272">
        <f>AVERAGE('Country Indicator Data'!G26,'Country Indicator Data'!G40,'Country Indicator Data'!G53,'Country Indicator Data'!G138,'Country Indicator Data'!G177,'Country Indicator Data'!G188)</f>
        <v>0.39121394068333332</v>
      </c>
      <c r="L4" s="272">
        <f>AVERAGE('Country Indicator Data'!H26,'Country Indicator Data'!H40,'Country Indicator Data'!H53,'Country Indicator Data'!H138,'Country Indicator Data'!H177,'Country Indicator Data'!H188)</f>
        <v>46.166666666666664</v>
      </c>
      <c r="M4" s="272">
        <f>AVERAGE('Country Indicator Data'!I26,'Country Indicator Data'!I40,'Country Indicator Data'!I53,'Country Indicator Data'!I138,'Country Indicator Data'!I177,'Country Indicator Data'!I188)</f>
        <v>6</v>
      </c>
      <c r="N4" s="271" t="str">
        <f>VLOOKUP($B4,'Core Indicators'!$C$3:$EU$891,149,FALSE)</f>
        <v>x</v>
      </c>
      <c r="O4" s="272">
        <f>AVERAGE('Country Indicator Data'!K26,'Country Indicator Data'!K40,'Country Indicator Data'!K53,'Country Indicator Data'!K138,'Country Indicator Data'!K177,'Country Indicator Data'!K188)</f>
        <v>-0.68378533546666664</v>
      </c>
      <c r="P4" s="272">
        <f>AVERAGE('Country Indicator Data'!L26,'Country Indicator Data'!L40,'Country Indicator Data'!L53,'Country Indicator Data'!L138,'Country Indicator Data'!L177,'Country Indicator Data'!L188)</f>
        <v>5.916666666666667</v>
      </c>
      <c r="Q4" s="272">
        <f>AVERAGE('Country Indicator Data'!M26,'Country Indicator Data'!M40,'Country Indicator Data'!M53,'Country Indicator Data'!M138,'Country Indicator Data'!M177,'Country Indicator Data'!M188)</f>
        <v>62.666666666666664</v>
      </c>
      <c r="R4" s="272">
        <f>AVERAGE('Country Indicator Data'!N26,'Country Indicator Data'!N40,'Country Indicator Data'!N53,'Country Indicator Data'!N138,'Country Indicator Data'!N177,'Country Indicator Data'!N188)</f>
        <v>33.666666666666664</v>
      </c>
    </row>
    <row r="5" spans="1:18" x14ac:dyDescent="0.25">
      <c r="A5" s="269" t="s">
        <v>982</v>
      </c>
      <c r="B5" s="269" t="s">
        <v>983</v>
      </c>
      <c r="C5" s="269" t="s">
        <v>7551</v>
      </c>
      <c r="D5" s="273" t="s">
        <v>7552</v>
      </c>
      <c r="E5" s="271">
        <f>'Country Indicator Data'!P80+'Country Indicator Data'!P136</f>
        <v>3744070</v>
      </c>
      <c r="F5" s="271">
        <f>VLOOKUP(B5,'Core Indicators'!$C$3:$G$198,5,FALSE)</f>
        <v>1561970000</v>
      </c>
      <c r="G5" s="272">
        <f>AVERAGE('Country Indicator Data'!C80,'Country Indicator Data'!C136)</f>
        <v>0.75808737944999993</v>
      </c>
      <c r="H5" s="272">
        <f>AVERAGE('Country Indicator Data'!D80,'Country Indicator Data'!D136)</f>
        <v>5</v>
      </c>
      <c r="I5" s="272">
        <f>AVERAGE('Country Indicator Data'!E80,'Country Indicator Data'!E136)</f>
        <v>8.3500000000000005E-2</v>
      </c>
      <c r="J5" s="272">
        <f>AVERAGE('Country Indicator Data'!F80,'Country Indicator Data'!F136)</f>
        <v>5.5</v>
      </c>
      <c r="K5" s="272">
        <f>AVERAGE('Country Indicator Data'!G80,'Country Indicator Data'!G136)</f>
        <v>0.52410904214999998</v>
      </c>
      <c r="L5" s="272">
        <f>AVERAGE('Country Indicator Data'!H80,'Country Indicator Data'!H136)</f>
        <v>33.650000000000006</v>
      </c>
      <c r="M5" s="272">
        <f>AVERAGE('Country Indicator Data'!I80,'Country Indicator Data'!I136)</f>
        <v>6</v>
      </c>
      <c r="N5" s="271">
        <f>VLOOKUP($B5,'Core Indicators'!$C$3:$EU$891,149,FALSE)</f>
        <v>1168</v>
      </c>
      <c r="O5" s="272">
        <f>AVERAGE('Country Indicator Data'!K80,'Country Indicator Data'!K136)</f>
        <v>-0.34916854835</v>
      </c>
      <c r="P5" s="272">
        <f>AVERAGE('Country Indicator Data'!L80,'Country Indicator Data'!L136)</f>
        <v>5.125</v>
      </c>
      <c r="Q5" s="272">
        <f>AVERAGE('Country Indicator Data'!M80,'Country Indicator Data'!M136)</f>
        <v>54.5</v>
      </c>
      <c r="R5" s="272">
        <f>AVERAGE('Country Indicator Data'!N80,'Country Indicator Data'!N136)</f>
        <v>36.5</v>
      </c>
    </row>
    <row r="6" spans="1:18" x14ac:dyDescent="0.25">
      <c r="A6" s="269" t="s">
        <v>1108</v>
      </c>
      <c r="B6" s="269" t="s">
        <v>1109</v>
      </c>
      <c r="C6" s="269" t="s">
        <v>7553</v>
      </c>
      <c r="D6" s="273" t="s">
        <v>7554</v>
      </c>
      <c r="E6" s="271">
        <f>'Country Indicator Data'!P54+'Country Indicator Data'!P83+'Country Indicator Data'!P88+'Country Indicator Data'!P99+'Country Indicator Data'!P169+'Country Indicator Data'!P179</f>
        <v>2482040</v>
      </c>
      <c r="F6" s="271">
        <f>VLOOKUP(B6,'Core Indicators'!$C$3:$G$198,5,FALSE)</f>
        <v>219859000</v>
      </c>
      <c r="G6" s="272">
        <f>AVERAGE('Country Indicator Data'!C54,'Country Indicator Data'!C83,'Country Indicator Data'!C88,'Country Indicator Data'!C99,'Country Indicator Data'!C169,'Country Indicator Data'!C179)</f>
        <v>0.50963423659999996</v>
      </c>
      <c r="H6" s="272">
        <f>AVERAGE('Country Indicator Data'!D54,'Country Indicator Data'!D83,'Country Indicator Data'!D88,'Country Indicator Data'!D99,'Country Indicator Data'!D169,'Country Indicator Data'!D179)</f>
        <v>3.5</v>
      </c>
      <c r="I6" s="272">
        <f>AVERAGE('Country Indicator Data'!E54,'Country Indicator Data'!E83,'Country Indicator Data'!E88,'Country Indicator Data'!E99,'Country Indicator Data'!E169,'Country Indicator Data'!E179)</f>
        <v>0.32666666666666666</v>
      </c>
      <c r="J6" s="272">
        <f>AVERAGE('Country Indicator Data'!F54,'Country Indicator Data'!F83,'Country Indicator Data'!F88,'Country Indicator Data'!F99,'Country Indicator Data'!F169,'Country Indicator Data'!F179)</f>
        <v>3.966666666683333</v>
      </c>
      <c r="K6" s="272">
        <f>AVERAGE('Country Indicator Data'!G54,'Country Indicator Data'!G83,'Country Indicator Data'!G88,'Country Indicator Data'!G99,'Country Indicator Data'!G169,'Country Indicator Data'!G179)</f>
        <v>0.44548120716666667</v>
      </c>
      <c r="L6" s="272">
        <f>AVERAGE('Country Indicator Data'!H54,'Country Indicator Data'!H83,'Country Indicator Data'!H88,'Country Indicator Data'!H99,'Country Indicator Data'!H169,'Country Indicator Data'!H179)</f>
        <v>34.31666666666667</v>
      </c>
      <c r="M6" s="272">
        <f>AVERAGE('Country Indicator Data'!I54,'Country Indicator Data'!I83,'Country Indicator Data'!I88,'Country Indicator Data'!I99,'Country Indicator Data'!I169,'Country Indicator Data'!I179)</f>
        <v>8.3333333333333339</v>
      </c>
      <c r="N6" s="271">
        <f>VLOOKUP($B6,'Core Indicators'!$C$3:$EU$891,149,FALSE)</f>
        <v>3043</v>
      </c>
      <c r="O6" s="272">
        <f>AVERAGE('Country Indicator Data'!K54,'Country Indicator Data'!K83,'Country Indicator Data'!K88,'Country Indicator Data'!K99,'Country Indicator Data'!K169,'Country Indicator Data'!K179)</f>
        <v>-0.86944311111666683</v>
      </c>
      <c r="P6" s="272">
        <f>AVERAGE('Country Indicator Data'!L54,'Country Indicator Data'!L83,'Country Indicator Data'!L88,'Country Indicator Data'!L99,'Country Indicator Data'!L169,'Country Indicator Data'!L179)</f>
        <v>3.4583333333333335</v>
      </c>
      <c r="Q6" s="272">
        <f>AVERAGE('Country Indicator Data'!M54,'Country Indicator Data'!M83,'Country Indicator Data'!M88,'Country Indicator Data'!M99,'Country Indicator Data'!M169,'Country Indicator Data'!M179)</f>
        <v>27.5</v>
      </c>
      <c r="R6" s="272">
        <f>AVERAGE('Country Indicator Data'!N54,'Country Indicator Data'!N83,'Country Indicator Data'!N88,'Country Indicator Data'!N99,'Country Indicator Data'!N169,'Country Indicator Data'!N179)</f>
        <v>30.5</v>
      </c>
    </row>
    <row r="7" spans="1:18" x14ac:dyDescent="0.25">
      <c r="A7" s="269" t="s">
        <v>1096</v>
      </c>
      <c r="B7" s="269" t="s">
        <v>1097</v>
      </c>
      <c r="C7" s="269" t="s">
        <v>7555</v>
      </c>
      <c r="D7" s="273" t="s">
        <v>7556</v>
      </c>
      <c r="E7" s="271">
        <f>'Country Indicator Data'!P71+'Country Indicator Data'!P179</f>
        <v>898530</v>
      </c>
      <c r="F7" s="271">
        <f>VLOOKUP(B7,'Core Indicators'!$C$3:$G$198,5,FALSE)</f>
        <v>95223000</v>
      </c>
      <c r="G7" s="272">
        <f>AVERAGE('Country Indicator Data'!C71,'Country Indicator Data'!C179)</f>
        <v>0.24144923930000001</v>
      </c>
      <c r="H7" s="272">
        <f>AVERAGE('Country Indicator Data'!D71,'Country Indicator Data'!D179)</f>
        <v>8</v>
      </c>
      <c r="I7" s="272">
        <f>AVERAGE('Country Indicator Data'!E71,'Country Indicator Data'!E179)</f>
        <v>0.18350000000000002</v>
      </c>
      <c r="J7" s="272">
        <f>AVERAGE('Country Indicator Data'!F71,'Country Indicator Data'!F179)</f>
        <v>4.9166666667000003</v>
      </c>
      <c r="K7" s="272">
        <f>AVERAGE('Country Indicator Data'!G71,'Country Indicator Data'!G179)</f>
        <v>0.21366332590000001</v>
      </c>
      <c r="L7" s="272">
        <f>AVERAGE('Country Indicator Data'!H71,'Country Indicator Data'!H179)</f>
        <v>37.4</v>
      </c>
      <c r="M7" s="272">
        <f>AVERAGE('Country Indicator Data'!I71,'Country Indicator Data'!I179)</f>
        <v>8</v>
      </c>
      <c r="N7" s="271">
        <f>VLOOKUP($B7,'Core Indicators'!$C$3:$EU$891,149,FALSE)</f>
        <v>190</v>
      </c>
      <c r="O7" s="272">
        <f>AVERAGE('Country Indicator Data'!K71,'Country Indicator Data'!K179)</f>
        <v>-4.2062647650000007E-2</v>
      </c>
      <c r="P7" s="272">
        <f>AVERAGE('Country Indicator Data'!L71,'Country Indicator Data'!L179)</f>
        <v>3.5</v>
      </c>
      <c r="Q7" s="272">
        <f>AVERAGE('Country Indicator Data'!M71,'Country Indicator Data'!M179)</f>
        <v>60</v>
      </c>
      <c r="R7" s="272">
        <f>AVERAGE('Country Indicator Data'!N71,'Country Indicator Data'!N179)</f>
        <v>43.5</v>
      </c>
    </row>
    <row r="8" spans="1:18" x14ac:dyDescent="0.25">
      <c r="A8" s="269" t="s">
        <v>1005</v>
      </c>
      <c r="B8" s="269" t="s">
        <v>1006</v>
      </c>
      <c r="C8" s="269" t="s">
        <v>7557</v>
      </c>
      <c r="D8" s="273" t="s">
        <v>7558</v>
      </c>
      <c r="E8" s="271">
        <f>'Country Indicator Data'!P52+'Country Indicator Data'!P86+'Country Indicator Data'!P101+'Country Indicator Data'!P178</f>
        <v>4590781</v>
      </c>
      <c r="F8" s="271">
        <f>VLOOKUP(B8,'Core Indicators'!$C$3:$G$198,5,FALSE)</f>
        <v>121936000</v>
      </c>
      <c r="G8" s="272">
        <f>AVERAGE('Country Indicator Data'!C52,'Country Indicator Data'!C86,'Country Indicator Data'!C101,'Country Indicator Data'!C178)</f>
        <v>0.210782986625</v>
      </c>
      <c r="H8" s="272">
        <f>AVERAGE('Country Indicator Data'!D52,'Country Indicator Data'!D86,'Country Indicator Data'!D101,'Country Indicator Data'!D178)</f>
        <v>5.75</v>
      </c>
      <c r="I8" s="272">
        <f>AVERAGE('Country Indicator Data'!E52,'Country Indicator Data'!E86,'Country Indicator Data'!E101,'Country Indicator Data'!E178)</f>
        <v>6.8875000000000006E-2</v>
      </c>
      <c r="J8" s="272">
        <f>AVERAGE('Country Indicator Data'!F52,'Country Indicator Data'!F86,'Country Indicator Data'!F101,'Country Indicator Data'!F178)</f>
        <v>4.5666666666666664</v>
      </c>
      <c r="K8" s="272">
        <f>AVERAGE('Country Indicator Data'!G52,'Country Indicator Data'!G86,'Country Indicator Data'!G101,'Country Indicator Data'!G178)</f>
        <v>0.24606424360000001</v>
      </c>
      <c r="L8" s="272">
        <f>AVERAGE('Country Indicator Data'!H52,'Country Indicator Data'!H86,'Country Indicator Data'!H101,'Country Indicator Data'!H178)</f>
        <v>32.1</v>
      </c>
      <c r="M8" s="272">
        <f>AVERAGE('Country Indicator Data'!I52,'Country Indicator Data'!I86,'Country Indicator Data'!I101,'Country Indicator Data'!I178)</f>
        <v>5.5</v>
      </c>
      <c r="N8" s="271">
        <f>VLOOKUP($B8,'Core Indicators'!$C$3:$EU$891,149,FALSE)</f>
        <v>604</v>
      </c>
      <c r="O8" s="272">
        <f>AVERAGE('Country Indicator Data'!K52,'Country Indicator Data'!K86,'Country Indicator Data'!K101,'Country Indicator Data'!K178)</f>
        <v>-0.58027702757499999</v>
      </c>
      <c r="P8" s="272">
        <f>AVERAGE('Country Indicator Data'!L52,'Country Indicator Data'!L86,'Country Indicator Data'!L101,'Country Indicator Data'!L178)</f>
        <v>4.166666666666667</v>
      </c>
      <c r="Q8" s="272">
        <f>AVERAGE('Country Indicator Data'!M52,'Country Indicator Data'!M86,'Country Indicator Data'!M101,'Country Indicator Data'!M178)</f>
        <v>50.5</v>
      </c>
      <c r="R8" s="272">
        <f>AVERAGE('Country Indicator Data'!N52,'Country Indicator Data'!N86,'Country Indicator Data'!N101,'Country Indicator Data'!N178)</f>
        <v>37.25</v>
      </c>
    </row>
    <row r="9" spans="1:18" x14ac:dyDescent="0.25">
      <c r="A9" s="269" t="s">
        <v>1026</v>
      </c>
      <c r="B9" s="269" t="s">
        <v>1027</v>
      </c>
      <c r="C9" s="269" t="s">
        <v>7559</v>
      </c>
      <c r="D9" s="273" t="s">
        <v>7560</v>
      </c>
      <c r="E9" s="271">
        <f>'Country Indicator Data'!P52+'Country Indicator Data'!P56+'Country Indicator Data'!P109</f>
        <v>3328251</v>
      </c>
      <c r="F9" s="271">
        <f>VLOOKUP(B9,'Core Indicators'!$C$3:$G$198,5,FALSE)</f>
        <v>125787000</v>
      </c>
      <c r="G9" s="272">
        <f>AVERAGE('Country Indicator Data'!C52,'Country Indicator Data'!C56,'Country Indicator Data'!C109)</f>
        <v>0.46699264916666666</v>
      </c>
      <c r="H9" s="272">
        <f>AVERAGE('Country Indicator Data'!D52,'Country Indicator Data'!D56,'Country Indicator Data'!D109)</f>
        <v>6.333333333333333</v>
      </c>
      <c r="I9" s="272">
        <f>AVERAGE('Country Indicator Data'!E52,'Country Indicator Data'!E56,'Country Indicator Data'!E109)</f>
        <v>0.32400000000000001</v>
      </c>
      <c r="J9" s="272">
        <f>AVERAGE('Country Indicator Data'!F52,'Country Indicator Data'!F56,'Country Indicator Data'!F109)</f>
        <v>4.1916666666499998</v>
      </c>
      <c r="K9" s="272">
        <f>AVERAGE('Country Indicator Data'!G52,'Country Indicator Data'!G56,'Country Indicator Data'!G109)</f>
        <v>0.33649607749999993</v>
      </c>
      <c r="L9" s="272">
        <f>AVERAGE('Country Indicator Data'!H52,'Country Indicator Data'!H56,'Country Indicator Data'!H109)</f>
        <v>33.933333333333337</v>
      </c>
      <c r="M9" s="272">
        <f>AVERAGE('Country Indicator Data'!I52,'Country Indicator Data'!I56,'Country Indicator Data'!I109)</f>
        <v>5.333333333333333</v>
      </c>
      <c r="N9" s="271">
        <f>VLOOKUP($B9,'Core Indicators'!$C$3:$EU$891,149,FALSE)</f>
        <v>173</v>
      </c>
      <c r="O9" s="272">
        <f>AVERAGE('Country Indicator Data'!K52,'Country Indicator Data'!K56,'Country Indicator Data'!K109)</f>
        <v>9.3130916333333345E-3</v>
      </c>
      <c r="P9" s="272">
        <f>AVERAGE('Country Indicator Data'!L52,'Country Indicator Data'!L56,'Country Indicator Data'!L109)</f>
        <v>3.75</v>
      </c>
      <c r="Q9" s="272">
        <f>AVERAGE('Country Indicator Data'!M52,'Country Indicator Data'!M56,'Country Indicator Data'!M109)</f>
        <v>54.333333333333336</v>
      </c>
      <c r="R9" s="272">
        <f>AVERAGE('Country Indicator Data'!N52,'Country Indicator Data'!N56,'Country Indicator Data'!N109)</f>
        <v>46</v>
      </c>
    </row>
    <row r="10" spans="1:18" x14ac:dyDescent="0.25">
      <c r="A10" s="269" t="s">
        <v>1080</v>
      </c>
      <c r="B10" s="269" t="s">
        <v>1081</v>
      </c>
      <c r="C10" s="269" t="s">
        <v>7561</v>
      </c>
      <c r="D10" s="273" t="s">
        <v>7562</v>
      </c>
      <c r="E10" s="271">
        <f>'Country Indicator Data'!P18+'Country Indicator Data'!P118</f>
        <v>783250</v>
      </c>
      <c r="F10" s="271">
        <f>VLOOKUP(B10,'Core Indicators'!$C$3:$G$198,5,FALSE)</f>
        <v>198218000</v>
      </c>
      <c r="G10" s="272">
        <f>AVERAGE('Country Indicator Data'!C18,'Country Indicator Data'!C118)</f>
        <v>0.35558001200000006</v>
      </c>
      <c r="H10" s="272">
        <f>AVERAGE('Country Indicator Data'!D18,'Country Indicator Data'!D118)</f>
        <v>3.5</v>
      </c>
      <c r="I10" s="272">
        <f>AVERAGE('Country Indicator Data'!E18,'Country Indicator Data'!E118)</f>
        <v>0.21249999999999999</v>
      </c>
      <c r="J10" s="272">
        <f>AVERAGE('Country Indicator Data'!F18,'Country Indicator Data'!F118)</f>
        <v>3.8583333333500001</v>
      </c>
      <c r="K10" s="272">
        <f>AVERAGE('Country Indicator Data'!G18,'Country Indicator Data'!G118)</f>
        <v>0.49717238359999993</v>
      </c>
      <c r="L10" s="272">
        <f>AVERAGE('Country Indicator Data'!H18,'Country Indicator Data'!H118)</f>
        <v>31.549999999999997</v>
      </c>
      <c r="M10" s="272">
        <f>AVERAGE('Country Indicator Data'!I18,'Country Indicator Data'!I118)</f>
        <v>7</v>
      </c>
      <c r="N10" s="271">
        <f>VLOOKUP($B10,'Core Indicators'!$C$3:$EU$891,149,FALSE)</f>
        <v>8712</v>
      </c>
      <c r="O10" s="272">
        <f>AVERAGE('Country Indicator Data'!K18,'Country Indicator Data'!K118)</f>
        <v>-0.84954610465000002</v>
      </c>
      <c r="P10" s="272">
        <f>AVERAGE('Country Indicator Data'!L18,'Country Indicator Data'!L118)</f>
        <v>3.125</v>
      </c>
      <c r="Q10" s="272">
        <f>AVERAGE('Country Indicator Data'!M18,'Country Indicator Data'!M118)</f>
        <v>34.5</v>
      </c>
      <c r="R10" s="272">
        <f>AVERAGE('Country Indicator Data'!N18,'Country Indicator Data'!N118)</f>
        <v>27.5</v>
      </c>
    </row>
    <row r="11" spans="1:18" x14ac:dyDescent="0.25">
      <c r="A11" s="269" t="s">
        <v>1655</v>
      </c>
      <c r="B11" s="269" t="s">
        <v>1656</v>
      </c>
      <c r="C11" s="269" t="s">
        <v>7563</v>
      </c>
      <c r="D11" s="273" t="s">
        <v>7564</v>
      </c>
      <c r="E11" s="271">
        <f>'Country Indicator Data'!P105+'Country Indicator Data'!P111+'Country Indicator Data'!P124+'Country Indicator Data'!P126+'Country Indicator Data'!P167+'Country Indicator Data'!P194+'Country Indicator Data'!P195</f>
        <v>2677170</v>
      </c>
      <c r="F11" s="271">
        <f>VLOOKUP(B11,'Core Indicators'!$C$3:$G$198,5,FALSE)</f>
        <v>67427000</v>
      </c>
      <c r="G11" s="272">
        <f>AVERAGE('Country Indicator Data'!C105,'Country Indicator Data'!C111,'Country Indicator Data'!C124,'Country Indicator Data'!C126,'Country Indicator Data'!C167,'Country Indicator Data'!C194,'Country Indicator Data'!C195)</f>
        <v>0.42288099727142864</v>
      </c>
      <c r="H11" s="272">
        <f>AVERAGE('Country Indicator Data'!D105,'Country Indicator Data'!D111,'Country Indicator Data'!D124,'Country Indicator Data'!D126,'Country Indicator Data'!D167,'Country Indicator Data'!D194,'Country Indicator Data'!D195)</f>
        <v>7.2857142857142856</v>
      </c>
      <c r="I11" s="272">
        <f>AVERAGE('Country Indicator Data'!E105,'Country Indicator Data'!E111,'Country Indicator Data'!E124,'Country Indicator Data'!E126,'Country Indicator Data'!E167,'Country Indicator Data'!E194,'Country Indicator Data'!E195)</f>
        <v>2.7285714285714285E-2</v>
      </c>
      <c r="J11" s="272">
        <f>AVERAGE('Country Indicator Data'!F105,'Country Indicator Data'!F111,'Country Indicator Data'!F124,'Country Indicator Data'!F126,'Country Indicator Data'!F167,'Country Indicator Data'!F194,'Country Indicator Data'!F195)</f>
        <v>5.4857142857142867</v>
      </c>
      <c r="K11" s="272">
        <f>AVERAGE('Country Indicator Data'!G105,'Country Indicator Data'!G111,'Country Indicator Data'!G124,'Country Indicator Data'!G126,'Country Indicator Data'!G167,'Country Indicator Data'!G194,'Country Indicator Data'!G195)</f>
        <v>0.54419095945000007</v>
      </c>
      <c r="L11" s="272">
        <f>AVERAGE('Country Indicator Data'!H105,'Country Indicator Data'!H111,'Country Indicator Data'!H124,'Country Indicator Data'!H126,'Country Indicator Data'!H167,'Country Indicator Data'!H194,'Country Indicator Data'!H195)</f>
        <v>50.471428571428575</v>
      </c>
      <c r="M11" s="272">
        <f>AVERAGE('Country Indicator Data'!I105,'Country Indicator Data'!I111,'Country Indicator Data'!I124,'Country Indicator Data'!I126,'Country Indicator Data'!I167,'Country Indicator Data'!I194,'Country Indicator Data'!I195)</f>
        <v>1.7142857142857142</v>
      </c>
      <c r="N11" s="271">
        <f>VLOOKUP($B11,'Core Indicators'!$C$3:$EU$891,149,FALSE)</f>
        <v>448</v>
      </c>
      <c r="O11" s="272">
        <f>AVERAGE('Country Indicator Data'!K105,'Country Indicator Data'!K111,'Country Indicator Data'!K124,'Country Indicator Data'!K126,'Country Indicator Data'!K167,'Country Indicator Data'!K194,'Country Indicator Data'!K195)</f>
        <v>-0.51878778425714278</v>
      </c>
      <c r="P11" s="272">
        <f>AVERAGE('Country Indicator Data'!L105,'Country Indicator Data'!L111,'Country Indicator Data'!L124,'Country Indicator Data'!L126,'Country Indicator Data'!L167,'Country Indicator Data'!L194,'Country Indicator Data'!L195)</f>
        <v>4.5</v>
      </c>
      <c r="Q11" s="272">
        <f>AVERAGE('Country Indicator Data'!M105,'Country Indicator Data'!M111,'Country Indicator Data'!M124,'Country Indicator Data'!M126,'Country Indicator Data'!M167,'Country Indicator Data'!M194,'Country Indicator Data'!M195)</f>
        <v>52.142857142857146</v>
      </c>
      <c r="R11" s="272">
        <f>AVERAGE('Country Indicator Data'!N105,'Country Indicator Data'!N111,'Country Indicator Data'!N124,'Country Indicator Data'!N126,'Country Indicator Data'!N167,'Country Indicator Data'!N194,'Country Indicator Data'!N195)</f>
        <v>34.142857142857146</v>
      </c>
    </row>
    <row r="12" spans="1:18" x14ac:dyDescent="0.25">
      <c r="A12" s="269" t="s">
        <v>2155</v>
      </c>
      <c r="B12" s="269" t="s">
        <v>2156</v>
      </c>
      <c r="C12" s="269" t="s">
        <v>7565</v>
      </c>
      <c r="D12" s="273" t="s">
        <v>7566</v>
      </c>
      <c r="E12" s="271">
        <f>'Country Indicator Data'!P9+'Country Indicator Data'!P13</f>
        <v>111133</v>
      </c>
      <c r="F12" s="271">
        <f>VLOOKUP(B12,'Core Indicators'!$C$3:$G$198,5,FALSE)</f>
        <v>13025000</v>
      </c>
      <c r="G12" s="272">
        <f>AVERAGE('Country Indicator Data'!C9,'Country Indicator Data'!C13)</f>
        <v>9.7125606700000006E-2</v>
      </c>
      <c r="H12" s="272">
        <f>AVERAGE('Country Indicator Data'!D9,'Country Indicator Data'!D13)</f>
        <v>5</v>
      </c>
      <c r="I12" s="272">
        <f>AVERAGE('Country Indicator Data'!E9,'Country Indicator Data'!E13)</f>
        <v>3.6499999999999998E-2</v>
      </c>
      <c r="J12" s="272">
        <f>AVERAGE('Country Indicator Data'!F9,'Country Indicator Data'!F13)</f>
        <v>5.2666666666499999</v>
      </c>
      <c r="K12" s="272">
        <f>AVERAGE('Country Indicator Data'!G9,'Country Indicator Data'!G13)</f>
        <v>0.28972985065000001</v>
      </c>
      <c r="L12" s="272">
        <f>AVERAGE('Country Indicator Data'!H9,'Country Indicator Data'!H13)</f>
        <v>28.25</v>
      </c>
      <c r="M12" s="272">
        <f>AVERAGE('Country Indicator Data'!I9,'Country Indicator Data'!I13)</f>
        <v>8</v>
      </c>
      <c r="N12" s="271">
        <f>VLOOKUP($B12,'Core Indicators'!$C$3:$EU$891,149,FALSE)</f>
        <v>138</v>
      </c>
      <c r="O12" s="272">
        <f>AVERAGE('Country Indicator Data'!K9,'Country Indicator Data'!K13)</f>
        <v>-0.35427304355</v>
      </c>
      <c r="P12" s="272">
        <f>AVERAGE('Country Indicator Data'!L9,'Country Indicator Data'!L13)</f>
        <v>4.5</v>
      </c>
      <c r="Q12" s="272">
        <f>AVERAGE('Country Indicator Data'!M9,'Country Indicator Data'!M13)</f>
        <v>31.5</v>
      </c>
      <c r="R12" s="272">
        <f>AVERAGE('Country Indicator Data'!N9,'Country Indicator Data'!N13)</f>
        <v>36</v>
      </c>
    </row>
    <row r="13" spans="1:18" x14ac:dyDescent="0.25">
      <c r="A13" s="269"/>
      <c r="B13" s="269"/>
      <c r="C13" s="269"/>
      <c r="D13" s="273"/>
    </row>
    <row r="14" spans="1:18" x14ac:dyDescent="0.25">
      <c r="A14" s="269"/>
      <c r="B14" s="269"/>
      <c r="C14" s="269"/>
      <c r="D14" s="273"/>
    </row>
    <row r="15" spans="1:18" x14ac:dyDescent="0.25">
      <c r="A15" s="269"/>
      <c r="B15" s="269"/>
      <c r="C15" s="269"/>
      <c r="D15" s="273"/>
    </row>
    <row r="16" spans="1:18" x14ac:dyDescent="0.25">
      <c r="A16" s="269"/>
      <c r="B16" s="269"/>
      <c r="C16" s="269"/>
      <c r="D16" s="273"/>
    </row>
    <row r="17" spans="1:4" x14ac:dyDescent="0.25">
      <c r="A17" s="269"/>
      <c r="B17" s="269"/>
      <c r="C17" s="269"/>
      <c r="D17" s="273"/>
    </row>
    <row r="18" spans="1:4" x14ac:dyDescent="0.25">
      <c r="A18" s="269"/>
      <c r="B18" s="269"/>
      <c r="C18" s="269"/>
      <c r="D18" s="273"/>
    </row>
    <row r="19" spans="1:4" x14ac:dyDescent="0.25">
      <c r="A19" s="269"/>
      <c r="B19" s="269"/>
      <c r="C19" s="269"/>
      <c r="D19" s="273"/>
    </row>
    <row r="20" spans="1:4" x14ac:dyDescent="0.25">
      <c r="A20" s="269"/>
      <c r="B20" s="269"/>
      <c r="C20" s="269"/>
      <c r="D20" s="273"/>
    </row>
    <row r="21" spans="1:4" x14ac:dyDescent="0.25">
      <c r="A21" s="269"/>
      <c r="B21" s="269"/>
      <c r="C21" s="269"/>
      <c r="D21" s="273"/>
    </row>
    <row r="22" spans="1:4" x14ac:dyDescent="0.25">
      <c r="A22" s="269"/>
      <c r="B22" s="269"/>
      <c r="C22" s="269"/>
      <c r="D22" s="273"/>
    </row>
    <row r="23" spans="1:4" x14ac:dyDescent="0.25">
      <c r="A23" s="269"/>
      <c r="B23" s="269"/>
      <c r="C23" s="269"/>
      <c r="D23" s="273"/>
    </row>
    <row r="24" spans="1:4" x14ac:dyDescent="0.25">
      <c r="A24" s="269"/>
      <c r="B24" s="269"/>
      <c r="C24" s="269"/>
      <c r="D24" s="273"/>
    </row>
    <row r="25" spans="1:4" x14ac:dyDescent="0.25">
      <c r="A25" s="269"/>
      <c r="B25" s="269"/>
      <c r="C25" s="269"/>
      <c r="D25" s="273"/>
    </row>
    <row r="26" spans="1:4" x14ac:dyDescent="0.25">
      <c r="A26" s="269"/>
      <c r="B26" s="269"/>
      <c r="C26" s="269"/>
      <c r="D26" s="27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12"/>
  <sheetViews>
    <sheetView workbookViewId="0">
      <selection sqref="A1:AN1"/>
    </sheetView>
  </sheetViews>
  <sheetFormatPr defaultColWidth="8.42578125" defaultRowHeight="15" x14ac:dyDescent="0.25"/>
  <cols>
    <col min="1" max="1" width="14.42578125" style="216" customWidth="1"/>
    <col min="2" max="2" width="7" style="216" customWidth="1"/>
    <col min="3" max="3" width="8.42578125" style="216" customWidth="1"/>
    <col min="4" max="16384" width="8.42578125" style="216"/>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03" t="s">
        <v>7567</v>
      </c>
      <c r="B2" s="204" t="s">
        <v>7211</v>
      </c>
      <c r="C2" s="204" t="s">
        <v>7215</v>
      </c>
      <c r="D2" s="128" t="s">
        <v>7077</v>
      </c>
      <c r="E2" s="97" t="s">
        <v>7098</v>
      </c>
      <c r="F2" s="97" t="s">
        <v>7102</v>
      </c>
      <c r="G2" s="98" t="s">
        <v>7093</v>
      </c>
      <c r="H2" s="99" t="s">
        <v>43</v>
      </c>
      <c r="I2" s="97" t="s">
        <v>723</v>
      </c>
      <c r="J2" s="97" t="s">
        <v>7112</v>
      </c>
      <c r="K2" s="100" t="s">
        <v>7113</v>
      </c>
      <c r="L2" s="98" t="s">
        <v>7094</v>
      </c>
      <c r="M2" s="101" t="s">
        <v>7080</v>
      </c>
      <c r="N2" s="102" t="s">
        <v>7568</v>
      </c>
      <c r="O2" s="102" t="s">
        <v>7569</v>
      </c>
      <c r="P2" s="102" t="s">
        <v>7570</v>
      </c>
      <c r="Q2" s="102" t="s">
        <v>7571</v>
      </c>
      <c r="R2" s="102" t="s">
        <v>7572</v>
      </c>
      <c r="S2" s="101" t="s">
        <v>7083</v>
      </c>
      <c r="T2" s="103" t="s">
        <v>7084</v>
      </c>
      <c r="U2" s="104" t="s">
        <v>7136</v>
      </c>
      <c r="V2" s="105" t="s">
        <v>7137</v>
      </c>
      <c r="W2" s="105" t="s">
        <v>7138</v>
      </c>
      <c r="X2" s="104" t="s">
        <v>7139</v>
      </c>
      <c r="Y2" s="104" t="s">
        <v>7144</v>
      </c>
      <c r="Z2" s="103" t="s">
        <v>7085</v>
      </c>
      <c r="AA2" s="105" t="s">
        <v>7146</v>
      </c>
      <c r="AB2" s="106" t="s">
        <v>7573</v>
      </c>
      <c r="AC2" s="105" t="s">
        <v>3866</v>
      </c>
      <c r="AD2" s="105" t="s">
        <v>3876</v>
      </c>
      <c r="AE2" s="105" t="s">
        <v>3868</v>
      </c>
      <c r="AF2" s="105" t="s">
        <v>3076</v>
      </c>
      <c r="AG2" s="105" t="s">
        <v>7147</v>
      </c>
      <c r="AH2" s="105" t="s">
        <v>3864</v>
      </c>
      <c r="AI2" s="105" t="s">
        <v>3874</v>
      </c>
      <c r="AJ2" s="105" t="s">
        <v>7148</v>
      </c>
      <c r="AK2" s="105" t="s">
        <v>3870</v>
      </c>
      <c r="AL2" s="105" t="s">
        <v>7149</v>
      </c>
      <c r="AM2" s="105" t="s">
        <v>3872</v>
      </c>
      <c r="AN2" s="105" t="s">
        <v>7150</v>
      </c>
    </row>
    <row r="3" spans="1:40" x14ac:dyDescent="0.25">
      <c r="A3" s="205" t="str">
        <f>Lists!C:C</f>
        <v>AFG001</v>
      </c>
      <c r="B3" s="251">
        <f t="shared" ref="B3:B34" si="0">IF(OR(M3="x",D3="x"),"x",ROUND((5-GEOMEAN(((5-D3)/5*4+1),((5-M3)/5*4+1),((5-M3)/5*4+1)))/4*3.5+S3*0.3,1))</f>
        <v>2.1</v>
      </c>
      <c r="C3" s="165">
        <f t="shared" ref="C3:C34" si="1">COUNTIF(E3:F3,"x")+COUNTIF(H3:I3,"x")+COUNTIF(J3:J3,"x")+COUNTIF(M3,"x")+COUNTIF(U3:W3,"x")+COUNTIF(Y3:AB3,"x")</f>
        <v>0</v>
      </c>
      <c r="D3" s="274">
        <f t="shared" ref="D3:D34" si="2">IF(OR(L3="x",G3="x"),"x",ROUND((5-GEOMEAN(((5-L3)/5*4+1),((5-L3)/5*4+1),((5-G3)/5*4+1)))/4*5,1))</f>
        <v>2.7</v>
      </c>
      <c r="E3" s="205">
        <f>'Core Indicators'!R3</f>
        <v>1</v>
      </c>
      <c r="F3" s="205">
        <f>'Core Indicators'!Z3</f>
        <v>3</v>
      </c>
      <c r="G3" s="165">
        <f t="shared" ref="G3:G34" si="3">IF(AND(F3="x",E3="x"),"x",IF(OR(F3="x",E3="x"),AVERAGE(E3,F3),ROUND((10-GEOMEAN(((10-E3)/10*9+1),((10-F3)/10*9+1)))/9*10,1)))</f>
        <v>2.1</v>
      </c>
      <c r="H3" s="205">
        <f>'Core Indicators'!AH3</f>
        <v>3</v>
      </c>
      <c r="I3" s="205">
        <f>'Core Indicators'!AP3</f>
        <v>3</v>
      </c>
      <c r="J3" s="205">
        <f>'Core Indicators'!BN3</f>
        <v>3</v>
      </c>
      <c r="K3" s="205">
        <f t="shared" ref="K3:K34" si="4">IF(AND(J3="x",I3="x"),"x",IF(OR(J3="x",I3="x"),AVERAGE(I3,J3),ROUND((10-GEOMEAN(((10-I3)/10*9+1),((10-J3)/10*9+1)))/9*10,1)))</f>
        <v>3</v>
      </c>
      <c r="L3" s="251">
        <f t="shared" ref="L3:L34" si="5">IF(AND(H3="x",K3="x"),"x",IF(OR(H3="x",K3="x"),AVERAGE(H3,K3),ROUND((10-GEOMEAN(((10-H3)/10*9+1),((10-K3)/10*9+1)))/9*10,1)))</f>
        <v>3</v>
      </c>
      <c r="M3" s="274">
        <f t="shared" ref="M3:M34" si="6">IF(N3="x","x",AVERAGE(N3:R3))</f>
        <v>2</v>
      </c>
      <c r="N3" s="206">
        <f>'Core Indicators'!DJ3</f>
        <v>2</v>
      </c>
      <c r="O3" s="206">
        <f>'Core Indicators'!DR3</f>
        <v>2</v>
      </c>
      <c r="P3" s="206">
        <f>'Core Indicators'!DZ3</f>
        <v>2</v>
      </c>
      <c r="Q3" s="206">
        <f>'Core Indicators'!EH3</f>
        <v>2</v>
      </c>
      <c r="R3" s="206">
        <f>'Core Indicators'!EP3</f>
        <v>2</v>
      </c>
      <c r="S3" s="165">
        <f t="shared" ref="S3:S34" si="7">IF(OR(Z3="x",T3="x"),T3,ROUND((10-GEOMEAN(((10-T3)/10*9+1),((10-Z3)/10*9+1)))/9*10,1))</f>
        <v>1.7</v>
      </c>
      <c r="T3" s="165">
        <f t="shared" ref="T3:T34" si="8">AVERAGE(U3,X3,Y3)</f>
        <v>1.3333333333333333</v>
      </c>
      <c r="U3" s="205">
        <v>1</v>
      </c>
      <c r="V3" s="205">
        <v>1</v>
      </c>
      <c r="W3" s="205">
        <f>'Core Indicators'!EX3</f>
        <v>3</v>
      </c>
      <c r="X3" s="165">
        <f t="shared" ref="X3:X34" si="9">AVERAGE(V3:W3)</f>
        <v>2</v>
      </c>
      <c r="Y3" s="205">
        <v>1</v>
      </c>
      <c r="Z3" s="165">
        <f t="shared" ref="Z3:Z34" si="10">IF(AND(AA3="x",AB3="x"),"x",AVERAGE(AA3:AB3))</f>
        <v>2</v>
      </c>
      <c r="AA3" s="205">
        <f>'Core Indicators'!FF3</f>
        <v>2</v>
      </c>
      <c r="AB3" s="205">
        <f t="shared" ref="AB3:AB34" si="11">IF(AND(AJ3="x",AN3="x",AG3="x"),"x",(AVERAGE(AJ3,AN3,AG3)))</f>
        <v>2</v>
      </c>
      <c r="AC3" s="186">
        <f>'Core Indicators'!GD3</f>
        <v>2</v>
      </c>
      <c r="AD3" s="186">
        <f>'Core Indicators'!GL3</f>
        <v>2</v>
      </c>
      <c r="AE3" s="186">
        <f>'Core Indicators'!GT3</f>
        <v>2</v>
      </c>
      <c r="AF3" s="186">
        <f>'Core Indicators'!HB3</f>
        <v>2</v>
      </c>
      <c r="AG3" s="186">
        <f t="shared" ref="AG3:AG34" si="12">IF(AND(AC3="x",AD3="x",AE3="x",AF3="x"),"x",AVERAGE(AC3:AF3))</f>
        <v>2</v>
      </c>
      <c r="AH3" s="186">
        <f>'Core Indicators'!HJ3</f>
        <v>2</v>
      </c>
      <c r="AI3" s="186">
        <f>'Core Indicators'!HR3</f>
        <v>2</v>
      </c>
      <c r="AJ3" s="186">
        <f t="shared" ref="AJ3:AJ34" si="13">IF(AND(AH3="x",AI3="x"),"x",AVERAGE(AH3:AI3))</f>
        <v>2</v>
      </c>
      <c r="AK3" s="186">
        <f>'Core Indicators'!HZ3</f>
        <v>2</v>
      </c>
      <c r="AL3" s="186">
        <f>'Core Indicators'!IH3</f>
        <v>2</v>
      </c>
      <c r="AM3" s="186">
        <f>'Core Indicators'!IP3</f>
        <v>2</v>
      </c>
      <c r="AN3" s="186">
        <f t="shared" ref="AN3:AN34" si="14">IF(AND(AK3="x",AL3="x",AM3="x"),"x",AVERAGE(AK3:AM3))</f>
        <v>2</v>
      </c>
    </row>
    <row r="4" spans="1:40" x14ac:dyDescent="0.25">
      <c r="A4" s="205" t="str">
        <f>Lists!C:C</f>
        <v>AGO002</v>
      </c>
      <c r="B4" s="251">
        <f t="shared" si="0"/>
        <v>1.2</v>
      </c>
      <c r="C4" s="165">
        <f t="shared" si="1"/>
        <v>0</v>
      </c>
      <c r="D4" s="274">
        <f t="shared" si="2"/>
        <v>1.4</v>
      </c>
      <c r="E4" s="205">
        <f>'Core Indicators'!R4</f>
        <v>2</v>
      </c>
      <c r="F4" s="205">
        <f>'Core Indicators'!Z4</f>
        <v>1</v>
      </c>
      <c r="G4" s="165">
        <f t="shared" si="3"/>
        <v>1.5</v>
      </c>
      <c r="H4" s="205">
        <f>'Core Indicators'!AH4</f>
        <v>1</v>
      </c>
      <c r="I4" s="205">
        <f>'Core Indicators'!AP4</f>
        <v>2</v>
      </c>
      <c r="J4" s="205">
        <f>'Core Indicators'!BN4</f>
        <v>1</v>
      </c>
      <c r="K4" s="205">
        <f t="shared" si="4"/>
        <v>1.5</v>
      </c>
      <c r="L4" s="251">
        <f t="shared" si="5"/>
        <v>1.3</v>
      </c>
      <c r="M4" s="274">
        <f t="shared" si="6"/>
        <v>1</v>
      </c>
      <c r="N4" s="206">
        <f>'Core Indicators'!DJ4</f>
        <v>1</v>
      </c>
      <c r="O4" s="206">
        <f>'Core Indicators'!DR4</f>
        <v>1</v>
      </c>
      <c r="P4" s="206">
        <f>'Core Indicators'!DZ4</f>
        <v>1</v>
      </c>
      <c r="Q4" s="206">
        <f>'Core Indicators'!EH4</f>
        <v>1</v>
      </c>
      <c r="R4" s="206">
        <f>'Core Indicators'!EP4</f>
        <v>1</v>
      </c>
      <c r="S4" s="165">
        <f t="shared" si="7"/>
        <v>1.5</v>
      </c>
      <c r="T4" s="165">
        <f t="shared" si="8"/>
        <v>1</v>
      </c>
      <c r="U4" s="205">
        <v>1</v>
      </c>
      <c r="V4" s="205">
        <v>1</v>
      </c>
      <c r="W4" s="205">
        <f>'Core Indicators'!EX4</f>
        <v>1</v>
      </c>
      <c r="X4" s="165">
        <f t="shared" si="9"/>
        <v>1</v>
      </c>
      <c r="Y4" s="205">
        <v>1</v>
      </c>
      <c r="Z4" s="165">
        <f t="shared" si="10"/>
        <v>2</v>
      </c>
      <c r="AA4" s="205">
        <f>'Core Indicators'!FF4</f>
        <v>2</v>
      </c>
      <c r="AB4" s="205">
        <f t="shared" si="11"/>
        <v>2</v>
      </c>
      <c r="AC4" s="186">
        <f>'Core Indicators'!GD4</f>
        <v>2</v>
      </c>
      <c r="AD4" s="186">
        <f>'Core Indicators'!GL4</f>
        <v>2</v>
      </c>
      <c r="AE4" s="186">
        <f>'Core Indicators'!GT4</f>
        <v>2</v>
      </c>
      <c r="AF4" s="186">
        <f>'Core Indicators'!HB4</f>
        <v>2</v>
      </c>
      <c r="AG4" s="186">
        <f t="shared" si="12"/>
        <v>2</v>
      </c>
      <c r="AH4" s="186">
        <f>'Core Indicators'!HJ4</f>
        <v>2</v>
      </c>
      <c r="AI4" s="186">
        <f>'Core Indicators'!HR4</f>
        <v>2</v>
      </c>
      <c r="AJ4" s="186">
        <f t="shared" si="13"/>
        <v>2</v>
      </c>
      <c r="AK4" s="186">
        <f>'Core Indicators'!HZ4</f>
        <v>2</v>
      </c>
      <c r="AL4" s="186">
        <f>'Core Indicators'!IH4</f>
        <v>2</v>
      </c>
      <c r="AM4" s="186">
        <f>'Core Indicators'!IP4</f>
        <v>2</v>
      </c>
      <c r="AN4" s="186">
        <f t="shared" si="14"/>
        <v>2</v>
      </c>
    </row>
    <row r="5" spans="1:40" x14ac:dyDescent="0.25">
      <c r="A5" s="205" t="str">
        <f>Lists!C:C</f>
        <v>ARM002</v>
      </c>
      <c r="B5" s="251">
        <f t="shared" si="0"/>
        <v>1.8</v>
      </c>
      <c r="C5" s="165">
        <f t="shared" si="1"/>
        <v>0</v>
      </c>
      <c r="D5" s="274">
        <f t="shared" si="2"/>
        <v>1.8</v>
      </c>
      <c r="E5" s="205">
        <f>'Core Indicators'!R5</f>
        <v>1</v>
      </c>
      <c r="F5" s="205">
        <f>'Core Indicators'!Z5</f>
        <v>2</v>
      </c>
      <c r="G5" s="165">
        <f t="shared" si="3"/>
        <v>1.5</v>
      </c>
      <c r="H5" s="205">
        <f>'Core Indicators'!AH5</f>
        <v>2</v>
      </c>
      <c r="I5" s="205">
        <f>'Core Indicators'!AP5</f>
        <v>2</v>
      </c>
      <c r="J5" s="205">
        <f>'Core Indicators'!BN5</f>
        <v>2</v>
      </c>
      <c r="K5" s="205">
        <f t="shared" si="4"/>
        <v>2</v>
      </c>
      <c r="L5" s="251">
        <f t="shared" si="5"/>
        <v>2</v>
      </c>
      <c r="M5" s="274">
        <f t="shared" si="6"/>
        <v>2</v>
      </c>
      <c r="N5" s="206">
        <f>'Core Indicators'!DJ5</f>
        <v>2</v>
      </c>
      <c r="O5" s="206">
        <f>'Core Indicators'!DR5</f>
        <v>2</v>
      </c>
      <c r="P5" s="206">
        <f>'Core Indicators'!DZ5</f>
        <v>2</v>
      </c>
      <c r="Q5" s="206">
        <f>'Core Indicators'!EH5</f>
        <v>2</v>
      </c>
      <c r="R5" s="206">
        <f>'Core Indicators'!EP5</f>
        <v>2</v>
      </c>
      <c r="S5" s="165">
        <f t="shared" si="7"/>
        <v>1.6</v>
      </c>
      <c r="T5" s="165">
        <f t="shared" si="8"/>
        <v>1.1666666666666667</v>
      </c>
      <c r="U5" s="205">
        <v>1</v>
      </c>
      <c r="V5" s="205">
        <v>1</v>
      </c>
      <c r="W5" s="205">
        <f>'Core Indicators'!EX5</f>
        <v>2</v>
      </c>
      <c r="X5" s="165">
        <f t="shared" si="9"/>
        <v>1.5</v>
      </c>
      <c r="Y5" s="205">
        <v>1</v>
      </c>
      <c r="Z5" s="165">
        <f t="shared" si="10"/>
        <v>2</v>
      </c>
      <c r="AA5" s="205">
        <f>'Core Indicators'!FF5</f>
        <v>2</v>
      </c>
      <c r="AB5" s="205">
        <f t="shared" si="11"/>
        <v>2</v>
      </c>
      <c r="AC5" s="186">
        <f>'Core Indicators'!GD5</f>
        <v>2</v>
      </c>
      <c r="AD5" s="186">
        <f>'Core Indicators'!GL5</f>
        <v>2</v>
      </c>
      <c r="AE5" s="186">
        <f>'Core Indicators'!GT5</f>
        <v>2</v>
      </c>
      <c r="AF5" s="186">
        <f>'Core Indicators'!HB5</f>
        <v>2</v>
      </c>
      <c r="AG5" s="186">
        <f t="shared" si="12"/>
        <v>2</v>
      </c>
      <c r="AH5" s="186">
        <f>'Core Indicators'!HJ5</f>
        <v>2</v>
      </c>
      <c r="AI5" s="186">
        <f>'Core Indicators'!HR5</f>
        <v>2</v>
      </c>
      <c r="AJ5" s="186">
        <f t="shared" si="13"/>
        <v>2</v>
      </c>
      <c r="AK5" s="186">
        <f>'Core Indicators'!HZ5</f>
        <v>2</v>
      </c>
      <c r="AL5" s="186">
        <f>'Core Indicators'!IH5</f>
        <v>2</v>
      </c>
      <c r="AM5" s="186">
        <f>'Core Indicators'!IP5</f>
        <v>2</v>
      </c>
      <c r="AN5" s="186">
        <f t="shared" si="14"/>
        <v>2</v>
      </c>
    </row>
    <row r="6" spans="1:40" x14ac:dyDescent="0.25">
      <c r="A6" s="205" t="str">
        <f>Lists!C:C</f>
        <v>AZE002</v>
      </c>
      <c r="B6" s="251" t="str">
        <f t="shared" si="0"/>
        <v>x</v>
      </c>
      <c r="C6" s="165">
        <f t="shared" si="1"/>
        <v>2</v>
      </c>
      <c r="D6" s="274">
        <f t="shared" si="2"/>
        <v>2.6</v>
      </c>
      <c r="E6" s="205">
        <f>'Core Indicators'!R6</f>
        <v>1</v>
      </c>
      <c r="F6" s="205">
        <f>'Core Indicators'!Z6</f>
        <v>3</v>
      </c>
      <c r="G6" s="165">
        <f t="shared" si="3"/>
        <v>2.1</v>
      </c>
      <c r="H6" s="205">
        <f>'Core Indicators'!AH6</f>
        <v>3</v>
      </c>
      <c r="I6" s="205">
        <f>'Core Indicators'!AP6</f>
        <v>2</v>
      </c>
      <c r="J6" s="205">
        <f>'Core Indicators'!BN6</f>
        <v>3</v>
      </c>
      <c r="K6" s="205">
        <f t="shared" si="4"/>
        <v>2.5</v>
      </c>
      <c r="L6" s="251">
        <f t="shared" si="5"/>
        <v>2.8</v>
      </c>
      <c r="M6" s="274" t="str">
        <f t="shared" si="6"/>
        <v>x</v>
      </c>
      <c r="N6" s="206" t="str">
        <f>'Core Indicators'!DJ6</f>
        <v>x</v>
      </c>
      <c r="O6" s="206" t="str">
        <f>'Core Indicators'!DR6</f>
        <v>x</v>
      </c>
      <c r="P6" s="206" t="str">
        <f>'Core Indicators'!DZ6</f>
        <v>x</v>
      </c>
      <c r="Q6" s="206" t="str">
        <f>'Core Indicators'!EH6</f>
        <v>x</v>
      </c>
      <c r="R6" s="206" t="str">
        <f>'Core Indicators'!EP6</f>
        <v>x</v>
      </c>
      <c r="S6" s="165">
        <f t="shared" si="7"/>
        <v>1.7</v>
      </c>
      <c r="T6" s="165">
        <f t="shared" si="8"/>
        <v>1.3333333333333333</v>
      </c>
      <c r="U6" s="205">
        <v>1</v>
      </c>
      <c r="V6" s="205">
        <v>1</v>
      </c>
      <c r="W6" s="205">
        <f>'Core Indicators'!EX6</f>
        <v>3</v>
      </c>
      <c r="X6" s="165">
        <f t="shared" si="9"/>
        <v>2</v>
      </c>
      <c r="Y6" s="205">
        <v>1</v>
      </c>
      <c r="Z6" s="165">
        <f t="shared" si="10"/>
        <v>2</v>
      </c>
      <c r="AA6" s="205" t="str">
        <f>'Core Indicators'!FF6</f>
        <v>x</v>
      </c>
      <c r="AB6" s="205">
        <f t="shared" si="11"/>
        <v>2</v>
      </c>
      <c r="AC6" s="186">
        <f>'Core Indicators'!GD6</f>
        <v>2</v>
      </c>
      <c r="AD6" s="186">
        <f>'Core Indicators'!GL6</f>
        <v>2</v>
      </c>
      <c r="AE6" s="186">
        <f>'Core Indicators'!GT6</f>
        <v>2</v>
      </c>
      <c r="AF6" s="186">
        <f>'Core Indicators'!HB6</f>
        <v>2</v>
      </c>
      <c r="AG6" s="186">
        <f t="shared" si="12"/>
        <v>2</v>
      </c>
      <c r="AH6" s="186">
        <f>'Core Indicators'!HJ6</f>
        <v>2</v>
      </c>
      <c r="AI6" s="186">
        <f>'Core Indicators'!HR6</f>
        <v>2</v>
      </c>
      <c r="AJ6" s="186">
        <f t="shared" si="13"/>
        <v>2</v>
      </c>
      <c r="AK6" s="186">
        <f>'Core Indicators'!HZ6</f>
        <v>2</v>
      </c>
      <c r="AL6" s="186">
        <f>'Core Indicators'!IH6</f>
        <v>2</v>
      </c>
      <c r="AM6" s="186">
        <f>'Core Indicators'!IP6</f>
        <v>2</v>
      </c>
      <c r="AN6" s="186">
        <f t="shared" si="14"/>
        <v>2</v>
      </c>
    </row>
    <row r="7" spans="1:40" x14ac:dyDescent="0.25">
      <c r="A7" s="205" t="str">
        <f>Lists!C:C</f>
        <v>BDI001</v>
      </c>
      <c r="B7" s="251">
        <f t="shared" si="0"/>
        <v>1.9</v>
      </c>
      <c r="C7" s="165">
        <f t="shared" si="1"/>
        <v>0</v>
      </c>
      <c r="D7" s="274">
        <f t="shared" si="2"/>
        <v>2</v>
      </c>
      <c r="E7" s="205">
        <f>'Core Indicators'!R7</f>
        <v>1</v>
      </c>
      <c r="F7" s="205">
        <f>'Core Indicators'!Z7</f>
        <v>2</v>
      </c>
      <c r="G7" s="165">
        <f t="shared" si="3"/>
        <v>1.5</v>
      </c>
      <c r="H7" s="205">
        <f>'Core Indicators'!AH7</f>
        <v>2</v>
      </c>
      <c r="I7" s="205">
        <f>'Core Indicators'!AP7</f>
        <v>3</v>
      </c>
      <c r="J7" s="205">
        <f>'Core Indicators'!BN7</f>
        <v>2</v>
      </c>
      <c r="K7" s="205">
        <f t="shared" si="4"/>
        <v>2.5</v>
      </c>
      <c r="L7" s="251">
        <f t="shared" si="5"/>
        <v>2.2999999999999998</v>
      </c>
      <c r="M7" s="274">
        <f t="shared" si="6"/>
        <v>2</v>
      </c>
      <c r="N7" s="206">
        <f>'Core Indicators'!DJ7</f>
        <v>2</v>
      </c>
      <c r="O7" s="206">
        <f>'Core Indicators'!DR7</f>
        <v>2</v>
      </c>
      <c r="P7" s="206">
        <f>'Core Indicators'!DZ7</f>
        <v>2</v>
      </c>
      <c r="Q7" s="206">
        <f>'Core Indicators'!EH7</f>
        <v>2</v>
      </c>
      <c r="R7" s="206">
        <f>'Core Indicators'!EP7</f>
        <v>2</v>
      </c>
      <c r="S7" s="165">
        <f t="shared" si="7"/>
        <v>1.6</v>
      </c>
      <c r="T7" s="165">
        <f t="shared" si="8"/>
        <v>1.1666666666666667</v>
      </c>
      <c r="U7" s="205">
        <v>1</v>
      </c>
      <c r="V7" s="205">
        <v>1</v>
      </c>
      <c r="W7" s="205">
        <f>'Core Indicators'!EX7</f>
        <v>2</v>
      </c>
      <c r="X7" s="165">
        <f t="shared" si="9"/>
        <v>1.5</v>
      </c>
      <c r="Y7" s="205">
        <v>1</v>
      </c>
      <c r="Z7" s="165">
        <f t="shared" si="10"/>
        <v>2</v>
      </c>
      <c r="AA7" s="205">
        <f>'Core Indicators'!FF7</f>
        <v>2</v>
      </c>
      <c r="AB7" s="205">
        <f t="shared" si="11"/>
        <v>2</v>
      </c>
      <c r="AC7" s="186">
        <f>'Core Indicators'!GD7</f>
        <v>2</v>
      </c>
      <c r="AD7" s="186">
        <f>'Core Indicators'!GL7</f>
        <v>2</v>
      </c>
      <c r="AE7" s="186">
        <f>'Core Indicators'!GT7</f>
        <v>2</v>
      </c>
      <c r="AF7" s="186">
        <f>'Core Indicators'!HB7</f>
        <v>2</v>
      </c>
      <c r="AG7" s="186">
        <f t="shared" si="12"/>
        <v>2</v>
      </c>
      <c r="AH7" s="186">
        <f>'Core Indicators'!HJ7</f>
        <v>2</v>
      </c>
      <c r="AI7" s="186">
        <f>'Core Indicators'!HR7</f>
        <v>2</v>
      </c>
      <c r="AJ7" s="186">
        <f t="shared" si="13"/>
        <v>2</v>
      </c>
      <c r="AK7" s="186">
        <f>'Core Indicators'!HZ7</f>
        <v>2</v>
      </c>
      <c r="AL7" s="186">
        <f>'Core Indicators'!IH7</f>
        <v>2</v>
      </c>
      <c r="AM7" s="186">
        <f>'Core Indicators'!IP7</f>
        <v>2</v>
      </c>
      <c r="AN7" s="186">
        <f t="shared" si="14"/>
        <v>2</v>
      </c>
    </row>
    <row r="8" spans="1:40" x14ac:dyDescent="0.25">
      <c r="A8" s="205" t="str">
        <f>Lists!C:C</f>
        <v>BFA002</v>
      </c>
      <c r="B8" s="251">
        <f t="shared" si="0"/>
        <v>1.2</v>
      </c>
      <c r="C8" s="165">
        <f t="shared" si="1"/>
        <v>0</v>
      </c>
      <c r="D8" s="274">
        <f t="shared" si="2"/>
        <v>1</v>
      </c>
      <c r="E8" s="205">
        <f>'Core Indicators'!R8</f>
        <v>1</v>
      </c>
      <c r="F8" s="205">
        <f>'Core Indicators'!Z8</f>
        <v>1</v>
      </c>
      <c r="G8" s="165">
        <f t="shared" si="3"/>
        <v>1</v>
      </c>
      <c r="H8" s="205">
        <f>'Core Indicators'!AH8</f>
        <v>1</v>
      </c>
      <c r="I8" s="205">
        <f>'Core Indicators'!AP8</f>
        <v>1</v>
      </c>
      <c r="J8" s="205">
        <f>'Core Indicators'!BN8</f>
        <v>1</v>
      </c>
      <c r="K8" s="205">
        <f t="shared" si="4"/>
        <v>1</v>
      </c>
      <c r="L8" s="251">
        <f t="shared" si="5"/>
        <v>1</v>
      </c>
      <c r="M8" s="274">
        <f t="shared" si="6"/>
        <v>1</v>
      </c>
      <c r="N8" s="206">
        <f>'Core Indicators'!DJ8</f>
        <v>1</v>
      </c>
      <c r="O8" s="206">
        <f>'Core Indicators'!DR8</f>
        <v>1</v>
      </c>
      <c r="P8" s="206">
        <f>'Core Indicators'!DZ8</f>
        <v>1</v>
      </c>
      <c r="Q8" s="206">
        <f>'Core Indicators'!EH8</f>
        <v>1</v>
      </c>
      <c r="R8" s="206">
        <f>'Core Indicators'!EP8</f>
        <v>1</v>
      </c>
      <c r="S8" s="165">
        <f t="shared" si="7"/>
        <v>1.6</v>
      </c>
      <c r="T8" s="165">
        <f t="shared" si="8"/>
        <v>1.1666666666666667</v>
      </c>
      <c r="U8" s="205">
        <v>1</v>
      </c>
      <c r="V8" s="205">
        <v>1</v>
      </c>
      <c r="W8" s="205">
        <f>'Core Indicators'!EX8</f>
        <v>2</v>
      </c>
      <c r="X8" s="165">
        <f t="shared" si="9"/>
        <v>1.5</v>
      </c>
      <c r="Y8" s="205">
        <v>1</v>
      </c>
      <c r="Z8" s="165">
        <f t="shared" si="10"/>
        <v>2</v>
      </c>
      <c r="AA8" s="205">
        <f>'Core Indicators'!FF8</f>
        <v>2</v>
      </c>
      <c r="AB8" s="205">
        <f t="shared" si="11"/>
        <v>2</v>
      </c>
      <c r="AC8" s="186">
        <f>'Core Indicators'!GD8</f>
        <v>2</v>
      </c>
      <c r="AD8" s="186">
        <f>'Core Indicators'!GL8</f>
        <v>2</v>
      </c>
      <c r="AE8" s="186">
        <f>'Core Indicators'!GT8</f>
        <v>2</v>
      </c>
      <c r="AF8" s="186">
        <f>'Core Indicators'!HB8</f>
        <v>2</v>
      </c>
      <c r="AG8" s="186">
        <f t="shared" si="12"/>
        <v>2</v>
      </c>
      <c r="AH8" s="186">
        <f>'Core Indicators'!HJ8</f>
        <v>2</v>
      </c>
      <c r="AI8" s="186">
        <f>'Core Indicators'!HR8</f>
        <v>2</v>
      </c>
      <c r="AJ8" s="186">
        <f t="shared" si="13"/>
        <v>2</v>
      </c>
      <c r="AK8" s="186">
        <f>'Core Indicators'!HZ8</f>
        <v>2</v>
      </c>
      <c r="AL8" s="186">
        <f>'Core Indicators'!IH8</f>
        <v>2</v>
      </c>
      <c r="AM8" s="186">
        <f>'Core Indicators'!IP8</f>
        <v>2</v>
      </c>
      <c r="AN8" s="186">
        <f t="shared" si="14"/>
        <v>2</v>
      </c>
    </row>
    <row r="9" spans="1:40" x14ac:dyDescent="0.25">
      <c r="A9" s="205" t="str">
        <f>Lists!C:C</f>
        <v>BGD002</v>
      </c>
      <c r="B9" s="251">
        <f t="shared" si="0"/>
        <v>1.6</v>
      </c>
      <c r="C9" s="165">
        <f t="shared" si="1"/>
        <v>1</v>
      </c>
      <c r="D9" s="274">
        <f t="shared" si="2"/>
        <v>1.8</v>
      </c>
      <c r="E9" s="205">
        <f>'Core Indicators'!R9</f>
        <v>1</v>
      </c>
      <c r="F9" s="205">
        <f>'Core Indicators'!Z9</f>
        <v>2</v>
      </c>
      <c r="G9" s="165">
        <f t="shared" si="3"/>
        <v>1.5</v>
      </c>
      <c r="H9" s="205">
        <f>'Core Indicators'!AH9</f>
        <v>2</v>
      </c>
      <c r="I9" s="205">
        <f>'Core Indicators'!AP9</f>
        <v>2</v>
      </c>
      <c r="J9" s="205" t="str">
        <f>'Core Indicators'!BN9</f>
        <v>x</v>
      </c>
      <c r="K9" s="205">
        <f t="shared" si="4"/>
        <v>2</v>
      </c>
      <c r="L9" s="251">
        <f t="shared" si="5"/>
        <v>2</v>
      </c>
      <c r="M9" s="274">
        <f t="shared" si="6"/>
        <v>1.6</v>
      </c>
      <c r="N9" s="206">
        <f>'Core Indicators'!DJ9</f>
        <v>1</v>
      </c>
      <c r="O9" s="206">
        <f>'Core Indicators'!DR9</f>
        <v>2</v>
      </c>
      <c r="P9" s="206">
        <f>'Core Indicators'!DZ9</f>
        <v>1</v>
      </c>
      <c r="Q9" s="206">
        <f>'Core Indicators'!EH9</f>
        <v>2</v>
      </c>
      <c r="R9" s="206">
        <f>'Core Indicators'!EP9</f>
        <v>2</v>
      </c>
      <c r="S9" s="165">
        <f t="shared" si="7"/>
        <v>1.3</v>
      </c>
      <c r="T9" s="165">
        <f t="shared" si="8"/>
        <v>1.1666666666666667</v>
      </c>
      <c r="U9" s="205">
        <v>1</v>
      </c>
      <c r="V9" s="205">
        <v>1</v>
      </c>
      <c r="W9" s="205">
        <f>'Core Indicators'!EX9</f>
        <v>2</v>
      </c>
      <c r="X9" s="165">
        <f t="shared" si="9"/>
        <v>1.5</v>
      </c>
      <c r="Y9" s="205">
        <v>1</v>
      </c>
      <c r="Z9" s="165">
        <f t="shared" si="10"/>
        <v>1.5</v>
      </c>
      <c r="AA9" s="205">
        <f>'Core Indicators'!FF9</f>
        <v>1</v>
      </c>
      <c r="AB9" s="205">
        <f t="shared" si="11"/>
        <v>2</v>
      </c>
      <c r="AC9" s="186">
        <f>'Core Indicators'!GD9</f>
        <v>2</v>
      </c>
      <c r="AD9" s="186">
        <f>'Core Indicators'!GL9</f>
        <v>2</v>
      </c>
      <c r="AE9" s="186">
        <f>'Core Indicators'!GT9</f>
        <v>2</v>
      </c>
      <c r="AF9" s="186">
        <f>'Core Indicators'!HB9</f>
        <v>2</v>
      </c>
      <c r="AG9" s="186">
        <f t="shared" si="12"/>
        <v>2</v>
      </c>
      <c r="AH9" s="186">
        <f>'Core Indicators'!HJ9</f>
        <v>2</v>
      </c>
      <c r="AI9" s="186">
        <f>'Core Indicators'!HR9</f>
        <v>2</v>
      </c>
      <c r="AJ9" s="186">
        <f t="shared" si="13"/>
        <v>2</v>
      </c>
      <c r="AK9" s="186">
        <f>'Core Indicators'!HZ9</f>
        <v>2</v>
      </c>
      <c r="AL9" s="186">
        <f>'Core Indicators'!IH9</f>
        <v>2</v>
      </c>
      <c r="AM9" s="186">
        <f>'Core Indicators'!IP9</f>
        <v>2</v>
      </c>
      <c r="AN9" s="186">
        <f t="shared" si="14"/>
        <v>2</v>
      </c>
    </row>
    <row r="10" spans="1:40" x14ac:dyDescent="0.25">
      <c r="A10" s="205" t="str">
        <f>Lists!C:C</f>
        <v>BRA001</v>
      </c>
      <c r="B10" s="251">
        <f t="shared" si="0"/>
        <v>2.4</v>
      </c>
      <c r="C10" s="165">
        <f t="shared" si="1"/>
        <v>0</v>
      </c>
      <c r="D10" s="274">
        <f t="shared" si="2"/>
        <v>2</v>
      </c>
      <c r="E10" s="205">
        <f>'Core Indicators'!R10</f>
        <v>2</v>
      </c>
      <c r="F10" s="205">
        <f>'Core Indicators'!Z10</f>
        <v>2</v>
      </c>
      <c r="G10" s="165">
        <f t="shared" si="3"/>
        <v>2</v>
      </c>
      <c r="H10" s="205">
        <f>'Core Indicators'!AH10</f>
        <v>2</v>
      </c>
      <c r="I10" s="205">
        <f>'Core Indicators'!AP10</f>
        <v>2</v>
      </c>
      <c r="J10" s="205">
        <f>'Core Indicators'!BN10</f>
        <v>2</v>
      </c>
      <c r="K10" s="205">
        <f t="shared" si="4"/>
        <v>2</v>
      </c>
      <c r="L10" s="251">
        <f t="shared" si="5"/>
        <v>2</v>
      </c>
      <c r="M10" s="274">
        <f t="shared" si="6"/>
        <v>2.8</v>
      </c>
      <c r="N10" s="206">
        <f>'Core Indicators'!DJ10</f>
        <v>3</v>
      </c>
      <c r="O10" s="206">
        <f>'Core Indicators'!DR10</f>
        <v>3</v>
      </c>
      <c r="P10" s="206">
        <f>'Core Indicators'!DZ10</f>
        <v>2</v>
      </c>
      <c r="Q10" s="206">
        <f>'Core Indicators'!EH10</f>
        <v>3</v>
      </c>
      <c r="R10" s="206">
        <f>'Core Indicators'!EP10</f>
        <v>3</v>
      </c>
      <c r="S10" s="165">
        <f t="shared" si="7"/>
        <v>1.9</v>
      </c>
      <c r="T10" s="165">
        <f t="shared" si="8"/>
        <v>1.1666666666666667</v>
      </c>
      <c r="U10" s="205">
        <v>1</v>
      </c>
      <c r="V10" s="205">
        <v>1</v>
      </c>
      <c r="W10" s="205">
        <f>'Core Indicators'!EX10</f>
        <v>2</v>
      </c>
      <c r="X10" s="165">
        <f t="shared" si="9"/>
        <v>1.5</v>
      </c>
      <c r="Y10" s="205">
        <v>1</v>
      </c>
      <c r="Z10" s="165">
        <f t="shared" si="10"/>
        <v>2.5</v>
      </c>
      <c r="AA10" s="205">
        <f>'Core Indicators'!FF10</f>
        <v>3</v>
      </c>
      <c r="AB10" s="205">
        <f t="shared" si="11"/>
        <v>2</v>
      </c>
      <c r="AC10" s="186">
        <f>'Core Indicators'!GD10</f>
        <v>2</v>
      </c>
      <c r="AD10" s="186">
        <f>'Core Indicators'!GL10</f>
        <v>2</v>
      </c>
      <c r="AE10" s="186">
        <f>'Core Indicators'!GT10</f>
        <v>2</v>
      </c>
      <c r="AF10" s="186">
        <f>'Core Indicators'!HB10</f>
        <v>2</v>
      </c>
      <c r="AG10" s="186">
        <f t="shared" si="12"/>
        <v>2</v>
      </c>
      <c r="AH10" s="186">
        <f>'Core Indicators'!HJ10</f>
        <v>2</v>
      </c>
      <c r="AI10" s="186">
        <f>'Core Indicators'!HR10</f>
        <v>2</v>
      </c>
      <c r="AJ10" s="186">
        <f t="shared" si="13"/>
        <v>2</v>
      </c>
      <c r="AK10" s="186">
        <f>'Core Indicators'!HZ10</f>
        <v>2</v>
      </c>
      <c r="AL10" s="186">
        <f>'Core Indicators'!IH10</f>
        <v>2</v>
      </c>
      <c r="AM10" s="186">
        <f>'Core Indicators'!IP10</f>
        <v>2</v>
      </c>
      <c r="AN10" s="186">
        <f t="shared" si="14"/>
        <v>2</v>
      </c>
    </row>
    <row r="11" spans="1:40" x14ac:dyDescent="0.25">
      <c r="A11" s="205" t="str">
        <f>Lists!C:C</f>
        <v>BRA002</v>
      </c>
      <c r="B11" s="251">
        <f t="shared" si="0"/>
        <v>2.2999999999999998</v>
      </c>
      <c r="C11" s="165">
        <f t="shared" si="1"/>
        <v>0</v>
      </c>
      <c r="D11" s="274">
        <f t="shared" si="2"/>
        <v>2.2000000000000002</v>
      </c>
      <c r="E11" s="205">
        <f>'Core Indicators'!R11</f>
        <v>2</v>
      </c>
      <c r="F11" s="205">
        <f>'Core Indicators'!Z11</f>
        <v>2</v>
      </c>
      <c r="G11" s="165">
        <f t="shared" si="3"/>
        <v>2</v>
      </c>
      <c r="H11" s="205">
        <f>'Core Indicators'!AH11</f>
        <v>2</v>
      </c>
      <c r="I11" s="205">
        <f>'Core Indicators'!AP11</f>
        <v>2</v>
      </c>
      <c r="J11" s="205">
        <f>'Core Indicators'!BN11</f>
        <v>3</v>
      </c>
      <c r="K11" s="205">
        <f t="shared" si="4"/>
        <v>2.5</v>
      </c>
      <c r="L11" s="251">
        <f t="shared" si="5"/>
        <v>2.2999999999999998</v>
      </c>
      <c r="M11" s="274">
        <f t="shared" si="6"/>
        <v>2.8</v>
      </c>
      <c r="N11" s="206">
        <f>'Core Indicators'!DJ11</f>
        <v>3</v>
      </c>
      <c r="O11" s="206">
        <f>'Core Indicators'!DR11</f>
        <v>3</v>
      </c>
      <c r="P11" s="206">
        <f>'Core Indicators'!DZ11</f>
        <v>2</v>
      </c>
      <c r="Q11" s="206">
        <f>'Core Indicators'!EH11</f>
        <v>3</v>
      </c>
      <c r="R11" s="206">
        <f>'Core Indicators'!EP11</f>
        <v>3</v>
      </c>
      <c r="S11" s="165">
        <f t="shared" si="7"/>
        <v>1.7</v>
      </c>
      <c r="T11" s="165">
        <f t="shared" si="8"/>
        <v>1.3333333333333333</v>
      </c>
      <c r="U11" s="205">
        <v>1</v>
      </c>
      <c r="V11" s="205">
        <v>1</v>
      </c>
      <c r="W11" s="205">
        <f>'Core Indicators'!EX11</f>
        <v>3</v>
      </c>
      <c r="X11" s="165">
        <f t="shared" si="9"/>
        <v>2</v>
      </c>
      <c r="Y11" s="205">
        <v>1</v>
      </c>
      <c r="Z11" s="165">
        <f t="shared" si="10"/>
        <v>2</v>
      </c>
      <c r="AA11" s="205">
        <f>'Core Indicators'!FF11</f>
        <v>2</v>
      </c>
      <c r="AB11" s="205">
        <f t="shared" si="11"/>
        <v>2</v>
      </c>
      <c r="AC11" s="186">
        <f>'Core Indicators'!GD11</f>
        <v>2</v>
      </c>
      <c r="AD11" s="186">
        <f>'Core Indicators'!GL11</f>
        <v>2</v>
      </c>
      <c r="AE11" s="186">
        <f>'Core Indicators'!GT11</f>
        <v>2</v>
      </c>
      <c r="AF11" s="186">
        <f>'Core Indicators'!HB11</f>
        <v>2</v>
      </c>
      <c r="AG11" s="186">
        <f t="shared" si="12"/>
        <v>2</v>
      </c>
      <c r="AH11" s="186">
        <f>'Core Indicators'!HJ11</f>
        <v>2</v>
      </c>
      <c r="AI11" s="186">
        <f>'Core Indicators'!HR11</f>
        <v>2</v>
      </c>
      <c r="AJ11" s="186">
        <f t="shared" si="13"/>
        <v>2</v>
      </c>
      <c r="AK11" s="186">
        <f>'Core Indicators'!HZ11</f>
        <v>2</v>
      </c>
      <c r="AL11" s="186">
        <f>'Core Indicators'!IH11</f>
        <v>2</v>
      </c>
      <c r="AM11" s="186">
        <f>'Core Indicators'!IP11</f>
        <v>2</v>
      </c>
      <c r="AN11" s="186">
        <f t="shared" si="14"/>
        <v>2</v>
      </c>
    </row>
    <row r="12" spans="1:40" x14ac:dyDescent="0.25">
      <c r="A12" s="205" t="str">
        <f>Lists!C:C</f>
        <v>BRA003</v>
      </c>
      <c r="B12" s="251">
        <f t="shared" si="0"/>
        <v>2.2999999999999998</v>
      </c>
      <c r="C12" s="165">
        <f t="shared" si="1"/>
        <v>0</v>
      </c>
      <c r="D12" s="274">
        <f t="shared" si="2"/>
        <v>1.8</v>
      </c>
      <c r="E12" s="205">
        <f>'Core Indicators'!R12</f>
        <v>1</v>
      </c>
      <c r="F12" s="205">
        <f>'Core Indicators'!Z12</f>
        <v>2</v>
      </c>
      <c r="G12" s="165">
        <f t="shared" si="3"/>
        <v>1.5</v>
      </c>
      <c r="H12" s="205">
        <f>'Core Indicators'!AH12</f>
        <v>2</v>
      </c>
      <c r="I12" s="205">
        <f>'Core Indicators'!AP12</f>
        <v>2</v>
      </c>
      <c r="J12" s="205">
        <f>'Core Indicators'!BN12</f>
        <v>2</v>
      </c>
      <c r="K12" s="205">
        <f t="shared" si="4"/>
        <v>2</v>
      </c>
      <c r="L12" s="251">
        <f t="shared" si="5"/>
        <v>2</v>
      </c>
      <c r="M12" s="274">
        <f t="shared" si="6"/>
        <v>3</v>
      </c>
      <c r="N12" s="206">
        <f>'Core Indicators'!DJ12</f>
        <v>3</v>
      </c>
      <c r="O12" s="206">
        <f>'Core Indicators'!DR12</f>
        <v>3</v>
      </c>
      <c r="P12" s="206">
        <f>'Core Indicators'!DZ12</f>
        <v>3</v>
      </c>
      <c r="Q12" s="206">
        <f>'Core Indicators'!EH12</f>
        <v>3</v>
      </c>
      <c r="R12" s="206">
        <f>'Core Indicators'!EP12</f>
        <v>3</v>
      </c>
      <c r="S12" s="165">
        <f t="shared" si="7"/>
        <v>1.6</v>
      </c>
      <c r="T12" s="165">
        <f t="shared" si="8"/>
        <v>1.1666666666666667</v>
      </c>
      <c r="U12" s="205">
        <v>1</v>
      </c>
      <c r="V12" s="205">
        <v>1</v>
      </c>
      <c r="W12" s="205">
        <f>'Core Indicators'!EX12</f>
        <v>2</v>
      </c>
      <c r="X12" s="165">
        <f t="shared" si="9"/>
        <v>1.5</v>
      </c>
      <c r="Y12" s="205">
        <v>1</v>
      </c>
      <c r="Z12" s="165">
        <f t="shared" si="10"/>
        <v>2</v>
      </c>
      <c r="AA12" s="205">
        <f>'Core Indicators'!FF12</f>
        <v>2</v>
      </c>
      <c r="AB12" s="205">
        <f t="shared" si="11"/>
        <v>2</v>
      </c>
      <c r="AC12" s="186">
        <f>'Core Indicators'!GD12</f>
        <v>2</v>
      </c>
      <c r="AD12" s="186">
        <f>'Core Indicators'!GL12</f>
        <v>2</v>
      </c>
      <c r="AE12" s="186">
        <f>'Core Indicators'!GT12</f>
        <v>2</v>
      </c>
      <c r="AF12" s="186">
        <f>'Core Indicators'!HB12</f>
        <v>2</v>
      </c>
      <c r="AG12" s="186">
        <f t="shared" si="12"/>
        <v>2</v>
      </c>
      <c r="AH12" s="186">
        <f>'Core Indicators'!HJ12</f>
        <v>2</v>
      </c>
      <c r="AI12" s="186">
        <f>'Core Indicators'!HR12</f>
        <v>2</v>
      </c>
      <c r="AJ12" s="186">
        <f t="shared" si="13"/>
        <v>2</v>
      </c>
      <c r="AK12" s="186">
        <f>'Core Indicators'!HZ12</f>
        <v>2</v>
      </c>
      <c r="AL12" s="186">
        <f>'Core Indicators'!IH12</f>
        <v>2</v>
      </c>
      <c r="AM12" s="186">
        <f>'Core Indicators'!IP12</f>
        <v>2</v>
      </c>
      <c r="AN12" s="186">
        <f t="shared" si="14"/>
        <v>2</v>
      </c>
    </row>
    <row r="13" spans="1:40" x14ac:dyDescent="0.25">
      <c r="A13" s="205" t="str">
        <f>Lists!C:C</f>
        <v>CAF001</v>
      </c>
      <c r="B13" s="251">
        <f t="shared" si="0"/>
        <v>2.4</v>
      </c>
      <c r="C13" s="165">
        <f t="shared" si="1"/>
        <v>0</v>
      </c>
      <c r="D13" s="274">
        <f t="shared" si="2"/>
        <v>2.1</v>
      </c>
      <c r="E13" s="205">
        <f>'Core Indicators'!R13</f>
        <v>1</v>
      </c>
      <c r="F13" s="205">
        <f>'Core Indicators'!Z13</f>
        <v>3</v>
      </c>
      <c r="G13" s="165">
        <f t="shared" si="3"/>
        <v>2.1</v>
      </c>
      <c r="H13" s="205">
        <f>'Core Indicators'!AH13</f>
        <v>3</v>
      </c>
      <c r="I13" s="205">
        <f>'Core Indicators'!AP13</f>
        <v>1</v>
      </c>
      <c r="J13" s="205">
        <f>'Core Indicators'!BN13</f>
        <v>1</v>
      </c>
      <c r="K13" s="205">
        <f t="shared" si="4"/>
        <v>1</v>
      </c>
      <c r="L13" s="251">
        <f t="shared" si="5"/>
        <v>2.1</v>
      </c>
      <c r="M13" s="274">
        <f t="shared" si="6"/>
        <v>3</v>
      </c>
      <c r="N13" s="206">
        <f>'Core Indicators'!DJ13</f>
        <v>3</v>
      </c>
      <c r="O13" s="206">
        <f>'Core Indicators'!DR13</f>
        <v>3</v>
      </c>
      <c r="P13" s="206">
        <f>'Core Indicators'!DZ13</f>
        <v>3</v>
      </c>
      <c r="Q13" s="206">
        <f>'Core Indicators'!EH13</f>
        <v>3</v>
      </c>
      <c r="R13" s="206">
        <f>'Core Indicators'!EP13</f>
        <v>3</v>
      </c>
      <c r="S13" s="165">
        <f t="shared" si="7"/>
        <v>1.7</v>
      </c>
      <c r="T13" s="165">
        <f t="shared" si="8"/>
        <v>1.3333333333333333</v>
      </c>
      <c r="U13" s="205">
        <v>1</v>
      </c>
      <c r="V13" s="205">
        <v>1</v>
      </c>
      <c r="W13" s="205">
        <f>'Core Indicators'!EX13</f>
        <v>3</v>
      </c>
      <c r="X13" s="165">
        <f t="shared" si="9"/>
        <v>2</v>
      </c>
      <c r="Y13" s="205">
        <v>1</v>
      </c>
      <c r="Z13" s="165">
        <f t="shared" si="10"/>
        <v>2</v>
      </c>
      <c r="AA13" s="205">
        <f>'Core Indicators'!FF13</f>
        <v>2</v>
      </c>
      <c r="AB13" s="205">
        <f t="shared" si="11"/>
        <v>2</v>
      </c>
      <c r="AC13" s="186">
        <f>'Core Indicators'!GD13</f>
        <v>2</v>
      </c>
      <c r="AD13" s="186">
        <f>'Core Indicators'!GL13</f>
        <v>2</v>
      </c>
      <c r="AE13" s="186">
        <f>'Core Indicators'!GT13</f>
        <v>2</v>
      </c>
      <c r="AF13" s="186">
        <f>'Core Indicators'!HB13</f>
        <v>2</v>
      </c>
      <c r="AG13" s="186">
        <f t="shared" si="12"/>
        <v>2</v>
      </c>
      <c r="AH13" s="186">
        <f>'Core Indicators'!HJ13</f>
        <v>2</v>
      </c>
      <c r="AI13" s="186">
        <f>'Core Indicators'!HR13</f>
        <v>2</v>
      </c>
      <c r="AJ13" s="186">
        <f t="shared" si="13"/>
        <v>2</v>
      </c>
      <c r="AK13" s="186">
        <f>'Core Indicators'!HZ13</f>
        <v>2</v>
      </c>
      <c r="AL13" s="186">
        <f>'Core Indicators'!IH13</f>
        <v>2</v>
      </c>
      <c r="AM13" s="186">
        <f>'Core Indicators'!IP13</f>
        <v>2</v>
      </c>
      <c r="AN13" s="186">
        <f t="shared" si="14"/>
        <v>2</v>
      </c>
    </row>
    <row r="14" spans="1:40" x14ac:dyDescent="0.25">
      <c r="A14" s="205" t="str">
        <f>Lists!C:C</f>
        <v>CMR001</v>
      </c>
      <c r="B14" s="251">
        <f t="shared" si="0"/>
        <v>1.2</v>
      </c>
      <c r="C14" s="165">
        <f t="shared" si="1"/>
        <v>0</v>
      </c>
      <c r="D14" s="274">
        <f t="shared" si="2"/>
        <v>1</v>
      </c>
      <c r="E14" s="205">
        <f>'Core Indicators'!R14</f>
        <v>1</v>
      </c>
      <c r="F14" s="205">
        <f>'Core Indicators'!Z14</f>
        <v>1</v>
      </c>
      <c r="G14" s="165">
        <f t="shared" si="3"/>
        <v>1</v>
      </c>
      <c r="H14" s="205">
        <f>'Core Indicators'!AH14</f>
        <v>1</v>
      </c>
      <c r="I14" s="205">
        <f>'Core Indicators'!AP14</f>
        <v>1</v>
      </c>
      <c r="J14" s="205">
        <f>'Core Indicators'!BN14</f>
        <v>1</v>
      </c>
      <c r="K14" s="205">
        <f t="shared" si="4"/>
        <v>1</v>
      </c>
      <c r="L14" s="251">
        <f t="shared" si="5"/>
        <v>1</v>
      </c>
      <c r="M14" s="274">
        <f t="shared" si="6"/>
        <v>1</v>
      </c>
      <c r="N14" s="206">
        <f>'Core Indicators'!DJ14</f>
        <v>1</v>
      </c>
      <c r="O14" s="206">
        <f>'Core Indicators'!DR14</f>
        <v>1</v>
      </c>
      <c r="P14" s="206">
        <f>'Core Indicators'!DZ14</f>
        <v>1</v>
      </c>
      <c r="Q14" s="206">
        <f>'Core Indicators'!EH14</f>
        <v>1</v>
      </c>
      <c r="R14" s="206">
        <f>'Core Indicators'!EP14</f>
        <v>1</v>
      </c>
      <c r="S14" s="165">
        <f t="shared" si="7"/>
        <v>1.6</v>
      </c>
      <c r="T14" s="165">
        <f t="shared" si="8"/>
        <v>1.1666666666666667</v>
      </c>
      <c r="U14" s="205">
        <v>1</v>
      </c>
      <c r="V14" s="205">
        <v>1</v>
      </c>
      <c r="W14" s="205">
        <f>'Core Indicators'!EX14</f>
        <v>2</v>
      </c>
      <c r="X14" s="165">
        <f t="shared" si="9"/>
        <v>1.5</v>
      </c>
      <c r="Y14" s="205">
        <v>1</v>
      </c>
      <c r="Z14" s="165">
        <f t="shared" si="10"/>
        <v>2</v>
      </c>
      <c r="AA14" s="205">
        <f>'Core Indicators'!FF14</f>
        <v>2</v>
      </c>
      <c r="AB14" s="205">
        <f t="shared" si="11"/>
        <v>2</v>
      </c>
      <c r="AC14" s="186">
        <f>'Core Indicators'!GD14</f>
        <v>2</v>
      </c>
      <c r="AD14" s="186">
        <f>'Core Indicators'!GL14</f>
        <v>2</v>
      </c>
      <c r="AE14" s="186">
        <f>'Core Indicators'!GT14</f>
        <v>2</v>
      </c>
      <c r="AF14" s="186">
        <f>'Core Indicators'!HB14</f>
        <v>2</v>
      </c>
      <c r="AG14" s="186">
        <f t="shared" si="12"/>
        <v>2</v>
      </c>
      <c r="AH14" s="186">
        <f>'Core Indicators'!HJ14</f>
        <v>2</v>
      </c>
      <c r="AI14" s="186">
        <f>'Core Indicators'!HR14</f>
        <v>2</v>
      </c>
      <c r="AJ14" s="186">
        <f t="shared" si="13"/>
        <v>2</v>
      </c>
      <c r="AK14" s="186">
        <f>'Core Indicators'!HZ14</f>
        <v>2</v>
      </c>
      <c r="AL14" s="186">
        <f>'Core Indicators'!IH14</f>
        <v>2</v>
      </c>
      <c r="AM14" s="186">
        <f>'Core Indicators'!IP14</f>
        <v>2</v>
      </c>
      <c r="AN14" s="186">
        <f t="shared" si="14"/>
        <v>2</v>
      </c>
    </row>
    <row r="15" spans="1:40" x14ac:dyDescent="0.25">
      <c r="A15" s="205" t="str">
        <f>Lists!C:C</f>
        <v>CMR002</v>
      </c>
      <c r="B15" s="251">
        <f t="shared" si="0"/>
        <v>1.1000000000000001</v>
      </c>
      <c r="C15" s="165">
        <f t="shared" si="1"/>
        <v>0</v>
      </c>
      <c r="D15" s="274">
        <f t="shared" si="2"/>
        <v>1</v>
      </c>
      <c r="E15" s="205">
        <f>'Core Indicators'!R15</f>
        <v>1</v>
      </c>
      <c r="F15" s="205">
        <f>'Core Indicators'!Z15</f>
        <v>1</v>
      </c>
      <c r="G15" s="165">
        <f t="shared" si="3"/>
        <v>1</v>
      </c>
      <c r="H15" s="205">
        <f>'Core Indicators'!AH15</f>
        <v>1</v>
      </c>
      <c r="I15" s="205">
        <f>'Core Indicators'!AP15</f>
        <v>1</v>
      </c>
      <c r="J15" s="205">
        <f>'Core Indicators'!BN15</f>
        <v>1</v>
      </c>
      <c r="K15" s="205">
        <f t="shared" si="4"/>
        <v>1</v>
      </c>
      <c r="L15" s="251">
        <f t="shared" si="5"/>
        <v>1</v>
      </c>
      <c r="M15" s="274">
        <f t="shared" si="6"/>
        <v>1</v>
      </c>
      <c r="N15" s="206">
        <f>'Core Indicators'!DJ15</f>
        <v>1</v>
      </c>
      <c r="O15" s="206">
        <f>'Core Indicators'!DR15</f>
        <v>1</v>
      </c>
      <c r="P15" s="206">
        <f>'Core Indicators'!DZ15</f>
        <v>1</v>
      </c>
      <c r="Q15" s="206">
        <f>'Core Indicators'!EH15</f>
        <v>1</v>
      </c>
      <c r="R15" s="206">
        <f>'Core Indicators'!EP15</f>
        <v>1</v>
      </c>
      <c r="S15" s="165">
        <f t="shared" si="7"/>
        <v>1.3</v>
      </c>
      <c r="T15" s="165">
        <f t="shared" si="8"/>
        <v>1.1666666666666667</v>
      </c>
      <c r="U15" s="205">
        <v>1</v>
      </c>
      <c r="V15" s="205">
        <v>1</v>
      </c>
      <c r="W15" s="205">
        <f>'Core Indicators'!EX15</f>
        <v>2</v>
      </c>
      <c r="X15" s="165">
        <f t="shared" si="9"/>
        <v>1.5</v>
      </c>
      <c r="Y15" s="205">
        <v>1</v>
      </c>
      <c r="Z15" s="165">
        <f t="shared" si="10"/>
        <v>1.5</v>
      </c>
      <c r="AA15" s="205">
        <f>'Core Indicators'!FF15</f>
        <v>1</v>
      </c>
      <c r="AB15" s="205">
        <f t="shared" si="11"/>
        <v>2</v>
      </c>
      <c r="AC15" s="186">
        <f>'Core Indicators'!GD15</f>
        <v>2</v>
      </c>
      <c r="AD15" s="186">
        <f>'Core Indicators'!GL15</f>
        <v>2</v>
      </c>
      <c r="AE15" s="186">
        <f>'Core Indicators'!GT15</f>
        <v>2</v>
      </c>
      <c r="AF15" s="186">
        <f>'Core Indicators'!HB15</f>
        <v>2</v>
      </c>
      <c r="AG15" s="186">
        <f t="shared" si="12"/>
        <v>2</v>
      </c>
      <c r="AH15" s="186">
        <f>'Core Indicators'!HJ15</f>
        <v>2</v>
      </c>
      <c r="AI15" s="186">
        <f>'Core Indicators'!HR15</f>
        <v>2</v>
      </c>
      <c r="AJ15" s="186">
        <f t="shared" si="13"/>
        <v>2</v>
      </c>
      <c r="AK15" s="186">
        <f>'Core Indicators'!HZ15</f>
        <v>2</v>
      </c>
      <c r="AL15" s="186">
        <f>'Core Indicators'!IH15</f>
        <v>2</v>
      </c>
      <c r="AM15" s="186">
        <f>'Core Indicators'!IP15</f>
        <v>2</v>
      </c>
      <c r="AN15" s="186">
        <f t="shared" si="14"/>
        <v>2</v>
      </c>
    </row>
    <row r="16" spans="1:40" x14ac:dyDescent="0.25">
      <c r="A16" s="205" t="str">
        <f>Lists!C:C</f>
        <v>CMR003</v>
      </c>
      <c r="B16" s="251">
        <f t="shared" si="0"/>
        <v>1.9</v>
      </c>
      <c r="C16" s="165">
        <f t="shared" si="1"/>
        <v>0</v>
      </c>
      <c r="D16" s="274">
        <f t="shared" si="2"/>
        <v>2</v>
      </c>
      <c r="E16" s="205">
        <f>'Core Indicators'!R16</f>
        <v>2</v>
      </c>
      <c r="F16" s="205">
        <f>'Core Indicators'!Z16</f>
        <v>2</v>
      </c>
      <c r="G16" s="165">
        <f t="shared" si="3"/>
        <v>2</v>
      </c>
      <c r="H16" s="205">
        <f>'Core Indicators'!AH16</f>
        <v>2</v>
      </c>
      <c r="I16" s="205">
        <f>'Core Indicators'!AP16</f>
        <v>2</v>
      </c>
      <c r="J16" s="205">
        <f>'Core Indicators'!BN16</f>
        <v>2</v>
      </c>
      <c r="K16" s="205">
        <f t="shared" si="4"/>
        <v>2</v>
      </c>
      <c r="L16" s="251">
        <f t="shared" si="5"/>
        <v>2</v>
      </c>
      <c r="M16" s="274">
        <f t="shared" si="6"/>
        <v>2</v>
      </c>
      <c r="N16" s="206">
        <f>'Core Indicators'!DJ16</f>
        <v>2</v>
      </c>
      <c r="O16" s="206">
        <f>'Core Indicators'!DR16</f>
        <v>2</v>
      </c>
      <c r="P16" s="206">
        <f>'Core Indicators'!DZ16</f>
        <v>2</v>
      </c>
      <c r="Q16" s="206">
        <f>'Core Indicators'!EH16</f>
        <v>2</v>
      </c>
      <c r="R16" s="206">
        <f>'Core Indicators'!EP16</f>
        <v>2</v>
      </c>
      <c r="S16" s="165">
        <f t="shared" si="7"/>
        <v>1.6</v>
      </c>
      <c r="T16" s="165">
        <f t="shared" si="8"/>
        <v>1.1666666666666667</v>
      </c>
      <c r="U16" s="205">
        <v>1</v>
      </c>
      <c r="V16" s="205">
        <v>1</v>
      </c>
      <c r="W16" s="205">
        <f>'Core Indicators'!EX16</f>
        <v>2</v>
      </c>
      <c r="X16" s="165">
        <f t="shared" si="9"/>
        <v>1.5</v>
      </c>
      <c r="Y16" s="205">
        <v>1</v>
      </c>
      <c r="Z16" s="165">
        <f t="shared" si="10"/>
        <v>2</v>
      </c>
      <c r="AA16" s="205">
        <f>'Core Indicators'!FF16</f>
        <v>2</v>
      </c>
      <c r="AB16" s="205">
        <f t="shared" si="11"/>
        <v>2</v>
      </c>
      <c r="AC16" s="186">
        <f>'Core Indicators'!GD16</f>
        <v>2</v>
      </c>
      <c r="AD16" s="186">
        <f>'Core Indicators'!GL16</f>
        <v>2</v>
      </c>
      <c r="AE16" s="186">
        <f>'Core Indicators'!GT16</f>
        <v>2</v>
      </c>
      <c r="AF16" s="186">
        <f>'Core Indicators'!HB16</f>
        <v>2</v>
      </c>
      <c r="AG16" s="186">
        <f t="shared" si="12"/>
        <v>2</v>
      </c>
      <c r="AH16" s="186">
        <f>'Core Indicators'!HJ16</f>
        <v>2</v>
      </c>
      <c r="AI16" s="186">
        <f>'Core Indicators'!HR16</f>
        <v>2</v>
      </c>
      <c r="AJ16" s="186">
        <f t="shared" si="13"/>
        <v>2</v>
      </c>
      <c r="AK16" s="186">
        <f>'Core Indicators'!HZ16</f>
        <v>2</v>
      </c>
      <c r="AL16" s="186">
        <f>'Core Indicators'!IH16</f>
        <v>2</v>
      </c>
      <c r="AM16" s="186">
        <f>'Core Indicators'!IP16</f>
        <v>2</v>
      </c>
      <c r="AN16" s="186">
        <f t="shared" si="14"/>
        <v>2</v>
      </c>
    </row>
    <row r="17" spans="1:40" x14ac:dyDescent="0.25">
      <c r="A17" s="205" t="str">
        <f>Lists!C:C</f>
        <v>CMR004</v>
      </c>
      <c r="B17" s="251">
        <f t="shared" si="0"/>
        <v>1.9</v>
      </c>
      <c r="C17" s="165">
        <f t="shared" si="1"/>
        <v>1</v>
      </c>
      <c r="D17" s="274">
        <f t="shared" si="2"/>
        <v>2</v>
      </c>
      <c r="E17" s="205">
        <f>'Core Indicators'!R17</f>
        <v>2</v>
      </c>
      <c r="F17" s="205">
        <f>'Core Indicators'!Z17</f>
        <v>2</v>
      </c>
      <c r="G17" s="165">
        <f t="shared" si="3"/>
        <v>2</v>
      </c>
      <c r="H17" s="205">
        <f>'Core Indicators'!AH17</f>
        <v>2</v>
      </c>
      <c r="I17" s="205">
        <f>'Core Indicators'!AP17</f>
        <v>2</v>
      </c>
      <c r="J17" s="205" t="str">
        <f>'Core Indicators'!BN17</f>
        <v>x</v>
      </c>
      <c r="K17" s="205">
        <f t="shared" si="4"/>
        <v>2</v>
      </c>
      <c r="L17" s="251">
        <f t="shared" si="5"/>
        <v>2</v>
      </c>
      <c r="M17" s="274">
        <f t="shared" si="6"/>
        <v>2</v>
      </c>
      <c r="N17" s="206">
        <f>'Core Indicators'!DJ17</f>
        <v>2</v>
      </c>
      <c r="O17" s="206">
        <f>'Core Indicators'!DR17</f>
        <v>2</v>
      </c>
      <c r="P17" s="206">
        <f>'Core Indicators'!DZ17</f>
        <v>2</v>
      </c>
      <c r="Q17" s="206">
        <f>'Core Indicators'!EH17</f>
        <v>2</v>
      </c>
      <c r="R17" s="206">
        <f>'Core Indicators'!EP17</f>
        <v>2</v>
      </c>
      <c r="S17" s="165">
        <f t="shared" si="7"/>
        <v>1.6</v>
      </c>
      <c r="T17" s="165">
        <f t="shared" si="8"/>
        <v>1.1666666666666667</v>
      </c>
      <c r="U17" s="205">
        <v>1</v>
      </c>
      <c r="V17" s="205">
        <v>1</v>
      </c>
      <c r="W17" s="205">
        <f>'Core Indicators'!EX17</f>
        <v>2</v>
      </c>
      <c r="X17" s="165">
        <f t="shared" si="9"/>
        <v>1.5</v>
      </c>
      <c r="Y17" s="205">
        <v>1</v>
      </c>
      <c r="Z17" s="165">
        <f t="shared" si="10"/>
        <v>2</v>
      </c>
      <c r="AA17" s="205">
        <f>'Core Indicators'!FF17</f>
        <v>2</v>
      </c>
      <c r="AB17" s="205">
        <f t="shared" si="11"/>
        <v>2</v>
      </c>
      <c r="AC17" s="186">
        <f>'Core Indicators'!GD17</f>
        <v>2</v>
      </c>
      <c r="AD17" s="186">
        <f>'Core Indicators'!GL17</f>
        <v>2</v>
      </c>
      <c r="AE17" s="186">
        <f>'Core Indicators'!GT17</f>
        <v>2</v>
      </c>
      <c r="AF17" s="186">
        <f>'Core Indicators'!HB17</f>
        <v>2</v>
      </c>
      <c r="AG17" s="186">
        <f t="shared" si="12"/>
        <v>2</v>
      </c>
      <c r="AH17" s="186">
        <f>'Core Indicators'!HJ17</f>
        <v>2</v>
      </c>
      <c r="AI17" s="186">
        <f>'Core Indicators'!HR17</f>
        <v>2</v>
      </c>
      <c r="AJ17" s="186">
        <f t="shared" si="13"/>
        <v>2</v>
      </c>
      <c r="AK17" s="186">
        <f>'Core Indicators'!HZ17</f>
        <v>2</v>
      </c>
      <c r="AL17" s="186">
        <f>'Core Indicators'!IH17</f>
        <v>2</v>
      </c>
      <c r="AM17" s="186">
        <f>'Core Indicators'!IP17</f>
        <v>2</v>
      </c>
      <c r="AN17" s="186">
        <f t="shared" si="14"/>
        <v>2</v>
      </c>
    </row>
    <row r="18" spans="1:40" x14ac:dyDescent="0.25">
      <c r="A18" s="205" t="str">
        <f>Lists!C:C</f>
        <v>COD001</v>
      </c>
      <c r="B18" s="251">
        <f t="shared" si="0"/>
        <v>1.2</v>
      </c>
      <c r="C18" s="165">
        <f t="shared" si="1"/>
        <v>0</v>
      </c>
      <c r="D18" s="274">
        <f t="shared" si="2"/>
        <v>1</v>
      </c>
      <c r="E18" s="205">
        <f>'Core Indicators'!R18</f>
        <v>1</v>
      </c>
      <c r="F18" s="205">
        <f>'Core Indicators'!Z18</f>
        <v>1</v>
      </c>
      <c r="G18" s="165">
        <f t="shared" si="3"/>
        <v>1</v>
      </c>
      <c r="H18" s="205">
        <f>'Core Indicators'!AH18</f>
        <v>1</v>
      </c>
      <c r="I18" s="205">
        <f>'Core Indicators'!AP18</f>
        <v>1</v>
      </c>
      <c r="J18" s="205">
        <f>'Core Indicators'!BN18</f>
        <v>1</v>
      </c>
      <c r="K18" s="205">
        <f t="shared" si="4"/>
        <v>1</v>
      </c>
      <c r="L18" s="251">
        <f t="shared" si="5"/>
        <v>1</v>
      </c>
      <c r="M18" s="274">
        <f t="shared" si="6"/>
        <v>1</v>
      </c>
      <c r="N18" s="206">
        <f>'Core Indicators'!DJ18</f>
        <v>1</v>
      </c>
      <c r="O18" s="206">
        <f>'Core Indicators'!DR18</f>
        <v>1</v>
      </c>
      <c r="P18" s="206">
        <f>'Core Indicators'!DZ18</f>
        <v>1</v>
      </c>
      <c r="Q18" s="206">
        <f>'Core Indicators'!EH18</f>
        <v>1</v>
      </c>
      <c r="R18" s="206">
        <f>'Core Indicators'!EP18</f>
        <v>1</v>
      </c>
      <c r="S18" s="165">
        <f t="shared" si="7"/>
        <v>1.7</v>
      </c>
      <c r="T18" s="165">
        <f t="shared" si="8"/>
        <v>1.3333333333333333</v>
      </c>
      <c r="U18" s="205">
        <v>1</v>
      </c>
      <c r="V18" s="205">
        <v>1</v>
      </c>
      <c r="W18" s="205">
        <f>'Core Indicators'!EX18</f>
        <v>3</v>
      </c>
      <c r="X18" s="165">
        <f t="shared" si="9"/>
        <v>2</v>
      </c>
      <c r="Y18" s="205">
        <v>1</v>
      </c>
      <c r="Z18" s="165">
        <f t="shared" si="10"/>
        <v>2</v>
      </c>
      <c r="AA18" s="205">
        <f>'Core Indicators'!FF18</f>
        <v>2</v>
      </c>
      <c r="AB18" s="205">
        <f t="shared" si="11"/>
        <v>2</v>
      </c>
      <c r="AC18" s="186">
        <f>'Core Indicators'!GD18</f>
        <v>2</v>
      </c>
      <c r="AD18" s="186">
        <f>'Core Indicators'!GL18</f>
        <v>2</v>
      </c>
      <c r="AE18" s="186">
        <f>'Core Indicators'!GT18</f>
        <v>2</v>
      </c>
      <c r="AF18" s="186">
        <f>'Core Indicators'!HB18</f>
        <v>2</v>
      </c>
      <c r="AG18" s="186">
        <f t="shared" si="12"/>
        <v>2</v>
      </c>
      <c r="AH18" s="186">
        <f>'Core Indicators'!HJ18</f>
        <v>2</v>
      </c>
      <c r="AI18" s="186">
        <f>'Core Indicators'!HR18</f>
        <v>2</v>
      </c>
      <c r="AJ18" s="186">
        <f t="shared" si="13"/>
        <v>2</v>
      </c>
      <c r="AK18" s="186">
        <f>'Core Indicators'!HZ18</f>
        <v>2</v>
      </c>
      <c r="AL18" s="186">
        <f>'Core Indicators'!IH18</f>
        <v>2</v>
      </c>
      <c r="AM18" s="186">
        <f>'Core Indicators'!IP18</f>
        <v>2</v>
      </c>
      <c r="AN18" s="186">
        <f t="shared" si="14"/>
        <v>2</v>
      </c>
    </row>
    <row r="19" spans="1:40" x14ac:dyDescent="0.25">
      <c r="A19" s="205" t="str">
        <f>Lists!C:C</f>
        <v>COG001</v>
      </c>
      <c r="B19" s="251">
        <f t="shared" si="0"/>
        <v>2.2999999999999998</v>
      </c>
      <c r="C19" s="165">
        <f t="shared" si="1"/>
        <v>2</v>
      </c>
      <c r="D19" s="274">
        <f t="shared" si="2"/>
        <v>2.2000000000000002</v>
      </c>
      <c r="E19" s="205">
        <f>'Core Indicators'!R19</f>
        <v>1</v>
      </c>
      <c r="F19" s="205">
        <f>'Core Indicators'!Z19</f>
        <v>2</v>
      </c>
      <c r="G19" s="165">
        <f t="shared" si="3"/>
        <v>1.5</v>
      </c>
      <c r="H19" s="205">
        <f>'Core Indicators'!AH19</f>
        <v>3</v>
      </c>
      <c r="I19" s="205">
        <f>'Core Indicators'!AP19</f>
        <v>2</v>
      </c>
      <c r="J19" s="205" t="str">
        <f>'Core Indicators'!BN19</f>
        <v>x</v>
      </c>
      <c r="K19" s="205">
        <f t="shared" si="4"/>
        <v>2</v>
      </c>
      <c r="L19" s="251">
        <f t="shared" si="5"/>
        <v>2.5</v>
      </c>
      <c r="M19" s="274">
        <f t="shared" si="6"/>
        <v>3</v>
      </c>
      <c r="N19" s="206">
        <f>'Core Indicators'!DJ19</f>
        <v>3</v>
      </c>
      <c r="O19" s="206">
        <f>'Core Indicators'!DR19</f>
        <v>3</v>
      </c>
      <c r="P19" s="206">
        <f>'Core Indicators'!DZ19</f>
        <v>3</v>
      </c>
      <c r="Q19" s="206">
        <f>'Core Indicators'!EH19</f>
        <v>3</v>
      </c>
      <c r="R19" s="206">
        <f>'Core Indicators'!EP19</f>
        <v>3</v>
      </c>
      <c r="S19" s="165">
        <f t="shared" si="7"/>
        <v>1.3</v>
      </c>
      <c r="T19" s="165">
        <f t="shared" si="8"/>
        <v>1</v>
      </c>
      <c r="U19" s="205">
        <v>1</v>
      </c>
      <c r="V19" s="205">
        <v>1</v>
      </c>
      <c r="W19" s="205" t="str">
        <f>'Core Indicators'!EX19</f>
        <v>x</v>
      </c>
      <c r="X19" s="165">
        <f t="shared" si="9"/>
        <v>1</v>
      </c>
      <c r="Y19" s="205">
        <v>1</v>
      </c>
      <c r="Z19" s="165">
        <f t="shared" si="10"/>
        <v>1.5</v>
      </c>
      <c r="AA19" s="205">
        <f>'Core Indicators'!FF19</f>
        <v>1</v>
      </c>
      <c r="AB19" s="205">
        <f t="shared" si="11"/>
        <v>2</v>
      </c>
      <c r="AC19" s="186">
        <f>'Core Indicators'!GD19</f>
        <v>2</v>
      </c>
      <c r="AD19" s="186">
        <f>'Core Indicators'!GL19</f>
        <v>2</v>
      </c>
      <c r="AE19" s="186">
        <f>'Core Indicators'!GT19</f>
        <v>2</v>
      </c>
      <c r="AF19" s="186">
        <f>'Core Indicators'!HB19</f>
        <v>2</v>
      </c>
      <c r="AG19" s="186">
        <f t="shared" si="12"/>
        <v>2</v>
      </c>
      <c r="AH19" s="186">
        <f>'Core Indicators'!HJ19</f>
        <v>2</v>
      </c>
      <c r="AI19" s="186">
        <f>'Core Indicators'!HR19</f>
        <v>2</v>
      </c>
      <c r="AJ19" s="186">
        <f t="shared" si="13"/>
        <v>2</v>
      </c>
      <c r="AK19" s="186">
        <f>'Core Indicators'!HZ19</f>
        <v>2</v>
      </c>
      <c r="AL19" s="186">
        <f>'Core Indicators'!IH19</f>
        <v>2</v>
      </c>
      <c r="AM19" s="186">
        <f>'Core Indicators'!IP19</f>
        <v>2</v>
      </c>
      <c r="AN19" s="186">
        <f t="shared" si="14"/>
        <v>2</v>
      </c>
    </row>
    <row r="20" spans="1:40" x14ac:dyDescent="0.25">
      <c r="A20" s="205" t="str">
        <f>Lists!C:C</f>
        <v>COL001</v>
      </c>
      <c r="B20" s="251">
        <f t="shared" si="0"/>
        <v>1.8</v>
      </c>
      <c r="C20" s="165">
        <f t="shared" si="1"/>
        <v>0</v>
      </c>
      <c r="D20" s="274">
        <f t="shared" si="2"/>
        <v>1.7</v>
      </c>
      <c r="E20" s="205">
        <f>'Core Indicators'!R20</f>
        <v>1</v>
      </c>
      <c r="F20" s="205">
        <f>'Core Indicators'!Z20</f>
        <v>2</v>
      </c>
      <c r="G20" s="165">
        <f t="shared" si="3"/>
        <v>1.5</v>
      </c>
      <c r="H20" s="205">
        <f>'Core Indicators'!AH20</f>
        <v>2</v>
      </c>
      <c r="I20" s="205">
        <f>'Core Indicators'!AP20</f>
        <v>1</v>
      </c>
      <c r="J20" s="205">
        <f>'Core Indicators'!BN20</f>
        <v>2</v>
      </c>
      <c r="K20" s="205">
        <f t="shared" si="4"/>
        <v>1.5</v>
      </c>
      <c r="L20" s="251">
        <f t="shared" si="5"/>
        <v>1.8</v>
      </c>
      <c r="M20" s="274">
        <f t="shared" si="6"/>
        <v>2</v>
      </c>
      <c r="N20" s="206">
        <f>'Core Indicators'!DJ20</f>
        <v>2</v>
      </c>
      <c r="O20" s="206">
        <f>'Core Indicators'!DR20</f>
        <v>2</v>
      </c>
      <c r="P20" s="206">
        <f>'Core Indicators'!DZ20</f>
        <v>2</v>
      </c>
      <c r="Q20" s="206">
        <f>'Core Indicators'!EH20</f>
        <v>2</v>
      </c>
      <c r="R20" s="206">
        <f>'Core Indicators'!EP20</f>
        <v>2</v>
      </c>
      <c r="S20" s="165">
        <f t="shared" si="7"/>
        <v>1.7</v>
      </c>
      <c r="T20" s="165">
        <f t="shared" si="8"/>
        <v>1.3333333333333333</v>
      </c>
      <c r="U20" s="205">
        <v>1</v>
      </c>
      <c r="V20" s="205">
        <v>1</v>
      </c>
      <c r="W20" s="205">
        <f>'Core Indicators'!EX20</f>
        <v>3</v>
      </c>
      <c r="X20" s="165">
        <f t="shared" si="9"/>
        <v>2</v>
      </c>
      <c r="Y20" s="205">
        <v>1</v>
      </c>
      <c r="Z20" s="165">
        <f t="shared" si="10"/>
        <v>2</v>
      </c>
      <c r="AA20" s="205">
        <f>'Core Indicators'!FF20</f>
        <v>2</v>
      </c>
      <c r="AB20" s="205">
        <f t="shared" si="11"/>
        <v>2</v>
      </c>
      <c r="AC20" s="186">
        <f>'Core Indicators'!GD20</f>
        <v>2</v>
      </c>
      <c r="AD20" s="186">
        <f>'Core Indicators'!GL20</f>
        <v>2</v>
      </c>
      <c r="AE20" s="186">
        <f>'Core Indicators'!GT20</f>
        <v>2</v>
      </c>
      <c r="AF20" s="186">
        <f>'Core Indicators'!HB20</f>
        <v>2</v>
      </c>
      <c r="AG20" s="186">
        <f t="shared" si="12"/>
        <v>2</v>
      </c>
      <c r="AH20" s="186">
        <f>'Core Indicators'!HJ20</f>
        <v>2</v>
      </c>
      <c r="AI20" s="186">
        <f>'Core Indicators'!HR20</f>
        <v>2</v>
      </c>
      <c r="AJ20" s="186">
        <f t="shared" si="13"/>
        <v>2</v>
      </c>
      <c r="AK20" s="186">
        <f>'Core Indicators'!HZ20</f>
        <v>2</v>
      </c>
      <c r="AL20" s="186">
        <f>'Core Indicators'!IH20</f>
        <v>2</v>
      </c>
      <c r="AM20" s="186">
        <f>'Core Indicators'!IP20</f>
        <v>2</v>
      </c>
      <c r="AN20" s="186">
        <f t="shared" si="14"/>
        <v>2</v>
      </c>
    </row>
    <row r="21" spans="1:40" x14ac:dyDescent="0.25">
      <c r="A21" s="205" t="str">
        <f>Lists!C:C</f>
        <v>COL002</v>
      </c>
      <c r="B21" s="251">
        <f t="shared" si="0"/>
        <v>1.9</v>
      </c>
      <c r="C21" s="165">
        <f t="shared" si="1"/>
        <v>1</v>
      </c>
      <c r="D21" s="274">
        <f t="shared" si="2"/>
        <v>2</v>
      </c>
      <c r="E21" s="205">
        <f>'Core Indicators'!R21</f>
        <v>2</v>
      </c>
      <c r="F21" s="205">
        <f>'Core Indicators'!Z21</f>
        <v>2</v>
      </c>
      <c r="G21" s="165">
        <f t="shared" si="3"/>
        <v>2</v>
      </c>
      <c r="H21" s="205">
        <f>'Core Indicators'!AH21</f>
        <v>2</v>
      </c>
      <c r="I21" s="205">
        <f>'Core Indicators'!AP21</f>
        <v>2</v>
      </c>
      <c r="J21" s="205" t="str">
        <f>'Core Indicators'!BN21</f>
        <v>x</v>
      </c>
      <c r="K21" s="205">
        <f t="shared" si="4"/>
        <v>2</v>
      </c>
      <c r="L21" s="251">
        <f t="shared" si="5"/>
        <v>2</v>
      </c>
      <c r="M21" s="274">
        <f t="shared" si="6"/>
        <v>2</v>
      </c>
      <c r="N21" s="206">
        <f>'Core Indicators'!DJ21</f>
        <v>2</v>
      </c>
      <c r="O21" s="206">
        <f>'Core Indicators'!DR21</f>
        <v>2</v>
      </c>
      <c r="P21" s="206">
        <f>'Core Indicators'!DZ21</f>
        <v>2</v>
      </c>
      <c r="Q21" s="206">
        <f>'Core Indicators'!EH21</f>
        <v>2</v>
      </c>
      <c r="R21" s="206">
        <f>'Core Indicators'!EP21</f>
        <v>2</v>
      </c>
      <c r="S21" s="165">
        <f t="shared" si="7"/>
        <v>1.7</v>
      </c>
      <c r="T21" s="165">
        <f t="shared" si="8"/>
        <v>1.3333333333333333</v>
      </c>
      <c r="U21" s="205">
        <v>1</v>
      </c>
      <c r="V21" s="205">
        <v>1</v>
      </c>
      <c r="W21" s="205">
        <f>'Core Indicators'!EX21</f>
        <v>3</v>
      </c>
      <c r="X21" s="165">
        <f t="shared" si="9"/>
        <v>2</v>
      </c>
      <c r="Y21" s="205">
        <v>1</v>
      </c>
      <c r="Z21" s="165">
        <f t="shared" si="10"/>
        <v>2</v>
      </c>
      <c r="AA21" s="205">
        <f>'Core Indicators'!FF21</f>
        <v>2</v>
      </c>
      <c r="AB21" s="205">
        <f t="shared" si="11"/>
        <v>2</v>
      </c>
      <c r="AC21" s="186">
        <f>'Core Indicators'!GD21</f>
        <v>2</v>
      </c>
      <c r="AD21" s="186">
        <f>'Core Indicators'!GL21</f>
        <v>2</v>
      </c>
      <c r="AE21" s="186">
        <f>'Core Indicators'!GT21</f>
        <v>2</v>
      </c>
      <c r="AF21" s="186">
        <f>'Core Indicators'!HB21</f>
        <v>2</v>
      </c>
      <c r="AG21" s="186">
        <f t="shared" si="12"/>
        <v>2</v>
      </c>
      <c r="AH21" s="186">
        <f>'Core Indicators'!HJ21</f>
        <v>2</v>
      </c>
      <c r="AI21" s="186">
        <f>'Core Indicators'!HR21</f>
        <v>2</v>
      </c>
      <c r="AJ21" s="186">
        <f t="shared" si="13"/>
        <v>2</v>
      </c>
      <c r="AK21" s="186">
        <f>'Core Indicators'!HZ21</f>
        <v>2</v>
      </c>
      <c r="AL21" s="186">
        <f>'Core Indicators'!IH21</f>
        <v>2</v>
      </c>
      <c r="AM21" s="186">
        <f>'Core Indicators'!IP21</f>
        <v>2</v>
      </c>
      <c r="AN21" s="186">
        <f t="shared" si="14"/>
        <v>2</v>
      </c>
    </row>
    <row r="22" spans="1:40" x14ac:dyDescent="0.25">
      <c r="A22" s="205" t="str">
        <f>Lists!C:C</f>
        <v>CRI002</v>
      </c>
      <c r="B22" s="251">
        <f t="shared" si="0"/>
        <v>2.2999999999999998</v>
      </c>
      <c r="C22" s="165">
        <f t="shared" si="1"/>
        <v>0</v>
      </c>
      <c r="D22" s="274">
        <f t="shared" si="2"/>
        <v>2.5</v>
      </c>
      <c r="E22" s="205">
        <f>'Core Indicators'!R22</f>
        <v>3</v>
      </c>
      <c r="F22" s="205">
        <f>'Core Indicators'!Z22</f>
        <v>3</v>
      </c>
      <c r="G22" s="165">
        <f t="shared" si="3"/>
        <v>3</v>
      </c>
      <c r="H22" s="205">
        <f>'Core Indicators'!AH22</f>
        <v>2</v>
      </c>
      <c r="I22" s="205">
        <f>'Core Indicators'!AP22</f>
        <v>2</v>
      </c>
      <c r="J22" s="205">
        <f>'Core Indicators'!BN22</f>
        <v>3</v>
      </c>
      <c r="K22" s="205">
        <f t="shared" si="4"/>
        <v>2.5</v>
      </c>
      <c r="L22" s="251">
        <f t="shared" si="5"/>
        <v>2.2999999999999998</v>
      </c>
      <c r="M22" s="274">
        <f t="shared" si="6"/>
        <v>2.6</v>
      </c>
      <c r="N22" s="206">
        <f>'Core Indicators'!DJ22</f>
        <v>3</v>
      </c>
      <c r="O22" s="206">
        <f>'Core Indicators'!DR22</f>
        <v>3</v>
      </c>
      <c r="P22" s="206">
        <f>'Core Indicators'!DZ22</f>
        <v>3</v>
      </c>
      <c r="Q22" s="206">
        <f>'Core Indicators'!EH22</f>
        <v>2</v>
      </c>
      <c r="R22" s="206">
        <f>'Core Indicators'!EP22</f>
        <v>2</v>
      </c>
      <c r="S22" s="165">
        <f t="shared" si="7"/>
        <v>1.7</v>
      </c>
      <c r="T22" s="165">
        <f t="shared" si="8"/>
        <v>1.3333333333333333</v>
      </c>
      <c r="U22" s="205">
        <v>1</v>
      </c>
      <c r="V22" s="205">
        <v>1</v>
      </c>
      <c r="W22" s="205">
        <f>'Core Indicators'!EX22</f>
        <v>3</v>
      </c>
      <c r="X22" s="165">
        <f t="shared" si="9"/>
        <v>2</v>
      </c>
      <c r="Y22" s="205">
        <v>1</v>
      </c>
      <c r="Z22" s="165">
        <f t="shared" si="10"/>
        <v>2</v>
      </c>
      <c r="AA22" s="205">
        <f>'Core Indicators'!FF22</f>
        <v>2</v>
      </c>
      <c r="AB22" s="205">
        <f t="shared" si="11"/>
        <v>2</v>
      </c>
      <c r="AC22" s="186">
        <f>'Core Indicators'!GD22</f>
        <v>2</v>
      </c>
      <c r="AD22" s="186">
        <f>'Core Indicators'!GL22</f>
        <v>2</v>
      </c>
      <c r="AE22" s="186">
        <f>'Core Indicators'!GT22</f>
        <v>2</v>
      </c>
      <c r="AF22" s="186">
        <f>'Core Indicators'!HB22</f>
        <v>2</v>
      </c>
      <c r="AG22" s="186">
        <f t="shared" si="12"/>
        <v>2</v>
      </c>
      <c r="AH22" s="186">
        <f>'Core Indicators'!HJ22</f>
        <v>2</v>
      </c>
      <c r="AI22" s="186">
        <f>'Core Indicators'!HR22</f>
        <v>2</v>
      </c>
      <c r="AJ22" s="186">
        <f t="shared" si="13"/>
        <v>2</v>
      </c>
      <c r="AK22" s="186">
        <f>'Core Indicators'!HZ22</f>
        <v>2</v>
      </c>
      <c r="AL22" s="186">
        <f>'Core Indicators'!IH22</f>
        <v>2</v>
      </c>
      <c r="AM22" s="186">
        <f>'Core Indicators'!IP22</f>
        <v>2</v>
      </c>
      <c r="AN22" s="186">
        <f t="shared" si="14"/>
        <v>2</v>
      </c>
    </row>
    <row r="23" spans="1:40" x14ac:dyDescent="0.25">
      <c r="A23" s="205" t="str">
        <f>Lists!C:C</f>
        <v>DJI001</v>
      </c>
      <c r="B23" s="251">
        <f t="shared" si="0"/>
        <v>1.9</v>
      </c>
      <c r="C23" s="165">
        <f t="shared" si="1"/>
        <v>0</v>
      </c>
      <c r="D23" s="274">
        <f t="shared" si="2"/>
        <v>2</v>
      </c>
      <c r="E23" s="205">
        <f>'Core Indicators'!R23</f>
        <v>2</v>
      </c>
      <c r="F23" s="205">
        <f>'Core Indicators'!Z23</f>
        <v>2</v>
      </c>
      <c r="G23" s="165">
        <f t="shared" si="3"/>
        <v>2</v>
      </c>
      <c r="H23" s="205">
        <f>'Core Indicators'!AH23</f>
        <v>2</v>
      </c>
      <c r="I23" s="205">
        <f>'Core Indicators'!AP23</f>
        <v>2</v>
      </c>
      <c r="J23" s="205">
        <f>'Core Indicators'!BN23</f>
        <v>2</v>
      </c>
      <c r="K23" s="205">
        <f t="shared" si="4"/>
        <v>2</v>
      </c>
      <c r="L23" s="251">
        <f t="shared" si="5"/>
        <v>2</v>
      </c>
      <c r="M23" s="274">
        <f t="shared" si="6"/>
        <v>2</v>
      </c>
      <c r="N23" s="206">
        <f>'Core Indicators'!DJ23</f>
        <v>2</v>
      </c>
      <c r="O23" s="206">
        <f>'Core Indicators'!DR23</f>
        <v>2</v>
      </c>
      <c r="P23" s="206">
        <f>'Core Indicators'!DZ23</f>
        <v>2</v>
      </c>
      <c r="Q23" s="206">
        <f>'Core Indicators'!EH23</f>
        <v>2</v>
      </c>
      <c r="R23" s="206">
        <f>'Core Indicators'!EP23</f>
        <v>2</v>
      </c>
      <c r="S23" s="165">
        <f t="shared" si="7"/>
        <v>1.6</v>
      </c>
      <c r="T23" s="165">
        <f t="shared" si="8"/>
        <v>1.1666666666666667</v>
      </c>
      <c r="U23" s="205">
        <v>1</v>
      </c>
      <c r="V23" s="205">
        <v>1</v>
      </c>
      <c r="W23" s="205">
        <f>'Core Indicators'!EX23</f>
        <v>2</v>
      </c>
      <c r="X23" s="165">
        <f t="shared" si="9"/>
        <v>1.5</v>
      </c>
      <c r="Y23" s="205">
        <v>1</v>
      </c>
      <c r="Z23" s="165">
        <f t="shared" si="10"/>
        <v>2</v>
      </c>
      <c r="AA23" s="205">
        <f>'Core Indicators'!FF23</f>
        <v>2</v>
      </c>
      <c r="AB23" s="205">
        <f t="shared" si="11"/>
        <v>2</v>
      </c>
      <c r="AC23" s="186">
        <f>'Core Indicators'!GD23</f>
        <v>2</v>
      </c>
      <c r="AD23" s="186">
        <f>'Core Indicators'!GL23</f>
        <v>2</v>
      </c>
      <c r="AE23" s="186">
        <f>'Core Indicators'!GT23</f>
        <v>2</v>
      </c>
      <c r="AF23" s="186">
        <f>'Core Indicators'!HB23</f>
        <v>2</v>
      </c>
      <c r="AG23" s="186">
        <f t="shared" si="12"/>
        <v>2</v>
      </c>
      <c r="AH23" s="186">
        <f>'Core Indicators'!HJ23</f>
        <v>2</v>
      </c>
      <c r="AI23" s="186">
        <f>'Core Indicators'!HR23</f>
        <v>2</v>
      </c>
      <c r="AJ23" s="186">
        <f t="shared" si="13"/>
        <v>2</v>
      </c>
      <c r="AK23" s="186">
        <f>'Core Indicators'!HZ23</f>
        <v>2</v>
      </c>
      <c r="AL23" s="186">
        <f>'Core Indicators'!IH23</f>
        <v>2</v>
      </c>
      <c r="AM23" s="186">
        <f>'Core Indicators'!IP23</f>
        <v>2</v>
      </c>
      <c r="AN23" s="186">
        <f t="shared" si="14"/>
        <v>2</v>
      </c>
    </row>
    <row r="24" spans="1:40" x14ac:dyDescent="0.25">
      <c r="A24" s="205" t="str">
        <f>Lists!C:C</f>
        <v>DJI002</v>
      </c>
      <c r="B24" s="251">
        <f t="shared" si="0"/>
        <v>1.9</v>
      </c>
      <c r="C24" s="165">
        <f t="shared" si="1"/>
        <v>0</v>
      </c>
      <c r="D24" s="274">
        <f t="shared" si="2"/>
        <v>2</v>
      </c>
      <c r="E24" s="205">
        <f>'Core Indicators'!R24</f>
        <v>2</v>
      </c>
      <c r="F24" s="205">
        <f>'Core Indicators'!Z24</f>
        <v>2</v>
      </c>
      <c r="G24" s="165">
        <f t="shared" si="3"/>
        <v>2</v>
      </c>
      <c r="H24" s="205">
        <f>'Core Indicators'!AH24</f>
        <v>2</v>
      </c>
      <c r="I24" s="205">
        <f>'Core Indicators'!AP24</f>
        <v>2</v>
      </c>
      <c r="J24" s="205">
        <f>'Core Indicators'!BN24</f>
        <v>2</v>
      </c>
      <c r="K24" s="205">
        <f t="shared" si="4"/>
        <v>2</v>
      </c>
      <c r="L24" s="251">
        <f t="shared" si="5"/>
        <v>2</v>
      </c>
      <c r="M24" s="274">
        <f t="shared" si="6"/>
        <v>2</v>
      </c>
      <c r="N24" s="206">
        <f>'Core Indicators'!DJ24</f>
        <v>2</v>
      </c>
      <c r="O24" s="206">
        <f>'Core Indicators'!DR24</f>
        <v>2</v>
      </c>
      <c r="P24" s="206">
        <f>'Core Indicators'!DZ24</f>
        <v>2</v>
      </c>
      <c r="Q24" s="206">
        <f>'Core Indicators'!EH24</f>
        <v>2</v>
      </c>
      <c r="R24" s="206">
        <f>'Core Indicators'!EP24</f>
        <v>2</v>
      </c>
      <c r="S24" s="165">
        <f t="shared" si="7"/>
        <v>1.6</v>
      </c>
      <c r="T24" s="165">
        <f t="shared" si="8"/>
        <v>1.1666666666666667</v>
      </c>
      <c r="U24" s="205">
        <v>1</v>
      </c>
      <c r="V24" s="205">
        <v>1</v>
      </c>
      <c r="W24" s="205">
        <f>'Core Indicators'!EX24</f>
        <v>2</v>
      </c>
      <c r="X24" s="165">
        <f t="shared" si="9"/>
        <v>1.5</v>
      </c>
      <c r="Y24" s="205">
        <v>1</v>
      </c>
      <c r="Z24" s="165">
        <f t="shared" si="10"/>
        <v>2</v>
      </c>
      <c r="AA24" s="205">
        <f>'Core Indicators'!FF24</f>
        <v>2</v>
      </c>
      <c r="AB24" s="205">
        <f t="shared" si="11"/>
        <v>2</v>
      </c>
      <c r="AC24" s="186">
        <f>'Core Indicators'!GD24</f>
        <v>2</v>
      </c>
      <c r="AD24" s="186">
        <f>'Core Indicators'!GL24</f>
        <v>2</v>
      </c>
      <c r="AE24" s="186">
        <f>'Core Indicators'!GT24</f>
        <v>2</v>
      </c>
      <c r="AF24" s="186">
        <f>'Core Indicators'!HB24</f>
        <v>2</v>
      </c>
      <c r="AG24" s="186">
        <f t="shared" si="12"/>
        <v>2</v>
      </c>
      <c r="AH24" s="186">
        <f>'Core Indicators'!HJ24</f>
        <v>2</v>
      </c>
      <c r="AI24" s="186">
        <f>'Core Indicators'!HR24</f>
        <v>2</v>
      </c>
      <c r="AJ24" s="186">
        <f t="shared" si="13"/>
        <v>2</v>
      </c>
      <c r="AK24" s="186">
        <f>'Core Indicators'!HZ24</f>
        <v>2</v>
      </c>
      <c r="AL24" s="186">
        <f>'Core Indicators'!IH24</f>
        <v>2</v>
      </c>
      <c r="AM24" s="186">
        <f>'Core Indicators'!IP24</f>
        <v>2</v>
      </c>
      <c r="AN24" s="186">
        <f t="shared" si="14"/>
        <v>2</v>
      </c>
    </row>
    <row r="25" spans="1:40" x14ac:dyDescent="0.25">
      <c r="A25" s="205" t="str">
        <f>Lists!C:C</f>
        <v>DJI003</v>
      </c>
      <c r="B25" s="251">
        <f t="shared" si="0"/>
        <v>1.9</v>
      </c>
      <c r="C25" s="165">
        <f t="shared" si="1"/>
        <v>1</v>
      </c>
      <c r="D25" s="274">
        <f t="shared" si="2"/>
        <v>2</v>
      </c>
      <c r="E25" s="205">
        <f>'Core Indicators'!R25</f>
        <v>2</v>
      </c>
      <c r="F25" s="205">
        <f>'Core Indicators'!Z25</f>
        <v>2</v>
      </c>
      <c r="G25" s="165">
        <f t="shared" si="3"/>
        <v>2</v>
      </c>
      <c r="H25" s="205">
        <f>'Core Indicators'!AH25</f>
        <v>2</v>
      </c>
      <c r="I25" s="205" t="str">
        <f>'Core Indicators'!AP25</f>
        <v>x</v>
      </c>
      <c r="J25" s="205">
        <f>'Core Indicators'!BN25</f>
        <v>2</v>
      </c>
      <c r="K25" s="205">
        <f t="shared" si="4"/>
        <v>2</v>
      </c>
      <c r="L25" s="251">
        <f t="shared" si="5"/>
        <v>2</v>
      </c>
      <c r="M25" s="274">
        <f t="shared" si="6"/>
        <v>2</v>
      </c>
      <c r="N25" s="206">
        <f>'Core Indicators'!DJ25</f>
        <v>2</v>
      </c>
      <c r="O25" s="206">
        <f>'Core Indicators'!DR25</f>
        <v>2</v>
      </c>
      <c r="P25" s="206">
        <f>'Core Indicators'!DZ25</f>
        <v>2</v>
      </c>
      <c r="Q25" s="206">
        <f>'Core Indicators'!EH25</f>
        <v>2</v>
      </c>
      <c r="R25" s="206" t="str">
        <f>'Core Indicators'!EP25</f>
        <v>x</v>
      </c>
      <c r="S25" s="165">
        <f t="shared" si="7"/>
        <v>1.6</v>
      </c>
      <c r="T25" s="165">
        <f t="shared" si="8"/>
        <v>1.1666666666666667</v>
      </c>
      <c r="U25" s="205">
        <v>1</v>
      </c>
      <c r="V25" s="205">
        <v>1</v>
      </c>
      <c r="W25" s="205">
        <f>'Core Indicators'!EX25</f>
        <v>2</v>
      </c>
      <c r="X25" s="165">
        <f t="shared" si="9"/>
        <v>1.5</v>
      </c>
      <c r="Y25" s="205">
        <v>1</v>
      </c>
      <c r="Z25" s="165">
        <f t="shared" si="10"/>
        <v>2</v>
      </c>
      <c r="AA25" s="205">
        <f>'Core Indicators'!FF25</f>
        <v>2</v>
      </c>
      <c r="AB25" s="205">
        <f t="shared" si="11"/>
        <v>2</v>
      </c>
      <c r="AC25" s="186">
        <f>'Core Indicators'!GD25</f>
        <v>2</v>
      </c>
      <c r="AD25" s="186">
        <f>'Core Indicators'!GL25</f>
        <v>2</v>
      </c>
      <c r="AE25" s="186">
        <f>'Core Indicators'!GT25</f>
        <v>2</v>
      </c>
      <c r="AF25" s="186">
        <f>'Core Indicators'!HB25</f>
        <v>2</v>
      </c>
      <c r="AG25" s="186">
        <f t="shared" si="12"/>
        <v>2</v>
      </c>
      <c r="AH25" s="186">
        <f>'Core Indicators'!HJ25</f>
        <v>2</v>
      </c>
      <c r="AI25" s="186">
        <f>'Core Indicators'!HR25</f>
        <v>2</v>
      </c>
      <c r="AJ25" s="186">
        <f t="shared" si="13"/>
        <v>2</v>
      </c>
      <c r="AK25" s="186">
        <f>'Core Indicators'!HZ25</f>
        <v>2</v>
      </c>
      <c r="AL25" s="186">
        <f>'Core Indicators'!IH25</f>
        <v>2</v>
      </c>
      <c r="AM25" s="186">
        <f>'Core Indicators'!IP25</f>
        <v>2</v>
      </c>
      <c r="AN25" s="186">
        <f t="shared" si="14"/>
        <v>2</v>
      </c>
    </row>
    <row r="26" spans="1:40" x14ac:dyDescent="0.25">
      <c r="A26" s="205" t="str">
        <f>Lists!C:C</f>
        <v>DZA002</v>
      </c>
      <c r="B26" s="251" t="str">
        <f t="shared" si="0"/>
        <v>x</v>
      </c>
      <c r="C26" s="165">
        <f t="shared" si="1"/>
        <v>3</v>
      </c>
      <c r="D26" s="274">
        <f t="shared" si="2"/>
        <v>2.7</v>
      </c>
      <c r="E26" s="205">
        <f>'Core Indicators'!R26</f>
        <v>2</v>
      </c>
      <c r="F26" s="205">
        <f>'Core Indicators'!Z26</f>
        <v>2</v>
      </c>
      <c r="G26" s="165">
        <f t="shared" si="3"/>
        <v>2</v>
      </c>
      <c r="H26" s="205" t="str">
        <f>'Core Indicators'!AH26</f>
        <v>x</v>
      </c>
      <c r="I26" s="205" t="str">
        <f>'Core Indicators'!AP26</f>
        <v>x</v>
      </c>
      <c r="J26" s="205">
        <f>'Core Indicators'!BN26</f>
        <v>3</v>
      </c>
      <c r="K26" s="205">
        <f t="shared" si="4"/>
        <v>3</v>
      </c>
      <c r="L26" s="251">
        <f t="shared" si="5"/>
        <v>3</v>
      </c>
      <c r="M26" s="274" t="str">
        <f t="shared" si="6"/>
        <v>x</v>
      </c>
      <c r="N26" s="206" t="str">
        <f>'Core Indicators'!DJ26</f>
        <v>x</v>
      </c>
      <c r="O26" s="206" t="str">
        <f>'Core Indicators'!DR26</f>
        <v>x</v>
      </c>
      <c r="P26" s="206" t="str">
        <f>'Core Indicators'!DZ26</f>
        <v>x</v>
      </c>
      <c r="Q26" s="206" t="str">
        <f>'Core Indicators'!EH26</f>
        <v>x</v>
      </c>
      <c r="R26" s="206" t="str">
        <f>'Core Indicators'!EP26</f>
        <v>x</v>
      </c>
      <c r="S26" s="165">
        <f t="shared" si="7"/>
        <v>1.7</v>
      </c>
      <c r="T26" s="165">
        <f t="shared" si="8"/>
        <v>1.3333333333333333</v>
      </c>
      <c r="U26" s="205">
        <v>1</v>
      </c>
      <c r="V26" s="205">
        <v>1</v>
      </c>
      <c r="W26" s="205">
        <f>'Core Indicators'!EX26</f>
        <v>3</v>
      </c>
      <c r="X26" s="165">
        <f t="shared" si="9"/>
        <v>2</v>
      </c>
      <c r="Y26" s="205">
        <v>1</v>
      </c>
      <c r="Z26" s="165">
        <f t="shared" si="10"/>
        <v>2</v>
      </c>
      <c r="AA26" s="205">
        <f>'Core Indicators'!FF26</f>
        <v>2</v>
      </c>
      <c r="AB26" s="205">
        <f t="shared" si="11"/>
        <v>2</v>
      </c>
      <c r="AC26" s="186">
        <f>'Core Indicators'!GD26</f>
        <v>2</v>
      </c>
      <c r="AD26" s="186">
        <f>'Core Indicators'!GL26</f>
        <v>2</v>
      </c>
      <c r="AE26" s="186">
        <f>'Core Indicators'!GT26</f>
        <v>2</v>
      </c>
      <c r="AF26" s="186">
        <f>'Core Indicators'!HB26</f>
        <v>2</v>
      </c>
      <c r="AG26" s="186">
        <f t="shared" si="12"/>
        <v>2</v>
      </c>
      <c r="AH26" s="186">
        <f>'Core Indicators'!HJ26</f>
        <v>2</v>
      </c>
      <c r="AI26" s="186">
        <f>'Core Indicators'!HR26</f>
        <v>2</v>
      </c>
      <c r="AJ26" s="186">
        <f t="shared" si="13"/>
        <v>2</v>
      </c>
      <c r="AK26" s="186">
        <f>'Core Indicators'!HZ26</f>
        <v>2</v>
      </c>
      <c r="AL26" s="186">
        <f>'Core Indicators'!IH26</f>
        <v>2</v>
      </c>
      <c r="AM26" s="186">
        <f>'Core Indicators'!IP26</f>
        <v>2</v>
      </c>
      <c r="AN26" s="186">
        <f t="shared" si="14"/>
        <v>2</v>
      </c>
    </row>
    <row r="27" spans="1:40" x14ac:dyDescent="0.25">
      <c r="A27" s="205" t="str">
        <f>Lists!C:C</f>
        <v>DZA003</v>
      </c>
      <c r="B27" s="251">
        <f t="shared" si="0"/>
        <v>2.5</v>
      </c>
      <c r="C27" s="165">
        <f t="shared" si="1"/>
        <v>0</v>
      </c>
      <c r="D27" s="274">
        <f t="shared" si="2"/>
        <v>2.6</v>
      </c>
      <c r="E27" s="205">
        <f>'Core Indicators'!R27</f>
        <v>2</v>
      </c>
      <c r="F27" s="205">
        <f>'Core Indicators'!Z27</f>
        <v>2</v>
      </c>
      <c r="G27" s="165">
        <f t="shared" si="3"/>
        <v>2</v>
      </c>
      <c r="H27" s="205">
        <f>'Core Indicators'!AH27</f>
        <v>3</v>
      </c>
      <c r="I27" s="205">
        <f>'Core Indicators'!AP27</f>
        <v>3</v>
      </c>
      <c r="J27" s="205">
        <f>'Core Indicators'!BN27</f>
        <v>2</v>
      </c>
      <c r="K27" s="205">
        <f t="shared" si="4"/>
        <v>2.5</v>
      </c>
      <c r="L27" s="251">
        <f t="shared" si="5"/>
        <v>2.8</v>
      </c>
      <c r="M27" s="274">
        <f t="shared" si="6"/>
        <v>3</v>
      </c>
      <c r="N27" s="206">
        <f>'Core Indicators'!DJ27</f>
        <v>3</v>
      </c>
      <c r="O27" s="206">
        <f>'Core Indicators'!DR27</f>
        <v>3</v>
      </c>
      <c r="P27" s="206">
        <f>'Core Indicators'!DZ27</f>
        <v>3</v>
      </c>
      <c r="Q27" s="206">
        <f>'Core Indicators'!EH27</f>
        <v>3</v>
      </c>
      <c r="R27" s="206">
        <f>'Core Indicators'!EP27</f>
        <v>3</v>
      </c>
      <c r="S27" s="165">
        <f t="shared" si="7"/>
        <v>1.7</v>
      </c>
      <c r="T27" s="165">
        <f t="shared" si="8"/>
        <v>1.3333333333333333</v>
      </c>
      <c r="U27" s="205">
        <v>1</v>
      </c>
      <c r="V27" s="205">
        <v>1</v>
      </c>
      <c r="W27" s="205">
        <f>'Core Indicators'!EX27</f>
        <v>3</v>
      </c>
      <c r="X27" s="165">
        <f t="shared" si="9"/>
        <v>2</v>
      </c>
      <c r="Y27" s="205">
        <v>1</v>
      </c>
      <c r="Z27" s="165">
        <f t="shared" si="10"/>
        <v>2</v>
      </c>
      <c r="AA27" s="205">
        <f>'Core Indicators'!FF27</f>
        <v>2</v>
      </c>
      <c r="AB27" s="205">
        <f t="shared" si="11"/>
        <v>2</v>
      </c>
      <c r="AC27" s="186">
        <f>'Core Indicators'!GD27</f>
        <v>2</v>
      </c>
      <c r="AD27" s="186">
        <f>'Core Indicators'!GL27</f>
        <v>2</v>
      </c>
      <c r="AE27" s="186">
        <f>'Core Indicators'!GT27</f>
        <v>2</v>
      </c>
      <c r="AF27" s="186">
        <f>'Core Indicators'!HB27</f>
        <v>2</v>
      </c>
      <c r="AG27" s="186">
        <f t="shared" si="12"/>
        <v>2</v>
      </c>
      <c r="AH27" s="186">
        <f>'Core Indicators'!HJ27</f>
        <v>2</v>
      </c>
      <c r="AI27" s="186">
        <f>'Core Indicators'!HR27</f>
        <v>2</v>
      </c>
      <c r="AJ27" s="186">
        <f t="shared" si="13"/>
        <v>2</v>
      </c>
      <c r="AK27" s="186">
        <f>'Core Indicators'!HZ27</f>
        <v>2</v>
      </c>
      <c r="AL27" s="186">
        <f>'Core Indicators'!IH27</f>
        <v>2</v>
      </c>
      <c r="AM27" s="186">
        <f>'Core Indicators'!IP27</f>
        <v>2</v>
      </c>
      <c r="AN27" s="186">
        <f t="shared" si="14"/>
        <v>2</v>
      </c>
    </row>
    <row r="28" spans="1:40" x14ac:dyDescent="0.25">
      <c r="A28" s="205" t="str">
        <f>Lists!C:C</f>
        <v>DZA004</v>
      </c>
      <c r="B28" s="251" t="str">
        <f t="shared" si="0"/>
        <v>x</v>
      </c>
      <c r="C28" s="165">
        <f t="shared" si="1"/>
        <v>3</v>
      </c>
      <c r="D28" s="274">
        <f t="shared" si="2"/>
        <v>2.7</v>
      </c>
      <c r="E28" s="205">
        <f>'Core Indicators'!R28</f>
        <v>2</v>
      </c>
      <c r="F28" s="205">
        <f>'Core Indicators'!Z28</f>
        <v>2</v>
      </c>
      <c r="G28" s="165">
        <f t="shared" si="3"/>
        <v>2</v>
      </c>
      <c r="H28" s="205" t="str">
        <f>'Core Indicators'!AH28</f>
        <v>x</v>
      </c>
      <c r="I28" s="205" t="str">
        <f>'Core Indicators'!AP28</f>
        <v>x</v>
      </c>
      <c r="J28" s="205">
        <f>'Core Indicators'!BN28</f>
        <v>3</v>
      </c>
      <c r="K28" s="205">
        <f t="shared" si="4"/>
        <v>3</v>
      </c>
      <c r="L28" s="251">
        <f t="shared" si="5"/>
        <v>3</v>
      </c>
      <c r="M28" s="274" t="str">
        <f t="shared" si="6"/>
        <v>x</v>
      </c>
      <c r="N28" s="206" t="str">
        <f>'Core Indicators'!DJ28</f>
        <v>x</v>
      </c>
      <c r="O28" s="206" t="str">
        <f>'Core Indicators'!DR28</f>
        <v>x</v>
      </c>
      <c r="P28" s="206" t="str">
        <f>'Core Indicators'!DZ28</f>
        <v>x</v>
      </c>
      <c r="Q28" s="206" t="str">
        <f>'Core Indicators'!EH28</f>
        <v>x</v>
      </c>
      <c r="R28" s="206" t="str">
        <f>'Core Indicators'!EP28</f>
        <v>x</v>
      </c>
      <c r="S28" s="165">
        <f t="shared" si="7"/>
        <v>1.4</v>
      </c>
      <c r="T28" s="165">
        <f t="shared" si="8"/>
        <v>1.3333333333333333</v>
      </c>
      <c r="U28" s="205">
        <v>1</v>
      </c>
      <c r="V28" s="205">
        <v>1</v>
      </c>
      <c r="W28" s="205">
        <f>'Core Indicators'!EX28</f>
        <v>3</v>
      </c>
      <c r="X28" s="165">
        <f t="shared" si="9"/>
        <v>2</v>
      </c>
      <c r="Y28" s="205">
        <v>1</v>
      </c>
      <c r="Z28" s="165">
        <f t="shared" si="10"/>
        <v>1.5</v>
      </c>
      <c r="AA28" s="205">
        <f>'Core Indicators'!FF28</f>
        <v>1</v>
      </c>
      <c r="AB28" s="205">
        <f t="shared" si="11"/>
        <v>2</v>
      </c>
      <c r="AC28" s="186">
        <f>'Core Indicators'!GD28</f>
        <v>2</v>
      </c>
      <c r="AD28" s="186">
        <f>'Core Indicators'!GL28</f>
        <v>2</v>
      </c>
      <c r="AE28" s="186">
        <f>'Core Indicators'!GT28</f>
        <v>2</v>
      </c>
      <c r="AF28" s="186">
        <f>'Core Indicators'!HB28</f>
        <v>2</v>
      </c>
      <c r="AG28" s="186">
        <f t="shared" si="12"/>
        <v>2</v>
      </c>
      <c r="AH28" s="186">
        <f>'Core Indicators'!HJ28</f>
        <v>2</v>
      </c>
      <c r="AI28" s="186">
        <f>'Core Indicators'!HR28</f>
        <v>2</v>
      </c>
      <c r="AJ28" s="186">
        <f t="shared" si="13"/>
        <v>2</v>
      </c>
      <c r="AK28" s="186">
        <f>'Core Indicators'!HZ28</f>
        <v>2</v>
      </c>
      <c r="AL28" s="186">
        <f>'Core Indicators'!IH28</f>
        <v>2</v>
      </c>
      <c r="AM28" s="186">
        <f>'Core Indicators'!IP28</f>
        <v>2</v>
      </c>
      <c r="AN28" s="186">
        <f t="shared" si="14"/>
        <v>2</v>
      </c>
    </row>
    <row r="29" spans="1:40" x14ac:dyDescent="0.25">
      <c r="A29" s="205" t="str">
        <f>Lists!C:C</f>
        <v>ECU002</v>
      </c>
      <c r="B29" s="251">
        <f t="shared" si="0"/>
        <v>2.5</v>
      </c>
      <c r="C29" s="165">
        <f t="shared" si="1"/>
        <v>0</v>
      </c>
      <c r="D29" s="274">
        <f t="shared" si="2"/>
        <v>2.5</v>
      </c>
      <c r="E29" s="205">
        <f>'Core Indicators'!R29</f>
        <v>2</v>
      </c>
      <c r="F29" s="205">
        <f>'Core Indicators'!Z29</f>
        <v>3</v>
      </c>
      <c r="G29" s="165">
        <f t="shared" si="3"/>
        <v>2.5</v>
      </c>
      <c r="H29" s="205">
        <f>'Core Indicators'!AH29</f>
        <v>3</v>
      </c>
      <c r="I29" s="205">
        <f>'Core Indicators'!AP29</f>
        <v>2</v>
      </c>
      <c r="J29" s="205">
        <f>'Core Indicators'!BN29</f>
        <v>2</v>
      </c>
      <c r="K29" s="205">
        <f t="shared" si="4"/>
        <v>2</v>
      </c>
      <c r="L29" s="251">
        <f t="shared" si="5"/>
        <v>2.5</v>
      </c>
      <c r="M29" s="274">
        <f t="shared" si="6"/>
        <v>3</v>
      </c>
      <c r="N29" s="206">
        <f>'Core Indicators'!DJ29</f>
        <v>3</v>
      </c>
      <c r="O29" s="206">
        <f>'Core Indicators'!DR29</f>
        <v>3</v>
      </c>
      <c r="P29" s="206">
        <f>'Core Indicators'!DZ29</f>
        <v>3</v>
      </c>
      <c r="Q29" s="206">
        <f>'Core Indicators'!EH29</f>
        <v>3</v>
      </c>
      <c r="R29" s="206">
        <f>'Core Indicators'!EP29</f>
        <v>3</v>
      </c>
      <c r="S29" s="165">
        <f t="shared" si="7"/>
        <v>1.6</v>
      </c>
      <c r="T29" s="165">
        <f t="shared" si="8"/>
        <v>1.1666666666666667</v>
      </c>
      <c r="U29" s="205">
        <v>1</v>
      </c>
      <c r="V29" s="205">
        <v>1</v>
      </c>
      <c r="W29" s="205">
        <f>'Core Indicators'!EX29</f>
        <v>2</v>
      </c>
      <c r="X29" s="165">
        <f t="shared" si="9"/>
        <v>1.5</v>
      </c>
      <c r="Y29" s="205">
        <v>1</v>
      </c>
      <c r="Z29" s="165">
        <f t="shared" si="10"/>
        <v>2</v>
      </c>
      <c r="AA29" s="205">
        <f>'Core Indicators'!FF29</f>
        <v>2</v>
      </c>
      <c r="AB29" s="205">
        <f t="shared" si="11"/>
        <v>2</v>
      </c>
      <c r="AC29" s="186">
        <f>'Core Indicators'!GD29</f>
        <v>2</v>
      </c>
      <c r="AD29" s="186">
        <f>'Core Indicators'!GL29</f>
        <v>2</v>
      </c>
      <c r="AE29" s="186">
        <f>'Core Indicators'!GT29</f>
        <v>2</v>
      </c>
      <c r="AF29" s="186">
        <f>'Core Indicators'!HB29</f>
        <v>2</v>
      </c>
      <c r="AG29" s="186">
        <f t="shared" si="12"/>
        <v>2</v>
      </c>
      <c r="AH29" s="186">
        <f>'Core Indicators'!HJ29</f>
        <v>2</v>
      </c>
      <c r="AI29" s="186">
        <f>'Core Indicators'!HR29</f>
        <v>2</v>
      </c>
      <c r="AJ29" s="186">
        <f t="shared" si="13"/>
        <v>2</v>
      </c>
      <c r="AK29" s="186">
        <f>'Core Indicators'!HZ29</f>
        <v>2</v>
      </c>
      <c r="AL29" s="186">
        <f>'Core Indicators'!IH29</f>
        <v>2</v>
      </c>
      <c r="AM29" s="186">
        <f>'Core Indicators'!IP29</f>
        <v>2</v>
      </c>
      <c r="AN29" s="186">
        <f t="shared" si="14"/>
        <v>2</v>
      </c>
    </row>
    <row r="30" spans="1:40" x14ac:dyDescent="0.25">
      <c r="A30" s="205" t="str">
        <f>Lists!C:C</f>
        <v>EGY002</v>
      </c>
      <c r="B30" s="251">
        <f t="shared" si="0"/>
        <v>2.5</v>
      </c>
      <c r="C30" s="165">
        <f t="shared" si="1"/>
        <v>0</v>
      </c>
      <c r="D30" s="274">
        <f t="shared" si="2"/>
        <v>2.7</v>
      </c>
      <c r="E30" s="205">
        <f>'Core Indicators'!R30</f>
        <v>2</v>
      </c>
      <c r="F30" s="205">
        <f>'Core Indicators'!Z30</f>
        <v>3</v>
      </c>
      <c r="G30" s="165">
        <f t="shared" si="3"/>
        <v>2.5</v>
      </c>
      <c r="H30" s="205">
        <f>'Core Indicators'!AH30</f>
        <v>3</v>
      </c>
      <c r="I30" s="205">
        <f>'Core Indicators'!AP30</f>
        <v>3</v>
      </c>
      <c r="J30" s="205">
        <f>'Core Indicators'!BN30</f>
        <v>2</v>
      </c>
      <c r="K30" s="205">
        <f t="shared" si="4"/>
        <v>2.5</v>
      </c>
      <c r="L30" s="251">
        <f t="shared" si="5"/>
        <v>2.8</v>
      </c>
      <c r="M30" s="274">
        <f t="shared" si="6"/>
        <v>3</v>
      </c>
      <c r="N30" s="206">
        <f>'Core Indicators'!DJ30</f>
        <v>3</v>
      </c>
      <c r="O30" s="206">
        <f>'Core Indicators'!DR30</f>
        <v>3</v>
      </c>
      <c r="P30" s="206">
        <f>'Core Indicators'!DZ30</f>
        <v>3</v>
      </c>
      <c r="Q30" s="206">
        <f>'Core Indicators'!EH30</f>
        <v>3</v>
      </c>
      <c r="R30" s="206">
        <f>'Core Indicators'!EP30</f>
        <v>3</v>
      </c>
      <c r="S30" s="165">
        <f t="shared" si="7"/>
        <v>1.6</v>
      </c>
      <c r="T30" s="165">
        <f t="shared" si="8"/>
        <v>1.1666666666666667</v>
      </c>
      <c r="U30" s="205">
        <v>1</v>
      </c>
      <c r="V30" s="205">
        <v>1</v>
      </c>
      <c r="W30" s="205">
        <f>'Core Indicators'!EX30</f>
        <v>2</v>
      </c>
      <c r="X30" s="165">
        <f t="shared" si="9"/>
        <v>1.5</v>
      </c>
      <c r="Y30" s="205">
        <v>1</v>
      </c>
      <c r="Z30" s="165">
        <f t="shared" si="10"/>
        <v>2</v>
      </c>
      <c r="AA30" s="205">
        <f>'Core Indicators'!FF30</f>
        <v>2</v>
      </c>
      <c r="AB30" s="205">
        <f t="shared" si="11"/>
        <v>2</v>
      </c>
      <c r="AC30" s="186">
        <f>'Core Indicators'!GD30</f>
        <v>2</v>
      </c>
      <c r="AD30" s="186">
        <f>'Core Indicators'!GL30</f>
        <v>2</v>
      </c>
      <c r="AE30" s="186">
        <f>'Core Indicators'!GT30</f>
        <v>2</v>
      </c>
      <c r="AF30" s="186">
        <f>'Core Indicators'!HB30</f>
        <v>2</v>
      </c>
      <c r="AG30" s="186">
        <f t="shared" si="12"/>
        <v>2</v>
      </c>
      <c r="AH30" s="186">
        <f>'Core Indicators'!HJ30</f>
        <v>2</v>
      </c>
      <c r="AI30" s="186">
        <f>'Core Indicators'!HR30</f>
        <v>2</v>
      </c>
      <c r="AJ30" s="186">
        <f t="shared" si="13"/>
        <v>2</v>
      </c>
      <c r="AK30" s="186">
        <f>'Core Indicators'!HZ30</f>
        <v>2</v>
      </c>
      <c r="AL30" s="186">
        <f>'Core Indicators'!IH30</f>
        <v>2</v>
      </c>
      <c r="AM30" s="186">
        <f>'Core Indicators'!IP30</f>
        <v>2</v>
      </c>
      <c r="AN30" s="186">
        <f t="shared" si="14"/>
        <v>2</v>
      </c>
    </row>
    <row r="31" spans="1:40" x14ac:dyDescent="0.25">
      <c r="A31" s="205" t="str">
        <f>Lists!C:C</f>
        <v>ERI001</v>
      </c>
      <c r="B31" s="251">
        <f t="shared" si="0"/>
        <v>2.5</v>
      </c>
      <c r="C31" s="165">
        <f t="shared" si="1"/>
        <v>0</v>
      </c>
      <c r="D31" s="274">
        <f t="shared" si="2"/>
        <v>2.7</v>
      </c>
      <c r="E31" s="205">
        <f>'Core Indicators'!R31</f>
        <v>2</v>
      </c>
      <c r="F31" s="205">
        <f>'Core Indicators'!Z31</f>
        <v>2</v>
      </c>
      <c r="G31" s="165">
        <f t="shared" si="3"/>
        <v>2</v>
      </c>
      <c r="H31" s="205">
        <f>'Core Indicators'!AH31</f>
        <v>3</v>
      </c>
      <c r="I31" s="205">
        <f>'Core Indicators'!AP31</f>
        <v>3</v>
      </c>
      <c r="J31" s="205">
        <f>'Core Indicators'!BN31</f>
        <v>3</v>
      </c>
      <c r="K31" s="205">
        <f t="shared" si="4"/>
        <v>3</v>
      </c>
      <c r="L31" s="251">
        <f t="shared" si="5"/>
        <v>3</v>
      </c>
      <c r="M31" s="274">
        <f t="shared" si="6"/>
        <v>3</v>
      </c>
      <c r="N31" s="206">
        <f>'Core Indicators'!DJ31</f>
        <v>3</v>
      </c>
      <c r="O31" s="206">
        <f>'Core Indicators'!DR31</f>
        <v>3</v>
      </c>
      <c r="P31" s="206">
        <f>'Core Indicators'!DZ31</f>
        <v>3</v>
      </c>
      <c r="Q31" s="206">
        <f>'Core Indicators'!EH31</f>
        <v>3</v>
      </c>
      <c r="R31" s="206">
        <f>'Core Indicators'!EP31</f>
        <v>3</v>
      </c>
      <c r="S31" s="165">
        <f t="shared" si="7"/>
        <v>1.7</v>
      </c>
      <c r="T31" s="165">
        <f t="shared" si="8"/>
        <v>1.3333333333333333</v>
      </c>
      <c r="U31" s="205">
        <v>1</v>
      </c>
      <c r="V31" s="205">
        <v>1</v>
      </c>
      <c r="W31" s="205">
        <f>'Core Indicators'!EX31</f>
        <v>3</v>
      </c>
      <c r="X31" s="165">
        <f t="shared" si="9"/>
        <v>2</v>
      </c>
      <c r="Y31" s="205">
        <v>1</v>
      </c>
      <c r="Z31" s="165">
        <f t="shared" si="10"/>
        <v>2</v>
      </c>
      <c r="AA31" s="205">
        <f>'Core Indicators'!FF31</f>
        <v>2</v>
      </c>
      <c r="AB31" s="205">
        <f t="shared" si="11"/>
        <v>2</v>
      </c>
      <c r="AC31" s="186">
        <f>'Core Indicators'!GD31</f>
        <v>2</v>
      </c>
      <c r="AD31" s="186">
        <f>'Core Indicators'!GL31</f>
        <v>2</v>
      </c>
      <c r="AE31" s="186">
        <f>'Core Indicators'!GT31</f>
        <v>2</v>
      </c>
      <c r="AF31" s="186">
        <f>'Core Indicators'!HB31</f>
        <v>2</v>
      </c>
      <c r="AG31" s="186">
        <f t="shared" si="12"/>
        <v>2</v>
      </c>
      <c r="AH31" s="186">
        <f>'Core Indicators'!HJ31</f>
        <v>2</v>
      </c>
      <c r="AI31" s="186">
        <f>'Core Indicators'!HR31</f>
        <v>2</v>
      </c>
      <c r="AJ31" s="186">
        <f t="shared" si="13"/>
        <v>2</v>
      </c>
      <c r="AK31" s="186">
        <f>'Core Indicators'!HZ31</f>
        <v>2</v>
      </c>
      <c r="AL31" s="186">
        <f>'Core Indicators'!IH31</f>
        <v>2</v>
      </c>
      <c r="AM31" s="186">
        <f>'Core Indicators'!IP31</f>
        <v>2</v>
      </c>
      <c r="AN31" s="186">
        <f t="shared" si="14"/>
        <v>2</v>
      </c>
    </row>
    <row r="32" spans="1:40" x14ac:dyDescent="0.25">
      <c r="A32" s="205" t="str">
        <f>Lists!C:C</f>
        <v>ESP002</v>
      </c>
      <c r="B32" s="251">
        <f t="shared" si="0"/>
        <v>1.9</v>
      </c>
      <c r="C32" s="165">
        <f t="shared" si="1"/>
        <v>0</v>
      </c>
      <c r="D32" s="274">
        <f t="shared" si="2"/>
        <v>2</v>
      </c>
      <c r="E32" s="205">
        <f>'Core Indicators'!R32</f>
        <v>2</v>
      </c>
      <c r="F32" s="205">
        <f>'Core Indicators'!Z32</f>
        <v>2</v>
      </c>
      <c r="G32" s="165">
        <f t="shared" si="3"/>
        <v>2</v>
      </c>
      <c r="H32" s="205">
        <f>'Core Indicators'!AH32</f>
        <v>2</v>
      </c>
      <c r="I32" s="205">
        <f>'Core Indicators'!AP32</f>
        <v>2</v>
      </c>
      <c r="J32" s="205">
        <f>'Core Indicators'!BN32</f>
        <v>2</v>
      </c>
      <c r="K32" s="205">
        <f t="shared" si="4"/>
        <v>2</v>
      </c>
      <c r="L32" s="251">
        <f t="shared" si="5"/>
        <v>2</v>
      </c>
      <c r="M32" s="274">
        <f t="shared" si="6"/>
        <v>2</v>
      </c>
      <c r="N32" s="206">
        <f>'Core Indicators'!DJ32</f>
        <v>2</v>
      </c>
      <c r="O32" s="206">
        <f>'Core Indicators'!DR32</f>
        <v>2</v>
      </c>
      <c r="P32" s="206">
        <f>'Core Indicators'!DZ32</f>
        <v>2</v>
      </c>
      <c r="Q32" s="206">
        <f>'Core Indicators'!EH32</f>
        <v>2</v>
      </c>
      <c r="R32" s="206">
        <f>'Core Indicators'!EP32</f>
        <v>2</v>
      </c>
      <c r="S32" s="165">
        <f t="shared" si="7"/>
        <v>1.6</v>
      </c>
      <c r="T32" s="165">
        <f t="shared" si="8"/>
        <v>1.1666666666666667</v>
      </c>
      <c r="U32" s="205">
        <v>1</v>
      </c>
      <c r="V32" s="205">
        <v>1</v>
      </c>
      <c r="W32" s="205">
        <f>'Core Indicators'!EX32</f>
        <v>2</v>
      </c>
      <c r="X32" s="165">
        <f t="shared" si="9"/>
        <v>1.5</v>
      </c>
      <c r="Y32" s="205">
        <v>1</v>
      </c>
      <c r="Z32" s="165">
        <f t="shared" si="10"/>
        <v>2</v>
      </c>
      <c r="AA32" s="205">
        <f>'Core Indicators'!FF32</f>
        <v>2</v>
      </c>
      <c r="AB32" s="205">
        <f t="shared" si="11"/>
        <v>2</v>
      </c>
      <c r="AC32" s="186">
        <f>'Core Indicators'!GD32</f>
        <v>2</v>
      </c>
      <c r="AD32" s="186">
        <f>'Core Indicators'!GL32</f>
        <v>2</v>
      </c>
      <c r="AE32" s="186">
        <f>'Core Indicators'!GT32</f>
        <v>2</v>
      </c>
      <c r="AF32" s="186">
        <f>'Core Indicators'!HB32</f>
        <v>2</v>
      </c>
      <c r="AG32" s="186">
        <f t="shared" si="12"/>
        <v>2</v>
      </c>
      <c r="AH32" s="186">
        <f>'Core Indicators'!HJ32</f>
        <v>2</v>
      </c>
      <c r="AI32" s="186">
        <f>'Core Indicators'!HR32</f>
        <v>2</v>
      </c>
      <c r="AJ32" s="186">
        <f t="shared" si="13"/>
        <v>2</v>
      </c>
      <c r="AK32" s="186">
        <f>'Core Indicators'!HZ32</f>
        <v>2</v>
      </c>
      <c r="AL32" s="186">
        <f>'Core Indicators'!IH32</f>
        <v>2</v>
      </c>
      <c r="AM32" s="186">
        <f>'Core Indicators'!IP32</f>
        <v>2</v>
      </c>
      <c r="AN32" s="186">
        <f t="shared" si="14"/>
        <v>2</v>
      </c>
    </row>
    <row r="33" spans="1:40" x14ac:dyDescent="0.25">
      <c r="A33" s="205" t="str">
        <f>Lists!C:C</f>
        <v>ETH001</v>
      </c>
      <c r="B33" s="251">
        <f t="shared" si="0"/>
        <v>1.8</v>
      </c>
      <c r="C33" s="165">
        <f t="shared" si="1"/>
        <v>0</v>
      </c>
      <c r="D33" s="274">
        <f t="shared" si="2"/>
        <v>2</v>
      </c>
      <c r="E33" s="205">
        <f>'Core Indicators'!R33</f>
        <v>2</v>
      </c>
      <c r="F33" s="205">
        <f>'Core Indicators'!Z33</f>
        <v>2</v>
      </c>
      <c r="G33" s="165">
        <f t="shared" si="3"/>
        <v>2</v>
      </c>
      <c r="H33" s="205">
        <f>'Core Indicators'!AH33</f>
        <v>2</v>
      </c>
      <c r="I33" s="205">
        <f>'Core Indicators'!AP33</f>
        <v>2</v>
      </c>
      <c r="J33" s="205">
        <f>'Core Indicators'!BN33</f>
        <v>2</v>
      </c>
      <c r="K33" s="205">
        <f t="shared" si="4"/>
        <v>2</v>
      </c>
      <c r="L33" s="251">
        <f t="shared" si="5"/>
        <v>2</v>
      </c>
      <c r="M33" s="274">
        <f t="shared" si="6"/>
        <v>2</v>
      </c>
      <c r="N33" s="206">
        <f>'Core Indicators'!DJ33</f>
        <v>2</v>
      </c>
      <c r="O33" s="206">
        <f>'Core Indicators'!DR33</f>
        <v>2</v>
      </c>
      <c r="P33" s="206">
        <f>'Core Indicators'!DZ33</f>
        <v>2</v>
      </c>
      <c r="Q33" s="206">
        <f>'Core Indicators'!EH33</f>
        <v>2</v>
      </c>
      <c r="R33" s="206">
        <f>'Core Indicators'!EP33</f>
        <v>2</v>
      </c>
      <c r="S33" s="165">
        <f t="shared" si="7"/>
        <v>1.3</v>
      </c>
      <c r="T33" s="165">
        <f t="shared" si="8"/>
        <v>1.1666666666666667</v>
      </c>
      <c r="U33" s="205">
        <v>1</v>
      </c>
      <c r="V33" s="205">
        <v>1</v>
      </c>
      <c r="W33" s="205">
        <f>'Core Indicators'!EX33</f>
        <v>2</v>
      </c>
      <c r="X33" s="165">
        <f t="shared" si="9"/>
        <v>1.5</v>
      </c>
      <c r="Y33" s="205">
        <v>1</v>
      </c>
      <c r="Z33" s="165">
        <f t="shared" si="10"/>
        <v>1.5</v>
      </c>
      <c r="AA33" s="205">
        <f>'Core Indicators'!FF33</f>
        <v>1</v>
      </c>
      <c r="AB33" s="205">
        <f t="shared" si="11"/>
        <v>2</v>
      </c>
      <c r="AC33" s="186">
        <f>'Core Indicators'!GD33</f>
        <v>2</v>
      </c>
      <c r="AD33" s="186">
        <f>'Core Indicators'!GL33</f>
        <v>2</v>
      </c>
      <c r="AE33" s="186">
        <f>'Core Indicators'!GT33</f>
        <v>2</v>
      </c>
      <c r="AF33" s="186">
        <f>'Core Indicators'!HB33</f>
        <v>2</v>
      </c>
      <c r="AG33" s="186">
        <f t="shared" si="12"/>
        <v>2</v>
      </c>
      <c r="AH33" s="186">
        <f>'Core Indicators'!HJ33</f>
        <v>2</v>
      </c>
      <c r="AI33" s="186">
        <f>'Core Indicators'!HR33</f>
        <v>2</v>
      </c>
      <c r="AJ33" s="186">
        <f t="shared" si="13"/>
        <v>2</v>
      </c>
      <c r="AK33" s="186">
        <f>'Core Indicators'!HZ33</f>
        <v>2</v>
      </c>
      <c r="AL33" s="186">
        <f>'Core Indicators'!IH33</f>
        <v>2</v>
      </c>
      <c r="AM33" s="186">
        <f>'Core Indicators'!IP33</f>
        <v>2</v>
      </c>
      <c r="AN33" s="186">
        <f t="shared" si="14"/>
        <v>2</v>
      </c>
    </row>
    <row r="34" spans="1:40" x14ac:dyDescent="0.25">
      <c r="A34" s="205" t="str">
        <f>Lists!C:C</f>
        <v>ETH003</v>
      </c>
      <c r="B34" s="251">
        <f t="shared" si="0"/>
        <v>1.8</v>
      </c>
      <c r="C34" s="165">
        <f t="shared" si="1"/>
        <v>0</v>
      </c>
      <c r="D34" s="274">
        <f t="shared" si="2"/>
        <v>2</v>
      </c>
      <c r="E34" s="205">
        <f>'Core Indicators'!R34</f>
        <v>2</v>
      </c>
      <c r="F34" s="205">
        <f>'Core Indicators'!Z34</f>
        <v>2</v>
      </c>
      <c r="G34" s="165">
        <f t="shared" si="3"/>
        <v>2</v>
      </c>
      <c r="H34" s="205">
        <f>'Core Indicators'!AH34</f>
        <v>2</v>
      </c>
      <c r="I34" s="205">
        <f>'Core Indicators'!AP34</f>
        <v>2</v>
      </c>
      <c r="J34" s="205">
        <f>'Core Indicators'!BN34</f>
        <v>2</v>
      </c>
      <c r="K34" s="205">
        <f t="shared" si="4"/>
        <v>2</v>
      </c>
      <c r="L34" s="251">
        <f t="shared" si="5"/>
        <v>2</v>
      </c>
      <c r="M34" s="274">
        <f t="shared" si="6"/>
        <v>2</v>
      </c>
      <c r="N34" s="206">
        <f>'Core Indicators'!DJ34</f>
        <v>2</v>
      </c>
      <c r="O34" s="206">
        <f>'Core Indicators'!DR34</f>
        <v>2</v>
      </c>
      <c r="P34" s="206">
        <f>'Core Indicators'!DZ34</f>
        <v>2</v>
      </c>
      <c r="Q34" s="206">
        <f>'Core Indicators'!EH34</f>
        <v>2</v>
      </c>
      <c r="R34" s="206">
        <f>'Core Indicators'!EP34</f>
        <v>2</v>
      </c>
      <c r="S34" s="165">
        <f t="shared" si="7"/>
        <v>1.3</v>
      </c>
      <c r="T34" s="165">
        <f t="shared" si="8"/>
        <v>1.1666666666666667</v>
      </c>
      <c r="U34" s="205">
        <v>1</v>
      </c>
      <c r="V34" s="205">
        <v>1</v>
      </c>
      <c r="W34" s="205">
        <f>'Core Indicators'!EX34</f>
        <v>2</v>
      </c>
      <c r="X34" s="165">
        <f t="shared" si="9"/>
        <v>1.5</v>
      </c>
      <c r="Y34" s="205">
        <v>1</v>
      </c>
      <c r="Z34" s="165">
        <f t="shared" si="10"/>
        <v>1.5</v>
      </c>
      <c r="AA34" s="205">
        <f>'Core Indicators'!FF34</f>
        <v>1</v>
      </c>
      <c r="AB34" s="205">
        <f t="shared" si="11"/>
        <v>2</v>
      </c>
      <c r="AC34" s="186">
        <f>'Core Indicators'!GD34</f>
        <v>2</v>
      </c>
      <c r="AD34" s="186">
        <f>'Core Indicators'!GL34</f>
        <v>2</v>
      </c>
      <c r="AE34" s="186">
        <f>'Core Indicators'!GT34</f>
        <v>2</v>
      </c>
      <c r="AF34" s="186">
        <f>'Core Indicators'!HB34</f>
        <v>2</v>
      </c>
      <c r="AG34" s="186">
        <f t="shared" si="12"/>
        <v>2</v>
      </c>
      <c r="AH34" s="186">
        <f>'Core Indicators'!HJ34</f>
        <v>2</v>
      </c>
      <c r="AI34" s="186">
        <f>'Core Indicators'!HR34</f>
        <v>2</v>
      </c>
      <c r="AJ34" s="186">
        <f t="shared" si="13"/>
        <v>2</v>
      </c>
      <c r="AK34" s="186">
        <f>'Core Indicators'!HZ34</f>
        <v>2</v>
      </c>
      <c r="AL34" s="186">
        <f>'Core Indicators'!IH34</f>
        <v>2</v>
      </c>
      <c r="AM34" s="186">
        <f>'Core Indicators'!IP34</f>
        <v>2</v>
      </c>
      <c r="AN34" s="186">
        <f t="shared" si="14"/>
        <v>2</v>
      </c>
    </row>
    <row r="35" spans="1:40" x14ac:dyDescent="0.25">
      <c r="A35" s="205" t="str">
        <f>Lists!C:C</f>
        <v>ETH004</v>
      </c>
      <c r="B35" s="251">
        <f t="shared" ref="B35:B66" si="15">IF(OR(M35="x",D35="x"),"x",ROUND((5-GEOMEAN(((5-D35)/5*4+1),((5-M35)/5*4+1),((5-M35)/5*4+1)))/4*3.5+S35*0.3,1))</f>
        <v>2.2999999999999998</v>
      </c>
      <c r="C35" s="165">
        <f t="shared" ref="C35:C66" si="16">COUNTIF(E35:F35,"x")+COUNTIF(H35:I35,"x")+COUNTIF(J35:J35,"x")+COUNTIF(M35,"x")+COUNTIF(U35:W35,"x")+COUNTIF(Y35:AB35,"x")</f>
        <v>0</v>
      </c>
      <c r="D35" s="274">
        <f t="shared" ref="D35:D66" si="17">IF(OR(L35="x",G35="x"),"x",ROUND((5-GEOMEAN(((5-L35)/5*4+1),((5-L35)/5*4+1),((5-G35)/5*4+1)))/4*5,1))</f>
        <v>2</v>
      </c>
      <c r="E35" s="205">
        <f>'Core Indicators'!R35</f>
        <v>2</v>
      </c>
      <c r="F35" s="205">
        <f>'Core Indicators'!Z35</f>
        <v>2</v>
      </c>
      <c r="G35" s="165">
        <f t="shared" ref="G35:G66" si="18">IF(AND(F35="x",E35="x"),"x",IF(OR(F35="x",E35="x"),AVERAGE(E35,F35),ROUND((10-GEOMEAN(((10-E35)/10*9+1),((10-F35)/10*9+1)))/9*10,1)))</f>
        <v>2</v>
      </c>
      <c r="H35" s="205">
        <f>'Core Indicators'!AH35</f>
        <v>2</v>
      </c>
      <c r="I35" s="205">
        <f>'Core Indicators'!AP35</f>
        <v>2</v>
      </c>
      <c r="J35" s="205">
        <f>'Core Indicators'!BN35</f>
        <v>2</v>
      </c>
      <c r="K35" s="205">
        <f t="shared" ref="K35:K66" si="19">IF(AND(J35="x",I35="x"),"x",IF(OR(J35="x",I35="x"),AVERAGE(I35,J35),ROUND((10-GEOMEAN(((10-I35)/10*9+1),((10-J35)/10*9+1)))/9*10,1)))</f>
        <v>2</v>
      </c>
      <c r="L35" s="251">
        <f t="shared" ref="L35:L66" si="20">IF(AND(H35="x",K35="x"),"x",IF(OR(H35="x",K35="x"),AVERAGE(H35,K35),ROUND((10-GEOMEAN(((10-H35)/10*9+1),((10-K35)/10*9+1)))/9*10,1)))</f>
        <v>2</v>
      </c>
      <c r="M35" s="274">
        <f t="shared" ref="M35:M66" si="21">IF(N35="x","x",AVERAGE(N35:R35))</f>
        <v>3</v>
      </c>
      <c r="N35" s="206">
        <f>'Core Indicators'!DJ35</f>
        <v>3</v>
      </c>
      <c r="O35" s="206">
        <f>'Core Indicators'!DR35</f>
        <v>3</v>
      </c>
      <c r="P35" s="206">
        <f>'Core Indicators'!DZ35</f>
        <v>3</v>
      </c>
      <c r="Q35" s="206">
        <f>'Core Indicators'!EH35</f>
        <v>3</v>
      </c>
      <c r="R35" s="206">
        <f>'Core Indicators'!EP35</f>
        <v>3</v>
      </c>
      <c r="S35" s="165">
        <f t="shared" ref="S35:S66" si="22">IF(OR(Z35="x",T35="x"),T35,ROUND((10-GEOMEAN(((10-T35)/10*9+1),((10-Z35)/10*9+1)))/9*10,1))</f>
        <v>1.3</v>
      </c>
      <c r="T35" s="165">
        <f t="shared" ref="T35:T66" si="23">AVERAGE(U35,X35,Y35)</f>
        <v>1.1666666666666667</v>
      </c>
      <c r="U35" s="205">
        <v>1</v>
      </c>
      <c r="V35" s="205">
        <v>1</v>
      </c>
      <c r="W35" s="205">
        <f>'Core Indicators'!EX35</f>
        <v>2</v>
      </c>
      <c r="X35" s="165">
        <f t="shared" ref="X35:X66" si="24">AVERAGE(V35:W35)</f>
        <v>1.5</v>
      </c>
      <c r="Y35" s="205">
        <v>1</v>
      </c>
      <c r="Z35" s="165">
        <f t="shared" ref="Z35:Z66" si="25">IF(AND(AA35="x",AB35="x"),"x",AVERAGE(AA35:AB35))</f>
        <v>1.5</v>
      </c>
      <c r="AA35" s="205">
        <f>'Core Indicators'!FF35</f>
        <v>1</v>
      </c>
      <c r="AB35" s="205">
        <f t="shared" ref="AB35:AB66" si="26">IF(AND(AJ35="x",AN35="x",AG35="x"),"x",(AVERAGE(AJ35,AN35,AG35)))</f>
        <v>2</v>
      </c>
      <c r="AC35" s="186">
        <f>'Core Indicators'!GD35</f>
        <v>2</v>
      </c>
      <c r="AD35" s="186">
        <f>'Core Indicators'!GL35</f>
        <v>2</v>
      </c>
      <c r="AE35" s="186">
        <f>'Core Indicators'!GT35</f>
        <v>2</v>
      </c>
      <c r="AF35" s="186">
        <f>'Core Indicators'!HB35</f>
        <v>2</v>
      </c>
      <c r="AG35" s="186">
        <f t="shared" ref="AG35:AG66" si="27">IF(AND(AC35="x",AD35="x",AE35="x",AF35="x"),"x",AVERAGE(AC35:AF35))</f>
        <v>2</v>
      </c>
      <c r="AH35" s="186">
        <f>'Core Indicators'!HJ35</f>
        <v>2</v>
      </c>
      <c r="AI35" s="186">
        <f>'Core Indicators'!HR35</f>
        <v>2</v>
      </c>
      <c r="AJ35" s="186">
        <f t="shared" ref="AJ35:AJ66" si="28">IF(AND(AH35="x",AI35="x"),"x",AVERAGE(AH35:AI35))</f>
        <v>2</v>
      </c>
      <c r="AK35" s="186">
        <f>'Core Indicators'!HZ35</f>
        <v>2</v>
      </c>
      <c r="AL35" s="186">
        <f>'Core Indicators'!IH35</f>
        <v>2</v>
      </c>
      <c r="AM35" s="186">
        <f>'Core Indicators'!IP35</f>
        <v>2</v>
      </c>
      <c r="AN35" s="186">
        <f t="shared" ref="AN35:AN66" si="29">IF(AND(AK35="x",AL35="x",AM35="x"),"x",AVERAGE(AK35:AM35))</f>
        <v>2</v>
      </c>
    </row>
    <row r="36" spans="1:40" x14ac:dyDescent="0.25">
      <c r="A36" s="205" t="str">
        <f>Lists!C:C</f>
        <v>GRC002</v>
      </c>
      <c r="B36" s="251">
        <f t="shared" si="15"/>
        <v>2</v>
      </c>
      <c r="C36" s="165">
        <f t="shared" si="16"/>
        <v>0</v>
      </c>
      <c r="D36" s="274">
        <f t="shared" si="17"/>
        <v>2.2000000000000002</v>
      </c>
      <c r="E36" s="205">
        <f>'Core Indicators'!R36</f>
        <v>2</v>
      </c>
      <c r="F36" s="205">
        <f>'Core Indicators'!Z36</f>
        <v>2</v>
      </c>
      <c r="G36" s="165">
        <f t="shared" si="18"/>
        <v>2</v>
      </c>
      <c r="H36" s="205">
        <f>'Core Indicators'!AH36</f>
        <v>2</v>
      </c>
      <c r="I36" s="205">
        <f>'Core Indicators'!AP36</f>
        <v>2</v>
      </c>
      <c r="J36" s="205">
        <f>'Core Indicators'!BN36</f>
        <v>3</v>
      </c>
      <c r="K36" s="205">
        <f t="shared" si="19"/>
        <v>2.5</v>
      </c>
      <c r="L36" s="251">
        <f t="shared" si="20"/>
        <v>2.2999999999999998</v>
      </c>
      <c r="M36" s="274">
        <f t="shared" si="21"/>
        <v>2</v>
      </c>
      <c r="N36" s="206">
        <f>'Core Indicators'!DJ36</f>
        <v>2</v>
      </c>
      <c r="O36" s="206">
        <f>'Core Indicators'!DR36</f>
        <v>2</v>
      </c>
      <c r="P36" s="206">
        <f>'Core Indicators'!DZ36</f>
        <v>2</v>
      </c>
      <c r="Q36" s="206">
        <f>'Core Indicators'!EH36</f>
        <v>2</v>
      </c>
      <c r="R36" s="206">
        <f>'Core Indicators'!EP36</f>
        <v>2</v>
      </c>
      <c r="S36" s="165">
        <f t="shared" si="22"/>
        <v>1.7</v>
      </c>
      <c r="T36" s="165">
        <f t="shared" si="23"/>
        <v>1.3333333333333333</v>
      </c>
      <c r="U36" s="205">
        <v>1</v>
      </c>
      <c r="V36" s="205">
        <v>1</v>
      </c>
      <c r="W36" s="205">
        <f>'Core Indicators'!EX36</f>
        <v>3</v>
      </c>
      <c r="X36" s="165">
        <f t="shared" si="24"/>
        <v>2</v>
      </c>
      <c r="Y36" s="205">
        <v>1</v>
      </c>
      <c r="Z36" s="165">
        <f t="shared" si="25"/>
        <v>2</v>
      </c>
      <c r="AA36" s="205">
        <f>'Core Indicators'!FF36</f>
        <v>2</v>
      </c>
      <c r="AB36" s="205">
        <f t="shared" si="26"/>
        <v>2</v>
      </c>
      <c r="AC36" s="186">
        <f>'Core Indicators'!GD36</f>
        <v>2</v>
      </c>
      <c r="AD36" s="186">
        <f>'Core Indicators'!GL36</f>
        <v>2</v>
      </c>
      <c r="AE36" s="186">
        <f>'Core Indicators'!GT36</f>
        <v>2</v>
      </c>
      <c r="AF36" s="186">
        <f>'Core Indicators'!HB36</f>
        <v>2</v>
      </c>
      <c r="AG36" s="186">
        <f t="shared" si="27"/>
        <v>2</v>
      </c>
      <c r="AH36" s="186">
        <f>'Core Indicators'!HJ36</f>
        <v>2</v>
      </c>
      <c r="AI36" s="186">
        <f>'Core Indicators'!HR36</f>
        <v>2</v>
      </c>
      <c r="AJ36" s="186">
        <f t="shared" si="28"/>
        <v>2</v>
      </c>
      <c r="AK36" s="186">
        <f>'Core Indicators'!HZ36</f>
        <v>2</v>
      </c>
      <c r="AL36" s="186">
        <f>'Core Indicators'!IH36</f>
        <v>2</v>
      </c>
      <c r="AM36" s="186">
        <f>'Core Indicators'!IP36</f>
        <v>2</v>
      </c>
      <c r="AN36" s="186">
        <f t="shared" si="29"/>
        <v>2</v>
      </c>
    </row>
    <row r="37" spans="1:40" x14ac:dyDescent="0.25">
      <c r="A37" s="205" t="str">
        <f>Lists!C:C</f>
        <v>GTM001</v>
      </c>
      <c r="B37" s="251">
        <f t="shared" si="15"/>
        <v>1.8</v>
      </c>
      <c r="C37" s="165">
        <f t="shared" si="16"/>
        <v>0</v>
      </c>
      <c r="D37" s="274">
        <f t="shared" si="17"/>
        <v>1.7</v>
      </c>
      <c r="E37" s="205">
        <f>'Core Indicators'!R37</f>
        <v>2</v>
      </c>
      <c r="F37" s="205">
        <f>'Core Indicators'!Z37</f>
        <v>2</v>
      </c>
      <c r="G37" s="165">
        <f t="shared" si="18"/>
        <v>2</v>
      </c>
      <c r="H37" s="205">
        <f>'Core Indicators'!AH37</f>
        <v>1</v>
      </c>
      <c r="I37" s="205">
        <f>'Core Indicators'!AP37</f>
        <v>2</v>
      </c>
      <c r="J37" s="205">
        <f>'Core Indicators'!BN37</f>
        <v>2</v>
      </c>
      <c r="K37" s="205">
        <f t="shared" si="19"/>
        <v>2</v>
      </c>
      <c r="L37" s="251">
        <f t="shared" si="20"/>
        <v>1.5</v>
      </c>
      <c r="M37" s="274">
        <f t="shared" si="21"/>
        <v>2</v>
      </c>
      <c r="N37" s="206">
        <f>'Core Indicators'!DJ37</f>
        <v>2</v>
      </c>
      <c r="O37" s="206">
        <f>'Core Indicators'!DR37</f>
        <v>2</v>
      </c>
      <c r="P37" s="206">
        <f>'Core Indicators'!DZ37</f>
        <v>2</v>
      </c>
      <c r="Q37" s="206">
        <f>'Core Indicators'!EH37</f>
        <v>2</v>
      </c>
      <c r="R37" s="206">
        <f>'Core Indicators'!EP37</f>
        <v>2</v>
      </c>
      <c r="S37" s="165">
        <f t="shared" si="22"/>
        <v>1.6</v>
      </c>
      <c r="T37" s="165">
        <f t="shared" si="23"/>
        <v>1.1666666666666667</v>
      </c>
      <c r="U37" s="205">
        <v>1</v>
      </c>
      <c r="V37" s="205">
        <v>1</v>
      </c>
      <c r="W37" s="205">
        <f>'Core Indicators'!EX37</f>
        <v>2</v>
      </c>
      <c r="X37" s="165">
        <f t="shared" si="24"/>
        <v>1.5</v>
      </c>
      <c r="Y37" s="205">
        <v>1</v>
      </c>
      <c r="Z37" s="165">
        <f t="shared" si="25"/>
        <v>2</v>
      </c>
      <c r="AA37" s="205">
        <f>'Core Indicators'!FF37</f>
        <v>2</v>
      </c>
      <c r="AB37" s="205">
        <f t="shared" si="26"/>
        <v>2</v>
      </c>
      <c r="AC37" s="186">
        <f>'Core Indicators'!GD37</f>
        <v>2</v>
      </c>
      <c r="AD37" s="186">
        <f>'Core Indicators'!GL37</f>
        <v>2</v>
      </c>
      <c r="AE37" s="186">
        <f>'Core Indicators'!GT37</f>
        <v>2</v>
      </c>
      <c r="AF37" s="186">
        <f>'Core Indicators'!HB37</f>
        <v>2</v>
      </c>
      <c r="AG37" s="186">
        <f t="shared" si="27"/>
        <v>2</v>
      </c>
      <c r="AH37" s="186">
        <f>'Core Indicators'!HJ37</f>
        <v>2</v>
      </c>
      <c r="AI37" s="186">
        <f>'Core Indicators'!HR37</f>
        <v>2</v>
      </c>
      <c r="AJ37" s="186">
        <f t="shared" si="28"/>
        <v>2</v>
      </c>
      <c r="AK37" s="186">
        <f>'Core Indicators'!HZ37</f>
        <v>2</v>
      </c>
      <c r="AL37" s="186">
        <f>'Core Indicators'!IH37</f>
        <v>2</v>
      </c>
      <c r="AM37" s="186">
        <f>'Core Indicators'!IP37</f>
        <v>2</v>
      </c>
      <c r="AN37" s="186">
        <f t="shared" si="29"/>
        <v>2</v>
      </c>
    </row>
    <row r="38" spans="1:40" x14ac:dyDescent="0.25">
      <c r="A38" s="205" t="str">
        <f>Lists!C:C</f>
        <v>HND001</v>
      </c>
      <c r="B38" s="251">
        <f t="shared" si="15"/>
        <v>1.8</v>
      </c>
      <c r="C38" s="165">
        <f t="shared" si="16"/>
        <v>0</v>
      </c>
      <c r="D38" s="274">
        <f t="shared" si="17"/>
        <v>1.7</v>
      </c>
      <c r="E38" s="205">
        <f>'Core Indicators'!R38</f>
        <v>2</v>
      </c>
      <c r="F38" s="205">
        <f>'Core Indicators'!Z38</f>
        <v>2</v>
      </c>
      <c r="G38" s="165">
        <f t="shared" si="18"/>
        <v>2</v>
      </c>
      <c r="H38" s="205">
        <f>'Core Indicators'!AH38</f>
        <v>1</v>
      </c>
      <c r="I38" s="205">
        <f>'Core Indicators'!AP38</f>
        <v>2</v>
      </c>
      <c r="J38" s="205">
        <f>'Core Indicators'!BN38</f>
        <v>2</v>
      </c>
      <c r="K38" s="205">
        <f t="shared" si="19"/>
        <v>2</v>
      </c>
      <c r="L38" s="251">
        <f t="shared" si="20"/>
        <v>1.5</v>
      </c>
      <c r="M38" s="274">
        <f t="shared" si="21"/>
        <v>2</v>
      </c>
      <c r="N38" s="206">
        <f>'Core Indicators'!DJ38</f>
        <v>2</v>
      </c>
      <c r="O38" s="206">
        <f>'Core Indicators'!DR38</f>
        <v>2</v>
      </c>
      <c r="P38" s="206">
        <f>'Core Indicators'!DZ38</f>
        <v>2</v>
      </c>
      <c r="Q38" s="206">
        <f>'Core Indicators'!EH38</f>
        <v>2</v>
      </c>
      <c r="R38" s="206">
        <f>'Core Indicators'!EP38</f>
        <v>2</v>
      </c>
      <c r="S38" s="165">
        <f t="shared" si="22"/>
        <v>1.6</v>
      </c>
      <c r="T38" s="165">
        <f t="shared" si="23"/>
        <v>1.1666666666666667</v>
      </c>
      <c r="U38" s="205">
        <v>1</v>
      </c>
      <c r="V38" s="205">
        <v>1</v>
      </c>
      <c r="W38" s="205">
        <f>'Core Indicators'!EX38</f>
        <v>2</v>
      </c>
      <c r="X38" s="165">
        <f t="shared" si="24"/>
        <v>1.5</v>
      </c>
      <c r="Y38" s="205">
        <v>1</v>
      </c>
      <c r="Z38" s="165">
        <f t="shared" si="25"/>
        <v>2</v>
      </c>
      <c r="AA38" s="205">
        <f>'Core Indicators'!FF38</f>
        <v>2</v>
      </c>
      <c r="AB38" s="205">
        <f t="shared" si="26"/>
        <v>2</v>
      </c>
      <c r="AC38" s="186">
        <f>'Core Indicators'!GD38</f>
        <v>2</v>
      </c>
      <c r="AD38" s="186">
        <f>'Core Indicators'!GL38</f>
        <v>2</v>
      </c>
      <c r="AE38" s="186">
        <f>'Core Indicators'!GT38</f>
        <v>2</v>
      </c>
      <c r="AF38" s="186">
        <f>'Core Indicators'!HB38</f>
        <v>2</v>
      </c>
      <c r="AG38" s="186">
        <f t="shared" si="27"/>
        <v>2</v>
      </c>
      <c r="AH38" s="186">
        <f>'Core Indicators'!HJ38</f>
        <v>2</v>
      </c>
      <c r="AI38" s="186">
        <f>'Core Indicators'!HR38</f>
        <v>2</v>
      </c>
      <c r="AJ38" s="186">
        <f t="shared" si="28"/>
        <v>2</v>
      </c>
      <c r="AK38" s="186">
        <f>'Core Indicators'!HZ38</f>
        <v>2</v>
      </c>
      <c r="AL38" s="186">
        <f>'Core Indicators'!IH38</f>
        <v>2</v>
      </c>
      <c r="AM38" s="186">
        <f>'Core Indicators'!IP38</f>
        <v>2</v>
      </c>
      <c r="AN38" s="186">
        <f t="shared" si="29"/>
        <v>2</v>
      </c>
    </row>
    <row r="39" spans="1:40" x14ac:dyDescent="0.25">
      <c r="A39" s="205" t="str">
        <f>Lists!C:C</f>
        <v>HTI001</v>
      </c>
      <c r="B39" s="251">
        <f t="shared" si="15"/>
        <v>2.2999999999999998</v>
      </c>
      <c r="C39" s="165">
        <f t="shared" si="16"/>
        <v>0</v>
      </c>
      <c r="D39" s="274">
        <f t="shared" si="17"/>
        <v>2.2000000000000002</v>
      </c>
      <c r="E39" s="205">
        <f>'Core Indicators'!R39</f>
        <v>1</v>
      </c>
      <c r="F39" s="205">
        <f>'Core Indicators'!Z39</f>
        <v>3</v>
      </c>
      <c r="G39" s="165">
        <f t="shared" si="18"/>
        <v>2.1</v>
      </c>
      <c r="H39" s="205">
        <f>'Core Indicators'!AH39</f>
        <v>2</v>
      </c>
      <c r="I39" s="205">
        <f>'Core Indicators'!AP39</f>
        <v>3</v>
      </c>
      <c r="J39" s="205">
        <f>'Core Indicators'!BN39</f>
        <v>2</v>
      </c>
      <c r="K39" s="205">
        <f t="shared" si="19"/>
        <v>2.5</v>
      </c>
      <c r="L39" s="251">
        <f t="shared" si="20"/>
        <v>2.2999999999999998</v>
      </c>
      <c r="M39" s="274">
        <f t="shared" si="21"/>
        <v>3</v>
      </c>
      <c r="N39" s="206">
        <f>'Core Indicators'!DJ39</f>
        <v>3</v>
      </c>
      <c r="O39" s="206">
        <f>'Core Indicators'!DR39</f>
        <v>3</v>
      </c>
      <c r="P39" s="206">
        <f>'Core Indicators'!DZ39</f>
        <v>3</v>
      </c>
      <c r="Q39" s="206">
        <f>'Core Indicators'!EH39</f>
        <v>3</v>
      </c>
      <c r="R39" s="206">
        <f>'Core Indicators'!EP39</f>
        <v>3</v>
      </c>
      <c r="S39" s="165">
        <f t="shared" si="22"/>
        <v>1.3</v>
      </c>
      <c r="T39" s="165">
        <f t="shared" si="23"/>
        <v>1.1666666666666667</v>
      </c>
      <c r="U39" s="205">
        <v>1</v>
      </c>
      <c r="V39" s="205">
        <v>1</v>
      </c>
      <c r="W39" s="205">
        <f>'Core Indicators'!EX39</f>
        <v>2</v>
      </c>
      <c r="X39" s="165">
        <f t="shared" si="24"/>
        <v>1.5</v>
      </c>
      <c r="Y39" s="205">
        <v>1</v>
      </c>
      <c r="Z39" s="165">
        <f t="shared" si="25"/>
        <v>1.5</v>
      </c>
      <c r="AA39" s="205">
        <f>'Core Indicators'!FF39</f>
        <v>1</v>
      </c>
      <c r="AB39" s="205">
        <f t="shared" si="26"/>
        <v>2</v>
      </c>
      <c r="AC39" s="186">
        <f>'Core Indicators'!GD39</f>
        <v>2</v>
      </c>
      <c r="AD39" s="186">
        <f>'Core Indicators'!GL39</f>
        <v>2</v>
      </c>
      <c r="AE39" s="186">
        <f>'Core Indicators'!GT39</f>
        <v>2</v>
      </c>
      <c r="AF39" s="186">
        <f>'Core Indicators'!HB39</f>
        <v>2</v>
      </c>
      <c r="AG39" s="186">
        <f t="shared" si="27"/>
        <v>2</v>
      </c>
      <c r="AH39" s="186">
        <f>'Core Indicators'!HJ39</f>
        <v>2</v>
      </c>
      <c r="AI39" s="186">
        <f>'Core Indicators'!HR39</f>
        <v>2</v>
      </c>
      <c r="AJ39" s="186">
        <f t="shared" si="28"/>
        <v>2</v>
      </c>
      <c r="AK39" s="186">
        <f>'Core Indicators'!HZ39</f>
        <v>2</v>
      </c>
      <c r="AL39" s="186">
        <f>'Core Indicators'!IH39</f>
        <v>2</v>
      </c>
      <c r="AM39" s="186">
        <f>'Core Indicators'!IP39</f>
        <v>2</v>
      </c>
      <c r="AN39" s="186">
        <f t="shared" si="29"/>
        <v>2</v>
      </c>
    </row>
    <row r="40" spans="1:40" x14ac:dyDescent="0.25">
      <c r="A40" s="205" t="str">
        <f>Lists!C:C</f>
        <v>HTI002</v>
      </c>
      <c r="B40" s="251">
        <f t="shared" si="15"/>
        <v>2.4</v>
      </c>
      <c r="C40" s="165">
        <f t="shared" si="16"/>
        <v>0</v>
      </c>
      <c r="D40" s="274">
        <f t="shared" si="17"/>
        <v>2.6</v>
      </c>
      <c r="E40" s="205">
        <f>'Core Indicators'!R40</f>
        <v>1</v>
      </c>
      <c r="F40" s="205">
        <f>'Core Indicators'!Z40</f>
        <v>2</v>
      </c>
      <c r="G40" s="165">
        <f t="shared" si="18"/>
        <v>1.5</v>
      </c>
      <c r="H40" s="205">
        <f>'Core Indicators'!AH40</f>
        <v>3</v>
      </c>
      <c r="I40" s="205">
        <f>'Core Indicators'!AP40</f>
        <v>3</v>
      </c>
      <c r="J40" s="205">
        <f>'Core Indicators'!BN40</f>
        <v>3</v>
      </c>
      <c r="K40" s="205">
        <f t="shared" si="19"/>
        <v>3</v>
      </c>
      <c r="L40" s="251">
        <f t="shared" si="20"/>
        <v>3</v>
      </c>
      <c r="M40" s="274">
        <f t="shared" si="21"/>
        <v>3</v>
      </c>
      <c r="N40" s="206">
        <f>'Core Indicators'!DJ40</f>
        <v>3</v>
      </c>
      <c r="O40" s="206">
        <f>'Core Indicators'!DR40</f>
        <v>3</v>
      </c>
      <c r="P40" s="206">
        <f>'Core Indicators'!DZ40</f>
        <v>3</v>
      </c>
      <c r="Q40" s="206">
        <f>'Core Indicators'!EH40</f>
        <v>3</v>
      </c>
      <c r="R40" s="206">
        <f>'Core Indicators'!EP40</f>
        <v>3</v>
      </c>
      <c r="S40" s="165">
        <f t="shared" si="22"/>
        <v>1.4</v>
      </c>
      <c r="T40" s="165">
        <f t="shared" si="23"/>
        <v>1.3333333333333333</v>
      </c>
      <c r="U40" s="205">
        <v>1</v>
      </c>
      <c r="V40" s="205">
        <v>1</v>
      </c>
      <c r="W40" s="205">
        <f>'Core Indicators'!EX40</f>
        <v>3</v>
      </c>
      <c r="X40" s="165">
        <f t="shared" si="24"/>
        <v>2</v>
      </c>
      <c r="Y40" s="205">
        <v>1</v>
      </c>
      <c r="Z40" s="165">
        <f t="shared" si="25"/>
        <v>1.5</v>
      </c>
      <c r="AA40" s="205">
        <f>'Core Indicators'!FF40</f>
        <v>1</v>
      </c>
      <c r="AB40" s="205">
        <f t="shared" si="26"/>
        <v>2</v>
      </c>
      <c r="AC40" s="186">
        <f>'Core Indicators'!GD40</f>
        <v>2</v>
      </c>
      <c r="AD40" s="186">
        <f>'Core Indicators'!GL40</f>
        <v>2</v>
      </c>
      <c r="AE40" s="186">
        <f>'Core Indicators'!GT40</f>
        <v>2</v>
      </c>
      <c r="AF40" s="186">
        <f>'Core Indicators'!HB40</f>
        <v>2</v>
      </c>
      <c r="AG40" s="186">
        <f t="shared" si="27"/>
        <v>2</v>
      </c>
      <c r="AH40" s="186">
        <f>'Core Indicators'!HJ40</f>
        <v>2</v>
      </c>
      <c r="AI40" s="186">
        <f>'Core Indicators'!HR40</f>
        <v>2</v>
      </c>
      <c r="AJ40" s="186">
        <f t="shared" si="28"/>
        <v>2</v>
      </c>
      <c r="AK40" s="186">
        <f>'Core Indicators'!HZ40</f>
        <v>2</v>
      </c>
      <c r="AL40" s="186">
        <f>'Core Indicators'!IH40</f>
        <v>2</v>
      </c>
      <c r="AM40" s="186">
        <f>'Core Indicators'!IP40</f>
        <v>2</v>
      </c>
      <c r="AN40" s="186">
        <f t="shared" si="29"/>
        <v>2</v>
      </c>
    </row>
    <row r="41" spans="1:40" x14ac:dyDescent="0.25">
      <c r="A41" s="205" t="str">
        <f>Lists!C:C</f>
        <v>IDN002</v>
      </c>
      <c r="B41" s="251">
        <f t="shared" si="15"/>
        <v>2.5</v>
      </c>
      <c r="C41" s="165">
        <f t="shared" si="16"/>
        <v>0</v>
      </c>
      <c r="D41" s="274">
        <f t="shared" si="17"/>
        <v>3</v>
      </c>
      <c r="E41" s="205">
        <f>'Core Indicators'!R41</f>
        <v>3</v>
      </c>
      <c r="F41" s="205">
        <f>'Core Indicators'!Z41</f>
        <v>3</v>
      </c>
      <c r="G41" s="165">
        <f t="shared" si="18"/>
        <v>3</v>
      </c>
      <c r="H41" s="205">
        <f>'Core Indicators'!AH41</f>
        <v>3</v>
      </c>
      <c r="I41" s="205">
        <f>'Core Indicators'!AP41</f>
        <v>3</v>
      </c>
      <c r="J41" s="205">
        <f>'Core Indicators'!BN41</f>
        <v>3</v>
      </c>
      <c r="K41" s="205">
        <f t="shared" si="19"/>
        <v>3</v>
      </c>
      <c r="L41" s="251">
        <f t="shared" si="20"/>
        <v>3</v>
      </c>
      <c r="M41" s="274">
        <f t="shared" si="21"/>
        <v>3</v>
      </c>
      <c r="N41" s="206">
        <f>'Core Indicators'!DJ41</f>
        <v>3</v>
      </c>
      <c r="O41" s="206" t="str">
        <f>'Core Indicators'!DR41</f>
        <v>x</v>
      </c>
      <c r="P41" s="206">
        <f>'Core Indicators'!DZ41</f>
        <v>3</v>
      </c>
      <c r="Q41" s="206" t="str">
        <f>'Core Indicators'!EH41</f>
        <v>x</v>
      </c>
      <c r="R41" s="206" t="str">
        <f>'Core Indicators'!EP41</f>
        <v>x</v>
      </c>
      <c r="S41" s="165">
        <f t="shared" si="22"/>
        <v>1.4</v>
      </c>
      <c r="T41" s="165">
        <f t="shared" si="23"/>
        <v>1.3333333333333333</v>
      </c>
      <c r="U41" s="205">
        <v>1</v>
      </c>
      <c r="V41" s="205">
        <v>1</v>
      </c>
      <c r="W41" s="205">
        <f>'Core Indicators'!EX41</f>
        <v>3</v>
      </c>
      <c r="X41" s="165">
        <f t="shared" si="24"/>
        <v>2</v>
      </c>
      <c r="Y41" s="205">
        <v>1</v>
      </c>
      <c r="Z41" s="165">
        <f t="shared" si="25"/>
        <v>1.5</v>
      </c>
      <c r="AA41" s="205">
        <f>'Core Indicators'!FF41</f>
        <v>1</v>
      </c>
      <c r="AB41" s="205">
        <f t="shared" si="26"/>
        <v>2</v>
      </c>
      <c r="AC41" s="186">
        <f>'Core Indicators'!GD41</f>
        <v>2</v>
      </c>
      <c r="AD41" s="186">
        <f>'Core Indicators'!GL41</f>
        <v>2</v>
      </c>
      <c r="AE41" s="186">
        <f>'Core Indicators'!GT41</f>
        <v>2</v>
      </c>
      <c r="AF41" s="186">
        <f>'Core Indicators'!HB41</f>
        <v>2</v>
      </c>
      <c r="AG41" s="186">
        <f t="shared" si="27"/>
        <v>2</v>
      </c>
      <c r="AH41" s="186">
        <f>'Core Indicators'!HJ41</f>
        <v>2</v>
      </c>
      <c r="AI41" s="186">
        <f>'Core Indicators'!HR41</f>
        <v>2</v>
      </c>
      <c r="AJ41" s="186">
        <f t="shared" si="28"/>
        <v>2</v>
      </c>
      <c r="AK41" s="186">
        <f>'Core Indicators'!HZ41</f>
        <v>2</v>
      </c>
      <c r="AL41" s="186">
        <f>'Core Indicators'!IH41</f>
        <v>2</v>
      </c>
      <c r="AM41" s="186">
        <f>'Core Indicators'!IP41</f>
        <v>2</v>
      </c>
      <c r="AN41" s="186">
        <f t="shared" si="29"/>
        <v>2</v>
      </c>
    </row>
    <row r="42" spans="1:40" x14ac:dyDescent="0.25">
      <c r="A42" s="205" t="str">
        <f>Lists!C:C</f>
        <v>IND002</v>
      </c>
      <c r="B42" s="251">
        <f t="shared" si="15"/>
        <v>2.1</v>
      </c>
      <c r="C42" s="165">
        <f t="shared" si="16"/>
        <v>3</v>
      </c>
      <c r="D42" s="274">
        <f t="shared" si="17"/>
        <v>2.7</v>
      </c>
      <c r="E42" s="205">
        <f>'Core Indicators'!R42</f>
        <v>2</v>
      </c>
      <c r="F42" s="205">
        <f>'Core Indicators'!Z42</f>
        <v>2</v>
      </c>
      <c r="G42" s="165">
        <f t="shared" si="18"/>
        <v>2</v>
      </c>
      <c r="H42" s="205" t="str">
        <f>'Core Indicators'!AH42</f>
        <v>x</v>
      </c>
      <c r="I42" s="205" t="str">
        <f>'Core Indicators'!AP42</f>
        <v>x</v>
      </c>
      <c r="J42" s="205">
        <f>'Core Indicators'!BN42</f>
        <v>3</v>
      </c>
      <c r="K42" s="205">
        <f t="shared" si="19"/>
        <v>3</v>
      </c>
      <c r="L42" s="251">
        <f t="shared" si="20"/>
        <v>3</v>
      </c>
      <c r="M42" s="274">
        <f t="shared" si="21"/>
        <v>2</v>
      </c>
      <c r="N42" s="206">
        <f>'Core Indicators'!DJ42</f>
        <v>2</v>
      </c>
      <c r="O42" s="206" t="str">
        <f>'Core Indicators'!DR42</f>
        <v>x</v>
      </c>
      <c r="P42" s="206" t="str">
        <f>'Core Indicators'!DZ42</f>
        <v>x</v>
      </c>
      <c r="Q42" s="206" t="str">
        <f>'Core Indicators'!EH42</f>
        <v>x</v>
      </c>
      <c r="R42" s="206" t="str">
        <f>'Core Indicators'!EP42</f>
        <v>x</v>
      </c>
      <c r="S42" s="165">
        <f t="shared" si="22"/>
        <v>1.6</v>
      </c>
      <c r="T42" s="165">
        <f t="shared" si="23"/>
        <v>1.1666666666666667</v>
      </c>
      <c r="U42" s="205">
        <v>1</v>
      </c>
      <c r="V42" s="205">
        <v>1</v>
      </c>
      <c r="W42" s="205">
        <f>'Core Indicators'!EX42</f>
        <v>2</v>
      </c>
      <c r="X42" s="165">
        <f t="shared" si="24"/>
        <v>1.5</v>
      </c>
      <c r="Y42" s="205">
        <v>1</v>
      </c>
      <c r="Z42" s="165">
        <f t="shared" si="25"/>
        <v>2</v>
      </c>
      <c r="AA42" s="205" t="str">
        <f>'Core Indicators'!FF42</f>
        <v>x</v>
      </c>
      <c r="AB42" s="205">
        <f t="shared" si="26"/>
        <v>2</v>
      </c>
      <c r="AC42" s="186">
        <f>'Core Indicators'!GD42</f>
        <v>2</v>
      </c>
      <c r="AD42" s="186">
        <f>'Core Indicators'!GL42</f>
        <v>2</v>
      </c>
      <c r="AE42" s="186">
        <f>'Core Indicators'!GT42</f>
        <v>2</v>
      </c>
      <c r="AF42" s="186">
        <f>'Core Indicators'!HB42</f>
        <v>2</v>
      </c>
      <c r="AG42" s="186">
        <f t="shared" si="27"/>
        <v>2</v>
      </c>
      <c r="AH42" s="186">
        <f>'Core Indicators'!HJ42</f>
        <v>2</v>
      </c>
      <c r="AI42" s="186">
        <f>'Core Indicators'!HR42</f>
        <v>2</v>
      </c>
      <c r="AJ42" s="186">
        <f t="shared" si="28"/>
        <v>2</v>
      </c>
      <c r="AK42" s="186">
        <f>'Core Indicators'!HZ42</f>
        <v>2</v>
      </c>
      <c r="AL42" s="186">
        <f>'Core Indicators'!IH42</f>
        <v>2</v>
      </c>
      <c r="AM42" s="186">
        <f>'Core Indicators'!IP42</f>
        <v>2</v>
      </c>
      <c r="AN42" s="186">
        <f t="shared" si="29"/>
        <v>2</v>
      </c>
    </row>
    <row r="43" spans="1:40" x14ac:dyDescent="0.25">
      <c r="A43" s="205" t="str">
        <f>Lists!C:C</f>
        <v>IRN004</v>
      </c>
      <c r="B43" s="251">
        <f t="shared" si="15"/>
        <v>2.7</v>
      </c>
      <c r="C43" s="165">
        <f t="shared" si="16"/>
        <v>0</v>
      </c>
      <c r="D43" s="274">
        <f t="shared" si="17"/>
        <v>3</v>
      </c>
      <c r="E43" s="205">
        <f>'Core Indicators'!R43</f>
        <v>3</v>
      </c>
      <c r="F43" s="205">
        <f>'Core Indicators'!Z43</f>
        <v>3</v>
      </c>
      <c r="G43" s="165">
        <f t="shared" si="18"/>
        <v>3</v>
      </c>
      <c r="H43" s="205">
        <f>'Core Indicators'!AH43</f>
        <v>3</v>
      </c>
      <c r="I43" s="205">
        <f>'Core Indicators'!AP43</f>
        <v>3</v>
      </c>
      <c r="J43" s="205">
        <f>'Core Indicators'!BN43</f>
        <v>3</v>
      </c>
      <c r="K43" s="205">
        <f t="shared" si="19"/>
        <v>3</v>
      </c>
      <c r="L43" s="251">
        <f t="shared" si="20"/>
        <v>3</v>
      </c>
      <c r="M43" s="274">
        <f t="shared" si="21"/>
        <v>3</v>
      </c>
      <c r="N43" s="206">
        <f>'Core Indicators'!DJ43</f>
        <v>3</v>
      </c>
      <c r="O43" s="206">
        <f>'Core Indicators'!DR43</f>
        <v>3</v>
      </c>
      <c r="P43" s="206">
        <f>'Core Indicators'!DZ43</f>
        <v>3</v>
      </c>
      <c r="Q43" s="206">
        <f>'Core Indicators'!EH43</f>
        <v>3</v>
      </c>
      <c r="R43" s="206">
        <f>'Core Indicators'!EP43</f>
        <v>3</v>
      </c>
      <c r="S43" s="165">
        <f t="shared" si="22"/>
        <v>1.9</v>
      </c>
      <c r="T43" s="165">
        <f t="shared" si="23"/>
        <v>1.3333333333333333</v>
      </c>
      <c r="U43" s="205">
        <v>1</v>
      </c>
      <c r="V43" s="205">
        <v>1</v>
      </c>
      <c r="W43" s="205">
        <f>'Core Indicators'!EX43</f>
        <v>3</v>
      </c>
      <c r="X43" s="165">
        <f t="shared" si="24"/>
        <v>2</v>
      </c>
      <c r="Y43" s="205">
        <v>1</v>
      </c>
      <c r="Z43" s="165">
        <f t="shared" si="25"/>
        <v>2.5</v>
      </c>
      <c r="AA43" s="205">
        <f>'Core Indicators'!FF43</f>
        <v>3</v>
      </c>
      <c r="AB43" s="205">
        <f t="shared" si="26"/>
        <v>2</v>
      </c>
      <c r="AC43" s="186">
        <f>'Core Indicators'!GD43</f>
        <v>2</v>
      </c>
      <c r="AD43" s="186">
        <f>'Core Indicators'!GL43</f>
        <v>2</v>
      </c>
      <c r="AE43" s="186">
        <f>'Core Indicators'!GT43</f>
        <v>2</v>
      </c>
      <c r="AF43" s="186">
        <f>'Core Indicators'!HB43</f>
        <v>2</v>
      </c>
      <c r="AG43" s="186">
        <f t="shared" si="27"/>
        <v>2</v>
      </c>
      <c r="AH43" s="186">
        <f>'Core Indicators'!HJ43</f>
        <v>2</v>
      </c>
      <c r="AI43" s="186">
        <f>'Core Indicators'!HR43</f>
        <v>2</v>
      </c>
      <c r="AJ43" s="186">
        <f t="shared" si="28"/>
        <v>2</v>
      </c>
      <c r="AK43" s="186">
        <f>'Core Indicators'!HZ43</f>
        <v>2</v>
      </c>
      <c r="AL43" s="186">
        <f>'Core Indicators'!IH43</f>
        <v>2</v>
      </c>
      <c r="AM43" s="186">
        <f>'Core Indicators'!IP43</f>
        <v>2</v>
      </c>
      <c r="AN43" s="186">
        <f t="shared" si="29"/>
        <v>2</v>
      </c>
    </row>
    <row r="44" spans="1:40" x14ac:dyDescent="0.25">
      <c r="A44" s="205" t="str">
        <f>Lists!C:C</f>
        <v>IRQ001</v>
      </c>
      <c r="B44" s="251">
        <f t="shared" si="15"/>
        <v>2.5</v>
      </c>
      <c r="C44" s="165">
        <f t="shared" si="16"/>
        <v>0</v>
      </c>
      <c r="D44" s="274">
        <f t="shared" si="17"/>
        <v>2.8</v>
      </c>
      <c r="E44" s="205">
        <f>'Core Indicators'!R44</f>
        <v>2</v>
      </c>
      <c r="F44" s="205">
        <f>'Core Indicators'!Z44</f>
        <v>3</v>
      </c>
      <c r="G44" s="165">
        <f t="shared" si="18"/>
        <v>2.5</v>
      </c>
      <c r="H44" s="205">
        <f>'Core Indicators'!AH44</f>
        <v>3</v>
      </c>
      <c r="I44" s="205">
        <f>'Core Indicators'!AP44</f>
        <v>3</v>
      </c>
      <c r="J44" s="205">
        <f>'Core Indicators'!BN44</f>
        <v>3</v>
      </c>
      <c r="K44" s="205">
        <f t="shared" si="19"/>
        <v>3</v>
      </c>
      <c r="L44" s="251">
        <f t="shared" si="20"/>
        <v>3</v>
      </c>
      <c r="M44" s="274">
        <f t="shared" si="21"/>
        <v>3</v>
      </c>
      <c r="N44" s="206">
        <f>'Core Indicators'!DJ44</f>
        <v>3</v>
      </c>
      <c r="O44" s="206">
        <f>'Core Indicators'!DR44</f>
        <v>3</v>
      </c>
      <c r="P44" s="206">
        <f>'Core Indicators'!DZ44</f>
        <v>3</v>
      </c>
      <c r="Q44" s="206">
        <f>'Core Indicators'!EH44</f>
        <v>3</v>
      </c>
      <c r="R44" s="206">
        <f>'Core Indicators'!EP44</f>
        <v>3</v>
      </c>
      <c r="S44" s="165">
        <f t="shared" si="22"/>
        <v>1.4</v>
      </c>
      <c r="T44" s="165">
        <f t="shared" si="23"/>
        <v>1.3333333333333333</v>
      </c>
      <c r="U44" s="205">
        <v>1</v>
      </c>
      <c r="V44" s="205">
        <v>1</v>
      </c>
      <c r="W44" s="205">
        <f>'Core Indicators'!EX44</f>
        <v>3</v>
      </c>
      <c r="X44" s="165">
        <f t="shared" si="24"/>
        <v>2</v>
      </c>
      <c r="Y44" s="205">
        <v>1</v>
      </c>
      <c r="Z44" s="165">
        <f t="shared" si="25"/>
        <v>1.5</v>
      </c>
      <c r="AA44" s="205">
        <f>'Core Indicators'!FF44</f>
        <v>1</v>
      </c>
      <c r="AB44" s="205">
        <f t="shared" si="26"/>
        <v>2</v>
      </c>
      <c r="AC44" s="186">
        <f>'Core Indicators'!GD44</f>
        <v>2</v>
      </c>
      <c r="AD44" s="186">
        <f>'Core Indicators'!GL44</f>
        <v>2</v>
      </c>
      <c r="AE44" s="186">
        <f>'Core Indicators'!GT44</f>
        <v>2</v>
      </c>
      <c r="AF44" s="186">
        <f>'Core Indicators'!HB44</f>
        <v>2</v>
      </c>
      <c r="AG44" s="186">
        <f t="shared" si="27"/>
        <v>2</v>
      </c>
      <c r="AH44" s="186">
        <f>'Core Indicators'!HJ44</f>
        <v>2</v>
      </c>
      <c r="AI44" s="186">
        <f>'Core Indicators'!HR44</f>
        <v>2</v>
      </c>
      <c r="AJ44" s="186">
        <f t="shared" si="28"/>
        <v>2</v>
      </c>
      <c r="AK44" s="186">
        <f>'Core Indicators'!HZ44</f>
        <v>2</v>
      </c>
      <c r="AL44" s="186">
        <f>'Core Indicators'!IH44</f>
        <v>2</v>
      </c>
      <c r="AM44" s="186">
        <f>'Core Indicators'!IP44</f>
        <v>2</v>
      </c>
      <c r="AN44" s="186">
        <f t="shared" si="29"/>
        <v>2</v>
      </c>
    </row>
    <row r="45" spans="1:40" x14ac:dyDescent="0.25">
      <c r="A45" s="205" t="str">
        <f>Lists!C:C</f>
        <v>IRQ002</v>
      </c>
      <c r="B45" s="251">
        <f t="shared" si="15"/>
        <v>1.6</v>
      </c>
      <c r="C45" s="165">
        <f t="shared" si="16"/>
        <v>0</v>
      </c>
      <c r="D45" s="274">
        <f t="shared" si="17"/>
        <v>2.7</v>
      </c>
      <c r="E45" s="205">
        <f>'Core Indicators'!R45</f>
        <v>2</v>
      </c>
      <c r="F45" s="205">
        <f>'Core Indicators'!Z45</f>
        <v>3</v>
      </c>
      <c r="G45" s="165">
        <f t="shared" si="18"/>
        <v>2.5</v>
      </c>
      <c r="H45" s="205">
        <f>'Core Indicators'!AH45</f>
        <v>3</v>
      </c>
      <c r="I45" s="205">
        <f>'Core Indicators'!AP45</f>
        <v>2</v>
      </c>
      <c r="J45" s="205">
        <f>'Core Indicators'!BN45</f>
        <v>3</v>
      </c>
      <c r="K45" s="205">
        <f t="shared" si="19"/>
        <v>2.5</v>
      </c>
      <c r="L45" s="251">
        <f t="shared" si="20"/>
        <v>2.8</v>
      </c>
      <c r="M45" s="274">
        <f t="shared" si="21"/>
        <v>1</v>
      </c>
      <c r="N45" s="206">
        <f>'Core Indicators'!DJ45</f>
        <v>1</v>
      </c>
      <c r="O45" s="206">
        <f>'Core Indicators'!DR45</f>
        <v>1</v>
      </c>
      <c r="P45" s="206">
        <f>'Core Indicators'!DZ45</f>
        <v>1</v>
      </c>
      <c r="Q45" s="206">
        <f>'Core Indicators'!EH45</f>
        <v>1</v>
      </c>
      <c r="R45" s="206">
        <f>'Core Indicators'!EP45</f>
        <v>1</v>
      </c>
      <c r="S45" s="165">
        <f t="shared" si="22"/>
        <v>1.4</v>
      </c>
      <c r="T45" s="165">
        <f t="shared" si="23"/>
        <v>1.3333333333333333</v>
      </c>
      <c r="U45" s="205">
        <v>1</v>
      </c>
      <c r="V45" s="205">
        <v>1</v>
      </c>
      <c r="W45" s="205">
        <f>'Core Indicators'!EX45</f>
        <v>3</v>
      </c>
      <c r="X45" s="165">
        <f t="shared" si="24"/>
        <v>2</v>
      </c>
      <c r="Y45" s="205">
        <v>1</v>
      </c>
      <c r="Z45" s="165">
        <f t="shared" si="25"/>
        <v>1.5</v>
      </c>
      <c r="AA45" s="205">
        <f>'Core Indicators'!FF45</f>
        <v>1</v>
      </c>
      <c r="AB45" s="205">
        <f t="shared" si="26"/>
        <v>2</v>
      </c>
      <c r="AC45" s="186">
        <f>'Core Indicators'!GD45</f>
        <v>2</v>
      </c>
      <c r="AD45" s="186">
        <f>'Core Indicators'!GL45</f>
        <v>2</v>
      </c>
      <c r="AE45" s="186">
        <f>'Core Indicators'!GT45</f>
        <v>2</v>
      </c>
      <c r="AF45" s="186">
        <f>'Core Indicators'!HB45</f>
        <v>2</v>
      </c>
      <c r="AG45" s="186">
        <f t="shared" si="27"/>
        <v>2</v>
      </c>
      <c r="AH45" s="186">
        <f>'Core Indicators'!HJ45</f>
        <v>2</v>
      </c>
      <c r="AI45" s="186">
        <f>'Core Indicators'!HR45</f>
        <v>2</v>
      </c>
      <c r="AJ45" s="186">
        <f t="shared" si="28"/>
        <v>2</v>
      </c>
      <c r="AK45" s="186">
        <f>'Core Indicators'!HZ45</f>
        <v>2</v>
      </c>
      <c r="AL45" s="186">
        <f>'Core Indicators'!IH45</f>
        <v>2</v>
      </c>
      <c r="AM45" s="186">
        <f>'Core Indicators'!IP45</f>
        <v>2</v>
      </c>
      <c r="AN45" s="186">
        <f t="shared" si="29"/>
        <v>2</v>
      </c>
    </row>
    <row r="46" spans="1:40" x14ac:dyDescent="0.25">
      <c r="A46" s="205" t="str">
        <f>Lists!C:C</f>
        <v>IRQ003</v>
      </c>
      <c r="B46" s="251">
        <f t="shared" si="15"/>
        <v>2.4</v>
      </c>
      <c r="C46" s="165">
        <f t="shared" si="16"/>
        <v>1</v>
      </c>
      <c r="D46" s="274">
        <f t="shared" si="17"/>
        <v>2.2000000000000002</v>
      </c>
      <c r="E46" s="205">
        <f>'Core Indicators'!R46</f>
        <v>2</v>
      </c>
      <c r="F46" s="205">
        <f>'Core Indicators'!Z46</f>
        <v>3</v>
      </c>
      <c r="G46" s="165">
        <f t="shared" si="18"/>
        <v>2.5</v>
      </c>
      <c r="H46" s="205">
        <f>'Core Indicators'!AH46</f>
        <v>2</v>
      </c>
      <c r="I46" s="205">
        <f>'Core Indicators'!AP46</f>
        <v>2</v>
      </c>
      <c r="J46" s="205" t="str">
        <f>'Core Indicators'!BN46</f>
        <v>x</v>
      </c>
      <c r="K46" s="205">
        <f t="shared" si="19"/>
        <v>2</v>
      </c>
      <c r="L46" s="251">
        <f t="shared" si="20"/>
        <v>2</v>
      </c>
      <c r="M46" s="274">
        <f t="shared" si="21"/>
        <v>3</v>
      </c>
      <c r="N46" s="206">
        <f>'Core Indicators'!DJ46</f>
        <v>3</v>
      </c>
      <c r="O46" s="206">
        <f>'Core Indicators'!DR46</f>
        <v>3</v>
      </c>
      <c r="P46" s="206">
        <f>'Core Indicators'!DZ46</f>
        <v>3</v>
      </c>
      <c r="Q46" s="206">
        <f>'Core Indicators'!EH46</f>
        <v>3</v>
      </c>
      <c r="R46" s="206">
        <f>'Core Indicators'!EP46</f>
        <v>3</v>
      </c>
      <c r="S46" s="165">
        <f t="shared" si="22"/>
        <v>1.7</v>
      </c>
      <c r="T46" s="165">
        <f t="shared" si="23"/>
        <v>1.3333333333333333</v>
      </c>
      <c r="U46" s="205">
        <v>1</v>
      </c>
      <c r="V46" s="205">
        <v>1</v>
      </c>
      <c r="W46" s="205">
        <f>'Core Indicators'!EX46</f>
        <v>3</v>
      </c>
      <c r="X46" s="165">
        <f t="shared" si="24"/>
        <v>2</v>
      </c>
      <c r="Y46" s="205">
        <v>1</v>
      </c>
      <c r="Z46" s="165">
        <f t="shared" si="25"/>
        <v>2</v>
      </c>
      <c r="AA46" s="205">
        <f>'Core Indicators'!FF46</f>
        <v>2</v>
      </c>
      <c r="AB46" s="205">
        <f t="shared" si="26"/>
        <v>2</v>
      </c>
      <c r="AC46" s="186">
        <f>'Core Indicators'!GD46</f>
        <v>2</v>
      </c>
      <c r="AD46" s="186">
        <f>'Core Indicators'!GL46</f>
        <v>2</v>
      </c>
      <c r="AE46" s="186">
        <f>'Core Indicators'!GT46</f>
        <v>2</v>
      </c>
      <c r="AF46" s="186">
        <f>'Core Indicators'!HB46</f>
        <v>2</v>
      </c>
      <c r="AG46" s="186">
        <f t="shared" si="27"/>
        <v>2</v>
      </c>
      <c r="AH46" s="186">
        <f>'Core Indicators'!HJ46</f>
        <v>2</v>
      </c>
      <c r="AI46" s="186">
        <f>'Core Indicators'!HR46</f>
        <v>2</v>
      </c>
      <c r="AJ46" s="186">
        <f t="shared" si="28"/>
        <v>2</v>
      </c>
      <c r="AK46" s="186">
        <f>'Core Indicators'!HZ46</f>
        <v>2</v>
      </c>
      <c r="AL46" s="186">
        <f>'Core Indicators'!IH46</f>
        <v>2</v>
      </c>
      <c r="AM46" s="186">
        <f>'Core Indicators'!IP46</f>
        <v>2</v>
      </c>
      <c r="AN46" s="186">
        <f t="shared" si="29"/>
        <v>2</v>
      </c>
    </row>
    <row r="47" spans="1:40" x14ac:dyDescent="0.25">
      <c r="A47" s="205" t="str">
        <f>Lists!C:C</f>
        <v>ITA002</v>
      </c>
      <c r="B47" s="251">
        <f t="shared" si="15"/>
        <v>1.9</v>
      </c>
      <c r="C47" s="165">
        <f t="shared" si="16"/>
        <v>0</v>
      </c>
      <c r="D47" s="274">
        <f t="shared" si="17"/>
        <v>2</v>
      </c>
      <c r="E47" s="205">
        <f>'Core Indicators'!R47</f>
        <v>2</v>
      </c>
      <c r="F47" s="205">
        <f>'Core Indicators'!Z47</f>
        <v>2</v>
      </c>
      <c r="G47" s="165">
        <f t="shared" si="18"/>
        <v>2</v>
      </c>
      <c r="H47" s="205">
        <f>'Core Indicators'!AH47</f>
        <v>2</v>
      </c>
      <c r="I47" s="205">
        <f>'Core Indicators'!AP47</f>
        <v>2</v>
      </c>
      <c r="J47" s="205">
        <f>'Core Indicators'!BN47</f>
        <v>2</v>
      </c>
      <c r="K47" s="205">
        <f t="shared" si="19"/>
        <v>2</v>
      </c>
      <c r="L47" s="251">
        <f t="shared" si="20"/>
        <v>2</v>
      </c>
      <c r="M47" s="274">
        <f t="shared" si="21"/>
        <v>2</v>
      </c>
      <c r="N47" s="206">
        <f>'Core Indicators'!DJ47</f>
        <v>2</v>
      </c>
      <c r="O47" s="206">
        <f>'Core Indicators'!DR47</f>
        <v>2</v>
      </c>
      <c r="P47" s="206">
        <f>'Core Indicators'!DZ47</f>
        <v>2</v>
      </c>
      <c r="Q47" s="206">
        <f>'Core Indicators'!EH47</f>
        <v>2</v>
      </c>
      <c r="R47" s="206">
        <f>'Core Indicators'!EP47</f>
        <v>2</v>
      </c>
      <c r="S47" s="165">
        <f t="shared" si="22"/>
        <v>1.6</v>
      </c>
      <c r="T47" s="165">
        <f t="shared" si="23"/>
        <v>1.1666666666666667</v>
      </c>
      <c r="U47" s="205">
        <v>1</v>
      </c>
      <c r="V47" s="205">
        <v>1</v>
      </c>
      <c r="W47" s="205">
        <f>'Core Indicators'!EX47</f>
        <v>2</v>
      </c>
      <c r="X47" s="165">
        <f t="shared" si="24"/>
        <v>1.5</v>
      </c>
      <c r="Y47" s="205">
        <v>1</v>
      </c>
      <c r="Z47" s="165">
        <f t="shared" si="25"/>
        <v>2</v>
      </c>
      <c r="AA47" s="205">
        <f>'Core Indicators'!FF47</f>
        <v>2</v>
      </c>
      <c r="AB47" s="205">
        <f t="shared" si="26"/>
        <v>2</v>
      </c>
      <c r="AC47" s="186">
        <f>'Core Indicators'!GD47</f>
        <v>2</v>
      </c>
      <c r="AD47" s="186">
        <f>'Core Indicators'!GL47</f>
        <v>2</v>
      </c>
      <c r="AE47" s="186">
        <f>'Core Indicators'!GT47</f>
        <v>2</v>
      </c>
      <c r="AF47" s="186">
        <f>'Core Indicators'!HB47</f>
        <v>2</v>
      </c>
      <c r="AG47" s="186">
        <f t="shared" si="27"/>
        <v>2</v>
      </c>
      <c r="AH47" s="186">
        <f>'Core Indicators'!HJ47</f>
        <v>2</v>
      </c>
      <c r="AI47" s="186">
        <f>'Core Indicators'!HR47</f>
        <v>2</v>
      </c>
      <c r="AJ47" s="186">
        <f t="shared" si="28"/>
        <v>2</v>
      </c>
      <c r="AK47" s="186">
        <f>'Core Indicators'!HZ47</f>
        <v>2</v>
      </c>
      <c r="AL47" s="186">
        <f>'Core Indicators'!IH47</f>
        <v>2</v>
      </c>
      <c r="AM47" s="186">
        <f>'Core Indicators'!IP47</f>
        <v>2</v>
      </c>
      <c r="AN47" s="186">
        <f t="shared" si="29"/>
        <v>2</v>
      </c>
    </row>
    <row r="48" spans="1:40" x14ac:dyDescent="0.25">
      <c r="A48" s="205" t="str">
        <f>Lists!C:C</f>
        <v>JOR002</v>
      </c>
      <c r="B48" s="251">
        <f t="shared" si="15"/>
        <v>2.5</v>
      </c>
      <c r="C48" s="165">
        <f t="shared" si="16"/>
        <v>0</v>
      </c>
      <c r="D48" s="274">
        <f t="shared" si="17"/>
        <v>2.6</v>
      </c>
      <c r="E48" s="205">
        <f>'Core Indicators'!R48</f>
        <v>1</v>
      </c>
      <c r="F48" s="205">
        <f>'Core Indicators'!Z48</f>
        <v>2</v>
      </c>
      <c r="G48" s="165">
        <f t="shared" si="18"/>
        <v>1.5</v>
      </c>
      <c r="H48" s="205">
        <f>'Core Indicators'!AH48</f>
        <v>3</v>
      </c>
      <c r="I48" s="205">
        <f>'Core Indicators'!AP48</f>
        <v>3</v>
      </c>
      <c r="J48" s="205">
        <f>'Core Indicators'!BN48</f>
        <v>3</v>
      </c>
      <c r="K48" s="205">
        <f t="shared" si="19"/>
        <v>3</v>
      </c>
      <c r="L48" s="251">
        <f t="shared" si="20"/>
        <v>3</v>
      </c>
      <c r="M48" s="274">
        <f t="shared" si="21"/>
        <v>3</v>
      </c>
      <c r="N48" s="206">
        <f>'Core Indicators'!DJ48</f>
        <v>3</v>
      </c>
      <c r="O48" s="206">
        <f>'Core Indicators'!DR48</f>
        <v>3</v>
      </c>
      <c r="P48" s="206">
        <f>'Core Indicators'!DZ48</f>
        <v>3</v>
      </c>
      <c r="Q48" s="206">
        <f>'Core Indicators'!EH48</f>
        <v>3</v>
      </c>
      <c r="R48" s="206">
        <f>'Core Indicators'!EP48</f>
        <v>3</v>
      </c>
      <c r="S48" s="165">
        <f t="shared" si="22"/>
        <v>1.7</v>
      </c>
      <c r="T48" s="165">
        <f t="shared" si="23"/>
        <v>1.3333333333333333</v>
      </c>
      <c r="U48" s="205">
        <v>1</v>
      </c>
      <c r="V48" s="205">
        <v>1</v>
      </c>
      <c r="W48" s="205">
        <f>'Core Indicators'!EX48</f>
        <v>3</v>
      </c>
      <c r="X48" s="165">
        <f t="shared" si="24"/>
        <v>2</v>
      </c>
      <c r="Y48" s="205">
        <v>1</v>
      </c>
      <c r="Z48" s="165">
        <f t="shared" si="25"/>
        <v>2</v>
      </c>
      <c r="AA48" s="205">
        <f>'Core Indicators'!FF48</f>
        <v>2</v>
      </c>
      <c r="AB48" s="205">
        <f t="shared" si="26"/>
        <v>2</v>
      </c>
      <c r="AC48" s="186">
        <f>'Core Indicators'!GD48</f>
        <v>2</v>
      </c>
      <c r="AD48" s="186">
        <f>'Core Indicators'!GL48</f>
        <v>2</v>
      </c>
      <c r="AE48" s="186">
        <f>'Core Indicators'!GT48</f>
        <v>2</v>
      </c>
      <c r="AF48" s="186">
        <f>'Core Indicators'!HB48</f>
        <v>2</v>
      </c>
      <c r="AG48" s="186">
        <f t="shared" si="27"/>
        <v>2</v>
      </c>
      <c r="AH48" s="186">
        <f>'Core Indicators'!HJ48</f>
        <v>2</v>
      </c>
      <c r="AI48" s="186">
        <f>'Core Indicators'!HR48</f>
        <v>2</v>
      </c>
      <c r="AJ48" s="186">
        <f t="shared" si="28"/>
        <v>2</v>
      </c>
      <c r="AK48" s="186">
        <f>'Core Indicators'!HZ48</f>
        <v>2</v>
      </c>
      <c r="AL48" s="186">
        <f>'Core Indicators'!IH48</f>
        <v>2</v>
      </c>
      <c r="AM48" s="186">
        <f>'Core Indicators'!IP48</f>
        <v>2</v>
      </c>
      <c r="AN48" s="186">
        <f t="shared" si="29"/>
        <v>2</v>
      </c>
    </row>
    <row r="49" spans="1:40" x14ac:dyDescent="0.25">
      <c r="A49" s="205" t="str">
        <f>Lists!C:C</f>
        <v>KEN001</v>
      </c>
      <c r="B49" s="251">
        <f t="shared" si="15"/>
        <v>2.2000000000000002</v>
      </c>
      <c r="C49" s="165">
        <f t="shared" si="16"/>
        <v>0</v>
      </c>
      <c r="D49" s="274">
        <f t="shared" si="17"/>
        <v>2.2999999999999998</v>
      </c>
      <c r="E49" s="205">
        <f>'Core Indicators'!R49</f>
        <v>2</v>
      </c>
      <c r="F49" s="205">
        <f>'Core Indicators'!Z49</f>
        <v>2</v>
      </c>
      <c r="G49" s="165">
        <f t="shared" si="18"/>
        <v>2</v>
      </c>
      <c r="H49" s="205">
        <f>'Core Indicators'!AH49</f>
        <v>2</v>
      </c>
      <c r="I49" s="205">
        <f>'Core Indicators'!AP49</f>
        <v>3</v>
      </c>
      <c r="J49" s="205">
        <f>'Core Indicators'!BN49</f>
        <v>3</v>
      </c>
      <c r="K49" s="205">
        <f t="shared" si="19"/>
        <v>3</v>
      </c>
      <c r="L49" s="251">
        <f t="shared" si="20"/>
        <v>2.5</v>
      </c>
      <c r="M49" s="274">
        <f t="shared" si="21"/>
        <v>2.4</v>
      </c>
      <c r="N49" s="206">
        <f>'Core Indicators'!DJ49</f>
        <v>2</v>
      </c>
      <c r="O49" s="206">
        <f>'Core Indicators'!DR49</f>
        <v>2</v>
      </c>
      <c r="P49" s="206">
        <f>'Core Indicators'!DZ49</f>
        <v>2</v>
      </c>
      <c r="Q49" s="206">
        <f>'Core Indicators'!EH49</f>
        <v>3</v>
      </c>
      <c r="R49" s="206">
        <f>'Core Indicators'!EP49</f>
        <v>3</v>
      </c>
      <c r="S49" s="165">
        <f t="shared" si="22"/>
        <v>1.7</v>
      </c>
      <c r="T49" s="165">
        <f t="shared" si="23"/>
        <v>1.3333333333333333</v>
      </c>
      <c r="U49" s="205">
        <v>1</v>
      </c>
      <c r="V49" s="205">
        <v>1</v>
      </c>
      <c r="W49" s="205">
        <f>'Core Indicators'!EX49</f>
        <v>3</v>
      </c>
      <c r="X49" s="165">
        <f t="shared" si="24"/>
        <v>2</v>
      </c>
      <c r="Y49" s="205">
        <v>1</v>
      </c>
      <c r="Z49" s="165">
        <f t="shared" si="25"/>
        <v>2</v>
      </c>
      <c r="AA49" s="205">
        <f>'Core Indicators'!FF49</f>
        <v>2</v>
      </c>
      <c r="AB49" s="205">
        <f t="shared" si="26"/>
        <v>2</v>
      </c>
      <c r="AC49" s="186">
        <f>'Core Indicators'!GD49</f>
        <v>2</v>
      </c>
      <c r="AD49" s="186">
        <f>'Core Indicators'!GL49</f>
        <v>2</v>
      </c>
      <c r="AE49" s="186">
        <f>'Core Indicators'!GT49</f>
        <v>2</v>
      </c>
      <c r="AF49" s="186">
        <f>'Core Indicators'!HB49</f>
        <v>2</v>
      </c>
      <c r="AG49" s="186">
        <f t="shared" si="27"/>
        <v>2</v>
      </c>
      <c r="AH49" s="186">
        <f>'Core Indicators'!HJ49</f>
        <v>2</v>
      </c>
      <c r="AI49" s="186">
        <f>'Core Indicators'!HR49</f>
        <v>2</v>
      </c>
      <c r="AJ49" s="186">
        <f t="shared" si="28"/>
        <v>2</v>
      </c>
      <c r="AK49" s="186">
        <f>'Core Indicators'!HZ49</f>
        <v>2</v>
      </c>
      <c r="AL49" s="186">
        <f>'Core Indicators'!IH49</f>
        <v>2</v>
      </c>
      <c r="AM49" s="186">
        <f>'Core Indicators'!IP49</f>
        <v>2</v>
      </c>
      <c r="AN49" s="186">
        <f t="shared" si="29"/>
        <v>2</v>
      </c>
    </row>
    <row r="50" spans="1:40" x14ac:dyDescent="0.25">
      <c r="A50" s="205" t="str">
        <f>Lists!C:C</f>
        <v>KEN002</v>
      </c>
      <c r="B50" s="251">
        <f t="shared" si="15"/>
        <v>2.1</v>
      </c>
      <c r="C50" s="165">
        <f t="shared" si="16"/>
        <v>1</v>
      </c>
      <c r="D50" s="274">
        <f t="shared" si="17"/>
        <v>2</v>
      </c>
      <c r="E50" s="205">
        <f>'Core Indicators'!R50</f>
        <v>2</v>
      </c>
      <c r="F50" s="205">
        <f>'Core Indicators'!Z50</f>
        <v>2</v>
      </c>
      <c r="G50" s="165">
        <f t="shared" si="18"/>
        <v>2</v>
      </c>
      <c r="H50" s="205">
        <f>'Core Indicators'!AH50</f>
        <v>2</v>
      </c>
      <c r="I50" s="205">
        <f>'Core Indicators'!AP50</f>
        <v>2</v>
      </c>
      <c r="J50" s="205" t="str">
        <f>'Core Indicators'!BN50</f>
        <v>x</v>
      </c>
      <c r="K50" s="205">
        <f t="shared" si="19"/>
        <v>2</v>
      </c>
      <c r="L50" s="251">
        <f t="shared" si="20"/>
        <v>2</v>
      </c>
      <c r="M50" s="274">
        <f t="shared" si="21"/>
        <v>2.4</v>
      </c>
      <c r="N50" s="206">
        <f>'Core Indicators'!DJ50</f>
        <v>2</v>
      </c>
      <c r="O50" s="206">
        <f>'Core Indicators'!DR50</f>
        <v>2</v>
      </c>
      <c r="P50" s="206">
        <f>'Core Indicators'!DZ50</f>
        <v>2</v>
      </c>
      <c r="Q50" s="206">
        <f>'Core Indicators'!EH50</f>
        <v>3</v>
      </c>
      <c r="R50" s="206">
        <f>'Core Indicators'!EP50</f>
        <v>3</v>
      </c>
      <c r="S50" s="165">
        <f t="shared" si="22"/>
        <v>1.7</v>
      </c>
      <c r="T50" s="165">
        <f t="shared" si="23"/>
        <v>1.3333333333333333</v>
      </c>
      <c r="U50" s="205">
        <v>1</v>
      </c>
      <c r="V50" s="205">
        <v>1</v>
      </c>
      <c r="W50" s="205">
        <f>'Core Indicators'!EX50</f>
        <v>3</v>
      </c>
      <c r="X50" s="165">
        <f t="shared" si="24"/>
        <v>2</v>
      </c>
      <c r="Y50" s="205">
        <v>1</v>
      </c>
      <c r="Z50" s="165">
        <f t="shared" si="25"/>
        <v>2</v>
      </c>
      <c r="AA50" s="205">
        <f>'Core Indicators'!FF50</f>
        <v>2</v>
      </c>
      <c r="AB50" s="205">
        <f t="shared" si="26"/>
        <v>2</v>
      </c>
      <c r="AC50" s="186">
        <f>'Core Indicators'!GD50</f>
        <v>2</v>
      </c>
      <c r="AD50" s="186">
        <f>'Core Indicators'!GL50</f>
        <v>2</v>
      </c>
      <c r="AE50" s="186">
        <f>'Core Indicators'!GT50</f>
        <v>2</v>
      </c>
      <c r="AF50" s="186">
        <f>'Core Indicators'!HB50</f>
        <v>2</v>
      </c>
      <c r="AG50" s="186">
        <f t="shared" si="27"/>
        <v>2</v>
      </c>
      <c r="AH50" s="186">
        <f>'Core Indicators'!HJ50</f>
        <v>2</v>
      </c>
      <c r="AI50" s="186">
        <f>'Core Indicators'!HR50</f>
        <v>2</v>
      </c>
      <c r="AJ50" s="186">
        <f t="shared" si="28"/>
        <v>2</v>
      </c>
      <c r="AK50" s="186">
        <f>'Core Indicators'!HZ50</f>
        <v>2</v>
      </c>
      <c r="AL50" s="186">
        <f>'Core Indicators'!IH50</f>
        <v>2</v>
      </c>
      <c r="AM50" s="186">
        <f>'Core Indicators'!IP50</f>
        <v>2</v>
      </c>
      <c r="AN50" s="186">
        <f t="shared" si="29"/>
        <v>2</v>
      </c>
    </row>
    <row r="51" spans="1:40" x14ac:dyDescent="0.25">
      <c r="A51" s="205" t="str">
        <f>Lists!C:C</f>
        <v>KEN003</v>
      </c>
      <c r="B51" s="251">
        <f t="shared" si="15"/>
        <v>2.1</v>
      </c>
      <c r="C51" s="165">
        <f t="shared" si="16"/>
        <v>2</v>
      </c>
      <c r="D51" s="274">
        <f t="shared" si="17"/>
        <v>2.2999999999999998</v>
      </c>
      <c r="E51" s="205">
        <f>'Core Indicators'!R51</f>
        <v>2</v>
      </c>
      <c r="F51" s="205">
        <f>'Core Indicators'!Z51</f>
        <v>2</v>
      </c>
      <c r="G51" s="165">
        <f t="shared" si="18"/>
        <v>2</v>
      </c>
      <c r="H51" s="205">
        <f>'Core Indicators'!AH51</f>
        <v>2</v>
      </c>
      <c r="I51" s="205" t="str">
        <f>'Core Indicators'!AP51</f>
        <v>x</v>
      </c>
      <c r="J51" s="205">
        <f>'Core Indicators'!BN51</f>
        <v>3</v>
      </c>
      <c r="K51" s="205">
        <f t="shared" si="19"/>
        <v>3</v>
      </c>
      <c r="L51" s="251">
        <f t="shared" si="20"/>
        <v>2.5</v>
      </c>
      <c r="M51" s="274">
        <f t="shared" si="21"/>
        <v>2.2000000000000002</v>
      </c>
      <c r="N51" s="206">
        <f>'Core Indicators'!DJ51</f>
        <v>2</v>
      </c>
      <c r="O51" s="206">
        <f>'Core Indicators'!DR51</f>
        <v>2</v>
      </c>
      <c r="P51" s="206">
        <f>'Core Indicators'!DZ51</f>
        <v>2</v>
      </c>
      <c r="Q51" s="206">
        <f>'Core Indicators'!EH51</f>
        <v>2</v>
      </c>
      <c r="R51" s="206">
        <f>'Core Indicators'!EP51</f>
        <v>3</v>
      </c>
      <c r="S51" s="165">
        <f t="shared" si="22"/>
        <v>1.7</v>
      </c>
      <c r="T51" s="165">
        <f t="shared" si="23"/>
        <v>1.3333333333333333</v>
      </c>
      <c r="U51" s="205">
        <v>1</v>
      </c>
      <c r="V51" s="205">
        <v>1</v>
      </c>
      <c r="W51" s="205">
        <f>'Core Indicators'!EX51</f>
        <v>3</v>
      </c>
      <c r="X51" s="165">
        <f t="shared" si="24"/>
        <v>2</v>
      </c>
      <c r="Y51" s="205">
        <v>1</v>
      </c>
      <c r="Z51" s="165">
        <f t="shared" si="25"/>
        <v>2</v>
      </c>
      <c r="AA51" s="205" t="str">
        <f>'Core Indicators'!FF51</f>
        <v>x</v>
      </c>
      <c r="AB51" s="205">
        <f t="shared" si="26"/>
        <v>2</v>
      </c>
      <c r="AC51" s="186">
        <f>'Core Indicators'!GD51</f>
        <v>2</v>
      </c>
      <c r="AD51" s="186">
        <f>'Core Indicators'!GL51</f>
        <v>2</v>
      </c>
      <c r="AE51" s="186">
        <f>'Core Indicators'!GT51</f>
        <v>2</v>
      </c>
      <c r="AF51" s="186">
        <f>'Core Indicators'!HB51</f>
        <v>2</v>
      </c>
      <c r="AG51" s="186">
        <f t="shared" si="27"/>
        <v>2</v>
      </c>
      <c r="AH51" s="186">
        <f>'Core Indicators'!HJ51</f>
        <v>2</v>
      </c>
      <c r="AI51" s="186">
        <f>'Core Indicators'!HR51</f>
        <v>2</v>
      </c>
      <c r="AJ51" s="186">
        <f t="shared" si="28"/>
        <v>2</v>
      </c>
      <c r="AK51" s="186">
        <f>'Core Indicators'!HZ51</f>
        <v>2</v>
      </c>
      <c r="AL51" s="186">
        <f>'Core Indicators'!IH51</f>
        <v>2</v>
      </c>
      <c r="AM51" s="186">
        <f>'Core Indicators'!IP51</f>
        <v>2</v>
      </c>
      <c r="AN51" s="186">
        <f t="shared" si="29"/>
        <v>2</v>
      </c>
    </row>
    <row r="52" spans="1:40" x14ac:dyDescent="0.25">
      <c r="A52" s="205" t="str">
        <f>Lists!C:C</f>
        <v>LBN002</v>
      </c>
      <c r="B52" s="251">
        <f t="shared" si="15"/>
        <v>2.4</v>
      </c>
      <c r="C52" s="165">
        <f t="shared" si="16"/>
        <v>0</v>
      </c>
      <c r="D52" s="274">
        <f t="shared" si="17"/>
        <v>2.6</v>
      </c>
      <c r="E52" s="205">
        <f>'Core Indicators'!R52</f>
        <v>1</v>
      </c>
      <c r="F52" s="205">
        <f>'Core Indicators'!Z52</f>
        <v>2</v>
      </c>
      <c r="G52" s="165">
        <f t="shared" si="18"/>
        <v>1.5</v>
      </c>
      <c r="H52" s="205">
        <f>'Core Indicators'!AH52</f>
        <v>3</v>
      </c>
      <c r="I52" s="205">
        <f>'Core Indicators'!AP52</f>
        <v>3</v>
      </c>
      <c r="J52" s="205">
        <f>'Core Indicators'!BN52</f>
        <v>3</v>
      </c>
      <c r="K52" s="205">
        <f t="shared" si="19"/>
        <v>3</v>
      </c>
      <c r="L52" s="251">
        <f t="shared" si="20"/>
        <v>3</v>
      </c>
      <c r="M52" s="274">
        <f t="shared" si="21"/>
        <v>3</v>
      </c>
      <c r="N52" s="206">
        <f>'Core Indicators'!DJ52</f>
        <v>3</v>
      </c>
      <c r="O52" s="206">
        <f>'Core Indicators'!DR52</f>
        <v>3</v>
      </c>
      <c r="P52" s="206">
        <f>'Core Indicators'!DZ52</f>
        <v>3</v>
      </c>
      <c r="Q52" s="206">
        <f>'Core Indicators'!EH52</f>
        <v>3</v>
      </c>
      <c r="R52" s="206">
        <f>'Core Indicators'!EP52</f>
        <v>3</v>
      </c>
      <c r="S52" s="165">
        <f t="shared" si="22"/>
        <v>1.4</v>
      </c>
      <c r="T52" s="165">
        <f t="shared" si="23"/>
        <v>1.3333333333333333</v>
      </c>
      <c r="U52" s="205">
        <v>1</v>
      </c>
      <c r="V52" s="205">
        <v>1</v>
      </c>
      <c r="W52" s="205">
        <f>'Core Indicators'!EX52</f>
        <v>3</v>
      </c>
      <c r="X52" s="165">
        <f t="shared" si="24"/>
        <v>2</v>
      </c>
      <c r="Y52" s="205">
        <v>1</v>
      </c>
      <c r="Z52" s="165">
        <f t="shared" si="25"/>
        <v>1.5</v>
      </c>
      <c r="AA52" s="205">
        <f>'Core Indicators'!FF52</f>
        <v>1</v>
      </c>
      <c r="AB52" s="205">
        <f t="shared" si="26"/>
        <v>2</v>
      </c>
      <c r="AC52" s="186">
        <f>'Core Indicators'!GD52</f>
        <v>2</v>
      </c>
      <c r="AD52" s="186">
        <f>'Core Indicators'!GL52</f>
        <v>2</v>
      </c>
      <c r="AE52" s="186">
        <f>'Core Indicators'!GT52</f>
        <v>2</v>
      </c>
      <c r="AF52" s="186">
        <f>'Core Indicators'!HB52</f>
        <v>2</v>
      </c>
      <c r="AG52" s="186">
        <f t="shared" si="27"/>
        <v>2</v>
      </c>
      <c r="AH52" s="186">
        <f>'Core Indicators'!HJ52</f>
        <v>2</v>
      </c>
      <c r="AI52" s="186">
        <f>'Core Indicators'!HR52</f>
        <v>2</v>
      </c>
      <c r="AJ52" s="186">
        <f t="shared" si="28"/>
        <v>2</v>
      </c>
      <c r="AK52" s="186">
        <f>'Core Indicators'!HZ52</f>
        <v>2</v>
      </c>
      <c r="AL52" s="186">
        <f>'Core Indicators'!IH52</f>
        <v>2</v>
      </c>
      <c r="AM52" s="186">
        <f>'Core Indicators'!IP52</f>
        <v>2</v>
      </c>
      <c r="AN52" s="186">
        <f t="shared" si="29"/>
        <v>2</v>
      </c>
    </row>
    <row r="53" spans="1:40" x14ac:dyDescent="0.25">
      <c r="A53" s="205" t="str">
        <f>Lists!C:C</f>
        <v>LBN004</v>
      </c>
      <c r="B53" s="251">
        <f t="shared" si="15"/>
        <v>2.4</v>
      </c>
      <c r="C53" s="165">
        <f t="shared" si="16"/>
        <v>1</v>
      </c>
      <c r="D53" s="274">
        <f t="shared" si="17"/>
        <v>2.6</v>
      </c>
      <c r="E53" s="205">
        <f>'Core Indicators'!R53</f>
        <v>1</v>
      </c>
      <c r="F53" s="205">
        <f>'Core Indicators'!Z53</f>
        <v>2</v>
      </c>
      <c r="G53" s="165">
        <f t="shared" si="18"/>
        <v>1.5</v>
      </c>
      <c r="H53" s="205">
        <f>'Core Indicators'!AH53</f>
        <v>3</v>
      </c>
      <c r="I53" s="205" t="str">
        <f>'Core Indicators'!AP53</f>
        <v>x</v>
      </c>
      <c r="J53" s="205">
        <f>'Core Indicators'!BN53</f>
        <v>3</v>
      </c>
      <c r="K53" s="205">
        <f t="shared" si="19"/>
        <v>3</v>
      </c>
      <c r="L53" s="251">
        <f t="shared" si="20"/>
        <v>3</v>
      </c>
      <c r="M53" s="274">
        <f t="shared" si="21"/>
        <v>3</v>
      </c>
      <c r="N53" s="206">
        <f>'Core Indicators'!DJ53</f>
        <v>3</v>
      </c>
      <c r="O53" s="206">
        <f>'Core Indicators'!DR53</f>
        <v>3</v>
      </c>
      <c r="P53" s="206">
        <f>'Core Indicators'!DZ53</f>
        <v>3</v>
      </c>
      <c r="Q53" s="206">
        <f>'Core Indicators'!EH53</f>
        <v>3</v>
      </c>
      <c r="R53" s="206">
        <f>'Core Indicators'!EP53</f>
        <v>3</v>
      </c>
      <c r="S53" s="165">
        <f t="shared" si="22"/>
        <v>1.4</v>
      </c>
      <c r="T53" s="165">
        <f t="shared" si="23"/>
        <v>1.3333333333333333</v>
      </c>
      <c r="U53" s="205">
        <v>1</v>
      </c>
      <c r="V53" s="205">
        <v>1</v>
      </c>
      <c r="W53" s="205">
        <f>'Core Indicators'!EX53</f>
        <v>3</v>
      </c>
      <c r="X53" s="165">
        <f t="shared" si="24"/>
        <v>2</v>
      </c>
      <c r="Y53" s="205">
        <v>1</v>
      </c>
      <c r="Z53" s="165">
        <f t="shared" si="25"/>
        <v>1.5</v>
      </c>
      <c r="AA53" s="205">
        <f>'Core Indicators'!FF53</f>
        <v>1</v>
      </c>
      <c r="AB53" s="205">
        <f t="shared" si="26"/>
        <v>2</v>
      </c>
      <c r="AC53" s="186">
        <f>'Core Indicators'!GD53</f>
        <v>2</v>
      </c>
      <c r="AD53" s="186">
        <f>'Core Indicators'!GL53</f>
        <v>2</v>
      </c>
      <c r="AE53" s="186">
        <f>'Core Indicators'!GT53</f>
        <v>2</v>
      </c>
      <c r="AF53" s="186">
        <f>'Core Indicators'!HB53</f>
        <v>2</v>
      </c>
      <c r="AG53" s="186">
        <f t="shared" si="27"/>
        <v>2</v>
      </c>
      <c r="AH53" s="186">
        <f>'Core Indicators'!HJ53</f>
        <v>2</v>
      </c>
      <c r="AI53" s="186">
        <f>'Core Indicators'!HR53</f>
        <v>2</v>
      </c>
      <c r="AJ53" s="186">
        <f t="shared" si="28"/>
        <v>2</v>
      </c>
      <c r="AK53" s="186">
        <f>'Core Indicators'!HZ53</f>
        <v>2</v>
      </c>
      <c r="AL53" s="186">
        <f>'Core Indicators'!IH53</f>
        <v>2</v>
      </c>
      <c r="AM53" s="186">
        <f>'Core Indicators'!IP53</f>
        <v>2</v>
      </c>
      <c r="AN53" s="186">
        <f t="shared" si="29"/>
        <v>2</v>
      </c>
    </row>
    <row r="54" spans="1:40" x14ac:dyDescent="0.25">
      <c r="A54" s="205" t="str">
        <f>Lists!C:C</f>
        <v>LBY001</v>
      </c>
      <c r="B54" s="251">
        <f t="shared" si="15"/>
        <v>1.7</v>
      </c>
      <c r="C54" s="165">
        <f t="shared" si="16"/>
        <v>0</v>
      </c>
      <c r="D54" s="274">
        <f t="shared" si="17"/>
        <v>1.8</v>
      </c>
      <c r="E54" s="205">
        <f>'Core Indicators'!R54</f>
        <v>1</v>
      </c>
      <c r="F54" s="205">
        <f>'Core Indicators'!Z54</f>
        <v>2</v>
      </c>
      <c r="G54" s="165">
        <f t="shared" si="18"/>
        <v>1.5</v>
      </c>
      <c r="H54" s="205">
        <f>'Core Indicators'!AH54</f>
        <v>2</v>
      </c>
      <c r="I54" s="205">
        <f>'Core Indicators'!AP54</f>
        <v>2</v>
      </c>
      <c r="J54" s="205">
        <f>'Core Indicators'!BN54</f>
        <v>2</v>
      </c>
      <c r="K54" s="205">
        <f t="shared" si="19"/>
        <v>2</v>
      </c>
      <c r="L54" s="251">
        <f t="shared" si="20"/>
        <v>2</v>
      </c>
      <c r="M54" s="274">
        <f t="shared" si="21"/>
        <v>2</v>
      </c>
      <c r="N54" s="206">
        <f>'Core Indicators'!DJ54</f>
        <v>2</v>
      </c>
      <c r="O54" s="206">
        <f>'Core Indicators'!DR54</f>
        <v>2</v>
      </c>
      <c r="P54" s="206">
        <f>'Core Indicators'!DZ54</f>
        <v>2</v>
      </c>
      <c r="Q54" s="206">
        <f>'Core Indicators'!EH54</f>
        <v>2</v>
      </c>
      <c r="R54" s="206">
        <f>'Core Indicators'!EP54</f>
        <v>2</v>
      </c>
      <c r="S54" s="165">
        <f t="shared" si="22"/>
        <v>1.3</v>
      </c>
      <c r="T54" s="165">
        <f t="shared" si="23"/>
        <v>1.1666666666666667</v>
      </c>
      <c r="U54" s="205">
        <v>1</v>
      </c>
      <c r="V54" s="205">
        <v>1</v>
      </c>
      <c r="W54" s="205">
        <f>'Core Indicators'!EX54</f>
        <v>2</v>
      </c>
      <c r="X54" s="165">
        <f t="shared" si="24"/>
        <v>1.5</v>
      </c>
      <c r="Y54" s="205">
        <v>1</v>
      </c>
      <c r="Z54" s="165">
        <f t="shared" si="25"/>
        <v>1.5</v>
      </c>
      <c r="AA54" s="205">
        <f>'Core Indicators'!FF54</f>
        <v>1</v>
      </c>
      <c r="AB54" s="205">
        <f t="shared" si="26"/>
        <v>2</v>
      </c>
      <c r="AC54" s="186">
        <f>'Core Indicators'!GD54</f>
        <v>2</v>
      </c>
      <c r="AD54" s="186">
        <f>'Core Indicators'!GL54</f>
        <v>2</v>
      </c>
      <c r="AE54" s="186">
        <f>'Core Indicators'!GT54</f>
        <v>2</v>
      </c>
      <c r="AF54" s="186">
        <f>'Core Indicators'!HB54</f>
        <v>2</v>
      </c>
      <c r="AG54" s="186">
        <f t="shared" si="27"/>
        <v>2</v>
      </c>
      <c r="AH54" s="186">
        <f>'Core Indicators'!HJ54</f>
        <v>2</v>
      </c>
      <c r="AI54" s="186">
        <f>'Core Indicators'!HR54</f>
        <v>2</v>
      </c>
      <c r="AJ54" s="186">
        <f t="shared" si="28"/>
        <v>2</v>
      </c>
      <c r="AK54" s="186">
        <f>'Core Indicators'!HZ54</f>
        <v>2</v>
      </c>
      <c r="AL54" s="186">
        <f>'Core Indicators'!IH54</f>
        <v>2</v>
      </c>
      <c r="AM54" s="186">
        <f>'Core Indicators'!IP54</f>
        <v>2</v>
      </c>
      <c r="AN54" s="186">
        <f t="shared" si="29"/>
        <v>2</v>
      </c>
    </row>
    <row r="55" spans="1:40" x14ac:dyDescent="0.25">
      <c r="A55" s="205" t="str">
        <f>Lists!C:C</f>
        <v>LBY002</v>
      </c>
      <c r="B55" s="251">
        <f t="shared" si="15"/>
        <v>1.7</v>
      </c>
      <c r="C55" s="165">
        <f t="shared" si="16"/>
        <v>0</v>
      </c>
      <c r="D55" s="274">
        <f t="shared" si="17"/>
        <v>1.8</v>
      </c>
      <c r="E55" s="205">
        <f>'Core Indicators'!R55</f>
        <v>1</v>
      </c>
      <c r="F55" s="205">
        <f>'Core Indicators'!Z55</f>
        <v>2</v>
      </c>
      <c r="G55" s="165">
        <f t="shared" si="18"/>
        <v>1.5</v>
      </c>
      <c r="H55" s="205">
        <f>'Core Indicators'!AH55</f>
        <v>2</v>
      </c>
      <c r="I55" s="205">
        <f>'Core Indicators'!AP55</f>
        <v>2</v>
      </c>
      <c r="J55" s="205">
        <f>'Core Indicators'!BN55</f>
        <v>2</v>
      </c>
      <c r="K55" s="205">
        <f t="shared" si="19"/>
        <v>2</v>
      </c>
      <c r="L55" s="251">
        <f t="shared" si="20"/>
        <v>2</v>
      </c>
      <c r="M55" s="274">
        <f t="shared" si="21"/>
        <v>2</v>
      </c>
      <c r="N55" s="206">
        <f>'Core Indicators'!DJ55</f>
        <v>2</v>
      </c>
      <c r="O55" s="206">
        <f>'Core Indicators'!DR55</f>
        <v>2</v>
      </c>
      <c r="P55" s="206">
        <f>'Core Indicators'!DZ55</f>
        <v>2</v>
      </c>
      <c r="Q55" s="206">
        <f>'Core Indicators'!EH55</f>
        <v>2</v>
      </c>
      <c r="R55" s="206">
        <f>'Core Indicators'!EP55</f>
        <v>2</v>
      </c>
      <c r="S55" s="165">
        <f t="shared" si="22"/>
        <v>1.3</v>
      </c>
      <c r="T55" s="165">
        <f t="shared" si="23"/>
        <v>1.1666666666666667</v>
      </c>
      <c r="U55" s="205">
        <v>1</v>
      </c>
      <c r="V55" s="205">
        <v>1</v>
      </c>
      <c r="W55" s="205">
        <f>'Core Indicators'!EX55</f>
        <v>2</v>
      </c>
      <c r="X55" s="165">
        <f t="shared" si="24"/>
        <v>1.5</v>
      </c>
      <c r="Y55" s="205">
        <v>1</v>
      </c>
      <c r="Z55" s="165">
        <f t="shared" si="25"/>
        <v>1.5</v>
      </c>
      <c r="AA55" s="205">
        <f>'Core Indicators'!FF55</f>
        <v>1</v>
      </c>
      <c r="AB55" s="205">
        <f t="shared" si="26"/>
        <v>2</v>
      </c>
      <c r="AC55" s="186">
        <f>'Core Indicators'!GD55</f>
        <v>2</v>
      </c>
      <c r="AD55" s="186">
        <f>'Core Indicators'!GL55</f>
        <v>2</v>
      </c>
      <c r="AE55" s="186">
        <f>'Core Indicators'!GT55</f>
        <v>2</v>
      </c>
      <c r="AF55" s="186">
        <f>'Core Indicators'!HB55</f>
        <v>2</v>
      </c>
      <c r="AG55" s="186">
        <f t="shared" si="27"/>
        <v>2</v>
      </c>
      <c r="AH55" s="186">
        <f>'Core Indicators'!HJ55</f>
        <v>2</v>
      </c>
      <c r="AI55" s="186">
        <f>'Core Indicators'!HR55</f>
        <v>2</v>
      </c>
      <c r="AJ55" s="186">
        <f t="shared" si="28"/>
        <v>2</v>
      </c>
      <c r="AK55" s="186">
        <f>'Core Indicators'!HZ55</f>
        <v>2</v>
      </c>
      <c r="AL55" s="186">
        <f>'Core Indicators'!IH55</f>
        <v>2</v>
      </c>
      <c r="AM55" s="186">
        <f>'Core Indicators'!IP55</f>
        <v>2</v>
      </c>
      <c r="AN55" s="186">
        <f t="shared" si="29"/>
        <v>2</v>
      </c>
    </row>
    <row r="56" spans="1:40" x14ac:dyDescent="0.25">
      <c r="A56" s="205" t="str">
        <f>Lists!C:C</f>
        <v>LSO002</v>
      </c>
      <c r="B56" s="251">
        <f t="shared" si="15"/>
        <v>1.8</v>
      </c>
      <c r="C56" s="165">
        <f t="shared" si="16"/>
        <v>0</v>
      </c>
      <c r="D56" s="274">
        <f t="shared" si="17"/>
        <v>2.2000000000000002</v>
      </c>
      <c r="E56" s="205">
        <f>'Core Indicators'!R56</f>
        <v>2</v>
      </c>
      <c r="F56" s="205">
        <f>'Core Indicators'!Z56</f>
        <v>2</v>
      </c>
      <c r="G56" s="165">
        <f t="shared" si="18"/>
        <v>2</v>
      </c>
      <c r="H56" s="205">
        <f>'Core Indicators'!AH56</f>
        <v>2</v>
      </c>
      <c r="I56" s="205">
        <f>'Core Indicators'!AP56</f>
        <v>3</v>
      </c>
      <c r="J56" s="205">
        <f>'Core Indicators'!BN56</f>
        <v>2</v>
      </c>
      <c r="K56" s="205">
        <f t="shared" si="19"/>
        <v>2.5</v>
      </c>
      <c r="L56" s="251">
        <f t="shared" si="20"/>
        <v>2.2999999999999998</v>
      </c>
      <c r="M56" s="274">
        <f t="shared" si="21"/>
        <v>2</v>
      </c>
      <c r="N56" s="206">
        <f>'Core Indicators'!DJ56</f>
        <v>2</v>
      </c>
      <c r="O56" s="206">
        <f>'Core Indicators'!DR56</f>
        <v>2</v>
      </c>
      <c r="P56" s="206">
        <f>'Core Indicators'!DZ56</f>
        <v>2</v>
      </c>
      <c r="Q56" s="206">
        <f>'Core Indicators'!EH56</f>
        <v>2</v>
      </c>
      <c r="R56" s="206">
        <f>'Core Indicators'!EP56</f>
        <v>2</v>
      </c>
      <c r="S56" s="165">
        <f t="shared" si="22"/>
        <v>1.3</v>
      </c>
      <c r="T56" s="165">
        <f t="shared" si="23"/>
        <v>1.1666666666666667</v>
      </c>
      <c r="U56" s="205">
        <v>1</v>
      </c>
      <c r="V56" s="205">
        <v>1</v>
      </c>
      <c r="W56" s="205">
        <f>'Core Indicators'!EX56</f>
        <v>2</v>
      </c>
      <c r="X56" s="165">
        <f t="shared" si="24"/>
        <v>1.5</v>
      </c>
      <c r="Y56" s="205">
        <v>1</v>
      </c>
      <c r="Z56" s="165">
        <f t="shared" si="25"/>
        <v>1.5</v>
      </c>
      <c r="AA56" s="205">
        <f>'Core Indicators'!FF56</f>
        <v>1</v>
      </c>
      <c r="AB56" s="205">
        <f t="shared" si="26"/>
        <v>2</v>
      </c>
      <c r="AC56" s="186">
        <f>'Core Indicators'!GD56</f>
        <v>2</v>
      </c>
      <c r="AD56" s="186">
        <f>'Core Indicators'!GL56</f>
        <v>2</v>
      </c>
      <c r="AE56" s="186">
        <f>'Core Indicators'!GT56</f>
        <v>2</v>
      </c>
      <c r="AF56" s="186">
        <f>'Core Indicators'!HB56</f>
        <v>2</v>
      </c>
      <c r="AG56" s="186">
        <f t="shared" si="27"/>
        <v>2</v>
      </c>
      <c r="AH56" s="186">
        <f>'Core Indicators'!HJ56</f>
        <v>2</v>
      </c>
      <c r="AI56" s="186">
        <f>'Core Indicators'!HR56</f>
        <v>2</v>
      </c>
      <c r="AJ56" s="186">
        <f t="shared" si="28"/>
        <v>2</v>
      </c>
      <c r="AK56" s="186">
        <f>'Core Indicators'!HZ56</f>
        <v>2</v>
      </c>
      <c r="AL56" s="186">
        <f>'Core Indicators'!IH56</f>
        <v>2</v>
      </c>
      <c r="AM56" s="186">
        <f>'Core Indicators'!IP56</f>
        <v>2</v>
      </c>
      <c r="AN56" s="186">
        <f t="shared" si="29"/>
        <v>2</v>
      </c>
    </row>
    <row r="57" spans="1:40" x14ac:dyDescent="0.25">
      <c r="A57" s="205" t="str">
        <f>Lists!C:C</f>
        <v>MAR002</v>
      </c>
      <c r="B57" s="251" t="str">
        <f t="shared" si="15"/>
        <v>x</v>
      </c>
      <c r="C57" s="165">
        <f t="shared" si="16"/>
        <v>3</v>
      </c>
      <c r="D57" s="274">
        <f t="shared" si="17"/>
        <v>2</v>
      </c>
      <c r="E57" s="205">
        <f>'Core Indicators'!R57</f>
        <v>1</v>
      </c>
      <c r="F57" s="205">
        <f>'Core Indicators'!Z57</f>
        <v>3</v>
      </c>
      <c r="G57" s="165">
        <f t="shared" si="18"/>
        <v>2.1</v>
      </c>
      <c r="H57" s="205" t="str">
        <f>'Core Indicators'!AH57</f>
        <v>x</v>
      </c>
      <c r="I57" s="205" t="str">
        <f>'Core Indicators'!AP57</f>
        <v>x</v>
      </c>
      <c r="J57" s="205">
        <f>'Core Indicators'!BN57</f>
        <v>2</v>
      </c>
      <c r="K57" s="205">
        <f t="shared" si="19"/>
        <v>2</v>
      </c>
      <c r="L57" s="251">
        <f t="shared" si="20"/>
        <v>2</v>
      </c>
      <c r="M57" s="274" t="str">
        <f t="shared" si="21"/>
        <v>x</v>
      </c>
      <c r="N57" s="206" t="str">
        <f>'Core Indicators'!DJ57</f>
        <v>x</v>
      </c>
      <c r="O57" s="206" t="str">
        <f>'Core Indicators'!DR57</f>
        <v>x</v>
      </c>
      <c r="P57" s="206" t="str">
        <f>'Core Indicators'!DZ57</f>
        <v>x</v>
      </c>
      <c r="Q57" s="206" t="str">
        <f>'Core Indicators'!EH57</f>
        <v>x</v>
      </c>
      <c r="R57" s="206" t="str">
        <f>'Core Indicators'!EP57</f>
        <v>x</v>
      </c>
      <c r="S57" s="165">
        <f t="shared" si="22"/>
        <v>1.6</v>
      </c>
      <c r="T57" s="165">
        <f t="shared" si="23"/>
        <v>1.1666666666666667</v>
      </c>
      <c r="U57" s="205">
        <v>1</v>
      </c>
      <c r="V57" s="205">
        <v>1</v>
      </c>
      <c r="W57" s="205">
        <f>'Core Indicators'!EX57</f>
        <v>2</v>
      </c>
      <c r="X57" s="165">
        <f t="shared" si="24"/>
        <v>1.5</v>
      </c>
      <c r="Y57" s="205">
        <v>1</v>
      </c>
      <c r="Z57" s="165">
        <f t="shared" si="25"/>
        <v>2</v>
      </c>
      <c r="AA57" s="205">
        <f>'Core Indicators'!FF57</f>
        <v>2</v>
      </c>
      <c r="AB57" s="205">
        <f t="shared" si="26"/>
        <v>2</v>
      </c>
      <c r="AC57" s="186">
        <f>'Core Indicators'!GD57</f>
        <v>2</v>
      </c>
      <c r="AD57" s="186">
        <f>'Core Indicators'!GL57</f>
        <v>2</v>
      </c>
      <c r="AE57" s="186">
        <f>'Core Indicators'!GT57</f>
        <v>2</v>
      </c>
      <c r="AF57" s="186">
        <f>'Core Indicators'!HB57</f>
        <v>2</v>
      </c>
      <c r="AG57" s="186">
        <f t="shared" si="27"/>
        <v>2</v>
      </c>
      <c r="AH57" s="186">
        <f>'Core Indicators'!HJ57</f>
        <v>2</v>
      </c>
      <c r="AI57" s="186">
        <f>'Core Indicators'!HR57</f>
        <v>2</v>
      </c>
      <c r="AJ57" s="186">
        <f t="shared" si="28"/>
        <v>2</v>
      </c>
      <c r="AK57" s="186">
        <f>'Core Indicators'!HZ57</f>
        <v>2</v>
      </c>
      <c r="AL57" s="186">
        <f>'Core Indicators'!IH57</f>
        <v>2</v>
      </c>
      <c r="AM57" s="186">
        <f>'Core Indicators'!IP57</f>
        <v>2</v>
      </c>
      <c r="AN57" s="186">
        <f t="shared" si="29"/>
        <v>2</v>
      </c>
    </row>
    <row r="58" spans="1:40" x14ac:dyDescent="0.25">
      <c r="A58" s="205" t="str">
        <f>Lists!C:C</f>
        <v>MDG001</v>
      </c>
      <c r="B58" s="251">
        <f t="shared" si="15"/>
        <v>1.4</v>
      </c>
      <c r="C58" s="165">
        <f t="shared" si="16"/>
        <v>0</v>
      </c>
      <c r="D58" s="274">
        <f t="shared" si="17"/>
        <v>1.7</v>
      </c>
      <c r="E58" s="205">
        <f>'Core Indicators'!R58</f>
        <v>2</v>
      </c>
      <c r="F58" s="205">
        <f>'Core Indicators'!Z58</f>
        <v>2</v>
      </c>
      <c r="G58" s="165">
        <f t="shared" si="18"/>
        <v>2</v>
      </c>
      <c r="H58" s="205">
        <f>'Core Indicators'!AH58</f>
        <v>1</v>
      </c>
      <c r="I58" s="205">
        <f>'Core Indicators'!AP58</f>
        <v>2</v>
      </c>
      <c r="J58" s="205">
        <f>'Core Indicators'!BN58</f>
        <v>2</v>
      </c>
      <c r="K58" s="205">
        <f t="shared" si="19"/>
        <v>2</v>
      </c>
      <c r="L58" s="251">
        <f t="shared" si="20"/>
        <v>1.5</v>
      </c>
      <c r="M58" s="274">
        <f t="shared" si="21"/>
        <v>1</v>
      </c>
      <c r="N58" s="206">
        <f>'Core Indicators'!DJ58</f>
        <v>1</v>
      </c>
      <c r="O58" s="206">
        <f>'Core Indicators'!DR58</f>
        <v>1</v>
      </c>
      <c r="P58" s="206">
        <f>'Core Indicators'!DZ58</f>
        <v>1</v>
      </c>
      <c r="Q58" s="206">
        <f>'Core Indicators'!EH58</f>
        <v>1</v>
      </c>
      <c r="R58" s="206">
        <f>'Core Indicators'!EP58</f>
        <v>1</v>
      </c>
      <c r="S58" s="165">
        <f t="shared" si="22"/>
        <v>1.6</v>
      </c>
      <c r="T58" s="165">
        <f t="shared" si="23"/>
        <v>1.1666666666666667</v>
      </c>
      <c r="U58" s="205">
        <v>1</v>
      </c>
      <c r="V58" s="205">
        <v>1</v>
      </c>
      <c r="W58" s="205">
        <f>'Core Indicators'!EX58</f>
        <v>2</v>
      </c>
      <c r="X58" s="165">
        <f t="shared" si="24"/>
        <v>1.5</v>
      </c>
      <c r="Y58" s="205">
        <v>1</v>
      </c>
      <c r="Z58" s="165">
        <f t="shared" si="25"/>
        <v>2</v>
      </c>
      <c r="AA58" s="205">
        <f>'Core Indicators'!FF58</f>
        <v>2</v>
      </c>
      <c r="AB58" s="205">
        <f t="shared" si="26"/>
        <v>2</v>
      </c>
      <c r="AC58" s="186">
        <f>'Core Indicators'!GD58</f>
        <v>2</v>
      </c>
      <c r="AD58" s="186">
        <f>'Core Indicators'!GL58</f>
        <v>2</v>
      </c>
      <c r="AE58" s="186">
        <f>'Core Indicators'!GT58</f>
        <v>2</v>
      </c>
      <c r="AF58" s="186">
        <f>'Core Indicators'!HB58</f>
        <v>2</v>
      </c>
      <c r="AG58" s="186">
        <f t="shared" si="27"/>
        <v>2</v>
      </c>
      <c r="AH58" s="186">
        <f>'Core Indicators'!HJ58</f>
        <v>2</v>
      </c>
      <c r="AI58" s="186">
        <f>'Core Indicators'!HR58</f>
        <v>2</v>
      </c>
      <c r="AJ58" s="186">
        <f t="shared" si="28"/>
        <v>2</v>
      </c>
      <c r="AK58" s="186">
        <f>'Core Indicators'!HZ58</f>
        <v>2</v>
      </c>
      <c r="AL58" s="186">
        <f>'Core Indicators'!IH58</f>
        <v>2</v>
      </c>
      <c r="AM58" s="186">
        <f>'Core Indicators'!IP58</f>
        <v>2</v>
      </c>
      <c r="AN58" s="186">
        <f t="shared" si="29"/>
        <v>2</v>
      </c>
    </row>
    <row r="59" spans="1:40" x14ac:dyDescent="0.25">
      <c r="A59" s="205" t="str">
        <f>Lists!C:C</f>
        <v>MDG002</v>
      </c>
      <c r="B59" s="251">
        <f t="shared" si="15"/>
        <v>1.4</v>
      </c>
      <c r="C59" s="165">
        <f t="shared" si="16"/>
        <v>0</v>
      </c>
      <c r="D59" s="274">
        <f t="shared" si="17"/>
        <v>1.7</v>
      </c>
      <c r="E59" s="205">
        <f>'Core Indicators'!R59</f>
        <v>2</v>
      </c>
      <c r="F59" s="205">
        <f>'Core Indicators'!Z59</f>
        <v>2</v>
      </c>
      <c r="G59" s="165">
        <f t="shared" si="18"/>
        <v>2</v>
      </c>
      <c r="H59" s="205">
        <f>'Core Indicators'!AH59</f>
        <v>1</v>
      </c>
      <c r="I59" s="205">
        <f>'Core Indicators'!AP59</f>
        <v>2</v>
      </c>
      <c r="J59" s="205">
        <f>'Core Indicators'!BN59</f>
        <v>2</v>
      </c>
      <c r="K59" s="205">
        <f t="shared" si="19"/>
        <v>2</v>
      </c>
      <c r="L59" s="251">
        <f t="shared" si="20"/>
        <v>1.5</v>
      </c>
      <c r="M59" s="274">
        <f t="shared" si="21"/>
        <v>1</v>
      </c>
      <c r="N59" s="206">
        <f>'Core Indicators'!DJ59</f>
        <v>1</v>
      </c>
      <c r="O59" s="206">
        <f>'Core Indicators'!DR59</f>
        <v>1</v>
      </c>
      <c r="P59" s="206">
        <f>'Core Indicators'!DZ59</f>
        <v>1</v>
      </c>
      <c r="Q59" s="206">
        <f>'Core Indicators'!EH59</f>
        <v>1</v>
      </c>
      <c r="R59" s="206">
        <f>'Core Indicators'!EP59</f>
        <v>1</v>
      </c>
      <c r="S59" s="165">
        <f t="shared" si="22"/>
        <v>1.6</v>
      </c>
      <c r="T59" s="165">
        <f t="shared" si="23"/>
        <v>1.1666666666666667</v>
      </c>
      <c r="U59" s="205">
        <v>1</v>
      </c>
      <c r="V59" s="205">
        <v>1</v>
      </c>
      <c r="W59" s="205">
        <f>'Core Indicators'!EX59</f>
        <v>2</v>
      </c>
      <c r="X59" s="165">
        <f t="shared" si="24"/>
        <v>1.5</v>
      </c>
      <c r="Y59" s="205">
        <v>1</v>
      </c>
      <c r="Z59" s="165">
        <f t="shared" si="25"/>
        <v>2</v>
      </c>
      <c r="AA59" s="205">
        <f>'Core Indicators'!FF59</f>
        <v>2</v>
      </c>
      <c r="AB59" s="205">
        <f t="shared" si="26"/>
        <v>2</v>
      </c>
      <c r="AC59" s="186">
        <f>'Core Indicators'!GD59</f>
        <v>2</v>
      </c>
      <c r="AD59" s="186">
        <f>'Core Indicators'!GL59</f>
        <v>2</v>
      </c>
      <c r="AE59" s="186">
        <f>'Core Indicators'!GT59</f>
        <v>2</v>
      </c>
      <c r="AF59" s="186">
        <f>'Core Indicators'!HB59</f>
        <v>2</v>
      </c>
      <c r="AG59" s="186">
        <f t="shared" si="27"/>
        <v>2</v>
      </c>
      <c r="AH59" s="186">
        <f>'Core Indicators'!HJ59</f>
        <v>2</v>
      </c>
      <c r="AI59" s="186">
        <f>'Core Indicators'!HR59</f>
        <v>2</v>
      </c>
      <c r="AJ59" s="186">
        <f t="shared" si="28"/>
        <v>2</v>
      </c>
      <c r="AK59" s="186">
        <f>'Core Indicators'!HZ59</f>
        <v>2</v>
      </c>
      <c r="AL59" s="186">
        <f>'Core Indicators'!IH59</f>
        <v>2</v>
      </c>
      <c r="AM59" s="186">
        <f>'Core Indicators'!IP59</f>
        <v>2</v>
      </c>
      <c r="AN59" s="186">
        <f t="shared" si="29"/>
        <v>2</v>
      </c>
    </row>
    <row r="60" spans="1:40" x14ac:dyDescent="0.25">
      <c r="A60" s="205" t="str">
        <f>Lists!C:C</f>
        <v>MDG006</v>
      </c>
      <c r="B60" s="251">
        <f t="shared" si="15"/>
        <v>1.6</v>
      </c>
      <c r="C60" s="165">
        <f t="shared" si="16"/>
        <v>0</v>
      </c>
      <c r="D60" s="274">
        <f t="shared" si="17"/>
        <v>1.4</v>
      </c>
      <c r="E60" s="205">
        <f>'Core Indicators'!R60</f>
        <v>2</v>
      </c>
      <c r="F60" s="205">
        <f>'Core Indicators'!Z60</f>
        <v>2</v>
      </c>
      <c r="G60" s="165">
        <f t="shared" si="18"/>
        <v>2</v>
      </c>
      <c r="H60" s="205">
        <f>'Core Indicators'!AH60</f>
        <v>1</v>
      </c>
      <c r="I60" s="205">
        <f>'Core Indicators'!AP60</f>
        <v>1</v>
      </c>
      <c r="J60" s="205">
        <f>'Core Indicators'!BN60</f>
        <v>1</v>
      </c>
      <c r="K60" s="205">
        <f t="shared" si="19"/>
        <v>1</v>
      </c>
      <c r="L60" s="251">
        <f t="shared" si="20"/>
        <v>1</v>
      </c>
      <c r="M60" s="274">
        <f t="shared" si="21"/>
        <v>1.8</v>
      </c>
      <c r="N60" s="206">
        <f>'Core Indicators'!DJ60</f>
        <v>1</v>
      </c>
      <c r="O60" s="206">
        <f>'Core Indicators'!DR60</f>
        <v>1</v>
      </c>
      <c r="P60" s="206">
        <f>'Core Indicators'!DZ60</f>
        <v>1</v>
      </c>
      <c r="Q60" s="206">
        <f>'Core Indicators'!EH60</f>
        <v>3</v>
      </c>
      <c r="R60" s="206">
        <f>'Core Indicators'!EP60</f>
        <v>3</v>
      </c>
      <c r="S60" s="165">
        <f t="shared" si="22"/>
        <v>1.6</v>
      </c>
      <c r="T60" s="165">
        <f t="shared" si="23"/>
        <v>1.1666666666666667</v>
      </c>
      <c r="U60" s="205">
        <v>1</v>
      </c>
      <c r="V60" s="205">
        <v>1</v>
      </c>
      <c r="W60" s="205">
        <f>'Core Indicators'!EX60</f>
        <v>2</v>
      </c>
      <c r="X60" s="165">
        <f t="shared" si="24"/>
        <v>1.5</v>
      </c>
      <c r="Y60" s="205">
        <v>1</v>
      </c>
      <c r="Z60" s="165">
        <f t="shared" si="25"/>
        <v>2</v>
      </c>
      <c r="AA60" s="205">
        <f>'Core Indicators'!FF60</f>
        <v>2</v>
      </c>
      <c r="AB60" s="205">
        <f t="shared" si="26"/>
        <v>2</v>
      </c>
      <c r="AC60" s="186">
        <f>'Core Indicators'!GD60</f>
        <v>2</v>
      </c>
      <c r="AD60" s="186">
        <f>'Core Indicators'!GL60</f>
        <v>2</v>
      </c>
      <c r="AE60" s="186">
        <f>'Core Indicators'!GT60</f>
        <v>2</v>
      </c>
      <c r="AF60" s="186">
        <f>'Core Indicators'!HB60</f>
        <v>2</v>
      </c>
      <c r="AG60" s="186">
        <f t="shared" si="27"/>
        <v>2</v>
      </c>
      <c r="AH60" s="186">
        <f>'Core Indicators'!HJ60</f>
        <v>2</v>
      </c>
      <c r="AI60" s="186">
        <f>'Core Indicators'!HR60</f>
        <v>2</v>
      </c>
      <c r="AJ60" s="186">
        <f t="shared" si="28"/>
        <v>2</v>
      </c>
      <c r="AK60" s="186">
        <f>'Core Indicators'!HZ60</f>
        <v>2</v>
      </c>
      <c r="AL60" s="186">
        <f>'Core Indicators'!IH60</f>
        <v>2</v>
      </c>
      <c r="AM60" s="186">
        <f>'Core Indicators'!IP60</f>
        <v>2</v>
      </c>
      <c r="AN60" s="186">
        <f t="shared" si="29"/>
        <v>2</v>
      </c>
    </row>
    <row r="61" spans="1:40" x14ac:dyDescent="0.25">
      <c r="A61" s="205" t="str">
        <f>Lists!C:C</f>
        <v>MEX001</v>
      </c>
      <c r="B61" s="251">
        <f t="shared" si="15"/>
        <v>2.6</v>
      </c>
      <c r="C61" s="165">
        <f t="shared" si="16"/>
        <v>0</v>
      </c>
      <c r="D61" s="274">
        <f t="shared" si="17"/>
        <v>2.8</v>
      </c>
      <c r="E61" s="205">
        <f>'Core Indicators'!R61</f>
        <v>2</v>
      </c>
      <c r="F61" s="205">
        <f>'Core Indicators'!Z61</f>
        <v>3</v>
      </c>
      <c r="G61" s="165">
        <f t="shared" si="18"/>
        <v>2.5</v>
      </c>
      <c r="H61" s="205">
        <f>'Core Indicators'!AH61</f>
        <v>3</v>
      </c>
      <c r="I61" s="205">
        <f>'Core Indicators'!AP61</f>
        <v>3</v>
      </c>
      <c r="J61" s="205">
        <f>'Core Indicators'!BN61</f>
        <v>3</v>
      </c>
      <c r="K61" s="205">
        <f t="shared" si="19"/>
        <v>3</v>
      </c>
      <c r="L61" s="251">
        <f t="shared" si="20"/>
        <v>3</v>
      </c>
      <c r="M61" s="274">
        <f t="shared" si="21"/>
        <v>3</v>
      </c>
      <c r="N61" s="206">
        <f>'Core Indicators'!DJ61</f>
        <v>3</v>
      </c>
      <c r="O61" s="206">
        <f>'Core Indicators'!DR61</f>
        <v>3</v>
      </c>
      <c r="P61" s="206" t="str">
        <f>'Core Indicators'!DZ61</f>
        <v>x</v>
      </c>
      <c r="Q61" s="206" t="str">
        <f>'Core Indicators'!EH61</f>
        <v>x</v>
      </c>
      <c r="R61" s="206" t="str">
        <f>'Core Indicators'!EP61</f>
        <v>x</v>
      </c>
      <c r="S61" s="165">
        <f t="shared" si="22"/>
        <v>1.7</v>
      </c>
      <c r="T61" s="165">
        <f t="shared" si="23"/>
        <v>1.3333333333333333</v>
      </c>
      <c r="U61" s="205">
        <v>1</v>
      </c>
      <c r="V61" s="205">
        <v>1</v>
      </c>
      <c r="W61" s="205">
        <f>'Core Indicators'!EX61</f>
        <v>3</v>
      </c>
      <c r="X61" s="165">
        <f t="shared" si="24"/>
        <v>2</v>
      </c>
      <c r="Y61" s="205">
        <v>1</v>
      </c>
      <c r="Z61" s="165">
        <f t="shared" si="25"/>
        <v>2</v>
      </c>
      <c r="AA61" s="205">
        <f>'Core Indicators'!FF61</f>
        <v>2</v>
      </c>
      <c r="AB61" s="205">
        <f t="shared" si="26"/>
        <v>2</v>
      </c>
      <c r="AC61" s="186">
        <f>'Core Indicators'!GD61</f>
        <v>2</v>
      </c>
      <c r="AD61" s="186">
        <f>'Core Indicators'!GL61</f>
        <v>2</v>
      </c>
      <c r="AE61" s="186">
        <f>'Core Indicators'!GT61</f>
        <v>2</v>
      </c>
      <c r="AF61" s="186">
        <f>'Core Indicators'!HB61</f>
        <v>2</v>
      </c>
      <c r="AG61" s="186">
        <f t="shared" si="27"/>
        <v>2</v>
      </c>
      <c r="AH61" s="186">
        <f>'Core Indicators'!HJ61</f>
        <v>2</v>
      </c>
      <c r="AI61" s="186">
        <f>'Core Indicators'!HR61</f>
        <v>2</v>
      </c>
      <c r="AJ61" s="186">
        <f t="shared" si="28"/>
        <v>2</v>
      </c>
      <c r="AK61" s="186">
        <f>'Core Indicators'!HZ61</f>
        <v>2</v>
      </c>
      <c r="AL61" s="186">
        <f>'Core Indicators'!IH61</f>
        <v>2</v>
      </c>
      <c r="AM61" s="186">
        <f>'Core Indicators'!IP61</f>
        <v>2</v>
      </c>
      <c r="AN61" s="186">
        <f t="shared" si="29"/>
        <v>2</v>
      </c>
    </row>
    <row r="62" spans="1:40" x14ac:dyDescent="0.25">
      <c r="A62" s="205" t="str">
        <f>Lists!C:C</f>
        <v>MEX002</v>
      </c>
      <c r="B62" s="251">
        <f t="shared" si="15"/>
        <v>2.6</v>
      </c>
      <c r="C62" s="165">
        <f t="shared" si="16"/>
        <v>1</v>
      </c>
      <c r="D62" s="274">
        <f t="shared" si="17"/>
        <v>2.8</v>
      </c>
      <c r="E62" s="205">
        <f>'Core Indicators'!R62</f>
        <v>2</v>
      </c>
      <c r="F62" s="205">
        <f>'Core Indicators'!Z62</f>
        <v>3</v>
      </c>
      <c r="G62" s="165">
        <f t="shared" si="18"/>
        <v>2.5</v>
      </c>
      <c r="H62" s="205">
        <f>'Core Indicators'!AH62</f>
        <v>3</v>
      </c>
      <c r="I62" s="205">
        <f>'Core Indicators'!AP62</f>
        <v>3</v>
      </c>
      <c r="J62" s="205">
        <f>'Core Indicators'!BN62</f>
        <v>3</v>
      </c>
      <c r="K62" s="205">
        <f t="shared" si="19"/>
        <v>3</v>
      </c>
      <c r="L62" s="251">
        <f t="shared" si="20"/>
        <v>3</v>
      </c>
      <c r="M62" s="274">
        <f t="shared" si="21"/>
        <v>3</v>
      </c>
      <c r="N62" s="206">
        <f>'Core Indicators'!DJ62</f>
        <v>3</v>
      </c>
      <c r="O62" s="206">
        <f>'Core Indicators'!DR62</f>
        <v>3</v>
      </c>
      <c r="P62" s="206" t="str">
        <f>'Core Indicators'!DZ62</f>
        <v>x</v>
      </c>
      <c r="Q62" s="206" t="str">
        <f>'Core Indicators'!EH62</f>
        <v>x</v>
      </c>
      <c r="R62" s="206" t="str">
        <f>'Core Indicators'!EP62</f>
        <v>x</v>
      </c>
      <c r="S62" s="165">
        <f t="shared" si="22"/>
        <v>1.7</v>
      </c>
      <c r="T62" s="165">
        <f t="shared" si="23"/>
        <v>1.3333333333333333</v>
      </c>
      <c r="U62" s="205">
        <v>1</v>
      </c>
      <c r="V62" s="205">
        <v>1</v>
      </c>
      <c r="W62" s="205">
        <f>'Core Indicators'!EX62</f>
        <v>3</v>
      </c>
      <c r="X62" s="165">
        <f t="shared" si="24"/>
        <v>2</v>
      </c>
      <c r="Y62" s="205">
        <v>1</v>
      </c>
      <c r="Z62" s="165">
        <f t="shared" si="25"/>
        <v>2</v>
      </c>
      <c r="AA62" s="205" t="str">
        <f>'Core Indicators'!FF62</f>
        <v>x</v>
      </c>
      <c r="AB62" s="205">
        <f t="shared" si="26"/>
        <v>2</v>
      </c>
      <c r="AC62" s="186">
        <f>'Core Indicators'!GD62</f>
        <v>2</v>
      </c>
      <c r="AD62" s="186">
        <f>'Core Indicators'!GL62</f>
        <v>2</v>
      </c>
      <c r="AE62" s="186">
        <f>'Core Indicators'!GT62</f>
        <v>2</v>
      </c>
      <c r="AF62" s="186">
        <f>'Core Indicators'!HB62</f>
        <v>2</v>
      </c>
      <c r="AG62" s="186">
        <f t="shared" si="27"/>
        <v>2</v>
      </c>
      <c r="AH62" s="186">
        <f>'Core Indicators'!HJ62</f>
        <v>2</v>
      </c>
      <c r="AI62" s="186">
        <f>'Core Indicators'!HR62</f>
        <v>2</v>
      </c>
      <c r="AJ62" s="186">
        <f t="shared" si="28"/>
        <v>2</v>
      </c>
      <c r="AK62" s="186">
        <f>'Core Indicators'!HZ62</f>
        <v>2</v>
      </c>
      <c r="AL62" s="186">
        <f>'Core Indicators'!IH62</f>
        <v>2</v>
      </c>
      <c r="AM62" s="186">
        <f>'Core Indicators'!IP62</f>
        <v>2</v>
      </c>
      <c r="AN62" s="186">
        <f t="shared" si="29"/>
        <v>2</v>
      </c>
    </row>
    <row r="63" spans="1:40" x14ac:dyDescent="0.25">
      <c r="A63" s="205" t="str">
        <f>Lists!C:C</f>
        <v>MEX003</v>
      </c>
      <c r="B63" s="251">
        <f t="shared" si="15"/>
        <v>2.6</v>
      </c>
      <c r="C63" s="165">
        <f t="shared" si="16"/>
        <v>0</v>
      </c>
      <c r="D63" s="274">
        <f t="shared" si="17"/>
        <v>2.6</v>
      </c>
      <c r="E63" s="205">
        <f>'Core Indicators'!R63</f>
        <v>2</v>
      </c>
      <c r="F63" s="205">
        <f>'Core Indicators'!Z63</f>
        <v>2</v>
      </c>
      <c r="G63" s="165">
        <f t="shared" si="18"/>
        <v>2</v>
      </c>
      <c r="H63" s="205">
        <f>'Core Indicators'!AH63</f>
        <v>3</v>
      </c>
      <c r="I63" s="205">
        <f>'Core Indicators'!AP63</f>
        <v>3</v>
      </c>
      <c r="J63" s="205">
        <f>'Core Indicators'!BN63</f>
        <v>2</v>
      </c>
      <c r="K63" s="205">
        <f t="shared" si="19"/>
        <v>2.5</v>
      </c>
      <c r="L63" s="251">
        <f t="shared" si="20"/>
        <v>2.8</v>
      </c>
      <c r="M63" s="274">
        <f t="shared" si="21"/>
        <v>3</v>
      </c>
      <c r="N63" s="206">
        <f>'Core Indicators'!DJ63</f>
        <v>3</v>
      </c>
      <c r="O63" s="206">
        <f>'Core Indicators'!DR63</f>
        <v>3</v>
      </c>
      <c r="P63" s="206" t="str">
        <f>'Core Indicators'!DZ63</f>
        <v>x</v>
      </c>
      <c r="Q63" s="206" t="str">
        <f>'Core Indicators'!EH63</f>
        <v>x</v>
      </c>
      <c r="R63" s="206" t="str">
        <f>'Core Indicators'!EP63</f>
        <v>x</v>
      </c>
      <c r="S63" s="165">
        <f t="shared" si="22"/>
        <v>1.9</v>
      </c>
      <c r="T63" s="165">
        <f t="shared" si="23"/>
        <v>1.3333333333333333</v>
      </c>
      <c r="U63" s="205">
        <v>1</v>
      </c>
      <c r="V63" s="205">
        <v>1</v>
      </c>
      <c r="W63" s="205">
        <f>'Core Indicators'!EX63</f>
        <v>3</v>
      </c>
      <c r="X63" s="165">
        <f t="shared" si="24"/>
        <v>2</v>
      </c>
      <c r="Y63" s="205">
        <v>1</v>
      </c>
      <c r="Z63" s="165">
        <f t="shared" si="25"/>
        <v>2.5</v>
      </c>
      <c r="AA63" s="205">
        <f>'Core Indicators'!FF63</f>
        <v>3</v>
      </c>
      <c r="AB63" s="205">
        <f t="shared" si="26"/>
        <v>2</v>
      </c>
      <c r="AC63" s="186">
        <f>'Core Indicators'!GD63</f>
        <v>2</v>
      </c>
      <c r="AD63" s="186">
        <f>'Core Indicators'!GL63</f>
        <v>2</v>
      </c>
      <c r="AE63" s="186">
        <f>'Core Indicators'!GT63</f>
        <v>2</v>
      </c>
      <c r="AF63" s="186">
        <f>'Core Indicators'!HB63</f>
        <v>2</v>
      </c>
      <c r="AG63" s="186">
        <f t="shared" si="27"/>
        <v>2</v>
      </c>
      <c r="AH63" s="186">
        <f>'Core Indicators'!HJ63</f>
        <v>2</v>
      </c>
      <c r="AI63" s="186">
        <f>'Core Indicators'!HR63</f>
        <v>2</v>
      </c>
      <c r="AJ63" s="186">
        <f t="shared" si="28"/>
        <v>2</v>
      </c>
      <c r="AK63" s="186">
        <f>'Core Indicators'!HZ63</f>
        <v>2</v>
      </c>
      <c r="AL63" s="186">
        <f>'Core Indicators'!IH63</f>
        <v>2</v>
      </c>
      <c r="AM63" s="186">
        <f>'Core Indicators'!IP63</f>
        <v>2</v>
      </c>
      <c r="AN63" s="186">
        <f t="shared" si="29"/>
        <v>2</v>
      </c>
    </row>
    <row r="64" spans="1:40" x14ac:dyDescent="0.25">
      <c r="A64" s="205" t="str">
        <f>Lists!C:C</f>
        <v>MLI001</v>
      </c>
      <c r="B64" s="251">
        <f t="shared" si="15"/>
        <v>1.8</v>
      </c>
      <c r="C64" s="165">
        <f t="shared" si="16"/>
        <v>0</v>
      </c>
      <c r="D64" s="274">
        <f t="shared" si="17"/>
        <v>1.5</v>
      </c>
      <c r="E64" s="205">
        <f>'Core Indicators'!R64</f>
        <v>1</v>
      </c>
      <c r="F64" s="205">
        <f>'Core Indicators'!Z64</f>
        <v>2</v>
      </c>
      <c r="G64" s="165">
        <f t="shared" si="18"/>
        <v>1.5</v>
      </c>
      <c r="H64" s="205">
        <f>'Core Indicators'!AH64</f>
        <v>2</v>
      </c>
      <c r="I64" s="205">
        <f>'Core Indicators'!AP64</f>
        <v>1</v>
      </c>
      <c r="J64" s="205">
        <f>'Core Indicators'!BN64</f>
        <v>1</v>
      </c>
      <c r="K64" s="205">
        <f t="shared" si="19"/>
        <v>1</v>
      </c>
      <c r="L64" s="251">
        <f t="shared" si="20"/>
        <v>1.5</v>
      </c>
      <c r="M64" s="274">
        <f t="shared" si="21"/>
        <v>2</v>
      </c>
      <c r="N64" s="206">
        <f>'Core Indicators'!DJ64</f>
        <v>2</v>
      </c>
      <c r="O64" s="206">
        <f>'Core Indicators'!DR64</f>
        <v>2</v>
      </c>
      <c r="P64" s="206">
        <f>'Core Indicators'!DZ64</f>
        <v>2</v>
      </c>
      <c r="Q64" s="206">
        <f>'Core Indicators'!EH64</f>
        <v>2</v>
      </c>
      <c r="R64" s="206">
        <f>'Core Indicators'!EP64</f>
        <v>2</v>
      </c>
      <c r="S64" s="165">
        <f t="shared" si="22"/>
        <v>1.6</v>
      </c>
      <c r="T64" s="165">
        <f t="shared" si="23"/>
        <v>1.1666666666666667</v>
      </c>
      <c r="U64" s="205">
        <v>1</v>
      </c>
      <c r="V64" s="205">
        <v>1</v>
      </c>
      <c r="W64" s="205">
        <f>'Core Indicators'!EX64</f>
        <v>2</v>
      </c>
      <c r="X64" s="165">
        <f t="shared" si="24"/>
        <v>1.5</v>
      </c>
      <c r="Y64" s="205">
        <v>1</v>
      </c>
      <c r="Z64" s="165">
        <f t="shared" si="25"/>
        <v>2</v>
      </c>
      <c r="AA64" s="205">
        <f>'Core Indicators'!FF64</f>
        <v>2</v>
      </c>
      <c r="AB64" s="205">
        <f t="shared" si="26"/>
        <v>2</v>
      </c>
      <c r="AC64" s="186">
        <f>'Core Indicators'!GD64</f>
        <v>2</v>
      </c>
      <c r="AD64" s="186">
        <f>'Core Indicators'!GL64</f>
        <v>2</v>
      </c>
      <c r="AE64" s="186">
        <f>'Core Indicators'!GT64</f>
        <v>2</v>
      </c>
      <c r="AF64" s="186">
        <f>'Core Indicators'!HB64</f>
        <v>2</v>
      </c>
      <c r="AG64" s="186">
        <f t="shared" si="27"/>
        <v>2</v>
      </c>
      <c r="AH64" s="186">
        <f>'Core Indicators'!HJ64</f>
        <v>2</v>
      </c>
      <c r="AI64" s="186">
        <f>'Core Indicators'!HR64</f>
        <v>2</v>
      </c>
      <c r="AJ64" s="186">
        <f t="shared" si="28"/>
        <v>2</v>
      </c>
      <c r="AK64" s="186">
        <f>'Core Indicators'!HZ64</f>
        <v>2</v>
      </c>
      <c r="AL64" s="186">
        <f>'Core Indicators'!IH64</f>
        <v>2</v>
      </c>
      <c r="AM64" s="186">
        <f>'Core Indicators'!IP64</f>
        <v>2</v>
      </c>
      <c r="AN64" s="186">
        <f t="shared" si="29"/>
        <v>2</v>
      </c>
    </row>
    <row r="65" spans="1:40" x14ac:dyDescent="0.25">
      <c r="A65" s="205" t="str">
        <f>Lists!C:C</f>
        <v>MMR001</v>
      </c>
      <c r="B65" s="251">
        <f t="shared" si="15"/>
        <v>1.9</v>
      </c>
      <c r="C65" s="165">
        <f t="shared" si="16"/>
        <v>0</v>
      </c>
      <c r="D65" s="274">
        <f t="shared" si="17"/>
        <v>2</v>
      </c>
      <c r="E65" s="205">
        <f>'Core Indicators'!R65</f>
        <v>2</v>
      </c>
      <c r="F65" s="205">
        <f>'Core Indicators'!Z65</f>
        <v>2</v>
      </c>
      <c r="G65" s="165">
        <f t="shared" si="18"/>
        <v>2</v>
      </c>
      <c r="H65" s="205">
        <f>'Core Indicators'!AH65</f>
        <v>2</v>
      </c>
      <c r="I65" s="205">
        <f>'Core Indicators'!AP65</f>
        <v>2</v>
      </c>
      <c r="J65" s="205">
        <f>'Core Indicators'!BN65</f>
        <v>2</v>
      </c>
      <c r="K65" s="205">
        <f t="shared" si="19"/>
        <v>2</v>
      </c>
      <c r="L65" s="251">
        <f t="shared" si="20"/>
        <v>2</v>
      </c>
      <c r="M65" s="274">
        <f t="shared" si="21"/>
        <v>2</v>
      </c>
      <c r="N65" s="206">
        <f>'Core Indicators'!DJ65</f>
        <v>2</v>
      </c>
      <c r="O65" s="206">
        <f>'Core Indicators'!DR65</f>
        <v>2</v>
      </c>
      <c r="P65" s="206">
        <f>'Core Indicators'!DZ65</f>
        <v>2</v>
      </c>
      <c r="Q65" s="206">
        <f>'Core Indicators'!EH65</f>
        <v>2</v>
      </c>
      <c r="R65" s="206">
        <f>'Core Indicators'!EP65</f>
        <v>2</v>
      </c>
      <c r="S65" s="165">
        <f t="shared" si="22"/>
        <v>1.6</v>
      </c>
      <c r="T65" s="165">
        <f t="shared" si="23"/>
        <v>1.1666666666666667</v>
      </c>
      <c r="U65" s="205">
        <v>1</v>
      </c>
      <c r="V65" s="205">
        <v>1</v>
      </c>
      <c r="W65" s="205">
        <f>'Core Indicators'!EX65</f>
        <v>2</v>
      </c>
      <c r="X65" s="165">
        <f t="shared" si="24"/>
        <v>1.5</v>
      </c>
      <c r="Y65" s="205">
        <v>1</v>
      </c>
      <c r="Z65" s="165">
        <f t="shared" si="25"/>
        <v>2</v>
      </c>
      <c r="AA65" s="205">
        <f>'Core Indicators'!FF65</f>
        <v>2</v>
      </c>
      <c r="AB65" s="205">
        <f t="shared" si="26"/>
        <v>2</v>
      </c>
      <c r="AC65" s="186">
        <f>'Core Indicators'!GD65</f>
        <v>2</v>
      </c>
      <c r="AD65" s="186">
        <f>'Core Indicators'!GL65</f>
        <v>2</v>
      </c>
      <c r="AE65" s="186">
        <f>'Core Indicators'!GT65</f>
        <v>2</v>
      </c>
      <c r="AF65" s="186">
        <f>'Core Indicators'!HB65</f>
        <v>2</v>
      </c>
      <c r="AG65" s="186">
        <f t="shared" si="27"/>
        <v>2</v>
      </c>
      <c r="AH65" s="186">
        <f>'Core Indicators'!HJ65</f>
        <v>2</v>
      </c>
      <c r="AI65" s="186">
        <f>'Core Indicators'!HR65</f>
        <v>2</v>
      </c>
      <c r="AJ65" s="186">
        <f t="shared" si="28"/>
        <v>2</v>
      </c>
      <c r="AK65" s="186">
        <f>'Core Indicators'!HZ65</f>
        <v>2</v>
      </c>
      <c r="AL65" s="186">
        <f>'Core Indicators'!IH65</f>
        <v>2</v>
      </c>
      <c r="AM65" s="186">
        <f>'Core Indicators'!IP65</f>
        <v>2</v>
      </c>
      <c r="AN65" s="186">
        <f t="shared" si="29"/>
        <v>2</v>
      </c>
    </row>
    <row r="66" spans="1:40" x14ac:dyDescent="0.25">
      <c r="A66" s="205" t="str">
        <f>Lists!C:C</f>
        <v>MMR002</v>
      </c>
      <c r="B66" s="251">
        <f t="shared" si="15"/>
        <v>1.9</v>
      </c>
      <c r="C66" s="165">
        <f t="shared" si="16"/>
        <v>0</v>
      </c>
      <c r="D66" s="274">
        <f t="shared" si="17"/>
        <v>2</v>
      </c>
      <c r="E66" s="205">
        <f>'Core Indicators'!R66</f>
        <v>2</v>
      </c>
      <c r="F66" s="205">
        <f>'Core Indicators'!Z66</f>
        <v>2</v>
      </c>
      <c r="G66" s="165">
        <f t="shared" si="18"/>
        <v>2</v>
      </c>
      <c r="H66" s="205">
        <f>'Core Indicators'!AH66</f>
        <v>2</v>
      </c>
      <c r="I66" s="205">
        <f>'Core Indicators'!AP66</f>
        <v>2</v>
      </c>
      <c r="J66" s="205">
        <f>'Core Indicators'!BN66</f>
        <v>2</v>
      </c>
      <c r="K66" s="205">
        <f t="shared" si="19"/>
        <v>2</v>
      </c>
      <c r="L66" s="251">
        <f t="shared" si="20"/>
        <v>2</v>
      </c>
      <c r="M66" s="274">
        <f t="shared" si="21"/>
        <v>2</v>
      </c>
      <c r="N66" s="206">
        <f>'Core Indicators'!DJ66</f>
        <v>2</v>
      </c>
      <c r="O66" s="206">
        <f>'Core Indicators'!DR66</f>
        <v>2</v>
      </c>
      <c r="P66" s="206" t="str">
        <f>'Core Indicators'!DZ66</f>
        <v>x</v>
      </c>
      <c r="Q66" s="206">
        <f>'Core Indicators'!EH66</f>
        <v>2</v>
      </c>
      <c r="R66" s="206" t="str">
        <f>'Core Indicators'!EP66</f>
        <v>x</v>
      </c>
      <c r="S66" s="165">
        <f t="shared" si="22"/>
        <v>1.6</v>
      </c>
      <c r="T66" s="165">
        <f t="shared" si="23"/>
        <v>1.1666666666666667</v>
      </c>
      <c r="U66" s="205">
        <v>1</v>
      </c>
      <c r="V66" s="205">
        <v>1</v>
      </c>
      <c r="W66" s="205">
        <f>'Core Indicators'!EX66</f>
        <v>2</v>
      </c>
      <c r="X66" s="165">
        <f t="shared" si="24"/>
        <v>1.5</v>
      </c>
      <c r="Y66" s="205">
        <v>1</v>
      </c>
      <c r="Z66" s="165">
        <f t="shared" si="25"/>
        <v>2</v>
      </c>
      <c r="AA66" s="205">
        <f>'Core Indicators'!FF66</f>
        <v>2</v>
      </c>
      <c r="AB66" s="205">
        <f t="shared" si="26"/>
        <v>2</v>
      </c>
      <c r="AC66" s="186">
        <f>'Core Indicators'!GD66</f>
        <v>2</v>
      </c>
      <c r="AD66" s="186">
        <f>'Core Indicators'!GL66</f>
        <v>2</v>
      </c>
      <c r="AE66" s="186">
        <f>'Core Indicators'!GT66</f>
        <v>2</v>
      </c>
      <c r="AF66" s="186">
        <f>'Core Indicators'!HB66</f>
        <v>2</v>
      </c>
      <c r="AG66" s="186">
        <f t="shared" si="27"/>
        <v>2</v>
      </c>
      <c r="AH66" s="186">
        <f>'Core Indicators'!HJ66</f>
        <v>2</v>
      </c>
      <c r="AI66" s="186">
        <f>'Core Indicators'!HR66</f>
        <v>2</v>
      </c>
      <c r="AJ66" s="186">
        <f t="shared" si="28"/>
        <v>2</v>
      </c>
      <c r="AK66" s="186">
        <f>'Core Indicators'!HZ66</f>
        <v>2</v>
      </c>
      <c r="AL66" s="186">
        <f>'Core Indicators'!IH66</f>
        <v>2</v>
      </c>
      <c r="AM66" s="186">
        <f>'Core Indicators'!IP66</f>
        <v>2</v>
      </c>
      <c r="AN66" s="186">
        <f t="shared" si="29"/>
        <v>2</v>
      </c>
    </row>
    <row r="67" spans="1:40" x14ac:dyDescent="0.25">
      <c r="A67" s="205" t="str">
        <f>Lists!C:C</f>
        <v>MMR003</v>
      </c>
      <c r="B67" s="251">
        <f t="shared" ref="B67:B98" si="30">IF(OR(M67="x",D67="x"),"x",ROUND((5-GEOMEAN(((5-D67)/5*4+1),((5-M67)/5*4+1),((5-M67)/5*4+1)))/4*3.5+S67*0.3,1))</f>
        <v>1.9</v>
      </c>
      <c r="C67" s="165">
        <f t="shared" ref="C67:C98" si="31">COUNTIF(E67:F67,"x")+COUNTIF(H67:I67,"x")+COUNTIF(J67:J67,"x")+COUNTIF(M67,"x")+COUNTIF(U67:W67,"x")+COUNTIF(Y67:AB67,"x")</f>
        <v>0</v>
      </c>
      <c r="D67" s="274">
        <f t="shared" ref="D67:D98" si="32">IF(OR(L67="x",G67="x"),"x",ROUND((5-GEOMEAN(((5-L67)/5*4+1),((5-L67)/5*4+1),((5-G67)/5*4+1)))/4*5,1))</f>
        <v>2</v>
      </c>
      <c r="E67" s="205">
        <f>'Core Indicators'!R67</f>
        <v>2</v>
      </c>
      <c r="F67" s="205">
        <f>'Core Indicators'!Z67</f>
        <v>2</v>
      </c>
      <c r="G67" s="165">
        <f t="shared" ref="G67:G98" si="33">IF(AND(F67="x",E67="x"),"x",IF(OR(F67="x",E67="x"),AVERAGE(E67,F67),ROUND((10-GEOMEAN(((10-E67)/10*9+1),((10-F67)/10*9+1)))/9*10,1)))</f>
        <v>2</v>
      </c>
      <c r="H67" s="205">
        <f>'Core Indicators'!AH67</f>
        <v>2</v>
      </c>
      <c r="I67" s="205">
        <f>'Core Indicators'!AP67</f>
        <v>2</v>
      </c>
      <c r="J67" s="205">
        <f>'Core Indicators'!BN67</f>
        <v>2</v>
      </c>
      <c r="K67" s="205">
        <f t="shared" ref="K67:K98" si="34">IF(AND(J67="x",I67="x"),"x",IF(OR(J67="x",I67="x"),AVERAGE(I67,J67),ROUND((10-GEOMEAN(((10-I67)/10*9+1),((10-J67)/10*9+1)))/9*10,1)))</f>
        <v>2</v>
      </c>
      <c r="L67" s="251">
        <f t="shared" ref="L67:L98" si="35">IF(AND(H67="x",K67="x"),"x",IF(OR(H67="x",K67="x"),AVERAGE(H67,K67),ROUND((10-GEOMEAN(((10-H67)/10*9+1),((10-K67)/10*9+1)))/9*10,1)))</f>
        <v>2</v>
      </c>
      <c r="M67" s="274">
        <f t="shared" ref="M67:M98" si="36">IF(N67="x","x",AVERAGE(N67:R67))</f>
        <v>2</v>
      </c>
      <c r="N67" s="206">
        <f>'Core Indicators'!DJ67</f>
        <v>2</v>
      </c>
      <c r="O67" s="206" t="str">
        <f>'Core Indicators'!DR67</f>
        <v>x</v>
      </c>
      <c r="P67" s="206">
        <f>'Core Indicators'!DZ67</f>
        <v>2</v>
      </c>
      <c r="Q67" s="206">
        <f>'Core Indicators'!EH67</f>
        <v>2</v>
      </c>
      <c r="R67" s="206">
        <f>'Core Indicators'!EP67</f>
        <v>2</v>
      </c>
      <c r="S67" s="165">
        <f t="shared" ref="S67:S98" si="37">IF(OR(Z67="x",T67="x"),T67,ROUND((10-GEOMEAN(((10-T67)/10*9+1),((10-Z67)/10*9+1)))/9*10,1))</f>
        <v>1.6</v>
      </c>
      <c r="T67" s="165">
        <f t="shared" ref="T67:T98" si="38">AVERAGE(U67,X67,Y67)</f>
        <v>1.1666666666666667</v>
      </c>
      <c r="U67" s="205">
        <v>1</v>
      </c>
      <c r="V67" s="205">
        <v>1</v>
      </c>
      <c r="W67" s="205">
        <f>'Core Indicators'!EX67</f>
        <v>2</v>
      </c>
      <c r="X67" s="165">
        <f t="shared" ref="X67:X98" si="39">AVERAGE(V67:W67)</f>
        <v>1.5</v>
      </c>
      <c r="Y67" s="205">
        <v>1</v>
      </c>
      <c r="Z67" s="165">
        <f t="shared" ref="Z67:Z98" si="40">IF(AND(AA67="x",AB67="x"),"x",AVERAGE(AA67:AB67))</f>
        <v>2</v>
      </c>
      <c r="AA67" s="205">
        <f>'Core Indicators'!FF67</f>
        <v>2</v>
      </c>
      <c r="AB67" s="205">
        <f t="shared" ref="AB67:AB98" si="41">IF(AND(AJ67="x",AN67="x",AG67="x"),"x",(AVERAGE(AJ67,AN67,AG67)))</f>
        <v>2</v>
      </c>
      <c r="AC67" s="186">
        <f>'Core Indicators'!GD67</f>
        <v>2</v>
      </c>
      <c r="AD67" s="186">
        <f>'Core Indicators'!GL67</f>
        <v>2</v>
      </c>
      <c r="AE67" s="186">
        <f>'Core Indicators'!GT67</f>
        <v>2</v>
      </c>
      <c r="AF67" s="186">
        <f>'Core Indicators'!HB67</f>
        <v>2</v>
      </c>
      <c r="AG67" s="186">
        <f t="shared" ref="AG67:AG98" si="42">IF(AND(AC67="x",AD67="x",AE67="x",AF67="x"),"x",AVERAGE(AC67:AF67))</f>
        <v>2</v>
      </c>
      <c r="AH67" s="186">
        <f>'Core Indicators'!HJ67</f>
        <v>2</v>
      </c>
      <c r="AI67" s="186">
        <f>'Core Indicators'!HR67</f>
        <v>2</v>
      </c>
      <c r="AJ67" s="186">
        <f t="shared" ref="AJ67:AJ98" si="43">IF(AND(AH67="x",AI67="x"),"x",AVERAGE(AH67:AI67))</f>
        <v>2</v>
      </c>
      <c r="AK67" s="186">
        <f>'Core Indicators'!HZ67</f>
        <v>2</v>
      </c>
      <c r="AL67" s="186">
        <f>'Core Indicators'!IH67</f>
        <v>2</v>
      </c>
      <c r="AM67" s="186">
        <f>'Core Indicators'!IP67</f>
        <v>2</v>
      </c>
      <c r="AN67" s="186">
        <f t="shared" ref="AN67:AN98" si="44">IF(AND(AK67="x",AL67="x",AM67="x"),"x",AVERAGE(AK67:AM67))</f>
        <v>2</v>
      </c>
    </row>
    <row r="68" spans="1:40" x14ac:dyDescent="0.25">
      <c r="A68" s="205" t="str">
        <f>Lists!C:C</f>
        <v>MMR004</v>
      </c>
      <c r="B68" s="251">
        <f t="shared" si="30"/>
        <v>1.8</v>
      </c>
      <c r="C68" s="165">
        <f t="shared" si="31"/>
        <v>0</v>
      </c>
      <c r="D68" s="274">
        <f t="shared" si="32"/>
        <v>2</v>
      </c>
      <c r="E68" s="205">
        <f>'Core Indicators'!R68</f>
        <v>2</v>
      </c>
      <c r="F68" s="205">
        <f>'Core Indicators'!Z68</f>
        <v>2</v>
      </c>
      <c r="G68" s="165">
        <f t="shared" si="33"/>
        <v>2</v>
      </c>
      <c r="H68" s="205">
        <f>'Core Indicators'!AH68</f>
        <v>2</v>
      </c>
      <c r="I68" s="205">
        <f>'Core Indicators'!AP68</f>
        <v>2</v>
      </c>
      <c r="J68" s="205">
        <f>'Core Indicators'!BN68</f>
        <v>2</v>
      </c>
      <c r="K68" s="205">
        <f t="shared" si="34"/>
        <v>2</v>
      </c>
      <c r="L68" s="251">
        <f t="shared" si="35"/>
        <v>2</v>
      </c>
      <c r="M68" s="274">
        <f t="shared" si="36"/>
        <v>2</v>
      </c>
      <c r="N68" s="206">
        <f>'Core Indicators'!DJ68</f>
        <v>2</v>
      </c>
      <c r="O68" s="206" t="str">
        <f>'Core Indicators'!DR68</f>
        <v>x</v>
      </c>
      <c r="P68" s="206">
        <f>'Core Indicators'!DZ68</f>
        <v>2</v>
      </c>
      <c r="Q68" s="206">
        <f>'Core Indicators'!EH68</f>
        <v>2</v>
      </c>
      <c r="R68" s="206" t="str">
        <f>'Core Indicators'!EP68</f>
        <v>x</v>
      </c>
      <c r="S68" s="165">
        <f t="shared" si="37"/>
        <v>1.3</v>
      </c>
      <c r="T68" s="165">
        <f t="shared" si="38"/>
        <v>1.1666666666666667</v>
      </c>
      <c r="U68" s="205">
        <v>1</v>
      </c>
      <c r="V68" s="205">
        <v>1</v>
      </c>
      <c r="W68" s="205">
        <f>'Core Indicators'!EX68</f>
        <v>2</v>
      </c>
      <c r="X68" s="165">
        <f t="shared" si="39"/>
        <v>1.5</v>
      </c>
      <c r="Y68" s="205">
        <v>1</v>
      </c>
      <c r="Z68" s="165">
        <f t="shared" si="40"/>
        <v>1.5</v>
      </c>
      <c r="AA68" s="205">
        <f>'Core Indicators'!FF68</f>
        <v>1</v>
      </c>
      <c r="AB68" s="205">
        <f t="shared" si="41"/>
        <v>2</v>
      </c>
      <c r="AC68" s="186">
        <f>'Core Indicators'!GD68</f>
        <v>2</v>
      </c>
      <c r="AD68" s="186">
        <f>'Core Indicators'!GL68</f>
        <v>2</v>
      </c>
      <c r="AE68" s="186">
        <f>'Core Indicators'!GT68</f>
        <v>2</v>
      </c>
      <c r="AF68" s="186">
        <f>'Core Indicators'!HB68</f>
        <v>2</v>
      </c>
      <c r="AG68" s="186">
        <f t="shared" si="42"/>
        <v>2</v>
      </c>
      <c r="AH68" s="186">
        <f>'Core Indicators'!HJ68</f>
        <v>2</v>
      </c>
      <c r="AI68" s="186">
        <f>'Core Indicators'!HR68</f>
        <v>2</v>
      </c>
      <c r="AJ68" s="186">
        <f t="shared" si="43"/>
        <v>2</v>
      </c>
      <c r="AK68" s="186">
        <f>'Core Indicators'!HZ68</f>
        <v>2</v>
      </c>
      <c r="AL68" s="186">
        <f>'Core Indicators'!IH68</f>
        <v>2</v>
      </c>
      <c r="AM68" s="186">
        <f>'Core Indicators'!IP68</f>
        <v>2</v>
      </c>
      <c r="AN68" s="186">
        <f t="shared" si="44"/>
        <v>2</v>
      </c>
    </row>
    <row r="69" spans="1:40" x14ac:dyDescent="0.25">
      <c r="A69" s="205" t="str">
        <f>Lists!C:C</f>
        <v>MOZ001</v>
      </c>
      <c r="B69" s="251">
        <f t="shared" si="30"/>
        <v>2.2000000000000002</v>
      </c>
      <c r="C69" s="165">
        <f t="shared" si="31"/>
        <v>0</v>
      </c>
      <c r="D69" s="274">
        <f t="shared" si="32"/>
        <v>2.2000000000000002</v>
      </c>
      <c r="E69" s="205">
        <f>'Core Indicators'!R69</f>
        <v>2</v>
      </c>
      <c r="F69" s="205">
        <f>'Core Indicators'!Z69</f>
        <v>2</v>
      </c>
      <c r="G69" s="165">
        <f t="shared" si="33"/>
        <v>2</v>
      </c>
      <c r="H69" s="205">
        <f>'Core Indicators'!AH69</f>
        <v>2</v>
      </c>
      <c r="I69" s="205">
        <f>'Core Indicators'!AP69</f>
        <v>3</v>
      </c>
      <c r="J69" s="205">
        <f>'Core Indicators'!BN69</f>
        <v>2</v>
      </c>
      <c r="K69" s="205">
        <f t="shared" si="34"/>
        <v>2.5</v>
      </c>
      <c r="L69" s="251">
        <f t="shared" si="35"/>
        <v>2.2999999999999998</v>
      </c>
      <c r="M69" s="274">
        <f t="shared" si="36"/>
        <v>2.6</v>
      </c>
      <c r="N69" s="206">
        <f>'Core Indicators'!DJ69</f>
        <v>2</v>
      </c>
      <c r="O69" s="206">
        <f>'Core Indicators'!DR69</f>
        <v>2</v>
      </c>
      <c r="P69" s="206">
        <f>'Core Indicators'!DZ69</f>
        <v>3</v>
      </c>
      <c r="Q69" s="206">
        <f>'Core Indicators'!EH69</f>
        <v>3</v>
      </c>
      <c r="R69" s="206">
        <f>'Core Indicators'!EP69</f>
        <v>3</v>
      </c>
      <c r="S69" s="165">
        <f t="shared" si="37"/>
        <v>1.6</v>
      </c>
      <c r="T69" s="165">
        <f t="shared" si="38"/>
        <v>1.1666666666666667</v>
      </c>
      <c r="U69" s="205">
        <v>1</v>
      </c>
      <c r="V69" s="205">
        <v>1</v>
      </c>
      <c r="W69" s="205">
        <f>'Core Indicators'!EX69</f>
        <v>2</v>
      </c>
      <c r="X69" s="165">
        <f t="shared" si="39"/>
        <v>1.5</v>
      </c>
      <c r="Y69" s="205">
        <v>1</v>
      </c>
      <c r="Z69" s="165">
        <f t="shared" si="40"/>
        <v>2</v>
      </c>
      <c r="AA69" s="205">
        <f>'Core Indicators'!FF69</f>
        <v>2</v>
      </c>
      <c r="AB69" s="205">
        <f t="shared" si="41"/>
        <v>2</v>
      </c>
      <c r="AC69" s="186">
        <f>'Core Indicators'!GD69</f>
        <v>2</v>
      </c>
      <c r="AD69" s="186">
        <f>'Core Indicators'!GL69</f>
        <v>2</v>
      </c>
      <c r="AE69" s="186">
        <f>'Core Indicators'!GT69</f>
        <v>2</v>
      </c>
      <c r="AF69" s="186">
        <f>'Core Indicators'!HB69</f>
        <v>2</v>
      </c>
      <c r="AG69" s="186">
        <f t="shared" si="42"/>
        <v>2</v>
      </c>
      <c r="AH69" s="186">
        <f>'Core Indicators'!HJ69</f>
        <v>2</v>
      </c>
      <c r="AI69" s="186">
        <f>'Core Indicators'!HR69</f>
        <v>2</v>
      </c>
      <c r="AJ69" s="186">
        <f t="shared" si="43"/>
        <v>2</v>
      </c>
      <c r="AK69" s="186">
        <f>'Core Indicators'!HZ69</f>
        <v>2</v>
      </c>
      <c r="AL69" s="186">
        <f>'Core Indicators'!IH69</f>
        <v>2</v>
      </c>
      <c r="AM69" s="186">
        <f>'Core Indicators'!IP69</f>
        <v>2</v>
      </c>
      <c r="AN69" s="186">
        <f t="shared" si="44"/>
        <v>2</v>
      </c>
    </row>
    <row r="70" spans="1:40" x14ac:dyDescent="0.25">
      <c r="A70" s="205" t="str">
        <f>Lists!C:C</f>
        <v>MOZ004</v>
      </c>
      <c r="B70" s="251">
        <f t="shared" si="30"/>
        <v>2.2000000000000002</v>
      </c>
      <c r="C70" s="165">
        <f t="shared" si="31"/>
        <v>0</v>
      </c>
      <c r="D70" s="274">
        <f t="shared" si="32"/>
        <v>2.2000000000000002</v>
      </c>
      <c r="E70" s="205">
        <f>'Core Indicators'!R70</f>
        <v>3</v>
      </c>
      <c r="F70" s="205">
        <f>'Core Indicators'!Z70</f>
        <v>2</v>
      </c>
      <c r="G70" s="165">
        <f t="shared" si="33"/>
        <v>2.5</v>
      </c>
      <c r="H70" s="205">
        <f>'Core Indicators'!AH70</f>
        <v>2</v>
      </c>
      <c r="I70" s="205">
        <f>'Core Indicators'!AP70</f>
        <v>2</v>
      </c>
      <c r="J70" s="205">
        <f>'Core Indicators'!BN70</f>
        <v>2</v>
      </c>
      <c r="K70" s="205">
        <f t="shared" si="34"/>
        <v>2</v>
      </c>
      <c r="L70" s="251">
        <f t="shared" si="35"/>
        <v>2</v>
      </c>
      <c r="M70" s="274">
        <f t="shared" si="36"/>
        <v>2.6</v>
      </c>
      <c r="N70" s="206">
        <f>'Core Indicators'!DJ70</f>
        <v>2</v>
      </c>
      <c r="O70" s="206">
        <f>'Core Indicators'!DR70</f>
        <v>2</v>
      </c>
      <c r="P70" s="206">
        <f>'Core Indicators'!DZ70</f>
        <v>3</v>
      </c>
      <c r="Q70" s="206">
        <f>'Core Indicators'!EH70</f>
        <v>3</v>
      </c>
      <c r="R70" s="206">
        <f>'Core Indicators'!EP70</f>
        <v>3</v>
      </c>
      <c r="S70" s="165">
        <f t="shared" si="37"/>
        <v>1.6</v>
      </c>
      <c r="T70" s="165">
        <f t="shared" si="38"/>
        <v>1.1666666666666667</v>
      </c>
      <c r="U70" s="205">
        <v>1</v>
      </c>
      <c r="V70" s="205">
        <v>1</v>
      </c>
      <c r="W70" s="205">
        <f>'Core Indicators'!EX70</f>
        <v>2</v>
      </c>
      <c r="X70" s="165">
        <f t="shared" si="39"/>
        <v>1.5</v>
      </c>
      <c r="Y70" s="205">
        <v>1</v>
      </c>
      <c r="Z70" s="165">
        <f t="shared" si="40"/>
        <v>2</v>
      </c>
      <c r="AA70" s="205">
        <f>'Core Indicators'!FF70</f>
        <v>2</v>
      </c>
      <c r="AB70" s="205">
        <f t="shared" si="41"/>
        <v>2</v>
      </c>
      <c r="AC70" s="186">
        <f>'Core Indicators'!GD70</f>
        <v>2</v>
      </c>
      <c r="AD70" s="186">
        <f>'Core Indicators'!GL70</f>
        <v>2</v>
      </c>
      <c r="AE70" s="186">
        <f>'Core Indicators'!GT70</f>
        <v>2</v>
      </c>
      <c r="AF70" s="186">
        <f>'Core Indicators'!HB70</f>
        <v>2</v>
      </c>
      <c r="AG70" s="186">
        <f t="shared" si="42"/>
        <v>2</v>
      </c>
      <c r="AH70" s="186">
        <f>'Core Indicators'!HJ70</f>
        <v>2</v>
      </c>
      <c r="AI70" s="186">
        <f>'Core Indicators'!HR70</f>
        <v>2</v>
      </c>
      <c r="AJ70" s="186">
        <f t="shared" si="43"/>
        <v>2</v>
      </c>
      <c r="AK70" s="186">
        <f>'Core Indicators'!HZ70</f>
        <v>2</v>
      </c>
      <c r="AL70" s="186">
        <f>'Core Indicators'!IH70</f>
        <v>2</v>
      </c>
      <c r="AM70" s="186">
        <f>'Core Indicators'!IP70</f>
        <v>2</v>
      </c>
      <c r="AN70" s="186">
        <f t="shared" si="44"/>
        <v>2</v>
      </c>
    </row>
    <row r="71" spans="1:40" x14ac:dyDescent="0.25">
      <c r="A71" s="205" t="str">
        <f>Lists!C:C</f>
        <v>MOZ008</v>
      </c>
      <c r="B71" s="251">
        <f t="shared" si="30"/>
        <v>2.2999999999999998</v>
      </c>
      <c r="C71" s="165">
        <f t="shared" si="31"/>
        <v>0</v>
      </c>
      <c r="D71" s="274">
        <f t="shared" si="32"/>
        <v>2.4</v>
      </c>
      <c r="E71" s="205">
        <f>'Core Indicators'!R71</f>
        <v>1</v>
      </c>
      <c r="F71" s="205">
        <f>'Core Indicators'!Z71</f>
        <v>2</v>
      </c>
      <c r="G71" s="165">
        <f t="shared" si="33"/>
        <v>1.5</v>
      </c>
      <c r="H71" s="205">
        <f>'Core Indicators'!AH71</f>
        <v>3</v>
      </c>
      <c r="I71" s="205">
        <f>'Core Indicators'!AP71</f>
        <v>3</v>
      </c>
      <c r="J71" s="205">
        <f>'Core Indicators'!BN71</f>
        <v>2</v>
      </c>
      <c r="K71" s="205">
        <f t="shared" si="34"/>
        <v>2.5</v>
      </c>
      <c r="L71" s="251">
        <f t="shared" si="35"/>
        <v>2.8</v>
      </c>
      <c r="M71" s="274">
        <f t="shared" si="36"/>
        <v>2.6</v>
      </c>
      <c r="N71" s="206">
        <f>'Core Indicators'!DJ71</f>
        <v>2</v>
      </c>
      <c r="O71" s="206">
        <f>'Core Indicators'!DR71</f>
        <v>2</v>
      </c>
      <c r="P71" s="206">
        <f>'Core Indicators'!DZ71</f>
        <v>3</v>
      </c>
      <c r="Q71" s="206">
        <f>'Core Indicators'!EH71</f>
        <v>3</v>
      </c>
      <c r="R71" s="206">
        <f>'Core Indicators'!EP71</f>
        <v>3</v>
      </c>
      <c r="S71" s="165">
        <f t="shared" si="37"/>
        <v>1.6</v>
      </c>
      <c r="T71" s="165">
        <f t="shared" si="38"/>
        <v>1.1666666666666667</v>
      </c>
      <c r="U71" s="205">
        <v>1</v>
      </c>
      <c r="V71" s="205">
        <v>1</v>
      </c>
      <c r="W71" s="205">
        <f>'Core Indicators'!EX71</f>
        <v>2</v>
      </c>
      <c r="X71" s="165">
        <f t="shared" si="39"/>
        <v>1.5</v>
      </c>
      <c r="Y71" s="205">
        <v>1</v>
      </c>
      <c r="Z71" s="165">
        <f t="shared" si="40"/>
        <v>2</v>
      </c>
      <c r="AA71" s="205">
        <f>'Core Indicators'!FF71</f>
        <v>2</v>
      </c>
      <c r="AB71" s="205">
        <f t="shared" si="41"/>
        <v>2</v>
      </c>
      <c r="AC71" s="186">
        <f>'Core Indicators'!GD71</f>
        <v>2</v>
      </c>
      <c r="AD71" s="186">
        <f>'Core Indicators'!GL71</f>
        <v>2</v>
      </c>
      <c r="AE71" s="186">
        <f>'Core Indicators'!GT71</f>
        <v>2</v>
      </c>
      <c r="AF71" s="186">
        <f>'Core Indicators'!HB71</f>
        <v>2</v>
      </c>
      <c r="AG71" s="186">
        <f t="shared" si="42"/>
        <v>2</v>
      </c>
      <c r="AH71" s="186">
        <f>'Core Indicators'!HJ71</f>
        <v>2</v>
      </c>
      <c r="AI71" s="186">
        <f>'Core Indicators'!HR71</f>
        <v>2</v>
      </c>
      <c r="AJ71" s="186">
        <f t="shared" si="43"/>
        <v>2</v>
      </c>
      <c r="AK71" s="186">
        <f>'Core Indicators'!HZ71</f>
        <v>2</v>
      </c>
      <c r="AL71" s="186">
        <f>'Core Indicators'!IH71</f>
        <v>2</v>
      </c>
      <c r="AM71" s="186">
        <f>'Core Indicators'!IP71</f>
        <v>2</v>
      </c>
      <c r="AN71" s="186">
        <f t="shared" si="44"/>
        <v>2</v>
      </c>
    </row>
    <row r="72" spans="1:40" x14ac:dyDescent="0.25">
      <c r="A72" s="205" t="str">
        <f>Lists!C:C</f>
        <v>MRT002</v>
      </c>
      <c r="B72" s="251">
        <f t="shared" si="30"/>
        <v>1.9</v>
      </c>
      <c r="C72" s="165">
        <f t="shared" si="31"/>
        <v>0</v>
      </c>
      <c r="D72" s="274">
        <f t="shared" si="32"/>
        <v>2</v>
      </c>
      <c r="E72" s="205">
        <f>'Core Indicators'!R72</f>
        <v>2</v>
      </c>
      <c r="F72" s="205">
        <f>'Core Indicators'!Z72</f>
        <v>2</v>
      </c>
      <c r="G72" s="165">
        <f t="shared" si="33"/>
        <v>2</v>
      </c>
      <c r="H72" s="205">
        <f>'Core Indicators'!AH72</f>
        <v>2</v>
      </c>
      <c r="I72" s="205">
        <f>'Core Indicators'!AP72</f>
        <v>2</v>
      </c>
      <c r="J72" s="205">
        <f>'Core Indicators'!BN72</f>
        <v>2</v>
      </c>
      <c r="K72" s="205">
        <f t="shared" si="34"/>
        <v>2</v>
      </c>
      <c r="L72" s="251">
        <f t="shared" si="35"/>
        <v>2</v>
      </c>
      <c r="M72" s="274">
        <f t="shared" si="36"/>
        <v>2</v>
      </c>
      <c r="N72" s="206">
        <f>'Core Indicators'!DJ72</f>
        <v>2</v>
      </c>
      <c r="O72" s="206">
        <f>'Core Indicators'!DR72</f>
        <v>2</v>
      </c>
      <c r="P72" s="206">
        <f>'Core Indicators'!DZ72</f>
        <v>2</v>
      </c>
      <c r="Q72" s="206">
        <f>'Core Indicators'!EH72</f>
        <v>2</v>
      </c>
      <c r="R72" s="206">
        <f>'Core Indicators'!EP72</f>
        <v>2</v>
      </c>
      <c r="S72" s="165">
        <f t="shared" si="37"/>
        <v>1.6</v>
      </c>
      <c r="T72" s="165">
        <f t="shared" si="38"/>
        <v>1.1666666666666667</v>
      </c>
      <c r="U72" s="205">
        <v>1</v>
      </c>
      <c r="V72" s="205">
        <v>1</v>
      </c>
      <c r="W72" s="205">
        <f>'Core Indicators'!EX72</f>
        <v>2</v>
      </c>
      <c r="X72" s="165">
        <f t="shared" si="39"/>
        <v>1.5</v>
      </c>
      <c r="Y72" s="205">
        <v>1</v>
      </c>
      <c r="Z72" s="165">
        <f t="shared" si="40"/>
        <v>2</v>
      </c>
      <c r="AA72" s="205">
        <f>'Core Indicators'!FF72</f>
        <v>2</v>
      </c>
      <c r="AB72" s="205">
        <f t="shared" si="41"/>
        <v>2</v>
      </c>
      <c r="AC72" s="186">
        <f>'Core Indicators'!GD72</f>
        <v>2</v>
      </c>
      <c r="AD72" s="186">
        <f>'Core Indicators'!GL72</f>
        <v>2</v>
      </c>
      <c r="AE72" s="186">
        <f>'Core Indicators'!GT72</f>
        <v>2</v>
      </c>
      <c r="AF72" s="186">
        <f>'Core Indicators'!HB72</f>
        <v>2</v>
      </c>
      <c r="AG72" s="186">
        <f t="shared" si="42"/>
        <v>2</v>
      </c>
      <c r="AH72" s="186">
        <f>'Core Indicators'!HJ72</f>
        <v>2</v>
      </c>
      <c r="AI72" s="186">
        <f>'Core Indicators'!HR72</f>
        <v>2</v>
      </c>
      <c r="AJ72" s="186">
        <f t="shared" si="43"/>
        <v>2</v>
      </c>
      <c r="AK72" s="186">
        <f>'Core Indicators'!HZ72</f>
        <v>2</v>
      </c>
      <c r="AL72" s="186">
        <f>'Core Indicators'!IH72</f>
        <v>2</v>
      </c>
      <c r="AM72" s="186">
        <f>'Core Indicators'!IP72</f>
        <v>2</v>
      </c>
      <c r="AN72" s="186">
        <f t="shared" si="44"/>
        <v>2</v>
      </c>
    </row>
    <row r="73" spans="1:40" x14ac:dyDescent="0.25">
      <c r="A73" s="205" t="str">
        <f>Lists!C:C</f>
        <v>MRT003</v>
      </c>
      <c r="B73" s="251">
        <f t="shared" si="30"/>
        <v>1.9</v>
      </c>
      <c r="C73" s="165">
        <f t="shared" si="31"/>
        <v>2</v>
      </c>
      <c r="D73" s="274">
        <f t="shared" si="32"/>
        <v>2</v>
      </c>
      <c r="E73" s="205">
        <f>'Core Indicators'!R73</f>
        <v>2</v>
      </c>
      <c r="F73" s="205">
        <f>'Core Indicators'!Z73</f>
        <v>2</v>
      </c>
      <c r="G73" s="165">
        <f t="shared" si="33"/>
        <v>2</v>
      </c>
      <c r="H73" s="205">
        <f>'Core Indicators'!AH73</f>
        <v>2</v>
      </c>
      <c r="I73" s="205" t="str">
        <f>'Core Indicators'!AP73</f>
        <v>x</v>
      </c>
      <c r="J73" s="205">
        <f>'Core Indicators'!BN73</f>
        <v>2</v>
      </c>
      <c r="K73" s="205">
        <f t="shared" si="34"/>
        <v>2</v>
      </c>
      <c r="L73" s="251">
        <f t="shared" si="35"/>
        <v>2</v>
      </c>
      <c r="M73" s="274">
        <f t="shared" si="36"/>
        <v>2</v>
      </c>
      <c r="N73" s="206">
        <f>'Core Indicators'!DJ73</f>
        <v>2</v>
      </c>
      <c r="O73" s="206">
        <f>'Core Indicators'!DR73</f>
        <v>2</v>
      </c>
      <c r="P73" s="206">
        <f>'Core Indicators'!DZ73</f>
        <v>2</v>
      </c>
      <c r="Q73" s="206">
        <f>'Core Indicators'!EH73</f>
        <v>2</v>
      </c>
      <c r="R73" s="206">
        <f>'Core Indicators'!EP73</f>
        <v>2</v>
      </c>
      <c r="S73" s="165">
        <f t="shared" si="37"/>
        <v>1.6</v>
      </c>
      <c r="T73" s="165">
        <f t="shared" si="38"/>
        <v>1.1666666666666667</v>
      </c>
      <c r="U73" s="205">
        <v>1</v>
      </c>
      <c r="V73" s="205">
        <v>1</v>
      </c>
      <c r="W73" s="205">
        <f>'Core Indicators'!EX73</f>
        <v>2</v>
      </c>
      <c r="X73" s="165">
        <f t="shared" si="39"/>
        <v>1.5</v>
      </c>
      <c r="Y73" s="205">
        <v>1</v>
      </c>
      <c r="Z73" s="165">
        <f t="shared" si="40"/>
        <v>2</v>
      </c>
      <c r="AA73" s="205" t="str">
        <f>'Core Indicators'!FF73</f>
        <v>x</v>
      </c>
      <c r="AB73" s="205">
        <f t="shared" si="41"/>
        <v>2</v>
      </c>
      <c r="AC73" s="186">
        <f>'Core Indicators'!GD73</f>
        <v>2</v>
      </c>
      <c r="AD73" s="186">
        <f>'Core Indicators'!GL73</f>
        <v>2</v>
      </c>
      <c r="AE73" s="186">
        <f>'Core Indicators'!GT73</f>
        <v>2</v>
      </c>
      <c r="AF73" s="186">
        <f>'Core Indicators'!HB73</f>
        <v>2</v>
      </c>
      <c r="AG73" s="186">
        <f t="shared" si="42"/>
        <v>2</v>
      </c>
      <c r="AH73" s="186">
        <f>'Core Indicators'!HJ73</f>
        <v>2</v>
      </c>
      <c r="AI73" s="186">
        <f>'Core Indicators'!HR73</f>
        <v>2</v>
      </c>
      <c r="AJ73" s="186">
        <f t="shared" si="43"/>
        <v>2</v>
      </c>
      <c r="AK73" s="186">
        <f>'Core Indicators'!HZ73</f>
        <v>2</v>
      </c>
      <c r="AL73" s="186">
        <f>'Core Indicators'!IH73</f>
        <v>2</v>
      </c>
      <c r="AM73" s="186">
        <f>'Core Indicators'!IP73</f>
        <v>2</v>
      </c>
      <c r="AN73" s="186">
        <f t="shared" si="44"/>
        <v>2</v>
      </c>
    </row>
    <row r="74" spans="1:40" x14ac:dyDescent="0.25">
      <c r="A74" s="205" t="str">
        <f>Lists!C:C</f>
        <v>MWI002</v>
      </c>
      <c r="B74" s="251">
        <f t="shared" si="30"/>
        <v>1.3</v>
      </c>
      <c r="C74" s="165">
        <f t="shared" si="31"/>
        <v>0</v>
      </c>
      <c r="D74" s="274">
        <f t="shared" si="32"/>
        <v>1.7</v>
      </c>
      <c r="E74" s="205">
        <f>'Core Indicators'!R74</f>
        <v>2</v>
      </c>
      <c r="F74" s="205">
        <f>'Core Indicators'!Z74</f>
        <v>2</v>
      </c>
      <c r="G74" s="165">
        <f t="shared" si="33"/>
        <v>2</v>
      </c>
      <c r="H74" s="205">
        <f>'Core Indicators'!AH74</f>
        <v>1</v>
      </c>
      <c r="I74" s="205">
        <f>'Core Indicators'!AP74</f>
        <v>2</v>
      </c>
      <c r="J74" s="205">
        <f>'Core Indicators'!BN74</f>
        <v>2</v>
      </c>
      <c r="K74" s="205">
        <f t="shared" si="34"/>
        <v>2</v>
      </c>
      <c r="L74" s="251">
        <f t="shared" si="35"/>
        <v>1.5</v>
      </c>
      <c r="M74" s="274">
        <f t="shared" si="36"/>
        <v>1</v>
      </c>
      <c r="N74" s="206">
        <f>'Core Indicators'!DJ74</f>
        <v>1</v>
      </c>
      <c r="O74" s="206">
        <f>'Core Indicators'!DR74</f>
        <v>1</v>
      </c>
      <c r="P74" s="206">
        <f>'Core Indicators'!DZ74</f>
        <v>1</v>
      </c>
      <c r="Q74" s="206">
        <f>'Core Indicators'!EH74</f>
        <v>1</v>
      </c>
      <c r="R74" s="206">
        <f>'Core Indicators'!EP74</f>
        <v>1</v>
      </c>
      <c r="S74" s="165">
        <f t="shared" si="37"/>
        <v>1.3</v>
      </c>
      <c r="T74" s="165">
        <f t="shared" si="38"/>
        <v>1.1666666666666667</v>
      </c>
      <c r="U74" s="205">
        <v>1</v>
      </c>
      <c r="V74" s="205">
        <v>1</v>
      </c>
      <c r="W74" s="205">
        <f>'Core Indicators'!EX74</f>
        <v>2</v>
      </c>
      <c r="X74" s="165">
        <f t="shared" si="39"/>
        <v>1.5</v>
      </c>
      <c r="Y74" s="205">
        <v>1</v>
      </c>
      <c r="Z74" s="165">
        <f t="shared" si="40"/>
        <v>1.5</v>
      </c>
      <c r="AA74" s="205">
        <f>'Core Indicators'!FF74</f>
        <v>1</v>
      </c>
      <c r="AB74" s="205">
        <f t="shared" si="41"/>
        <v>2</v>
      </c>
      <c r="AC74" s="186">
        <f>'Core Indicators'!GD74</f>
        <v>2</v>
      </c>
      <c r="AD74" s="186">
        <f>'Core Indicators'!GL74</f>
        <v>2</v>
      </c>
      <c r="AE74" s="186">
        <f>'Core Indicators'!GT74</f>
        <v>2</v>
      </c>
      <c r="AF74" s="186">
        <f>'Core Indicators'!HB74</f>
        <v>2</v>
      </c>
      <c r="AG74" s="186">
        <f t="shared" si="42"/>
        <v>2</v>
      </c>
      <c r="AH74" s="186">
        <f>'Core Indicators'!HJ74</f>
        <v>2</v>
      </c>
      <c r="AI74" s="186">
        <f>'Core Indicators'!HR74</f>
        <v>2</v>
      </c>
      <c r="AJ74" s="186">
        <f t="shared" si="43"/>
        <v>2</v>
      </c>
      <c r="AK74" s="186">
        <f>'Core Indicators'!HZ74</f>
        <v>2</v>
      </c>
      <c r="AL74" s="186">
        <f>'Core Indicators'!IH74</f>
        <v>2</v>
      </c>
      <c r="AM74" s="186">
        <f>'Core Indicators'!IP74</f>
        <v>2</v>
      </c>
      <c r="AN74" s="186">
        <f t="shared" si="44"/>
        <v>2</v>
      </c>
    </row>
    <row r="75" spans="1:40" x14ac:dyDescent="0.25">
      <c r="A75" s="205" t="str">
        <f>Lists!C:C</f>
        <v>MWI004</v>
      </c>
      <c r="B75" s="251">
        <f t="shared" si="30"/>
        <v>1.8</v>
      </c>
      <c r="C75" s="165">
        <f t="shared" si="31"/>
        <v>0</v>
      </c>
      <c r="D75" s="274">
        <f t="shared" si="32"/>
        <v>2</v>
      </c>
      <c r="E75" s="205">
        <f>'Core Indicators'!R75</f>
        <v>2</v>
      </c>
      <c r="F75" s="205">
        <f>'Core Indicators'!Z75</f>
        <v>2</v>
      </c>
      <c r="G75" s="165">
        <f t="shared" si="33"/>
        <v>2</v>
      </c>
      <c r="H75" s="205">
        <f>'Core Indicators'!AH75</f>
        <v>2</v>
      </c>
      <c r="I75" s="205">
        <f>'Core Indicators'!AP75</f>
        <v>2</v>
      </c>
      <c r="J75" s="205">
        <f>'Core Indicators'!BN75</f>
        <v>2</v>
      </c>
      <c r="K75" s="205">
        <f t="shared" si="34"/>
        <v>2</v>
      </c>
      <c r="L75" s="251">
        <f t="shared" si="35"/>
        <v>2</v>
      </c>
      <c r="M75" s="274">
        <f t="shared" si="36"/>
        <v>2</v>
      </c>
      <c r="N75" s="206">
        <f>'Core Indicators'!DJ75</f>
        <v>2</v>
      </c>
      <c r="O75" s="206">
        <f>'Core Indicators'!DR75</f>
        <v>2</v>
      </c>
      <c r="P75" s="206">
        <f>'Core Indicators'!DZ75</f>
        <v>2</v>
      </c>
      <c r="Q75" s="206">
        <f>'Core Indicators'!EH75</f>
        <v>2</v>
      </c>
      <c r="R75" s="206">
        <f>'Core Indicators'!EP75</f>
        <v>2</v>
      </c>
      <c r="S75" s="165">
        <f t="shared" si="37"/>
        <v>1.3</v>
      </c>
      <c r="T75" s="165">
        <f t="shared" si="38"/>
        <v>1.1666666666666667</v>
      </c>
      <c r="U75" s="205">
        <v>1</v>
      </c>
      <c r="V75" s="205">
        <v>1</v>
      </c>
      <c r="W75" s="205">
        <f>'Core Indicators'!EX75</f>
        <v>2</v>
      </c>
      <c r="X75" s="165">
        <f t="shared" si="39"/>
        <v>1.5</v>
      </c>
      <c r="Y75" s="205">
        <v>1</v>
      </c>
      <c r="Z75" s="165">
        <f t="shared" si="40"/>
        <v>1.5</v>
      </c>
      <c r="AA75" s="205">
        <f>'Core Indicators'!FF75</f>
        <v>1</v>
      </c>
      <c r="AB75" s="205">
        <f t="shared" si="41"/>
        <v>2</v>
      </c>
      <c r="AC75" s="186">
        <f>'Core Indicators'!GD75</f>
        <v>2</v>
      </c>
      <c r="AD75" s="186">
        <f>'Core Indicators'!GL75</f>
        <v>2</v>
      </c>
      <c r="AE75" s="186">
        <f>'Core Indicators'!GT75</f>
        <v>2</v>
      </c>
      <c r="AF75" s="186">
        <f>'Core Indicators'!HB75</f>
        <v>2</v>
      </c>
      <c r="AG75" s="186">
        <f t="shared" si="42"/>
        <v>2</v>
      </c>
      <c r="AH75" s="186">
        <f>'Core Indicators'!HJ75</f>
        <v>2</v>
      </c>
      <c r="AI75" s="186">
        <f>'Core Indicators'!HR75</f>
        <v>2</v>
      </c>
      <c r="AJ75" s="186">
        <f t="shared" si="43"/>
        <v>2</v>
      </c>
      <c r="AK75" s="186">
        <f>'Core Indicators'!HZ75</f>
        <v>2</v>
      </c>
      <c r="AL75" s="186">
        <f>'Core Indicators'!IH75</f>
        <v>2</v>
      </c>
      <c r="AM75" s="186">
        <f>'Core Indicators'!IP75</f>
        <v>2</v>
      </c>
      <c r="AN75" s="186">
        <f t="shared" si="44"/>
        <v>2</v>
      </c>
    </row>
    <row r="76" spans="1:40" x14ac:dyDescent="0.25">
      <c r="A76" s="205" t="str">
        <f>Lists!C:C</f>
        <v>MYS001</v>
      </c>
      <c r="B76" s="251">
        <f t="shared" si="30"/>
        <v>2</v>
      </c>
      <c r="C76" s="165">
        <f t="shared" si="31"/>
        <v>0</v>
      </c>
      <c r="D76" s="274">
        <f t="shared" si="32"/>
        <v>2.2000000000000002</v>
      </c>
      <c r="E76" s="205">
        <f>'Core Indicators'!R76</f>
        <v>2</v>
      </c>
      <c r="F76" s="205">
        <f>'Core Indicators'!Z76</f>
        <v>2</v>
      </c>
      <c r="G76" s="165">
        <f t="shared" si="33"/>
        <v>2</v>
      </c>
      <c r="H76" s="205">
        <f>'Core Indicators'!AH76</f>
        <v>2</v>
      </c>
      <c r="I76" s="205">
        <f>'Core Indicators'!AP76</f>
        <v>2</v>
      </c>
      <c r="J76" s="205">
        <f>'Core Indicators'!BN76</f>
        <v>3</v>
      </c>
      <c r="K76" s="205">
        <f t="shared" si="34"/>
        <v>2.5</v>
      </c>
      <c r="L76" s="251">
        <f t="shared" si="35"/>
        <v>2.2999999999999998</v>
      </c>
      <c r="M76" s="274">
        <f t="shared" si="36"/>
        <v>2</v>
      </c>
      <c r="N76" s="206">
        <f>'Core Indicators'!DJ76</f>
        <v>2</v>
      </c>
      <c r="O76" s="206">
        <f>'Core Indicators'!DR76</f>
        <v>2</v>
      </c>
      <c r="P76" s="206">
        <f>'Core Indicators'!DZ76</f>
        <v>2</v>
      </c>
      <c r="Q76" s="206">
        <f>'Core Indicators'!EH76</f>
        <v>2</v>
      </c>
      <c r="R76" s="206">
        <f>'Core Indicators'!EP76</f>
        <v>2</v>
      </c>
      <c r="S76" s="165">
        <f t="shared" si="37"/>
        <v>1.7</v>
      </c>
      <c r="T76" s="165">
        <f t="shared" si="38"/>
        <v>1.3333333333333333</v>
      </c>
      <c r="U76" s="205">
        <v>1</v>
      </c>
      <c r="V76" s="205">
        <v>1</v>
      </c>
      <c r="W76" s="205">
        <f>'Core Indicators'!EX76</f>
        <v>3</v>
      </c>
      <c r="X76" s="165">
        <f t="shared" si="39"/>
        <v>2</v>
      </c>
      <c r="Y76" s="205">
        <v>1</v>
      </c>
      <c r="Z76" s="165">
        <f t="shared" si="40"/>
        <v>2</v>
      </c>
      <c r="AA76" s="205">
        <f>'Core Indicators'!FF76</f>
        <v>2</v>
      </c>
      <c r="AB76" s="205">
        <f t="shared" si="41"/>
        <v>2</v>
      </c>
      <c r="AC76" s="186">
        <f>'Core Indicators'!GD76</f>
        <v>2</v>
      </c>
      <c r="AD76" s="186">
        <f>'Core Indicators'!GL76</f>
        <v>2</v>
      </c>
      <c r="AE76" s="186">
        <f>'Core Indicators'!GT76</f>
        <v>2</v>
      </c>
      <c r="AF76" s="186">
        <f>'Core Indicators'!HB76</f>
        <v>2</v>
      </c>
      <c r="AG76" s="186">
        <f t="shared" si="42"/>
        <v>2</v>
      </c>
      <c r="AH76" s="186">
        <f>'Core Indicators'!HJ76</f>
        <v>2</v>
      </c>
      <c r="AI76" s="186">
        <f>'Core Indicators'!HR76</f>
        <v>2</v>
      </c>
      <c r="AJ76" s="186">
        <f t="shared" si="43"/>
        <v>2</v>
      </c>
      <c r="AK76" s="186">
        <f>'Core Indicators'!HZ76</f>
        <v>2</v>
      </c>
      <c r="AL76" s="186">
        <f>'Core Indicators'!IH76</f>
        <v>2</v>
      </c>
      <c r="AM76" s="186">
        <f>'Core Indicators'!IP76</f>
        <v>2</v>
      </c>
      <c r="AN76" s="186">
        <f t="shared" si="44"/>
        <v>2</v>
      </c>
    </row>
    <row r="77" spans="1:40" x14ac:dyDescent="0.25">
      <c r="A77" s="205" t="str">
        <f>Lists!C:C</f>
        <v>NAM002</v>
      </c>
      <c r="B77" s="251">
        <f t="shared" si="30"/>
        <v>1.8</v>
      </c>
      <c r="C77" s="165">
        <f t="shared" si="31"/>
        <v>1</v>
      </c>
      <c r="D77" s="274">
        <f t="shared" si="32"/>
        <v>2</v>
      </c>
      <c r="E77" s="205">
        <f>'Core Indicators'!R77</f>
        <v>2</v>
      </c>
      <c r="F77" s="205">
        <f>'Core Indicators'!Z77</f>
        <v>2</v>
      </c>
      <c r="G77" s="165">
        <f t="shared" si="33"/>
        <v>2</v>
      </c>
      <c r="H77" s="205">
        <f>'Core Indicators'!AH77</f>
        <v>2</v>
      </c>
      <c r="I77" s="205" t="str">
        <f>'Core Indicators'!AP77</f>
        <v>x</v>
      </c>
      <c r="J77" s="205">
        <f>'Core Indicators'!BN77</f>
        <v>2</v>
      </c>
      <c r="K77" s="205">
        <f t="shared" si="34"/>
        <v>2</v>
      </c>
      <c r="L77" s="251">
        <f t="shared" si="35"/>
        <v>2</v>
      </c>
      <c r="M77" s="274">
        <f t="shared" si="36"/>
        <v>2</v>
      </c>
      <c r="N77" s="206">
        <f>'Core Indicators'!DJ77</f>
        <v>2</v>
      </c>
      <c r="O77" s="206">
        <f>'Core Indicators'!DR77</f>
        <v>2</v>
      </c>
      <c r="P77" s="206">
        <f>'Core Indicators'!DZ77</f>
        <v>2</v>
      </c>
      <c r="Q77" s="206">
        <f>'Core Indicators'!EH77</f>
        <v>2</v>
      </c>
      <c r="R77" s="206">
        <f>'Core Indicators'!EP77</f>
        <v>2</v>
      </c>
      <c r="S77" s="165">
        <f t="shared" si="37"/>
        <v>1.3</v>
      </c>
      <c r="T77" s="165">
        <f t="shared" si="38"/>
        <v>1.1666666666666667</v>
      </c>
      <c r="U77" s="205">
        <v>1</v>
      </c>
      <c r="V77" s="205">
        <v>1</v>
      </c>
      <c r="W77" s="205">
        <f>'Core Indicators'!EX77</f>
        <v>2</v>
      </c>
      <c r="X77" s="165">
        <f t="shared" si="39"/>
        <v>1.5</v>
      </c>
      <c r="Y77" s="205">
        <v>1</v>
      </c>
      <c r="Z77" s="165">
        <f t="shared" si="40"/>
        <v>1.5</v>
      </c>
      <c r="AA77" s="205">
        <f>'Core Indicators'!FF77</f>
        <v>1</v>
      </c>
      <c r="AB77" s="205">
        <f t="shared" si="41"/>
        <v>2</v>
      </c>
      <c r="AC77" s="186">
        <f>'Core Indicators'!GD77</f>
        <v>2</v>
      </c>
      <c r="AD77" s="186">
        <f>'Core Indicators'!GL77</f>
        <v>2</v>
      </c>
      <c r="AE77" s="186">
        <f>'Core Indicators'!GT77</f>
        <v>2</v>
      </c>
      <c r="AF77" s="186">
        <f>'Core Indicators'!HB77</f>
        <v>2</v>
      </c>
      <c r="AG77" s="186">
        <f t="shared" si="42"/>
        <v>2</v>
      </c>
      <c r="AH77" s="186">
        <f>'Core Indicators'!HJ77</f>
        <v>2</v>
      </c>
      <c r="AI77" s="186">
        <f>'Core Indicators'!HR77</f>
        <v>2</v>
      </c>
      <c r="AJ77" s="186">
        <f t="shared" si="43"/>
        <v>2</v>
      </c>
      <c r="AK77" s="186">
        <f>'Core Indicators'!HZ77</f>
        <v>2</v>
      </c>
      <c r="AL77" s="186">
        <f>'Core Indicators'!IH77</f>
        <v>2</v>
      </c>
      <c r="AM77" s="186">
        <f>'Core Indicators'!IP77</f>
        <v>2</v>
      </c>
      <c r="AN77" s="186">
        <f t="shared" si="44"/>
        <v>2</v>
      </c>
    </row>
    <row r="78" spans="1:40" x14ac:dyDescent="0.25">
      <c r="A78" s="205" t="str">
        <f>Lists!C:C</f>
        <v>NER001</v>
      </c>
      <c r="B78" s="251">
        <f t="shared" si="30"/>
        <v>1.7</v>
      </c>
      <c r="C78" s="165">
        <f t="shared" si="31"/>
        <v>0</v>
      </c>
      <c r="D78" s="274">
        <f t="shared" si="32"/>
        <v>1.5</v>
      </c>
      <c r="E78" s="205">
        <f>'Core Indicators'!R78</f>
        <v>1</v>
      </c>
      <c r="F78" s="205">
        <f>'Core Indicators'!Z78</f>
        <v>2</v>
      </c>
      <c r="G78" s="165">
        <f t="shared" si="33"/>
        <v>1.5</v>
      </c>
      <c r="H78" s="205">
        <f>'Core Indicators'!AH78</f>
        <v>2</v>
      </c>
      <c r="I78" s="205">
        <f>'Core Indicators'!AP78</f>
        <v>1</v>
      </c>
      <c r="J78" s="205">
        <f>'Core Indicators'!BN78</f>
        <v>1</v>
      </c>
      <c r="K78" s="205">
        <f t="shared" si="34"/>
        <v>1</v>
      </c>
      <c r="L78" s="251">
        <f t="shared" si="35"/>
        <v>1.5</v>
      </c>
      <c r="M78" s="274">
        <f t="shared" si="36"/>
        <v>2</v>
      </c>
      <c r="N78" s="206">
        <f>'Core Indicators'!DJ78</f>
        <v>2</v>
      </c>
      <c r="O78" s="206">
        <f>'Core Indicators'!DR78</f>
        <v>2</v>
      </c>
      <c r="P78" s="206">
        <f>'Core Indicators'!DZ78</f>
        <v>2</v>
      </c>
      <c r="Q78" s="206">
        <f>'Core Indicators'!EH78</f>
        <v>2</v>
      </c>
      <c r="R78" s="206">
        <f>'Core Indicators'!EP78</f>
        <v>2</v>
      </c>
      <c r="S78" s="165">
        <f t="shared" si="37"/>
        <v>1.4</v>
      </c>
      <c r="T78" s="165">
        <f t="shared" si="38"/>
        <v>1.3333333333333333</v>
      </c>
      <c r="U78" s="205">
        <v>1</v>
      </c>
      <c r="V78" s="205">
        <v>1</v>
      </c>
      <c r="W78" s="205">
        <f>'Core Indicators'!EX78</f>
        <v>3</v>
      </c>
      <c r="X78" s="165">
        <f t="shared" si="39"/>
        <v>2</v>
      </c>
      <c r="Y78" s="205">
        <v>1</v>
      </c>
      <c r="Z78" s="165">
        <f t="shared" si="40"/>
        <v>1.5</v>
      </c>
      <c r="AA78" s="205">
        <f>'Core Indicators'!FF78</f>
        <v>1</v>
      </c>
      <c r="AB78" s="205">
        <f t="shared" si="41"/>
        <v>2</v>
      </c>
      <c r="AC78" s="186">
        <f>'Core Indicators'!GD78</f>
        <v>2</v>
      </c>
      <c r="AD78" s="186">
        <f>'Core Indicators'!GL78</f>
        <v>2</v>
      </c>
      <c r="AE78" s="186">
        <f>'Core Indicators'!GT78</f>
        <v>2</v>
      </c>
      <c r="AF78" s="186">
        <f>'Core Indicators'!HB78</f>
        <v>2</v>
      </c>
      <c r="AG78" s="186">
        <f t="shared" si="42"/>
        <v>2</v>
      </c>
      <c r="AH78" s="186">
        <f>'Core Indicators'!HJ78</f>
        <v>2</v>
      </c>
      <c r="AI78" s="186">
        <f>'Core Indicators'!HR78</f>
        <v>2</v>
      </c>
      <c r="AJ78" s="186">
        <f t="shared" si="43"/>
        <v>2</v>
      </c>
      <c r="AK78" s="186">
        <f>'Core Indicators'!HZ78</f>
        <v>2</v>
      </c>
      <c r="AL78" s="186">
        <f>'Core Indicators'!IH78</f>
        <v>2</v>
      </c>
      <c r="AM78" s="186">
        <f>'Core Indicators'!IP78</f>
        <v>2</v>
      </c>
      <c r="AN78" s="186">
        <f t="shared" si="44"/>
        <v>2</v>
      </c>
    </row>
    <row r="79" spans="1:40" x14ac:dyDescent="0.25">
      <c r="A79" s="205" t="str">
        <f>Lists!C:C</f>
        <v>NER002</v>
      </c>
      <c r="B79" s="251">
        <f t="shared" si="30"/>
        <v>2.2000000000000002</v>
      </c>
      <c r="C79" s="165">
        <f t="shared" si="31"/>
        <v>0</v>
      </c>
      <c r="D79" s="274">
        <f t="shared" si="32"/>
        <v>1.5</v>
      </c>
      <c r="E79" s="205">
        <f>'Core Indicators'!R79</f>
        <v>1</v>
      </c>
      <c r="F79" s="205">
        <f>'Core Indicators'!Z79</f>
        <v>2</v>
      </c>
      <c r="G79" s="165">
        <f t="shared" si="33"/>
        <v>1.5</v>
      </c>
      <c r="H79" s="205">
        <f>'Core Indicators'!AH79</f>
        <v>2</v>
      </c>
      <c r="I79" s="205">
        <f>'Core Indicators'!AP79</f>
        <v>1</v>
      </c>
      <c r="J79" s="205">
        <f>'Core Indicators'!BN79</f>
        <v>1</v>
      </c>
      <c r="K79" s="205">
        <f t="shared" si="34"/>
        <v>1</v>
      </c>
      <c r="L79" s="251">
        <f t="shared" si="35"/>
        <v>1.5</v>
      </c>
      <c r="M79" s="274">
        <f t="shared" si="36"/>
        <v>3</v>
      </c>
      <c r="N79" s="206">
        <f>'Core Indicators'!DJ79</f>
        <v>3</v>
      </c>
      <c r="O79" s="206">
        <f>'Core Indicators'!DR79</f>
        <v>3</v>
      </c>
      <c r="P79" s="206">
        <f>'Core Indicators'!DZ79</f>
        <v>3</v>
      </c>
      <c r="Q79" s="206">
        <f>'Core Indicators'!EH79</f>
        <v>3</v>
      </c>
      <c r="R79" s="206">
        <f>'Core Indicators'!EP79</f>
        <v>3</v>
      </c>
      <c r="S79" s="165">
        <f t="shared" si="37"/>
        <v>1.4</v>
      </c>
      <c r="T79" s="165">
        <f t="shared" si="38"/>
        <v>1.3333333333333333</v>
      </c>
      <c r="U79" s="205">
        <v>1</v>
      </c>
      <c r="V79" s="205">
        <v>1</v>
      </c>
      <c r="W79" s="205">
        <f>'Core Indicators'!EX79</f>
        <v>3</v>
      </c>
      <c r="X79" s="165">
        <f t="shared" si="39"/>
        <v>2</v>
      </c>
      <c r="Y79" s="205">
        <v>1</v>
      </c>
      <c r="Z79" s="165">
        <f t="shared" si="40"/>
        <v>1.5</v>
      </c>
      <c r="AA79" s="205">
        <f>'Core Indicators'!FF79</f>
        <v>1</v>
      </c>
      <c r="AB79" s="205">
        <f t="shared" si="41"/>
        <v>2</v>
      </c>
      <c r="AC79" s="186">
        <f>'Core Indicators'!GD79</f>
        <v>2</v>
      </c>
      <c r="AD79" s="186">
        <f>'Core Indicators'!GL79</f>
        <v>2</v>
      </c>
      <c r="AE79" s="186">
        <f>'Core Indicators'!GT79</f>
        <v>2</v>
      </c>
      <c r="AF79" s="186">
        <f>'Core Indicators'!HB79</f>
        <v>2</v>
      </c>
      <c r="AG79" s="186">
        <f t="shared" si="42"/>
        <v>2</v>
      </c>
      <c r="AH79" s="186">
        <f>'Core Indicators'!HJ79</f>
        <v>2</v>
      </c>
      <c r="AI79" s="186">
        <f>'Core Indicators'!HR79</f>
        <v>2</v>
      </c>
      <c r="AJ79" s="186">
        <f t="shared" si="43"/>
        <v>2</v>
      </c>
      <c r="AK79" s="186">
        <f>'Core Indicators'!HZ79</f>
        <v>2</v>
      </c>
      <c r="AL79" s="186">
        <f>'Core Indicators'!IH79</f>
        <v>2</v>
      </c>
      <c r="AM79" s="186">
        <f>'Core Indicators'!IP79</f>
        <v>2</v>
      </c>
      <c r="AN79" s="186">
        <f t="shared" si="44"/>
        <v>2</v>
      </c>
    </row>
    <row r="80" spans="1:40" x14ac:dyDescent="0.25">
      <c r="A80" s="205" t="str">
        <f>Lists!C:C</f>
        <v>NER003</v>
      </c>
      <c r="B80" s="251">
        <f t="shared" si="30"/>
        <v>2.2999999999999998</v>
      </c>
      <c r="C80" s="165">
        <f t="shared" si="31"/>
        <v>0</v>
      </c>
      <c r="D80" s="274">
        <f t="shared" si="32"/>
        <v>1.7</v>
      </c>
      <c r="E80" s="205">
        <f>'Core Indicators'!R80</f>
        <v>2</v>
      </c>
      <c r="F80" s="205">
        <f>'Core Indicators'!Z80</f>
        <v>2</v>
      </c>
      <c r="G80" s="165">
        <f t="shared" si="33"/>
        <v>2</v>
      </c>
      <c r="H80" s="205">
        <f>'Core Indicators'!AH80</f>
        <v>2</v>
      </c>
      <c r="I80" s="205">
        <f>'Core Indicators'!AP80</f>
        <v>1</v>
      </c>
      <c r="J80" s="205">
        <f>'Core Indicators'!BN80</f>
        <v>1</v>
      </c>
      <c r="K80" s="205">
        <f t="shared" si="34"/>
        <v>1</v>
      </c>
      <c r="L80" s="251">
        <f t="shared" si="35"/>
        <v>1.5</v>
      </c>
      <c r="M80" s="274">
        <f t="shared" si="36"/>
        <v>3</v>
      </c>
      <c r="N80" s="206">
        <f>'Core Indicators'!DJ80</f>
        <v>3</v>
      </c>
      <c r="O80" s="206">
        <f>'Core Indicators'!DR80</f>
        <v>3</v>
      </c>
      <c r="P80" s="206">
        <f>'Core Indicators'!DZ80</f>
        <v>3</v>
      </c>
      <c r="Q80" s="206">
        <f>'Core Indicators'!EH80</f>
        <v>3</v>
      </c>
      <c r="R80" s="206">
        <f>'Core Indicators'!EP80</f>
        <v>3</v>
      </c>
      <c r="S80" s="165">
        <f t="shared" si="37"/>
        <v>1.7</v>
      </c>
      <c r="T80" s="165">
        <f t="shared" si="38"/>
        <v>1.3333333333333333</v>
      </c>
      <c r="U80" s="205">
        <v>1</v>
      </c>
      <c r="V80" s="205">
        <v>1</v>
      </c>
      <c r="W80" s="205">
        <f>'Core Indicators'!EX80</f>
        <v>3</v>
      </c>
      <c r="X80" s="165">
        <f t="shared" si="39"/>
        <v>2</v>
      </c>
      <c r="Y80" s="205">
        <v>1</v>
      </c>
      <c r="Z80" s="165">
        <f t="shared" si="40"/>
        <v>2</v>
      </c>
      <c r="AA80" s="205">
        <f>'Core Indicators'!FF80</f>
        <v>2</v>
      </c>
      <c r="AB80" s="205">
        <f t="shared" si="41"/>
        <v>2</v>
      </c>
      <c r="AC80" s="186">
        <f>'Core Indicators'!GD80</f>
        <v>2</v>
      </c>
      <c r="AD80" s="186">
        <f>'Core Indicators'!GL80</f>
        <v>2</v>
      </c>
      <c r="AE80" s="186">
        <f>'Core Indicators'!GT80</f>
        <v>2</v>
      </c>
      <c r="AF80" s="186">
        <f>'Core Indicators'!HB80</f>
        <v>2</v>
      </c>
      <c r="AG80" s="186">
        <f t="shared" si="42"/>
        <v>2</v>
      </c>
      <c r="AH80" s="186">
        <f>'Core Indicators'!HJ80</f>
        <v>2</v>
      </c>
      <c r="AI80" s="186">
        <f>'Core Indicators'!HR80</f>
        <v>2</v>
      </c>
      <c r="AJ80" s="186">
        <f t="shared" si="43"/>
        <v>2</v>
      </c>
      <c r="AK80" s="186">
        <f>'Core Indicators'!HZ80</f>
        <v>2</v>
      </c>
      <c r="AL80" s="186">
        <f>'Core Indicators'!IH80</f>
        <v>2</v>
      </c>
      <c r="AM80" s="186">
        <f>'Core Indicators'!IP80</f>
        <v>2</v>
      </c>
      <c r="AN80" s="186">
        <f t="shared" si="44"/>
        <v>2</v>
      </c>
    </row>
    <row r="81" spans="1:40" x14ac:dyDescent="0.25">
      <c r="A81" s="205" t="str">
        <f>Lists!C:C</f>
        <v>NER004</v>
      </c>
      <c r="B81" s="251">
        <f t="shared" si="30"/>
        <v>2.2999999999999998</v>
      </c>
      <c r="C81" s="165">
        <f t="shared" si="31"/>
        <v>0</v>
      </c>
      <c r="D81" s="274">
        <f t="shared" si="32"/>
        <v>2.2000000000000002</v>
      </c>
      <c r="E81" s="205">
        <f>'Core Indicators'!R81</f>
        <v>2</v>
      </c>
      <c r="F81" s="205">
        <f>'Core Indicators'!Z81</f>
        <v>3</v>
      </c>
      <c r="G81" s="165">
        <f t="shared" si="33"/>
        <v>2.5</v>
      </c>
      <c r="H81" s="205">
        <f>'Core Indicators'!AH81</f>
        <v>3</v>
      </c>
      <c r="I81" s="205">
        <f>'Core Indicators'!AP81</f>
        <v>1</v>
      </c>
      <c r="J81" s="205">
        <f>'Core Indicators'!BN81</f>
        <v>1</v>
      </c>
      <c r="K81" s="205">
        <f t="shared" si="34"/>
        <v>1</v>
      </c>
      <c r="L81" s="251">
        <f t="shared" si="35"/>
        <v>2.1</v>
      </c>
      <c r="M81" s="274">
        <f t="shared" si="36"/>
        <v>3</v>
      </c>
      <c r="N81" s="206">
        <f>'Core Indicators'!DJ81</f>
        <v>3</v>
      </c>
      <c r="O81" s="206">
        <f>'Core Indicators'!DR81</f>
        <v>3</v>
      </c>
      <c r="P81" s="206">
        <f>'Core Indicators'!DZ81</f>
        <v>3</v>
      </c>
      <c r="Q81" s="206">
        <f>'Core Indicators'!EH81</f>
        <v>3</v>
      </c>
      <c r="R81" s="206">
        <f>'Core Indicators'!EP81</f>
        <v>3</v>
      </c>
      <c r="S81" s="165">
        <f t="shared" si="37"/>
        <v>1.4</v>
      </c>
      <c r="T81" s="165">
        <f t="shared" si="38"/>
        <v>1.3333333333333333</v>
      </c>
      <c r="U81" s="205">
        <v>1</v>
      </c>
      <c r="V81" s="205">
        <v>1</v>
      </c>
      <c r="W81" s="205">
        <f>'Core Indicators'!EX81</f>
        <v>3</v>
      </c>
      <c r="X81" s="165">
        <f t="shared" si="39"/>
        <v>2</v>
      </c>
      <c r="Y81" s="205">
        <v>1</v>
      </c>
      <c r="Z81" s="165">
        <f t="shared" si="40"/>
        <v>1.5</v>
      </c>
      <c r="AA81" s="205">
        <f>'Core Indicators'!FF81</f>
        <v>1</v>
      </c>
      <c r="AB81" s="205">
        <f t="shared" si="41"/>
        <v>2</v>
      </c>
      <c r="AC81" s="186">
        <f>'Core Indicators'!GD81</f>
        <v>2</v>
      </c>
      <c r="AD81" s="186">
        <f>'Core Indicators'!GL81</f>
        <v>2</v>
      </c>
      <c r="AE81" s="186">
        <f>'Core Indicators'!GT81</f>
        <v>2</v>
      </c>
      <c r="AF81" s="186">
        <f>'Core Indicators'!HB81</f>
        <v>2</v>
      </c>
      <c r="AG81" s="186">
        <f t="shared" si="42"/>
        <v>2</v>
      </c>
      <c r="AH81" s="186">
        <f>'Core Indicators'!HJ81</f>
        <v>2</v>
      </c>
      <c r="AI81" s="186">
        <f>'Core Indicators'!HR81</f>
        <v>2</v>
      </c>
      <c r="AJ81" s="186">
        <f t="shared" si="43"/>
        <v>2</v>
      </c>
      <c r="AK81" s="186">
        <f>'Core Indicators'!HZ81</f>
        <v>2</v>
      </c>
      <c r="AL81" s="186">
        <f>'Core Indicators'!IH81</f>
        <v>2</v>
      </c>
      <c r="AM81" s="186">
        <f>'Core Indicators'!IP81</f>
        <v>2</v>
      </c>
      <c r="AN81" s="186">
        <f t="shared" si="44"/>
        <v>2</v>
      </c>
    </row>
    <row r="82" spans="1:40" x14ac:dyDescent="0.25">
      <c r="A82" s="205" t="str">
        <f>Lists!C:C</f>
        <v>NGA001</v>
      </c>
      <c r="B82" s="251">
        <f t="shared" si="30"/>
        <v>2.6</v>
      </c>
      <c r="C82" s="165">
        <f t="shared" si="31"/>
        <v>0</v>
      </c>
      <c r="D82" s="274">
        <f t="shared" si="32"/>
        <v>2.8</v>
      </c>
      <c r="E82" s="205">
        <f>'Core Indicators'!R82</f>
        <v>2</v>
      </c>
      <c r="F82" s="205">
        <f>'Core Indicators'!Z82</f>
        <v>3</v>
      </c>
      <c r="G82" s="165">
        <f t="shared" si="33"/>
        <v>2.5</v>
      </c>
      <c r="H82" s="205">
        <f>'Core Indicators'!AH82</f>
        <v>3</v>
      </c>
      <c r="I82" s="205">
        <f>'Core Indicators'!AP82</f>
        <v>3</v>
      </c>
      <c r="J82" s="205">
        <f>'Core Indicators'!BN82</f>
        <v>3</v>
      </c>
      <c r="K82" s="205">
        <f t="shared" si="34"/>
        <v>3</v>
      </c>
      <c r="L82" s="251">
        <f t="shared" si="35"/>
        <v>3</v>
      </c>
      <c r="M82" s="274">
        <f t="shared" si="36"/>
        <v>3</v>
      </c>
      <c r="N82" s="206">
        <f>'Core Indicators'!DJ82</f>
        <v>3</v>
      </c>
      <c r="O82" s="206">
        <f>'Core Indicators'!DR82</f>
        <v>3</v>
      </c>
      <c r="P82" s="206">
        <f>'Core Indicators'!DZ82</f>
        <v>3</v>
      </c>
      <c r="Q82" s="206">
        <f>'Core Indicators'!EH82</f>
        <v>3</v>
      </c>
      <c r="R82" s="206">
        <f>'Core Indicators'!EP82</f>
        <v>3</v>
      </c>
      <c r="S82" s="165">
        <f t="shared" si="37"/>
        <v>1.7</v>
      </c>
      <c r="T82" s="165">
        <f t="shared" si="38"/>
        <v>1.3333333333333333</v>
      </c>
      <c r="U82" s="205">
        <v>1</v>
      </c>
      <c r="V82" s="205">
        <v>1</v>
      </c>
      <c r="W82" s="205">
        <f>'Core Indicators'!EX82</f>
        <v>3</v>
      </c>
      <c r="X82" s="165">
        <f t="shared" si="39"/>
        <v>2</v>
      </c>
      <c r="Y82" s="205">
        <v>1</v>
      </c>
      <c r="Z82" s="165">
        <f t="shared" si="40"/>
        <v>2</v>
      </c>
      <c r="AA82" s="205">
        <f>'Core Indicators'!FF82</f>
        <v>2</v>
      </c>
      <c r="AB82" s="205">
        <f t="shared" si="41"/>
        <v>2</v>
      </c>
      <c r="AC82" s="186">
        <f>'Core Indicators'!GD82</f>
        <v>2</v>
      </c>
      <c r="AD82" s="186">
        <f>'Core Indicators'!GL82</f>
        <v>2</v>
      </c>
      <c r="AE82" s="186">
        <f>'Core Indicators'!GT82</f>
        <v>2</v>
      </c>
      <c r="AF82" s="186">
        <f>'Core Indicators'!HB82</f>
        <v>2</v>
      </c>
      <c r="AG82" s="186">
        <f t="shared" si="42"/>
        <v>2</v>
      </c>
      <c r="AH82" s="186">
        <f>'Core Indicators'!HJ82</f>
        <v>2</v>
      </c>
      <c r="AI82" s="186">
        <f>'Core Indicators'!HR82</f>
        <v>2</v>
      </c>
      <c r="AJ82" s="186">
        <f t="shared" si="43"/>
        <v>2</v>
      </c>
      <c r="AK82" s="186">
        <f>'Core Indicators'!HZ82</f>
        <v>2</v>
      </c>
      <c r="AL82" s="186">
        <f>'Core Indicators'!IH82</f>
        <v>2</v>
      </c>
      <c r="AM82" s="186">
        <f>'Core Indicators'!IP82</f>
        <v>2</v>
      </c>
      <c r="AN82" s="186">
        <f t="shared" si="44"/>
        <v>2</v>
      </c>
    </row>
    <row r="83" spans="1:40" x14ac:dyDescent="0.25">
      <c r="A83" s="205" t="str">
        <f>Lists!C:C</f>
        <v>NGA003</v>
      </c>
      <c r="B83" s="251">
        <f t="shared" si="30"/>
        <v>2.5</v>
      </c>
      <c r="C83" s="165">
        <f t="shared" si="31"/>
        <v>0</v>
      </c>
      <c r="D83" s="274">
        <f t="shared" si="32"/>
        <v>2.6</v>
      </c>
      <c r="E83" s="205">
        <f>'Core Indicators'!R83</f>
        <v>1</v>
      </c>
      <c r="F83" s="205">
        <f>'Core Indicators'!Z83</f>
        <v>2</v>
      </c>
      <c r="G83" s="165">
        <f t="shared" si="33"/>
        <v>1.5</v>
      </c>
      <c r="H83" s="205">
        <f>'Core Indicators'!AH83</f>
        <v>3</v>
      </c>
      <c r="I83" s="205">
        <f>'Core Indicators'!AP83</f>
        <v>3</v>
      </c>
      <c r="J83" s="205">
        <f>'Core Indicators'!BN83</f>
        <v>3</v>
      </c>
      <c r="K83" s="205">
        <f t="shared" si="34"/>
        <v>3</v>
      </c>
      <c r="L83" s="251">
        <f t="shared" si="35"/>
        <v>3</v>
      </c>
      <c r="M83" s="274">
        <f t="shared" si="36"/>
        <v>3</v>
      </c>
      <c r="N83" s="206">
        <f>'Core Indicators'!DJ83</f>
        <v>3</v>
      </c>
      <c r="O83" s="206">
        <f>'Core Indicators'!DR83</f>
        <v>3</v>
      </c>
      <c r="P83" s="206">
        <f>'Core Indicators'!DZ83</f>
        <v>3</v>
      </c>
      <c r="Q83" s="206">
        <f>'Core Indicators'!EH83</f>
        <v>3</v>
      </c>
      <c r="R83" s="206">
        <f>'Core Indicators'!EP83</f>
        <v>3</v>
      </c>
      <c r="S83" s="165">
        <f t="shared" si="37"/>
        <v>1.7</v>
      </c>
      <c r="T83" s="165">
        <f t="shared" si="38"/>
        <v>1.3333333333333333</v>
      </c>
      <c r="U83" s="205">
        <v>1</v>
      </c>
      <c r="V83" s="205">
        <v>1</v>
      </c>
      <c r="W83" s="205">
        <f>'Core Indicators'!EX83</f>
        <v>3</v>
      </c>
      <c r="X83" s="165">
        <f t="shared" si="39"/>
        <v>2</v>
      </c>
      <c r="Y83" s="205">
        <v>1</v>
      </c>
      <c r="Z83" s="165">
        <f t="shared" si="40"/>
        <v>2</v>
      </c>
      <c r="AA83" s="205">
        <f>'Core Indicators'!FF83</f>
        <v>2</v>
      </c>
      <c r="AB83" s="205">
        <f t="shared" si="41"/>
        <v>2</v>
      </c>
      <c r="AC83" s="186">
        <f>'Core Indicators'!GD83</f>
        <v>2</v>
      </c>
      <c r="AD83" s="186">
        <f>'Core Indicators'!GL83</f>
        <v>2</v>
      </c>
      <c r="AE83" s="186">
        <f>'Core Indicators'!GT83</f>
        <v>2</v>
      </c>
      <c r="AF83" s="186">
        <f>'Core Indicators'!HB83</f>
        <v>2</v>
      </c>
      <c r="AG83" s="186">
        <f t="shared" si="42"/>
        <v>2</v>
      </c>
      <c r="AH83" s="186">
        <f>'Core Indicators'!HJ83</f>
        <v>2</v>
      </c>
      <c r="AI83" s="186">
        <f>'Core Indicators'!HR83</f>
        <v>2</v>
      </c>
      <c r="AJ83" s="186">
        <f t="shared" si="43"/>
        <v>2</v>
      </c>
      <c r="AK83" s="186">
        <f>'Core Indicators'!HZ83</f>
        <v>2</v>
      </c>
      <c r="AL83" s="186">
        <f>'Core Indicators'!IH83</f>
        <v>2</v>
      </c>
      <c r="AM83" s="186">
        <f>'Core Indicators'!IP83</f>
        <v>2</v>
      </c>
      <c r="AN83" s="186">
        <f t="shared" si="44"/>
        <v>2</v>
      </c>
    </row>
    <row r="84" spans="1:40" x14ac:dyDescent="0.25">
      <c r="A84" s="205" t="str">
        <f>Lists!C:C</f>
        <v>NGA004</v>
      </c>
      <c r="B84" s="251">
        <f t="shared" si="30"/>
        <v>2.2000000000000002</v>
      </c>
      <c r="C84" s="165">
        <f t="shared" si="31"/>
        <v>1</v>
      </c>
      <c r="D84" s="274">
        <f t="shared" si="32"/>
        <v>2.2000000000000002</v>
      </c>
      <c r="E84" s="205">
        <f>'Core Indicators'!R84</f>
        <v>1</v>
      </c>
      <c r="F84" s="205">
        <f>'Core Indicators'!Z84</f>
        <v>3</v>
      </c>
      <c r="G84" s="165">
        <f t="shared" si="33"/>
        <v>2.1</v>
      </c>
      <c r="H84" s="205">
        <f>'Core Indicators'!AH84</f>
        <v>2</v>
      </c>
      <c r="I84" s="205">
        <f>'Core Indicators'!AP84</f>
        <v>2</v>
      </c>
      <c r="J84" s="205">
        <f>'Core Indicators'!BN84</f>
        <v>3</v>
      </c>
      <c r="K84" s="205">
        <f t="shared" si="34"/>
        <v>2.5</v>
      </c>
      <c r="L84" s="251">
        <f t="shared" si="35"/>
        <v>2.2999999999999998</v>
      </c>
      <c r="M84" s="274">
        <f t="shared" si="36"/>
        <v>2.6</v>
      </c>
      <c r="N84" s="206">
        <f>'Core Indicators'!DJ84</f>
        <v>2</v>
      </c>
      <c r="O84" s="206">
        <f>'Core Indicators'!DR84</f>
        <v>2</v>
      </c>
      <c r="P84" s="206">
        <f>'Core Indicators'!DZ84</f>
        <v>3</v>
      </c>
      <c r="Q84" s="206">
        <f>'Core Indicators'!EH84</f>
        <v>3</v>
      </c>
      <c r="R84" s="206">
        <f>'Core Indicators'!EP84</f>
        <v>3</v>
      </c>
      <c r="S84" s="165">
        <f t="shared" si="37"/>
        <v>1.7</v>
      </c>
      <c r="T84" s="165">
        <f t="shared" si="38"/>
        <v>1.3333333333333333</v>
      </c>
      <c r="U84" s="205">
        <v>1</v>
      </c>
      <c r="V84" s="205">
        <v>1</v>
      </c>
      <c r="W84" s="205">
        <f>'Core Indicators'!EX84</f>
        <v>3</v>
      </c>
      <c r="X84" s="165">
        <f t="shared" si="39"/>
        <v>2</v>
      </c>
      <c r="Y84" s="205">
        <v>1</v>
      </c>
      <c r="Z84" s="165">
        <f t="shared" si="40"/>
        <v>2</v>
      </c>
      <c r="AA84" s="205" t="str">
        <f>'Core Indicators'!FF84</f>
        <v>x</v>
      </c>
      <c r="AB84" s="205">
        <f t="shared" si="41"/>
        <v>2</v>
      </c>
      <c r="AC84" s="186">
        <f>'Core Indicators'!GD84</f>
        <v>2</v>
      </c>
      <c r="AD84" s="186">
        <f>'Core Indicators'!GL84</f>
        <v>2</v>
      </c>
      <c r="AE84" s="186">
        <f>'Core Indicators'!GT84</f>
        <v>2</v>
      </c>
      <c r="AF84" s="186">
        <f>'Core Indicators'!HB84</f>
        <v>2</v>
      </c>
      <c r="AG84" s="186">
        <f t="shared" si="42"/>
        <v>2</v>
      </c>
      <c r="AH84" s="186">
        <f>'Core Indicators'!HJ84</f>
        <v>2</v>
      </c>
      <c r="AI84" s="186">
        <f>'Core Indicators'!HR84</f>
        <v>2</v>
      </c>
      <c r="AJ84" s="186">
        <f t="shared" si="43"/>
        <v>2</v>
      </c>
      <c r="AK84" s="186">
        <f>'Core Indicators'!HZ84</f>
        <v>2</v>
      </c>
      <c r="AL84" s="186">
        <f>'Core Indicators'!IH84</f>
        <v>2</v>
      </c>
      <c r="AM84" s="186">
        <f>'Core Indicators'!IP84</f>
        <v>2</v>
      </c>
      <c r="AN84" s="186">
        <f t="shared" si="44"/>
        <v>2</v>
      </c>
    </row>
    <row r="85" spans="1:40" x14ac:dyDescent="0.25">
      <c r="A85" s="205" t="str">
        <f>Lists!C:C</f>
        <v>NGA007</v>
      </c>
      <c r="B85" s="251">
        <f t="shared" si="30"/>
        <v>2.5</v>
      </c>
      <c r="C85" s="165">
        <f t="shared" si="31"/>
        <v>0</v>
      </c>
      <c r="D85" s="274">
        <f t="shared" si="32"/>
        <v>2.7</v>
      </c>
      <c r="E85" s="205">
        <f>'Core Indicators'!R85</f>
        <v>2</v>
      </c>
      <c r="F85" s="205">
        <f>'Core Indicators'!Z85</f>
        <v>2</v>
      </c>
      <c r="G85" s="165">
        <f t="shared" si="33"/>
        <v>2</v>
      </c>
      <c r="H85" s="205">
        <f>'Core Indicators'!AH85</f>
        <v>3</v>
      </c>
      <c r="I85" s="205">
        <f>'Core Indicators'!AP85</f>
        <v>3</v>
      </c>
      <c r="J85" s="205">
        <f>'Core Indicators'!BN85</f>
        <v>3</v>
      </c>
      <c r="K85" s="205">
        <f t="shared" si="34"/>
        <v>3</v>
      </c>
      <c r="L85" s="251">
        <f t="shared" si="35"/>
        <v>3</v>
      </c>
      <c r="M85" s="274">
        <f t="shared" si="36"/>
        <v>3</v>
      </c>
      <c r="N85" s="206">
        <f>'Core Indicators'!DJ85</f>
        <v>3</v>
      </c>
      <c r="O85" s="206">
        <f>'Core Indicators'!DR85</f>
        <v>3</v>
      </c>
      <c r="P85" s="206">
        <f>'Core Indicators'!DZ85</f>
        <v>3</v>
      </c>
      <c r="Q85" s="206">
        <f>'Core Indicators'!EH85</f>
        <v>3</v>
      </c>
      <c r="R85" s="206">
        <f>'Core Indicators'!EP85</f>
        <v>3</v>
      </c>
      <c r="S85" s="165">
        <f t="shared" si="37"/>
        <v>1.4</v>
      </c>
      <c r="T85" s="165">
        <f t="shared" si="38"/>
        <v>1.3333333333333333</v>
      </c>
      <c r="U85" s="205">
        <v>1</v>
      </c>
      <c r="V85" s="205">
        <v>1</v>
      </c>
      <c r="W85" s="205">
        <f>'Core Indicators'!EX85</f>
        <v>3</v>
      </c>
      <c r="X85" s="165">
        <f t="shared" si="39"/>
        <v>2</v>
      </c>
      <c r="Y85" s="205">
        <v>1</v>
      </c>
      <c r="Z85" s="165">
        <f t="shared" si="40"/>
        <v>1.5</v>
      </c>
      <c r="AA85" s="205">
        <f>'Core Indicators'!FF85</f>
        <v>1</v>
      </c>
      <c r="AB85" s="205">
        <f t="shared" si="41"/>
        <v>2</v>
      </c>
      <c r="AC85" s="186">
        <f>'Core Indicators'!GD85</f>
        <v>2</v>
      </c>
      <c r="AD85" s="186">
        <f>'Core Indicators'!GL85</f>
        <v>2</v>
      </c>
      <c r="AE85" s="186">
        <f>'Core Indicators'!GT85</f>
        <v>2</v>
      </c>
      <c r="AF85" s="186">
        <f>'Core Indicators'!HB85</f>
        <v>2</v>
      </c>
      <c r="AG85" s="186">
        <f t="shared" si="42"/>
        <v>2</v>
      </c>
      <c r="AH85" s="186">
        <f>'Core Indicators'!HJ85</f>
        <v>2</v>
      </c>
      <c r="AI85" s="186">
        <f>'Core Indicators'!HR85</f>
        <v>2</v>
      </c>
      <c r="AJ85" s="186">
        <f t="shared" si="43"/>
        <v>2</v>
      </c>
      <c r="AK85" s="186">
        <f>'Core Indicators'!HZ85</f>
        <v>2</v>
      </c>
      <c r="AL85" s="186">
        <f>'Core Indicators'!IH85</f>
        <v>2</v>
      </c>
      <c r="AM85" s="186">
        <f>'Core Indicators'!IP85</f>
        <v>2</v>
      </c>
      <c r="AN85" s="186">
        <f t="shared" si="44"/>
        <v>2</v>
      </c>
    </row>
    <row r="86" spans="1:40" x14ac:dyDescent="0.25">
      <c r="A86" s="205" t="str">
        <f>Lists!C:C</f>
        <v>NGA008</v>
      </c>
      <c r="B86" s="251">
        <f t="shared" si="30"/>
        <v>1.9</v>
      </c>
      <c r="C86" s="165">
        <f t="shared" si="31"/>
        <v>1</v>
      </c>
      <c r="D86" s="274">
        <f t="shared" si="32"/>
        <v>2</v>
      </c>
      <c r="E86" s="205">
        <f>'Core Indicators'!R86</f>
        <v>2</v>
      </c>
      <c r="F86" s="205">
        <f>'Core Indicators'!Z86</f>
        <v>2</v>
      </c>
      <c r="G86" s="165">
        <f t="shared" si="33"/>
        <v>2</v>
      </c>
      <c r="H86" s="205">
        <f>'Core Indicators'!AH86</f>
        <v>2</v>
      </c>
      <c r="I86" s="205">
        <f>'Core Indicators'!AP86</f>
        <v>2</v>
      </c>
      <c r="J86" s="205" t="str">
        <f>'Core Indicators'!BN86</f>
        <v>x</v>
      </c>
      <c r="K86" s="205">
        <f t="shared" si="34"/>
        <v>2</v>
      </c>
      <c r="L86" s="251">
        <f t="shared" si="35"/>
        <v>2</v>
      </c>
      <c r="M86" s="274">
        <f t="shared" si="36"/>
        <v>2</v>
      </c>
      <c r="N86" s="206">
        <f>'Core Indicators'!DJ86</f>
        <v>2</v>
      </c>
      <c r="O86" s="206">
        <f>'Core Indicators'!DR86</f>
        <v>2</v>
      </c>
      <c r="P86" s="206">
        <f>'Core Indicators'!DZ86</f>
        <v>2</v>
      </c>
      <c r="Q86" s="206">
        <f>'Core Indicators'!EH86</f>
        <v>2</v>
      </c>
      <c r="R86" s="206">
        <f>'Core Indicators'!EP86</f>
        <v>2</v>
      </c>
      <c r="S86" s="165">
        <f t="shared" si="37"/>
        <v>1.7</v>
      </c>
      <c r="T86" s="165">
        <f t="shared" si="38"/>
        <v>1.3333333333333333</v>
      </c>
      <c r="U86" s="205">
        <v>1</v>
      </c>
      <c r="V86" s="205">
        <v>1</v>
      </c>
      <c r="W86" s="205">
        <f>'Core Indicators'!EX86</f>
        <v>3</v>
      </c>
      <c r="X86" s="165">
        <f t="shared" si="39"/>
        <v>2</v>
      </c>
      <c r="Y86" s="205">
        <v>1</v>
      </c>
      <c r="Z86" s="165">
        <f t="shared" si="40"/>
        <v>2</v>
      </c>
      <c r="AA86" s="205">
        <f>'Core Indicators'!FF86</f>
        <v>2</v>
      </c>
      <c r="AB86" s="205">
        <f t="shared" si="41"/>
        <v>2</v>
      </c>
      <c r="AC86" s="186">
        <f>'Core Indicators'!GD86</f>
        <v>2</v>
      </c>
      <c r="AD86" s="186">
        <f>'Core Indicators'!GL86</f>
        <v>2</v>
      </c>
      <c r="AE86" s="186">
        <f>'Core Indicators'!GT86</f>
        <v>2</v>
      </c>
      <c r="AF86" s="186">
        <f>'Core Indicators'!HB86</f>
        <v>2</v>
      </c>
      <c r="AG86" s="186">
        <f t="shared" si="42"/>
        <v>2</v>
      </c>
      <c r="AH86" s="186">
        <f>'Core Indicators'!HJ86</f>
        <v>2</v>
      </c>
      <c r="AI86" s="186">
        <f>'Core Indicators'!HR86</f>
        <v>2</v>
      </c>
      <c r="AJ86" s="186">
        <f t="shared" si="43"/>
        <v>2</v>
      </c>
      <c r="AK86" s="186">
        <f>'Core Indicators'!HZ86</f>
        <v>2</v>
      </c>
      <c r="AL86" s="186">
        <f>'Core Indicators'!IH86</f>
        <v>2</v>
      </c>
      <c r="AM86" s="186">
        <f>'Core Indicators'!IP86</f>
        <v>2</v>
      </c>
      <c r="AN86" s="186">
        <f t="shared" si="44"/>
        <v>2</v>
      </c>
    </row>
    <row r="87" spans="1:40" x14ac:dyDescent="0.25">
      <c r="A87" s="205" t="str">
        <f>Lists!C:C</f>
        <v>NIC001</v>
      </c>
      <c r="B87" s="251" t="str">
        <f t="shared" si="30"/>
        <v>x</v>
      </c>
      <c r="C87" s="165">
        <f t="shared" si="31"/>
        <v>1</v>
      </c>
      <c r="D87" s="274">
        <f t="shared" si="32"/>
        <v>2</v>
      </c>
      <c r="E87" s="205">
        <f>'Core Indicators'!R87</f>
        <v>1</v>
      </c>
      <c r="F87" s="205">
        <f>'Core Indicators'!Z87</f>
        <v>2</v>
      </c>
      <c r="G87" s="165">
        <f t="shared" si="33"/>
        <v>1.5</v>
      </c>
      <c r="H87" s="205">
        <f>'Core Indicators'!AH87</f>
        <v>2</v>
      </c>
      <c r="I87" s="205">
        <f>'Core Indicators'!AP87</f>
        <v>2</v>
      </c>
      <c r="J87" s="205">
        <f>'Core Indicators'!BN87</f>
        <v>3</v>
      </c>
      <c r="K87" s="205">
        <f t="shared" si="34"/>
        <v>2.5</v>
      </c>
      <c r="L87" s="251">
        <f t="shared" si="35"/>
        <v>2.2999999999999998</v>
      </c>
      <c r="M87" s="274" t="str">
        <f t="shared" si="36"/>
        <v>x</v>
      </c>
      <c r="N87" s="206" t="str">
        <f>'Core Indicators'!DJ87</f>
        <v>x</v>
      </c>
      <c r="O87" s="206" t="str">
        <f>'Core Indicators'!DR87</f>
        <v>x</v>
      </c>
      <c r="P87" s="206" t="str">
        <f>'Core Indicators'!DZ87</f>
        <v>x</v>
      </c>
      <c r="Q87" s="206">
        <f>'Core Indicators'!EH87</f>
        <v>1</v>
      </c>
      <c r="R87" s="206">
        <f>'Core Indicators'!EP87</f>
        <v>1</v>
      </c>
      <c r="S87" s="165">
        <f t="shared" si="37"/>
        <v>1.7</v>
      </c>
      <c r="T87" s="165">
        <f t="shared" si="38"/>
        <v>1.3333333333333333</v>
      </c>
      <c r="U87" s="205">
        <v>1</v>
      </c>
      <c r="V87" s="205">
        <v>1</v>
      </c>
      <c r="W87" s="205">
        <f>'Core Indicators'!EX87</f>
        <v>3</v>
      </c>
      <c r="X87" s="165">
        <f t="shared" si="39"/>
        <v>2</v>
      </c>
      <c r="Y87" s="205">
        <v>1</v>
      </c>
      <c r="Z87" s="165">
        <f t="shared" si="40"/>
        <v>2</v>
      </c>
      <c r="AA87" s="205">
        <f>'Core Indicators'!FF87</f>
        <v>2</v>
      </c>
      <c r="AB87" s="205">
        <f t="shared" si="41"/>
        <v>2</v>
      </c>
      <c r="AC87" s="186">
        <f>'Core Indicators'!GD87</f>
        <v>2</v>
      </c>
      <c r="AD87" s="186">
        <f>'Core Indicators'!GL87</f>
        <v>2</v>
      </c>
      <c r="AE87" s="186">
        <f>'Core Indicators'!GT87</f>
        <v>2</v>
      </c>
      <c r="AF87" s="186">
        <f>'Core Indicators'!HB87</f>
        <v>2</v>
      </c>
      <c r="AG87" s="186">
        <f t="shared" si="42"/>
        <v>2</v>
      </c>
      <c r="AH87" s="186">
        <f>'Core Indicators'!HJ87</f>
        <v>2</v>
      </c>
      <c r="AI87" s="186">
        <f>'Core Indicators'!HR87</f>
        <v>2</v>
      </c>
      <c r="AJ87" s="186">
        <f t="shared" si="43"/>
        <v>2</v>
      </c>
      <c r="AK87" s="186">
        <f>'Core Indicators'!HZ87</f>
        <v>2</v>
      </c>
      <c r="AL87" s="186">
        <f>'Core Indicators'!IH87</f>
        <v>2</v>
      </c>
      <c r="AM87" s="186">
        <f>'Core Indicators'!IP87</f>
        <v>2</v>
      </c>
      <c r="AN87" s="186">
        <f t="shared" si="44"/>
        <v>2</v>
      </c>
    </row>
    <row r="88" spans="1:40" x14ac:dyDescent="0.25">
      <c r="A88" s="205" t="str">
        <f>Lists!C:C</f>
        <v>PAK001</v>
      </c>
      <c r="B88" s="251">
        <f t="shared" si="30"/>
        <v>1.9</v>
      </c>
      <c r="C88" s="165">
        <f t="shared" si="31"/>
        <v>0</v>
      </c>
      <c r="D88" s="274">
        <f t="shared" si="32"/>
        <v>2.2000000000000002</v>
      </c>
      <c r="E88" s="205">
        <f>'Core Indicators'!R88</f>
        <v>1</v>
      </c>
      <c r="F88" s="205">
        <f>'Core Indicators'!Z88</f>
        <v>2</v>
      </c>
      <c r="G88" s="165">
        <f t="shared" si="33"/>
        <v>1.5</v>
      </c>
      <c r="H88" s="205">
        <f>'Core Indicators'!AH88</f>
        <v>2</v>
      </c>
      <c r="I88" s="205">
        <f>'Core Indicators'!AP88</f>
        <v>3</v>
      </c>
      <c r="J88" s="205">
        <f>'Core Indicators'!BN88</f>
        <v>3</v>
      </c>
      <c r="K88" s="205">
        <f t="shared" si="34"/>
        <v>3</v>
      </c>
      <c r="L88" s="251">
        <f t="shared" si="35"/>
        <v>2.5</v>
      </c>
      <c r="M88" s="274">
        <f t="shared" si="36"/>
        <v>2</v>
      </c>
      <c r="N88" s="206">
        <f>'Core Indicators'!DJ88</f>
        <v>2</v>
      </c>
      <c r="O88" s="206">
        <f>'Core Indicators'!DR88</f>
        <v>2</v>
      </c>
      <c r="P88" s="206">
        <f>'Core Indicators'!DZ88</f>
        <v>2</v>
      </c>
      <c r="Q88" s="206">
        <f>'Core Indicators'!EH88</f>
        <v>2</v>
      </c>
      <c r="R88" s="206">
        <f>'Core Indicators'!EP88</f>
        <v>2</v>
      </c>
      <c r="S88" s="165">
        <f t="shared" si="37"/>
        <v>1.4</v>
      </c>
      <c r="T88" s="165">
        <f t="shared" si="38"/>
        <v>1.3333333333333333</v>
      </c>
      <c r="U88" s="205">
        <v>1</v>
      </c>
      <c r="V88" s="205">
        <v>1</v>
      </c>
      <c r="W88" s="205">
        <f>'Core Indicators'!EX88</f>
        <v>3</v>
      </c>
      <c r="X88" s="165">
        <f t="shared" si="39"/>
        <v>2</v>
      </c>
      <c r="Y88" s="205">
        <v>1</v>
      </c>
      <c r="Z88" s="165">
        <f t="shared" si="40"/>
        <v>1.5</v>
      </c>
      <c r="AA88" s="205">
        <f>'Core Indicators'!FF88</f>
        <v>1</v>
      </c>
      <c r="AB88" s="205">
        <f t="shared" si="41"/>
        <v>2</v>
      </c>
      <c r="AC88" s="186">
        <f>'Core Indicators'!GD88</f>
        <v>2</v>
      </c>
      <c r="AD88" s="186">
        <f>'Core Indicators'!GL88</f>
        <v>2</v>
      </c>
      <c r="AE88" s="186">
        <f>'Core Indicators'!GT88</f>
        <v>2</v>
      </c>
      <c r="AF88" s="186">
        <f>'Core Indicators'!HB88</f>
        <v>2</v>
      </c>
      <c r="AG88" s="186">
        <f t="shared" si="42"/>
        <v>2</v>
      </c>
      <c r="AH88" s="186">
        <f>'Core Indicators'!HJ88</f>
        <v>2</v>
      </c>
      <c r="AI88" s="186">
        <f>'Core Indicators'!HR88</f>
        <v>2</v>
      </c>
      <c r="AJ88" s="186">
        <f t="shared" si="43"/>
        <v>2</v>
      </c>
      <c r="AK88" s="186">
        <f>'Core Indicators'!HZ88</f>
        <v>2</v>
      </c>
      <c r="AL88" s="186">
        <f>'Core Indicators'!IH88</f>
        <v>2</v>
      </c>
      <c r="AM88" s="186">
        <f>'Core Indicators'!IP88</f>
        <v>2</v>
      </c>
      <c r="AN88" s="186">
        <f t="shared" si="44"/>
        <v>2</v>
      </c>
    </row>
    <row r="89" spans="1:40" x14ac:dyDescent="0.25">
      <c r="A89" s="205" t="str">
        <f>Lists!C:C</f>
        <v>PAK004</v>
      </c>
      <c r="B89" s="251" t="str">
        <f t="shared" si="30"/>
        <v>x</v>
      </c>
      <c r="C89" s="165">
        <f t="shared" si="31"/>
        <v>3</v>
      </c>
      <c r="D89" s="274">
        <f t="shared" si="32"/>
        <v>2.7</v>
      </c>
      <c r="E89" s="205">
        <f>'Core Indicators'!R89</f>
        <v>1</v>
      </c>
      <c r="F89" s="205">
        <f>'Core Indicators'!Z89</f>
        <v>3</v>
      </c>
      <c r="G89" s="165">
        <f t="shared" si="33"/>
        <v>2.1</v>
      </c>
      <c r="H89" s="205" t="str">
        <f>'Core Indicators'!AH89</f>
        <v>x</v>
      </c>
      <c r="I89" s="205" t="str">
        <f>'Core Indicators'!AP89</f>
        <v>x</v>
      </c>
      <c r="J89" s="205">
        <f>'Core Indicators'!BN89</f>
        <v>3</v>
      </c>
      <c r="K89" s="205">
        <f t="shared" si="34"/>
        <v>3</v>
      </c>
      <c r="L89" s="251">
        <f t="shared" si="35"/>
        <v>3</v>
      </c>
      <c r="M89" s="274" t="str">
        <f t="shared" si="36"/>
        <v>x</v>
      </c>
      <c r="N89" s="206" t="str">
        <f>'Core Indicators'!DJ89</f>
        <v>x</v>
      </c>
      <c r="O89" s="206" t="str">
        <f>'Core Indicators'!DR89</f>
        <v>x</v>
      </c>
      <c r="P89" s="206" t="str">
        <f>'Core Indicators'!DZ89</f>
        <v>x</v>
      </c>
      <c r="Q89" s="206" t="str">
        <f>'Core Indicators'!EH89</f>
        <v>x</v>
      </c>
      <c r="R89" s="206" t="str">
        <f>'Core Indicators'!EP89</f>
        <v>x</v>
      </c>
      <c r="S89" s="165">
        <f t="shared" si="37"/>
        <v>1.7</v>
      </c>
      <c r="T89" s="165">
        <f t="shared" si="38"/>
        <v>1.3333333333333333</v>
      </c>
      <c r="U89" s="205">
        <v>1</v>
      </c>
      <c r="V89" s="205">
        <v>1</v>
      </c>
      <c r="W89" s="205">
        <f>'Core Indicators'!EX89</f>
        <v>3</v>
      </c>
      <c r="X89" s="165">
        <f t="shared" si="39"/>
        <v>2</v>
      </c>
      <c r="Y89" s="205">
        <v>1</v>
      </c>
      <c r="Z89" s="165">
        <f t="shared" si="40"/>
        <v>2</v>
      </c>
      <c r="AA89" s="205">
        <f>'Core Indicators'!FF89</f>
        <v>2</v>
      </c>
      <c r="AB89" s="205">
        <f t="shared" si="41"/>
        <v>2</v>
      </c>
      <c r="AC89" s="186">
        <f>'Core Indicators'!GD89</f>
        <v>2</v>
      </c>
      <c r="AD89" s="186">
        <f>'Core Indicators'!GL89</f>
        <v>2</v>
      </c>
      <c r="AE89" s="186">
        <f>'Core Indicators'!GT89</f>
        <v>2</v>
      </c>
      <c r="AF89" s="186">
        <f>'Core Indicators'!HB89</f>
        <v>2</v>
      </c>
      <c r="AG89" s="186">
        <f t="shared" si="42"/>
        <v>2</v>
      </c>
      <c r="AH89" s="186">
        <f>'Core Indicators'!HJ89</f>
        <v>2</v>
      </c>
      <c r="AI89" s="186">
        <f>'Core Indicators'!HR89</f>
        <v>2</v>
      </c>
      <c r="AJ89" s="186">
        <f t="shared" si="43"/>
        <v>2</v>
      </c>
      <c r="AK89" s="186">
        <f>'Core Indicators'!HZ89</f>
        <v>2</v>
      </c>
      <c r="AL89" s="186">
        <f>'Core Indicators'!IH89</f>
        <v>2</v>
      </c>
      <c r="AM89" s="186">
        <f>'Core Indicators'!IP89</f>
        <v>2</v>
      </c>
      <c r="AN89" s="186">
        <f t="shared" si="44"/>
        <v>2</v>
      </c>
    </row>
    <row r="90" spans="1:40" x14ac:dyDescent="0.25">
      <c r="A90" s="205" t="str">
        <f>Lists!C:C</f>
        <v>PER002</v>
      </c>
      <c r="B90" s="251">
        <f t="shared" si="30"/>
        <v>2.4</v>
      </c>
      <c r="C90" s="165">
        <f t="shared" si="31"/>
        <v>2</v>
      </c>
      <c r="D90" s="274">
        <f t="shared" si="32"/>
        <v>2.1</v>
      </c>
      <c r="E90" s="205">
        <f>'Core Indicators'!R90</f>
        <v>1</v>
      </c>
      <c r="F90" s="205">
        <f>'Core Indicators'!Z90</f>
        <v>1</v>
      </c>
      <c r="G90" s="165">
        <f t="shared" si="33"/>
        <v>1</v>
      </c>
      <c r="H90" s="205">
        <f>'Core Indicators'!AH90</f>
        <v>3</v>
      </c>
      <c r="I90" s="205">
        <f>'Core Indicators'!AP90</f>
        <v>2</v>
      </c>
      <c r="J90" s="205" t="str">
        <f>'Core Indicators'!BN90</f>
        <v>x</v>
      </c>
      <c r="K90" s="205">
        <f t="shared" si="34"/>
        <v>2</v>
      </c>
      <c r="L90" s="251">
        <f t="shared" si="35"/>
        <v>2.5</v>
      </c>
      <c r="M90" s="274">
        <f t="shared" si="36"/>
        <v>3</v>
      </c>
      <c r="N90" s="206">
        <f>'Core Indicators'!DJ90</f>
        <v>3</v>
      </c>
      <c r="O90" s="206" t="str">
        <f>'Core Indicators'!DR90</f>
        <v>x</v>
      </c>
      <c r="P90" s="206">
        <f>'Core Indicators'!DZ90</f>
        <v>3</v>
      </c>
      <c r="Q90" s="206" t="str">
        <f>'Core Indicators'!EH90</f>
        <v>x</v>
      </c>
      <c r="R90" s="206" t="str">
        <f>'Core Indicators'!EP90</f>
        <v>x</v>
      </c>
      <c r="S90" s="165">
        <f t="shared" si="37"/>
        <v>1.5</v>
      </c>
      <c r="T90" s="165">
        <f t="shared" si="38"/>
        <v>1</v>
      </c>
      <c r="U90" s="205">
        <v>1</v>
      </c>
      <c r="V90" s="205">
        <v>1</v>
      </c>
      <c r="W90" s="205" t="str">
        <f>'Core Indicators'!EX90</f>
        <v>x</v>
      </c>
      <c r="X90" s="165">
        <f t="shared" si="39"/>
        <v>1</v>
      </c>
      <c r="Y90" s="205">
        <v>1</v>
      </c>
      <c r="Z90" s="165">
        <f t="shared" si="40"/>
        <v>2</v>
      </c>
      <c r="AA90" s="205">
        <f>'Core Indicators'!FF90</f>
        <v>2</v>
      </c>
      <c r="AB90" s="205">
        <f t="shared" si="41"/>
        <v>2</v>
      </c>
      <c r="AC90" s="186">
        <f>'Core Indicators'!GD90</f>
        <v>2</v>
      </c>
      <c r="AD90" s="186">
        <f>'Core Indicators'!GL90</f>
        <v>2</v>
      </c>
      <c r="AE90" s="186">
        <f>'Core Indicators'!GT90</f>
        <v>2</v>
      </c>
      <c r="AF90" s="186">
        <f>'Core Indicators'!HB90</f>
        <v>2</v>
      </c>
      <c r="AG90" s="186">
        <f t="shared" si="42"/>
        <v>2</v>
      </c>
      <c r="AH90" s="186">
        <f>'Core Indicators'!HJ90</f>
        <v>2</v>
      </c>
      <c r="AI90" s="186">
        <f>'Core Indicators'!HR90</f>
        <v>2</v>
      </c>
      <c r="AJ90" s="186">
        <f t="shared" si="43"/>
        <v>2</v>
      </c>
      <c r="AK90" s="186">
        <f>'Core Indicators'!HZ90</f>
        <v>2</v>
      </c>
      <c r="AL90" s="186">
        <f>'Core Indicators'!IH90</f>
        <v>2</v>
      </c>
      <c r="AM90" s="186">
        <f>'Core Indicators'!IP90</f>
        <v>2</v>
      </c>
      <c r="AN90" s="186">
        <f t="shared" si="44"/>
        <v>2</v>
      </c>
    </row>
    <row r="91" spans="1:40" x14ac:dyDescent="0.25">
      <c r="A91" s="205" t="str">
        <f>Lists!C:C</f>
        <v>PHL001</v>
      </c>
      <c r="B91" s="251">
        <f t="shared" si="30"/>
        <v>1.9</v>
      </c>
      <c r="C91" s="165">
        <f t="shared" si="31"/>
        <v>1</v>
      </c>
      <c r="D91" s="274">
        <f t="shared" si="32"/>
        <v>2</v>
      </c>
      <c r="E91" s="205">
        <f>'Core Indicators'!R91</f>
        <v>2</v>
      </c>
      <c r="F91" s="205">
        <f>'Core Indicators'!Z91</f>
        <v>2</v>
      </c>
      <c r="G91" s="165">
        <f t="shared" si="33"/>
        <v>2</v>
      </c>
      <c r="H91" s="205">
        <f>'Core Indicators'!AH91</f>
        <v>2</v>
      </c>
      <c r="I91" s="205">
        <f>'Core Indicators'!AP91</f>
        <v>2</v>
      </c>
      <c r="J91" s="205">
        <f>'Core Indicators'!BN91</f>
        <v>2</v>
      </c>
      <c r="K91" s="205">
        <f t="shared" si="34"/>
        <v>2</v>
      </c>
      <c r="L91" s="251">
        <f t="shared" si="35"/>
        <v>2</v>
      </c>
      <c r="M91" s="274">
        <f t="shared" si="36"/>
        <v>2</v>
      </c>
      <c r="N91" s="206">
        <f>'Core Indicators'!DJ91</f>
        <v>2</v>
      </c>
      <c r="O91" s="206">
        <f>'Core Indicators'!DR91</f>
        <v>2</v>
      </c>
      <c r="P91" s="206">
        <f>'Core Indicators'!DZ91</f>
        <v>2</v>
      </c>
      <c r="Q91" s="206" t="str">
        <f>'Core Indicators'!EH91</f>
        <v>x</v>
      </c>
      <c r="R91" s="206" t="str">
        <f>'Core Indicators'!EP91</f>
        <v>x</v>
      </c>
      <c r="S91" s="165">
        <f t="shared" si="37"/>
        <v>1.6</v>
      </c>
      <c r="T91" s="165">
        <f t="shared" si="38"/>
        <v>1.1666666666666667</v>
      </c>
      <c r="U91" s="205">
        <v>1</v>
      </c>
      <c r="V91" s="205">
        <v>1</v>
      </c>
      <c r="W91" s="205">
        <f>'Core Indicators'!EX91</f>
        <v>2</v>
      </c>
      <c r="X91" s="165">
        <f t="shared" si="39"/>
        <v>1.5</v>
      </c>
      <c r="Y91" s="205">
        <v>1</v>
      </c>
      <c r="Z91" s="165">
        <f t="shared" si="40"/>
        <v>2</v>
      </c>
      <c r="AA91" s="205" t="str">
        <f>'Core Indicators'!FF91</f>
        <v>x</v>
      </c>
      <c r="AB91" s="205">
        <f t="shared" si="41"/>
        <v>2</v>
      </c>
      <c r="AC91" s="186">
        <f>'Core Indicators'!GD91</f>
        <v>2</v>
      </c>
      <c r="AD91" s="186">
        <f>'Core Indicators'!GL91</f>
        <v>2</v>
      </c>
      <c r="AE91" s="186">
        <f>'Core Indicators'!GT91</f>
        <v>2</v>
      </c>
      <c r="AF91" s="186">
        <f>'Core Indicators'!HB91</f>
        <v>2</v>
      </c>
      <c r="AG91" s="186">
        <f t="shared" si="42"/>
        <v>2</v>
      </c>
      <c r="AH91" s="186">
        <f>'Core Indicators'!HJ91</f>
        <v>2</v>
      </c>
      <c r="AI91" s="186">
        <f>'Core Indicators'!HR91</f>
        <v>2</v>
      </c>
      <c r="AJ91" s="186">
        <f t="shared" si="43"/>
        <v>2</v>
      </c>
      <c r="AK91" s="186">
        <f>'Core Indicators'!HZ91</f>
        <v>2</v>
      </c>
      <c r="AL91" s="186">
        <f>'Core Indicators'!IH91</f>
        <v>2</v>
      </c>
      <c r="AM91" s="186">
        <f>'Core Indicators'!IP91</f>
        <v>2</v>
      </c>
      <c r="AN91" s="186">
        <f t="shared" si="44"/>
        <v>2</v>
      </c>
    </row>
    <row r="92" spans="1:40" x14ac:dyDescent="0.25">
      <c r="A92" s="205" t="str">
        <f>Lists!C:C</f>
        <v>PHL003</v>
      </c>
      <c r="B92" s="251">
        <f t="shared" si="30"/>
        <v>2</v>
      </c>
      <c r="C92" s="165">
        <f t="shared" si="31"/>
        <v>0</v>
      </c>
      <c r="D92" s="274">
        <f t="shared" si="32"/>
        <v>2.2999999999999998</v>
      </c>
      <c r="E92" s="205">
        <f>'Core Indicators'!R92</f>
        <v>2</v>
      </c>
      <c r="F92" s="205">
        <f>'Core Indicators'!Z92</f>
        <v>2</v>
      </c>
      <c r="G92" s="165">
        <f t="shared" si="33"/>
        <v>2</v>
      </c>
      <c r="H92" s="205">
        <f>'Core Indicators'!AH92</f>
        <v>3</v>
      </c>
      <c r="I92" s="205">
        <f>'Core Indicators'!AP92</f>
        <v>2</v>
      </c>
      <c r="J92" s="205">
        <f>'Core Indicators'!BN92</f>
        <v>2</v>
      </c>
      <c r="K92" s="205">
        <f t="shared" si="34"/>
        <v>2</v>
      </c>
      <c r="L92" s="251">
        <f t="shared" si="35"/>
        <v>2.5</v>
      </c>
      <c r="M92" s="274">
        <f t="shared" si="36"/>
        <v>2.2000000000000002</v>
      </c>
      <c r="N92" s="206">
        <f>'Core Indicators'!DJ92</f>
        <v>2</v>
      </c>
      <c r="O92" s="206">
        <f>'Core Indicators'!DR92</f>
        <v>2</v>
      </c>
      <c r="P92" s="206">
        <f>'Core Indicators'!DZ92</f>
        <v>3</v>
      </c>
      <c r="Q92" s="206">
        <f>'Core Indicators'!EH92</f>
        <v>2</v>
      </c>
      <c r="R92" s="206">
        <f>'Core Indicators'!EP92</f>
        <v>2</v>
      </c>
      <c r="S92" s="165">
        <f t="shared" si="37"/>
        <v>1.6</v>
      </c>
      <c r="T92" s="165">
        <f t="shared" si="38"/>
        <v>1.1666666666666667</v>
      </c>
      <c r="U92" s="205">
        <v>1</v>
      </c>
      <c r="V92" s="205">
        <v>1</v>
      </c>
      <c r="W92" s="205">
        <f>'Core Indicators'!EX92</f>
        <v>2</v>
      </c>
      <c r="X92" s="165">
        <f t="shared" si="39"/>
        <v>1.5</v>
      </c>
      <c r="Y92" s="205">
        <v>1</v>
      </c>
      <c r="Z92" s="165">
        <f t="shared" si="40"/>
        <v>2</v>
      </c>
      <c r="AA92" s="205">
        <f>'Core Indicators'!FF92</f>
        <v>2</v>
      </c>
      <c r="AB92" s="205">
        <f t="shared" si="41"/>
        <v>2</v>
      </c>
      <c r="AC92" s="186">
        <f>'Core Indicators'!GD92</f>
        <v>2</v>
      </c>
      <c r="AD92" s="186">
        <f>'Core Indicators'!GL92</f>
        <v>2</v>
      </c>
      <c r="AE92" s="186">
        <f>'Core Indicators'!GT92</f>
        <v>2</v>
      </c>
      <c r="AF92" s="186">
        <f>'Core Indicators'!HB92</f>
        <v>2</v>
      </c>
      <c r="AG92" s="186">
        <f t="shared" si="42"/>
        <v>2</v>
      </c>
      <c r="AH92" s="186">
        <f>'Core Indicators'!HJ92</f>
        <v>2</v>
      </c>
      <c r="AI92" s="186">
        <f>'Core Indicators'!HR92</f>
        <v>2</v>
      </c>
      <c r="AJ92" s="186">
        <f t="shared" si="43"/>
        <v>2</v>
      </c>
      <c r="AK92" s="186">
        <f>'Core Indicators'!HZ92</f>
        <v>2</v>
      </c>
      <c r="AL92" s="186">
        <f>'Core Indicators'!IH92</f>
        <v>2</v>
      </c>
      <c r="AM92" s="186">
        <f>'Core Indicators'!IP92</f>
        <v>2</v>
      </c>
      <c r="AN92" s="186">
        <f t="shared" si="44"/>
        <v>2</v>
      </c>
    </row>
    <row r="93" spans="1:40" x14ac:dyDescent="0.25">
      <c r="A93" s="205" t="str">
        <f>Lists!C:C</f>
        <v>PHL010</v>
      </c>
      <c r="B93" s="251">
        <f t="shared" si="30"/>
        <v>1.9</v>
      </c>
      <c r="C93" s="165">
        <f t="shared" si="31"/>
        <v>1</v>
      </c>
      <c r="D93" s="274">
        <f t="shared" si="32"/>
        <v>2</v>
      </c>
      <c r="E93" s="205">
        <f>'Core Indicators'!R93</f>
        <v>2</v>
      </c>
      <c r="F93" s="205">
        <f>'Core Indicators'!Z93</f>
        <v>2</v>
      </c>
      <c r="G93" s="165">
        <f t="shared" si="33"/>
        <v>2</v>
      </c>
      <c r="H93" s="205">
        <f>'Core Indicators'!AH93</f>
        <v>2</v>
      </c>
      <c r="I93" s="205">
        <f>'Core Indicators'!AP93</f>
        <v>2</v>
      </c>
      <c r="J93" s="205">
        <f>'Core Indicators'!BN93</f>
        <v>2</v>
      </c>
      <c r="K93" s="205">
        <f t="shared" si="34"/>
        <v>2</v>
      </c>
      <c r="L93" s="251">
        <f t="shared" si="35"/>
        <v>2</v>
      </c>
      <c r="M93" s="274">
        <f t="shared" si="36"/>
        <v>2</v>
      </c>
      <c r="N93" s="206">
        <f>'Core Indicators'!DJ93</f>
        <v>2</v>
      </c>
      <c r="O93" s="206">
        <f>'Core Indicators'!DR93</f>
        <v>2</v>
      </c>
      <c r="P93" s="206">
        <f>'Core Indicators'!DZ93</f>
        <v>2</v>
      </c>
      <c r="Q93" s="206" t="str">
        <f>'Core Indicators'!EH93</f>
        <v>x</v>
      </c>
      <c r="R93" s="206" t="str">
        <f>'Core Indicators'!EP93</f>
        <v>x</v>
      </c>
      <c r="S93" s="165">
        <f t="shared" si="37"/>
        <v>1.6</v>
      </c>
      <c r="T93" s="165">
        <f t="shared" si="38"/>
        <v>1.1666666666666667</v>
      </c>
      <c r="U93" s="205">
        <v>1</v>
      </c>
      <c r="V93" s="205">
        <v>1</v>
      </c>
      <c r="W93" s="205">
        <f>'Core Indicators'!EX93</f>
        <v>2</v>
      </c>
      <c r="X93" s="165">
        <f t="shared" si="39"/>
        <v>1.5</v>
      </c>
      <c r="Y93" s="205">
        <v>1</v>
      </c>
      <c r="Z93" s="165">
        <f t="shared" si="40"/>
        <v>2</v>
      </c>
      <c r="AA93" s="205" t="str">
        <f>'Core Indicators'!FF93</f>
        <v>x</v>
      </c>
      <c r="AB93" s="205">
        <f t="shared" si="41"/>
        <v>2</v>
      </c>
      <c r="AC93" s="186">
        <f>'Core Indicators'!GD93</f>
        <v>2</v>
      </c>
      <c r="AD93" s="186">
        <f>'Core Indicators'!GL93</f>
        <v>2</v>
      </c>
      <c r="AE93" s="186">
        <f>'Core Indicators'!GT93</f>
        <v>2</v>
      </c>
      <c r="AF93" s="186">
        <f>'Core Indicators'!HB93</f>
        <v>2</v>
      </c>
      <c r="AG93" s="186">
        <f t="shared" si="42"/>
        <v>2</v>
      </c>
      <c r="AH93" s="186">
        <f>'Core Indicators'!HJ93</f>
        <v>2</v>
      </c>
      <c r="AI93" s="186">
        <f>'Core Indicators'!HR93</f>
        <v>2</v>
      </c>
      <c r="AJ93" s="186">
        <f t="shared" si="43"/>
        <v>2</v>
      </c>
      <c r="AK93" s="186">
        <f>'Core Indicators'!HZ93</f>
        <v>2</v>
      </c>
      <c r="AL93" s="186">
        <f>'Core Indicators'!IH93</f>
        <v>2</v>
      </c>
      <c r="AM93" s="186">
        <f>'Core Indicators'!IP93</f>
        <v>2</v>
      </c>
      <c r="AN93" s="186">
        <f t="shared" si="44"/>
        <v>2</v>
      </c>
    </row>
    <row r="94" spans="1:40" x14ac:dyDescent="0.25">
      <c r="A94" s="205" t="str">
        <f>Lists!C:C</f>
        <v>PRK001</v>
      </c>
      <c r="B94" s="251">
        <f t="shared" si="30"/>
        <v>2</v>
      </c>
      <c r="C94" s="165">
        <f t="shared" si="31"/>
        <v>0</v>
      </c>
      <c r="D94" s="274">
        <f t="shared" si="32"/>
        <v>2.2999999999999998</v>
      </c>
      <c r="E94" s="205">
        <f>'Core Indicators'!R94</f>
        <v>2</v>
      </c>
      <c r="F94" s="205">
        <f>'Core Indicators'!Z94</f>
        <v>2</v>
      </c>
      <c r="G94" s="165">
        <f t="shared" si="33"/>
        <v>2</v>
      </c>
      <c r="H94" s="205">
        <f>'Core Indicators'!AH94</f>
        <v>2</v>
      </c>
      <c r="I94" s="205">
        <f>'Core Indicators'!AP94</f>
        <v>3</v>
      </c>
      <c r="J94" s="205">
        <f>'Core Indicators'!BN94</f>
        <v>3</v>
      </c>
      <c r="K94" s="205">
        <f t="shared" si="34"/>
        <v>3</v>
      </c>
      <c r="L94" s="251">
        <f t="shared" si="35"/>
        <v>2.5</v>
      </c>
      <c r="M94" s="274">
        <f t="shared" si="36"/>
        <v>2</v>
      </c>
      <c r="N94" s="206">
        <f>'Core Indicators'!DJ94</f>
        <v>2</v>
      </c>
      <c r="O94" s="206">
        <f>'Core Indicators'!DR94</f>
        <v>2</v>
      </c>
      <c r="P94" s="206">
        <f>'Core Indicators'!DZ94</f>
        <v>2</v>
      </c>
      <c r="Q94" s="206">
        <f>'Core Indicators'!EH94</f>
        <v>2</v>
      </c>
      <c r="R94" s="206">
        <f>'Core Indicators'!EP94</f>
        <v>2</v>
      </c>
      <c r="S94" s="165">
        <f t="shared" si="37"/>
        <v>1.7</v>
      </c>
      <c r="T94" s="165">
        <f t="shared" si="38"/>
        <v>1.3333333333333333</v>
      </c>
      <c r="U94" s="205">
        <v>1</v>
      </c>
      <c r="V94" s="205">
        <v>1</v>
      </c>
      <c r="W94" s="205">
        <f>'Core Indicators'!EX94</f>
        <v>3</v>
      </c>
      <c r="X94" s="165">
        <f t="shared" si="39"/>
        <v>2</v>
      </c>
      <c r="Y94" s="205">
        <v>1</v>
      </c>
      <c r="Z94" s="165">
        <f t="shared" si="40"/>
        <v>2</v>
      </c>
      <c r="AA94" s="205">
        <f>'Core Indicators'!FF94</f>
        <v>2</v>
      </c>
      <c r="AB94" s="205">
        <f t="shared" si="41"/>
        <v>2</v>
      </c>
      <c r="AC94" s="186">
        <f>'Core Indicators'!GD94</f>
        <v>2</v>
      </c>
      <c r="AD94" s="186">
        <f>'Core Indicators'!GL94</f>
        <v>2</v>
      </c>
      <c r="AE94" s="186">
        <f>'Core Indicators'!GT94</f>
        <v>2</v>
      </c>
      <c r="AF94" s="186">
        <f>'Core Indicators'!HB94</f>
        <v>2</v>
      </c>
      <c r="AG94" s="186">
        <f t="shared" si="42"/>
        <v>2</v>
      </c>
      <c r="AH94" s="186">
        <f>'Core Indicators'!HJ94</f>
        <v>2</v>
      </c>
      <c r="AI94" s="186">
        <f>'Core Indicators'!HR94</f>
        <v>2</v>
      </c>
      <c r="AJ94" s="186">
        <f t="shared" si="43"/>
        <v>2</v>
      </c>
      <c r="AK94" s="186">
        <f>'Core Indicators'!HZ94</f>
        <v>2</v>
      </c>
      <c r="AL94" s="186">
        <f>'Core Indicators'!IH94</f>
        <v>2</v>
      </c>
      <c r="AM94" s="186">
        <f>'Core Indicators'!IP94</f>
        <v>2</v>
      </c>
      <c r="AN94" s="186">
        <f t="shared" si="44"/>
        <v>2</v>
      </c>
    </row>
    <row r="95" spans="1:40" x14ac:dyDescent="0.25">
      <c r="A95" s="205" t="str">
        <f>Lists!C:C</f>
        <v>PSE002</v>
      </c>
      <c r="B95" s="251">
        <f t="shared" si="30"/>
        <v>1.3</v>
      </c>
      <c r="C95" s="165">
        <f t="shared" si="31"/>
        <v>0</v>
      </c>
      <c r="D95" s="274">
        <f t="shared" si="32"/>
        <v>1.5</v>
      </c>
      <c r="E95" s="205">
        <f>'Core Indicators'!R95</f>
        <v>1</v>
      </c>
      <c r="F95" s="205">
        <f>'Core Indicators'!Z95</f>
        <v>1</v>
      </c>
      <c r="G95" s="165">
        <f t="shared" si="33"/>
        <v>1</v>
      </c>
      <c r="H95" s="205">
        <f>'Core Indicators'!AH95</f>
        <v>1</v>
      </c>
      <c r="I95" s="205">
        <f>'Core Indicators'!AP95</f>
        <v>3</v>
      </c>
      <c r="J95" s="205">
        <f>'Core Indicators'!BN95</f>
        <v>2</v>
      </c>
      <c r="K95" s="205">
        <f t="shared" si="34"/>
        <v>2.5</v>
      </c>
      <c r="L95" s="251">
        <f t="shared" si="35"/>
        <v>1.8</v>
      </c>
      <c r="M95" s="274">
        <f t="shared" si="36"/>
        <v>1</v>
      </c>
      <c r="N95" s="206">
        <f>'Core Indicators'!DJ95</f>
        <v>1</v>
      </c>
      <c r="O95" s="206">
        <f>'Core Indicators'!DR95</f>
        <v>1</v>
      </c>
      <c r="P95" s="206">
        <f>'Core Indicators'!DZ95</f>
        <v>1</v>
      </c>
      <c r="Q95" s="206">
        <f>'Core Indicators'!EH95</f>
        <v>1</v>
      </c>
      <c r="R95" s="206">
        <f>'Core Indicators'!EP95</f>
        <v>1</v>
      </c>
      <c r="S95" s="165">
        <f t="shared" si="37"/>
        <v>1.6</v>
      </c>
      <c r="T95" s="165">
        <f t="shared" si="38"/>
        <v>1.1666666666666667</v>
      </c>
      <c r="U95" s="205">
        <v>1</v>
      </c>
      <c r="V95" s="205">
        <v>1</v>
      </c>
      <c r="W95" s="205">
        <f>'Core Indicators'!EX95</f>
        <v>2</v>
      </c>
      <c r="X95" s="165">
        <f t="shared" si="39"/>
        <v>1.5</v>
      </c>
      <c r="Y95" s="205">
        <v>1</v>
      </c>
      <c r="Z95" s="165">
        <f t="shared" si="40"/>
        <v>2</v>
      </c>
      <c r="AA95" s="205">
        <f>'Core Indicators'!FF95</f>
        <v>2</v>
      </c>
      <c r="AB95" s="205">
        <f t="shared" si="41"/>
        <v>2</v>
      </c>
      <c r="AC95" s="186">
        <f>'Core Indicators'!GD95</f>
        <v>2</v>
      </c>
      <c r="AD95" s="186">
        <f>'Core Indicators'!GL95</f>
        <v>2</v>
      </c>
      <c r="AE95" s="186">
        <f>'Core Indicators'!GT95</f>
        <v>2</v>
      </c>
      <c r="AF95" s="186">
        <f>'Core Indicators'!HB95</f>
        <v>2</v>
      </c>
      <c r="AG95" s="186">
        <f t="shared" si="42"/>
        <v>2</v>
      </c>
      <c r="AH95" s="186">
        <f>'Core Indicators'!HJ95</f>
        <v>2</v>
      </c>
      <c r="AI95" s="186">
        <f>'Core Indicators'!HR95</f>
        <v>2</v>
      </c>
      <c r="AJ95" s="186">
        <f t="shared" si="43"/>
        <v>2</v>
      </c>
      <c r="AK95" s="186">
        <f>'Core Indicators'!HZ95</f>
        <v>2</v>
      </c>
      <c r="AL95" s="186">
        <f>'Core Indicators'!IH95</f>
        <v>2</v>
      </c>
      <c r="AM95" s="186">
        <f>'Core Indicators'!IP95</f>
        <v>2</v>
      </c>
      <c r="AN95" s="186">
        <f t="shared" si="44"/>
        <v>2</v>
      </c>
    </row>
    <row r="96" spans="1:40" x14ac:dyDescent="0.25">
      <c r="A96" s="205" t="str">
        <f>Lists!C:C</f>
        <v>REG001</v>
      </c>
      <c r="B96" s="251">
        <f t="shared" si="30"/>
        <v>1.8</v>
      </c>
      <c r="C96" s="165">
        <f t="shared" si="31"/>
        <v>0</v>
      </c>
      <c r="D96" s="274">
        <f t="shared" si="32"/>
        <v>1.8</v>
      </c>
      <c r="E96" s="205">
        <f>'Core Indicators'!R96</f>
        <v>2</v>
      </c>
      <c r="F96" s="205">
        <f>'Core Indicators'!Z96</f>
        <v>1</v>
      </c>
      <c r="G96" s="165">
        <f t="shared" si="33"/>
        <v>1.5</v>
      </c>
      <c r="H96" s="205">
        <f>'Core Indicators'!AH96</f>
        <v>2</v>
      </c>
      <c r="I96" s="205">
        <f>'Core Indicators'!AP96</f>
        <v>2</v>
      </c>
      <c r="J96" s="205">
        <f>'Core Indicators'!BN96</f>
        <v>2</v>
      </c>
      <c r="K96" s="205">
        <f t="shared" si="34"/>
        <v>2</v>
      </c>
      <c r="L96" s="251">
        <f t="shared" si="35"/>
        <v>2</v>
      </c>
      <c r="M96" s="274">
        <f t="shared" si="36"/>
        <v>2</v>
      </c>
      <c r="N96" s="206">
        <f>'Core Indicators'!DJ96</f>
        <v>2</v>
      </c>
      <c r="O96" s="206">
        <f>'Core Indicators'!DR96</f>
        <v>2</v>
      </c>
      <c r="P96" s="206">
        <f>'Core Indicators'!DZ96</f>
        <v>2</v>
      </c>
      <c r="Q96" s="206">
        <f>'Core Indicators'!EH96</f>
        <v>2</v>
      </c>
      <c r="R96" s="206">
        <f>'Core Indicators'!EP96</f>
        <v>2</v>
      </c>
      <c r="S96" s="165">
        <f t="shared" si="37"/>
        <v>1.6</v>
      </c>
      <c r="T96" s="165">
        <f t="shared" si="38"/>
        <v>1.1666666666666667</v>
      </c>
      <c r="U96" s="205">
        <v>1</v>
      </c>
      <c r="V96" s="205">
        <v>1</v>
      </c>
      <c r="W96" s="205">
        <f>'Core Indicators'!EX96</f>
        <v>2</v>
      </c>
      <c r="X96" s="165">
        <f t="shared" si="39"/>
        <v>1.5</v>
      </c>
      <c r="Y96" s="205">
        <v>1</v>
      </c>
      <c r="Z96" s="165">
        <f t="shared" si="40"/>
        <v>2</v>
      </c>
      <c r="AA96" s="205">
        <f>'Core Indicators'!FF96</f>
        <v>2</v>
      </c>
      <c r="AB96" s="205">
        <f t="shared" si="41"/>
        <v>2</v>
      </c>
      <c r="AC96" s="186">
        <f>'Core Indicators'!GD96</f>
        <v>2</v>
      </c>
      <c r="AD96" s="186">
        <f>'Core Indicators'!GL96</f>
        <v>2</v>
      </c>
      <c r="AE96" s="186">
        <f>'Core Indicators'!GT96</f>
        <v>2</v>
      </c>
      <c r="AF96" s="186">
        <f>'Core Indicators'!HB96</f>
        <v>2</v>
      </c>
      <c r="AG96" s="186">
        <f t="shared" si="42"/>
        <v>2</v>
      </c>
      <c r="AH96" s="186">
        <f>'Core Indicators'!HJ96</f>
        <v>2</v>
      </c>
      <c r="AI96" s="186">
        <f>'Core Indicators'!HR96</f>
        <v>2</v>
      </c>
      <c r="AJ96" s="186">
        <f t="shared" si="43"/>
        <v>2</v>
      </c>
      <c r="AK96" s="186">
        <f>'Core Indicators'!HZ96</f>
        <v>2</v>
      </c>
      <c r="AL96" s="186">
        <f>'Core Indicators'!IH96</f>
        <v>2</v>
      </c>
      <c r="AM96" s="186">
        <f>'Core Indicators'!IP96</f>
        <v>2</v>
      </c>
      <c r="AN96" s="186">
        <f t="shared" si="44"/>
        <v>2</v>
      </c>
    </row>
    <row r="97" spans="1:40" x14ac:dyDescent="0.25">
      <c r="A97" s="205" t="str">
        <f>Lists!C:C</f>
        <v>REG002</v>
      </c>
      <c r="B97" s="251">
        <f t="shared" si="30"/>
        <v>2.2999999999999998</v>
      </c>
      <c r="C97" s="165">
        <f t="shared" si="31"/>
        <v>2</v>
      </c>
      <c r="D97" s="274">
        <f t="shared" si="32"/>
        <v>2</v>
      </c>
      <c r="E97" s="205">
        <f>'Core Indicators'!R97</f>
        <v>2</v>
      </c>
      <c r="F97" s="205">
        <f>'Core Indicators'!Z97</f>
        <v>2</v>
      </c>
      <c r="G97" s="165">
        <f t="shared" si="33"/>
        <v>2</v>
      </c>
      <c r="H97" s="205">
        <f>'Core Indicators'!AH97</f>
        <v>2</v>
      </c>
      <c r="I97" s="205">
        <f>'Core Indicators'!AP97</f>
        <v>2</v>
      </c>
      <c r="J97" s="205" t="str">
        <f>'Core Indicators'!BN97</f>
        <v>x</v>
      </c>
      <c r="K97" s="205">
        <f t="shared" si="34"/>
        <v>2</v>
      </c>
      <c r="L97" s="251">
        <f t="shared" si="35"/>
        <v>2</v>
      </c>
      <c r="M97" s="274">
        <f t="shared" si="36"/>
        <v>3</v>
      </c>
      <c r="N97" s="206">
        <f>'Core Indicators'!DJ97</f>
        <v>3</v>
      </c>
      <c r="O97" s="206">
        <f>'Core Indicators'!DR97</f>
        <v>3</v>
      </c>
      <c r="P97" s="206">
        <f>'Core Indicators'!DZ97</f>
        <v>3</v>
      </c>
      <c r="Q97" s="206">
        <f>'Core Indicators'!EH97</f>
        <v>3</v>
      </c>
      <c r="R97" s="206">
        <f>'Core Indicators'!EP97</f>
        <v>3</v>
      </c>
      <c r="S97" s="165">
        <f t="shared" si="37"/>
        <v>1.5</v>
      </c>
      <c r="T97" s="165">
        <f t="shared" si="38"/>
        <v>1</v>
      </c>
      <c r="U97" s="205">
        <v>1</v>
      </c>
      <c r="V97" s="205">
        <v>1</v>
      </c>
      <c r="W97" s="205" t="str">
        <f>'Core Indicators'!EX97</f>
        <v>x</v>
      </c>
      <c r="X97" s="165">
        <f t="shared" si="39"/>
        <v>1</v>
      </c>
      <c r="Y97" s="205">
        <v>1</v>
      </c>
      <c r="Z97" s="165">
        <f t="shared" si="40"/>
        <v>2</v>
      </c>
      <c r="AA97" s="205">
        <f>'Core Indicators'!FF97</f>
        <v>2</v>
      </c>
      <c r="AB97" s="205">
        <f t="shared" si="41"/>
        <v>2</v>
      </c>
      <c r="AC97" s="186">
        <f>'Core Indicators'!GD97</f>
        <v>2</v>
      </c>
      <c r="AD97" s="186">
        <f>'Core Indicators'!GL97</f>
        <v>2</v>
      </c>
      <c r="AE97" s="186">
        <f>'Core Indicators'!GT97</f>
        <v>2</v>
      </c>
      <c r="AF97" s="186">
        <f>'Core Indicators'!HB97</f>
        <v>2</v>
      </c>
      <c r="AG97" s="186">
        <f t="shared" si="42"/>
        <v>2</v>
      </c>
      <c r="AH97" s="186">
        <f>'Core Indicators'!HJ97</f>
        <v>2</v>
      </c>
      <c r="AI97" s="186">
        <f>'Core Indicators'!HR97</f>
        <v>2</v>
      </c>
      <c r="AJ97" s="186">
        <f t="shared" si="43"/>
        <v>2</v>
      </c>
      <c r="AK97" s="186">
        <f>'Core Indicators'!HZ97</f>
        <v>2</v>
      </c>
      <c r="AL97" s="186">
        <f>'Core Indicators'!IH97</f>
        <v>2</v>
      </c>
      <c r="AM97" s="186">
        <f>'Core Indicators'!IP97</f>
        <v>2</v>
      </c>
      <c r="AN97" s="186">
        <f t="shared" si="44"/>
        <v>2</v>
      </c>
    </row>
    <row r="98" spans="1:40" x14ac:dyDescent="0.25">
      <c r="A98" s="205" t="str">
        <f>Lists!C:C</f>
        <v>REG003</v>
      </c>
      <c r="B98" s="251" t="str">
        <f t="shared" si="30"/>
        <v>x</v>
      </c>
      <c r="C98" s="165">
        <f t="shared" si="31"/>
        <v>2</v>
      </c>
      <c r="D98" s="274">
        <f t="shared" si="32"/>
        <v>2.2999999999999998</v>
      </c>
      <c r="E98" s="205">
        <f>'Core Indicators'!R98</f>
        <v>2</v>
      </c>
      <c r="F98" s="205">
        <f>'Core Indicators'!Z98</f>
        <v>2</v>
      </c>
      <c r="G98" s="165">
        <f t="shared" si="33"/>
        <v>2</v>
      </c>
      <c r="H98" s="205">
        <f>'Core Indicators'!AH98</f>
        <v>2</v>
      </c>
      <c r="I98" s="205" t="str">
        <f>'Core Indicators'!AP98</f>
        <v>x</v>
      </c>
      <c r="J98" s="205">
        <f>'Core Indicators'!BN98</f>
        <v>3</v>
      </c>
      <c r="K98" s="205">
        <f t="shared" si="34"/>
        <v>3</v>
      </c>
      <c r="L98" s="251">
        <f t="shared" si="35"/>
        <v>2.5</v>
      </c>
      <c r="M98" s="274" t="str">
        <f t="shared" si="36"/>
        <v>x</v>
      </c>
      <c r="N98" s="206" t="str">
        <f>'Core Indicators'!DJ98</f>
        <v>x</v>
      </c>
      <c r="O98" s="206">
        <f>'Core Indicators'!DR98</f>
        <v>3</v>
      </c>
      <c r="P98" s="206">
        <f>'Core Indicators'!DZ98</f>
        <v>3</v>
      </c>
      <c r="Q98" s="206">
        <f>'Core Indicators'!EH98</f>
        <v>3</v>
      </c>
      <c r="R98" s="206">
        <f>'Core Indicators'!EP98</f>
        <v>3</v>
      </c>
      <c r="S98" s="165">
        <f t="shared" si="37"/>
        <v>1.7</v>
      </c>
      <c r="T98" s="165">
        <f t="shared" si="38"/>
        <v>1.3333333333333333</v>
      </c>
      <c r="U98" s="205">
        <v>1</v>
      </c>
      <c r="V98" s="205">
        <v>1</v>
      </c>
      <c r="W98" s="205">
        <f>'Core Indicators'!EX98</f>
        <v>3</v>
      </c>
      <c r="X98" s="165">
        <f t="shared" si="39"/>
        <v>2</v>
      </c>
      <c r="Y98" s="205">
        <v>1</v>
      </c>
      <c r="Z98" s="165">
        <f t="shared" si="40"/>
        <v>2</v>
      </c>
      <c r="AA98" s="205">
        <f>'Core Indicators'!FF98</f>
        <v>2</v>
      </c>
      <c r="AB98" s="205">
        <f t="shared" si="41"/>
        <v>2</v>
      </c>
      <c r="AC98" s="186">
        <f>'Core Indicators'!GD98</f>
        <v>2</v>
      </c>
      <c r="AD98" s="186">
        <f>'Core Indicators'!GL98</f>
        <v>2</v>
      </c>
      <c r="AE98" s="186">
        <f>'Core Indicators'!GT98</f>
        <v>2</v>
      </c>
      <c r="AF98" s="186">
        <f>'Core Indicators'!HB98</f>
        <v>2</v>
      </c>
      <c r="AG98" s="186">
        <f t="shared" si="42"/>
        <v>2</v>
      </c>
      <c r="AH98" s="186">
        <f>'Core Indicators'!HJ98</f>
        <v>2</v>
      </c>
      <c r="AI98" s="186">
        <f>'Core Indicators'!HR98</f>
        <v>2</v>
      </c>
      <c r="AJ98" s="186">
        <f t="shared" si="43"/>
        <v>2</v>
      </c>
      <c r="AK98" s="186">
        <f>'Core Indicators'!HZ98</f>
        <v>2</v>
      </c>
      <c r="AL98" s="186">
        <f>'Core Indicators'!IH98</f>
        <v>2</v>
      </c>
      <c r="AM98" s="186">
        <f>'Core Indicators'!IP98</f>
        <v>2</v>
      </c>
      <c r="AN98" s="186">
        <f t="shared" si="44"/>
        <v>2</v>
      </c>
    </row>
    <row r="99" spans="1:40" x14ac:dyDescent="0.25">
      <c r="A99" s="205" t="str">
        <f>Lists!C:C</f>
        <v>REG004</v>
      </c>
      <c r="B99" s="251">
        <f t="shared" ref="B99:B130" si="45">IF(OR(M99="x",D99="x"),"x",ROUND((5-GEOMEAN(((5-D99)/5*4+1),((5-M99)/5*4+1),((5-M99)/5*4+1)))/4*3.5+S99*0.3,1))</f>
        <v>2.6</v>
      </c>
      <c r="C99" s="165">
        <f t="shared" ref="C99:C130" si="46">COUNTIF(E99:F99,"x")+COUNTIF(H99:I99,"x")+COUNTIF(J99:J99,"x")+COUNTIF(M99,"x")+COUNTIF(U99:W99,"x")+COUNTIF(Y99:AB99,"x")</f>
        <v>0</v>
      </c>
      <c r="D99" s="274">
        <f t="shared" ref="D99:D130" si="47">IF(OR(L99="x",G99="x"),"x",ROUND((5-GEOMEAN(((5-L99)/5*4+1),((5-L99)/5*4+1),((5-G99)/5*4+1)))/4*5,1))</f>
        <v>2.8</v>
      </c>
      <c r="E99" s="205">
        <f>'Core Indicators'!R99</f>
        <v>2</v>
      </c>
      <c r="F99" s="205">
        <f>'Core Indicators'!Z99</f>
        <v>3</v>
      </c>
      <c r="G99" s="165">
        <f t="shared" ref="G99:G130" si="48">IF(AND(F99="x",E99="x"),"x",IF(OR(F99="x",E99="x"),AVERAGE(E99,F99),ROUND((10-GEOMEAN(((10-E99)/10*9+1),((10-F99)/10*9+1)))/9*10,1)))</f>
        <v>2.5</v>
      </c>
      <c r="H99" s="205">
        <f>'Core Indicators'!AH99</f>
        <v>3</v>
      </c>
      <c r="I99" s="205">
        <f>'Core Indicators'!AP99</f>
        <v>3</v>
      </c>
      <c r="J99" s="205">
        <f>'Core Indicators'!BN99</f>
        <v>3</v>
      </c>
      <c r="K99" s="205">
        <f t="shared" ref="K99:K130" si="49">IF(AND(J99="x",I99="x"),"x",IF(OR(J99="x",I99="x"),AVERAGE(I99,J99),ROUND((10-GEOMEAN(((10-I99)/10*9+1),((10-J99)/10*9+1)))/9*10,1)))</f>
        <v>3</v>
      </c>
      <c r="L99" s="251">
        <f t="shared" ref="L99:L130" si="50">IF(AND(H99="x",K99="x"),"x",IF(OR(H99="x",K99="x"),AVERAGE(H99,K99),ROUND((10-GEOMEAN(((10-H99)/10*9+1),((10-K99)/10*9+1)))/9*10,1)))</f>
        <v>3</v>
      </c>
      <c r="M99" s="274">
        <f t="shared" ref="M99:M130" si="51">IF(N99="x","x",AVERAGE(N99:R99))</f>
        <v>3</v>
      </c>
      <c r="N99" s="206">
        <f>'Core Indicators'!DJ99</f>
        <v>3</v>
      </c>
      <c r="O99" s="206">
        <f>'Core Indicators'!DR99</f>
        <v>3</v>
      </c>
      <c r="P99" s="206">
        <f>'Core Indicators'!DZ99</f>
        <v>3</v>
      </c>
      <c r="Q99" s="206">
        <f>'Core Indicators'!EH99</f>
        <v>3</v>
      </c>
      <c r="R99" s="206">
        <f>'Core Indicators'!EP99</f>
        <v>3</v>
      </c>
      <c r="S99" s="165">
        <f t="shared" ref="S99:S130" si="52">IF(OR(Z99="x",T99="x"),T99,ROUND((10-GEOMEAN(((10-T99)/10*9+1),((10-Z99)/10*9+1)))/9*10,1))</f>
        <v>1.7</v>
      </c>
      <c r="T99" s="165">
        <f t="shared" ref="T99:T130" si="53">AVERAGE(U99,X99,Y99)</f>
        <v>1.3333333333333333</v>
      </c>
      <c r="U99" s="205">
        <v>1</v>
      </c>
      <c r="V99" s="205">
        <v>1</v>
      </c>
      <c r="W99" s="205">
        <f>'Core Indicators'!EX99</f>
        <v>3</v>
      </c>
      <c r="X99" s="165">
        <f t="shared" ref="X99:X130" si="54">AVERAGE(V99:W99)</f>
        <v>2</v>
      </c>
      <c r="Y99" s="205">
        <v>1</v>
      </c>
      <c r="Z99" s="165">
        <f t="shared" ref="Z99:Z130" si="55">IF(AND(AA99="x",AB99="x"),"x",AVERAGE(AA99:AB99))</f>
        <v>2</v>
      </c>
      <c r="AA99" s="205">
        <f>'Core Indicators'!FF99</f>
        <v>2</v>
      </c>
      <c r="AB99" s="205">
        <f t="shared" ref="AB99:AB130" si="56">IF(AND(AJ99="x",AN99="x",AG99="x"),"x",(AVERAGE(AJ99,AN99,AG99)))</f>
        <v>2</v>
      </c>
      <c r="AC99" s="186">
        <f>'Core Indicators'!GD99</f>
        <v>2</v>
      </c>
      <c r="AD99" s="186">
        <f>'Core Indicators'!GL99</f>
        <v>2</v>
      </c>
      <c r="AE99" s="186">
        <f>'Core Indicators'!GT99</f>
        <v>2</v>
      </c>
      <c r="AF99" s="186">
        <f>'Core Indicators'!HB99</f>
        <v>2</v>
      </c>
      <c r="AG99" s="186">
        <f t="shared" ref="AG99:AG130" si="57">IF(AND(AC99="x",AD99="x",AE99="x",AF99="x"),"x",AVERAGE(AC99:AF99))</f>
        <v>2</v>
      </c>
      <c r="AH99" s="186">
        <f>'Core Indicators'!HJ99</f>
        <v>2</v>
      </c>
      <c r="AI99" s="186">
        <f>'Core Indicators'!HR99</f>
        <v>2</v>
      </c>
      <c r="AJ99" s="186">
        <f t="shared" ref="AJ99:AJ130" si="58">IF(AND(AH99="x",AI99="x"),"x",AVERAGE(AH99:AI99))</f>
        <v>2</v>
      </c>
      <c r="AK99" s="186">
        <f>'Core Indicators'!HZ99</f>
        <v>2</v>
      </c>
      <c r="AL99" s="186">
        <f>'Core Indicators'!IH99</f>
        <v>2</v>
      </c>
      <c r="AM99" s="186">
        <f>'Core Indicators'!IP99</f>
        <v>2</v>
      </c>
      <c r="AN99" s="186">
        <f t="shared" ref="AN99:AN130" si="59">IF(AND(AK99="x",AL99="x",AM99="x"),"x",AVERAGE(AK99:AM99))</f>
        <v>2</v>
      </c>
    </row>
    <row r="100" spans="1:40" x14ac:dyDescent="0.25">
      <c r="A100" s="205" t="str">
        <f>Lists!C:C</f>
        <v>REG006</v>
      </c>
      <c r="B100" s="251">
        <f t="shared" si="45"/>
        <v>2</v>
      </c>
      <c r="C100" s="165">
        <f t="shared" si="46"/>
        <v>1</v>
      </c>
      <c r="D100" s="274">
        <f t="shared" si="47"/>
        <v>2.2000000000000002</v>
      </c>
      <c r="E100" s="205">
        <f>'Core Indicators'!R100</f>
        <v>2</v>
      </c>
      <c r="F100" s="205">
        <f>'Core Indicators'!Z100</f>
        <v>2</v>
      </c>
      <c r="G100" s="165">
        <f t="shared" si="48"/>
        <v>2</v>
      </c>
      <c r="H100" s="205">
        <f>'Core Indicators'!AH100</f>
        <v>2</v>
      </c>
      <c r="I100" s="205">
        <f>'Core Indicators'!AP100</f>
        <v>2</v>
      </c>
      <c r="J100" s="205">
        <f>'Core Indicators'!BN100</f>
        <v>3</v>
      </c>
      <c r="K100" s="205">
        <f t="shared" si="49"/>
        <v>2.5</v>
      </c>
      <c r="L100" s="251">
        <f t="shared" si="50"/>
        <v>2.2999999999999998</v>
      </c>
      <c r="M100" s="274">
        <f t="shared" si="51"/>
        <v>2</v>
      </c>
      <c r="N100" s="206">
        <f>'Core Indicators'!DJ100</f>
        <v>2</v>
      </c>
      <c r="O100" s="206">
        <f>'Core Indicators'!DR100</f>
        <v>2</v>
      </c>
      <c r="P100" s="206">
        <f>'Core Indicators'!DZ100</f>
        <v>2</v>
      </c>
      <c r="Q100" s="206">
        <f>'Core Indicators'!EH100</f>
        <v>2</v>
      </c>
      <c r="R100" s="206">
        <f>'Core Indicators'!EP100</f>
        <v>2</v>
      </c>
      <c r="S100" s="165">
        <f t="shared" si="52"/>
        <v>1.7</v>
      </c>
      <c r="T100" s="165">
        <f t="shared" si="53"/>
        <v>1.3333333333333333</v>
      </c>
      <c r="U100" s="205">
        <v>1</v>
      </c>
      <c r="V100" s="205">
        <v>1</v>
      </c>
      <c r="W100" s="205">
        <f>'Core Indicators'!EX100</f>
        <v>3</v>
      </c>
      <c r="X100" s="165">
        <f t="shared" si="54"/>
        <v>2</v>
      </c>
      <c r="Y100" s="205">
        <v>1</v>
      </c>
      <c r="Z100" s="165">
        <f t="shared" si="55"/>
        <v>2</v>
      </c>
      <c r="AA100" s="205" t="str">
        <f>'Core Indicators'!FF100</f>
        <v>x</v>
      </c>
      <c r="AB100" s="205">
        <f t="shared" si="56"/>
        <v>2</v>
      </c>
      <c r="AC100" s="186">
        <f>'Core Indicators'!GD100</f>
        <v>2</v>
      </c>
      <c r="AD100" s="186">
        <f>'Core Indicators'!GL100</f>
        <v>2</v>
      </c>
      <c r="AE100" s="186">
        <f>'Core Indicators'!GT100</f>
        <v>2</v>
      </c>
      <c r="AF100" s="186">
        <f>'Core Indicators'!HB100</f>
        <v>2</v>
      </c>
      <c r="AG100" s="186">
        <f t="shared" si="57"/>
        <v>2</v>
      </c>
      <c r="AH100" s="186">
        <f>'Core Indicators'!HJ100</f>
        <v>2</v>
      </c>
      <c r="AI100" s="186">
        <f>'Core Indicators'!HR100</f>
        <v>2</v>
      </c>
      <c r="AJ100" s="186">
        <f t="shared" si="58"/>
        <v>2</v>
      </c>
      <c r="AK100" s="186">
        <f>'Core Indicators'!HZ100</f>
        <v>2</v>
      </c>
      <c r="AL100" s="186">
        <f>'Core Indicators'!IH100</f>
        <v>2</v>
      </c>
      <c r="AM100" s="186">
        <f>'Core Indicators'!IP100</f>
        <v>2</v>
      </c>
      <c r="AN100" s="186">
        <f t="shared" si="59"/>
        <v>2</v>
      </c>
    </row>
    <row r="101" spans="1:40" x14ac:dyDescent="0.25">
      <c r="A101" s="205" t="str">
        <f>Lists!C:C</f>
        <v>REG007</v>
      </c>
      <c r="B101" s="251" t="str">
        <f t="shared" si="45"/>
        <v>x</v>
      </c>
      <c r="C101" s="165">
        <f t="shared" si="46"/>
        <v>5</v>
      </c>
      <c r="D101" s="274" t="str">
        <f t="shared" si="47"/>
        <v>x</v>
      </c>
      <c r="E101" s="205" t="str">
        <f>'Core Indicators'!R101</f>
        <v>x</v>
      </c>
      <c r="F101" s="205" t="str">
        <f>'Core Indicators'!Z101</f>
        <v>x</v>
      </c>
      <c r="G101" s="165" t="str">
        <f t="shared" si="48"/>
        <v>x</v>
      </c>
      <c r="H101" s="205" t="str">
        <f>'Core Indicators'!AH101</f>
        <v>x</v>
      </c>
      <c r="I101" s="205" t="str">
        <f>'Core Indicators'!AP101</f>
        <v>x</v>
      </c>
      <c r="J101" s="205">
        <f>'Core Indicators'!BN101</f>
        <v>2</v>
      </c>
      <c r="K101" s="205">
        <f t="shared" si="49"/>
        <v>2</v>
      </c>
      <c r="L101" s="251">
        <f t="shared" si="50"/>
        <v>2</v>
      </c>
      <c r="M101" s="274" t="str">
        <f t="shared" si="51"/>
        <v>x</v>
      </c>
      <c r="N101" s="206" t="str">
        <f>'Core Indicators'!DJ101</f>
        <v>x</v>
      </c>
      <c r="O101" s="206" t="str">
        <f>'Core Indicators'!DR101</f>
        <v>x</v>
      </c>
      <c r="P101" s="206" t="str">
        <f>'Core Indicators'!DZ101</f>
        <v>x</v>
      </c>
      <c r="Q101" s="206" t="str">
        <f>'Core Indicators'!EH101</f>
        <v>x</v>
      </c>
      <c r="R101" s="206" t="str">
        <f>'Core Indicators'!EP101</f>
        <v>x</v>
      </c>
      <c r="S101" s="165">
        <f t="shared" si="52"/>
        <v>1.3</v>
      </c>
      <c r="T101" s="165">
        <f t="shared" si="53"/>
        <v>1.1666666666666667</v>
      </c>
      <c r="U101" s="205">
        <v>1</v>
      </c>
      <c r="V101" s="205">
        <v>1</v>
      </c>
      <c r="W101" s="205">
        <f>'Core Indicators'!EX101</f>
        <v>2</v>
      </c>
      <c r="X101" s="165">
        <f t="shared" si="54"/>
        <v>1.5</v>
      </c>
      <c r="Y101" s="205">
        <v>1</v>
      </c>
      <c r="Z101" s="165">
        <f t="shared" si="55"/>
        <v>1.5</v>
      </c>
      <c r="AA101" s="205">
        <f>'Core Indicators'!FF101</f>
        <v>1</v>
      </c>
      <c r="AB101" s="205">
        <f t="shared" si="56"/>
        <v>2</v>
      </c>
      <c r="AC101" s="186">
        <f>'Core Indicators'!GD101</f>
        <v>2</v>
      </c>
      <c r="AD101" s="186">
        <f>'Core Indicators'!GL101</f>
        <v>2</v>
      </c>
      <c r="AE101" s="186">
        <f>'Core Indicators'!GT101</f>
        <v>2</v>
      </c>
      <c r="AF101" s="186">
        <f>'Core Indicators'!HB101</f>
        <v>2</v>
      </c>
      <c r="AG101" s="186">
        <f t="shared" si="57"/>
        <v>2</v>
      </c>
      <c r="AH101" s="186">
        <f>'Core Indicators'!HJ101</f>
        <v>2</v>
      </c>
      <c r="AI101" s="186">
        <f>'Core Indicators'!HR101</f>
        <v>2</v>
      </c>
      <c r="AJ101" s="186">
        <f t="shared" si="58"/>
        <v>2</v>
      </c>
      <c r="AK101" s="186">
        <f>'Core Indicators'!HZ101</f>
        <v>2</v>
      </c>
      <c r="AL101" s="186">
        <f>'Core Indicators'!IH101</f>
        <v>2</v>
      </c>
      <c r="AM101" s="186">
        <f>'Core Indicators'!IP101</f>
        <v>2</v>
      </c>
      <c r="AN101" s="186">
        <f t="shared" si="59"/>
        <v>2</v>
      </c>
    </row>
    <row r="102" spans="1:40" x14ac:dyDescent="0.25">
      <c r="A102" s="205" t="str">
        <f>Lists!C:C</f>
        <v>REG008</v>
      </c>
      <c r="B102" s="251" t="str">
        <f t="shared" si="45"/>
        <v>x</v>
      </c>
      <c r="C102" s="165">
        <f t="shared" si="46"/>
        <v>5</v>
      </c>
      <c r="D102" s="274" t="str">
        <f t="shared" si="47"/>
        <v>x</v>
      </c>
      <c r="E102" s="205" t="str">
        <f>'Core Indicators'!R102</f>
        <v>x</v>
      </c>
      <c r="F102" s="205" t="str">
        <f>'Core Indicators'!Z102</f>
        <v>x</v>
      </c>
      <c r="G102" s="165" t="str">
        <f t="shared" si="48"/>
        <v>x</v>
      </c>
      <c r="H102" s="205" t="str">
        <f>'Core Indicators'!AH102</f>
        <v>x</v>
      </c>
      <c r="I102" s="205" t="str">
        <f>'Core Indicators'!AP102</f>
        <v>x</v>
      </c>
      <c r="J102" s="205">
        <f>'Core Indicators'!BN102</f>
        <v>2</v>
      </c>
      <c r="K102" s="205">
        <f t="shared" si="49"/>
        <v>2</v>
      </c>
      <c r="L102" s="251">
        <f t="shared" si="50"/>
        <v>2</v>
      </c>
      <c r="M102" s="274" t="str">
        <f t="shared" si="51"/>
        <v>x</v>
      </c>
      <c r="N102" s="206" t="str">
        <f>'Core Indicators'!DJ102</f>
        <v>x</v>
      </c>
      <c r="O102" s="206" t="str">
        <f>'Core Indicators'!DR102</f>
        <v>x</v>
      </c>
      <c r="P102" s="206" t="str">
        <f>'Core Indicators'!DZ102</f>
        <v>x</v>
      </c>
      <c r="Q102" s="206" t="str">
        <f>'Core Indicators'!EH102</f>
        <v>x</v>
      </c>
      <c r="R102" s="206" t="str">
        <f>'Core Indicators'!EP102</f>
        <v>x</v>
      </c>
      <c r="S102" s="165">
        <f t="shared" si="52"/>
        <v>1.4</v>
      </c>
      <c r="T102" s="165">
        <f t="shared" si="53"/>
        <v>1.3333333333333333</v>
      </c>
      <c r="U102" s="205">
        <v>1</v>
      </c>
      <c r="V102" s="205">
        <v>1</v>
      </c>
      <c r="W102" s="205">
        <f>'Core Indicators'!EX102</f>
        <v>3</v>
      </c>
      <c r="X102" s="165">
        <f t="shared" si="54"/>
        <v>2</v>
      </c>
      <c r="Y102" s="205">
        <v>1</v>
      </c>
      <c r="Z102" s="165">
        <f t="shared" si="55"/>
        <v>1.5</v>
      </c>
      <c r="AA102" s="205">
        <f>'Core Indicators'!FF102</f>
        <v>1</v>
      </c>
      <c r="AB102" s="205">
        <f t="shared" si="56"/>
        <v>2</v>
      </c>
      <c r="AC102" s="186">
        <f>'Core Indicators'!GD102</f>
        <v>2</v>
      </c>
      <c r="AD102" s="186">
        <f>'Core Indicators'!GL102</f>
        <v>2</v>
      </c>
      <c r="AE102" s="186">
        <f>'Core Indicators'!GT102</f>
        <v>2</v>
      </c>
      <c r="AF102" s="186">
        <f>'Core Indicators'!HB102</f>
        <v>2</v>
      </c>
      <c r="AG102" s="186">
        <f t="shared" si="57"/>
        <v>2</v>
      </c>
      <c r="AH102" s="186">
        <f>'Core Indicators'!HJ102</f>
        <v>2</v>
      </c>
      <c r="AI102" s="186">
        <f>'Core Indicators'!HR102</f>
        <v>2</v>
      </c>
      <c r="AJ102" s="186">
        <f t="shared" si="58"/>
        <v>2</v>
      </c>
      <c r="AK102" s="186">
        <f>'Core Indicators'!HZ102</f>
        <v>2</v>
      </c>
      <c r="AL102" s="186">
        <f>'Core Indicators'!IH102</f>
        <v>2</v>
      </c>
      <c r="AM102" s="186">
        <f>'Core Indicators'!IP102</f>
        <v>2</v>
      </c>
      <c r="AN102" s="186">
        <f t="shared" si="59"/>
        <v>2</v>
      </c>
    </row>
    <row r="103" spans="1:40" x14ac:dyDescent="0.25">
      <c r="A103" s="205" t="str">
        <f>Lists!C:C</f>
        <v>REG011</v>
      </c>
      <c r="B103" s="251">
        <f t="shared" si="45"/>
        <v>1.9</v>
      </c>
      <c r="C103" s="165">
        <f t="shared" si="46"/>
        <v>0</v>
      </c>
      <c r="D103" s="274">
        <f t="shared" si="47"/>
        <v>2</v>
      </c>
      <c r="E103" s="205">
        <f>'Core Indicators'!R103</f>
        <v>2</v>
      </c>
      <c r="F103" s="205">
        <f>'Core Indicators'!Z103</f>
        <v>2</v>
      </c>
      <c r="G103" s="165">
        <f t="shared" si="48"/>
        <v>2</v>
      </c>
      <c r="H103" s="205">
        <f>'Core Indicators'!AH103</f>
        <v>2</v>
      </c>
      <c r="I103" s="205">
        <f>'Core Indicators'!AP103</f>
        <v>2</v>
      </c>
      <c r="J103" s="205">
        <f>'Core Indicators'!BN103</f>
        <v>2</v>
      </c>
      <c r="K103" s="205">
        <f t="shared" si="49"/>
        <v>2</v>
      </c>
      <c r="L103" s="251">
        <f t="shared" si="50"/>
        <v>2</v>
      </c>
      <c r="M103" s="274">
        <f t="shared" si="51"/>
        <v>2</v>
      </c>
      <c r="N103" s="206">
        <f>'Core Indicators'!DJ103</f>
        <v>2</v>
      </c>
      <c r="O103" s="206">
        <f>'Core Indicators'!DR103</f>
        <v>2</v>
      </c>
      <c r="P103" s="206" t="str">
        <f>'Core Indicators'!DZ103</f>
        <v>x</v>
      </c>
      <c r="Q103" s="206">
        <f>'Core Indicators'!EH103</f>
        <v>2</v>
      </c>
      <c r="R103" s="206" t="str">
        <f>'Core Indicators'!EP103</f>
        <v>x</v>
      </c>
      <c r="S103" s="165">
        <f t="shared" si="52"/>
        <v>1.6</v>
      </c>
      <c r="T103" s="165">
        <f t="shared" si="53"/>
        <v>1.1666666666666667</v>
      </c>
      <c r="U103" s="205">
        <v>1</v>
      </c>
      <c r="V103" s="205">
        <v>1</v>
      </c>
      <c r="W103" s="205">
        <f>'Core Indicators'!EX103</f>
        <v>2</v>
      </c>
      <c r="X103" s="165">
        <f t="shared" si="54"/>
        <v>1.5</v>
      </c>
      <c r="Y103" s="205">
        <v>1</v>
      </c>
      <c r="Z103" s="165">
        <f t="shared" si="55"/>
        <v>2</v>
      </c>
      <c r="AA103" s="205">
        <f>'Core Indicators'!FF103</f>
        <v>2</v>
      </c>
      <c r="AB103" s="205">
        <f t="shared" si="56"/>
        <v>2</v>
      </c>
      <c r="AC103" s="186">
        <f>'Core Indicators'!GD103</f>
        <v>2</v>
      </c>
      <c r="AD103" s="186">
        <f>'Core Indicators'!GL103</f>
        <v>2</v>
      </c>
      <c r="AE103" s="186">
        <f>'Core Indicators'!GT103</f>
        <v>2</v>
      </c>
      <c r="AF103" s="186">
        <f>'Core Indicators'!HB103</f>
        <v>2</v>
      </c>
      <c r="AG103" s="186">
        <f t="shared" si="57"/>
        <v>2</v>
      </c>
      <c r="AH103" s="186">
        <f>'Core Indicators'!HJ103</f>
        <v>2</v>
      </c>
      <c r="AI103" s="186">
        <f>'Core Indicators'!HR103</f>
        <v>2</v>
      </c>
      <c r="AJ103" s="186">
        <f t="shared" si="58"/>
        <v>2</v>
      </c>
      <c r="AK103" s="186">
        <f>'Core Indicators'!HZ103</f>
        <v>2</v>
      </c>
      <c r="AL103" s="186">
        <f>'Core Indicators'!IH103</f>
        <v>2</v>
      </c>
      <c r="AM103" s="186">
        <f>'Core Indicators'!IP103</f>
        <v>2</v>
      </c>
      <c r="AN103" s="186">
        <f t="shared" si="59"/>
        <v>2</v>
      </c>
    </row>
    <row r="104" spans="1:40" x14ac:dyDescent="0.25">
      <c r="A104" s="205" t="str">
        <f>Lists!C:C</f>
        <v>REG012</v>
      </c>
      <c r="B104" s="251">
        <f t="shared" si="45"/>
        <v>1.9</v>
      </c>
      <c r="C104" s="165">
        <f t="shared" si="46"/>
        <v>0</v>
      </c>
      <c r="D104" s="274">
        <f t="shared" si="47"/>
        <v>2</v>
      </c>
      <c r="E104" s="205">
        <f>'Core Indicators'!R104</f>
        <v>2</v>
      </c>
      <c r="F104" s="205">
        <f>'Core Indicators'!Z104</f>
        <v>2</v>
      </c>
      <c r="G104" s="165">
        <f t="shared" si="48"/>
        <v>2</v>
      </c>
      <c r="H104" s="205">
        <f>'Core Indicators'!AH104</f>
        <v>2</v>
      </c>
      <c r="I104" s="205">
        <f>'Core Indicators'!AP104</f>
        <v>2</v>
      </c>
      <c r="J104" s="205">
        <f>'Core Indicators'!BN104</f>
        <v>2</v>
      </c>
      <c r="K104" s="205">
        <f t="shared" si="49"/>
        <v>2</v>
      </c>
      <c r="L104" s="251">
        <f t="shared" si="50"/>
        <v>2</v>
      </c>
      <c r="M104" s="274">
        <f t="shared" si="51"/>
        <v>2</v>
      </c>
      <c r="N104" s="206">
        <f>'Core Indicators'!DJ104</f>
        <v>2</v>
      </c>
      <c r="O104" s="206">
        <f>'Core Indicators'!DR104</f>
        <v>2</v>
      </c>
      <c r="P104" s="206">
        <f>'Core Indicators'!DZ104</f>
        <v>2</v>
      </c>
      <c r="Q104" s="206">
        <f>'Core Indicators'!EH104</f>
        <v>2</v>
      </c>
      <c r="R104" s="206">
        <f>'Core Indicators'!EP104</f>
        <v>2</v>
      </c>
      <c r="S104" s="165">
        <f t="shared" si="52"/>
        <v>1.6</v>
      </c>
      <c r="T104" s="165">
        <f t="shared" si="53"/>
        <v>1.1666666666666667</v>
      </c>
      <c r="U104" s="205">
        <v>1</v>
      </c>
      <c r="V104" s="205">
        <v>1</v>
      </c>
      <c r="W104" s="205">
        <f>'Core Indicators'!EX104</f>
        <v>2</v>
      </c>
      <c r="X104" s="165">
        <f t="shared" si="54"/>
        <v>1.5</v>
      </c>
      <c r="Y104" s="205">
        <v>1</v>
      </c>
      <c r="Z104" s="165">
        <f t="shared" si="55"/>
        <v>2</v>
      </c>
      <c r="AA104" s="205">
        <f>'Core Indicators'!FF104</f>
        <v>2</v>
      </c>
      <c r="AB104" s="205">
        <f t="shared" si="56"/>
        <v>2</v>
      </c>
      <c r="AC104" s="186">
        <f>'Core Indicators'!GD104</f>
        <v>2</v>
      </c>
      <c r="AD104" s="186">
        <f>'Core Indicators'!GL104</f>
        <v>2</v>
      </c>
      <c r="AE104" s="186">
        <f>'Core Indicators'!GT104</f>
        <v>2</v>
      </c>
      <c r="AF104" s="186">
        <f>'Core Indicators'!HB104</f>
        <v>2</v>
      </c>
      <c r="AG104" s="186">
        <f t="shared" si="57"/>
        <v>2</v>
      </c>
      <c r="AH104" s="186">
        <f>'Core Indicators'!HJ104</f>
        <v>2</v>
      </c>
      <c r="AI104" s="186">
        <f>'Core Indicators'!HR104</f>
        <v>2</v>
      </c>
      <c r="AJ104" s="186">
        <f t="shared" si="58"/>
        <v>2</v>
      </c>
      <c r="AK104" s="186">
        <f>'Core Indicators'!HZ104</f>
        <v>2</v>
      </c>
      <c r="AL104" s="186">
        <f>'Core Indicators'!IH104</f>
        <v>2</v>
      </c>
      <c r="AM104" s="186">
        <f>'Core Indicators'!IP104</f>
        <v>2</v>
      </c>
      <c r="AN104" s="186">
        <f t="shared" si="59"/>
        <v>2</v>
      </c>
    </row>
    <row r="105" spans="1:40" x14ac:dyDescent="0.25">
      <c r="A105" s="205" t="str">
        <f>Lists!C:C</f>
        <v>REG013</v>
      </c>
      <c r="B105" s="251" t="str">
        <f t="shared" si="45"/>
        <v>x</v>
      </c>
      <c r="C105" s="165">
        <f t="shared" si="46"/>
        <v>2</v>
      </c>
      <c r="D105" s="274">
        <f t="shared" si="47"/>
        <v>2.4</v>
      </c>
      <c r="E105" s="205">
        <f>'Core Indicators'!R105</f>
        <v>1</v>
      </c>
      <c r="F105" s="205">
        <f>'Core Indicators'!Z105</f>
        <v>2</v>
      </c>
      <c r="G105" s="165">
        <f t="shared" si="48"/>
        <v>1.5</v>
      </c>
      <c r="H105" s="205">
        <f>'Core Indicators'!AH105</f>
        <v>3</v>
      </c>
      <c r="I105" s="205">
        <f>'Core Indicators'!AP105</f>
        <v>2</v>
      </c>
      <c r="J105" s="205">
        <f>'Core Indicators'!BN105</f>
        <v>3</v>
      </c>
      <c r="K105" s="205">
        <f t="shared" si="49"/>
        <v>2.5</v>
      </c>
      <c r="L105" s="251">
        <f t="shared" si="50"/>
        <v>2.8</v>
      </c>
      <c r="M105" s="274" t="str">
        <f t="shared" si="51"/>
        <v>x</v>
      </c>
      <c r="N105" s="206" t="str">
        <f>'Core Indicators'!DJ105</f>
        <v>x</v>
      </c>
      <c r="O105" s="206" t="str">
        <f>'Core Indicators'!DR105</f>
        <v>x</v>
      </c>
      <c r="P105" s="206" t="str">
        <f>'Core Indicators'!DZ105</f>
        <v>x</v>
      </c>
      <c r="Q105" s="206" t="str">
        <f>'Core Indicators'!EH105</f>
        <v>x</v>
      </c>
      <c r="R105" s="206" t="str">
        <f>'Core Indicators'!EP105</f>
        <v>x</v>
      </c>
      <c r="S105" s="165">
        <f t="shared" si="52"/>
        <v>1.7</v>
      </c>
      <c r="T105" s="165">
        <f t="shared" si="53"/>
        <v>1.3333333333333333</v>
      </c>
      <c r="U105" s="205">
        <v>1</v>
      </c>
      <c r="V105" s="205">
        <v>1</v>
      </c>
      <c r="W105" s="205">
        <f>'Core Indicators'!EX105</f>
        <v>3</v>
      </c>
      <c r="X105" s="165">
        <f t="shared" si="54"/>
        <v>2</v>
      </c>
      <c r="Y105" s="205">
        <v>1</v>
      </c>
      <c r="Z105" s="165">
        <f t="shared" si="55"/>
        <v>2</v>
      </c>
      <c r="AA105" s="205" t="str">
        <f>'Core Indicators'!FF105</f>
        <v>x</v>
      </c>
      <c r="AB105" s="205">
        <f t="shared" si="56"/>
        <v>2</v>
      </c>
      <c r="AC105" s="186">
        <f>'Core Indicators'!GD105</f>
        <v>2</v>
      </c>
      <c r="AD105" s="186">
        <f>'Core Indicators'!GL105</f>
        <v>2</v>
      </c>
      <c r="AE105" s="186">
        <f>'Core Indicators'!GT105</f>
        <v>2</v>
      </c>
      <c r="AF105" s="186">
        <f>'Core Indicators'!HB105</f>
        <v>2</v>
      </c>
      <c r="AG105" s="186">
        <f t="shared" si="57"/>
        <v>2</v>
      </c>
      <c r="AH105" s="186">
        <f>'Core Indicators'!HJ105</f>
        <v>2</v>
      </c>
      <c r="AI105" s="186">
        <f>'Core Indicators'!HR105</f>
        <v>2</v>
      </c>
      <c r="AJ105" s="186">
        <f t="shared" si="58"/>
        <v>2</v>
      </c>
      <c r="AK105" s="186">
        <f>'Core Indicators'!HZ105</f>
        <v>2</v>
      </c>
      <c r="AL105" s="186">
        <f>'Core Indicators'!IH105</f>
        <v>2</v>
      </c>
      <c r="AM105" s="186">
        <f>'Core Indicators'!IP105</f>
        <v>2</v>
      </c>
      <c r="AN105" s="186">
        <f t="shared" si="59"/>
        <v>2</v>
      </c>
    </row>
    <row r="106" spans="1:40" x14ac:dyDescent="0.25">
      <c r="A106" s="205" t="str">
        <f>Lists!C:C</f>
        <v>RWA002</v>
      </c>
      <c r="B106" s="251">
        <f t="shared" si="45"/>
        <v>1.8</v>
      </c>
      <c r="C106" s="165">
        <f t="shared" si="46"/>
        <v>2</v>
      </c>
      <c r="D106" s="274">
        <f t="shared" si="47"/>
        <v>1.7</v>
      </c>
      <c r="E106" s="205">
        <f>'Core Indicators'!R106</f>
        <v>2</v>
      </c>
      <c r="F106" s="205">
        <f>'Core Indicators'!Z106</f>
        <v>2</v>
      </c>
      <c r="G106" s="165">
        <f t="shared" si="48"/>
        <v>2</v>
      </c>
      <c r="H106" s="205">
        <f>'Core Indicators'!AH106</f>
        <v>2</v>
      </c>
      <c r="I106" s="205">
        <f>'Core Indicators'!AP106</f>
        <v>1</v>
      </c>
      <c r="J106" s="205" t="str">
        <f>'Core Indicators'!BN106</f>
        <v>x</v>
      </c>
      <c r="K106" s="205">
        <f t="shared" si="49"/>
        <v>1</v>
      </c>
      <c r="L106" s="251">
        <f t="shared" si="50"/>
        <v>1.5</v>
      </c>
      <c r="M106" s="274">
        <f t="shared" si="51"/>
        <v>2</v>
      </c>
      <c r="N106" s="206">
        <f>'Core Indicators'!DJ106</f>
        <v>2</v>
      </c>
      <c r="O106" s="206">
        <f>'Core Indicators'!DR106</f>
        <v>2</v>
      </c>
      <c r="P106" s="206">
        <f>'Core Indicators'!DZ106</f>
        <v>2</v>
      </c>
      <c r="Q106" s="206">
        <f>'Core Indicators'!EH106</f>
        <v>2</v>
      </c>
      <c r="R106" s="206">
        <f>'Core Indicators'!EP106</f>
        <v>2</v>
      </c>
      <c r="S106" s="165">
        <f t="shared" si="52"/>
        <v>1.5</v>
      </c>
      <c r="T106" s="165">
        <f t="shared" si="53"/>
        <v>1</v>
      </c>
      <c r="U106" s="205">
        <v>1</v>
      </c>
      <c r="V106" s="205">
        <v>1</v>
      </c>
      <c r="W106" s="205" t="str">
        <f>'Core Indicators'!EX106</f>
        <v>x</v>
      </c>
      <c r="X106" s="165">
        <f t="shared" si="54"/>
        <v>1</v>
      </c>
      <c r="Y106" s="205">
        <v>1</v>
      </c>
      <c r="Z106" s="165">
        <f t="shared" si="55"/>
        <v>2</v>
      </c>
      <c r="AA106" s="205">
        <f>'Core Indicators'!FF106</f>
        <v>2</v>
      </c>
      <c r="AB106" s="205">
        <f t="shared" si="56"/>
        <v>2</v>
      </c>
      <c r="AC106" s="186">
        <f>'Core Indicators'!GD106</f>
        <v>2</v>
      </c>
      <c r="AD106" s="186">
        <f>'Core Indicators'!GL106</f>
        <v>2</v>
      </c>
      <c r="AE106" s="186">
        <f>'Core Indicators'!GT106</f>
        <v>2</v>
      </c>
      <c r="AF106" s="186">
        <f>'Core Indicators'!HB106</f>
        <v>2</v>
      </c>
      <c r="AG106" s="186">
        <f t="shared" si="57"/>
        <v>2</v>
      </c>
      <c r="AH106" s="186">
        <f>'Core Indicators'!HJ106</f>
        <v>2</v>
      </c>
      <c r="AI106" s="186">
        <f>'Core Indicators'!HR106</f>
        <v>2</v>
      </c>
      <c r="AJ106" s="186">
        <f t="shared" si="58"/>
        <v>2</v>
      </c>
      <c r="AK106" s="186">
        <f>'Core Indicators'!HZ106</f>
        <v>2</v>
      </c>
      <c r="AL106" s="186">
        <f>'Core Indicators'!IH106</f>
        <v>2</v>
      </c>
      <c r="AM106" s="186">
        <f>'Core Indicators'!IP106</f>
        <v>2</v>
      </c>
      <c r="AN106" s="186">
        <f t="shared" si="59"/>
        <v>2</v>
      </c>
    </row>
    <row r="107" spans="1:40" x14ac:dyDescent="0.25">
      <c r="A107" s="205" t="str">
        <f>Lists!C:C</f>
        <v>SDN001</v>
      </c>
      <c r="B107" s="251">
        <f t="shared" si="45"/>
        <v>1.3</v>
      </c>
      <c r="C107" s="165">
        <f t="shared" si="46"/>
        <v>0</v>
      </c>
      <c r="D107" s="274">
        <f t="shared" si="47"/>
        <v>1.4</v>
      </c>
      <c r="E107" s="205">
        <f>'Core Indicators'!R107</f>
        <v>2</v>
      </c>
      <c r="F107" s="205">
        <f>'Core Indicators'!Z107</f>
        <v>1</v>
      </c>
      <c r="G107" s="165">
        <f t="shared" si="48"/>
        <v>1.5</v>
      </c>
      <c r="H107" s="205">
        <f>'Core Indicators'!AH107</f>
        <v>1</v>
      </c>
      <c r="I107" s="205">
        <f>'Core Indicators'!AP107</f>
        <v>1</v>
      </c>
      <c r="J107" s="205">
        <f>'Core Indicators'!BN107</f>
        <v>2</v>
      </c>
      <c r="K107" s="205">
        <f t="shared" si="49"/>
        <v>1.5</v>
      </c>
      <c r="L107" s="251">
        <f t="shared" si="50"/>
        <v>1.3</v>
      </c>
      <c r="M107" s="274">
        <f t="shared" si="51"/>
        <v>1</v>
      </c>
      <c r="N107" s="206">
        <f>'Core Indicators'!DJ107</f>
        <v>1</v>
      </c>
      <c r="O107" s="206">
        <f>'Core Indicators'!DR107</f>
        <v>1</v>
      </c>
      <c r="P107" s="206">
        <f>'Core Indicators'!DZ107</f>
        <v>1</v>
      </c>
      <c r="Q107" s="206">
        <f>'Core Indicators'!EH107</f>
        <v>1</v>
      </c>
      <c r="R107" s="206">
        <f>'Core Indicators'!EP107</f>
        <v>1</v>
      </c>
      <c r="S107" s="165">
        <f t="shared" si="52"/>
        <v>1.6</v>
      </c>
      <c r="T107" s="165">
        <f t="shared" si="53"/>
        <v>1.1666666666666667</v>
      </c>
      <c r="U107" s="205">
        <v>1</v>
      </c>
      <c r="V107" s="205">
        <v>1</v>
      </c>
      <c r="W107" s="205">
        <f>'Core Indicators'!EX107</f>
        <v>2</v>
      </c>
      <c r="X107" s="165">
        <f t="shared" si="54"/>
        <v>1.5</v>
      </c>
      <c r="Y107" s="205">
        <v>1</v>
      </c>
      <c r="Z107" s="165">
        <f t="shared" si="55"/>
        <v>2</v>
      </c>
      <c r="AA107" s="205">
        <f>'Core Indicators'!FF107</f>
        <v>2</v>
      </c>
      <c r="AB107" s="205">
        <f t="shared" si="56"/>
        <v>2</v>
      </c>
      <c r="AC107" s="186">
        <f>'Core Indicators'!GD107</f>
        <v>2</v>
      </c>
      <c r="AD107" s="186">
        <f>'Core Indicators'!GL107</f>
        <v>2</v>
      </c>
      <c r="AE107" s="186">
        <f>'Core Indicators'!GT107</f>
        <v>2</v>
      </c>
      <c r="AF107" s="186">
        <f>'Core Indicators'!HB107</f>
        <v>2</v>
      </c>
      <c r="AG107" s="186">
        <f t="shared" si="57"/>
        <v>2</v>
      </c>
      <c r="AH107" s="186">
        <f>'Core Indicators'!HJ107</f>
        <v>2</v>
      </c>
      <c r="AI107" s="186">
        <f>'Core Indicators'!HR107</f>
        <v>2</v>
      </c>
      <c r="AJ107" s="186">
        <f t="shared" si="58"/>
        <v>2</v>
      </c>
      <c r="AK107" s="186">
        <f>'Core Indicators'!HZ107</f>
        <v>2</v>
      </c>
      <c r="AL107" s="186">
        <f>'Core Indicators'!IH107</f>
        <v>2</v>
      </c>
      <c r="AM107" s="186">
        <f>'Core Indicators'!IP107</f>
        <v>2</v>
      </c>
      <c r="AN107" s="186">
        <f t="shared" si="59"/>
        <v>2</v>
      </c>
    </row>
    <row r="108" spans="1:40" x14ac:dyDescent="0.25">
      <c r="A108" s="205" t="str">
        <f>Lists!C:C</f>
        <v>SDN005</v>
      </c>
      <c r="B108" s="251">
        <f t="shared" si="45"/>
        <v>1.9</v>
      </c>
      <c r="C108" s="165">
        <f t="shared" si="46"/>
        <v>0</v>
      </c>
      <c r="D108" s="274">
        <f t="shared" si="47"/>
        <v>2</v>
      </c>
      <c r="E108" s="205">
        <f>'Core Indicators'!R108</f>
        <v>2</v>
      </c>
      <c r="F108" s="205">
        <f>'Core Indicators'!Z108</f>
        <v>2</v>
      </c>
      <c r="G108" s="165">
        <f t="shared" si="48"/>
        <v>2</v>
      </c>
      <c r="H108" s="205">
        <f>'Core Indicators'!AH108</f>
        <v>2</v>
      </c>
      <c r="I108" s="205">
        <f>'Core Indicators'!AP108</f>
        <v>2</v>
      </c>
      <c r="J108" s="205">
        <f>'Core Indicators'!BN108</f>
        <v>2</v>
      </c>
      <c r="K108" s="205">
        <f t="shared" si="49"/>
        <v>2</v>
      </c>
      <c r="L108" s="251">
        <f t="shared" si="50"/>
        <v>2</v>
      </c>
      <c r="M108" s="274">
        <f t="shared" si="51"/>
        <v>2</v>
      </c>
      <c r="N108" s="206">
        <f>'Core Indicators'!DJ108</f>
        <v>2</v>
      </c>
      <c r="O108" s="206">
        <f>'Core Indicators'!DR108</f>
        <v>2</v>
      </c>
      <c r="P108" s="206">
        <f>'Core Indicators'!DZ108</f>
        <v>2</v>
      </c>
      <c r="Q108" s="206">
        <f>'Core Indicators'!EH108</f>
        <v>2</v>
      </c>
      <c r="R108" s="206">
        <f>'Core Indicators'!EP108</f>
        <v>2</v>
      </c>
      <c r="S108" s="165">
        <f t="shared" si="52"/>
        <v>1.6</v>
      </c>
      <c r="T108" s="165">
        <f t="shared" si="53"/>
        <v>1.1666666666666667</v>
      </c>
      <c r="U108" s="205">
        <v>1</v>
      </c>
      <c r="V108" s="205">
        <v>1</v>
      </c>
      <c r="W108" s="205">
        <f>'Core Indicators'!EX108</f>
        <v>2</v>
      </c>
      <c r="X108" s="165">
        <f t="shared" si="54"/>
        <v>1.5</v>
      </c>
      <c r="Y108" s="205">
        <v>1</v>
      </c>
      <c r="Z108" s="165">
        <f t="shared" si="55"/>
        <v>2</v>
      </c>
      <c r="AA108" s="205">
        <f>'Core Indicators'!FF108</f>
        <v>2</v>
      </c>
      <c r="AB108" s="205">
        <f t="shared" si="56"/>
        <v>2</v>
      </c>
      <c r="AC108" s="186">
        <f>'Core Indicators'!GD108</f>
        <v>2</v>
      </c>
      <c r="AD108" s="186">
        <f>'Core Indicators'!GL108</f>
        <v>2</v>
      </c>
      <c r="AE108" s="186">
        <f>'Core Indicators'!GT108</f>
        <v>2</v>
      </c>
      <c r="AF108" s="186">
        <f>'Core Indicators'!HB108</f>
        <v>2</v>
      </c>
      <c r="AG108" s="186">
        <f t="shared" si="57"/>
        <v>2</v>
      </c>
      <c r="AH108" s="186">
        <f>'Core Indicators'!HJ108</f>
        <v>2</v>
      </c>
      <c r="AI108" s="186">
        <f>'Core Indicators'!HR108</f>
        <v>2</v>
      </c>
      <c r="AJ108" s="186">
        <f t="shared" si="58"/>
        <v>2</v>
      </c>
      <c r="AK108" s="186">
        <f>'Core Indicators'!HZ108</f>
        <v>2</v>
      </c>
      <c r="AL108" s="186">
        <f>'Core Indicators'!IH108</f>
        <v>2</v>
      </c>
      <c r="AM108" s="186">
        <f>'Core Indicators'!IP108</f>
        <v>2</v>
      </c>
      <c r="AN108" s="186">
        <f t="shared" si="59"/>
        <v>2</v>
      </c>
    </row>
    <row r="109" spans="1:40" x14ac:dyDescent="0.25">
      <c r="A109" s="205" t="str">
        <f>Lists!C:C</f>
        <v>SDN007</v>
      </c>
      <c r="B109" s="251">
        <f t="shared" si="45"/>
        <v>1.4</v>
      </c>
      <c r="C109" s="165">
        <f t="shared" si="46"/>
        <v>0</v>
      </c>
      <c r="D109" s="274">
        <f t="shared" si="47"/>
        <v>1.9</v>
      </c>
      <c r="E109" s="205">
        <f>'Core Indicators'!R109</f>
        <v>2</v>
      </c>
      <c r="F109" s="205">
        <f>'Core Indicators'!Z109</f>
        <v>2</v>
      </c>
      <c r="G109" s="165">
        <f t="shared" si="48"/>
        <v>2</v>
      </c>
      <c r="H109" s="205">
        <f>'Core Indicators'!AH109</f>
        <v>2</v>
      </c>
      <c r="I109" s="205">
        <f>'Core Indicators'!AP109</f>
        <v>1</v>
      </c>
      <c r="J109" s="205">
        <f>'Core Indicators'!BN109</f>
        <v>2</v>
      </c>
      <c r="K109" s="205">
        <f t="shared" si="49"/>
        <v>1.5</v>
      </c>
      <c r="L109" s="251">
        <f t="shared" si="50"/>
        <v>1.8</v>
      </c>
      <c r="M109" s="274">
        <f t="shared" si="51"/>
        <v>1</v>
      </c>
      <c r="N109" s="206">
        <f>'Core Indicators'!DJ109</f>
        <v>1</v>
      </c>
      <c r="O109" s="206">
        <f>'Core Indicators'!DR109</f>
        <v>1</v>
      </c>
      <c r="P109" s="206">
        <f>'Core Indicators'!DZ109</f>
        <v>1</v>
      </c>
      <c r="Q109" s="206">
        <f>'Core Indicators'!EH109</f>
        <v>1</v>
      </c>
      <c r="R109" s="206">
        <f>'Core Indicators'!EP109</f>
        <v>1</v>
      </c>
      <c r="S109" s="165">
        <f t="shared" si="52"/>
        <v>1.6</v>
      </c>
      <c r="T109" s="165">
        <f t="shared" si="53"/>
        <v>1.1666666666666667</v>
      </c>
      <c r="U109" s="205">
        <v>1</v>
      </c>
      <c r="V109" s="205">
        <v>1</v>
      </c>
      <c r="W109" s="205">
        <f>'Core Indicators'!EX109</f>
        <v>2</v>
      </c>
      <c r="X109" s="165">
        <f t="shared" si="54"/>
        <v>1.5</v>
      </c>
      <c r="Y109" s="205">
        <v>1</v>
      </c>
      <c r="Z109" s="165">
        <f t="shared" si="55"/>
        <v>2</v>
      </c>
      <c r="AA109" s="205">
        <f>'Core Indicators'!FF109</f>
        <v>2</v>
      </c>
      <c r="AB109" s="205">
        <f t="shared" si="56"/>
        <v>2</v>
      </c>
      <c r="AC109" s="186">
        <f>'Core Indicators'!GD109</f>
        <v>2</v>
      </c>
      <c r="AD109" s="186">
        <f>'Core Indicators'!GL109</f>
        <v>2</v>
      </c>
      <c r="AE109" s="186">
        <f>'Core Indicators'!GT109</f>
        <v>2</v>
      </c>
      <c r="AF109" s="186">
        <f>'Core Indicators'!HB109</f>
        <v>2</v>
      </c>
      <c r="AG109" s="186">
        <f t="shared" si="57"/>
        <v>2</v>
      </c>
      <c r="AH109" s="186">
        <f>'Core Indicators'!HJ109</f>
        <v>2</v>
      </c>
      <c r="AI109" s="186">
        <f>'Core Indicators'!HR109</f>
        <v>2</v>
      </c>
      <c r="AJ109" s="186">
        <f t="shared" si="58"/>
        <v>2</v>
      </c>
      <c r="AK109" s="186">
        <f>'Core Indicators'!HZ109</f>
        <v>2</v>
      </c>
      <c r="AL109" s="186">
        <f>'Core Indicators'!IH109</f>
        <v>2</v>
      </c>
      <c r="AM109" s="186">
        <f>'Core Indicators'!IP109</f>
        <v>2</v>
      </c>
      <c r="AN109" s="186">
        <f t="shared" si="59"/>
        <v>2</v>
      </c>
    </row>
    <row r="110" spans="1:40" x14ac:dyDescent="0.25">
      <c r="A110" s="205" t="str">
        <f>Lists!C:C</f>
        <v>SDN008</v>
      </c>
      <c r="B110" s="251">
        <f t="shared" si="45"/>
        <v>1.3</v>
      </c>
      <c r="C110" s="165">
        <f t="shared" si="46"/>
        <v>0</v>
      </c>
      <c r="D110" s="274">
        <f t="shared" si="47"/>
        <v>1.3</v>
      </c>
      <c r="E110" s="205">
        <f>'Core Indicators'!R110</f>
        <v>1</v>
      </c>
      <c r="F110" s="205">
        <f>'Core Indicators'!Z110</f>
        <v>1</v>
      </c>
      <c r="G110" s="165">
        <f t="shared" si="48"/>
        <v>1</v>
      </c>
      <c r="H110" s="205">
        <f>'Core Indicators'!AH110</f>
        <v>1</v>
      </c>
      <c r="I110" s="205">
        <f>'Core Indicators'!AP110</f>
        <v>2</v>
      </c>
      <c r="J110" s="205">
        <f>'Core Indicators'!BN110</f>
        <v>2</v>
      </c>
      <c r="K110" s="205">
        <f t="shared" si="49"/>
        <v>2</v>
      </c>
      <c r="L110" s="251">
        <f t="shared" si="50"/>
        <v>1.5</v>
      </c>
      <c r="M110" s="274">
        <f t="shared" si="51"/>
        <v>1</v>
      </c>
      <c r="N110" s="206">
        <f>'Core Indicators'!DJ110</f>
        <v>1</v>
      </c>
      <c r="O110" s="206">
        <f>'Core Indicators'!DR110</f>
        <v>1</v>
      </c>
      <c r="P110" s="206">
        <f>'Core Indicators'!DZ110</f>
        <v>1</v>
      </c>
      <c r="Q110" s="206">
        <f>'Core Indicators'!EH110</f>
        <v>1</v>
      </c>
      <c r="R110" s="206">
        <f>'Core Indicators'!EP110</f>
        <v>1</v>
      </c>
      <c r="S110" s="165">
        <f t="shared" si="52"/>
        <v>1.6</v>
      </c>
      <c r="T110" s="165">
        <f t="shared" si="53"/>
        <v>1.1666666666666667</v>
      </c>
      <c r="U110" s="205">
        <v>1</v>
      </c>
      <c r="V110" s="205">
        <v>1</v>
      </c>
      <c r="W110" s="205">
        <f>'Core Indicators'!EX110</f>
        <v>2</v>
      </c>
      <c r="X110" s="165">
        <f t="shared" si="54"/>
        <v>1.5</v>
      </c>
      <c r="Y110" s="205">
        <v>1</v>
      </c>
      <c r="Z110" s="165">
        <f t="shared" si="55"/>
        <v>2</v>
      </c>
      <c r="AA110" s="205">
        <f>'Core Indicators'!FF110</f>
        <v>2</v>
      </c>
      <c r="AB110" s="205">
        <f t="shared" si="56"/>
        <v>2</v>
      </c>
      <c r="AC110" s="186">
        <f>'Core Indicators'!GD110</f>
        <v>2</v>
      </c>
      <c r="AD110" s="186">
        <f>'Core Indicators'!GL110</f>
        <v>2</v>
      </c>
      <c r="AE110" s="186">
        <f>'Core Indicators'!GT110</f>
        <v>2</v>
      </c>
      <c r="AF110" s="186">
        <f>'Core Indicators'!HB110</f>
        <v>2</v>
      </c>
      <c r="AG110" s="186">
        <f t="shared" si="57"/>
        <v>2</v>
      </c>
      <c r="AH110" s="186">
        <f>'Core Indicators'!HJ110</f>
        <v>2</v>
      </c>
      <c r="AI110" s="186">
        <f>'Core Indicators'!HR110</f>
        <v>2</v>
      </c>
      <c r="AJ110" s="186">
        <f t="shared" si="58"/>
        <v>2</v>
      </c>
      <c r="AK110" s="186">
        <f>'Core Indicators'!HZ110</f>
        <v>2</v>
      </c>
      <c r="AL110" s="186">
        <f>'Core Indicators'!IH110</f>
        <v>2</v>
      </c>
      <c r="AM110" s="186">
        <f>'Core Indicators'!IP110</f>
        <v>2</v>
      </c>
      <c r="AN110" s="186">
        <f t="shared" si="59"/>
        <v>2</v>
      </c>
    </row>
    <row r="111" spans="1:40" x14ac:dyDescent="0.25">
      <c r="A111" s="205" t="str">
        <f>Lists!C:C</f>
        <v>SEN002</v>
      </c>
      <c r="B111" s="251">
        <f t="shared" si="45"/>
        <v>1.7</v>
      </c>
      <c r="C111" s="165">
        <f t="shared" si="46"/>
        <v>1</v>
      </c>
      <c r="D111" s="274">
        <f t="shared" si="47"/>
        <v>1.8</v>
      </c>
      <c r="E111" s="205">
        <f>'Core Indicators'!R111</f>
        <v>1</v>
      </c>
      <c r="F111" s="205">
        <f>'Core Indicators'!Z111</f>
        <v>2</v>
      </c>
      <c r="G111" s="165">
        <f t="shared" si="48"/>
        <v>1.5</v>
      </c>
      <c r="H111" s="205">
        <f>'Core Indicators'!AH111</f>
        <v>2</v>
      </c>
      <c r="I111" s="205" t="str">
        <f>'Core Indicators'!AP111</f>
        <v>x</v>
      </c>
      <c r="J111" s="205">
        <f>'Core Indicators'!BN111</f>
        <v>2</v>
      </c>
      <c r="K111" s="205">
        <f t="shared" si="49"/>
        <v>2</v>
      </c>
      <c r="L111" s="251">
        <f t="shared" si="50"/>
        <v>2</v>
      </c>
      <c r="M111" s="274">
        <f t="shared" si="51"/>
        <v>2</v>
      </c>
      <c r="N111" s="206">
        <f>'Core Indicators'!DJ111</f>
        <v>2</v>
      </c>
      <c r="O111" s="206">
        <f>'Core Indicators'!DR111</f>
        <v>2</v>
      </c>
      <c r="P111" s="206">
        <f>'Core Indicators'!DZ111</f>
        <v>2</v>
      </c>
      <c r="Q111" s="206">
        <f>'Core Indicators'!EH111</f>
        <v>2</v>
      </c>
      <c r="R111" s="206">
        <f>'Core Indicators'!EP111</f>
        <v>2</v>
      </c>
      <c r="S111" s="165">
        <f t="shared" si="52"/>
        <v>1.3</v>
      </c>
      <c r="T111" s="165">
        <f t="shared" si="53"/>
        <v>1.1666666666666667</v>
      </c>
      <c r="U111" s="205">
        <v>1</v>
      </c>
      <c r="V111" s="205">
        <v>1</v>
      </c>
      <c r="W111" s="205">
        <f>'Core Indicators'!EX111</f>
        <v>2</v>
      </c>
      <c r="X111" s="165">
        <f t="shared" si="54"/>
        <v>1.5</v>
      </c>
      <c r="Y111" s="205">
        <v>1</v>
      </c>
      <c r="Z111" s="165">
        <f t="shared" si="55"/>
        <v>1.5</v>
      </c>
      <c r="AA111" s="205">
        <f>'Core Indicators'!FF111</f>
        <v>1</v>
      </c>
      <c r="AB111" s="205">
        <f t="shared" si="56"/>
        <v>2</v>
      </c>
      <c r="AC111" s="186">
        <f>'Core Indicators'!GD111</f>
        <v>2</v>
      </c>
      <c r="AD111" s="186">
        <f>'Core Indicators'!GL111</f>
        <v>2</v>
      </c>
      <c r="AE111" s="186">
        <f>'Core Indicators'!GT111</f>
        <v>2</v>
      </c>
      <c r="AF111" s="186">
        <f>'Core Indicators'!HB111</f>
        <v>2</v>
      </c>
      <c r="AG111" s="186">
        <f t="shared" si="57"/>
        <v>2</v>
      </c>
      <c r="AH111" s="186">
        <f>'Core Indicators'!HJ111</f>
        <v>2</v>
      </c>
      <c r="AI111" s="186">
        <f>'Core Indicators'!HR111</f>
        <v>2</v>
      </c>
      <c r="AJ111" s="186">
        <f t="shared" si="58"/>
        <v>2</v>
      </c>
      <c r="AK111" s="186">
        <f>'Core Indicators'!HZ111</f>
        <v>2</v>
      </c>
      <c r="AL111" s="186">
        <f>'Core Indicators'!IH111</f>
        <v>2</v>
      </c>
      <c r="AM111" s="186">
        <f>'Core Indicators'!IP111</f>
        <v>2</v>
      </c>
      <c r="AN111" s="186">
        <f t="shared" si="59"/>
        <v>2</v>
      </c>
    </row>
    <row r="112" spans="1:40" x14ac:dyDescent="0.25">
      <c r="A112" s="205" t="str">
        <f>Lists!C:C</f>
        <v>SLV001</v>
      </c>
      <c r="B112" s="251">
        <f t="shared" si="45"/>
        <v>1.8</v>
      </c>
      <c r="C112" s="165">
        <f t="shared" si="46"/>
        <v>0</v>
      </c>
      <c r="D112" s="274">
        <f t="shared" si="47"/>
        <v>1.8</v>
      </c>
      <c r="E112" s="205">
        <f>'Core Indicators'!R112</f>
        <v>1</v>
      </c>
      <c r="F112" s="205">
        <f>'Core Indicators'!Z112</f>
        <v>2</v>
      </c>
      <c r="G112" s="165">
        <f t="shared" si="48"/>
        <v>1.5</v>
      </c>
      <c r="H112" s="205">
        <f>'Core Indicators'!AH112</f>
        <v>2</v>
      </c>
      <c r="I112" s="205">
        <f>'Core Indicators'!AP112</f>
        <v>2</v>
      </c>
      <c r="J112" s="205">
        <f>'Core Indicators'!BN112</f>
        <v>2</v>
      </c>
      <c r="K112" s="205">
        <f t="shared" si="49"/>
        <v>2</v>
      </c>
      <c r="L112" s="251">
        <f t="shared" si="50"/>
        <v>2</v>
      </c>
      <c r="M112" s="274">
        <f t="shared" si="51"/>
        <v>2</v>
      </c>
      <c r="N112" s="206">
        <f>'Core Indicators'!DJ112</f>
        <v>2</v>
      </c>
      <c r="O112" s="206">
        <f>'Core Indicators'!DR112</f>
        <v>2</v>
      </c>
      <c r="P112" s="206">
        <f>'Core Indicators'!DZ112</f>
        <v>1</v>
      </c>
      <c r="Q112" s="206">
        <f>'Core Indicators'!EH112</f>
        <v>3</v>
      </c>
      <c r="R112" s="206" t="str">
        <f>'Core Indicators'!EP112</f>
        <v>x</v>
      </c>
      <c r="S112" s="165">
        <f t="shared" si="52"/>
        <v>1.6</v>
      </c>
      <c r="T112" s="165">
        <f t="shared" si="53"/>
        <v>1.1666666666666667</v>
      </c>
      <c r="U112" s="205">
        <v>1</v>
      </c>
      <c r="V112" s="205">
        <v>1</v>
      </c>
      <c r="W112" s="205">
        <f>'Core Indicators'!EX112</f>
        <v>2</v>
      </c>
      <c r="X112" s="165">
        <f t="shared" si="54"/>
        <v>1.5</v>
      </c>
      <c r="Y112" s="205">
        <v>1</v>
      </c>
      <c r="Z112" s="165">
        <f t="shared" si="55"/>
        <v>2</v>
      </c>
      <c r="AA112" s="205">
        <f>'Core Indicators'!FF112</f>
        <v>2</v>
      </c>
      <c r="AB112" s="205">
        <f t="shared" si="56"/>
        <v>2</v>
      </c>
      <c r="AC112" s="186">
        <f>'Core Indicators'!GD112</f>
        <v>2</v>
      </c>
      <c r="AD112" s="186">
        <f>'Core Indicators'!GL112</f>
        <v>2</v>
      </c>
      <c r="AE112" s="186">
        <f>'Core Indicators'!GT112</f>
        <v>2</v>
      </c>
      <c r="AF112" s="186">
        <f>'Core Indicators'!HB112</f>
        <v>2</v>
      </c>
      <c r="AG112" s="186">
        <f t="shared" si="57"/>
        <v>2</v>
      </c>
      <c r="AH112" s="186">
        <f>'Core Indicators'!HJ112</f>
        <v>2</v>
      </c>
      <c r="AI112" s="186">
        <f>'Core Indicators'!HR112</f>
        <v>2</v>
      </c>
      <c r="AJ112" s="186">
        <f t="shared" si="58"/>
        <v>2</v>
      </c>
      <c r="AK112" s="186">
        <f>'Core Indicators'!HZ112</f>
        <v>2</v>
      </c>
      <c r="AL112" s="186">
        <f>'Core Indicators'!IH112</f>
        <v>2</v>
      </c>
      <c r="AM112" s="186">
        <f>'Core Indicators'!IP112</f>
        <v>2</v>
      </c>
      <c r="AN112" s="186">
        <f t="shared" si="59"/>
        <v>2</v>
      </c>
    </row>
    <row r="113" spans="1:40" x14ac:dyDescent="0.25">
      <c r="A113" s="205" t="str">
        <f>Lists!C:C</f>
        <v>SOM001</v>
      </c>
      <c r="B113" s="251">
        <f t="shared" si="45"/>
        <v>1.8</v>
      </c>
      <c r="C113" s="165">
        <f t="shared" si="46"/>
        <v>0</v>
      </c>
      <c r="D113" s="274">
        <f t="shared" si="47"/>
        <v>1.8</v>
      </c>
      <c r="E113" s="205">
        <f>'Core Indicators'!R113</f>
        <v>1</v>
      </c>
      <c r="F113" s="205">
        <f>'Core Indicators'!Z113</f>
        <v>2</v>
      </c>
      <c r="G113" s="165">
        <f t="shared" si="48"/>
        <v>1.5</v>
      </c>
      <c r="H113" s="205">
        <f>'Core Indicators'!AH113</f>
        <v>2</v>
      </c>
      <c r="I113" s="205">
        <f>'Core Indicators'!AP113</f>
        <v>2</v>
      </c>
      <c r="J113" s="205">
        <f>'Core Indicators'!BN113</f>
        <v>2</v>
      </c>
      <c r="K113" s="205">
        <f t="shared" si="49"/>
        <v>2</v>
      </c>
      <c r="L113" s="251">
        <f t="shared" si="50"/>
        <v>2</v>
      </c>
      <c r="M113" s="274">
        <f t="shared" si="51"/>
        <v>2</v>
      </c>
      <c r="N113" s="206">
        <f>'Core Indicators'!DJ113</f>
        <v>2</v>
      </c>
      <c r="O113" s="206">
        <f>'Core Indicators'!DR113</f>
        <v>2</v>
      </c>
      <c r="P113" s="206">
        <f>'Core Indicators'!DZ113</f>
        <v>2</v>
      </c>
      <c r="Q113" s="206">
        <f>'Core Indicators'!EH113</f>
        <v>2</v>
      </c>
      <c r="R113" s="206">
        <f>'Core Indicators'!EP113</f>
        <v>2</v>
      </c>
      <c r="S113" s="165">
        <f t="shared" si="52"/>
        <v>1.4</v>
      </c>
      <c r="T113" s="165">
        <f t="shared" si="53"/>
        <v>1.3333333333333333</v>
      </c>
      <c r="U113" s="205">
        <v>1</v>
      </c>
      <c r="V113" s="205">
        <v>1</v>
      </c>
      <c r="W113" s="205">
        <f>'Core Indicators'!EX113</f>
        <v>3</v>
      </c>
      <c r="X113" s="165">
        <f t="shared" si="54"/>
        <v>2</v>
      </c>
      <c r="Y113" s="205">
        <v>1</v>
      </c>
      <c r="Z113" s="165">
        <f t="shared" si="55"/>
        <v>1.5</v>
      </c>
      <c r="AA113" s="205">
        <f>'Core Indicators'!FF113</f>
        <v>1</v>
      </c>
      <c r="AB113" s="205">
        <f t="shared" si="56"/>
        <v>2</v>
      </c>
      <c r="AC113" s="186">
        <f>'Core Indicators'!GD113</f>
        <v>2</v>
      </c>
      <c r="AD113" s="186">
        <f>'Core Indicators'!GL113</f>
        <v>2</v>
      </c>
      <c r="AE113" s="186">
        <f>'Core Indicators'!GT113</f>
        <v>2</v>
      </c>
      <c r="AF113" s="186">
        <f>'Core Indicators'!HB113</f>
        <v>2</v>
      </c>
      <c r="AG113" s="186">
        <f t="shared" si="57"/>
        <v>2</v>
      </c>
      <c r="AH113" s="186">
        <f>'Core Indicators'!HJ113</f>
        <v>2</v>
      </c>
      <c r="AI113" s="186">
        <f>'Core Indicators'!HR113</f>
        <v>2</v>
      </c>
      <c r="AJ113" s="186">
        <f t="shared" si="58"/>
        <v>2</v>
      </c>
      <c r="AK113" s="186">
        <f>'Core Indicators'!HZ113</f>
        <v>2</v>
      </c>
      <c r="AL113" s="186">
        <f>'Core Indicators'!IH113</f>
        <v>2</v>
      </c>
      <c r="AM113" s="186">
        <f>'Core Indicators'!IP113</f>
        <v>2</v>
      </c>
      <c r="AN113" s="186">
        <f t="shared" si="59"/>
        <v>2</v>
      </c>
    </row>
    <row r="114" spans="1:40" x14ac:dyDescent="0.25">
      <c r="A114" s="205" t="str">
        <f>Lists!C:C</f>
        <v>SOM002</v>
      </c>
      <c r="B114" s="251">
        <f t="shared" si="45"/>
        <v>1.9</v>
      </c>
      <c r="C114" s="165">
        <f t="shared" si="46"/>
        <v>0</v>
      </c>
      <c r="D114" s="274">
        <f t="shared" si="47"/>
        <v>1.9</v>
      </c>
      <c r="E114" s="205">
        <f>'Core Indicators'!R114</f>
        <v>2</v>
      </c>
      <c r="F114" s="205">
        <f>'Core Indicators'!Z114</f>
        <v>3</v>
      </c>
      <c r="G114" s="165">
        <f t="shared" si="48"/>
        <v>2.5</v>
      </c>
      <c r="H114" s="205">
        <f>'Core Indicators'!AH114</f>
        <v>1</v>
      </c>
      <c r="I114" s="205">
        <f>'Core Indicators'!AP114</f>
        <v>1</v>
      </c>
      <c r="J114" s="205">
        <f>'Core Indicators'!BN114</f>
        <v>3</v>
      </c>
      <c r="K114" s="205">
        <f t="shared" si="49"/>
        <v>2.1</v>
      </c>
      <c r="L114" s="251">
        <f t="shared" si="50"/>
        <v>1.6</v>
      </c>
      <c r="M114" s="274">
        <f t="shared" si="51"/>
        <v>2</v>
      </c>
      <c r="N114" s="206">
        <f>'Core Indicators'!DJ114</f>
        <v>2</v>
      </c>
      <c r="O114" s="206">
        <f>'Core Indicators'!DR114</f>
        <v>2</v>
      </c>
      <c r="P114" s="206">
        <f>'Core Indicators'!DZ114</f>
        <v>2</v>
      </c>
      <c r="Q114" s="206">
        <f>'Core Indicators'!EH114</f>
        <v>2</v>
      </c>
      <c r="R114" s="206" t="str">
        <f>'Core Indicators'!EP114</f>
        <v>x</v>
      </c>
      <c r="S114" s="165">
        <f t="shared" si="52"/>
        <v>1.7</v>
      </c>
      <c r="T114" s="165">
        <f t="shared" si="53"/>
        <v>1.3333333333333333</v>
      </c>
      <c r="U114" s="205">
        <v>1</v>
      </c>
      <c r="V114" s="205">
        <v>1</v>
      </c>
      <c r="W114" s="205">
        <f>'Core Indicators'!EX114</f>
        <v>3</v>
      </c>
      <c r="X114" s="165">
        <f t="shared" si="54"/>
        <v>2</v>
      </c>
      <c r="Y114" s="205">
        <v>1</v>
      </c>
      <c r="Z114" s="165">
        <f t="shared" si="55"/>
        <v>2</v>
      </c>
      <c r="AA114" s="205">
        <f>'Core Indicators'!FF114</f>
        <v>2</v>
      </c>
      <c r="AB114" s="205">
        <f t="shared" si="56"/>
        <v>2</v>
      </c>
      <c r="AC114" s="186">
        <f>'Core Indicators'!GD114</f>
        <v>2</v>
      </c>
      <c r="AD114" s="186">
        <f>'Core Indicators'!GL114</f>
        <v>2</v>
      </c>
      <c r="AE114" s="186">
        <f>'Core Indicators'!GT114</f>
        <v>2</v>
      </c>
      <c r="AF114" s="186">
        <f>'Core Indicators'!HB114</f>
        <v>2</v>
      </c>
      <c r="AG114" s="186">
        <f t="shared" si="57"/>
        <v>2</v>
      </c>
      <c r="AH114" s="186">
        <f>'Core Indicators'!HJ114</f>
        <v>2</v>
      </c>
      <c r="AI114" s="186">
        <f>'Core Indicators'!HR114</f>
        <v>2</v>
      </c>
      <c r="AJ114" s="186">
        <f t="shared" si="58"/>
        <v>2</v>
      </c>
      <c r="AK114" s="186">
        <f>'Core Indicators'!HZ114</f>
        <v>2</v>
      </c>
      <c r="AL114" s="186">
        <f>'Core Indicators'!IH114</f>
        <v>2</v>
      </c>
      <c r="AM114" s="186">
        <f>'Core Indicators'!IP114</f>
        <v>2</v>
      </c>
      <c r="AN114" s="186">
        <f t="shared" si="59"/>
        <v>2</v>
      </c>
    </row>
    <row r="115" spans="1:40" x14ac:dyDescent="0.25">
      <c r="A115" s="205" t="str">
        <f>Lists!C:C</f>
        <v>SOM005</v>
      </c>
      <c r="B115" s="251">
        <f t="shared" si="45"/>
        <v>2.2999999999999998</v>
      </c>
      <c r="C115" s="165">
        <f t="shared" si="46"/>
        <v>0</v>
      </c>
      <c r="D115" s="274">
        <f t="shared" si="47"/>
        <v>2</v>
      </c>
      <c r="E115" s="205">
        <f>'Core Indicators'!R115</f>
        <v>1</v>
      </c>
      <c r="F115" s="205">
        <f>'Core Indicators'!Z115</f>
        <v>2</v>
      </c>
      <c r="G115" s="165">
        <f t="shared" si="48"/>
        <v>1.5</v>
      </c>
      <c r="H115" s="205">
        <f>'Core Indicators'!AH115</f>
        <v>2</v>
      </c>
      <c r="I115" s="205">
        <f>'Core Indicators'!AP115</f>
        <v>2</v>
      </c>
      <c r="J115" s="205">
        <f>'Core Indicators'!BN115</f>
        <v>3</v>
      </c>
      <c r="K115" s="205">
        <f t="shared" si="49"/>
        <v>2.5</v>
      </c>
      <c r="L115" s="251">
        <f t="shared" si="50"/>
        <v>2.2999999999999998</v>
      </c>
      <c r="M115" s="274">
        <f t="shared" si="51"/>
        <v>2.6</v>
      </c>
      <c r="N115" s="206">
        <f>'Core Indicators'!DJ115</f>
        <v>2</v>
      </c>
      <c r="O115" s="206">
        <f>'Core Indicators'!DR115</f>
        <v>2</v>
      </c>
      <c r="P115" s="206">
        <f>'Core Indicators'!DZ115</f>
        <v>3</v>
      </c>
      <c r="Q115" s="206">
        <f>'Core Indicators'!EH115</f>
        <v>3</v>
      </c>
      <c r="R115" s="206">
        <f>'Core Indicators'!EP115</f>
        <v>3</v>
      </c>
      <c r="S115" s="165">
        <f t="shared" si="52"/>
        <v>1.9</v>
      </c>
      <c r="T115" s="165">
        <f t="shared" si="53"/>
        <v>1.3333333333333333</v>
      </c>
      <c r="U115" s="205">
        <v>1</v>
      </c>
      <c r="V115" s="205">
        <v>1</v>
      </c>
      <c r="W115" s="205">
        <f>'Core Indicators'!EX115</f>
        <v>3</v>
      </c>
      <c r="X115" s="165">
        <f t="shared" si="54"/>
        <v>2</v>
      </c>
      <c r="Y115" s="205">
        <v>1</v>
      </c>
      <c r="Z115" s="165">
        <f t="shared" si="55"/>
        <v>2.5</v>
      </c>
      <c r="AA115" s="205">
        <f>'Core Indicators'!FF115</f>
        <v>3</v>
      </c>
      <c r="AB115" s="205">
        <f t="shared" si="56"/>
        <v>2</v>
      </c>
      <c r="AC115" s="186">
        <f>'Core Indicators'!GD115</f>
        <v>2</v>
      </c>
      <c r="AD115" s="186">
        <f>'Core Indicators'!GL115</f>
        <v>2</v>
      </c>
      <c r="AE115" s="186">
        <f>'Core Indicators'!GT115</f>
        <v>2</v>
      </c>
      <c r="AF115" s="186">
        <f>'Core Indicators'!HB115</f>
        <v>2</v>
      </c>
      <c r="AG115" s="186">
        <f t="shared" si="57"/>
        <v>2</v>
      </c>
      <c r="AH115" s="186">
        <f>'Core Indicators'!HJ115</f>
        <v>2</v>
      </c>
      <c r="AI115" s="186">
        <f>'Core Indicators'!HR115</f>
        <v>2</v>
      </c>
      <c r="AJ115" s="186">
        <f t="shared" si="58"/>
        <v>2</v>
      </c>
      <c r="AK115" s="186">
        <f>'Core Indicators'!HZ115</f>
        <v>2</v>
      </c>
      <c r="AL115" s="186">
        <f>'Core Indicators'!IH115</f>
        <v>2</v>
      </c>
      <c r="AM115" s="186">
        <f>'Core Indicators'!IP115</f>
        <v>2</v>
      </c>
      <c r="AN115" s="186">
        <f t="shared" si="59"/>
        <v>2</v>
      </c>
    </row>
    <row r="116" spans="1:40" x14ac:dyDescent="0.25">
      <c r="A116" s="205" t="str">
        <f>Lists!C:C</f>
        <v>SSD001</v>
      </c>
      <c r="B116" s="251">
        <f t="shared" si="45"/>
        <v>1.7</v>
      </c>
      <c r="C116" s="165">
        <f t="shared" si="46"/>
        <v>0</v>
      </c>
      <c r="D116" s="274">
        <f t="shared" si="47"/>
        <v>1.8</v>
      </c>
      <c r="E116" s="205">
        <f>'Core Indicators'!R116</f>
        <v>1</v>
      </c>
      <c r="F116" s="205">
        <f>'Core Indicators'!Z116</f>
        <v>2</v>
      </c>
      <c r="G116" s="165">
        <f t="shared" si="48"/>
        <v>1.5</v>
      </c>
      <c r="H116" s="205">
        <f>'Core Indicators'!AH116</f>
        <v>2</v>
      </c>
      <c r="I116" s="205">
        <f>'Core Indicators'!AP116</f>
        <v>2</v>
      </c>
      <c r="J116" s="205">
        <f>'Core Indicators'!BN116</f>
        <v>2</v>
      </c>
      <c r="K116" s="205">
        <f t="shared" si="49"/>
        <v>2</v>
      </c>
      <c r="L116" s="251">
        <f t="shared" si="50"/>
        <v>2</v>
      </c>
      <c r="M116" s="274">
        <f t="shared" si="51"/>
        <v>2</v>
      </c>
      <c r="N116" s="206">
        <f>'Core Indicators'!DJ116</f>
        <v>2</v>
      </c>
      <c r="O116" s="206">
        <f>'Core Indicators'!DR116</f>
        <v>2</v>
      </c>
      <c r="P116" s="206">
        <f>'Core Indicators'!DZ116</f>
        <v>2</v>
      </c>
      <c r="Q116" s="206">
        <f>'Core Indicators'!EH116</f>
        <v>2</v>
      </c>
      <c r="R116" s="206">
        <f>'Core Indicators'!EP116</f>
        <v>2</v>
      </c>
      <c r="S116" s="165">
        <f t="shared" si="52"/>
        <v>1.3</v>
      </c>
      <c r="T116" s="165">
        <f t="shared" si="53"/>
        <v>1.1666666666666667</v>
      </c>
      <c r="U116" s="205">
        <v>1</v>
      </c>
      <c r="V116" s="205">
        <v>1</v>
      </c>
      <c r="W116" s="205">
        <f>'Core Indicators'!EX116</f>
        <v>2</v>
      </c>
      <c r="X116" s="165">
        <f t="shared" si="54"/>
        <v>1.5</v>
      </c>
      <c r="Y116" s="205">
        <v>1</v>
      </c>
      <c r="Z116" s="165">
        <f t="shared" si="55"/>
        <v>1.5</v>
      </c>
      <c r="AA116" s="205">
        <f>'Core Indicators'!FF116</f>
        <v>1</v>
      </c>
      <c r="AB116" s="205">
        <f t="shared" si="56"/>
        <v>2</v>
      </c>
      <c r="AC116" s="186">
        <f>'Core Indicators'!GD116</f>
        <v>2</v>
      </c>
      <c r="AD116" s="186">
        <f>'Core Indicators'!GL116</f>
        <v>2</v>
      </c>
      <c r="AE116" s="186">
        <f>'Core Indicators'!GT116</f>
        <v>2</v>
      </c>
      <c r="AF116" s="186">
        <f>'Core Indicators'!HB116</f>
        <v>2</v>
      </c>
      <c r="AG116" s="186">
        <f t="shared" si="57"/>
        <v>2</v>
      </c>
      <c r="AH116" s="186">
        <f>'Core Indicators'!HJ116</f>
        <v>2</v>
      </c>
      <c r="AI116" s="186">
        <f>'Core Indicators'!HR116</f>
        <v>2</v>
      </c>
      <c r="AJ116" s="186">
        <f t="shared" si="58"/>
        <v>2</v>
      </c>
      <c r="AK116" s="186">
        <f>'Core Indicators'!HZ116</f>
        <v>2</v>
      </c>
      <c r="AL116" s="186">
        <f>'Core Indicators'!IH116</f>
        <v>2</v>
      </c>
      <c r="AM116" s="186">
        <f>'Core Indicators'!IP116</f>
        <v>2</v>
      </c>
      <c r="AN116" s="186">
        <f t="shared" si="59"/>
        <v>2</v>
      </c>
    </row>
    <row r="117" spans="1:40" x14ac:dyDescent="0.25">
      <c r="A117" s="205" t="str">
        <f>Lists!C:C</f>
        <v>SWZ001</v>
      </c>
      <c r="B117" s="251">
        <f t="shared" si="45"/>
        <v>1.3</v>
      </c>
      <c r="C117" s="165">
        <f t="shared" si="46"/>
        <v>1</v>
      </c>
      <c r="D117" s="274">
        <f t="shared" si="47"/>
        <v>1.5</v>
      </c>
      <c r="E117" s="205">
        <f>'Core Indicators'!R117</f>
        <v>2</v>
      </c>
      <c r="F117" s="205">
        <f>'Core Indicators'!Z117</f>
        <v>1</v>
      </c>
      <c r="G117" s="165">
        <f t="shared" si="48"/>
        <v>1.5</v>
      </c>
      <c r="H117" s="205">
        <f>'Core Indicators'!AH117</f>
        <v>1</v>
      </c>
      <c r="I117" s="205" t="str">
        <f>'Core Indicators'!AP117</f>
        <v>x</v>
      </c>
      <c r="J117" s="205">
        <f>'Core Indicators'!BN117</f>
        <v>2</v>
      </c>
      <c r="K117" s="205">
        <f t="shared" si="49"/>
        <v>2</v>
      </c>
      <c r="L117" s="251">
        <f t="shared" si="50"/>
        <v>1.5</v>
      </c>
      <c r="M117" s="274">
        <f t="shared" si="51"/>
        <v>1</v>
      </c>
      <c r="N117" s="206">
        <f>'Core Indicators'!DJ117</f>
        <v>1</v>
      </c>
      <c r="O117" s="206">
        <f>'Core Indicators'!DR117</f>
        <v>1</v>
      </c>
      <c r="P117" s="206">
        <f>'Core Indicators'!DZ117</f>
        <v>1</v>
      </c>
      <c r="Q117" s="206">
        <f>'Core Indicators'!EH117</f>
        <v>1</v>
      </c>
      <c r="R117" s="206">
        <f>'Core Indicators'!EP117</f>
        <v>1</v>
      </c>
      <c r="S117" s="165">
        <f t="shared" si="52"/>
        <v>1.6</v>
      </c>
      <c r="T117" s="165">
        <f t="shared" si="53"/>
        <v>1.1666666666666667</v>
      </c>
      <c r="U117" s="205">
        <v>1</v>
      </c>
      <c r="V117" s="205">
        <v>1</v>
      </c>
      <c r="W117" s="205">
        <f>'Core Indicators'!EX117</f>
        <v>2</v>
      </c>
      <c r="X117" s="165">
        <f t="shared" si="54"/>
        <v>1.5</v>
      </c>
      <c r="Y117" s="205">
        <v>1</v>
      </c>
      <c r="Z117" s="165">
        <f t="shared" si="55"/>
        <v>2</v>
      </c>
      <c r="AA117" s="205">
        <f>'Core Indicators'!FF117</f>
        <v>2</v>
      </c>
      <c r="AB117" s="205">
        <f t="shared" si="56"/>
        <v>2</v>
      </c>
      <c r="AC117" s="186">
        <f>'Core Indicators'!GD117</f>
        <v>2</v>
      </c>
      <c r="AD117" s="186">
        <f>'Core Indicators'!GL117</f>
        <v>2</v>
      </c>
      <c r="AE117" s="186">
        <f>'Core Indicators'!GT117</f>
        <v>2</v>
      </c>
      <c r="AF117" s="186">
        <f>'Core Indicators'!HB117</f>
        <v>2</v>
      </c>
      <c r="AG117" s="186">
        <f t="shared" si="57"/>
        <v>2</v>
      </c>
      <c r="AH117" s="186">
        <f>'Core Indicators'!HJ117</f>
        <v>2</v>
      </c>
      <c r="AI117" s="186">
        <f>'Core Indicators'!HR117</f>
        <v>2</v>
      </c>
      <c r="AJ117" s="186">
        <f t="shared" si="58"/>
        <v>2</v>
      </c>
      <c r="AK117" s="186">
        <f>'Core Indicators'!HZ117</f>
        <v>2</v>
      </c>
      <c r="AL117" s="186">
        <f>'Core Indicators'!IH117</f>
        <v>2</v>
      </c>
      <c r="AM117" s="186">
        <f>'Core Indicators'!IP117</f>
        <v>2</v>
      </c>
      <c r="AN117" s="186">
        <f t="shared" si="59"/>
        <v>2</v>
      </c>
    </row>
    <row r="118" spans="1:40" x14ac:dyDescent="0.25">
      <c r="A118" s="205" t="str">
        <f>Lists!C:C</f>
        <v>SYR001</v>
      </c>
      <c r="B118" s="251">
        <f t="shared" si="45"/>
        <v>1.9</v>
      </c>
      <c r="C118" s="165">
        <f t="shared" si="46"/>
        <v>0</v>
      </c>
      <c r="D118" s="274">
        <f t="shared" si="47"/>
        <v>2.2000000000000002</v>
      </c>
      <c r="E118" s="205">
        <f>'Core Indicators'!R118</f>
        <v>1</v>
      </c>
      <c r="F118" s="205">
        <f>'Core Indicators'!Z118</f>
        <v>2</v>
      </c>
      <c r="G118" s="165">
        <f t="shared" si="48"/>
        <v>1.5</v>
      </c>
      <c r="H118" s="205">
        <f>'Core Indicators'!AH118</f>
        <v>2</v>
      </c>
      <c r="I118" s="205">
        <f>'Core Indicators'!AP118</f>
        <v>3</v>
      </c>
      <c r="J118" s="205">
        <f>'Core Indicators'!BN118</f>
        <v>3</v>
      </c>
      <c r="K118" s="205">
        <f t="shared" si="49"/>
        <v>3</v>
      </c>
      <c r="L118" s="251">
        <f t="shared" si="50"/>
        <v>2.5</v>
      </c>
      <c r="M118" s="274">
        <f t="shared" si="51"/>
        <v>2</v>
      </c>
      <c r="N118" s="206">
        <f>'Core Indicators'!DJ118</f>
        <v>2</v>
      </c>
      <c r="O118" s="206">
        <f>'Core Indicators'!DR118</f>
        <v>2</v>
      </c>
      <c r="P118" s="206">
        <f>'Core Indicators'!DZ118</f>
        <v>2</v>
      </c>
      <c r="Q118" s="206">
        <f>'Core Indicators'!EH118</f>
        <v>2</v>
      </c>
      <c r="R118" s="206">
        <f>'Core Indicators'!EP118</f>
        <v>2</v>
      </c>
      <c r="S118" s="165">
        <f t="shared" si="52"/>
        <v>1.4</v>
      </c>
      <c r="T118" s="165">
        <f t="shared" si="53"/>
        <v>1.3333333333333333</v>
      </c>
      <c r="U118" s="205">
        <v>1</v>
      </c>
      <c r="V118" s="205">
        <v>1</v>
      </c>
      <c r="W118" s="205">
        <f>'Core Indicators'!EX118</f>
        <v>3</v>
      </c>
      <c r="X118" s="165">
        <f t="shared" si="54"/>
        <v>2</v>
      </c>
      <c r="Y118" s="205">
        <v>1</v>
      </c>
      <c r="Z118" s="165">
        <f t="shared" si="55"/>
        <v>1.5</v>
      </c>
      <c r="AA118" s="205">
        <f>'Core Indicators'!FF118</f>
        <v>1</v>
      </c>
      <c r="AB118" s="205">
        <f t="shared" si="56"/>
        <v>2</v>
      </c>
      <c r="AC118" s="186">
        <f>'Core Indicators'!GD118</f>
        <v>2</v>
      </c>
      <c r="AD118" s="186">
        <f>'Core Indicators'!GL118</f>
        <v>2</v>
      </c>
      <c r="AE118" s="186">
        <f>'Core Indicators'!GT118</f>
        <v>2</v>
      </c>
      <c r="AF118" s="186">
        <f>'Core Indicators'!HB118</f>
        <v>2</v>
      </c>
      <c r="AG118" s="186">
        <f t="shared" si="57"/>
        <v>2</v>
      </c>
      <c r="AH118" s="186">
        <f>'Core Indicators'!HJ118</f>
        <v>2</v>
      </c>
      <c r="AI118" s="186">
        <f>'Core Indicators'!HR118</f>
        <v>2</v>
      </c>
      <c r="AJ118" s="186">
        <f t="shared" si="58"/>
        <v>2</v>
      </c>
      <c r="AK118" s="186">
        <f>'Core Indicators'!HZ118</f>
        <v>2</v>
      </c>
      <c r="AL118" s="186">
        <f>'Core Indicators'!IH118</f>
        <v>2</v>
      </c>
      <c r="AM118" s="186">
        <f>'Core Indicators'!IP118</f>
        <v>2</v>
      </c>
      <c r="AN118" s="186">
        <f t="shared" si="59"/>
        <v>2</v>
      </c>
    </row>
    <row r="119" spans="1:40" x14ac:dyDescent="0.25">
      <c r="A119" s="205" t="str">
        <f>Lists!C:C</f>
        <v>TCD001</v>
      </c>
      <c r="B119" s="251">
        <f t="shared" si="45"/>
        <v>2.2999999999999998</v>
      </c>
      <c r="C119" s="165">
        <f t="shared" si="46"/>
        <v>0</v>
      </c>
      <c r="D119" s="274">
        <f t="shared" si="47"/>
        <v>1.9</v>
      </c>
      <c r="E119" s="205">
        <f>'Core Indicators'!R119</f>
        <v>1</v>
      </c>
      <c r="F119" s="205">
        <f>'Core Indicators'!Z119</f>
        <v>2</v>
      </c>
      <c r="G119" s="165">
        <f t="shared" si="48"/>
        <v>1.5</v>
      </c>
      <c r="H119" s="205">
        <f>'Core Indicators'!AH119</f>
        <v>3</v>
      </c>
      <c r="I119" s="205">
        <f>'Core Indicators'!AP119</f>
        <v>1</v>
      </c>
      <c r="J119" s="205">
        <f>'Core Indicators'!BN119</f>
        <v>1</v>
      </c>
      <c r="K119" s="205">
        <f t="shared" si="49"/>
        <v>1</v>
      </c>
      <c r="L119" s="251">
        <f t="shared" si="50"/>
        <v>2.1</v>
      </c>
      <c r="M119" s="274">
        <f t="shared" si="51"/>
        <v>3</v>
      </c>
      <c r="N119" s="206">
        <f>'Core Indicators'!DJ119</f>
        <v>3</v>
      </c>
      <c r="O119" s="206">
        <f>'Core Indicators'!DR119</f>
        <v>3</v>
      </c>
      <c r="P119" s="206">
        <f>'Core Indicators'!DZ119</f>
        <v>3</v>
      </c>
      <c r="Q119" s="206">
        <f>'Core Indicators'!EH119</f>
        <v>3</v>
      </c>
      <c r="R119" s="206">
        <f>'Core Indicators'!EP119</f>
        <v>3</v>
      </c>
      <c r="S119" s="165">
        <f t="shared" si="52"/>
        <v>1.4</v>
      </c>
      <c r="T119" s="165">
        <f t="shared" si="53"/>
        <v>1.3333333333333333</v>
      </c>
      <c r="U119" s="205">
        <v>1</v>
      </c>
      <c r="V119" s="205">
        <v>1</v>
      </c>
      <c r="W119" s="205">
        <f>'Core Indicators'!EX119</f>
        <v>3</v>
      </c>
      <c r="X119" s="165">
        <f t="shared" si="54"/>
        <v>2</v>
      </c>
      <c r="Y119" s="205">
        <v>1</v>
      </c>
      <c r="Z119" s="165">
        <f t="shared" si="55"/>
        <v>1.5</v>
      </c>
      <c r="AA119" s="205">
        <f>'Core Indicators'!FF119</f>
        <v>1</v>
      </c>
      <c r="AB119" s="205">
        <f t="shared" si="56"/>
        <v>2</v>
      </c>
      <c r="AC119" s="186">
        <f>'Core Indicators'!GD119</f>
        <v>2</v>
      </c>
      <c r="AD119" s="186">
        <f>'Core Indicators'!GL119</f>
        <v>2</v>
      </c>
      <c r="AE119" s="186">
        <f>'Core Indicators'!GT119</f>
        <v>2</v>
      </c>
      <c r="AF119" s="186">
        <f>'Core Indicators'!HB119</f>
        <v>2</v>
      </c>
      <c r="AG119" s="186">
        <f t="shared" si="57"/>
        <v>2</v>
      </c>
      <c r="AH119" s="186">
        <f>'Core Indicators'!HJ119</f>
        <v>2</v>
      </c>
      <c r="AI119" s="186">
        <f>'Core Indicators'!HR119</f>
        <v>2</v>
      </c>
      <c r="AJ119" s="186">
        <f t="shared" si="58"/>
        <v>2</v>
      </c>
      <c r="AK119" s="186">
        <f>'Core Indicators'!HZ119</f>
        <v>2</v>
      </c>
      <c r="AL119" s="186">
        <f>'Core Indicators'!IH119</f>
        <v>2</v>
      </c>
      <c r="AM119" s="186">
        <f>'Core Indicators'!IP119</f>
        <v>2</v>
      </c>
      <c r="AN119" s="186">
        <f t="shared" si="59"/>
        <v>2</v>
      </c>
    </row>
    <row r="120" spans="1:40" x14ac:dyDescent="0.25">
      <c r="A120" s="205" t="str">
        <f>Lists!C:C</f>
        <v>TCD003</v>
      </c>
      <c r="B120" s="251">
        <f t="shared" si="45"/>
        <v>2.6</v>
      </c>
      <c r="C120" s="165">
        <f t="shared" si="46"/>
        <v>0</v>
      </c>
      <c r="D120" s="274">
        <f t="shared" si="47"/>
        <v>2.8</v>
      </c>
      <c r="E120" s="205">
        <f>'Core Indicators'!R120</f>
        <v>2</v>
      </c>
      <c r="F120" s="205">
        <f>'Core Indicators'!Z120</f>
        <v>3</v>
      </c>
      <c r="G120" s="165">
        <f t="shared" si="48"/>
        <v>2.5</v>
      </c>
      <c r="H120" s="205">
        <f>'Core Indicators'!AH120</f>
        <v>3</v>
      </c>
      <c r="I120" s="205">
        <f>'Core Indicators'!AP120</f>
        <v>3</v>
      </c>
      <c r="J120" s="205">
        <f>'Core Indicators'!BN120</f>
        <v>3</v>
      </c>
      <c r="K120" s="205">
        <f t="shared" si="49"/>
        <v>3</v>
      </c>
      <c r="L120" s="251">
        <f t="shared" si="50"/>
        <v>3</v>
      </c>
      <c r="M120" s="274">
        <f t="shared" si="51"/>
        <v>3</v>
      </c>
      <c r="N120" s="206">
        <f>'Core Indicators'!DJ120</f>
        <v>3</v>
      </c>
      <c r="O120" s="206">
        <f>'Core Indicators'!DR120</f>
        <v>3</v>
      </c>
      <c r="P120" s="206">
        <f>'Core Indicators'!DZ120</f>
        <v>3</v>
      </c>
      <c r="Q120" s="206">
        <f>'Core Indicators'!EH120</f>
        <v>3</v>
      </c>
      <c r="R120" s="206">
        <f>'Core Indicators'!EP120</f>
        <v>3</v>
      </c>
      <c r="S120" s="165">
        <f t="shared" si="52"/>
        <v>1.7</v>
      </c>
      <c r="T120" s="165">
        <f t="shared" si="53"/>
        <v>1.3333333333333333</v>
      </c>
      <c r="U120" s="205">
        <v>1</v>
      </c>
      <c r="V120" s="205">
        <v>1</v>
      </c>
      <c r="W120" s="205">
        <f>'Core Indicators'!EX120</f>
        <v>3</v>
      </c>
      <c r="X120" s="165">
        <f t="shared" si="54"/>
        <v>2</v>
      </c>
      <c r="Y120" s="205">
        <v>1</v>
      </c>
      <c r="Z120" s="165">
        <f t="shared" si="55"/>
        <v>2</v>
      </c>
      <c r="AA120" s="205">
        <f>'Core Indicators'!FF120</f>
        <v>2</v>
      </c>
      <c r="AB120" s="205">
        <f t="shared" si="56"/>
        <v>2</v>
      </c>
      <c r="AC120" s="186">
        <f>'Core Indicators'!GD120</f>
        <v>2</v>
      </c>
      <c r="AD120" s="186">
        <f>'Core Indicators'!GL120</f>
        <v>2</v>
      </c>
      <c r="AE120" s="186">
        <f>'Core Indicators'!GT120</f>
        <v>2</v>
      </c>
      <c r="AF120" s="186">
        <f>'Core Indicators'!HB120</f>
        <v>2</v>
      </c>
      <c r="AG120" s="186">
        <f t="shared" si="57"/>
        <v>2</v>
      </c>
      <c r="AH120" s="186">
        <f>'Core Indicators'!HJ120</f>
        <v>2</v>
      </c>
      <c r="AI120" s="186">
        <f>'Core Indicators'!HR120</f>
        <v>2</v>
      </c>
      <c r="AJ120" s="186">
        <f t="shared" si="58"/>
        <v>2</v>
      </c>
      <c r="AK120" s="186">
        <f>'Core Indicators'!HZ120</f>
        <v>2</v>
      </c>
      <c r="AL120" s="186">
        <f>'Core Indicators'!IH120</f>
        <v>2</v>
      </c>
      <c r="AM120" s="186">
        <f>'Core Indicators'!IP120</f>
        <v>2</v>
      </c>
      <c r="AN120" s="186">
        <f t="shared" si="59"/>
        <v>2</v>
      </c>
    </row>
    <row r="121" spans="1:40" x14ac:dyDescent="0.25">
      <c r="A121" s="205" t="str">
        <f>Lists!C:C</f>
        <v>TCD004</v>
      </c>
      <c r="B121" s="251">
        <f t="shared" si="45"/>
        <v>1.9</v>
      </c>
      <c r="C121" s="165">
        <f t="shared" si="46"/>
        <v>0</v>
      </c>
      <c r="D121" s="274">
        <f t="shared" si="47"/>
        <v>2</v>
      </c>
      <c r="E121" s="205">
        <f>'Core Indicators'!R121</f>
        <v>2</v>
      </c>
      <c r="F121" s="205">
        <f>'Core Indicators'!Z121</f>
        <v>2</v>
      </c>
      <c r="G121" s="165">
        <f t="shared" si="48"/>
        <v>2</v>
      </c>
      <c r="H121" s="205">
        <f>'Core Indicators'!AH121</f>
        <v>2</v>
      </c>
      <c r="I121" s="205">
        <f>'Core Indicators'!AP121</f>
        <v>2</v>
      </c>
      <c r="J121" s="205">
        <f>'Core Indicators'!BN121</f>
        <v>2</v>
      </c>
      <c r="K121" s="205">
        <f t="shared" si="49"/>
        <v>2</v>
      </c>
      <c r="L121" s="251">
        <f t="shared" si="50"/>
        <v>2</v>
      </c>
      <c r="M121" s="274">
        <f t="shared" si="51"/>
        <v>2</v>
      </c>
      <c r="N121" s="206">
        <f>'Core Indicators'!DJ121</f>
        <v>2</v>
      </c>
      <c r="O121" s="206">
        <f>'Core Indicators'!DR121</f>
        <v>2</v>
      </c>
      <c r="P121" s="206">
        <f>'Core Indicators'!DZ121</f>
        <v>2</v>
      </c>
      <c r="Q121" s="206">
        <f>'Core Indicators'!EH121</f>
        <v>2</v>
      </c>
      <c r="R121" s="206">
        <f>'Core Indicators'!EP121</f>
        <v>2</v>
      </c>
      <c r="S121" s="165">
        <f t="shared" si="52"/>
        <v>1.7</v>
      </c>
      <c r="T121" s="165">
        <f t="shared" si="53"/>
        <v>1.3333333333333333</v>
      </c>
      <c r="U121" s="205">
        <v>1</v>
      </c>
      <c r="V121" s="205">
        <v>1</v>
      </c>
      <c r="W121" s="205">
        <f>'Core Indicators'!EX121</f>
        <v>3</v>
      </c>
      <c r="X121" s="165">
        <f t="shared" si="54"/>
        <v>2</v>
      </c>
      <c r="Y121" s="205">
        <v>1</v>
      </c>
      <c r="Z121" s="165">
        <f t="shared" si="55"/>
        <v>2</v>
      </c>
      <c r="AA121" s="205">
        <f>'Core Indicators'!FF121</f>
        <v>2</v>
      </c>
      <c r="AB121" s="205">
        <f t="shared" si="56"/>
        <v>2</v>
      </c>
      <c r="AC121" s="186">
        <f>'Core Indicators'!GD121</f>
        <v>2</v>
      </c>
      <c r="AD121" s="186">
        <f>'Core Indicators'!GL121</f>
        <v>2</v>
      </c>
      <c r="AE121" s="186">
        <f>'Core Indicators'!GT121</f>
        <v>2</v>
      </c>
      <c r="AF121" s="186">
        <f>'Core Indicators'!HB121</f>
        <v>2</v>
      </c>
      <c r="AG121" s="186">
        <f t="shared" si="57"/>
        <v>2</v>
      </c>
      <c r="AH121" s="186">
        <f>'Core Indicators'!HJ121</f>
        <v>2</v>
      </c>
      <c r="AI121" s="186">
        <f>'Core Indicators'!HR121</f>
        <v>2</v>
      </c>
      <c r="AJ121" s="186">
        <f t="shared" si="58"/>
        <v>2</v>
      </c>
      <c r="AK121" s="186">
        <f>'Core Indicators'!HZ121</f>
        <v>2</v>
      </c>
      <c r="AL121" s="186">
        <f>'Core Indicators'!IH121</f>
        <v>2</v>
      </c>
      <c r="AM121" s="186">
        <f>'Core Indicators'!IP121</f>
        <v>2</v>
      </c>
      <c r="AN121" s="186">
        <f t="shared" si="59"/>
        <v>2</v>
      </c>
    </row>
    <row r="122" spans="1:40" x14ac:dyDescent="0.25">
      <c r="A122" s="205" t="str">
        <f>Lists!C:C</f>
        <v>TCD005</v>
      </c>
      <c r="B122" s="251">
        <f t="shared" si="45"/>
        <v>2</v>
      </c>
      <c r="C122" s="165">
        <f t="shared" si="46"/>
        <v>0</v>
      </c>
      <c r="D122" s="274">
        <f t="shared" si="47"/>
        <v>2.2000000000000002</v>
      </c>
      <c r="E122" s="205">
        <f>'Core Indicators'!R122</f>
        <v>2</v>
      </c>
      <c r="F122" s="205">
        <f>'Core Indicators'!Z122</f>
        <v>2</v>
      </c>
      <c r="G122" s="165">
        <f t="shared" si="48"/>
        <v>2</v>
      </c>
      <c r="H122" s="205">
        <f>'Core Indicators'!AH122</f>
        <v>2</v>
      </c>
      <c r="I122" s="205">
        <f>'Core Indicators'!AP122</f>
        <v>2</v>
      </c>
      <c r="J122" s="205">
        <f>'Core Indicators'!BN122</f>
        <v>3</v>
      </c>
      <c r="K122" s="205">
        <f t="shared" si="49"/>
        <v>2.5</v>
      </c>
      <c r="L122" s="251">
        <f t="shared" si="50"/>
        <v>2.2999999999999998</v>
      </c>
      <c r="M122" s="274">
        <f t="shared" si="51"/>
        <v>2</v>
      </c>
      <c r="N122" s="206">
        <f>'Core Indicators'!DJ122</f>
        <v>2</v>
      </c>
      <c r="O122" s="206">
        <f>'Core Indicators'!DR122</f>
        <v>2</v>
      </c>
      <c r="P122" s="206">
        <f>'Core Indicators'!DZ122</f>
        <v>2</v>
      </c>
      <c r="Q122" s="206">
        <f>'Core Indicators'!EH122</f>
        <v>2</v>
      </c>
      <c r="R122" s="206">
        <f>'Core Indicators'!EP122</f>
        <v>2</v>
      </c>
      <c r="S122" s="165">
        <f t="shared" si="52"/>
        <v>1.7</v>
      </c>
      <c r="T122" s="165">
        <f t="shared" si="53"/>
        <v>1.3333333333333333</v>
      </c>
      <c r="U122" s="205">
        <v>1</v>
      </c>
      <c r="V122" s="205">
        <v>1</v>
      </c>
      <c r="W122" s="205">
        <f>'Core Indicators'!EX122</f>
        <v>3</v>
      </c>
      <c r="X122" s="165">
        <f t="shared" si="54"/>
        <v>2</v>
      </c>
      <c r="Y122" s="205">
        <v>1</v>
      </c>
      <c r="Z122" s="165">
        <f t="shared" si="55"/>
        <v>2</v>
      </c>
      <c r="AA122" s="205">
        <f>'Core Indicators'!FF122</f>
        <v>2</v>
      </c>
      <c r="AB122" s="205">
        <f t="shared" si="56"/>
        <v>2</v>
      </c>
      <c r="AC122" s="186">
        <f>'Core Indicators'!GD122</f>
        <v>2</v>
      </c>
      <c r="AD122" s="186">
        <f>'Core Indicators'!GL122</f>
        <v>2</v>
      </c>
      <c r="AE122" s="186">
        <f>'Core Indicators'!GT122</f>
        <v>2</v>
      </c>
      <c r="AF122" s="186">
        <f>'Core Indicators'!HB122</f>
        <v>2</v>
      </c>
      <c r="AG122" s="186">
        <f t="shared" si="57"/>
        <v>2</v>
      </c>
      <c r="AH122" s="186">
        <f>'Core Indicators'!HJ122</f>
        <v>2</v>
      </c>
      <c r="AI122" s="186">
        <f>'Core Indicators'!HR122</f>
        <v>2</v>
      </c>
      <c r="AJ122" s="186">
        <f t="shared" si="58"/>
        <v>2</v>
      </c>
      <c r="AK122" s="186">
        <f>'Core Indicators'!HZ122</f>
        <v>2</v>
      </c>
      <c r="AL122" s="186">
        <f>'Core Indicators'!IH122</f>
        <v>2</v>
      </c>
      <c r="AM122" s="186">
        <f>'Core Indicators'!IP122</f>
        <v>2</v>
      </c>
      <c r="AN122" s="186">
        <f t="shared" si="59"/>
        <v>2</v>
      </c>
    </row>
    <row r="123" spans="1:40" x14ac:dyDescent="0.25">
      <c r="A123" s="205" t="str">
        <f>Lists!C:C</f>
        <v>TCD006</v>
      </c>
      <c r="B123" s="251">
        <f t="shared" si="45"/>
        <v>2.5</v>
      </c>
      <c r="C123" s="165">
        <f t="shared" si="46"/>
        <v>0</v>
      </c>
      <c r="D123" s="274">
        <f t="shared" si="47"/>
        <v>2.7</v>
      </c>
      <c r="E123" s="205">
        <f>'Core Indicators'!R123</f>
        <v>2</v>
      </c>
      <c r="F123" s="205">
        <f>'Core Indicators'!Z123</f>
        <v>3</v>
      </c>
      <c r="G123" s="165">
        <f t="shared" si="48"/>
        <v>2.5</v>
      </c>
      <c r="H123" s="205">
        <f>'Core Indicators'!AH123</f>
        <v>3</v>
      </c>
      <c r="I123" s="205">
        <f>'Core Indicators'!AP123</f>
        <v>2</v>
      </c>
      <c r="J123" s="205">
        <f>'Core Indicators'!BN123</f>
        <v>3</v>
      </c>
      <c r="K123" s="205">
        <f t="shared" si="49"/>
        <v>2.5</v>
      </c>
      <c r="L123" s="251">
        <f t="shared" si="50"/>
        <v>2.8</v>
      </c>
      <c r="M123" s="274">
        <f t="shared" si="51"/>
        <v>3</v>
      </c>
      <c r="N123" s="206">
        <f>'Core Indicators'!DJ123</f>
        <v>3</v>
      </c>
      <c r="O123" s="206">
        <f>'Core Indicators'!DR123</f>
        <v>3</v>
      </c>
      <c r="P123" s="206">
        <f>'Core Indicators'!DZ123</f>
        <v>3</v>
      </c>
      <c r="Q123" s="206">
        <f>'Core Indicators'!EH123</f>
        <v>3</v>
      </c>
      <c r="R123" s="206">
        <f>'Core Indicators'!EP123</f>
        <v>3</v>
      </c>
      <c r="S123" s="165">
        <f t="shared" si="52"/>
        <v>1.4</v>
      </c>
      <c r="T123" s="165">
        <f t="shared" si="53"/>
        <v>1.3333333333333333</v>
      </c>
      <c r="U123" s="205">
        <v>1</v>
      </c>
      <c r="V123" s="205">
        <v>1</v>
      </c>
      <c r="W123" s="205">
        <f>'Core Indicators'!EX123</f>
        <v>3</v>
      </c>
      <c r="X123" s="165">
        <f t="shared" si="54"/>
        <v>2</v>
      </c>
      <c r="Y123" s="205">
        <v>1</v>
      </c>
      <c r="Z123" s="165">
        <f t="shared" si="55"/>
        <v>1.5</v>
      </c>
      <c r="AA123" s="205">
        <f>'Core Indicators'!FF123</f>
        <v>1</v>
      </c>
      <c r="AB123" s="205">
        <f t="shared" si="56"/>
        <v>2</v>
      </c>
      <c r="AC123" s="186">
        <f>'Core Indicators'!GD123</f>
        <v>2</v>
      </c>
      <c r="AD123" s="186">
        <f>'Core Indicators'!GL123</f>
        <v>2</v>
      </c>
      <c r="AE123" s="186">
        <f>'Core Indicators'!GT123</f>
        <v>2</v>
      </c>
      <c r="AF123" s="186">
        <f>'Core Indicators'!HB123</f>
        <v>2</v>
      </c>
      <c r="AG123" s="186">
        <f t="shared" si="57"/>
        <v>2</v>
      </c>
      <c r="AH123" s="186">
        <f>'Core Indicators'!HJ123</f>
        <v>2</v>
      </c>
      <c r="AI123" s="186">
        <f>'Core Indicators'!HR123</f>
        <v>2</v>
      </c>
      <c r="AJ123" s="186">
        <f t="shared" si="58"/>
        <v>2</v>
      </c>
      <c r="AK123" s="186">
        <f>'Core Indicators'!HZ123</f>
        <v>2</v>
      </c>
      <c r="AL123" s="186">
        <f>'Core Indicators'!IH123</f>
        <v>2</v>
      </c>
      <c r="AM123" s="186">
        <f>'Core Indicators'!IP123</f>
        <v>2</v>
      </c>
      <c r="AN123" s="186">
        <f t="shared" si="59"/>
        <v>2</v>
      </c>
    </row>
    <row r="124" spans="1:40" x14ac:dyDescent="0.25">
      <c r="A124" s="205" t="str">
        <f>Lists!C:C</f>
        <v>THA001</v>
      </c>
      <c r="B124" s="251">
        <f t="shared" si="45"/>
        <v>1.9</v>
      </c>
      <c r="C124" s="165">
        <f t="shared" si="46"/>
        <v>0</v>
      </c>
      <c r="D124" s="274">
        <f t="shared" si="47"/>
        <v>2</v>
      </c>
      <c r="E124" s="205">
        <f>'Core Indicators'!R124</f>
        <v>2</v>
      </c>
      <c r="F124" s="205">
        <f>'Core Indicators'!Z124</f>
        <v>2</v>
      </c>
      <c r="G124" s="165">
        <f t="shared" si="48"/>
        <v>2</v>
      </c>
      <c r="H124" s="205">
        <f>'Core Indicators'!AH124</f>
        <v>2</v>
      </c>
      <c r="I124" s="205">
        <f>'Core Indicators'!AP124</f>
        <v>2</v>
      </c>
      <c r="J124" s="205">
        <f>'Core Indicators'!BN124</f>
        <v>2</v>
      </c>
      <c r="K124" s="205">
        <f t="shared" si="49"/>
        <v>2</v>
      </c>
      <c r="L124" s="251">
        <f t="shared" si="50"/>
        <v>2</v>
      </c>
      <c r="M124" s="274">
        <f t="shared" si="51"/>
        <v>2</v>
      </c>
      <c r="N124" s="206">
        <f>'Core Indicators'!DJ124</f>
        <v>2</v>
      </c>
      <c r="O124" s="206" t="str">
        <f>'Core Indicators'!DR124</f>
        <v>x</v>
      </c>
      <c r="P124" s="206">
        <f>'Core Indicators'!DZ124</f>
        <v>2</v>
      </c>
      <c r="Q124" s="206">
        <f>'Core Indicators'!EH124</f>
        <v>2</v>
      </c>
      <c r="R124" s="206">
        <f>'Core Indicators'!EP124</f>
        <v>2</v>
      </c>
      <c r="S124" s="165">
        <f t="shared" si="52"/>
        <v>1.6</v>
      </c>
      <c r="T124" s="165">
        <f t="shared" si="53"/>
        <v>1.1666666666666667</v>
      </c>
      <c r="U124" s="205">
        <v>1</v>
      </c>
      <c r="V124" s="205">
        <v>1</v>
      </c>
      <c r="W124" s="205">
        <f>'Core Indicators'!EX124</f>
        <v>2</v>
      </c>
      <c r="X124" s="165">
        <f t="shared" si="54"/>
        <v>1.5</v>
      </c>
      <c r="Y124" s="205">
        <v>1</v>
      </c>
      <c r="Z124" s="165">
        <f t="shared" si="55"/>
        <v>2</v>
      </c>
      <c r="AA124" s="205">
        <f>'Core Indicators'!FF124</f>
        <v>2</v>
      </c>
      <c r="AB124" s="205">
        <f t="shared" si="56"/>
        <v>2</v>
      </c>
      <c r="AC124" s="186">
        <f>'Core Indicators'!GD124</f>
        <v>2</v>
      </c>
      <c r="AD124" s="186">
        <f>'Core Indicators'!GL124</f>
        <v>2</v>
      </c>
      <c r="AE124" s="186">
        <f>'Core Indicators'!GT124</f>
        <v>2</v>
      </c>
      <c r="AF124" s="186">
        <f>'Core Indicators'!HB124</f>
        <v>2</v>
      </c>
      <c r="AG124" s="186">
        <f t="shared" si="57"/>
        <v>2</v>
      </c>
      <c r="AH124" s="186">
        <f>'Core Indicators'!HJ124</f>
        <v>2</v>
      </c>
      <c r="AI124" s="186">
        <f>'Core Indicators'!HR124</f>
        <v>2</v>
      </c>
      <c r="AJ124" s="186">
        <f t="shared" si="58"/>
        <v>2</v>
      </c>
      <c r="AK124" s="186">
        <f>'Core Indicators'!HZ124</f>
        <v>2</v>
      </c>
      <c r="AL124" s="186">
        <f>'Core Indicators'!IH124</f>
        <v>2</v>
      </c>
      <c r="AM124" s="186">
        <f>'Core Indicators'!IP124</f>
        <v>2</v>
      </c>
      <c r="AN124" s="186">
        <f t="shared" si="59"/>
        <v>2</v>
      </c>
    </row>
    <row r="125" spans="1:40" x14ac:dyDescent="0.25">
      <c r="A125" s="205" t="str">
        <f>Lists!C:C</f>
        <v>THA002</v>
      </c>
      <c r="B125" s="251" t="str">
        <f t="shared" si="45"/>
        <v>x</v>
      </c>
      <c r="C125" s="165">
        <f t="shared" si="46"/>
        <v>3</v>
      </c>
      <c r="D125" s="274">
        <f t="shared" si="47"/>
        <v>2</v>
      </c>
      <c r="E125" s="205">
        <f>'Core Indicators'!R125</f>
        <v>2</v>
      </c>
      <c r="F125" s="205">
        <f>'Core Indicators'!Z125</f>
        <v>2</v>
      </c>
      <c r="G125" s="165">
        <f t="shared" si="48"/>
        <v>2</v>
      </c>
      <c r="H125" s="205" t="str">
        <f>'Core Indicators'!AH125</f>
        <v>x</v>
      </c>
      <c r="I125" s="205" t="str">
        <f>'Core Indicators'!AP125</f>
        <v>x</v>
      </c>
      <c r="J125" s="205">
        <f>'Core Indicators'!BN125</f>
        <v>2</v>
      </c>
      <c r="K125" s="205">
        <f t="shared" si="49"/>
        <v>2</v>
      </c>
      <c r="L125" s="251">
        <f t="shared" si="50"/>
        <v>2</v>
      </c>
      <c r="M125" s="274" t="str">
        <f t="shared" si="51"/>
        <v>x</v>
      </c>
      <c r="N125" s="206" t="str">
        <f>'Core Indicators'!DJ125</f>
        <v>x</v>
      </c>
      <c r="O125" s="206" t="str">
        <f>'Core Indicators'!DR125</f>
        <v>x</v>
      </c>
      <c r="P125" s="206" t="str">
        <f>'Core Indicators'!DZ125</f>
        <v>x</v>
      </c>
      <c r="Q125" s="206" t="str">
        <f>'Core Indicators'!EH125</f>
        <v>x</v>
      </c>
      <c r="R125" s="206" t="str">
        <f>'Core Indicators'!EP125</f>
        <v>x</v>
      </c>
      <c r="S125" s="165">
        <f t="shared" si="52"/>
        <v>1.6</v>
      </c>
      <c r="T125" s="165">
        <f t="shared" si="53"/>
        <v>1.1666666666666667</v>
      </c>
      <c r="U125" s="205">
        <v>1</v>
      </c>
      <c r="V125" s="205">
        <v>1</v>
      </c>
      <c r="W125" s="205">
        <f>'Core Indicators'!EX125</f>
        <v>2</v>
      </c>
      <c r="X125" s="165">
        <f t="shared" si="54"/>
        <v>1.5</v>
      </c>
      <c r="Y125" s="205">
        <v>1</v>
      </c>
      <c r="Z125" s="165">
        <f t="shared" si="55"/>
        <v>2</v>
      </c>
      <c r="AA125" s="205">
        <f>'Core Indicators'!FF125</f>
        <v>2</v>
      </c>
      <c r="AB125" s="205">
        <f t="shared" si="56"/>
        <v>2</v>
      </c>
      <c r="AC125" s="186">
        <f>'Core Indicators'!GD125</f>
        <v>2</v>
      </c>
      <c r="AD125" s="186">
        <f>'Core Indicators'!GL125</f>
        <v>2</v>
      </c>
      <c r="AE125" s="186">
        <f>'Core Indicators'!GT125</f>
        <v>2</v>
      </c>
      <c r="AF125" s="186">
        <f>'Core Indicators'!HB125</f>
        <v>2</v>
      </c>
      <c r="AG125" s="186">
        <f t="shared" si="57"/>
        <v>2</v>
      </c>
      <c r="AH125" s="186">
        <f>'Core Indicators'!HJ125</f>
        <v>2</v>
      </c>
      <c r="AI125" s="186">
        <f>'Core Indicators'!HR125</f>
        <v>2</v>
      </c>
      <c r="AJ125" s="186">
        <f t="shared" si="58"/>
        <v>2</v>
      </c>
      <c r="AK125" s="186">
        <f>'Core Indicators'!HZ125</f>
        <v>2</v>
      </c>
      <c r="AL125" s="186">
        <f>'Core Indicators'!IH125</f>
        <v>2</v>
      </c>
      <c r="AM125" s="186">
        <f>'Core Indicators'!IP125</f>
        <v>2</v>
      </c>
      <c r="AN125" s="186">
        <f t="shared" si="59"/>
        <v>2</v>
      </c>
    </row>
    <row r="126" spans="1:40" x14ac:dyDescent="0.25">
      <c r="A126" s="205" t="str">
        <f>Lists!C:C</f>
        <v>THA003</v>
      </c>
      <c r="B126" s="251">
        <f t="shared" si="45"/>
        <v>1.9</v>
      </c>
      <c r="C126" s="165">
        <f t="shared" si="46"/>
        <v>1</v>
      </c>
      <c r="D126" s="274">
        <f t="shared" si="47"/>
        <v>2</v>
      </c>
      <c r="E126" s="205">
        <f>'Core Indicators'!R126</f>
        <v>2</v>
      </c>
      <c r="F126" s="205">
        <f>'Core Indicators'!Z126</f>
        <v>2</v>
      </c>
      <c r="G126" s="165">
        <f t="shared" si="48"/>
        <v>2</v>
      </c>
      <c r="H126" s="205">
        <f>'Core Indicators'!AH126</f>
        <v>2</v>
      </c>
      <c r="I126" s="205">
        <f>'Core Indicators'!AP126</f>
        <v>2</v>
      </c>
      <c r="J126" s="205" t="str">
        <f>'Core Indicators'!BN126</f>
        <v>x</v>
      </c>
      <c r="K126" s="205">
        <f t="shared" si="49"/>
        <v>2</v>
      </c>
      <c r="L126" s="251">
        <f t="shared" si="50"/>
        <v>2</v>
      </c>
      <c r="M126" s="274">
        <f t="shared" si="51"/>
        <v>2</v>
      </c>
      <c r="N126" s="206">
        <f>'Core Indicators'!DJ126</f>
        <v>2</v>
      </c>
      <c r="O126" s="206">
        <f>'Core Indicators'!DR126</f>
        <v>2</v>
      </c>
      <c r="P126" s="206">
        <f>'Core Indicators'!DZ126</f>
        <v>2</v>
      </c>
      <c r="Q126" s="206">
        <f>'Core Indicators'!EH126</f>
        <v>2</v>
      </c>
      <c r="R126" s="206">
        <f>'Core Indicators'!EP126</f>
        <v>2</v>
      </c>
      <c r="S126" s="165">
        <f t="shared" si="52"/>
        <v>1.6</v>
      </c>
      <c r="T126" s="165">
        <f t="shared" si="53"/>
        <v>1.1666666666666667</v>
      </c>
      <c r="U126" s="205">
        <v>1</v>
      </c>
      <c r="V126" s="205">
        <v>1</v>
      </c>
      <c r="W126" s="205">
        <f>'Core Indicators'!EX126</f>
        <v>2</v>
      </c>
      <c r="X126" s="165">
        <f t="shared" si="54"/>
        <v>1.5</v>
      </c>
      <c r="Y126" s="205">
        <v>1</v>
      </c>
      <c r="Z126" s="165">
        <f t="shared" si="55"/>
        <v>2</v>
      </c>
      <c r="AA126" s="205">
        <f>'Core Indicators'!FF126</f>
        <v>2</v>
      </c>
      <c r="AB126" s="205">
        <f t="shared" si="56"/>
        <v>2</v>
      </c>
      <c r="AC126" s="186">
        <f>'Core Indicators'!GD126</f>
        <v>2</v>
      </c>
      <c r="AD126" s="186">
        <f>'Core Indicators'!GL126</f>
        <v>2</v>
      </c>
      <c r="AE126" s="186">
        <f>'Core Indicators'!GT126</f>
        <v>2</v>
      </c>
      <c r="AF126" s="186">
        <f>'Core Indicators'!HB126</f>
        <v>2</v>
      </c>
      <c r="AG126" s="186">
        <f t="shared" si="57"/>
        <v>2</v>
      </c>
      <c r="AH126" s="186">
        <f>'Core Indicators'!HJ126</f>
        <v>2</v>
      </c>
      <c r="AI126" s="186">
        <f>'Core Indicators'!HR126</f>
        <v>2</v>
      </c>
      <c r="AJ126" s="186">
        <f t="shared" si="58"/>
        <v>2</v>
      </c>
      <c r="AK126" s="186">
        <f>'Core Indicators'!HZ126</f>
        <v>2</v>
      </c>
      <c r="AL126" s="186">
        <f>'Core Indicators'!IH126</f>
        <v>2</v>
      </c>
      <c r="AM126" s="186">
        <f>'Core Indicators'!IP126</f>
        <v>2</v>
      </c>
      <c r="AN126" s="186">
        <f t="shared" si="59"/>
        <v>2</v>
      </c>
    </row>
    <row r="127" spans="1:40" x14ac:dyDescent="0.25">
      <c r="A127" s="205" t="str">
        <f>Lists!C:C</f>
        <v>TON002</v>
      </c>
      <c r="B127" s="251">
        <f t="shared" si="45"/>
        <v>1.2</v>
      </c>
      <c r="C127" s="165">
        <f t="shared" si="46"/>
        <v>1</v>
      </c>
      <c r="D127" s="274">
        <f t="shared" si="47"/>
        <v>1.4</v>
      </c>
      <c r="E127" s="205">
        <f>'Core Indicators'!R127</f>
        <v>1</v>
      </c>
      <c r="F127" s="205">
        <f>'Core Indicators'!Z127</f>
        <v>1</v>
      </c>
      <c r="G127" s="165">
        <f t="shared" si="48"/>
        <v>1</v>
      </c>
      <c r="H127" s="205">
        <f>'Core Indicators'!AH127</f>
        <v>1</v>
      </c>
      <c r="I127" s="205">
        <f>'Core Indicators'!AP127</f>
        <v>1</v>
      </c>
      <c r="J127" s="205">
        <f>'Core Indicators'!BN127</f>
        <v>3</v>
      </c>
      <c r="K127" s="205">
        <f t="shared" si="49"/>
        <v>2.1</v>
      </c>
      <c r="L127" s="251">
        <f t="shared" si="50"/>
        <v>1.6</v>
      </c>
      <c r="M127" s="274">
        <f t="shared" si="51"/>
        <v>1</v>
      </c>
      <c r="N127" s="206">
        <f>'Core Indicators'!DJ127</f>
        <v>1</v>
      </c>
      <c r="O127" s="206">
        <f>'Core Indicators'!DR127</f>
        <v>1</v>
      </c>
      <c r="P127" s="206">
        <f>'Core Indicators'!DZ127</f>
        <v>1</v>
      </c>
      <c r="Q127" s="206">
        <f>'Core Indicators'!EH127</f>
        <v>1</v>
      </c>
      <c r="R127" s="206">
        <f>'Core Indicators'!EP127</f>
        <v>1</v>
      </c>
      <c r="S127" s="165">
        <f t="shared" si="52"/>
        <v>1.5</v>
      </c>
      <c r="T127" s="165">
        <f t="shared" si="53"/>
        <v>1</v>
      </c>
      <c r="U127" s="205">
        <v>1</v>
      </c>
      <c r="V127" s="205">
        <v>1</v>
      </c>
      <c r="W127" s="205" t="str">
        <f>'Core Indicators'!EX127</f>
        <v>x</v>
      </c>
      <c r="X127" s="165">
        <f t="shared" si="54"/>
        <v>1</v>
      </c>
      <c r="Y127" s="205">
        <v>1</v>
      </c>
      <c r="Z127" s="165">
        <f t="shared" si="55"/>
        <v>2</v>
      </c>
      <c r="AA127" s="205">
        <f>'Core Indicators'!FF127</f>
        <v>2</v>
      </c>
      <c r="AB127" s="205">
        <f t="shared" si="56"/>
        <v>2</v>
      </c>
      <c r="AC127" s="186">
        <f>'Core Indicators'!GD127</f>
        <v>2</v>
      </c>
      <c r="AD127" s="186">
        <f>'Core Indicators'!GL127</f>
        <v>2</v>
      </c>
      <c r="AE127" s="186">
        <f>'Core Indicators'!GT127</f>
        <v>2</v>
      </c>
      <c r="AF127" s="186">
        <f>'Core Indicators'!HB127</f>
        <v>2</v>
      </c>
      <c r="AG127" s="186">
        <f t="shared" si="57"/>
        <v>2</v>
      </c>
      <c r="AH127" s="186">
        <f>'Core Indicators'!HJ127</f>
        <v>2</v>
      </c>
      <c r="AI127" s="186">
        <f>'Core Indicators'!HR127</f>
        <v>2</v>
      </c>
      <c r="AJ127" s="186">
        <f t="shared" si="58"/>
        <v>2</v>
      </c>
      <c r="AK127" s="186">
        <f>'Core Indicators'!HZ127</f>
        <v>2</v>
      </c>
      <c r="AL127" s="186">
        <f>'Core Indicators'!IH127</f>
        <v>2</v>
      </c>
      <c r="AM127" s="186">
        <f>'Core Indicators'!IP127</f>
        <v>2</v>
      </c>
      <c r="AN127" s="186">
        <f t="shared" si="59"/>
        <v>2</v>
      </c>
    </row>
    <row r="128" spans="1:40" x14ac:dyDescent="0.25">
      <c r="A128" s="205" t="str">
        <f>Lists!C:C</f>
        <v>TTO002</v>
      </c>
      <c r="B128" s="251">
        <f t="shared" si="45"/>
        <v>2.2999999999999998</v>
      </c>
      <c r="C128" s="165">
        <f t="shared" si="46"/>
        <v>0</v>
      </c>
      <c r="D128" s="274">
        <f t="shared" si="47"/>
        <v>2</v>
      </c>
      <c r="E128" s="205">
        <f>'Core Indicators'!R128</f>
        <v>2</v>
      </c>
      <c r="F128" s="205">
        <f>'Core Indicators'!Z128</f>
        <v>2</v>
      </c>
      <c r="G128" s="165">
        <f t="shared" si="48"/>
        <v>2</v>
      </c>
      <c r="H128" s="205">
        <f>'Core Indicators'!AH128</f>
        <v>2</v>
      </c>
      <c r="I128" s="205">
        <f>'Core Indicators'!AP128</f>
        <v>2</v>
      </c>
      <c r="J128" s="205">
        <f>'Core Indicators'!BN128</f>
        <v>2</v>
      </c>
      <c r="K128" s="205">
        <f t="shared" si="49"/>
        <v>2</v>
      </c>
      <c r="L128" s="251">
        <f t="shared" si="50"/>
        <v>2</v>
      </c>
      <c r="M128" s="274">
        <f t="shared" si="51"/>
        <v>2.8</v>
      </c>
      <c r="N128" s="206">
        <f>'Core Indicators'!DJ128</f>
        <v>2</v>
      </c>
      <c r="O128" s="206">
        <f>'Core Indicators'!DR128</f>
        <v>3</v>
      </c>
      <c r="P128" s="206">
        <f>'Core Indicators'!DZ128</f>
        <v>3</v>
      </c>
      <c r="Q128" s="206">
        <f>'Core Indicators'!EH128</f>
        <v>3</v>
      </c>
      <c r="R128" s="206">
        <f>'Core Indicators'!EP128</f>
        <v>3</v>
      </c>
      <c r="S128" s="165">
        <f t="shared" si="52"/>
        <v>1.6</v>
      </c>
      <c r="T128" s="165">
        <f t="shared" si="53"/>
        <v>1.1666666666666667</v>
      </c>
      <c r="U128" s="205">
        <v>1</v>
      </c>
      <c r="V128" s="205">
        <v>1</v>
      </c>
      <c r="W128" s="205">
        <f>'Core Indicators'!EX128</f>
        <v>2</v>
      </c>
      <c r="X128" s="165">
        <f t="shared" si="54"/>
        <v>1.5</v>
      </c>
      <c r="Y128" s="205">
        <v>1</v>
      </c>
      <c r="Z128" s="165">
        <f t="shared" si="55"/>
        <v>2</v>
      </c>
      <c r="AA128" s="205">
        <f>'Core Indicators'!FF128</f>
        <v>2</v>
      </c>
      <c r="AB128" s="205">
        <f t="shared" si="56"/>
        <v>2</v>
      </c>
      <c r="AC128" s="186">
        <f>'Core Indicators'!GD128</f>
        <v>2</v>
      </c>
      <c r="AD128" s="186">
        <f>'Core Indicators'!GL128</f>
        <v>2</v>
      </c>
      <c r="AE128" s="186">
        <f>'Core Indicators'!GT128</f>
        <v>2</v>
      </c>
      <c r="AF128" s="186">
        <f>'Core Indicators'!HB128</f>
        <v>2</v>
      </c>
      <c r="AG128" s="186">
        <f t="shared" si="57"/>
        <v>2</v>
      </c>
      <c r="AH128" s="186">
        <f>'Core Indicators'!HJ128</f>
        <v>2</v>
      </c>
      <c r="AI128" s="186">
        <f>'Core Indicators'!HR128</f>
        <v>2</v>
      </c>
      <c r="AJ128" s="186">
        <f t="shared" si="58"/>
        <v>2</v>
      </c>
      <c r="AK128" s="186">
        <f>'Core Indicators'!HZ128</f>
        <v>2</v>
      </c>
      <c r="AL128" s="186">
        <f>'Core Indicators'!IH128</f>
        <v>2</v>
      </c>
      <c r="AM128" s="186">
        <f>'Core Indicators'!IP128</f>
        <v>2</v>
      </c>
      <c r="AN128" s="186">
        <f t="shared" si="59"/>
        <v>2</v>
      </c>
    </row>
    <row r="129" spans="1:40" x14ac:dyDescent="0.25">
      <c r="A129" s="205" t="str">
        <f>Lists!C:C</f>
        <v>TUN002</v>
      </c>
      <c r="B129" s="251">
        <f t="shared" si="45"/>
        <v>1.8</v>
      </c>
      <c r="C129" s="165">
        <f t="shared" si="46"/>
        <v>2</v>
      </c>
      <c r="D129" s="274">
        <f t="shared" si="47"/>
        <v>1.8</v>
      </c>
      <c r="E129" s="205">
        <f>'Core Indicators'!R129</f>
        <v>1</v>
      </c>
      <c r="F129" s="205">
        <f>'Core Indicators'!Z129</f>
        <v>2</v>
      </c>
      <c r="G129" s="165">
        <f t="shared" si="48"/>
        <v>1.5</v>
      </c>
      <c r="H129" s="205" t="str">
        <f>'Core Indicators'!AH129</f>
        <v>x</v>
      </c>
      <c r="I129" s="205" t="str">
        <f>'Core Indicators'!AP129</f>
        <v>x</v>
      </c>
      <c r="J129" s="205">
        <f>'Core Indicators'!BN129</f>
        <v>2</v>
      </c>
      <c r="K129" s="205">
        <f t="shared" si="49"/>
        <v>2</v>
      </c>
      <c r="L129" s="251">
        <f t="shared" si="50"/>
        <v>2</v>
      </c>
      <c r="M129" s="274">
        <f t="shared" si="51"/>
        <v>2</v>
      </c>
      <c r="N129" s="206">
        <f>'Core Indicators'!DJ129</f>
        <v>2</v>
      </c>
      <c r="O129" s="206">
        <f>'Core Indicators'!DR129</f>
        <v>2</v>
      </c>
      <c r="P129" s="206">
        <f>'Core Indicators'!DZ129</f>
        <v>2</v>
      </c>
      <c r="Q129" s="206">
        <f>'Core Indicators'!EH129</f>
        <v>2</v>
      </c>
      <c r="R129" s="206">
        <f>'Core Indicators'!EP129</f>
        <v>2</v>
      </c>
      <c r="S129" s="165">
        <f t="shared" si="52"/>
        <v>1.6</v>
      </c>
      <c r="T129" s="165">
        <f t="shared" si="53"/>
        <v>1.1666666666666667</v>
      </c>
      <c r="U129" s="205">
        <v>1</v>
      </c>
      <c r="V129" s="205">
        <v>1</v>
      </c>
      <c r="W129" s="205">
        <f>'Core Indicators'!EX129</f>
        <v>2</v>
      </c>
      <c r="X129" s="165">
        <f t="shared" si="54"/>
        <v>1.5</v>
      </c>
      <c r="Y129" s="205">
        <v>1</v>
      </c>
      <c r="Z129" s="165">
        <f t="shared" si="55"/>
        <v>2</v>
      </c>
      <c r="AA129" s="205">
        <f>'Core Indicators'!FF129</f>
        <v>2</v>
      </c>
      <c r="AB129" s="205">
        <f t="shared" si="56"/>
        <v>2</v>
      </c>
      <c r="AC129" s="186">
        <f>'Core Indicators'!GD129</f>
        <v>2</v>
      </c>
      <c r="AD129" s="186">
        <f>'Core Indicators'!GL129</f>
        <v>2</v>
      </c>
      <c r="AE129" s="186">
        <f>'Core Indicators'!GT129</f>
        <v>2</v>
      </c>
      <c r="AF129" s="186">
        <f>'Core Indicators'!HB129</f>
        <v>2</v>
      </c>
      <c r="AG129" s="186">
        <f t="shared" si="57"/>
        <v>2</v>
      </c>
      <c r="AH129" s="186">
        <f>'Core Indicators'!HJ129</f>
        <v>2</v>
      </c>
      <c r="AI129" s="186">
        <f>'Core Indicators'!HR129</f>
        <v>2</v>
      </c>
      <c r="AJ129" s="186">
        <f t="shared" si="58"/>
        <v>2</v>
      </c>
      <c r="AK129" s="186">
        <f>'Core Indicators'!HZ129</f>
        <v>2</v>
      </c>
      <c r="AL129" s="186">
        <f>'Core Indicators'!IH129</f>
        <v>2</v>
      </c>
      <c r="AM129" s="186">
        <f>'Core Indicators'!IP129</f>
        <v>2</v>
      </c>
      <c r="AN129" s="186">
        <f t="shared" si="59"/>
        <v>2</v>
      </c>
    </row>
    <row r="130" spans="1:40" x14ac:dyDescent="0.25">
      <c r="A130" s="205" t="str">
        <f>Lists!C:C</f>
        <v>TUR001</v>
      </c>
      <c r="B130" s="251">
        <f t="shared" si="45"/>
        <v>2</v>
      </c>
      <c r="C130" s="165">
        <f t="shared" si="46"/>
        <v>0</v>
      </c>
      <c r="D130" s="274">
        <f t="shared" si="47"/>
        <v>2.2000000000000002</v>
      </c>
      <c r="E130" s="205">
        <f>'Core Indicators'!R130</f>
        <v>2</v>
      </c>
      <c r="F130" s="205">
        <f>'Core Indicators'!Z130</f>
        <v>2</v>
      </c>
      <c r="G130" s="165">
        <f t="shared" si="48"/>
        <v>2</v>
      </c>
      <c r="H130" s="205">
        <f>'Core Indicators'!AH130</f>
        <v>2</v>
      </c>
      <c r="I130" s="205">
        <f>'Core Indicators'!AP130</f>
        <v>2</v>
      </c>
      <c r="J130" s="205">
        <f>'Core Indicators'!BN130</f>
        <v>3</v>
      </c>
      <c r="K130" s="205">
        <f t="shared" si="49"/>
        <v>2.5</v>
      </c>
      <c r="L130" s="251">
        <f t="shared" si="50"/>
        <v>2.2999999999999998</v>
      </c>
      <c r="M130" s="274">
        <f t="shared" si="51"/>
        <v>2</v>
      </c>
      <c r="N130" s="206">
        <f>'Core Indicators'!DJ130</f>
        <v>2</v>
      </c>
      <c r="O130" s="206">
        <f>'Core Indicators'!DR130</f>
        <v>2</v>
      </c>
      <c r="P130" s="206">
        <f>'Core Indicators'!DZ130</f>
        <v>2</v>
      </c>
      <c r="Q130" s="206">
        <f>'Core Indicators'!EH130</f>
        <v>2</v>
      </c>
      <c r="R130" s="206">
        <f>'Core Indicators'!EP130</f>
        <v>2</v>
      </c>
      <c r="S130" s="165">
        <f t="shared" si="52"/>
        <v>1.7</v>
      </c>
      <c r="T130" s="165">
        <f t="shared" si="53"/>
        <v>1.3333333333333333</v>
      </c>
      <c r="U130" s="205">
        <v>1</v>
      </c>
      <c r="V130" s="205">
        <v>1</v>
      </c>
      <c r="W130" s="205">
        <f>'Core Indicators'!EX130</f>
        <v>3</v>
      </c>
      <c r="X130" s="165">
        <f t="shared" si="54"/>
        <v>2</v>
      </c>
      <c r="Y130" s="205">
        <v>1</v>
      </c>
      <c r="Z130" s="165">
        <f t="shared" si="55"/>
        <v>2</v>
      </c>
      <c r="AA130" s="205">
        <f>'Core Indicators'!FF130</f>
        <v>2</v>
      </c>
      <c r="AB130" s="205">
        <f t="shared" si="56"/>
        <v>2</v>
      </c>
      <c r="AC130" s="186">
        <f>'Core Indicators'!GD130</f>
        <v>2</v>
      </c>
      <c r="AD130" s="186">
        <f>'Core Indicators'!GL130</f>
        <v>2</v>
      </c>
      <c r="AE130" s="186">
        <f>'Core Indicators'!GT130</f>
        <v>2</v>
      </c>
      <c r="AF130" s="186">
        <f>'Core Indicators'!HB130</f>
        <v>2</v>
      </c>
      <c r="AG130" s="186">
        <f t="shared" si="57"/>
        <v>2</v>
      </c>
      <c r="AH130" s="186">
        <f>'Core Indicators'!HJ130</f>
        <v>2</v>
      </c>
      <c r="AI130" s="186">
        <f>'Core Indicators'!HR130</f>
        <v>2</v>
      </c>
      <c r="AJ130" s="186">
        <f t="shared" si="58"/>
        <v>2</v>
      </c>
      <c r="AK130" s="186">
        <f>'Core Indicators'!HZ130</f>
        <v>2</v>
      </c>
      <c r="AL130" s="186">
        <f>'Core Indicators'!IH130</f>
        <v>2</v>
      </c>
      <c r="AM130" s="186">
        <f>'Core Indicators'!IP130</f>
        <v>2</v>
      </c>
      <c r="AN130" s="186">
        <f t="shared" si="59"/>
        <v>2</v>
      </c>
    </row>
    <row r="131" spans="1:40" x14ac:dyDescent="0.25">
      <c r="A131" s="205" t="str">
        <f>Lists!C:C</f>
        <v>TUR002</v>
      </c>
      <c r="B131" s="251">
        <f t="shared" ref="B131:B141" si="60">IF(OR(M131="x",D131="x"),"x",ROUND((5-GEOMEAN(((5-D131)/5*4+1),((5-M131)/5*4+1),((5-M131)/5*4+1)))/4*3.5+S131*0.3,1))</f>
        <v>1.9</v>
      </c>
      <c r="C131" s="165">
        <f t="shared" ref="C131:C141" si="61">COUNTIF(E131:F131,"x")+COUNTIF(H131:I131,"x")+COUNTIF(J131:J131,"x")+COUNTIF(M131,"x")+COUNTIF(U131:W131,"x")+COUNTIF(Y131:AB131,"x")</f>
        <v>1</v>
      </c>
      <c r="D131" s="274">
        <f t="shared" ref="D131:D141" si="62">IF(OR(L131="x",G131="x"),"x",ROUND((5-GEOMEAN(((5-L131)/5*4+1),((5-L131)/5*4+1),((5-G131)/5*4+1)))/4*5,1))</f>
        <v>2</v>
      </c>
      <c r="E131" s="205">
        <f>'Core Indicators'!R131</f>
        <v>2</v>
      </c>
      <c r="F131" s="205">
        <f>'Core Indicators'!Z131</f>
        <v>2</v>
      </c>
      <c r="G131" s="165">
        <f t="shared" ref="G131:G141" si="63">IF(AND(F131="x",E131="x"),"x",IF(OR(F131="x",E131="x"),AVERAGE(E131,F131),ROUND((10-GEOMEAN(((10-E131)/10*9+1),((10-F131)/10*9+1)))/9*10,1)))</f>
        <v>2</v>
      </c>
      <c r="H131" s="205">
        <f>'Core Indicators'!AH131</f>
        <v>2</v>
      </c>
      <c r="I131" s="205">
        <f>'Core Indicators'!AP131</f>
        <v>2</v>
      </c>
      <c r="J131" s="205" t="str">
        <f>'Core Indicators'!BN131</f>
        <v>x</v>
      </c>
      <c r="K131" s="205">
        <f t="shared" ref="K131:K141" si="64">IF(AND(J131="x",I131="x"),"x",IF(OR(J131="x",I131="x"),AVERAGE(I131,J131),ROUND((10-GEOMEAN(((10-I131)/10*9+1),((10-J131)/10*9+1)))/9*10,1)))</f>
        <v>2</v>
      </c>
      <c r="L131" s="251">
        <f t="shared" ref="L131:L141" si="65">IF(AND(H131="x",K131="x"),"x",IF(OR(H131="x",K131="x"),AVERAGE(H131,K131),ROUND((10-GEOMEAN(((10-H131)/10*9+1),((10-K131)/10*9+1)))/9*10,1)))</f>
        <v>2</v>
      </c>
      <c r="M131" s="274">
        <f t="shared" ref="M131:M141" si="66">IF(N131="x","x",AVERAGE(N131:R131))</f>
        <v>2</v>
      </c>
      <c r="N131" s="206">
        <f>'Core Indicators'!DJ131</f>
        <v>2</v>
      </c>
      <c r="O131" s="206">
        <f>'Core Indicators'!DR131</f>
        <v>2</v>
      </c>
      <c r="P131" s="206">
        <f>'Core Indicators'!DZ131</f>
        <v>2</v>
      </c>
      <c r="Q131" s="206">
        <f>'Core Indicators'!EH131</f>
        <v>2</v>
      </c>
      <c r="R131" s="206">
        <f>'Core Indicators'!EP131</f>
        <v>2</v>
      </c>
      <c r="S131" s="165">
        <f t="shared" ref="S131:S141" si="67">IF(OR(Z131="x",T131="x"),T131,ROUND((10-GEOMEAN(((10-T131)/10*9+1),((10-Z131)/10*9+1)))/9*10,1))</f>
        <v>1.7</v>
      </c>
      <c r="T131" s="165">
        <f t="shared" ref="T131:T141" si="68">AVERAGE(U131,X131,Y131)</f>
        <v>1.3333333333333333</v>
      </c>
      <c r="U131" s="205">
        <v>1</v>
      </c>
      <c r="V131" s="205">
        <v>1</v>
      </c>
      <c r="W131" s="205">
        <f>'Core Indicators'!EX131</f>
        <v>3</v>
      </c>
      <c r="X131" s="165">
        <f t="shared" ref="X131:X141" si="69">AVERAGE(V131:W131)</f>
        <v>2</v>
      </c>
      <c r="Y131" s="205">
        <v>1</v>
      </c>
      <c r="Z131" s="165">
        <f t="shared" ref="Z131:Z141" si="70">IF(AND(AA131="x",AB131="x"),"x",AVERAGE(AA131:AB131))</f>
        <v>2</v>
      </c>
      <c r="AA131" s="205">
        <f>'Core Indicators'!FF131</f>
        <v>2</v>
      </c>
      <c r="AB131" s="205">
        <f t="shared" ref="AB131:AB141" si="71">IF(AND(AJ131="x",AN131="x",AG131="x"),"x",(AVERAGE(AJ131,AN131,AG131)))</f>
        <v>2</v>
      </c>
      <c r="AC131" s="186">
        <f>'Core Indicators'!GD131</f>
        <v>2</v>
      </c>
      <c r="AD131" s="186">
        <f>'Core Indicators'!GL131</f>
        <v>2</v>
      </c>
      <c r="AE131" s="186">
        <f>'Core Indicators'!GT131</f>
        <v>2</v>
      </c>
      <c r="AF131" s="186">
        <f>'Core Indicators'!HB131</f>
        <v>2</v>
      </c>
      <c r="AG131" s="186">
        <f t="shared" ref="AG131:AG141" si="72">IF(AND(AC131="x",AD131="x",AE131="x",AF131="x"),"x",AVERAGE(AC131:AF131))</f>
        <v>2</v>
      </c>
      <c r="AH131" s="186">
        <f>'Core Indicators'!HJ131</f>
        <v>2</v>
      </c>
      <c r="AI131" s="186">
        <f>'Core Indicators'!HR131</f>
        <v>2</v>
      </c>
      <c r="AJ131" s="186">
        <f t="shared" ref="AJ131:AJ141" si="73">IF(AND(AH131="x",AI131="x"),"x",AVERAGE(AH131:AI131))</f>
        <v>2</v>
      </c>
      <c r="AK131" s="186">
        <f>'Core Indicators'!HZ131</f>
        <v>2</v>
      </c>
      <c r="AL131" s="186">
        <f>'Core Indicators'!IH131</f>
        <v>2</v>
      </c>
      <c r="AM131" s="186">
        <f>'Core Indicators'!IP131</f>
        <v>2</v>
      </c>
      <c r="AN131" s="186">
        <f t="shared" ref="AN131:AN141" si="74">IF(AND(AK131="x",AL131="x",AM131="x"),"x",AVERAGE(AK131:AM131))</f>
        <v>2</v>
      </c>
    </row>
    <row r="132" spans="1:40" x14ac:dyDescent="0.25">
      <c r="A132" s="205" t="str">
        <f>Lists!C:C</f>
        <v>TUR003</v>
      </c>
      <c r="B132" s="251">
        <f t="shared" si="60"/>
        <v>2</v>
      </c>
      <c r="C132" s="165">
        <f t="shared" si="61"/>
        <v>0</v>
      </c>
      <c r="D132" s="274">
        <f t="shared" si="62"/>
        <v>2.2000000000000002</v>
      </c>
      <c r="E132" s="205">
        <f>'Core Indicators'!R132</f>
        <v>2</v>
      </c>
      <c r="F132" s="205">
        <f>'Core Indicators'!Z132</f>
        <v>2</v>
      </c>
      <c r="G132" s="165">
        <f t="shared" si="63"/>
        <v>2</v>
      </c>
      <c r="H132" s="205">
        <f>'Core Indicators'!AH132</f>
        <v>2</v>
      </c>
      <c r="I132" s="205">
        <f>'Core Indicators'!AP132</f>
        <v>2</v>
      </c>
      <c r="J132" s="205">
        <f>'Core Indicators'!BN132</f>
        <v>3</v>
      </c>
      <c r="K132" s="205">
        <f t="shared" si="64"/>
        <v>2.5</v>
      </c>
      <c r="L132" s="251">
        <f t="shared" si="65"/>
        <v>2.2999999999999998</v>
      </c>
      <c r="M132" s="274">
        <f t="shared" si="66"/>
        <v>2</v>
      </c>
      <c r="N132" s="206">
        <f>'Core Indicators'!DJ132</f>
        <v>2</v>
      </c>
      <c r="O132" s="206">
        <f>'Core Indicators'!DR132</f>
        <v>2</v>
      </c>
      <c r="P132" s="206">
        <f>'Core Indicators'!DZ132</f>
        <v>2</v>
      </c>
      <c r="Q132" s="206">
        <f>'Core Indicators'!EH132</f>
        <v>2</v>
      </c>
      <c r="R132" s="206">
        <f>'Core Indicators'!EP132</f>
        <v>2</v>
      </c>
      <c r="S132" s="165">
        <f t="shared" si="67"/>
        <v>1.7</v>
      </c>
      <c r="T132" s="165">
        <f t="shared" si="68"/>
        <v>1.3333333333333333</v>
      </c>
      <c r="U132" s="205">
        <v>1</v>
      </c>
      <c r="V132" s="205">
        <v>1</v>
      </c>
      <c r="W132" s="205">
        <f>'Core Indicators'!EX132</f>
        <v>3</v>
      </c>
      <c r="X132" s="165">
        <f t="shared" si="69"/>
        <v>2</v>
      </c>
      <c r="Y132" s="205">
        <v>1</v>
      </c>
      <c r="Z132" s="165">
        <f t="shared" si="70"/>
        <v>2</v>
      </c>
      <c r="AA132" s="205">
        <f>'Core Indicators'!FF132</f>
        <v>2</v>
      </c>
      <c r="AB132" s="205">
        <f t="shared" si="71"/>
        <v>2</v>
      </c>
      <c r="AC132" s="186">
        <f>'Core Indicators'!GD132</f>
        <v>2</v>
      </c>
      <c r="AD132" s="186">
        <f>'Core Indicators'!GL132</f>
        <v>2</v>
      </c>
      <c r="AE132" s="186">
        <f>'Core Indicators'!GT132</f>
        <v>2</v>
      </c>
      <c r="AF132" s="186">
        <f>'Core Indicators'!HB132</f>
        <v>2</v>
      </c>
      <c r="AG132" s="186">
        <f t="shared" si="72"/>
        <v>2</v>
      </c>
      <c r="AH132" s="186">
        <f>'Core Indicators'!HJ132</f>
        <v>2</v>
      </c>
      <c r="AI132" s="186">
        <f>'Core Indicators'!HR132</f>
        <v>2</v>
      </c>
      <c r="AJ132" s="186">
        <f t="shared" si="73"/>
        <v>2</v>
      </c>
      <c r="AK132" s="186">
        <f>'Core Indicators'!HZ132</f>
        <v>2</v>
      </c>
      <c r="AL132" s="186">
        <f>'Core Indicators'!IH132</f>
        <v>2</v>
      </c>
      <c r="AM132" s="186">
        <f>'Core Indicators'!IP132</f>
        <v>2</v>
      </c>
      <c r="AN132" s="186">
        <f t="shared" si="74"/>
        <v>2</v>
      </c>
    </row>
    <row r="133" spans="1:40" x14ac:dyDescent="0.25">
      <c r="A133" s="205" t="str">
        <f>Lists!C:C</f>
        <v>TUR004</v>
      </c>
      <c r="B133" s="251">
        <f t="shared" si="60"/>
        <v>2</v>
      </c>
      <c r="C133" s="165">
        <f t="shared" si="61"/>
        <v>0</v>
      </c>
      <c r="D133" s="274">
        <f t="shared" si="62"/>
        <v>2.2000000000000002</v>
      </c>
      <c r="E133" s="205">
        <f>'Core Indicators'!R133</f>
        <v>2</v>
      </c>
      <c r="F133" s="205">
        <f>'Core Indicators'!Z133</f>
        <v>2</v>
      </c>
      <c r="G133" s="165">
        <f t="shared" si="63"/>
        <v>2</v>
      </c>
      <c r="H133" s="205">
        <f>'Core Indicators'!AH133</f>
        <v>2</v>
      </c>
      <c r="I133" s="205">
        <f>'Core Indicators'!AP133</f>
        <v>2</v>
      </c>
      <c r="J133" s="205">
        <f>'Core Indicators'!BN133</f>
        <v>3</v>
      </c>
      <c r="K133" s="205">
        <f t="shared" si="64"/>
        <v>2.5</v>
      </c>
      <c r="L133" s="251">
        <f t="shared" si="65"/>
        <v>2.2999999999999998</v>
      </c>
      <c r="M133" s="274">
        <f t="shared" si="66"/>
        <v>2</v>
      </c>
      <c r="N133" s="206">
        <f>'Core Indicators'!DJ133</f>
        <v>2</v>
      </c>
      <c r="O133" s="206">
        <f>'Core Indicators'!DR133</f>
        <v>2</v>
      </c>
      <c r="P133" s="206">
        <f>'Core Indicators'!DZ133</f>
        <v>2</v>
      </c>
      <c r="Q133" s="206">
        <f>'Core Indicators'!EH133</f>
        <v>2</v>
      </c>
      <c r="R133" s="206">
        <f>'Core Indicators'!EP133</f>
        <v>2</v>
      </c>
      <c r="S133" s="165">
        <f t="shared" si="67"/>
        <v>1.7</v>
      </c>
      <c r="T133" s="165">
        <f t="shared" si="68"/>
        <v>1.3333333333333333</v>
      </c>
      <c r="U133" s="205">
        <v>1</v>
      </c>
      <c r="V133" s="205">
        <v>1</v>
      </c>
      <c r="W133" s="205">
        <f>'Core Indicators'!EX133</f>
        <v>3</v>
      </c>
      <c r="X133" s="165">
        <f t="shared" si="69"/>
        <v>2</v>
      </c>
      <c r="Y133" s="205">
        <v>1</v>
      </c>
      <c r="Z133" s="165">
        <f t="shared" si="70"/>
        <v>2</v>
      </c>
      <c r="AA133" s="205">
        <f>'Core Indicators'!FF133</f>
        <v>2</v>
      </c>
      <c r="AB133" s="205">
        <f t="shared" si="71"/>
        <v>2</v>
      </c>
      <c r="AC133" s="186">
        <f>'Core Indicators'!GD133</f>
        <v>2</v>
      </c>
      <c r="AD133" s="186">
        <f>'Core Indicators'!GL133</f>
        <v>2</v>
      </c>
      <c r="AE133" s="186">
        <f>'Core Indicators'!GT133</f>
        <v>2</v>
      </c>
      <c r="AF133" s="186">
        <f>'Core Indicators'!HB133</f>
        <v>2</v>
      </c>
      <c r="AG133" s="186">
        <f t="shared" si="72"/>
        <v>2</v>
      </c>
      <c r="AH133" s="186">
        <f>'Core Indicators'!HJ133</f>
        <v>2</v>
      </c>
      <c r="AI133" s="186">
        <f>'Core Indicators'!HR133</f>
        <v>2</v>
      </c>
      <c r="AJ133" s="186">
        <f t="shared" si="73"/>
        <v>2</v>
      </c>
      <c r="AK133" s="186">
        <f>'Core Indicators'!HZ133</f>
        <v>2</v>
      </c>
      <c r="AL133" s="186">
        <f>'Core Indicators'!IH133</f>
        <v>2</v>
      </c>
      <c r="AM133" s="186">
        <f>'Core Indicators'!IP133</f>
        <v>2</v>
      </c>
      <c r="AN133" s="186">
        <f t="shared" si="74"/>
        <v>2</v>
      </c>
    </row>
    <row r="134" spans="1:40" x14ac:dyDescent="0.25">
      <c r="A134" s="205" t="str">
        <f>Lists!C:C</f>
        <v>TZA002</v>
      </c>
      <c r="B134" s="251">
        <f t="shared" si="60"/>
        <v>1.2</v>
      </c>
      <c r="C134" s="165">
        <f t="shared" si="61"/>
        <v>0</v>
      </c>
      <c r="D134" s="274">
        <f t="shared" si="62"/>
        <v>1.2</v>
      </c>
      <c r="E134" s="205">
        <f>'Core Indicators'!R134</f>
        <v>1</v>
      </c>
      <c r="F134" s="205">
        <f>'Core Indicators'!Z134</f>
        <v>1</v>
      </c>
      <c r="G134" s="165">
        <f t="shared" si="63"/>
        <v>1</v>
      </c>
      <c r="H134" s="205">
        <f>'Core Indicators'!AH134</f>
        <v>1</v>
      </c>
      <c r="I134" s="205">
        <f>'Core Indicators'!AP134</f>
        <v>1</v>
      </c>
      <c r="J134" s="205">
        <f>'Core Indicators'!BN134</f>
        <v>2</v>
      </c>
      <c r="K134" s="205">
        <f t="shared" si="64"/>
        <v>1.5</v>
      </c>
      <c r="L134" s="251">
        <f t="shared" si="65"/>
        <v>1.3</v>
      </c>
      <c r="M134" s="274">
        <f t="shared" si="66"/>
        <v>1</v>
      </c>
      <c r="N134" s="206">
        <f>'Core Indicators'!DJ134</f>
        <v>1</v>
      </c>
      <c r="O134" s="206">
        <f>'Core Indicators'!DR134</f>
        <v>1</v>
      </c>
      <c r="P134" s="206">
        <f>'Core Indicators'!DZ134</f>
        <v>1</v>
      </c>
      <c r="Q134" s="206">
        <f>'Core Indicators'!EH134</f>
        <v>1</v>
      </c>
      <c r="R134" s="206">
        <f>'Core Indicators'!EP134</f>
        <v>1</v>
      </c>
      <c r="S134" s="165">
        <f t="shared" si="67"/>
        <v>1.6</v>
      </c>
      <c r="T134" s="165">
        <f t="shared" si="68"/>
        <v>1.1666666666666667</v>
      </c>
      <c r="U134" s="205">
        <v>1</v>
      </c>
      <c r="V134" s="205">
        <v>1</v>
      </c>
      <c r="W134" s="205">
        <f>'Core Indicators'!EX134</f>
        <v>2</v>
      </c>
      <c r="X134" s="165">
        <f t="shared" si="69"/>
        <v>1.5</v>
      </c>
      <c r="Y134" s="205">
        <v>1</v>
      </c>
      <c r="Z134" s="165">
        <f t="shared" si="70"/>
        <v>2</v>
      </c>
      <c r="AA134" s="205">
        <f>'Core Indicators'!FF134</f>
        <v>2</v>
      </c>
      <c r="AB134" s="205">
        <f t="shared" si="71"/>
        <v>2</v>
      </c>
      <c r="AC134" s="186">
        <f>'Core Indicators'!GD134</f>
        <v>2</v>
      </c>
      <c r="AD134" s="186">
        <f>'Core Indicators'!GL134</f>
        <v>2</v>
      </c>
      <c r="AE134" s="186">
        <f>'Core Indicators'!GT134</f>
        <v>2</v>
      </c>
      <c r="AF134" s="186">
        <f>'Core Indicators'!HB134</f>
        <v>2</v>
      </c>
      <c r="AG134" s="186">
        <f t="shared" si="72"/>
        <v>2</v>
      </c>
      <c r="AH134" s="186">
        <f>'Core Indicators'!HJ134</f>
        <v>2</v>
      </c>
      <c r="AI134" s="186">
        <f>'Core Indicators'!HR134</f>
        <v>2</v>
      </c>
      <c r="AJ134" s="186">
        <f t="shared" si="73"/>
        <v>2</v>
      </c>
      <c r="AK134" s="186">
        <f>'Core Indicators'!HZ134</f>
        <v>2</v>
      </c>
      <c r="AL134" s="186">
        <f>'Core Indicators'!IH134</f>
        <v>2</v>
      </c>
      <c r="AM134" s="186">
        <f>'Core Indicators'!IP134</f>
        <v>2</v>
      </c>
      <c r="AN134" s="186">
        <f t="shared" si="74"/>
        <v>2</v>
      </c>
    </row>
    <row r="135" spans="1:40" x14ac:dyDescent="0.25">
      <c r="A135" s="205" t="str">
        <f>Lists!C:C</f>
        <v>UGA005</v>
      </c>
      <c r="B135" s="251">
        <f t="shared" si="60"/>
        <v>2.1</v>
      </c>
      <c r="C135" s="165">
        <f t="shared" si="61"/>
        <v>1</v>
      </c>
      <c r="D135" s="274">
        <f t="shared" si="62"/>
        <v>2.2000000000000002</v>
      </c>
      <c r="E135" s="205">
        <f>'Core Indicators'!R135</f>
        <v>3</v>
      </c>
      <c r="F135" s="205">
        <f>'Core Indicators'!Z135</f>
        <v>2</v>
      </c>
      <c r="G135" s="165">
        <f t="shared" si="63"/>
        <v>2.5</v>
      </c>
      <c r="H135" s="205">
        <f>'Core Indicators'!AH135</f>
        <v>2</v>
      </c>
      <c r="I135" s="205">
        <f>'Core Indicators'!AP135</f>
        <v>2</v>
      </c>
      <c r="J135" s="205" t="str">
        <f>'Core Indicators'!BN135</f>
        <v>x</v>
      </c>
      <c r="K135" s="205">
        <f t="shared" si="64"/>
        <v>2</v>
      </c>
      <c r="L135" s="251">
        <f t="shared" si="65"/>
        <v>2</v>
      </c>
      <c r="M135" s="274">
        <f t="shared" si="66"/>
        <v>2.4</v>
      </c>
      <c r="N135" s="206">
        <f>'Core Indicators'!DJ135</f>
        <v>2</v>
      </c>
      <c r="O135" s="206">
        <f>'Core Indicators'!DR135</f>
        <v>2</v>
      </c>
      <c r="P135" s="206">
        <f>'Core Indicators'!DZ135</f>
        <v>2</v>
      </c>
      <c r="Q135" s="206">
        <f>'Core Indicators'!EH135</f>
        <v>3</v>
      </c>
      <c r="R135" s="206">
        <f>'Core Indicators'!EP135</f>
        <v>3</v>
      </c>
      <c r="S135" s="165">
        <f t="shared" si="67"/>
        <v>1.6</v>
      </c>
      <c r="T135" s="165">
        <f t="shared" si="68"/>
        <v>1.1666666666666667</v>
      </c>
      <c r="U135" s="205">
        <v>1</v>
      </c>
      <c r="V135" s="205">
        <v>1</v>
      </c>
      <c r="W135" s="205">
        <f>'Core Indicators'!EX135</f>
        <v>2</v>
      </c>
      <c r="X135" s="165">
        <f t="shared" si="69"/>
        <v>1.5</v>
      </c>
      <c r="Y135" s="205">
        <v>1</v>
      </c>
      <c r="Z135" s="165">
        <f t="shared" si="70"/>
        <v>2</v>
      </c>
      <c r="AA135" s="205">
        <f>'Core Indicators'!FF135</f>
        <v>2</v>
      </c>
      <c r="AB135" s="205">
        <f t="shared" si="71"/>
        <v>2</v>
      </c>
      <c r="AC135" s="186">
        <f>'Core Indicators'!GD135</f>
        <v>2</v>
      </c>
      <c r="AD135" s="186">
        <f>'Core Indicators'!GL135</f>
        <v>2</v>
      </c>
      <c r="AE135" s="186">
        <f>'Core Indicators'!GT135</f>
        <v>2</v>
      </c>
      <c r="AF135" s="186">
        <f>'Core Indicators'!HB135</f>
        <v>2</v>
      </c>
      <c r="AG135" s="186">
        <f t="shared" si="72"/>
        <v>2</v>
      </c>
      <c r="AH135" s="186">
        <f>'Core Indicators'!HJ135</f>
        <v>2</v>
      </c>
      <c r="AI135" s="186">
        <f>'Core Indicators'!HR135</f>
        <v>2</v>
      </c>
      <c r="AJ135" s="186">
        <f t="shared" si="73"/>
        <v>2</v>
      </c>
      <c r="AK135" s="186">
        <f>'Core Indicators'!HZ135</f>
        <v>2</v>
      </c>
      <c r="AL135" s="186">
        <f>'Core Indicators'!IH135</f>
        <v>2</v>
      </c>
      <c r="AM135" s="186">
        <f>'Core Indicators'!IP135</f>
        <v>2</v>
      </c>
      <c r="AN135" s="186">
        <f t="shared" si="74"/>
        <v>2</v>
      </c>
    </row>
    <row r="136" spans="1:40" x14ac:dyDescent="0.25">
      <c r="A136" s="205" t="str">
        <f>Lists!C:C</f>
        <v>UKR002</v>
      </c>
      <c r="B136" s="251">
        <f t="shared" si="60"/>
        <v>1.7</v>
      </c>
      <c r="C136" s="165">
        <f t="shared" si="61"/>
        <v>0</v>
      </c>
      <c r="D136" s="274">
        <f t="shared" si="62"/>
        <v>1.5</v>
      </c>
      <c r="E136" s="205">
        <f>'Core Indicators'!R136</f>
        <v>2</v>
      </c>
      <c r="F136" s="205">
        <f>'Core Indicators'!Z136</f>
        <v>1</v>
      </c>
      <c r="G136" s="165">
        <f t="shared" si="63"/>
        <v>1.5</v>
      </c>
      <c r="H136" s="205">
        <f>'Core Indicators'!AH136</f>
        <v>1</v>
      </c>
      <c r="I136" s="205">
        <f>'Core Indicators'!AP136</f>
        <v>2</v>
      </c>
      <c r="J136" s="205">
        <f>'Core Indicators'!BN136</f>
        <v>2</v>
      </c>
      <c r="K136" s="205">
        <f t="shared" si="64"/>
        <v>2</v>
      </c>
      <c r="L136" s="251">
        <f t="shared" si="65"/>
        <v>1.5</v>
      </c>
      <c r="M136" s="274">
        <f t="shared" si="66"/>
        <v>2</v>
      </c>
      <c r="N136" s="206">
        <f>'Core Indicators'!DJ136</f>
        <v>2</v>
      </c>
      <c r="O136" s="206">
        <f>'Core Indicators'!DR136</f>
        <v>2</v>
      </c>
      <c r="P136" s="206">
        <f>'Core Indicators'!DZ136</f>
        <v>2</v>
      </c>
      <c r="Q136" s="206">
        <f>'Core Indicators'!EH136</f>
        <v>2</v>
      </c>
      <c r="R136" s="206">
        <f>'Core Indicators'!EP136</f>
        <v>2</v>
      </c>
      <c r="S136" s="165">
        <f t="shared" si="67"/>
        <v>1.3</v>
      </c>
      <c r="T136" s="165">
        <f t="shared" si="68"/>
        <v>1.1666666666666667</v>
      </c>
      <c r="U136" s="205">
        <v>1</v>
      </c>
      <c r="V136" s="205">
        <v>1</v>
      </c>
      <c r="W136" s="205">
        <f>'Core Indicators'!EX136</f>
        <v>2</v>
      </c>
      <c r="X136" s="165">
        <f t="shared" si="69"/>
        <v>1.5</v>
      </c>
      <c r="Y136" s="205">
        <v>1</v>
      </c>
      <c r="Z136" s="165">
        <f t="shared" si="70"/>
        <v>1.5</v>
      </c>
      <c r="AA136" s="205">
        <f>'Core Indicators'!FF136</f>
        <v>1</v>
      </c>
      <c r="AB136" s="205">
        <f t="shared" si="71"/>
        <v>2</v>
      </c>
      <c r="AC136" s="186">
        <f>'Core Indicators'!GD136</f>
        <v>2</v>
      </c>
      <c r="AD136" s="186">
        <f>'Core Indicators'!GL136</f>
        <v>2</v>
      </c>
      <c r="AE136" s="186">
        <f>'Core Indicators'!GT136</f>
        <v>2</v>
      </c>
      <c r="AF136" s="186">
        <f>'Core Indicators'!HB136</f>
        <v>2</v>
      </c>
      <c r="AG136" s="186">
        <f t="shared" si="72"/>
        <v>2</v>
      </c>
      <c r="AH136" s="186">
        <f>'Core Indicators'!HJ136</f>
        <v>2</v>
      </c>
      <c r="AI136" s="186">
        <f>'Core Indicators'!HR136</f>
        <v>2</v>
      </c>
      <c r="AJ136" s="186">
        <f t="shared" si="73"/>
        <v>2</v>
      </c>
      <c r="AK136" s="186">
        <f>'Core Indicators'!HZ136</f>
        <v>2</v>
      </c>
      <c r="AL136" s="186">
        <f>'Core Indicators'!IH136</f>
        <v>2</v>
      </c>
      <c r="AM136" s="186">
        <f>'Core Indicators'!IP136</f>
        <v>2</v>
      </c>
      <c r="AN136" s="186">
        <f t="shared" si="74"/>
        <v>2</v>
      </c>
    </row>
    <row r="137" spans="1:40" x14ac:dyDescent="0.25">
      <c r="A137" s="205" t="str">
        <f>Lists!C:C</f>
        <v>VEN001</v>
      </c>
      <c r="B137" s="251">
        <f t="shared" si="60"/>
        <v>2.2999999999999998</v>
      </c>
      <c r="C137" s="165">
        <f t="shared" si="61"/>
        <v>0</v>
      </c>
      <c r="D137" s="274">
        <f t="shared" si="62"/>
        <v>2</v>
      </c>
      <c r="E137" s="205">
        <f>'Core Indicators'!R137</f>
        <v>1</v>
      </c>
      <c r="F137" s="205">
        <f>'Core Indicators'!Z137</f>
        <v>2</v>
      </c>
      <c r="G137" s="165">
        <f t="shared" si="63"/>
        <v>1.5</v>
      </c>
      <c r="H137" s="205">
        <f>'Core Indicators'!AH137</f>
        <v>2</v>
      </c>
      <c r="I137" s="205">
        <f>'Core Indicators'!AP137</f>
        <v>2</v>
      </c>
      <c r="J137" s="205">
        <f>'Core Indicators'!BN137</f>
        <v>3</v>
      </c>
      <c r="K137" s="205">
        <f t="shared" si="64"/>
        <v>2.5</v>
      </c>
      <c r="L137" s="251">
        <f t="shared" si="65"/>
        <v>2.2999999999999998</v>
      </c>
      <c r="M137" s="274">
        <f t="shared" si="66"/>
        <v>2.6</v>
      </c>
      <c r="N137" s="206">
        <f>'Core Indicators'!DJ137</f>
        <v>3</v>
      </c>
      <c r="O137" s="206">
        <f>'Core Indicators'!DR137</f>
        <v>3</v>
      </c>
      <c r="P137" s="206">
        <f>'Core Indicators'!DZ137</f>
        <v>3</v>
      </c>
      <c r="Q137" s="206">
        <f>'Core Indicators'!EH137</f>
        <v>2</v>
      </c>
      <c r="R137" s="206">
        <f>'Core Indicators'!EP137</f>
        <v>2</v>
      </c>
      <c r="S137" s="165">
        <f t="shared" si="67"/>
        <v>1.9</v>
      </c>
      <c r="T137" s="165">
        <f t="shared" si="68"/>
        <v>1.3333333333333333</v>
      </c>
      <c r="U137" s="205">
        <v>1</v>
      </c>
      <c r="V137" s="205">
        <v>1</v>
      </c>
      <c r="W137" s="205">
        <f>'Core Indicators'!EX137</f>
        <v>3</v>
      </c>
      <c r="X137" s="165">
        <f t="shared" si="69"/>
        <v>2</v>
      </c>
      <c r="Y137" s="205">
        <v>1</v>
      </c>
      <c r="Z137" s="165">
        <f t="shared" si="70"/>
        <v>2.5</v>
      </c>
      <c r="AA137" s="205">
        <f>'Core Indicators'!FF137</f>
        <v>3</v>
      </c>
      <c r="AB137" s="205">
        <f t="shared" si="71"/>
        <v>2</v>
      </c>
      <c r="AC137" s="186">
        <f>'Core Indicators'!GD137</f>
        <v>2</v>
      </c>
      <c r="AD137" s="186">
        <f>'Core Indicators'!GL137</f>
        <v>2</v>
      </c>
      <c r="AE137" s="186">
        <f>'Core Indicators'!GT137</f>
        <v>2</v>
      </c>
      <c r="AF137" s="186">
        <f>'Core Indicators'!HB137</f>
        <v>2</v>
      </c>
      <c r="AG137" s="186">
        <f t="shared" si="72"/>
        <v>2</v>
      </c>
      <c r="AH137" s="186">
        <f>'Core Indicators'!HJ137</f>
        <v>2</v>
      </c>
      <c r="AI137" s="186">
        <f>'Core Indicators'!HR137</f>
        <v>2</v>
      </c>
      <c r="AJ137" s="186">
        <f t="shared" si="73"/>
        <v>2</v>
      </c>
      <c r="AK137" s="186">
        <f>'Core Indicators'!HZ137</f>
        <v>2</v>
      </c>
      <c r="AL137" s="186">
        <f>'Core Indicators'!IH137</f>
        <v>2</v>
      </c>
      <c r="AM137" s="186">
        <f>'Core Indicators'!IP137</f>
        <v>2</v>
      </c>
      <c r="AN137" s="186">
        <f t="shared" si="74"/>
        <v>2</v>
      </c>
    </row>
    <row r="138" spans="1:40" x14ac:dyDescent="0.25">
      <c r="A138" s="205" t="str">
        <f>Lists!C:C</f>
        <v>YEM001</v>
      </c>
      <c r="B138" s="251">
        <f t="shared" si="60"/>
        <v>1.8</v>
      </c>
      <c r="C138" s="165">
        <f t="shared" si="61"/>
        <v>0</v>
      </c>
      <c r="D138" s="274">
        <f t="shared" si="62"/>
        <v>2</v>
      </c>
      <c r="E138" s="205">
        <f>'Core Indicators'!R138</f>
        <v>2</v>
      </c>
      <c r="F138" s="205">
        <f>'Core Indicators'!Z138</f>
        <v>2</v>
      </c>
      <c r="G138" s="165">
        <f t="shared" si="63"/>
        <v>2</v>
      </c>
      <c r="H138" s="205">
        <f>'Core Indicators'!AH138</f>
        <v>2</v>
      </c>
      <c r="I138" s="205">
        <f>'Core Indicators'!AP138</f>
        <v>2</v>
      </c>
      <c r="J138" s="205">
        <f>'Core Indicators'!BN138</f>
        <v>2</v>
      </c>
      <c r="K138" s="205">
        <f t="shared" si="64"/>
        <v>2</v>
      </c>
      <c r="L138" s="251">
        <f t="shared" si="65"/>
        <v>2</v>
      </c>
      <c r="M138" s="274">
        <f t="shared" si="66"/>
        <v>2</v>
      </c>
      <c r="N138" s="206">
        <f>'Core Indicators'!DJ138</f>
        <v>2</v>
      </c>
      <c r="O138" s="206">
        <f>'Core Indicators'!DR138</f>
        <v>2</v>
      </c>
      <c r="P138" s="206">
        <f>'Core Indicators'!DZ138</f>
        <v>2</v>
      </c>
      <c r="Q138" s="206">
        <f>'Core Indicators'!EH138</f>
        <v>2</v>
      </c>
      <c r="R138" s="206">
        <f>'Core Indicators'!EP138</f>
        <v>2</v>
      </c>
      <c r="S138" s="165">
        <f t="shared" si="67"/>
        <v>1.3</v>
      </c>
      <c r="T138" s="165">
        <f t="shared" si="68"/>
        <v>1.1666666666666667</v>
      </c>
      <c r="U138" s="205">
        <v>1</v>
      </c>
      <c r="V138" s="205">
        <v>1</v>
      </c>
      <c r="W138" s="205">
        <f>'Core Indicators'!EX138</f>
        <v>2</v>
      </c>
      <c r="X138" s="165">
        <f t="shared" si="69"/>
        <v>1.5</v>
      </c>
      <c r="Y138" s="205">
        <v>1</v>
      </c>
      <c r="Z138" s="165">
        <f t="shared" si="70"/>
        <v>1.5</v>
      </c>
      <c r="AA138" s="205">
        <f>'Core Indicators'!FF138</f>
        <v>1</v>
      </c>
      <c r="AB138" s="205">
        <f t="shared" si="71"/>
        <v>2</v>
      </c>
      <c r="AC138" s="186">
        <f>'Core Indicators'!GD138</f>
        <v>2</v>
      </c>
      <c r="AD138" s="186">
        <f>'Core Indicators'!GL138</f>
        <v>2</v>
      </c>
      <c r="AE138" s="186">
        <f>'Core Indicators'!GT138</f>
        <v>2</v>
      </c>
      <c r="AF138" s="186">
        <f>'Core Indicators'!HB138</f>
        <v>2</v>
      </c>
      <c r="AG138" s="186">
        <f t="shared" si="72"/>
        <v>2</v>
      </c>
      <c r="AH138" s="186">
        <f>'Core Indicators'!HJ138</f>
        <v>2</v>
      </c>
      <c r="AI138" s="186">
        <f>'Core Indicators'!HR138</f>
        <v>2</v>
      </c>
      <c r="AJ138" s="186">
        <f t="shared" si="73"/>
        <v>2</v>
      </c>
      <c r="AK138" s="186">
        <f>'Core Indicators'!HZ138</f>
        <v>2</v>
      </c>
      <c r="AL138" s="186">
        <f>'Core Indicators'!IH138</f>
        <v>2</v>
      </c>
      <c r="AM138" s="186">
        <f>'Core Indicators'!IP138</f>
        <v>2</v>
      </c>
      <c r="AN138" s="186">
        <f t="shared" si="74"/>
        <v>2</v>
      </c>
    </row>
    <row r="139" spans="1:40" x14ac:dyDescent="0.25">
      <c r="A139" s="205" t="str">
        <f>Lists!C:C</f>
        <v>YEM002</v>
      </c>
      <c r="B139" s="251">
        <f t="shared" si="60"/>
        <v>1.9</v>
      </c>
      <c r="C139" s="165">
        <f t="shared" si="61"/>
        <v>0</v>
      </c>
      <c r="D139" s="274">
        <f t="shared" si="62"/>
        <v>2</v>
      </c>
      <c r="E139" s="205">
        <f>'Core Indicators'!R139</f>
        <v>2</v>
      </c>
      <c r="F139" s="205">
        <f>'Core Indicators'!Z139</f>
        <v>2</v>
      </c>
      <c r="G139" s="165">
        <f t="shared" si="63"/>
        <v>2</v>
      </c>
      <c r="H139" s="205">
        <f>'Core Indicators'!AH139</f>
        <v>2</v>
      </c>
      <c r="I139" s="205">
        <f>'Core Indicators'!AP139</f>
        <v>2</v>
      </c>
      <c r="J139" s="205">
        <f>'Core Indicators'!BN139</f>
        <v>2</v>
      </c>
      <c r="K139" s="205">
        <f t="shared" si="64"/>
        <v>2</v>
      </c>
      <c r="L139" s="251">
        <f t="shared" si="65"/>
        <v>2</v>
      </c>
      <c r="M139" s="274">
        <f t="shared" si="66"/>
        <v>2</v>
      </c>
      <c r="N139" s="206">
        <f>'Core Indicators'!DJ139</f>
        <v>2</v>
      </c>
      <c r="O139" s="206">
        <f>'Core Indicators'!DR139</f>
        <v>2</v>
      </c>
      <c r="P139" s="206">
        <f>'Core Indicators'!DZ139</f>
        <v>2</v>
      </c>
      <c r="Q139" s="206">
        <f>'Core Indicators'!EH139</f>
        <v>2</v>
      </c>
      <c r="R139" s="206">
        <f>'Core Indicators'!EP139</f>
        <v>2</v>
      </c>
      <c r="S139" s="165">
        <f t="shared" si="67"/>
        <v>1.6</v>
      </c>
      <c r="T139" s="165">
        <f t="shared" si="68"/>
        <v>1.1666666666666667</v>
      </c>
      <c r="U139" s="205">
        <v>1</v>
      </c>
      <c r="V139" s="205">
        <v>1</v>
      </c>
      <c r="W139" s="205">
        <f>'Core Indicators'!EX139</f>
        <v>2</v>
      </c>
      <c r="X139" s="165">
        <f t="shared" si="69"/>
        <v>1.5</v>
      </c>
      <c r="Y139" s="205">
        <v>1</v>
      </c>
      <c r="Z139" s="165">
        <f t="shared" si="70"/>
        <v>2</v>
      </c>
      <c r="AA139" s="205">
        <f>'Core Indicators'!FF139</f>
        <v>2</v>
      </c>
      <c r="AB139" s="205">
        <f t="shared" si="71"/>
        <v>2</v>
      </c>
      <c r="AC139" s="186">
        <f>'Core Indicators'!GD139</f>
        <v>2</v>
      </c>
      <c r="AD139" s="186">
        <f>'Core Indicators'!GL139</f>
        <v>2</v>
      </c>
      <c r="AE139" s="186">
        <f>'Core Indicators'!GT139</f>
        <v>2</v>
      </c>
      <c r="AF139" s="186">
        <f>'Core Indicators'!HB139</f>
        <v>2</v>
      </c>
      <c r="AG139" s="186">
        <f t="shared" si="72"/>
        <v>2</v>
      </c>
      <c r="AH139" s="186">
        <f>'Core Indicators'!HJ139</f>
        <v>2</v>
      </c>
      <c r="AI139" s="186">
        <f>'Core Indicators'!HR139</f>
        <v>2</v>
      </c>
      <c r="AJ139" s="186">
        <f t="shared" si="73"/>
        <v>2</v>
      </c>
      <c r="AK139" s="186">
        <f>'Core Indicators'!HZ139</f>
        <v>2</v>
      </c>
      <c r="AL139" s="186">
        <f>'Core Indicators'!IH139</f>
        <v>2</v>
      </c>
      <c r="AM139" s="186">
        <f>'Core Indicators'!IP139</f>
        <v>2</v>
      </c>
      <c r="AN139" s="186">
        <f t="shared" si="74"/>
        <v>2</v>
      </c>
    </row>
    <row r="140" spans="1:40" x14ac:dyDescent="0.25">
      <c r="A140" s="205" t="str">
        <f>Lists!C:C</f>
        <v>ZMB002</v>
      </c>
      <c r="B140" s="251">
        <f t="shared" si="60"/>
        <v>1.2</v>
      </c>
      <c r="C140" s="165">
        <f t="shared" si="61"/>
        <v>0</v>
      </c>
      <c r="D140" s="274">
        <f t="shared" si="62"/>
        <v>1.5</v>
      </c>
      <c r="E140" s="205">
        <f>'Core Indicators'!R140</f>
        <v>2</v>
      </c>
      <c r="F140" s="205">
        <f>'Core Indicators'!Z140</f>
        <v>1</v>
      </c>
      <c r="G140" s="165">
        <f t="shared" si="63"/>
        <v>1.5</v>
      </c>
      <c r="H140" s="205">
        <f>'Core Indicators'!AH140</f>
        <v>1</v>
      </c>
      <c r="I140" s="205">
        <f>'Core Indicators'!AP140</f>
        <v>2</v>
      </c>
      <c r="J140" s="205">
        <f>'Core Indicators'!BN140</f>
        <v>2</v>
      </c>
      <c r="K140" s="205">
        <f t="shared" si="64"/>
        <v>2</v>
      </c>
      <c r="L140" s="251">
        <f t="shared" si="65"/>
        <v>1.5</v>
      </c>
      <c r="M140" s="274">
        <f t="shared" si="66"/>
        <v>1</v>
      </c>
      <c r="N140" s="206">
        <f>'Core Indicators'!DJ140</f>
        <v>1</v>
      </c>
      <c r="O140" s="206">
        <f>'Core Indicators'!DR140</f>
        <v>1</v>
      </c>
      <c r="P140" s="206">
        <f>'Core Indicators'!DZ140</f>
        <v>1</v>
      </c>
      <c r="Q140" s="206">
        <f>'Core Indicators'!EH140</f>
        <v>1</v>
      </c>
      <c r="R140" s="206">
        <f>'Core Indicators'!EP140</f>
        <v>1</v>
      </c>
      <c r="S140" s="165">
        <f t="shared" si="67"/>
        <v>1.3</v>
      </c>
      <c r="T140" s="165">
        <f t="shared" si="68"/>
        <v>1.1666666666666667</v>
      </c>
      <c r="U140" s="205">
        <v>1</v>
      </c>
      <c r="V140" s="205">
        <v>1</v>
      </c>
      <c r="W140" s="205">
        <f>'Core Indicators'!EX140</f>
        <v>2</v>
      </c>
      <c r="X140" s="165">
        <f t="shared" si="69"/>
        <v>1.5</v>
      </c>
      <c r="Y140" s="205">
        <v>1</v>
      </c>
      <c r="Z140" s="165">
        <f t="shared" si="70"/>
        <v>1.5</v>
      </c>
      <c r="AA140" s="205">
        <f>'Core Indicators'!FF140</f>
        <v>1</v>
      </c>
      <c r="AB140" s="205">
        <f t="shared" si="71"/>
        <v>2</v>
      </c>
      <c r="AC140" s="186">
        <f>'Core Indicators'!GD140</f>
        <v>2</v>
      </c>
      <c r="AD140" s="186">
        <f>'Core Indicators'!GL140</f>
        <v>2</v>
      </c>
      <c r="AE140" s="186">
        <f>'Core Indicators'!GT140</f>
        <v>2</v>
      </c>
      <c r="AF140" s="186">
        <f>'Core Indicators'!HB140</f>
        <v>2</v>
      </c>
      <c r="AG140" s="186">
        <f t="shared" si="72"/>
        <v>2</v>
      </c>
      <c r="AH140" s="186">
        <f>'Core Indicators'!HJ140</f>
        <v>2</v>
      </c>
      <c r="AI140" s="186">
        <f>'Core Indicators'!HR140</f>
        <v>2</v>
      </c>
      <c r="AJ140" s="186">
        <f t="shared" si="73"/>
        <v>2</v>
      </c>
      <c r="AK140" s="186">
        <f>'Core Indicators'!HZ140</f>
        <v>2</v>
      </c>
      <c r="AL140" s="186">
        <f>'Core Indicators'!IH140</f>
        <v>2</v>
      </c>
      <c r="AM140" s="186">
        <f>'Core Indicators'!IP140</f>
        <v>2</v>
      </c>
      <c r="AN140" s="186">
        <f t="shared" si="74"/>
        <v>2</v>
      </c>
    </row>
    <row r="141" spans="1:40" x14ac:dyDescent="0.25">
      <c r="A141" s="205" t="str">
        <f>Lists!C:C</f>
        <v>ZWE001</v>
      </c>
      <c r="B141" s="251">
        <f t="shared" si="60"/>
        <v>1.9</v>
      </c>
      <c r="C141" s="165">
        <f t="shared" si="61"/>
        <v>0</v>
      </c>
      <c r="D141" s="274">
        <f t="shared" si="62"/>
        <v>2</v>
      </c>
      <c r="E141" s="205">
        <f>'Core Indicators'!R141</f>
        <v>2</v>
      </c>
      <c r="F141" s="205">
        <f>'Core Indicators'!Z141</f>
        <v>2</v>
      </c>
      <c r="G141" s="165">
        <f t="shared" si="63"/>
        <v>2</v>
      </c>
      <c r="H141" s="205">
        <f>'Core Indicators'!AH141</f>
        <v>2</v>
      </c>
      <c r="I141" s="205">
        <f>'Core Indicators'!AP141</f>
        <v>2</v>
      </c>
      <c r="J141" s="205">
        <f>'Core Indicators'!BN141</f>
        <v>2</v>
      </c>
      <c r="K141" s="205">
        <f t="shared" si="64"/>
        <v>2</v>
      </c>
      <c r="L141" s="251">
        <f t="shared" si="65"/>
        <v>2</v>
      </c>
      <c r="M141" s="274">
        <f t="shared" si="66"/>
        <v>2</v>
      </c>
      <c r="N141" s="206">
        <f>'Core Indicators'!DJ141</f>
        <v>2</v>
      </c>
      <c r="O141" s="206">
        <f>'Core Indicators'!DR141</f>
        <v>2</v>
      </c>
      <c r="P141" s="206">
        <f>'Core Indicators'!DZ141</f>
        <v>2</v>
      </c>
      <c r="Q141" s="206">
        <f>'Core Indicators'!EH141</f>
        <v>2</v>
      </c>
      <c r="R141" s="206">
        <f>'Core Indicators'!EP141</f>
        <v>2</v>
      </c>
      <c r="S141" s="165">
        <f t="shared" si="67"/>
        <v>1.6</v>
      </c>
      <c r="T141" s="165">
        <f t="shared" si="68"/>
        <v>1.1666666666666667</v>
      </c>
      <c r="U141" s="205">
        <v>1</v>
      </c>
      <c r="V141" s="205">
        <v>1</v>
      </c>
      <c r="W141" s="205">
        <f>'Core Indicators'!EX141</f>
        <v>2</v>
      </c>
      <c r="X141" s="165">
        <f t="shared" si="69"/>
        <v>1.5</v>
      </c>
      <c r="Y141" s="205">
        <v>1</v>
      </c>
      <c r="Z141" s="165">
        <f t="shared" si="70"/>
        <v>2</v>
      </c>
      <c r="AA141" s="205">
        <f>'Core Indicators'!FF141</f>
        <v>2</v>
      </c>
      <c r="AB141" s="205">
        <f t="shared" si="71"/>
        <v>2</v>
      </c>
      <c r="AC141" s="186">
        <f>'Core Indicators'!GD141</f>
        <v>2</v>
      </c>
      <c r="AD141" s="186">
        <f>'Core Indicators'!GL141</f>
        <v>2</v>
      </c>
      <c r="AE141" s="186">
        <f>'Core Indicators'!GT141</f>
        <v>2</v>
      </c>
      <c r="AF141" s="186">
        <f>'Core Indicators'!HB141</f>
        <v>2</v>
      </c>
      <c r="AG141" s="186">
        <f t="shared" si="72"/>
        <v>2</v>
      </c>
      <c r="AH141" s="186">
        <f>'Core Indicators'!HJ141</f>
        <v>2</v>
      </c>
      <c r="AI141" s="186">
        <f>'Core Indicators'!HR141</f>
        <v>2</v>
      </c>
      <c r="AJ141" s="186">
        <f t="shared" si="73"/>
        <v>2</v>
      </c>
      <c r="AK141" s="186">
        <f>'Core Indicators'!HZ141</f>
        <v>2</v>
      </c>
      <c r="AL141" s="186">
        <f>'Core Indicators'!IH141</f>
        <v>2</v>
      </c>
      <c r="AM141" s="186">
        <f>'Core Indicators'!IP141</f>
        <v>2</v>
      </c>
      <c r="AN141" s="186">
        <f t="shared" si="74"/>
        <v>2</v>
      </c>
    </row>
    <row r="142" spans="1:40" x14ac:dyDescent="0.25">
      <c r="A142" s="205">
        <f>Lists!C:C</f>
        <v>0</v>
      </c>
      <c r="B142" s="251" t="e">
        <f t="shared" ref="B142:B173" si="75">IF(OR(M158="x",D158="x"),"x",ROUND((5-GEOMEAN(((5-D158)/5*4+1),((5-M158)/5*4+1),((5-M158)/5*4+1)))/4*3.5+S158*0.3,1))</f>
        <v>#DIV/0!</v>
      </c>
      <c r="C142" s="165">
        <f t="shared" ref="C142:C173" si="76">COUNTIF(E158:F158,"x")+COUNTIF(H158:I158,"x")+COUNTIF(J158:J158,"x")+COUNTIF(M158,"x")+COUNTIF(U158:W158,"x")+COUNTIF(Y158:AB158,"x")</f>
        <v>0</v>
      </c>
      <c r="D142" s="274">
        <f t="shared" ref="D142:D173" si="77">IF(OR(L158="x",G158="x"),"x",ROUND((5-GEOMEAN(((5-L158)/5*4+1),((5-L158)/5*4+1),((5-G158)/5*4+1)))/4*5,1))</f>
        <v>0</v>
      </c>
      <c r="E142" s="205">
        <f>'Core Indicators'!R158</f>
        <v>0</v>
      </c>
      <c r="F142" s="205">
        <f>'Core Indicators'!Z158</f>
        <v>0</v>
      </c>
      <c r="G142" s="165">
        <f t="shared" ref="G142:G173" si="78">IF(AND(F158="x",E158="x"),"x",IF(OR(F158="x",E158="x"),AVERAGE(E158,F158),ROUND((10-GEOMEAN(((10-E158)/10*9+1),((10-F158)/10*9+1)))/9*10,1)))</f>
        <v>0</v>
      </c>
      <c r="H142" s="205">
        <f>'Core Indicators'!AH158</f>
        <v>0</v>
      </c>
      <c r="I142" s="205">
        <f>'Core Indicators'!AP158</f>
        <v>0</v>
      </c>
      <c r="J142" s="205">
        <f>'Core Indicators'!BN158</f>
        <v>0</v>
      </c>
      <c r="K142" s="205">
        <f t="shared" ref="K142:K173" si="79">IF(AND(J158="x",I158="x"),"x",IF(OR(J158="x",I158="x"),AVERAGE(I158,J158),ROUND((10-GEOMEAN(((10-I158)/10*9+1),((10-J158)/10*9+1)))/9*10,1)))</f>
        <v>0</v>
      </c>
      <c r="L142" s="251">
        <f t="shared" ref="L142:L173" si="80">IF(AND(H158="x",K158="x"),"x",IF(OR(H158="x",K158="x"),AVERAGE(H158,K158),ROUND((10-GEOMEAN(((10-H158)/10*9+1),((10-K158)/10*9+1)))/9*10,1)))</f>
        <v>0</v>
      </c>
      <c r="M142" s="274">
        <f t="shared" ref="M142:M173" si="81">IF(N158="x","x",AVERAGE(N158:R158))</f>
        <v>0</v>
      </c>
      <c r="N142" s="206">
        <f>'Core Indicators'!DJ158</f>
        <v>0</v>
      </c>
      <c r="O142" s="206">
        <f>'Core Indicators'!DR158</f>
        <v>0</v>
      </c>
      <c r="P142" s="206">
        <f>'Core Indicators'!DZ158</f>
        <v>0</v>
      </c>
      <c r="Q142" s="206">
        <f>'Core Indicators'!EH158</f>
        <v>0</v>
      </c>
      <c r="R142" s="206">
        <f>'Core Indicators'!EP158</f>
        <v>0</v>
      </c>
      <c r="S142" s="165">
        <f t="shared" ref="S142:S173" si="82">IF(OR(Z158="x",T158="x"),T158,ROUND((10-GEOMEAN(((10-T158)/10*9+1),((10-Z158)/10*9+1)))/9*10,1))</f>
        <v>0.4</v>
      </c>
      <c r="T142" s="165">
        <f t="shared" ref="T142:T173" si="83">AVERAGE(U158,X158,Y158)</f>
        <v>0.83333333333333337</v>
      </c>
      <c r="U142" s="205">
        <v>1</v>
      </c>
      <c r="V142" s="205">
        <v>1</v>
      </c>
      <c r="W142" s="205">
        <f>'Core Indicators'!EX158</f>
        <v>0</v>
      </c>
      <c r="X142" s="165">
        <f t="shared" ref="X142:X173" si="84">AVERAGE(V158:W158)</f>
        <v>0.5</v>
      </c>
      <c r="Y142" s="205">
        <v>1</v>
      </c>
      <c r="Z142" s="165">
        <f t="shared" ref="Z142:Z173" si="85">IF(AND(AA158="x",AB158="x"),"x",AVERAGE(AA158:AB158))</f>
        <v>0</v>
      </c>
      <c r="AA142" s="205">
        <f>'Core Indicators'!FF158</f>
        <v>0</v>
      </c>
      <c r="AB142" s="205">
        <f t="shared" ref="AB142:AB173" si="86">IF(AND(AJ158="x",AN158="x",AG158="x"),"x",(AVERAGE(AJ158,AN158,AG158)))</f>
        <v>0</v>
      </c>
      <c r="AC142" s="186">
        <f>'Core Indicators'!GD158</f>
        <v>0</v>
      </c>
      <c r="AD142" s="186">
        <f>'Core Indicators'!GL158</f>
        <v>0</v>
      </c>
      <c r="AE142" s="186">
        <f>'Core Indicators'!GT158</f>
        <v>0</v>
      </c>
      <c r="AF142" s="186">
        <f>'Core Indicators'!HB158</f>
        <v>0</v>
      </c>
      <c r="AG142" s="186">
        <f t="shared" ref="AG142:AG173" si="87">IF(AND(AC158="x",AD158="x",AE158="x",AF158="x"),"x",AVERAGE(AC158:AF158))</f>
        <v>0</v>
      </c>
      <c r="AH142" s="186">
        <f>'Core Indicators'!HJ158</f>
        <v>0</v>
      </c>
      <c r="AI142" s="186">
        <f>'Core Indicators'!HR158</f>
        <v>0</v>
      </c>
      <c r="AJ142" s="186">
        <f t="shared" ref="AJ142:AJ173" si="88">IF(AND(AH158="x",AI158="x"),"x",AVERAGE(AH158:AI158))</f>
        <v>0</v>
      </c>
      <c r="AK142" s="186">
        <f>'Core Indicators'!HZ158</f>
        <v>0</v>
      </c>
      <c r="AL142" s="186">
        <f>'Core Indicators'!IH158</f>
        <v>0</v>
      </c>
      <c r="AM142" s="186">
        <f>'Core Indicators'!IP158</f>
        <v>0</v>
      </c>
      <c r="AN142" s="186">
        <f t="shared" ref="AN142:AN173" si="89">IF(AND(AK158="x",AL158="x",AM158="x"),"x",AVERAGE(AK158:AM158))</f>
        <v>0</v>
      </c>
    </row>
    <row r="143" spans="1:40" x14ac:dyDescent="0.25">
      <c r="A143" s="205">
        <f>Lists!C:C</f>
        <v>0</v>
      </c>
      <c r="B143" s="251" t="e">
        <f t="shared" si="75"/>
        <v>#DIV/0!</v>
      </c>
      <c r="C143" s="165">
        <f t="shared" si="76"/>
        <v>0</v>
      </c>
      <c r="D143" s="274">
        <f t="shared" si="77"/>
        <v>0</v>
      </c>
      <c r="E143" s="205">
        <f>'Core Indicators'!R159</f>
        <v>0</v>
      </c>
      <c r="F143" s="205">
        <f>'Core Indicators'!Z159</f>
        <v>0</v>
      </c>
      <c r="G143" s="165">
        <f t="shared" si="78"/>
        <v>0</v>
      </c>
      <c r="H143" s="205">
        <f>'Core Indicators'!AH159</f>
        <v>0</v>
      </c>
      <c r="I143" s="205">
        <f>'Core Indicators'!AP159</f>
        <v>0</v>
      </c>
      <c r="J143" s="205">
        <f>'Core Indicators'!BN159</f>
        <v>0</v>
      </c>
      <c r="K143" s="205">
        <f t="shared" si="79"/>
        <v>0</v>
      </c>
      <c r="L143" s="251">
        <f t="shared" si="80"/>
        <v>0</v>
      </c>
      <c r="M143" s="274">
        <f t="shared" si="81"/>
        <v>0</v>
      </c>
      <c r="N143" s="206">
        <f>'Core Indicators'!DJ159</f>
        <v>0</v>
      </c>
      <c r="O143" s="206">
        <f>'Core Indicators'!DR159</f>
        <v>0</v>
      </c>
      <c r="P143" s="206">
        <f>'Core Indicators'!DZ159</f>
        <v>0</v>
      </c>
      <c r="Q143" s="206">
        <f>'Core Indicators'!EH159</f>
        <v>0</v>
      </c>
      <c r="R143" s="206">
        <f>'Core Indicators'!EP159</f>
        <v>0</v>
      </c>
      <c r="S143" s="165">
        <f t="shared" si="82"/>
        <v>0.4</v>
      </c>
      <c r="T143" s="165">
        <f t="shared" si="83"/>
        <v>0.83333333333333337</v>
      </c>
      <c r="U143" s="205">
        <v>1</v>
      </c>
      <c r="V143" s="205">
        <v>1</v>
      </c>
      <c r="W143" s="205">
        <f>'Core Indicators'!EX159</f>
        <v>0</v>
      </c>
      <c r="X143" s="165">
        <f t="shared" si="84"/>
        <v>0.5</v>
      </c>
      <c r="Y143" s="205">
        <v>1</v>
      </c>
      <c r="Z143" s="165">
        <f t="shared" si="85"/>
        <v>0</v>
      </c>
      <c r="AA143" s="205">
        <f>'Core Indicators'!FF159</f>
        <v>0</v>
      </c>
      <c r="AB143" s="205">
        <f t="shared" si="86"/>
        <v>0</v>
      </c>
      <c r="AC143" s="186">
        <f>'Core Indicators'!GD159</f>
        <v>0</v>
      </c>
      <c r="AD143" s="186">
        <f>'Core Indicators'!GL159</f>
        <v>0</v>
      </c>
      <c r="AE143" s="186">
        <f>'Core Indicators'!GT159</f>
        <v>0</v>
      </c>
      <c r="AF143" s="186">
        <f>'Core Indicators'!HB159</f>
        <v>0</v>
      </c>
      <c r="AG143" s="186">
        <f t="shared" si="87"/>
        <v>0</v>
      </c>
      <c r="AH143" s="186">
        <f>'Core Indicators'!HJ159</f>
        <v>0</v>
      </c>
      <c r="AI143" s="186">
        <f>'Core Indicators'!HR159</f>
        <v>0</v>
      </c>
      <c r="AJ143" s="186">
        <f t="shared" si="88"/>
        <v>0</v>
      </c>
      <c r="AK143" s="186">
        <f>'Core Indicators'!HZ159</f>
        <v>0</v>
      </c>
      <c r="AL143" s="186">
        <f>'Core Indicators'!IH159</f>
        <v>0</v>
      </c>
      <c r="AM143" s="186">
        <f>'Core Indicators'!IP159</f>
        <v>0</v>
      </c>
      <c r="AN143" s="186">
        <f t="shared" si="89"/>
        <v>0</v>
      </c>
    </row>
    <row r="144" spans="1:40" x14ac:dyDescent="0.25">
      <c r="A144" s="205">
        <f>Lists!C:C</f>
        <v>0</v>
      </c>
      <c r="B144" s="251" t="e">
        <f t="shared" si="75"/>
        <v>#DIV/0!</v>
      </c>
      <c r="C144" s="165">
        <f t="shared" si="76"/>
        <v>0</v>
      </c>
      <c r="D144" s="274">
        <f t="shared" si="77"/>
        <v>0</v>
      </c>
      <c r="E144" s="205">
        <f>'Core Indicators'!R160</f>
        <v>0</v>
      </c>
      <c r="F144" s="205">
        <f>'Core Indicators'!Z160</f>
        <v>0</v>
      </c>
      <c r="G144" s="165">
        <f t="shared" si="78"/>
        <v>0</v>
      </c>
      <c r="H144" s="205">
        <f>'Core Indicators'!AH160</f>
        <v>0</v>
      </c>
      <c r="I144" s="205">
        <f>'Core Indicators'!AP160</f>
        <v>0</v>
      </c>
      <c r="J144" s="205">
        <f>'Core Indicators'!BN160</f>
        <v>0</v>
      </c>
      <c r="K144" s="205">
        <f t="shared" si="79"/>
        <v>0</v>
      </c>
      <c r="L144" s="251">
        <f t="shared" si="80"/>
        <v>0</v>
      </c>
      <c r="M144" s="274">
        <f t="shared" si="81"/>
        <v>0</v>
      </c>
      <c r="N144" s="206">
        <f>'Core Indicators'!DJ160</f>
        <v>0</v>
      </c>
      <c r="O144" s="206">
        <f>'Core Indicators'!DR160</f>
        <v>0</v>
      </c>
      <c r="P144" s="206">
        <f>'Core Indicators'!DZ160</f>
        <v>0</v>
      </c>
      <c r="Q144" s="206">
        <f>'Core Indicators'!EH160</f>
        <v>0</v>
      </c>
      <c r="R144" s="206">
        <f>'Core Indicators'!EP160</f>
        <v>0</v>
      </c>
      <c r="S144" s="165">
        <f t="shared" si="82"/>
        <v>0.4</v>
      </c>
      <c r="T144" s="165">
        <f t="shared" si="83"/>
        <v>0.83333333333333337</v>
      </c>
      <c r="U144" s="205">
        <v>1</v>
      </c>
      <c r="V144" s="205">
        <v>1</v>
      </c>
      <c r="W144" s="205">
        <f>'Core Indicators'!EX160</f>
        <v>0</v>
      </c>
      <c r="X144" s="165">
        <f t="shared" si="84"/>
        <v>0.5</v>
      </c>
      <c r="Y144" s="205">
        <v>1</v>
      </c>
      <c r="Z144" s="165">
        <f t="shared" si="85"/>
        <v>0</v>
      </c>
      <c r="AA144" s="205">
        <f>'Core Indicators'!FF160</f>
        <v>0</v>
      </c>
      <c r="AB144" s="205">
        <f t="shared" si="86"/>
        <v>0</v>
      </c>
      <c r="AC144" s="186">
        <f>'Core Indicators'!GD160</f>
        <v>0</v>
      </c>
      <c r="AD144" s="186">
        <f>'Core Indicators'!GL160</f>
        <v>0</v>
      </c>
      <c r="AE144" s="186">
        <f>'Core Indicators'!GT160</f>
        <v>0</v>
      </c>
      <c r="AF144" s="186">
        <f>'Core Indicators'!HB160</f>
        <v>0</v>
      </c>
      <c r="AG144" s="186">
        <f t="shared" si="87"/>
        <v>0</v>
      </c>
      <c r="AH144" s="186">
        <f>'Core Indicators'!HJ160</f>
        <v>0</v>
      </c>
      <c r="AI144" s="186">
        <f>'Core Indicators'!HR160</f>
        <v>0</v>
      </c>
      <c r="AJ144" s="186">
        <f t="shared" si="88"/>
        <v>0</v>
      </c>
      <c r="AK144" s="186">
        <f>'Core Indicators'!HZ160</f>
        <v>0</v>
      </c>
      <c r="AL144" s="186">
        <f>'Core Indicators'!IH160</f>
        <v>0</v>
      </c>
      <c r="AM144" s="186">
        <f>'Core Indicators'!IP160</f>
        <v>0</v>
      </c>
      <c r="AN144" s="186">
        <f t="shared" si="89"/>
        <v>0</v>
      </c>
    </row>
    <row r="145" spans="1:40" x14ac:dyDescent="0.25">
      <c r="A145" s="205">
        <f>Lists!C:C</f>
        <v>0</v>
      </c>
      <c r="B145" s="251" t="e">
        <f t="shared" si="75"/>
        <v>#DIV/0!</v>
      </c>
      <c r="C145" s="165">
        <f t="shared" si="76"/>
        <v>0</v>
      </c>
      <c r="D145" s="274">
        <f t="shared" si="77"/>
        <v>0</v>
      </c>
      <c r="E145" s="205">
        <f>'Core Indicators'!R161</f>
        <v>0</v>
      </c>
      <c r="F145" s="205">
        <f>'Core Indicators'!Z161</f>
        <v>0</v>
      </c>
      <c r="G145" s="165">
        <f t="shared" si="78"/>
        <v>0</v>
      </c>
      <c r="H145" s="205">
        <f>'Core Indicators'!AH161</f>
        <v>0</v>
      </c>
      <c r="I145" s="205">
        <f>'Core Indicators'!AP161</f>
        <v>0</v>
      </c>
      <c r="J145" s="205">
        <f>'Core Indicators'!BN161</f>
        <v>0</v>
      </c>
      <c r="K145" s="205">
        <f t="shared" si="79"/>
        <v>0</v>
      </c>
      <c r="L145" s="251">
        <f t="shared" si="80"/>
        <v>0</v>
      </c>
      <c r="M145" s="274">
        <f t="shared" si="81"/>
        <v>0</v>
      </c>
      <c r="N145" s="206">
        <f>'Core Indicators'!DJ161</f>
        <v>0</v>
      </c>
      <c r="O145" s="206">
        <f>'Core Indicators'!DR161</f>
        <v>0</v>
      </c>
      <c r="P145" s="206">
        <f>'Core Indicators'!DZ161</f>
        <v>0</v>
      </c>
      <c r="Q145" s="206">
        <f>'Core Indicators'!EH161</f>
        <v>0</v>
      </c>
      <c r="R145" s="206">
        <f>'Core Indicators'!EP161</f>
        <v>0</v>
      </c>
      <c r="S145" s="165">
        <f t="shared" si="82"/>
        <v>0.4</v>
      </c>
      <c r="T145" s="165">
        <f t="shared" si="83"/>
        <v>0.83333333333333337</v>
      </c>
      <c r="U145" s="205">
        <v>1</v>
      </c>
      <c r="V145" s="205">
        <v>1</v>
      </c>
      <c r="W145" s="205">
        <f>'Core Indicators'!EX161</f>
        <v>0</v>
      </c>
      <c r="X145" s="165">
        <f t="shared" si="84"/>
        <v>0.5</v>
      </c>
      <c r="Y145" s="205">
        <v>1</v>
      </c>
      <c r="Z145" s="165">
        <f t="shared" si="85"/>
        <v>0</v>
      </c>
      <c r="AA145" s="205">
        <f>'Core Indicators'!FF161</f>
        <v>0</v>
      </c>
      <c r="AB145" s="205">
        <f t="shared" si="86"/>
        <v>0</v>
      </c>
      <c r="AC145" s="186">
        <f>'Core Indicators'!GD161</f>
        <v>0</v>
      </c>
      <c r="AD145" s="186">
        <f>'Core Indicators'!GL161</f>
        <v>0</v>
      </c>
      <c r="AE145" s="186">
        <f>'Core Indicators'!GT161</f>
        <v>0</v>
      </c>
      <c r="AF145" s="186">
        <f>'Core Indicators'!HB161</f>
        <v>0</v>
      </c>
      <c r="AG145" s="186">
        <f t="shared" si="87"/>
        <v>0</v>
      </c>
      <c r="AH145" s="186">
        <f>'Core Indicators'!HJ161</f>
        <v>0</v>
      </c>
      <c r="AI145" s="186">
        <f>'Core Indicators'!HR161</f>
        <v>0</v>
      </c>
      <c r="AJ145" s="186">
        <f t="shared" si="88"/>
        <v>0</v>
      </c>
      <c r="AK145" s="186">
        <f>'Core Indicators'!HZ161</f>
        <v>0</v>
      </c>
      <c r="AL145" s="186">
        <f>'Core Indicators'!IH161</f>
        <v>0</v>
      </c>
      <c r="AM145" s="186">
        <f>'Core Indicators'!IP161</f>
        <v>0</v>
      </c>
      <c r="AN145" s="186">
        <f t="shared" si="89"/>
        <v>0</v>
      </c>
    </row>
    <row r="146" spans="1:40" x14ac:dyDescent="0.25">
      <c r="A146" s="205">
        <f>Lists!C:C</f>
        <v>0</v>
      </c>
      <c r="B146" s="251" t="e">
        <f t="shared" si="75"/>
        <v>#DIV/0!</v>
      </c>
      <c r="C146" s="165">
        <f t="shared" si="76"/>
        <v>0</v>
      </c>
      <c r="D146" s="274">
        <f t="shared" si="77"/>
        <v>0</v>
      </c>
      <c r="E146" s="205">
        <f>'Core Indicators'!R162</f>
        <v>0</v>
      </c>
      <c r="F146" s="205">
        <f>'Core Indicators'!Z162</f>
        <v>0</v>
      </c>
      <c r="G146" s="165">
        <f t="shared" si="78"/>
        <v>0</v>
      </c>
      <c r="H146" s="205">
        <f>'Core Indicators'!AH162</f>
        <v>0</v>
      </c>
      <c r="I146" s="205">
        <f>'Core Indicators'!AP162</f>
        <v>0</v>
      </c>
      <c r="J146" s="205">
        <f>'Core Indicators'!BN162</f>
        <v>0</v>
      </c>
      <c r="K146" s="205">
        <f t="shared" si="79"/>
        <v>0</v>
      </c>
      <c r="L146" s="251">
        <f t="shared" si="80"/>
        <v>0</v>
      </c>
      <c r="M146" s="274">
        <f t="shared" si="81"/>
        <v>0</v>
      </c>
      <c r="N146" s="206">
        <f>'Core Indicators'!DJ162</f>
        <v>0</v>
      </c>
      <c r="O146" s="206">
        <f>'Core Indicators'!DR162</f>
        <v>0</v>
      </c>
      <c r="P146" s="206">
        <f>'Core Indicators'!DZ162</f>
        <v>0</v>
      </c>
      <c r="Q146" s="206">
        <f>'Core Indicators'!EH162</f>
        <v>0</v>
      </c>
      <c r="R146" s="206">
        <f>'Core Indicators'!EP162</f>
        <v>0</v>
      </c>
      <c r="S146" s="165">
        <f t="shared" si="82"/>
        <v>0.4</v>
      </c>
      <c r="T146" s="165">
        <f t="shared" si="83"/>
        <v>0.83333333333333337</v>
      </c>
      <c r="U146" s="205">
        <v>1</v>
      </c>
      <c r="V146" s="205">
        <v>1</v>
      </c>
      <c r="W146" s="205">
        <f>'Core Indicators'!EX162</f>
        <v>0</v>
      </c>
      <c r="X146" s="165">
        <f t="shared" si="84"/>
        <v>0.5</v>
      </c>
      <c r="Y146" s="205">
        <v>1</v>
      </c>
      <c r="Z146" s="165">
        <f t="shared" si="85"/>
        <v>0</v>
      </c>
      <c r="AA146" s="205">
        <f>'Core Indicators'!FF162</f>
        <v>0</v>
      </c>
      <c r="AB146" s="205">
        <f t="shared" si="86"/>
        <v>0</v>
      </c>
      <c r="AC146" s="186">
        <f>'Core Indicators'!GD162</f>
        <v>0</v>
      </c>
      <c r="AD146" s="186">
        <f>'Core Indicators'!GL162</f>
        <v>0</v>
      </c>
      <c r="AE146" s="186">
        <f>'Core Indicators'!GT162</f>
        <v>0</v>
      </c>
      <c r="AF146" s="186">
        <f>'Core Indicators'!HB162</f>
        <v>0</v>
      </c>
      <c r="AG146" s="186">
        <f t="shared" si="87"/>
        <v>0</v>
      </c>
      <c r="AH146" s="186">
        <f>'Core Indicators'!HJ162</f>
        <v>0</v>
      </c>
      <c r="AI146" s="186">
        <f>'Core Indicators'!HR162</f>
        <v>0</v>
      </c>
      <c r="AJ146" s="186">
        <f t="shared" si="88"/>
        <v>0</v>
      </c>
      <c r="AK146" s="186">
        <f>'Core Indicators'!HZ162</f>
        <v>0</v>
      </c>
      <c r="AL146" s="186">
        <f>'Core Indicators'!IH162</f>
        <v>0</v>
      </c>
      <c r="AM146" s="186">
        <f>'Core Indicators'!IP162</f>
        <v>0</v>
      </c>
      <c r="AN146" s="186">
        <f t="shared" si="89"/>
        <v>0</v>
      </c>
    </row>
    <row r="147" spans="1:40" x14ac:dyDescent="0.25">
      <c r="A147" s="205">
        <f>Lists!C:C</f>
        <v>0</v>
      </c>
      <c r="B147" s="251" t="e">
        <f t="shared" si="75"/>
        <v>#DIV/0!</v>
      </c>
      <c r="C147" s="165">
        <f t="shared" si="76"/>
        <v>0</v>
      </c>
      <c r="D147" s="274">
        <f t="shared" si="77"/>
        <v>0</v>
      </c>
      <c r="E147" s="205">
        <f>'Core Indicators'!R163</f>
        <v>0</v>
      </c>
      <c r="F147" s="205">
        <f>'Core Indicators'!Z163</f>
        <v>0</v>
      </c>
      <c r="G147" s="165">
        <f t="shared" si="78"/>
        <v>0</v>
      </c>
      <c r="H147" s="205">
        <f>'Core Indicators'!AH163</f>
        <v>0</v>
      </c>
      <c r="I147" s="205">
        <f>'Core Indicators'!AP163</f>
        <v>0</v>
      </c>
      <c r="J147" s="205">
        <f>'Core Indicators'!BN163</f>
        <v>0</v>
      </c>
      <c r="K147" s="205">
        <f t="shared" si="79"/>
        <v>0</v>
      </c>
      <c r="L147" s="251">
        <f t="shared" si="80"/>
        <v>0</v>
      </c>
      <c r="M147" s="274">
        <f t="shared" si="81"/>
        <v>0</v>
      </c>
      <c r="N147" s="206">
        <f>'Core Indicators'!DJ163</f>
        <v>0</v>
      </c>
      <c r="O147" s="206">
        <f>'Core Indicators'!DR163</f>
        <v>0</v>
      </c>
      <c r="P147" s="206">
        <f>'Core Indicators'!DZ163</f>
        <v>0</v>
      </c>
      <c r="Q147" s="206">
        <f>'Core Indicators'!EH163</f>
        <v>0</v>
      </c>
      <c r="R147" s="206">
        <f>'Core Indicators'!EP163</f>
        <v>0</v>
      </c>
      <c r="S147" s="165">
        <f t="shared" si="82"/>
        <v>0.4</v>
      </c>
      <c r="T147" s="165">
        <f t="shared" si="83"/>
        <v>0.83333333333333337</v>
      </c>
      <c r="U147" s="205">
        <v>1</v>
      </c>
      <c r="V147" s="205">
        <v>1</v>
      </c>
      <c r="W147" s="205">
        <f>'Core Indicators'!EX163</f>
        <v>0</v>
      </c>
      <c r="X147" s="165">
        <f t="shared" si="84"/>
        <v>0.5</v>
      </c>
      <c r="Y147" s="205">
        <v>1</v>
      </c>
      <c r="Z147" s="165">
        <f t="shared" si="85"/>
        <v>0</v>
      </c>
      <c r="AA147" s="205">
        <f>'Core Indicators'!FF163</f>
        <v>0</v>
      </c>
      <c r="AB147" s="205">
        <f t="shared" si="86"/>
        <v>0</v>
      </c>
      <c r="AC147" s="186">
        <f>'Core Indicators'!GD163</f>
        <v>0</v>
      </c>
      <c r="AD147" s="186">
        <f>'Core Indicators'!GL163</f>
        <v>0</v>
      </c>
      <c r="AE147" s="186">
        <f>'Core Indicators'!GT163</f>
        <v>0</v>
      </c>
      <c r="AF147" s="186">
        <f>'Core Indicators'!HB163</f>
        <v>0</v>
      </c>
      <c r="AG147" s="186">
        <f t="shared" si="87"/>
        <v>0</v>
      </c>
      <c r="AH147" s="186">
        <f>'Core Indicators'!HJ163</f>
        <v>0</v>
      </c>
      <c r="AI147" s="186">
        <f>'Core Indicators'!HR163</f>
        <v>0</v>
      </c>
      <c r="AJ147" s="186">
        <f t="shared" si="88"/>
        <v>0</v>
      </c>
      <c r="AK147" s="186">
        <f>'Core Indicators'!HZ163</f>
        <v>0</v>
      </c>
      <c r="AL147" s="186">
        <f>'Core Indicators'!IH163</f>
        <v>0</v>
      </c>
      <c r="AM147" s="186">
        <f>'Core Indicators'!IP163</f>
        <v>0</v>
      </c>
      <c r="AN147" s="186">
        <f t="shared" si="89"/>
        <v>0</v>
      </c>
    </row>
    <row r="148" spans="1:40" x14ac:dyDescent="0.25">
      <c r="A148" s="205">
        <f>Lists!C:C</f>
        <v>0</v>
      </c>
      <c r="B148" s="251" t="e">
        <f t="shared" si="75"/>
        <v>#DIV/0!</v>
      </c>
      <c r="C148" s="165">
        <f t="shared" si="76"/>
        <v>0</v>
      </c>
      <c r="D148" s="274">
        <f t="shared" si="77"/>
        <v>0</v>
      </c>
      <c r="E148" s="205">
        <f>'Core Indicators'!R164</f>
        <v>0</v>
      </c>
      <c r="F148" s="205">
        <f>'Core Indicators'!Z164</f>
        <v>0</v>
      </c>
      <c r="G148" s="165">
        <f t="shared" si="78"/>
        <v>0</v>
      </c>
      <c r="H148" s="205">
        <f>'Core Indicators'!AH164</f>
        <v>0</v>
      </c>
      <c r="I148" s="205">
        <f>'Core Indicators'!AP164</f>
        <v>0</v>
      </c>
      <c r="J148" s="205">
        <f>'Core Indicators'!BN164</f>
        <v>0</v>
      </c>
      <c r="K148" s="205">
        <f t="shared" si="79"/>
        <v>0</v>
      </c>
      <c r="L148" s="251">
        <f t="shared" si="80"/>
        <v>0</v>
      </c>
      <c r="M148" s="274">
        <f t="shared" si="81"/>
        <v>0</v>
      </c>
      <c r="N148" s="206">
        <f>'Core Indicators'!DJ164</f>
        <v>0</v>
      </c>
      <c r="O148" s="206">
        <f>'Core Indicators'!DR164</f>
        <v>0</v>
      </c>
      <c r="P148" s="206">
        <f>'Core Indicators'!DZ164</f>
        <v>0</v>
      </c>
      <c r="Q148" s="206">
        <f>'Core Indicators'!EH164</f>
        <v>0</v>
      </c>
      <c r="R148" s="206">
        <f>'Core Indicators'!EP164</f>
        <v>0</v>
      </c>
      <c r="S148" s="165">
        <f t="shared" si="82"/>
        <v>0.4</v>
      </c>
      <c r="T148" s="165">
        <f t="shared" si="83"/>
        <v>0.83333333333333337</v>
      </c>
      <c r="U148" s="205">
        <v>1</v>
      </c>
      <c r="V148" s="205">
        <v>1</v>
      </c>
      <c r="W148" s="205">
        <f>'Core Indicators'!EX164</f>
        <v>0</v>
      </c>
      <c r="X148" s="165">
        <f t="shared" si="84"/>
        <v>0.5</v>
      </c>
      <c r="Y148" s="205">
        <v>1</v>
      </c>
      <c r="Z148" s="165">
        <f t="shared" si="85"/>
        <v>0</v>
      </c>
      <c r="AA148" s="205">
        <f>'Core Indicators'!FF164</f>
        <v>0</v>
      </c>
      <c r="AB148" s="205">
        <f t="shared" si="86"/>
        <v>0</v>
      </c>
      <c r="AC148" s="186">
        <f>'Core Indicators'!GD164</f>
        <v>0</v>
      </c>
      <c r="AD148" s="186">
        <f>'Core Indicators'!GL164</f>
        <v>0</v>
      </c>
      <c r="AE148" s="186">
        <f>'Core Indicators'!GT164</f>
        <v>0</v>
      </c>
      <c r="AF148" s="186">
        <f>'Core Indicators'!HB164</f>
        <v>0</v>
      </c>
      <c r="AG148" s="186">
        <f t="shared" si="87"/>
        <v>0</v>
      </c>
      <c r="AH148" s="186">
        <f>'Core Indicators'!HJ164</f>
        <v>0</v>
      </c>
      <c r="AI148" s="186">
        <f>'Core Indicators'!HR164</f>
        <v>0</v>
      </c>
      <c r="AJ148" s="186">
        <f t="shared" si="88"/>
        <v>0</v>
      </c>
      <c r="AK148" s="186">
        <f>'Core Indicators'!HZ164</f>
        <v>0</v>
      </c>
      <c r="AL148" s="186">
        <f>'Core Indicators'!IH164</f>
        <v>0</v>
      </c>
      <c r="AM148" s="186">
        <f>'Core Indicators'!IP164</f>
        <v>0</v>
      </c>
      <c r="AN148" s="186">
        <f t="shared" si="89"/>
        <v>0</v>
      </c>
    </row>
    <row r="149" spans="1:40" x14ac:dyDescent="0.25">
      <c r="A149" s="205">
        <f>Lists!C:C</f>
        <v>0</v>
      </c>
      <c r="B149" s="251" t="e">
        <f t="shared" si="75"/>
        <v>#DIV/0!</v>
      </c>
      <c r="C149" s="165">
        <f t="shared" si="76"/>
        <v>0</v>
      </c>
      <c r="D149" s="274">
        <f t="shared" si="77"/>
        <v>0</v>
      </c>
      <c r="E149" s="205">
        <f>'Core Indicators'!R165</f>
        <v>0</v>
      </c>
      <c r="F149" s="205">
        <f>'Core Indicators'!Z165</f>
        <v>0</v>
      </c>
      <c r="G149" s="165">
        <f t="shared" si="78"/>
        <v>0</v>
      </c>
      <c r="H149" s="205">
        <f>'Core Indicators'!AH165</f>
        <v>0</v>
      </c>
      <c r="I149" s="205">
        <f>'Core Indicators'!AP165</f>
        <v>0</v>
      </c>
      <c r="J149" s="205">
        <f>'Core Indicators'!BN165</f>
        <v>0</v>
      </c>
      <c r="K149" s="205">
        <f t="shared" si="79"/>
        <v>0</v>
      </c>
      <c r="L149" s="251">
        <f t="shared" si="80"/>
        <v>0</v>
      </c>
      <c r="M149" s="274">
        <f t="shared" si="81"/>
        <v>0</v>
      </c>
      <c r="N149" s="206">
        <f>'Core Indicators'!DJ165</f>
        <v>0</v>
      </c>
      <c r="O149" s="206">
        <f>'Core Indicators'!DR165</f>
        <v>0</v>
      </c>
      <c r="P149" s="206">
        <f>'Core Indicators'!DZ165</f>
        <v>0</v>
      </c>
      <c r="Q149" s="206">
        <f>'Core Indicators'!EH165</f>
        <v>0</v>
      </c>
      <c r="R149" s="206">
        <f>'Core Indicators'!EP165</f>
        <v>0</v>
      </c>
      <c r="S149" s="165" t="e">
        <f t="shared" si="82"/>
        <v>#DIV/0!</v>
      </c>
      <c r="T149" s="165">
        <f t="shared" si="83"/>
        <v>0.83333333333333337</v>
      </c>
      <c r="U149" s="205">
        <v>1</v>
      </c>
      <c r="V149" s="205">
        <v>1</v>
      </c>
      <c r="W149" s="205">
        <f>'Core Indicators'!EX165</f>
        <v>0</v>
      </c>
      <c r="X149" s="165">
        <f t="shared" si="84"/>
        <v>0.5</v>
      </c>
      <c r="Y149" s="205">
        <v>1</v>
      </c>
      <c r="Z149" s="165">
        <f t="shared" si="85"/>
        <v>0</v>
      </c>
      <c r="AA149" s="205">
        <f>'Core Indicators'!FF165</f>
        <v>0</v>
      </c>
      <c r="AB149" s="205">
        <f t="shared" si="86"/>
        <v>0</v>
      </c>
      <c r="AC149" s="186">
        <f>'Core Indicators'!GD165</f>
        <v>0</v>
      </c>
      <c r="AD149" s="186">
        <f>'Core Indicators'!GL165</f>
        <v>0</v>
      </c>
      <c r="AE149" s="186">
        <f>'Core Indicators'!GT165</f>
        <v>0</v>
      </c>
      <c r="AF149" s="186">
        <f>'Core Indicators'!HB165</f>
        <v>0</v>
      </c>
      <c r="AG149" s="186">
        <f t="shared" si="87"/>
        <v>0</v>
      </c>
      <c r="AH149" s="186">
        <f>'Core Indicators'!HJ165</f>
        <v>0</v>
      </c>
      <c r="AI149" s="186">
        <f>'Core Indicators'!HR165</f>
        <v>0</v>
      </c>
      <c r="AJ149" s="186">
        <f t="shared" si="88"/>
        <v>0</v>
      </c>
      <c r="AK149" s="186">
        <f>'Core Indicators'!HZ165</f>
        <v>0</v>
      </c>
      <c r="AL149" s="186">
        <f>'Core Indicators'!IH165</f>
        <v>0</v>
      </c>
      <c r="AM149" s="186">
        <f>'Core Indicators'!IP165</f>
        <v>0</v>
      </c>
      <c r="AN149" s="186">
        <f t="shared" si="89"/>
        <v>0</v>
      </c>
    </row>
    <row r="150" spans="1:40" x14ac:dyDescent="0.25">
      <c r="A150" s="205">
        <f>Lists!C:C</f>
        <v>0</v>
      </c>
      <c r="B150" s="251" t="e">
        <f t="shared" si="75"/>
        <v>#DIV/0!</v>
      </c>
      <c r="C150" s="165">
        <f t="shared" si="76"/>
        <v>0</v>
      </c>
      <c r="D150" s="274">
        <f t="shared" si="77"/>
        <v>0</v>
      </c>
      <c r="E150" s="205">
        <f>'Core Indicators'!R166</f>
        <v>0</v>
      </c>
      <c r="F150" s="205">
        <f>'Core Indicators'!Z166</f>
        <v>0</v>
      </c>
      <c r="G150" s="165">
        <f t="shared" si="78"/>
        <v>0</v>
      </c>
      <c r="H150" s="205">
        <f>'Core Indicators'!AH166</f>
        <v>0</v>
      </c>
      <c r="I150" s="205">
        <f>'Core Indicators'!AP166</f>
        <v>0</v>
      </c>
      <c r="J150" s="205">
        <f>'Core Indicators'!BN166</f>
        <v>0</v>
      </c>
      <c r="K150" s="205">
        <f t="shared" si="79"/>
        <v>0</v>
      </c>
      <c r="L150" s="251">
        <f t="shared" si="80"/>
        <v>0</v>
      </c>
      <c r="M150" s="274">
        <f t="shared" si="81"/>
        <v>0</v>
      </c>
      <c r="N150" s="206">
        <f>'Core Indicators'!DJ166</f>
        <v>0</v>
      </c>
      <c r="O150" s="206">
        <f>'Core Indicators'!DR166</f>
        <v>0</v>
      </c>
      <c r="P150" s="206">
        <f>'Core Indicators'!DZ166</f>
        <v>0</v>
      </c>
      <c r="Q150" s="206">
        <f>'Core Indicators'!EH166</f>
        <v>0</v>
      </c>
      <c r="R150" s="206">
        <f>'Core Indicators'!EP166</f>
        <v>0</v>
      </c>
      <c r="S150" s="165" t="e">
        <f t="shared" si="82"/>
        <v>#DIV/0!</v>
      </c>
      <c r="T150" s="165">
        <f t="shared" si="83"/>
        <v>0.83333333333333337</v>
      </c>
      <c r="U150" s="205">
        <v>1</v>
      </c>
      <c r="V150" s="205">
        <v>1</v>
      </c>
      <c r="W150" s="205">
        <f>'Core Indicators'!EX166</f>
        <v>0</v>
      </c>
      <c r="X150" s="165">
        <f t="shared" si="84"/>
        <v>0.5</v>
      </c>
      <c r="Y150" s="205">
        <v>1</v>
      </c>
      <c r="Z150" s="165">
        <f t="shared" si="85"/>
        <v>0</v>
      </c>
      <c r="AA150" s="205">
        <f>'Core Indicators'!FF166</f>
        <v>0</v>
      </c>
      <c r="AB150" s="205">
        <f t="shared" si="86"/>
        <v>0</v>
      </c>
      <c r="AC150" s="186">
        <f>'Core Indicators'!GD166</f>
        <v>0</v>
      </c>
      <c r="AD150" s="186">
        <f>'Core Indicators'!GL166</f>
        <v>0</v>
      </c>
      <c r="AE150" s="186">
        <f>'Core Indicators'!GT166</f>
        <v>0</v>
      </c>
      <c r="AF150" s="186">
        <f>'Core Indicators'!HB166</f>
        <v>0</v>
      </c>
      <c r="AG150" s="186">
        <f t="shared" si="87"/>
        <v>0</v>
      </c>
      <c r="AH150" s="186">
        <f>'Core Indicators'!HJ166</f>
        <v>0</v>
      </c>
      <c r="AI150" s="186">
        <f>'Core Indicators'!HR166</f>
        <v>0</v>
      </c>
      <c r="AJ150" s="186">
        <f t="shared" si="88"/>
        <v>0</v>
      </c>
      <c r="AK150" s="186">
        <f>'Core Indicators'!HZ166</f>
        <v>0</v>
      </c>
      <c r="AL150" s="186">
        <f>'Core Indicators'!IH166</f>
        <v>0</v>
      </c>
      <c r="AM150" s="186">
        <f>'Core Indicators'!IP166</f>
        <v>0</v>
      </c>
      <c r="AN150" s="186">
        <f t="shared" si="89"/>
        <v>0</v>
      </c>
    </row>
    <row r="151" spans="1:40" x14ac:dyDescent="0.25">
      <c r="A151" s="205">
        <f>Lists!C:C</f>
        <v>0</v>
      </c>
      <c r="B151" s="251" t="e">
        <f t="shared" si="75"/>
        <v>#DIV/0!</v>
      </c>
      <c r="C151" s="165">
        <f t="shared" si="76"/>
        <v>0</v>
      </c>
      <c r="D151" s="274">
        <f t="shared" si="77"/>
        <v>0</v>
      </c>
      <c r="E151" s="205">
        <f>'Core Indicators'!R167</f>
        <v>0</v>
      </c>
      <c r="F151" s="205">
        <f>'Core Indicators'!Z167</f>
        <v>0</v>
      </c>
      <c r="G151" s="165">
        <f t="shared" si="78"/>
        <v>0</v>
      </c>
      <c r="H151" s="205">
        <f>'Core Indicators'!AH167</f>
        <v>0</v>
      </c>
      <c r="I151" s="205">
        <f>'Core Indicators'!AP167</f>
        <v>0</v>
      </c>
      <c r="J151" s="205">
        <f>'Core Indicators'!BN167</f>
        <v>0</v>
      </c>
      <c r="K151" s="205">
        <f t="shared" si="79"/>
        <v>0</v>
      </c>
      <c r="L151" s="251">
        <f t="shared" si="80"/>
        <v>0</v>
      </c>
      <c r="M151" s="274">
        <f t="shared" si="81"/>
        <v>0</v>
      </c>
      <c r="N151" s="206">
        <f>'Core Indicators'!DJ167</f>
        <v>0</v>
      </c>
      <c r="O151" s="206">
        <f>'Core Indicators'!DR167</f>
        <v>0</v>
      </c>
      <c r="P151" s="206">
        <f>'Core Indicators'!DZ167</f>
        <v>0</v>
      </c>
      <c r="Q151" s="206">
        <f>'Core Indicators'!EH167</f>
        <v>0</v>
      </c>
      <c r="R151" s="206">
        <f>'Core Indicators'!EP167</f>
        <v>0</v>
      </c>
      <c r="S151" s="165" t="e">
        <f t="shared" si="82"/>
        <v>#DIV/0!</v>
      </c>
      <c r="T151" s="165">
        <f t="shared" si="83"/>
        <v>0.83333333333333337</v>
      </c>
      <c r="U151" s="205">
        <v>1</v>
      </c>
      <c r="V151" s="205">
        <v>1</v>
      </c>
      <c r="W151" s="205">
        <f>'Core Indicators'!EX167</f>
        <v>0</v>
      </c>
      <c r="X151" s="165">
        <f t="shared" si="84"/>
        <v>0.5</v>
      </c>
      <c r="Y151" s="205">
        <v>1</v>
      </c>
      <c r="Z151" s="165">
        <f t="shared" si="85"/>
        <v>0</v>
      </c>
      <c r="AA151" s="205">
        <f>'Core Indicators'!FF167</f>
        <v>0</v>
      </c>
      <c r="AB151" s="205">
        <f t="shared" si="86"/>
        <v>0</v>
      </c>
      <c r="AC151" s="186">
        <f>'Core Indicators'!GD167</f>
        <v>0</v>
      </c>
      <c r="AD151" s="186">
        <f>'Core Indicators'!GL167</f>
        <v>0</v>
      </c>
      <c r="AE151" s="186">
        <f>'Core Indicators'!GT167</f>
        <v>0</v>
      </c>
      <c r="AF151" s="186">
        <f>'Core Indicators'!HB167</f>
        <v>0</v>
      </c>
      <c r="AG151" s="186">
        <f t="shared" si="87"/>
        <v>0</v>
      </c>
      <c r="AH151" s="186">
        <f>'Core Indicators'!HJ167</f>
        <v>0</v>
      </c>
      <c r="AI151" s="186">
        <f>'Core Indicators'!HR167</f>
        <v>0</v>
      </c>
      <c r="AJ151" s="186">
        <f t="shared" si="88"/>
        <v>0</v>
      </c>
      <c r="AK151" s="186">
        <f>'Core Indicators'!HZ167</f>
        <v>0</v>
      </c>
      <c r="AL151" s="186">
        <f>'Core Indicators'!IH167</f>
        <v>0</v>
      </c>
      <c r="AM151" s="186">
        <f>'Core Indicators'!IP167</f>
        <v>0</v>
      </c>
      <c r="AN151" s="186">
        <f t="shared" si="89"/>
        <v>0</v>
      </c>
    </row>
    <row r="152" spans="1:40" x14ac:dyDescent="0.25">
      <c r="A152" s="205">
        <f>Lists!C:C</f>
        <v>0</v>
      </c>
      <c r="B152" s="251" t="e">
        <f t="shared" si="75"/>
        <v>#DIV/0!</v>
      </c>
      <c r="C152" s="165">
        <f t="shared" si="76"/>
        <v>0</v>
      </c>
      <c r="D152" s="274">
        <f t="shared" si="77"/>
        <v>0</v>
      </c>
      <c r="E152" s="205">
        <f>'Core Indicators'!R168</f>
        <v>0</v>
      </c>
      <c r="F152" s="205">
        <f>'Core Indicators'!Z168</f>
        <v>0</v>
      </c>
      <c r="G152" s="165">
        <f t="shared" si="78"/>
        <v>0</v>
      </c>
      <c r="H152" s="205">
        <f>'Core Indicators'!AH168</f>
        <v>0</v>
      </c>
      <c r="I152" s="205">
        <f>'Core Indicators'!AP168</f>
        <v>0</v>
      </c>
      <c r="J152" s="205">
        <f>'Core Indicators'!BN168</f>
        <v>0</v>
      </c>
      <c r="K152" s="205">
        <f t="shared" si="79"/>
        <v>0</v>
      </c>
      <c r="L152" s="251">
        <f t="shared" si="80"/>
        <v>0</v>
      </c>
      <c r="M152" s="274">
        <f t="shared" si="81"/>
        <v>0</v>
      </c>
      <c r="N152" s="206">
        <f>'Core Indicators'!DJ168</f>
        <v>0</v>
      </c>
      <c r="O152" s="206">
        <f>'Core Indicators'!DR168</f>
        <v>0</v>
      </c>
      <c r="P152" s="206">
        <f>'Core Indicators'!DZ168</f>
        <v>0</v>
      </c>
      <c r="Q152" s="206">
        <f>'Core Indicators'!EH168</f>
        <v>0</v>
      </c>
      <c r="R152" s="206">
        <f>'Core Indicators'!EP168</f>
        <v>0</v>
      </c>
      <c r="S152" s="165" t="e">
        <f t="shared" si="82"/>
        <v>#DIV/0!</v>
      </c>
      <c r="T152" s="165">
        <f t="shared" si="83"/>
        <v>0.83333333333333337</v>
      </c>
      <c r="U152" s="205">
        <v>1</v>
      </c>
      <c r="V152" s="205">
        <v>1</v>
      </c>
      <c r="W152" s="205">
        <f>'Core Indicators'!EX168</f>
        <v>0</v>
      </c>
      <c r="X152" s="165">
        <f t="shared" si="84"/>
        <v>0.5</v>
      </c>
      <c r="Y152" s="205">
        <v>1</v>
      </c>
      <c r="Z152" s="165">
        <f t="shared" si="85"/>
        <v>0</v>
      </c>
      <c r="AA152" s="205">
        <f>'Core Indicators'!FF168</f>
        <v>0</v>
      </c>
      <c r="AB152" s="205">
        <f t="shared" si="86"/>
        <v>0</v>
      </c>
      <c r="AC152" s="186">
        <f>'Core Indicators'!GD168</f>
        <v>0</v>
      </c>
      <c r="AD152" s="186">
        <f>'Core Indicators'!GL168</f>
        <v>0</v>
      </c>
      <c r="AE152" s="186">
        <f>'Core Indicators'!GT168</f>
        <v>0</v>
      </c>
      <c r="AF152" s="186">
        <f>'Core Indicators'!HB168</f>
        <v>0</v>
      </c>
      <c r="AG152" s="186">
        <f t="shared" si="87"/>
        <v>0</v>
      </c>
      <c r="AH152" s="186">
        <f>'Core Indicators'!HJ168</f>
        <v>0</v>
      </c>
      <c r="AI152" s="186">
        <f>'Core Indicators'!HR168</f>
        <v>0</v>
      </c>
      <c r="AJ152" s="186">
        <f t="shared" si="88"/>
        <v>0</v>
      </c>
      <c r="AK152" s="186">
        <f>'Core Indicators'!HZ168</f>
        <v>0</v>
      </c>
      <c r="AL152" s="186">
        <f>'Core Indicators'!IH168</f>
        <v>0</v>
      </c>
      <c r="AM152" s="186">
        <f>'Core Indicators'!IP168</f>
        <v>0</v>
      </c>
      <c r="AN152" s="186">
        <f t="shared" si="89"/>
        <v>0</v>
      </c>
    </row>
    <row r="153" spans="1:40" x14ac:dyDescent="0.25">
      <c r="A153" s="205">
        <f>Lists!C:C</f>
        <v>0</v>
      </c>
      <c r="B153" s="251" t="e">
        <f t="shared" si="75"/>
        <v>#DIV/0!</v>
      </c>
      <c r="C153" s="165">
        <f t="shared" si="76"/>
        <v>0</v>
      </c>
      <c r="D153" s="274">
        <f t="shared" si="77"/>
        <v>0</v>
      </c>
      <c r="E153" s="205">
        <f>'Core Indicators'!R169</f>
        <v>0</v>
      </c>
      <c r="F153" s="205">
        <f>'Core Indicators'!Z169</f>
        <v>0</v>
      </c>
      <c r="G153" s="165">
        <f t="shared" si="78"/>
        <v>0</v>
      </c>
      <c r="H153" s="205">
        <f>'Core Indicators'!AH169</f>
        <v>0</v>
      </c>
      <c r="I153" s="205">
        <f>'Core Indicators'!AP169</f>
        <v>0</v>
      </c>
      <c r="J153" s="205">
        <f>'Core Indicators'!BN169</f>
        <v>0</v>
      </c>
      <c r="K153" s="205">
        <f t="shared" si="79"/>
        <v>0</v>
      </c>
      <c r="L153" s="251">
        <f t="shared" si="80"/>
        <v>0</v>
      </c>
      <c r="M153" s="274">
        <f t="shared" si="81"/>
        <v>0</v>
      </c>
      <c r="N153" s="206">
        <f>'Core Indicators'!DJ169</f>
        <v>0</v>
      </c>
      <c r="O153" s="206">
        <f>'Core Indicators'!DR169</f>
        <v>0</v>
      </c>
      <c r="P153" s="206">
        <f>'Core Indicators'!DZ169</f>
        <v>0</v>
      </c>
      <c r="Q153" s="206">
        <f>'Core Indicators'!EH169</f>
        <v>0</v>
      </c>
      <c r="R153" s="206">
        <f>'Core Indicators'!EP169</f>
        <v>0</v>
      </c>
      <c r="S153" s="165" t="e">
        <f t="shared" si="82"/>
        <v>#DIV/0!</v>
      </c>
      <c r="T153" s="165">
        <f t="shared" si="83"/>
        <v>0.83333333333333337</v>
      </c>
      <c r="U153" s="205">
        <v>1</v>
      </c>
      <c r="V153" s="205">
        <v>1</v>
      </c>
      <c r="W153" s="205">
        <f>'Core Indicators'!EX169</f>
        <v>0</v>
      </c>
      <c r="X153" s="165">
        <f t="shared" si="84"/>
        <v>0.5</v>
      </c>
      <c r="Y153" s="205">
        <v>1</v>
      </c>
      <c r="Z153" s="165">
        <f t="shared" si="85"/>
        <v>0</v>
      </c>
      <c r="AA153" s="205">
        <f>'Core Indicators'!FF169</f>
        <v>0</v>
      </c>
      <c r="AB153" s="205">
        <f t="shared" si="86"/>
        <v>0</v>
      </c>
      <c r="AC153" s="186">
        <f>'Core Indicators'!GD169</f>
        <v>0</v>
      </c>
      <c r="AD153" s="186">
        <f>'Core Indicators'!GL169</f>
        <v>0</v>
      </c>
      <c r="AE153" s="186">
        <f>'Core Indicators'!GT169</f>
        <v>0</v>
      </c>
      <c r="AF153" s="186">
        <f>'Core Indicators'!HB169</f>
        <v>0</v>
      </c>
      <c r="AG153" s="186">
        <f t="shared" si="87"/>
        <v>0</v>
      </c>
      <c r="AH153" s="186">
        <f>'Core Indicators'!HJ169</f>
        <v>0</v>
      </c>
      <c r="AI153" s="186">
        <f>'Core Indicators'!HR169</f>
        <v>0</v>
      </c>
      <c r="AJ153" s="186">
        <f t="shared" si="88"/>
        <v>0</v>
      </c>
      <c r="AK153" s="186">
        <f>'Core Indicators'!HZ169</f>
        <v>0</v>
      </c>
      <c r="AL153" s="186">
        <f>'Core Indicators'!IH169</f>
        <v>0</v>
      </c>
      <c r="AM153" s="186">
        <f>'Core Indicators'!IP169</f>
        <v>0</v>
      </c>
      <c r="AN153" s="186">
        <f t="shared" si="89"/>
        <v>0</v>
      </c>
    </row>
    <row r="154" spans="1:40" x14ac:dyDescent="0.25">
      <c r="A154" s="205">
        <f>Lists!C:C</f>
        <v>0</v>
      </c>
      <c r="B154" s="251" t="e">
        <f t="shared" si="75"/>
        <v>#DIV/0!</v>
      </c>
      <c r="C154" s="165">
        <f t="shared" si="76"/>
        <v>0</v>
      </c>
      <c r="D154" s="274">
        <f t="shared" si="77"/>
        <v>0</v>
      </c>
      <c r="E154" s="205">
        <f>'Core Indicators'!R170</f>
        <v>0</v>
      </c>
      <c r="F154" s="205">
        <f>'Core Indicators'!Z170</f>
        <v>0</v>
      </c>
      <c r="G154" s="165">
        <f t="shared" si="78"/>
        <v>0</v>
      </c>
      <c r="H154" s="205">
        <f>'Core Indicators'!AH170</f>
        <v>0</v>
      </c>
      <c r="I154" s="205">
        <f>'Core Indicators'!AP170</f>
        <v>0</v>
      </c>
      <c r="J154" s="205">
        <f>'Core Indicators'!BN170</f>
        <v>0</v>
      </c>
      <c r="K154" s="205">
        <f t="shared" si="79"/>
        <v>0</v>
      </c>
      <c r="L154" s="251">
        <f t="shared" si="80"/>
        <v>0</v>
      </c>
      <c r="M154" s="274">
        <f t="shared" si="81"/>
        <v>0</v>
      </c>
      <c r="N154" s="206">
        <f>'Core Indicators'!DJ170</f>
        <v>0</v>
      </c>
      <c r="O154" s="206">
        <f>'Core Indicators'!DR170</f>
        <v>0</v>
      </c>
      <c r="P154" s="206">
        <f>'Core Indicators'!DZ170</f>
        <v>0</v>
      </c>
      <c r="Q154" s="206">
        <f>'Core Indicators'!EH170</f>
        <v>0</v>
      </c>
      <c r="R154" s="206">
        <f>'Core Indicators'!EP170</f>
        <v>0</v>
      </c>
      <c r="S154" s="165" t="e">
        <f t="shared" si="82"/>
        <v>#DIV/0!</v>
      </c>
      <c r="T154" s="165">
        <f t="shared" si="83"/>
        <v>0.83333333333333337</v>
      </c>
      <c r="U154" s="205">
        <v>1</v>
      </c>
      <c r="V154" s="205">
        <v>1</v>
      </c>
      <c r="W154" s="205">
        <f>'Core Indicators'!EX170</f>
        <v>0</v>
      </c>
      <c r="X154" s="165">
        <f t="shared" si="84"/>
        <v>0.5</v>
      </c>
      <c r="Y154" s="205">
        <v>1</v>
      </c>
      <c r="Z154" s="165">
        <f t="shared" si="85"/>
        <v>0</v>
      </c>
      <c r="AA154" s="205">
        <f>'Core Indicators'!FF170</f>
        <v>0</v>
      </c>
      <c r="AB154" s="205">
        <f t="shared" si="86"/>
        <v>0</v>
      </c>
      <c r="AC154" s="186">
        <f>'Core Indicators'!GD170</f>
        <v>0</v>
      </c>
      <c r="AD154" s="186">
        <f>'Core Indicators'!GL170</f>
        <v>0</v>
      </c>
      <c r="AE154" s="186">
        <f>'Core Indicators'!GT170</f>
        <v>0</v>
      </c>
      <c r="AF154" s="186">
        <f>'Core Indicators'!HB170</f>
        <v>0</v>
      </c>
      <c r="AG154" s="186">
        <f t="shared" si="87"/>
        <v>0</v>
      </c>
      <c r="AH154" s="186">
        <f>'Core Indicators'!HJ170</f>
        <v>0</v>
      </c>
      <c r="AI154" s="186">
        <f>'Core Indicators'!HR170</f>
        <v>0</v>
      </c>
      <c r="AJ154" s="186">
        <f t="shared" si="88"/>
        <v>0</v>
      </c>
      <c r="AK154" s="186">
        <f>'Core Indicators'!HZ170</f>
        <v>0</v>
      </c>
      <c r="AL154" s="186">
        <f>'Core Indicators'!IH170</f>
        <v>0</v>
      </c>
      <c r="AM154" s="186">
        <f>'Core Indicators'!IP170</f>
        <v>0</v>
      </c>
      <c r="AN154" s="186">
        <f t="shared" si="89"/>
        <v>0</v>
      </c>
    </row>
    <row r="155" spans="1:40" x14ac:dyDescent="0.25">
      <c r="A155" s="205">
        <f>Lists!C:C</f>
        <v>0</v>
      </c>
      <c r="B155" s="251" t="e">
        <f t="shared" si="75"/>
        <v>#DIV/0!</v>
      </c>
      <c r="C155" s="165">
        <f t="shared" si="76"/>
        <v>0</v>
      </c>
      <c r="D155" s="274">
        <f t="shared" si="77"/>
        <v>0</v>
      </c>
      <c r="E155" s="205">
        <f>'Core Indicators'!R171</f>
        <v>0</v>
      </c>
      <c r="F155" s="205">
        <f>'Core Indicators'!Z171</f>
        <v>0</v>
      </c>
      <c r="G155" s="165">
        <f t="shared" si="78"/>
        <v>0</v>
      </c>
      <c r="H155" s="205">
        <f>'Core Indicators'!AH171</f>
        <v>0</v>
      </c>
      <c r="I155" s="205">
        <f>'Core Indicators'!AP171</f>
        <v>0</v>
      </c>
      <c r="J155" s="205">
        <f>'Core Indicators'!BN171</f>
        <v>0</v>
      </c>
      <c r="K155" s="205">
        <f t="shared" si="79"/>
        <v>0</v>
      </c>
      <c r="L155" s="251">
        <f t="shared" si="80"/>
        <v>0</v>
      </c>
      <c r="M155" s="274">
        <f t="shared" si="81"/>
        <v>0</v>
      </c>
      <c r="N155" s="206">
        <f>'Core Indicators'!DJ171</f>
        <v>0</v>
      </c>
      <c r="O155" s="206">
        <f>'Core Indicators'!DR171</f>
        <v>0</v>
      </c>
      <c r="P155" s="206">
        <f>'Core Indicators'!DZ171</f>
        <v>0</v>
      </c>
      <c r="Q155" s="206">
        <f>'Core Indicators'!EH171</f>
        <v>0</v>
      </c>
      <c r="R155" s="206">
        <f>'Core Indicators'!EP171</f>
        <v>0</v>
      </c>
      <c r="S155" s="165" t="e">
        <f t="shared" si="82"/>
        <v>#DIV/0!</v>
      </c>
      <c r="T155" s="165">
        <f t="shared" si="83"/>
        <v>0.83333333333333337</v>
      </c>
      <c r="U155" s="205">
        <v>1</v>
      </c>
      <c r="V155" s="205">
        <v>1</v>
      </c>
      <c r="W155" s="205">
        <f>'Core Indicators'!EX171</f>
        <v>0</v>
      </c>
      <c r="X155" s="165">
        <f t="shared" si="84"/>
        <v>0.5</v>
      </c>
      <c r="Y155" s="205">
        <v>1</v>
      </c>
      <c r="Z155" s="165">
        <f t="shared" si="85"/>
        <v>0</v>
      </c>
      <c r="AA155" s="205">
        <f>'Core Indicators'!FF171</f>
        <v>0</v>
      </c>
      <c r="AB155" s="205">
        <f t="shared" si="86"/>
        <v>0</v>
      </c>
      <c r="AC155" s="186">
        <f>'Core Indicators'!GD171</f>
        <v>0</v>
      </c>
      <c r="AD155" s="186">
        <f>'Core Indicators'!GL171</f>
        <v>0</v>
      </c>
      <c r="AE155" s="186">
        <f>'Core Indicators'!GT171</f>
        <v>0</v>
      </c>
      <c r="AF155" s="186">
        <f>'Core Indicators'!HB171</f>
        <v>0</v>
      </c>
      <c r="AG155" s="186">
        <f t="shared" si="87"/>
        <v>0</v>
      </c>
      <c r="AH155" s="186">
        <f>'Core Indicators'!HJ171</f>
        <v>0</v>
      </c>
      <c r="AI155" s="186">
        <f>'Core Indicators'!HR171</f>
        <v>0</v>
      </c>
      <c r="AJ155" s="186">
        <f t="shared" si="88"/>
        <v>0</v>
      </c>
      <c r="AK155" s="186">
        <f>'Core Indicators'!HZ171</f>
        <v>0</v>
      </c>
      <c r="AL155" s="186">
        <f>'Core Indicators'!IH171</f>
        <v>0</v>
      </c>
      <c r="AM155" s="186">
        <f>'Core Indicators'!IP171</f>
        <v>0</v>
      </c>
      <c r="AN155" s="186">
        <f t="shared" si="89"/>
        <v>0</v>
      </c>
    </row>
    <row r="156" spans="1:40" x14ac:dyDescent="0.25">
      <c r="A156" s="205">
        <f>Lists!C:C</f>
        <v>0</v>
      </c>
      <c r="B156" s="251" t="e">
        <f t="shared" si="75"/>
        <v>#DIV/0!</v>
      </c>
      <c r="C156" s="165">
        <f t="shared" si="76"/>
        <v>0</v>
      </c>
      <c r="D156" s="274">
        <f t="shared" si="77"/>
        <v>0</v>
      </c>
      <c r="E156" s="205">
        <f>'Core Indicators'!R172</f>
        <v>0</v>
      </c>
      <c r="F156" s="205">
        <f>'Core Indicators'!Z172</f>
        <v>0</v>
      </c>
      <c r="G156" s="165">
        <f t="shared" si="78"/>
        <v>0</v>
      </c>
      <c r="H156" s="205">
        <f>'Core Indicators'!AH172</f>
        <v>0</v>
      </c>
      <c r="I156" s="205">
        <f>'Core Indicators'!AP172</f>
        <v>0</v>
      </c>
      <c r="J156" s="205">
        <f>'Core Indicators'!BN172</f>
        <v>0</v>
      </c>
      <c r="K156" s="205">
        <f t="shared" si="79"/>
        <v>0</v>
      </c>
      <c r="L156" s="251">
        <f t="shared" si="80"/>
        <v>0</v>
      </c>
      <c r="M156" s="274">
        <f t="shared" si="81"/>
        <v>0</v>
      </c>
      <c r="N156" s="206">
        <f>'Core Indicators'!DJ172</f>
        <v>0</v>
      </c>
      <c r="O156" s="206">
        <f>'Core Indicators'!DR172</f>
        <v>0</v>
      </c>
      <c r="P156" s="206">
        <f>'Core Indicators'!DZ172</f>
        <v>0</v>
      </c>
      <c r="Q156" s="206">
        <f>'Core Indicators'!EH172</f>
        <v>0</v>
      </c>
      <c r="R156" s="206">
        <f>'Core Indicators'!EP172</f>
        <v>0</v>
      </c>
      <c r="S156" s="165" t="e">
        <f t="shared" si="82"/>
        <v>#DIV/0!</v>
      </c>
      <c r="T156" s="165">
        <f t="shared" si="83"/>
        <v>0.83333333333333337</v>
      </c>
      <c r="U156" s="205">
        <v>1</v>
      </c>
      <c r="V156" s="205">
        <v>1</v>
      </c>
      <c r="W156" s="205">
        <f>'Core Indicators'!EX172</f>
        <v>0</v>
      </c>
      <c r="X156" s="165">
        <f t="shared" si="84"/>
        <v>0.5</v>
      </c>
      <c r="Y156" s="205">
        <v>1</v>
      </c>
      <c r="Z156" s="165">
        <f t="shared" si="85"/>
        <v>0</v>
      </c>
      <c r="AA156" s="205">
        <f>'Core Indicators'!FF172</f>
        <v>0</v>
      </c>
      <c r="AB156" s="205">
        <f t="shared" si="86"/>
        <v>0</v>
      </c>
      <c r="AC156" s="186">
        <f>'Core Indicators'!GD172</f>
        <v>0</v>
      </c>
      <c r="AD156" s="186">
        <f>'Core Indicators'!GL172</f>
        <v>0</v>
      </c>
      <c r="AE156" s="186">
        <f>'Core Indicators'!GT172</f>
        <v>0</v>
      </c>
      <c r="AF156" s="186">
        <f>'Core Indicators'!HB172</f>
        <v>0</v>
      </c>
      <c r="AG156" s="186">
        <f t="shared" si="87"/>
        <v>0</v>
      </c>
      <c r="AH156" s="186">
        <f>'Core Indicators'!HJ172</f>
        <v>0</v>
      </c>
      <c r="AI156" s="186">
        <f>'Core Indicators'!HR172</f>
        <v>0</v>
      </c>
      <c r="AJ156" s="186">
        <f t="shared" si="88"/>
        <v>0</v>
      </c>
      <c r="AK156" s="186">
        <f>'Core Indicators'!HZ172</f>
        <v>0</v>
      </c>
      <c r="AL156" s="186">
        <f>'Core Indicators'!IH172</f>
        <v>0</v>
      </c>
      <c r="AM156" s="186">
        <f>'Core Indicators'!IP172</f>
        <v>0</v>
      </c>
      <c r="AN156" s="186">
        <f t="shared" si="89"/>
        <v>0</v>
      </c>
    </row>
    <row r="157" spans="1:40" x14ac:dyDescent="0.25">
      <c r="A157" s="205">
        <f>Lists!C:C</f>
        <v>0</v>
      </c>
      <c r="B157" s="251" t="e">
        <f t="shared" si="75"/>
        <v>#DIV/0!</v>
      </c>
      <c r="C157" s="165">
        <f t="shared" si="76"/>
        <v>0</v>
      </c>
      <c r="D157" s="274">
        <f t="shared" si="77"/>
        <v>0</v>
      </c>
      <c r="E157" s="205">
        <f>'Core Indicators'!R173</f>
        <v>0</v>
      </c>
      <c r="F157" s="205">
        <f>'Core Indicators'!Z173</f>
        <v>0</v>
      </c>
      <c r="G157" s="165">
        <f t="shared" si="78"/>
        <v>0</v>
      </c>
      <c r="H157" s="205">
        <f>'Core Indicators'!AH173</f>
        <v>0</v>
      </c>
      <c r="I157" s="205">
        <f>'Core Indicators'!AP173</f>
        <v>0</v>
      </c>
      <c r="J157" s="205">
        <f>'Core Indicators'!BN173</f>
        <v>0</v>
      </c>
      <c r="K157" s="205">
        <f t="shared" si="79"/>
        <v>0</v>
      </c>
      <c r="L157" s="251">
        <f t="shared" si="80"/>
        <v>0</v>
      </c>
      <c r="M157" s="274">
        <f t="shared" si="81"/>
        <v>0</v>
      </c>
      <c r="N157" s="206">
        <f>'Core Indicators'!DJ173</f>
        <v>0</v>
      </c>
      <c r="O157" s="206">
        <f>'Core Indicators'!DR173</f>
        <v>0</v>
      </c>
      <c r="P157" s="206">
        <f>'Core Indicators'!DZ173</f>
        <v>0</v>
      </c>
      <c r="Q157" s="206">
        <f>'Core Indicators'!EH173</f>
        <v>0</v>
      </c>
      <c r="R157" s="206">
        <f>'Core Indicators'!EP173</f>
        <v>0</v>
      </c>
      <c r="S157" s="165" t="e">
        <f t="shared" si="82"/>
        <v>#DIV/0!</v>
      </c>
      <c r="T157" s="165">
        <f t="shared" si="83"/>
        <v>0.83333333333333337</v>
      </c>
      <c r="U157" s="205">
        <v>1</v>
      </c>
      <c r="V157" s="205">
        <v>1</v>
      </c>
      <c r="W157" s="205">
        <f>'Core Indicators'!EX173</f>
        <v>0</v>
      </c>
      <c r="X157" s="165">
        <f t="shared" si="84"/>
        <v>0.5</v>
      </c>
      <c r="Y157" s="205">
        <v>1</v>
      </c>
      <c r="Z157" s="165">
        <f t="shared" si="85"/>
        <v>0</v>
      </c>
      <c r="AA157" s="205">
        <f>'Core Indicators'!FF173</f>
        <v>0</v>
      </c>
      <c r="AB157" s="205">
        <f t="shared" si="86"/>
        <v>0</v>
      </c>
      <c r="AC157" s="186">
        <f>'Core Indicators'!GD173</f>
        <v>0</v>
      </c>
      <c r="AD157" s="186">
        <f>'Core Indicators'!GL173</f>
        <v>0</v>
      </c>
      <c r="AE157" s="186">
        <f>'Core Indicators'!GT173</f>
        <v>0</v>
      </c>
      <c r="AF157" s="186">
        <f>'Core Indicators'!HB173</f>
        <v>0</v>
      </c>
      <c r="AG157" s="186">
        <f t="shared" si="87"/>
        <v>0</v>
      </c>
      <c r="AH157" s="186">
        <f>'Core Indicators'!HJ173</f>
        <v>0</v>
      </c>
      <c r="AI157" s="186">
        <f>'Core Indicators'!HR173</f>
        <v>0</v>
      </c>
      <c r="AJ157" s="186">
        <f t="shared" si="88"/>
        <v>0</v>
      </c>
      <c r="AK157" s="186">
        <f>'Core Indicators'!HZ173</f>
        <v>0</v>
      </c>
      <c r="AL157" s="186">
        <f>'Core Indicators'!IH173</f>
        <v>0</v>
      </c>
      <c r="AM157" s="186">
        <f>'Core Indicators'!IP173</f>
        <v>0</v>
      </c>
      <c r="AN157" s="186">
        <f t="shared" si="89"/>
        <v>0</v>
      </c>
    </row>
    <row r="158" spans="1:40" x14ac:dyDescent="0.25">
      <c r="A158" s="205">
        <f>Lists!C:C</f>
        <v>0</v>
      </c>
      <c r="B158" s="251" t="e">
        <f t="shared" si="75"/>
        <v>#DIV/0!</v>
      </c>
      <c r="C158" s="165">
        <f t="shared" si="76"/>
        <v>0</v>
      </c>
      <c r="D158" s="274">
        <f t="shared" si="77"/>
        <v>0</v>
      </c>
      <c r="E158" s="205">
        <f>'Core Indicators'!R174</f>
        <v>0</v>
      </c>
      <c r="F158" s="205">
        <f>'Core Indicators'!Z174</f>
        <v>0</v>
      </c>
      <c r="G158" s="165">
        <f t="shared" si="78"/>
        <v>0</v>
      </c>
      <c r="H158" s="205">
        <f>'Core Indicators'!AH174</f>
        <v>0</v>
      </c>
      <c r="I158" s="205">
        <f>'Core Indicators'!AP174</f>
        <v>0</v>
      </c>
      <c r="J158" s="205">
        <f>'Core Indicators'!BN174</f>
        <v>0</v>
      </c>
      <c r="K158" s="205">
        <f t="shared" si="79"/>
        <v>0</v>
      </c>
      <c r="L158" s="251">
        <f t="shared" si="80"/>
        <v>0</v>
      </c>
      <c r="M158" s="274">
        <f t="shared" si="81"/>
        <v>0</v>
      </c>
      <c r="N158" s="206">
        <f>'Core Indicators'!DJ174</f>
        <v>0</v>
      </c>
      <c r="O158" s="206">
        <f>'Core Indicators'!DR174</f>
        <v>0</v>
      </c>
      <c r="P158" s="206">
        <f>'Core Indicators'!DZ174</f>
        <v>0</v>
      </c>
      <c r="Q158" s="206">
        <f>'Core Indicators'!EH174</f>
        <v>0</v>
      </c>
      <c r="R158" s="206">
        <f>'Core Indicators'!EP174</f>
        <v>0</v>
      </c>
      <c r="S158" s="165" t="e">
        <f t="shared" si="82"/>
        <v>#DIV/0!</v>
      </c>
      <c r="T158" s="165">
        <f t="shared" si="83"/>
        <v>0.83333333333333337</v>
      </c>
      <c r="U158" s="205">
        <v>1</v>
      </c>
      <c r="V158" s="205">
        <v>1</v>
      </c>
      <c r="W158" s="205">
        <f>'Core Indicators'!EX174</f>
        <v>0</v>
      </c>
      <c r="X158" s="165">
        <f t="shared" si="84"/>
        <v>0.5</v>
      </c>
      <c r="Y158" s="205">
        <v>1</v>
      </c>
      <c r="Z158" s="165">
        <f t="shared" si="85"/>
        <v>0</v>
      </c>
      <c r="AA158" s="205">
        <f>'Core Indicators'!FF174</f>
        <v>0</v>
      </c>
      <c r="AB158" s="205">
        <f t="shared" si="86"/>
        <v>0</v>
      </c>
      <c r="AC158" s="186">
        <f>'Core Indicators'!GD174</f>
        <v>0</v>
      </c>
      <c r="AD158" s="186">
        <f>'Core Indicators'!GL174</f>
        <v>0</v>
      </c>
      <c r="AE158" s="186">
        <f>'Core Indicators'!GT174</f>
        <v>0</v>
      </c>
      <c r="AF158" s="186">
        <f>'Core Indicators'!HB174</f>
        <v>0</v>
      </c>
      <c r="AG158" s="186">
        <f t="shared" si="87"/>
        <v>0</v>
      </c>
      <c r="AH158" s="186">
        <f>'Core Indicators'!HJ174</f>
        <v>0</v>
      </c>
      <c r="AI158" s="186">
        <f>'Core Indicators'!HR174</f>
        <v>0</v>
      </c>
      <c r="AJ158" s="186">
        <f t="shared" si="88"/>
        <v>0</v>
      </c>
      <c r="AK158" s="186">
        <f>'Core Indicators'!HZ174</f>
        <v>0</v>
      </c>
      <c r="AL158" s="186">
        <f>'Core Indicators'!IH174</f>
        <v>0</v>
      </c>
      <c r="AM158" s="186">
        <f>'Core Indicators'!IP174</f>
        <v>0</v>
      </c>
      <c r="AN158" s="186">
        <f t="shared" si="89"/>
        <v>0</v>
      </c>
    </row>
    <row r="159" spans="1:40" x14ac:dyDescent="0.25">
      <c r="A159" s="205">
        <f>Lists!C:C</f>
        <v>0</v>
      </c>
      <c r="B159" s="251" t="e">
        <f t="shared" si="75"/>
        <v>#DIV/0!</v>
      </c>
      <c r="C159" s="165">
        <f t="shared" si="76"/>
        <v>0</v>
      </c>
      <c r="D159" s="274">
        <f t="shared" si="77"/>
        <v>0</v>
      </c>
      <c r="E159" s="205">
        <f>'Core Indicators'!R175</f>
        <v>0</v>
      </c>
      <c r="F159" s="205">
        <f>'Core Indicators'!Z175</f>
        <v>0</v>
      </c>
      <c r="G159" s="165">
        <f t="shared" si="78"/>
        <v>0</v>
      </c>
      <c r="H159" s="205">
        <f>'Core Indicators'!AH175</f>
        <v>0</v>
      </c>
      <c r="I159" s="205">
        <f>'Core Indicators'!AP175</f>
        <v>0</v>
      </c>
      <c r="J159" s="205">
        <f>'Core Indicators'!BN175</f>
        <v>0</v>
      </c>
      <c r="K159" s="205">
        <f t="shared" si="79"/>
        <v>0</v>
      </c>
      <c r="L159" s="251">
        <f t="shared" si="80"/>
        <v>0</v>
      </c>
      <c r="M159" s="274">
        <f t="shared" si="81"/>
        <v>0</v>
      </c>
      <c r="N159" s="206">
        <f>'Core Indicators'!DJ175</f>
        <v>0</v>
      </c>
      <c r="O159" s="206">
        <f>'Core Indicators'!DR175</f>
        <v>0</v>
      </c>
      <c r="P159" s="206">
        <f>'Core Indicators'!DZ175</f>
        <v>0</v>
      </c>
      <c r="Q159" s="206">
        <f>'Core Indicators'!EH175</f>
        <v>0</v>
      </c>
      <c r="R159" s="206">
        <f>'Core Indicators'!EP175</f>
        <v>0</v>
      </c>
      <c r="S159" s="165" t="e">
        <f t="shared" si="82"/>
        <v>#DIV/0!</v>
      </c>
      <c r="T159" s="165">
        <f t="shared" si="83"/>
        <v>0.83333333333333337</v>
      </c>
      <c r="U159" s="205">
        <v>1</v>
      </c>
      <c r="V159" s="205">
        <v>1</v>
      </c>
      <c r="W159" s="205">
        <f>'Core Indicators'!EX175</f>
        <v>0</v>
      </c>
      <c r="X159" s="165">
        <f t="shared" si="84"/>
        <v>0.5</v>
      </c>
      <c r="Y159" s="205">
        <v>1</v>
      </c>
      <c r="Z159" s="165">
        <f t="shared" si="85"/>
        <v>0</v>
      </c>
      <c r="AA159" s="205">
        <f>'Core Indicators'!FF175</f>
        <v>0</v>
      </c>
      <c r="AB159" s="205">
        <f t="shared" si="86"/>
        <v>0</v>
      </c>
      <c r="AC159" s="186">
        <f>'Core Indicators'!GD175</f>
        <v>0</v>
      </c>
      <c r="AD159" s="186">
        <f>'Core Indicators'!GL175</f>
        <v>0</v>
      </c>
      <c r="AE159" s="186">
        <f>'Core Indicators'!GT175</f>
        <v>0</v>
      </c>
      <c r="AF159" s="186">
        <f>'Core Indicators'!HB175</f>
        <v>0</v>
      </c>
      <c r="AG159" s="186">
        <f t="shared" si="87"/>
        <v>0</v>
      </c>
      <c r="AH159" s="186">
        <f>'Core Indicators'!HJ175</f>
        <v>0</v>
      </c>
      <c r="AI159" s="186">
        <f>'Core Indicators'!HR175</f>
        <v>0</v>
      </c>
      <c r="AJ159" s="186">
        <f t="shared" si="88"/>
        <v>0</v>
      </c>
      <c r="AK159" s="186">
        <f>'Core Indicators'!HZ175</f>
        <v>0</v>
      </c>
      <c r="AL159" s="186">
        <f>'Core Indicators'!IH175</f>
        <v>0</v>
      </c>
      <c r="AM159" s="186">
        <f>'Core Indicators'!IP175</f>
        <v>0</v>
      </c>
      <c r="AN159" s="186">
        <f t="shared" si="89"/>
        <v>0</v>
      </c>
    </row>
    <row r="160" spans="1:40" x14ac:dyDescent="0.25">
      <c r="A160" s="205">
        <f>Lists!C:C</f>
        <v>0</v>
      </c>
      <c r="B160" s="251" t="e">
        <f t="shared" si="75"/>
        <v>#DIV/0!</v>
      </c>
      <c r="C160" s="165">
        <f t="shared" si="76"/>
        <v>0</v>
      </c>
      <c r="D160" s="274">
        <f t="shared" si="77"/>
        <v>0</v>
      </c>
      <c r="E160" s="205">
        <f>'Core Indicators'!R176</f>
        <v>0</v>
      </c>
      <c r="F160" s="205">
        <f>'Core Indicators'!Z176</f>
        <v>0</v>
      </c>
      <c r="G160" s="165">
        <f t="shared" si="78"/>
        <v>0</v>
      </c>
      <c r="H160" s="205">
        <f>'Core Indicators'!AH176</f>
        <v>0</v>
      </c>
      <c r="I160" s="205">
        <f>'Core Indicators'!AP176</f>
        <v>0</v>
      </c>
      <c r="J160" s="205">
        <f>'Core Indicators'!BN176</f>
        <v>0</v>
      </c>
      <c r="K160" s="205">
        <f t="shared" si="79"/>
        <v>0</v>
      </c>
      <c r="L160" s="251">
        <f t="shared" si="80"/>
        <v>0</v>
      </c>
      <c r="M160" s="274">
        <f t="shared" si="81"/>
        <v>0</v>
      </c>
      <c r="N160" s="206">
        <f>'Core Indicators'!DJ176</f>
        <v>0</v>
      </c>
      <c r="O160" s="206">
        <f>'Core Indicators'!DR176</f>
        <v>0</v>
      </c>
      <c r="P160" s="206">
        <f>'Core Indicators'!DZ176</f>
        <v>0</v>
      </c>
      <c r="Q160" s="206">
        <f>'Core Indicators'!EH176</f>
        <v>0</v>
      </c>
      <c r="R160" s="206">
        <f>'Core Indicators'!EP176</f>
        <v>0</v>
      </c>
      <c r="S160" s="165" t="e">
        <f t="shared" si="82"/>
        <v>#DIV/0!</v>
      </c>
      <c r="T160" s="165">
        <f t="shared" si="83"/>
        <v>0.83333333333333337</v>
      </c>
      <c r="U160" s="205">
        <v>1</v>
      </c>
      <c r="V160" s="205">
        <v>1</v>
      </c>
      <c r="W160" s="205">
        <f>'Core Indicators'!EX176</f>
        <v>0</v>
      </c>
      <c r="X160" s="165">
        <f t="shared" si="84"/>
        <v>0.5</v>
      </c>
      <c r="Y160" s="205">
        <v>1</v>
      </c>
      <c r="Z160" s="165">
        <f t="shared" si="85"/>
        <v>0</v>
      </c>
      <c r="AA160" s="205">
        <f>'Core Indicators'!FF176</f>
        <v>0</v>
      </c>
      <c r="AB160" s="205">
        <f t="shared" si="86"/>
        <v>0</v>
      </c>
      <c r="AC160" s="186">
        <f>'Core Indicators'!GD176</f>
        <v>0</v>
      </c>
      <c r="AD160" s="186">
        <f>'Core Indicators'!GL176</f>
        <v>0</v>
      </c>
      <c r="AE160" s="186">
        <f>'Core Indicators'!GT176</f>
        <v>0</v>
      </c>
      <c r="AF160" s="186">
        <f>'Core Indicators'!HB176</f>
        <v>0</v>
      </c>
      <c r="AG160" s="186">
        <f t="shared" si="87"/>
        <v>0</v>
      </c>
      <c r="AH160" s="186">
        <f>'Core Indicators'!HJ176</f>
        <v>0</v>
      </c>
      <c r="AI160" s="186">
        <f>'Core Indicators'!HR176</f>
        <v>0</v>
      </c>
      <c r="AJ160" s="186">
        <f t="shared" si="88"/>
        <v>0</v>
      </c>
      <c r="AK160" s="186">
        <f>'Core Indicators'!HZ176</f>
        <v>0</v>
      </c>
      <c r="AL160" s="186">
        <f>'Core Indicators'!IH176</f>
        <v>0</v>
      </c>
      <c r="AM160" s="186">
        <f>'Core Indicators'!IP176</f>
        <v>0</v>
      </c>
      <c r="AN160" s="186">
        <f t="shared" si="89"/>
        <v>0</v>
      </c>
    </row>
    <row r="161" spans="1:40" x14ac:dyDescent="0.25">
      <c r="A161" s="205">
        <f>Lists!C:C</f>
        <v>0</v>
      </c>
      <c r="B161" s="251" t="e">
        <f t="shared" si="75"/>
        <v>#DIV/0!</v>
      </c>
      <c r="C161" s="165">
        <f t="shared" si="76"/>
        <v>0</v>
      </c>
      <c r="D161" s="274">
        <f t="shared" si="77"/>
        <v>0</v>
      </c>
      <c r="E161" s="205">
        <f>'Core Indicators'!R177</f>
        <v>0</v>
      </c>
      <c r="F161" s="205">
        <f>'Core Indicators'!Z177</f>
        <v>0</v>
      </c>
      <c r="G161" s="165">
        <f t="shared" si="78"/>
        <v>0</v>
      </c>
      <c r="H161" s="205">
        <f>'Core Indicators'!AH177</f>
        <v>0</v>
      </c>
      <c r="I161" s="205">
        <f>'Core Indicators'!AP177</f>
        <v>0</v>
      </c>
      <c r="J161" s="205">
        <f>'Core Indicators'!BN177</f>
        <v>0</v>
      </c>
      <c r="K161" s="205">
        <f t="shared" si="79"/>
        <v>0</v>
      </c>
      <c r="L161" s="251">
        <f t="shared" si="80"/>
        <v>0</v>
      </c>
      <c r="M161" s="274">
        <f t="shared" si="81"/>
        <v>0</v>
      </c>
      <c r="N161" s="206">
        <f>'Core Indicators'!DJ177</f>
        <v>0</v>
      </c>
      <c r="O161" s="206">
        <f>'Core Indicators'!DR177</f>
        <v>0</v>
      </c>
      <c r="P161" s="206">
        <f>'Core Indicators'!DZ177</f>
        <v>0</v>
      </c>
      <c r="Q161" s="206">
        <f>'Core Indicators'!EH177</f>
        <v>0</v>
      </c>
      <c r="R161" s="206">
        <f>'Core Indicators'!EP177</f>
        <v>0</v>
      </c>
      <c r="S161" s="165" t="e">
        <f t="shared" si="82"/>
        <v>#DIV/0!</v>
      </c>
      <c r="T161" s="165">
        <f t="shared" si="83"/>
        <v>0.83333333333333337</v>
      </c>
      <c r="U161" s="205">
        <v>1</v>
      </c>
      <c r="V161" s="205">
        <v>1</v>
      </c>
      <c r="W161" s="205">
        <f>'Core Indicators'!EX177</f>
        <v>0</v>
      </c>
      <c r="X161" s="165">
        <f t="shared" si="84"/>
        <v>0.5</v>
      </c>
      <c r="Y161" s="205">
        <v>1</v>
      </c>
      <c r="Z161" s="165">
        <f t="shared" si="85"/>
        <v>0</v>
      </c>
      <c r="AA161" s="205">
        <f>'Core Indicators'!FF177</f>
        <v>0</v>
      </c>
      <c r="AB161" s="205">
        <f t="shared" si="86"/>
        <v>0</v>
      </c>
      <c r="AC161" s="186">
        <f>'Core Indicators'!GD177</f>
        <v>0</v>
      </c>
      <c r="AD161" s="186">
        <f>'Core Indicators'!GL177</f>
        <v>0</v>
      </c>
      <c r="AE161" s="186">
        <f>'Core Indicators'!GT177</f>
        <v>0</v>
      </c>
      <c r="AF161" s="186">
        <f>'Core Indicators'!HB177</f>
        <v>0</v>
      </c>
      <c r="AG161" s="186">
        <f t="shared" si="87"/>
        <v>0</v>
      </c>
      <c r="AH161" s="186">
        <f>'Core Indicators'!HJ177</f>
        <v>0</v>
      </c>
      <c r="AI161" s="186">
        <f>'Core Indicators'!HR177</f>
        <v>0</v>
      </c>
      <c r="AJ161" s="186">
        <f t="shared" si="88"/>
        <v>0</v>
      </c>
      <c r="AK161" s="186">
        <f>'Core Indicators'!HZ177</f>
        <v>0</v>
      </c>
      <c r="AL161" s="186">
        <f>'Core Indicators'!IH177</f>
        <v>0</v>
      </c>
      <c r="AM161" s="186">
        <f>'Core Indicators'!IP177</f>
        <v>0</v>
      </c>
      <c r="AN161" s="186">
        <f t="shared" si="89"/>
        <v>0</v>
      </c>
    </row>
    <row r="162" spans="1:40" x14ac:dyDescent="0.25">
      <c r="A162" s="205">
        <f>Lists!C:C</f>
        <v>0</v>
      </c>
      <c r="B162" s="251" t="e">
        <f t="shared" si="75"/>
        <v>#DIV/0!</v>
      </c>
      <c r="C162" s="165">
        <f t="shared" si="76"/>
        <v>0</v>
      </c>
      <c r="D162" s="274">
        <f t="shared" si="77"/>
        <v>0</v>
      </c>
      <c r="E162" s="205">
        <f>'Core Indicators'!R178</f>
        <v>0</v>
      </c>
      <c r="F162" s="205">
        <f>'Core Indicators'!Z178</f>
        <v>0</v>
      </c>
      <c r="G162" s="165">
        <f t="shared" si="78"/>
        <v>0</v>
      </c>
      <c r="H162" s="205">
        <f>'Core Indicators'!AH178</f>
        <v>0</v>
      </c>
      <c r="I162" s="205">
        <f>'Core Indicators'!AP178</f>
        <v>0</v>
      </c>
      <c r="J162" s="205">
        <f>'Core Indicators'!BN178</f>
        <v>0</v>
      </c>
      <c r="K162" s="205">
        <f t="shared" si="79"/>
        <v>0</v>
      </c>
      <c r="L162" s="251">
        <f t="shared" si="80"/>
        <v>0</v>
      </c>
      <c r="M162" s="274">
        <f t="shared" si="81"/>
        <v>0</v>
      </c>
      <c r="N162" s="206">
        <f>'Core Indicators'!DJ178</f>
        <v>0</v>
      </c>
      <c r="O162" s="206">
        <f>'Core Indicators'!DR178</f>
        <v>0</v>
      </c>
      <c r="P162" s="206">
        <f>'Core Indicators'!DZ178</f>
        <v>0</v>
      </c>
      <c r="Q162" s="206">
        <f>'Core Indicators'!EH178</f>
        <v>0</v>
      </c>
      <c r="R162" s="206">
        <f>'Core Indicators'!EP178</f>
        <v>0</v>
      </c>
      <c r="S162" s="165" t="e">
        <f t="shared" si="82"/>
        <v>#DIV/0!</v>
      </c>
      <c r="T162" s="165">
        <f t="shared" si="83"/>
        <v>0.83333333333333337</v>
      </c>
      <c r="U162" s="205">
        <v>1</v>
      </c>
      <c r="V162" s="205">
        <v>1</v>
      </c>
      <c r="W162" s="205">
        <f>'Core Indicators'!EX178</f>
        <v>0</v>
      </c>
      <c r="X162" s="165">
        <f t="shared" si="84"/>
        <v>0.5</v>
      </c>
      <c r="Y162" s="205">
        <v>1</v>
      </c>
      <c r="Z162" s="165">
        <f t="shared" si="85"/>
        <v>0</v>
      </c>
      <c r="AA162" s="205">
        <f>'Core Indicators'!FF178</f>
        <v>0</v>
      </c>
      <c r="AB162" s="205">
        <f t="shared" si="86"/>
        <v>0</v>
      </c>
      <c r="AC162" s="186">
        <f>'Core Indicators'!GD178</f>
        <v>0</v>
      </c>
      <c r="AD162" s="186">
        <f>'Core Indicators'!GL178</f>
        <v>0</v>
      </c>
      <c r="AE162" s="186">
        <f>'Core Indicators'!GT178</f>
        <v>0</v>
      </c>
      <c r="AF162" s="186">
        <f>'Core Indicators'!HB178</f>
        <v>0</v>
      </c>
      <c r="AG162" s="186">
        <f t="shared" si="87"/>
        <v>0</v>
      </c>
      <c r="AH162" s="186">
        <f>'Core Indicators'!HJ178</f>
        <v>0</v>
      </c>
      <c r="AI162" s="186">
        <f>'Core Indicators'!HR178</f>
        <v>0</v>
      </c>
      <c r="AJ162" s="186">
        <f t="shared" si="88"/>
        <v>0</v>
      </c>
      <c r="AK162" s="186">
        <f>'Core Indicators'!HZ178</f>
        <v>0</v>
      </c>
      <c r="AL162" s="186">
        <f>'Core Indicators'!IH178</f>
        <v>0</v>
      </c>
      <c r="AM162" s="186">
        <f>'Core Indicators'!IP178</f>
        <v>0</v>
      </c>
      <c r="AN162" s="186">
        <f t="shared" si="89"/>
        <v>0</v>
      </c>
    </row>
    <row r="163" spans="1:40" x14ac:dyDescent="0.25">
      <c r="A163" s="205">
        <f>Lists!C:C</f>
        <v>0</v>
      </c>
      <c r="B163" s="251" t="e">
        <f t="shared" si="75"/>
        <v>#DIV/0!</v>
      </c>
      <c r="C163" s="165">
        <f t="shared" si="76"/>
        <v>0</v>
      </c>
      <c r="D163" s="274">
        <f t="shared" si="77"/>
        <v>0</v>
      </c>
      <c r="E163" s="205">
        <f>'Core Indicators'!R179</f>
        <v>0</v>
      </c>
      <c r="F163" s="205">
        <f>'Core Indicators'!Z179</f>
        <v>0</v>
      </c>
      <c r="G163" s="165">
        <f t="shared" si="78"/>
        <v>0</v>
      </c>
      <c r="H163" s="205">
        <f>'Core Indicators'!AH179</f>
        <v>0</v>
      </c>
      <c r="I163" s="205">
        <f>'Core Indicators'!AP179</f>
        <v>0</v>
      </c>
      <c r="J163" s="205">
        <f>'Core Indicators'!BN179</f>
        <v>0</v>
      </c>
      <c r="K163" s="205">
        <f t="shared" si="79"/>
        <v>0</v>
      </c>
      <c r="L163" s="251">
        <f t="shared" si="80"/>
        <v>0</v>
      </c>
      <c r="M163" s="274">
        <f t="shared" si="81"/>
        <v>0</v>
      </c>
      <c r="N163" s="206">
        <f>'Core Indicators'!DJ179</f>
        <v>0</v>
      </c>
      <c r="O163" s="206">
        <f>'Core Indicators'!DR179</f>
        <v>0</v>
      </c>
      <c r="P163" s="206">
        <f>'Core Indicators'!DZ179</f>
        <v>0</v>
      </c>
      <c r="Q163" s="206">
        <f>'Core Indicators'!EH179</f>
        <v>0</v>
      </c>
      <c r="R163" s="206">
        <f>'Core Indicators'!EP179</f>
        <v>0</v>
      </c>
      <c r="S163" s="165" t="e">
        <f t="shared" si="82"/>
        <v>#DIV/0!</v>
      </c>
      <c r="T163" s="165">
        <f t="shared" si="83"/>
        <v>0.83333333333333337</v>
      </c>
      <c r="U163" s="205">
        <v>1</v>
      </c>
      <c r="V163" s="205">
        <v>1</v>
      </c>
      <c r="W163" s="205">
        <f>'Core Indicators'!EX179</f>
        <v>0</v>
      </c>
      <c r="X163" s="165">
        <f t="shared" si="84"/>
        <v>0.5</v>
      </c>
      <c r="Y163" s="205">
        <v>1</v>
      </c>
      <c r="Z163" s="165">
        <f t="shared" si="85"/>
        <v>0</v>
      </c>
      <c r="AA163" s="205">
        <f>'Core Indicators'!FF179</f>
        <v>0</v>
      </c>
      <c r="AB163" s="205">
        <f t="shared" si="86"/>
        <v>0</v>
      </c>
      <c r="AC163" s="186">
        <f>'Core Indicators'!GD179</f>
        <v>0</v>
      </c>
      <c r="AD163" s="186">
        <f>'Core Indicators'!GL179</f>
        <v>0</v>
      </c>
      <c r="AE163" s="186">
        <f>'Core Indicators'!GT179</f>
        <v>0</v>
      </c>
      <c r="AF163" s="186">
        <f>'Core Indicators'!HB179</f>
        <v>0</v>
      </c>
      <c r="AG163" s="186">
        <f t="shared" si="87"/>
        <v>0</v>
      </c>
      <c r="AH163" s="186">
        <f>'Core Indicators'!HJ179</f>
        <v>0</v>
      </c>
      <c r="AI163" s="186">
        <f>'Core Indicators'!HR179</f>
        <v>0</v>
      </c>
      <c r="AJ163" s="186">
        <f t="shared" si="88"/>
        <v>0</v>
      </c>
      <c r="AK163" s="186">
        <f>'Core Indicators'!HZ179</f>
        <v>0</v>
      </c>
      <c r="AL163" s="186">
        <f>'Core Indicators'!IH179</f>
        <v>0</v>
      </c>
      <c r="AM163" s="186">
        <f>'Core Indicators'!IP179</f>
        <v>0</v>
      </c>
      <c r="AN163" s="186">
        <f t="shared" si="89"/>
        <v>0</v>
      </c>
    </row>
    <row r="164" spans="1:40" x14ac:dyDescent="0.25">
      <c r="A164" s="205">
        <f>Lists!C:C</f>
        <v>0</v>
      </c>
      <c r="B164" s="251" t="e">
        <f t="shared" si="75"/>
        <v>#DIV/0!</v>
      </c>
      <c r="C164" s="165">
        <f t="shared" si="76"/>
        <v>0</v>
      </c>
      <c r="D164" s="274">
        <f t="shared" si="77"/>
        <v>0</v>
      </c>
      <c r="E164" s="205">
        <f>'Core Indicators'!R180</f>
        <v>0</v>
      </c>
      <c r="F164" s="205">
        <f>'Core Indicators'!Z180</f>
        <v>0</v>
      </c>
      <c r="G164" s="165">
        <f t="shared" si="78"/>
        <v>0</v>
      </c>
      <c r="H164" s="205">
        <f>'Core Indicators'!AH180</f>
        <v>0</v>
      </c>
      <c r="I164" s="205">
        <f>'Core Indicators'!AP180</f>
        <v>0</v>
      </c>
      <c r="J164" s="205">
        <f>'Core Indicators'!BN180</f>
        <v>0</v>
      </c>
      <c r="K164" s="205">
        <f t="shared" si="79"/>
        <v>0</v>
      </c>
      <c r="L164" s="251">
        <f t="shared" si="80"/>
        <v>0</v>
      </c>
      <c r="M164" s="274">
        <f t="shared" si="81"/>
        <v>0</v>
      </c>
      <c r="N164" s="206">
        <f>'Core Indicators'!DJ180</f>
        <v>0</v>
      </c>
      <c r="O164" s="206">
        <f>'Core Indicators'!DR180</f>
        <v>0</v>
      </c>
      <c r="P164" s="206">
        <f>'Core Indicators'!DZ180</f>
        <v>0</v>
      </c>
      <c r="Q164" s="206">
        <f>'Core Indicators'!EH180</f>
        <v>0</v>
      </c>
      <c r="R164" s="206">
        <f>'Core Indicators'!EP180</f>
        <v>0</v>
      </c>
      <c r="S164" s="165" t="e">
        <f t="shared" si="82"/>
        <v>#DIV/0!</v>
      </c>
      <c r="T164" s="165">
        <f t="shared" si="83"/>
        <v>0.83333333333333337</v>
      </c>
      <c r="U164" s="205">
        <v>1</v>
      </c>
      <c r="V164" s="205">
        <v>1</v>
      </c>
      <c r="W164" s="205">
        <f>'Core Indicators'!EX180</f>
        <v>0</v>
      </c>
      <c r="X164" s="165">
        <f t="shared" si="84"/>
        <v>0.5</v>
      </c>
      <c r="Y164" s="205">
        <v>1</v>
      </c>
      <c r="Z164" s="165">
        <f t="shared" si="85"/>
        <v>0</v>
      </c>
      <c r="AA164" s="205">
        <f>'Core Indicators'!FF180</f>
        <v>0</v>
      </c>
      <c r="AB164" s="205">
        <f t="shared" si="86"/>
        <v>0</v>
      </c>
      <c r="AC164" s="186">
        <f>'Core Indicators'!GD180</f>
        <v>0</v>
      </c>
      <c r="AD164" s="186">
        <f>'Core Indicators'!GL180</f>
        <v>0</v>
      </c>
      <c r="AE164" s="186">
        <f>'Core Indicators'!GT180</f>
        <v>0</v>
      </c>
      <c r="AF164" s="186">
        <f>'Core Indicators'!HB180</f>
        <v>0</v>
      </c>
      <c r="AG164" s="186">
        <f t="shared" si="87"/>
        <v>0</v>
      </c>
      <c r="AH164" s="186">
        <f>'Core Indicators'!HJ180</f>
        <v>0</v>
      </c>
      <c r="AI164" s="186">
        <f>'Core Indicators'!HR180</f>
        <v>0</v>
      </c>
      <c r="AJ164" s="186">
        <f t="shared" si="88"/>
        <v>0</v>
      </c>
      <c r="AK164" s="186">
        <f>'Core Indicators'!HZ180</f>
        <v>0</v>
      </c>
      <c r="AL164" s="186">
        <f>'Core Indicators'!IH180</f>
        <v>0</v>
      </c>
      <c r="AM164" s="186">
        <f>'Core Indicators'!IP180</f>
        <v>0</v>
      </c>
      <c r="AN164" s="186">
        <f t="shared" si="89"/>
        <v>0</v>
      </c>
    </row>
    <row r="165" spans="1:40" x14ac:dyDescent="0.25">
      <c r="A165" s="205">
        <f>Lists!C:C</f>
        <v>0</v>
      </c>
      <c r="B165" s="251" t="e">
        <f t="shared" si="75"/>
        <v>#DIV/0!</v>
      </c>
      <c r="C165" s="165">
        <f t="shared" si="76"/>
        <v>0</v>
      </c>
      <c r="D165" s="274">
        <f t="shared" si="77"/>
        <v>0</v>
      </c>
      <c r="E165" s="205">
        <f>'Core Indicators'!R181</f>
        <v>0</v>
      </c>
      <c r="F165" s="205">
        <f>'Core Indicators'!Z181</f>
        <v>0</v>
      </c>
      <c r="G165" s="165">
        <f t="shared" si="78"/>
        <v>0</v>
      </c>
      <c r="H165" s="205">
        <f>'Core Indicators'!AH181</f>
        <v>0</v>
      </c>
      <c r="I165" s="205">
        <f>'Core Indicators'!AP181</f>
        <v>0</v>
      </c>
      <c r="J165" s="205">
        <f>'Core Indicators'!BN181</f>
        <v>0</v>
      </c>
      <c r="K165" s="205">
        <f t="shared" si="79"/>
        <v>0</v>
      </c>
      <c r="L165" s="251">
        <f t="shared" si="80"/>
        <v>0</v>
      </c>
      <c r="M165" s="274">
        <f t="shared" si="81"/>
        <v>0</v>
      </c>
      <c r="N165" s="206">
        <f>'Core Indicators'!DJ181</f>
        <v>0</v>
      </c>
      <c r="O165" s="206">
        <f>'Core Indicators'!DR181</f>
        <v>0</v>
      </c>
      <c r="P165" s="206">
        <f>'Core Indicators'!DZ181</f>
        <v>0</v>
      </c>
      <c r="Q165" s="206">
        <f>'Core Indicators'!EH181</f>
        <v>0</v>
      </c>
      <c r="R165" s="206">
        <f>'Core Indicators'!EP181</f>
        <v>0</v>
      </c>
      <c r="S165" s="165" t="e">
        <f t="shared" si="82"/>
        <v>#DIV/0!</v>
      </c>
      <c r="T165" s="165">
        <f t="shared" si="83"/>
        <v>0.83333333333333337</v>
      </c>
      <c r="U165" s="205">
        <v>1</v>
      </c>
      <c r="V165" s="205">
        <v>1</v>
      </c>
      <c r="W165" s="205">
        <f>'Core Indicators'!EX181</f>
        <v>0</v>
      </c>
      <c r="X165" s="165">
        <f t="shared" si="84"/>
        <v>0.5</v>
      </c>
      <c r="Y165" s="205">
        <v>1</v>
      </c>
      <c r="Z165" s="165" t="e">
        <f t="shared" si="85"/>
        <v>#DIV/0!</v>
      </c>
      <c r="AA165" s="205">
        <f>'Core Indicators'!FF181</f>
        <v>0</v>
      </c>
      <c r="AB165" s="205">
        <f t="shared" si="86"/>
        <v>0</v>
      </c>
      <c r="AC165" s="186">
        <f>'Core Indicators'!GD181</f>
        <v>0</v>
      </c>
      <c r="AD165" s="186">
        <f>'Core Indicators'!GL181</f>
        <v>0</v>
      </c>
      <c r="AE165" s="186">
        <f>'Core Indicators'!GT181</f>
        <v>0</v>
      </c>
      <c r="AF165" s="186">
        <f>'Core Indicators'!HB181</f>
        <v>0</v>
      </c>
      <c r="AG165" s="186">
        <f t="shared" si="87"/>
        <v>0</v>
      </c>
      <c r="AH165" s="186">
        <f>'Core Indicators'!HJ181</f>
        <v>0</v>
      </c>
      <c r="AI165" s="186">
        <f>'Core Indicators'!HR181</f>
        <v>0</v>
      </c>
      <c r="AJ165" s="186">
        <f t="shared" si="88"/>
        <v>0</v>
      </c>
      <c r="AK165" s="186">
        <f>'Core Indicators'!HZ181</f>
        <v>0</v>
      </c>
      <c r="AL165" s="186">
        <f>'Core Indicators'!IH181</f>
        <v>0</v>
      </c>
      <c r="AM165" s="186">
        <f>'Core Indicators'!IP181</f>
        <v>0</v>
      </c>
      <c r="AN165" s="186">
        <f t="shared" si="89"/>
        <v>0</v>
      </c>
    </row>
    <row r="166" spans="1:40" x14ac:dyDescent="0.25">
      <c r="A166" s="205">
        <f>Lists!C:C</f>
        <v>0</v>
      </c>
      <c r="B166" s="251" t="e">
        <f t="shared" si="75"/>
        <v>#DIV/0!</v>
      </c>
      <c r="C166" s="165">
        <f t="shared" si="76"/>
        <v>0</v>
      </c>
      <c r="D166" s="274">
        <f t="shared" si="77"/>
        <v>0</v>
      </c>
      <c r="E166" s="205">
        <f>'Core Indicators'!R182</f>
        <v>0</v>
      </c>
      <c r="F166" s="205">
        <f>'Core Indicators'!Z182</f>
        <v>0</v>
      </c>
      <c r="G166" s="165">
        <f t="shared" si="78"/>
        <v>0</v>
      </c>
      <c r="H166" s="205">
        <f>'Core Indicators'!AH182</f>
        <v>0</v>
      </c>
      <c r="I166" s="205">
        <f>'Core Indicators'!AP182</f>
        <v>0</v>
      </c>
      <c r="J166" s="205">
        <f>'Core Indicators'!BN182</f>
        <v>0</v>
      </c>
      <c r="K166" s="205">
        <f t="shared" si="79"/>
        <v>0</v>
      </c>
      <c r="L166" s="251">
        <f t="shared" si="80"/>
        <v>0</v>
      </c>
      <c r="M166" s="274">
        <f t="shared" si="81"/>
        <v>0</v>
      </c>
      <c r="N166" s="206">
        <f>'Core Indicators'!DJ182</f>
        <v>0</v>
      </c>
      <c r="O166" s="206">
        <f>'Core Indicators'!DR182</f>
        <v>0</v>
      </c>
      <c r="P166" s="206">
        <f>'Core Indicators'!DZ182</f>
        <v>0</v>
      </c>
      <c r="Q166" s="206">
        <f>'Core Indicators'!EH182</f>
        <v>0</v>
      </c>
      <c r="R166" s="206">
        <f>'Core Indicators'!EP182</f>
        <v>0</v>
      </c>
      <c r="S166" s="165" t="e">
        <f t="shared" si="82"/>
        <v>#DIV/0!</v>
      </c>
      <c r="T166" s="165">
        <f t="shared" si="83"/>
        <v>0.83333333333333337</v>
      </c>
      <c r="U166" s="205">
        <v>1</v>
      </c>
      <c r="V166" s="205">
        <v>1</v>
      </c>
      <c r="W166" s="205">
        <f>'Core Indicators'!EX182</f>
        <v>0</v>
      </c>
      <c r="X166" s="165">
        <f t="shared" si="84"/>
        <v>0.5</v>
      </c>
      <c r="Y166" s="205">
        <v>1</v>
      </c>
      <c r="Z166" s="165" t="e">
        <f t="shared" si="85"/>
        <v>#DIV/0!</v>
      </c>
      <c r="AA166" s="205">
        <f>'Core Indicators'!FF182</f>
        <v>0</v>
      </c>
      <c r="AB166" s="205">
        <f t="shared" si="86"/>
        <v>0</v>
      </c>
      <c r="AC166" s="186">
        <f>'Core Indicators'!GD182</f>
        <v>0</v>
      </c>
      <c r="AD166" s="186">
        <f>'Core Indicators'!GL182</f>
        <v>0</v>
      </c>
      <c r="AE166" s="186">
        <f>'Core Indicators'!GT182</f>
        <v>0</v>
      </c>
      <c r="AF166" s="186">
        <f>'Core Indicators'!HB182</f>
        <v>0</v>
      </c>
      <c r="AG166" s="186">
        <f t="shared" si="87"/>
        <v>0</v>
      </c>
      <c r="AH166" s="186">
        <f>'Core Indicators'!HJ182</f>
        <v>0</v>
      </c>
      <c r="AI166" s="186">
        <f>'Core Indicators'!HR182</f>
        <v>0</v>
      </c>
      <c r="AJ166" s="186">
        <f t="shared" si="88"/>
        <v>0</v>
      </c>
      <c r="AK166" s="186">
        <f>'Core Indicators'!HZ182</f>
        <v>0</v>
      </c>
      <c r="AL166" s="186">
        <f>'Core Indicators'!IH182</f>
        <v>0</v>
      </c>
      <c r="AM166" s="186">
        <f>'Core Indicators'!IP182</f>
        <v>0</v>
      </c>
      <c r="AN166" s="186">
        <f t="shared" si="89"/>
        <v>0</v>
      </c>
    </row>
    <row r="167" spans="1:40" x14ac:dyDescent="0.25">
      <c r="A167" s="205">
        <f>Lists!C:C</f>
        <v>0</v>
      </c>
      <c r="B167" s="251" t="e">
        <f t="shared" si="75"/>
        <v>#DIV/0!</v>
      </c>
      <c r="C167" s="165">
        <f t="shared" si="76"/>
        <v>0</v>
      </c>
      <c r="D167" s="274">
        <f t="shared" si="77"/>
        <v>0</v>
      </c>
      <c r="E167" s="205">
        <f>'Core Indicators'!R183</f>
        <v>0</v>
      </c>
      <c r="F167" s="205">
        <f>'Core Indicators'!Z183</f>
        <v>0</v>
      </c>
      <c r="G167" s="165">
        <f t="shared" si="78"/>
        <v>0</v>
      </c>
      <c r="H167" s="205">
        <f>'Core Indicators'!AH183</f>
        <v>0</v>
      </c>
      <c r="I167" s="205">
        <f>'Core Indicators'!AP183</f>
        <v>0</v>
      </c>
      <c r="J167" s="205">
        <f>'Core Indicators'!BN183</f>
        <v>0</v>
      </c>
      <c r="K167" s="205">
        <f t="shared" si="79"/>
        <v>0</v>
      </c>
      <c r="L167" s="251">
        <f t="shared" si="80"/>
        <v>0</v>
      </c>
      <c r="M167" s="274">
        <f t="shared" si="81"/>
        <v>0</v>
      </c>
      <c r="N167" s="206">
        <f>'Core Indicators'!DJ183</f>
        <v>0</v>
      </c>
      <c r="O167" s="206">
        <f>'Core Indicators'!DR183</f>
        <v>0</v>
      </c>
      <c r="P167" s="206">
        <f>'Core Indicators'!DZ183</f>
        <v>0</v>
      </c>
      <c r="Q167" s="206">
        <f>'Core Indicators'!EH183</f>
        <v>0</v>
      </c>
      <c r="R167" s="206">
        <f>'Core Indicators'!EP183</f>
        <v>0</v>
      </c>
      <c r="S167" s="165" t="e">
        <f t="shared" si="82"/>
        <v>#DIV/0!</v>
      </c>
      <c r="T167" s="165">
        <f t="shared" si="83"/>
        <v>0.83333333333333337</v>
      </c>
      <c r="U167" s="205">
        <v>1</v>
      </c>
      <c r="V167" s="205">
        <v>1</v>
      </c>
      <c r="W167" s="205">
        <f>'Core Indicators'!EX183</f>
        <v>0</v>
      </c>
      <c r="X167" s="165">
        <f t="shared" si="84"/>
        <v>0.5</v>
      </c>
      <c r="Y167" s="205">
        <v>1</v>
      </c>
      <c r="Z167" s="165" t="e">
        <f t="shared" si="85"/>
        <v>#DIV/0!</v>
      </c>
      <c r="AA167" s="205">
        <f>'Core Indicators'!FF183</f>
        <v>0</v>
      </c>
      <c r="AB167" s="205">
        <f t="shared" si="86"/>
        <v>0</v>
      </c>
      <c r="AC167" s="186">
        <f>'Core Indicators'!GD183</f>
        <v>0</v>
      </c>
      <c r="AD167" s="186">
        <f>'Core Indicators'!GL183</f>
        <v>0</v>
      </c>
      <c r="AE167" s="186">
        <f>'Core Indicators'!GT183</f>
        <v>0</v>
      </c>
      <c r="AF167" s="186">
        <f>'Core Indicators'!HB183</f>
        <v>0</v>
      </c>
      <c r="AG167" s="186">
        <f t="shared" si="87"/>
        <v>0</v>
      </c>
      <c r="AH167" s="186">
        <f>'Core Indicators'!HJ183</f>
        <v>0</v>
      </c>
      <c r="AI167" s="186">
        <f>'Core Indicators'!HR183</f>
        <v>0</v>
      </c>
      <c r="AJ167" s="186">
        <f t="shared" si="88"/>
        <v>0</v>
      </c>
      <c r="AK167" s="186">
        <f>'Core Indicators'!HZ183</f>
        <v>0</v>
      </c>
      <c r="AL167" s="186">
        <f>'Core Indicators'!IH183</f>
        <v>0</v>
      </c>
      <c r="AM167" s="186">
        <f>'Core Indicators'!IP183</f>
        <v>0</v>
      </c>
      <c r="AN167" s="186">
        <f t="shared" si="89"/>
        <v>0</v>
      </c>
    </row>
    <row r="168" spans="1:40" x14ac:dyDescent="0.25">
      <c r="A168" s="205">
        <f>Lists!C:C</f>
        <v>0</v>
      </c>
      <c r="B168" s="251" t="e">
        <f t="shared" si="75"/>
        <v>#DIV/0!</v>
      </c>
      <c r="C168" s="165">
        <f t="shared" si="76"/>
        <v>0</v>
      </c>
      <c r="D168" s="274">
        <f t="shared" si="77"/>
        <v>0</v>
      </c>
      <c r="E168" s="205">
        <f>'Core Indicators'!R184</f>
        <v>0</v>
      </c>
      <c r="F168" s="205">
        <f>'Core Indicators'!Z184</f>
        <v>0</v>
      </c>
      <c r="G168" s="165">
        <f t="shared" si="78"/>
        <v>0</v>
      </c>
      <c r="H168" s="205">
        <f>'Core Indicators'!AH184</f>
        <v>0</v>
      </c>
      <c r="I168" s="205">
        <f>'Core Indicators'!AP184</f>
        <v>0</v>
      </c>
      <c r="J168" s="205">
        <f>'Core Indicators'!BN184</f>
        <v>0</v>
      </c>
      <c r="K168" s="205">
        <f t="shared" si="79"/>
        <v>0</v>
      </c>
      <c r="L168" s="251">
        <f t="shared" si="80"/>
        <v>0</v>
      </c>
      <c r="M168" s="274">
        <f t="shared" si="81"/>
        <v>0</v>
      </c>
      <c r="N168" s="206">
        <f>'Core Indicators'!DJ184</f>
        <v>0</v>
      </c>
      <c r="O168" s="206">
        <f>'Core Indicators'!DR184</f>
        <v>0</v>
      </c>
      <c r="P168" s="206">
        <f>'Core Indicators'!DZ184</f>
        <v>0</v>
      </c>
      <c r="Q168" s="206">
        <f>'Core Indicators'!EH184</f>
        <v>0</v>
      </c>
      <c r="R168" s="206">
        <f>'Core Indicators'!EP184</f>
        <v>0</v>
      </c>
      <c r="S168" s="165" t="e">
        <f t="shared" si="82"/>
        <v>#DIV/0!</v>
      </c>
      <c r="T168" s="165">
        <f t="shared" si="83"/>
        <v>0.83333333333333337</v>
      </c>
      <c r="U168" s="205">
        <v>1</v>
      </c>
      <c r="V168" s="205">
        <v>1</v>
      </c>
      <c r="W168" s="205">
        <f>'Core Indicators'!EX184</f>
        <v>0</v>
      </c>
      <c r="X168" s="165">
        <f t="shared" si="84"/>
        <v>0.5</v>
      </c>
      <c r="Y168" s="205">
        <v>1</v>
      </c>
      <c r="Z168" s="165" t="e">
        <f t="shared" si="85"/>
        <v>#DIV/0!</v>
      </c>
      <c r="AA168" s="205">
        <f>'Core Indicators'!FF184</f>
        <v>0</v>
      </c>
      <c r="AB168" s="205">
        <f t="shared" si="86"/>
        <v>0</v>
      </c>
      <c r="AC168" s="186">
        <f>'Core Indicators'!GD184</f>
        <v>0</v>
      </c>
      <c r="AD168" s="186">
        <f>'Core Indicators'!GL184</f>
        <v>0</v>
      </c>
      <c r="AE168" s="186">
        <f>'Core Indicators'!GT184</f>
        <v>0</v>
      </c>
      <c r="AF168" s="186">
        <f>'Core Indicators'!HB184</f>
        <v>0</v>
      </c>
      <c r="AG168" s="186">
        <f t="shared" si="87"/>
        <v>0</v>
      </c>
      <c r="AH168" s="186">
        <f>'Core Indicators'!HJ184</f>
        <v>0</v>
      </c>
      <c r="AI168" s="186">
        <f>'Core Indicators'!HR184</f>
        <v>0</v>
      </c>
      <c r="AJ168" s="186">
        <f t="shared" si="88"/>
        <v>0</v>
      </c>
      <c r="AK168" s="186">
        <f>'Core Indicators'!HZ184</f>
        <v>0</v>
      </c>
      <c r="AL168" s="186">
        <f>'Core Indicators'!IH184</f>
        <v>0</v>
      </c>
      <c r="AM168" s="186">
        <f>'Core Indicators'!IP184</f>
        <v>0</v>
      </c>
      <c r="AN168" s="186">
        <f t="shared" si="89"/>
        <v>0</v>
      </c>
    </row>
    <row r="169" spans="1:40" x14ac:dyDescent="0.25">
      <c r="A169" s="205">
        <f>Lists!C:C</f>
        <v>0</v>
      </c>
      <c r="B169" s="251" t="e">
        <f t="shared" si="75"/>
        <v>#DIV/0!</v>
      </c>
      <c r="C169" s="165">
        <f t="shared" si="76"/>
        <v>0</v>
      </c>
      <c r="D169" s="274">
        <f t="shared" si="77"/>
        <v>0</v>
      </c>
      <c r="E169" s="205">
        <f>'Core Indicators'!R185</f>
        <v>0</v>
      </c>
      <c r="F169" s="205">
        <f>'Core Indicators'!Z185</f>
        <v>0</v>
      </c>
      <c r="G169" s="165">
        <f t="shared" si="78"/>
        <v>0</v>
      </c>
      <c r="H169" s="205">
        <f>'Core Indicators'!AH185</f>
        <v>0</v>
      </c>
      <c r="I169" s="205">
        <f>'Core Indicators'!AP185</f>
        <v>0</v>
      </c>
      <c r="J169" s="205">
        <f>'Core Indicators'!BN185</f>
        <v>0</v>
      </c>
      <c r="K169" s="205">
        <f t="shared" si="79"/>
        <v>0</v>
      </c>
      <c r="L169" s="251">
        <f t="shared" si="80"/>
        <v>0</v>
      </c>
      <c r="M169" s="274">
        <f t="shared" si="81"/>
        <v>0</v>
      </c>
      <c r="N169" s="206">
        <f>'Core Indicators'!DJ185</f>
        <v>0</v>
      </c>
      <c r="O169" s="206">
        <f>'Core Indicators'!DR185</f>
        <v>0</v>
      </c>
      <c r="P169" s="206">
        <f>'Core Indicators'!DZ185</f>
        <v>0</v>
      </c>
      <c r="Q169" s="206">
        <f>'Core Indicators'!EH185</f>
        <v>0</v>
      </c>
      <c r="R169" s="206">
        <f>'Core Indicators'!EP185</f>
        <v>0</v>
      </c>
      <c r="S169" s="165" t="e">
        <f t="shared" si="82"/>
        <v>#DIV/0!</v>
      </c>
      <c r="T169" s="165">
        <f t="shared" si="83"/>
        <v>0.83333333333333337</v>
      </c>
      <c r="U169" s="205">
        <v>1</v>
      </c>
      <c r="V169" s="205">
        <v>1</v>
      </c>
      <c r="W169" s="205">
        <f>'Core Indicators'!EX185</f>
        <v>0</v>
      </c>
      <c r="X169" s="165">
        <f t="shared" si="84"/>
        <v>0.5</v>
      </c>
      <c r="Y169" s="205">
        <v>1</v>
      </c>
      <c r="Z169" s="165" t="e">
        <f t="shared" si="85"/>
        <v>#DIV/0!</v>
      </c>
      <c r="AA169" s="205">
        <f>'Core Indicators'!FF185</f>
        <v>0</v>
      </c>
      <c r="AB169" s="205">
        <f t="shared" si="86"/>
        <v>0</v>
      </c>
      <c r="AC169" s="186">
        <f>'Core Indicators'!GD185</f>
        <v>0</v>
      </c>
      <c r="AD169" s="186">
        <f>'Core Indicators'!GL185</f>
        <v>0</v>
      </c>
      <c r="AE169" s="186">
        <f>'Core Indicators'!GT185</f>
        <v>0</v>
      </c>
      <c r="AF169" s="186">
        <f>'Core Indicators'!HB185</f>
        <v>0</v>
      </c>
      <c r="AG169" s="186">
        <f t="shared" si="87"/>
        <v>0</v>
      </c>
      <c r="AH169" s="186">
        <f>'Core Indicators'!HJ185</f>
        <v>0</v>
      </c>
      <c r="AI169" s="186">
        <f>'Core Indicators'!HR185</f>
        <v>0</v>
      </c>
      <c r="AJ169" s="186">
        <f t="shared" si="88"/>
        <v>0</v>
      </c>
      <c r="AK169" s="186">
        <f>'Core Indicators'!HZ185</f>
        <v>0</v>
      </c>
      <c r="AL169" s="186">
        <f>'Core Indicators'!IH185</f>
        <v>0</v>
      </c>
      <c r="AM169" s="186">
        <f>'Core Indicators'!IP185</f>
        <v>0</v>
      </c>
      <c r="AN169" s="186">
        <f t="shared" si="89"/>
        <v>0</v>
      </c>
    </row>
    <row r="170" spans="1:40" x14ac:dyDescent="0.25">
      <c r="A170" s="205">
        <f>Lists!C:C</f>
        <v>0</v>
      </c>
      <c r="B170" s="251" t="e">
        <f t="shared" si="75"/>
        <v>#DIV/0!</v>
      </c>
      <c r="C170" s="165">
        <f t="shared" si="76"/>
        <v>0</v>
      </c>
      <c r="D170" s="274">
        <f t="shared" si="77"/>
        <v>0</v>
      </c>
      <c r="E170" s="205">
        <f>'Core Indicators'!R186</f>
        <v>0</v>
      </c>
      <c r="F170" s="205">
        <f>'Core Indicators'!Z186</f>
        <v>0</v>
      </c>
      <c r="G170" s="165">
        <f t="shared" si="78"/>
        <v>0</v>
      </c>
      <c r="H170" s="205">
        <f>'Core Indicators'!AH186</f>
        <v>0</v>
      </c>
      <c r="I170" s="205">
        <f>'Core Indicators'!AP186</f>
        <v>0</v>
      </c>
      <c r="J170" s="205">
        <f>'Core Indicators'!BN186</f>
        <v>0</v>
      </c>
      <c r="K170" s="205">
        <f t="shared" si="79"/>
        <v>0</v>
      </c>
      <c r="L170" s="251">
        <f t="shared" si="80"/>
        <v>0</v>
      </c>
      <c r="M170" s="274">
        <f t="shared" si="81"/>
        <v>0</v>
      </c>
      <c r="N170" s="206">
        <f>'Core Indicators'!DJ186</f>
        <v>0</v>
      </c>
      <c r="O170" s="206">
        <f>'Core Indicators'!DR186</f>
        <v>0</v>
      </c>
      <c r="P170" s="206">
        <f>'Core Indicators'!DZ186</f>
        <v>0</v>
      </c>
      <c r="Q170" s="206">
        <f>'Core Indicators'!EH186</f>
        <v>0</v>
      </c>
      <c r="R170" s="206">
        <f>'Core Indicators'!EP186</f>
        <v>0</v>
      </c>
      <c r="S170" s="165" t="e">
        <f t="shared" si="82"/>
        <v>#DIV/0!</v>
      </c>
      <c r="T170" s="165">
        <f t="shared" si="83"/>
        <v>0.83333333333333337</v>
      </c>
      <c r="U170" s="205">
        <v>1</v>
      </c>
      <c r="V170" s="205">
        <v>1</v>
      </c>
      <c r="W170" s="205">
        <f>'Core Indicators'!EX186</f>
        <v>0</v>
      </c>
      <c r="X170" s="165">
        <f t="shared" si="84"/>
        <v>0.5</v>
      </c>
      <c r="Y170" s="205">
        <v>1</v>
      </c>
      <c r="Z170" s="165" t="e">
        <f t="shared" si="85"/>
        <v>#DIV/0!</v>
      </c>
      <c r="AA170" s="205">
        <f>'Core Indicators'!FF186</f>
        <v>0</v>
      </c>
      <c r="AB170" s="205">
        <f t="shared" si="86"/>
        <v>0</v>
      </c>
      <c r="AC170" s="186">
        <f>'Core Indicators'!GD186</f>
        <v>0</v>
      </c>
      <c r="AD170" s="186">
        <f>'Core Indicators'!GL186</f>
        <v>0</v>
      </c>
      <c r="AE170" s="186">
        <f>'Core Indicators'!GT186</f>
        <v>0</v>
      </c>
      <c r="AF170" s="186">
        <f>'Core Indicators'!HB186</f>
        <v>0</v>
      </c>
      <c r="AG170" s="186">
        <f t="shared" si="87"/>
        <v>0</v>
      </c>
      <c r="AH170" s="186">
        <f>'Core Indicators'!HJ186</f>
        <v>0</v>
      </c>
      <c r="AI170" s="186">
        <f>'Core Indicators'!HR186</f>
        <v>0</v>
      </c>
      <c r="AJ170" s="186">
        <f t="shared" si="88"/>
        <v>0</v>
      </c>
      <c r="AK170" s="186">
        <f>'Core Indicators'!HZ186</f>
        <v>0</v>
      </c>
      <c r="AL170" s="186">
        <f>'Core Indicators'!IH186</f>
        <v>0</v>
      </c>
      <c r="AM170" s="186">
        <f>'Core Indicators'!IP186</f>
        <v>0</v>
      </c>
      <c r="AN170" s="186">
        <f t="shared" si="89"/>
        <v>0</v>
      </c>
    </row>
    <row r="171" spans="1:40" x14ac:dyDescent="0.25">
      <c r="A171" s="205">
        <f>Lists!C:C</f>
        <v>0</v>
      </c>
      <c r="B171" s="251" t="e">
        <f t="shared" si="75"/>
        <v>#DIV/0!</v>
      </c>
      <c r="C171" s="165">
        <f t="shared" si="76"/>
        <v>0</v>
      </c>
      <c r="D171" s="274">
        <f t="shared" si="77"/>
        <v>0</v>
      </c>
      <c r="E171" s="205">
        <f>'Core Indicators'!R187</f>
        <v>0</v>
      </c>
      <c r="F171" s="205">
        <f>'Core Indicators'!Z187</f>
        <v>0</v>
      </c>
      <c r="G171" s="165">
        <f t="shared" si="78"/>
        <v>0</v>
      </c>
      <c r="H171" s="205">
        <f>'Core Indicators'!AH187</f>
        <v>0</v>
      </c>
      <c r="I171" s="205">
        <f>'Core Indicators'!AP187</f>
        <v>0</v>
      </c>
      <c r="J171" s="205">
        <f>'Core Indicators'!BN187</f>
        <v>0</v>
      </c>
      <c r="K171" s="205">
        <f t="shared" si="79"/>
        <v>0</v>
      </c>
      <c r="L171" s="251">
        <f t="shared" si="80"/>
        <v>0</v>
      </c>
      <c r="M171" s="274">
        <f t="shared" si="81"/>
        <v>0</v>
      </c>
      <c r="N171" s="206">
        <f>'Core Indicators'!DJ187</f>
        <v>0</v>
      </c>
      <c r="O171" s="206">
        <f>'Core Indicators'!DR187</f>
        <v>0</v>
      </c>
      <c r="P171" s="206">
        <f>'Core Indicators'!DZ187</f>
        <v>0</v>
      </c>
      <c r="Q171" s="206">
        <f>'Core Indicators'!EH187</f>
        <v>0</v>
      </c>
      <c r="R171" s="206">
        <f>'Core Indicators'!EP187</f>
        <v>0</v>
      </c>
      <c r="S171" s="165" t="e">
        <f t="shared" si="82"/>
        <v>#DIV/0!</v>
      </c>
      <c r="T171" s="165">
        <f t="shared" si="83"/>
        <v>0.83333333333333337</v>
      </c>
      <c r="U171" s="205">
        <v>1</v>
      </c>
      <c r="V171" s="205">
        <v>1</v>
      </c>
      <c r="W171" s="205">
        <f>'Core Indicators'!EX187</f>
        <v>0</v>
      </c>
      <c r="X171" s="165">
        <f t="shared" si="84"/>
        <v>0.5</v>
      </c>
      <c r="Y171" s="205">
        <v>1</v>
      </c>
      <c r="Z171" s="165" t="e">
        <f t="shared" si="85"/>
        <v>#DIV/0!</v>
      </c>
      <c r="AA171" s="205">
        <f>'Core Indicators'!FF187</f>
        <v>0</v>
      </c>
      <c r="AB171" s="205">
        <f t="shared" si="86"/>
        <v>0</v>
      </c>
      <c r="AC171" s="186">
        <f>'Core Indicators'!GD187</f>
        <v>0</v>
      </c>
      <c r="AD171" s="186">
        <f>'Core Indicators'!GL187</f>
        <v>0</v>
      </c>
      <c r="AE171" s="186">
        <f>'Core Indicators'!GT187</f>
        <v>0</v>
      </c>
      <c r="AF171" s="186">
        <f>'Core Indicators'!HB187</f>
        <v>0</v>
      </c>
      <c r="AG171" s="186">
        <f t="shared" si="87"/>
        <v>0</v>
      </c>
      <c r="AH171" s="186">
        <f>'Core Indicators'!HJ187</f>
        <v>0</v>
      </c>
      <c r="AI171" s="186">
        <f>'Core Indicators'!HR187</f>
        <v>0</v>
      </c>
      <c r="AJ171" s="186">
        <f t="shared" si="88"/>
        <v>0</v>
      </c>
      <c r="AK171" s="186">
        <f>'Core Indicators'!HZ187</f>
        <v>0</v>
      </c>
      <c r="AL171" s="186">
        <f>'Core Indicators'!IH187</f>
        <v>0</v>
      </c>
      <c r="AM171" s="186">
        <f>'Core Indicators'!IP187</f>
        <v>0</v>
      </c>
      <c r="AN171" s="186">
        <f t="shared" si="89"/>
        <v>0</v>
      </c>
    </row>
    <row r="172" spans="1:40" x14ac:dyDescent="0.25">
      <c r="A172" s="205">
        <f>Lists!C:C</f>
        <v>0</v>
      </c>
      <c r="B172" s="251" t="e">
        <f t="shared" si="75"/>
        <v>#DIV/0!</v>
      </c>
      <c r="C172" s="165">
        <f t="shared" si="76"/>
        <v>0</v>
      </c>
      <c r="D172" s="274">
        <f t="shared" si="77"/>
        <v>0</v>
      </c>
      <c r="E172" s="205">
        <f>'Core Indicators'!R188</f>
        <v>0</v>
      </c>
      <c r="F172" s="205">
        <f>'Core Indicators'!Z188</f>
        <v>0</v>
      </c>
      <c r="G172" s="165">
        <f t="shared" si="78"/>
        <v>0</v>
      </c>
      <c r="H172" s="205">
        <f>'Core Indicators'!AH188</f>
        <v>0</v>
      </c>
      <c r="I172" s="205">
        <f>'Core Indicators'!AP188</f>
        <v>0</v>
      </c>
      <c r="J172" s="205">
        <f>'Core Indicators'!BN188</f>
        <v>0</v>
      </c>
      <c r="K172" s="205">
        <f t="shared" si="79"/>
        <v>0</v>
      </c>
      <c r="L172" s="251">
        <f t="shared" si="80"/>
        <v>0</v>
      </c>
      <c r="M172" s="274">
        <f t="shared" si="81"/>
        <v>0</v>
      </c>
      <c r="N172" s="206">
        <f>'Core Indicators'!DJ188</f>
        <v>0</v>
      </c>
      <c r="O172" s="206">
        <f>'Core Indicators'!DR188</f>
        <v>0</v>
      </c>
      <c r="P172" s="206">
        <f>'Core Indicators'!DZ188</f>
        <v>0</v>
      </c>
      <c r="Q172" s="206">
        <f>'Core Indicators'!EH188</f>
        <v>0</v>
      </c>
      <c r="R172" s="206">
        <f>'Core Indicators'!EP188</f>
        <v>0</v>
      </c>
      <c r="S172" s="165" t="e">
        <f t="shared" si="82"/>
        <v>#DIV/0!</v>
      </c>
      <c r="T172" s="165">
        <f t="shared" si="83"/>
        <v>0.83333333333333337</v>
      </c>
      <c r="U172" s="205">
        <v>1</v>
      </c>
      <c r="V172" s="205">
        <v>1</v>
      </c>
      <c r="W172" s="205">
        <f>'Core Indicators'!EX188</f>
        <v>0</v>
      </c>
      <c r="X172" s="165">
        <f t="shared" si="84"/>
        <v>0.5</v>
      </c>
      <c r="Y172" s="205">
        <v>1</v>
      </c>
      <c r="Z172" s="165" t="e">
        <f t="shared" si="85"/>
        <v>#DIV/0!</v>
      </c>
      <c r="AA172" s="205">
        <f>'Core Indicators'!FF188</f>
        <v>0</v>
      </c>
      <c r="AB172" s="205">
        <f t="shared" si="86"/>
        <v>0</v>
      </c>
      <c r="AC172" s="186">
        <f>'Core Indicators'!GD188</f>
        <v>0</v>
      </c>
      <c r="AD172" s="186">
        <f>'Core Indicators'!GL188</f>
        <v>0</v>
      </c>
      <c r="AE172" s="186">
        <f>'Core Indicators'!GT188</f>
        <v>0</v>
      </c>
      <c r="AF172" s="186">
        <f>'Core Indicators'!HB188</f>
        <v>0</v>
      </c>
      <c r="AG172" s="186">
        <f t="shared" si="87"/>
        <v>0</v>
      </c>
      <c r="AH172" s="186">
        <f>'Core Indicators'!HJ188</f>
        <v>0</v>
      </c>
      <c r="AI172" s="186">
        <f>'Core Indicators'!HR188</f>
        <v>0</v>
      </c>
      <c r="AJ172" s="186">
        <f t="shared" si="88"/>
        <v>0</v>
      </c>
      <c r="AK172" s="186">
        <f>'Core Indicators'!HZ188</f>
        <v>0</v>
      </c>
      <c r="AL172" s="186">
        <f>'Core Indicators'!IH188</f>
        <v>0</v>
      </c>
      <c r="AM172" s="186">
        <f>'Core Indicators'!IP188</f>
        <v>0</v>
      </c>
      <c r="AN172" s="186">
        <f t="shared" si="89"/>
        <v>0</v>
      </c>
    </row>
    <row r="173" spans="1:40" x14ac:dyDescent="0.25">
      <c r="A173" s="205">
        <f>Lists!C:C</f>
        <v>0</v>
      </c>
      <c r="B173" s="251" t="e">
        <f t="shared" si="75"/>
        <v>#DIV/0!</v>
      </c>
      <c r="C173" s="165">
        <f t="shared" si="76"/>
        <v>0</v>
      </c>
      <c r="D173" s="274">
        <f t="shared" si="77"/>
        <v>0</v>
      </c>
      <c r="E173" s="205">
        <f>'Core Indicators'!R189</f>
        <v>0</v>
      </c>
      <c r="F173" s="205">
        <f>'Core Indicators'!Z189</f>
        <v>0</v>
      </c>
      <c r="G173" s="165">
        <f t="shared" si="78"/>
        <v>0</v>
      </c>
      <c r="H173" s="205">
        <f>'Core Indicators'!AH189</f>
        <v>0</v>
      </c>
      <c r="I173" s="205">
        <f>'Core Indicators'!AP189</f>
        <v>0</v>
      </c>
      <c r="J173" s="205">
        <f>'Core Indicators'!BN189</f>
        <v>0</v>
      </c>
      <c r="K173" s="205">
        <f t="shared" si="79"/>
        <v>0</v>
      </c>
      <c r="L173" s="251">
        <f t="shared" si="80"/>
        <v>0</v>
      </c>
      <c r="M173" s="274">
        <f t="shared" si="81"/>
        <v>0</v>
      </c>
      <c r="N173" s="206">
        <f>'Core Indicators'!DJ189</f>
        <v>0</v>
      </c>
      <c r="O173" s="206">
        <f>'Core Indicators'!DR189</f>
        <v>0</v>
      </c>
      <c r="P173" s="206">
        <f>'Core Indicators'!DZ189</f>
        <v>0</v>
      </c>
      <c r="Q173" s="206">
        <f>'Core Indicators'!EH189</f>
        <v>0</v>
      </c>
      <c r="R173" s="206">
        <f>'Core Indicators'!EP189</f>
        <v>0</v>
      </c>
      <c r="S173" s="165" t="e">
        <f t="shared" si="82"/>
        <v>#DIV/0!</v>
      </c>
      <c r="T173" s="165">
        <f t="shared" si="83"/>
        <v>0.83333333333333337</v>
      </c>
      <c r="U173" s="205">
        <v>1</v>
      </c>
      <c r="V173" s="205">
        <v>1</v>
      </c>
      <c r="W173" s="205">
        <f>'Core Indicators'!EX189</f>
        <v>0</v>
      </c>
      <c r="X173" s="165">
        <f t="shared" si="84"/>
        <v>0.5</v>
      </c>
      <c r="Y173" s="205">
        <v>1</v>
      </c>
      <c r="Z173" s="165" t="e">
        <f t="shared" si="85"/>
        <v>#DIV/0!</v>
      </c>
      <c r="AA173" s="205">
        <f>'Core Indicators'!FF189</f>
        <v>0</v>
      </c>
      <c r="AB173" s="205">
        <f t="shared" si="86"/>
        <v>0</v>
      </c>
      <c r="AC173" s="186">
        <f>'Core Indicators'!GD189</f>
        <v>0</v>
      </c>
      <c r="AD173" s="186">
        <f>'Core Indicators'!GL189</f>
        <v>0</v>
      </c>
      <c r="AE173" s="186">
        <f>'Core Indicators'!GT189</f>
        <v>0</v>
      </c>
      <c r="AF173" s="186">
        <f>'Core Indicators'!HB189</f>
        <v>0</v>
      </c>
      <c r="AG173" s="186">
        <f t="shared" si="87"/>
        <v>0</v>
      </c>
      <c r="AH173" s="186">
        <f>'Core Indicators'!HJ189</f>
        <v>0</v>
      </c>
      <c r="AI173" s="186">
        <f>'Core Indicators'!HR189</f>
        <v>0</v>
      </c>
      <c r="AJ173" s="186">
        <f t="shared" si="88"/>
        <v>0</v>
      </c>
      <c r="AK173" s="186">
        <f>'Core Indicators'!HZ189</f>
        <v>0</v>
      </c>
      <c r="AL173" s="186">
        <f>'Core Indicators'!IH189</f>
        <v>0</v>
      </c>
      <c r="AM173" s="186">
        <f>'Core Indicators'!IP189</f>
        <v>0</v>
      </c>
      <c r="AN173" s="186">
        <f t="shared" si="89"/>
        <v>0</v>
      </c>
    </row>
    <row r="174" spans="1:40" x14ac:dyDescent="0.25">
      <c r="A174" s="205">
        <f>Lists!C:C</f>
        <v>0</v>
      </c>
      <c r="B174" s="251" t="e">
        <f t="shared" ref="B174:B205" si="90">IF(OR(M190="x",D190="x"),"x",ROUND((5-GEOMEAN(((5-D190)/5*4+1),((5-M190)/5*4+1),((5-M190)/5*4+1)))/4*3.5+S190*0.3,1))</f>
        <v>#DIV/0!</v>
      </c>
      <c r="C174" s="165">
        <f t="shared" ref="C174:C205" si="91">COUNTIF(E190:F190,"x")+COUNTIF(H190:I190,"x")+COUNTIF(J190:J190,"x")+COUNTIF(M190,"x")+COUNTIF(U190:W190,"x")+COUNTIF(Y190:AB190,"x")</f>
        <v>0</v>
      </c>
      <c r="D174" s="274">
        <f t="shared" ref="D174:D205" si="92">IF(OR(L190="x",G190="x"),"x",ROUND((5-GEOMEAN(((5-L190)/5*4+1),((5-L190)/5*4+1),((5-G190)/5*4+1)))/4*5,1))</f>
        <v>0</v>
      </c>
      <c r="E174" s="205">
        <f>'Core Indicators'!R190</f>
        <v>0</v>
      </c>
      <c r="F174" s="205">
        <f>'Core Indicators'!Z190</f>
        <v>0</v>
      </c>
      <c r="G174" s="165">
        <f t="shared" ref="G174:G205" si="93">IF(AND(F190="x",E190="x"),"x",IF(OR(F190="x",E190="x"),AVERAGE(E190,F190),ROUND((10-GEOMEAN(((10-E190)/10*9+1),((10-F190)/10*9+1)))/9*10,1)))</f>
        <v>0</v>
      </c>
      <c r="H174" s="205">
        <f>'Core Indicators'!AH190</f>
        <v>0</v>
      </c>
      <c r="I174" s="205">
        <f>'Core Indicators'!AP190</f>
        <v>0</v>
      </c>
      <c r="J174" s="205">
        <f>'Core Indicators'!BN190</f>
        <v>0</v>
      </c>
      <c r="K174" s="205">
        <f t="shared" ref="K174:K205" si="94">IF(AND(J190="x",I190="x"),"x",IF(OR(J190="x",I190="x"),AVERAGE(I190,J190),ROUND((10-GEOMEAN(((10-I190)/10*9+1),((10-J190)/10*9+1)))/9*10,1)))</f>
        <v>0</v>
      </c>
      <c r="L174" s="251">
        <f t="shared" ref="L174:L205" si="95">IF(AND(H190="x",K190="x"),"x",IF(OR(H190="x",K190="x"),AVERAGE(H190,K190),ROUND((10-GEOMEAN(((10-H190)/10*9+1),((10-K190)/10*9+1)))/9*10,1)))</f>
        <v>0</v>
      </c>
      <c r="M174" s="274">
        <f t="shared" ref="M174:M205" si="96">IF(N190="x","x",AVERAGE(N190:R190))</f>
        <v>0</v>
      </c>
      <c r="N174" s="206">
        <f>'Core Indicators'!DJ190</f>
        <v>0</v>
      </c>
      <c r="O174" s="206">
        <f>'Core Indicators'!DR190</f>
        <v>0</v>
      </c>
      <c r="P174" s="206">
        <f>'Core Indicators'!DZ190</f>
        <v>0</v>
      </c>
      <c r="Q174" s="206">
        <f>'Core Indicators'!EH190</f>
        <v>0</v>
      </c>
      <c r="R174" s="206">
        <f>'Core Indicators'!EP190</f>
        <v>0</v>
      </c>
      <c r="S174" s="165" t="e">
        <f t="shared" ref="S174:S205" si="97">IF(OR(Z190="x",T190="x"),T190,ROUND((10-GEOMEAN(((10-T190)/10*9+1),((10-Z190)/10*9+1)))/9*10,1))</f>
        <v>#DIV/0!</v>
      </c>
      <c r="T174" s="165">
        <f t="shared" ref="T174:T205" si="98">AVERAGE(U190,X190,Y190)</f>
        <v>0.83333333333333337</v>
      </c>
      <c r="U174" s="205">
        <v>1</v>
      </c>
      <c r="V174" s="205">
        <v>1</v>
      </c>
      <c r="W174" s="205">
        <f>'Core Indicators'!EX190</f>
        <v>0</v>
      </c>
      <c r="X174" s="165">
        <f t="shared" ref="X174:X205" si="99">AVERAGE(V190:W190)</f>
        <v>0.5</v>
      </c>
      <c r="Y174" s="205">
        <v>1</v>
      </c>
      <c r="Z174" s="165" t="e">
        <f t="shared" ref="Z174:Z205" si="100">IF(AND(AA190="x",AB190="x"),"x",AVERAGE(AA190:AB190))</f>
        <v>#DIV/0!</v>
      </c>
      <c r="AA174" s="205">
        <f>'Core Indicators'!FF190</f>
        <v>0</v>
      </c>
      <c r="AB174" s="205">
        <f t="shared" ref="AB174:AB205" si="101">IF(AND(AJ190="x",AN190="x",AG190="x"),"x",(AVERAGE(AJ190,AN190,AG190)))</f>
        <v>0</v>
      </c>
      <c r="AC174" s="186">
        <f>'Core Indicators'!GD190</f>
        <v>0</v>
      </c>
      <c r="AD174" s="186">
        <f>'Core Indicators'!GL190</f>
        <v>0</v>
      </c>
      <c r="AE174" s="186">
        <f>'Core Indicators'!GT190</f>
        <v>0</v>
      </c>
      <c r="AF174" s="186">
        <f>'Core Indicators'!HB190</f>
        <v>0</v>
      </c>
      <c r="AG174" s="186">
        <f t="shared" ref="AG174:AG205" si="102">IF(AND(AC190="x",AD190="x",AE190="x",AF190="x"),"x",AVERAGE(AC190:AF190))</f>
        <v>0</v>
      </c>
      <c r="AH174" s="186">
        <f>'Core Indicators'!HJ190</f>
        <v>0</v>
      </c>
      <c r="AI174" s="186">
        <f>'Core Indicators'!HR190</f>
        <v>0</v>
      </c>
      <c r="AJ174" s="186">
        <f t="shared" ref="AJ174:AJ205" si="103">IF(AND(AH190="x",AI190="x"),"x",AVERAGE(AH190:AI190))</f>
        <v>0</v>
      </c>
      <c r="AK174" s="186">
        <f>'Core Indicators'!HZ190</f>
        <v>0</v>
      </c>
      <c r="AL174" s="186">
        <f>'Core Indicators'!IH190</f>
        <v>0</v>
      </c>
      <c r="AM174" s="186">
        <f>'Core Indicators'!IP190</f>
        <v>0</v>
      </c>
      <c r="AN174" s="186">
        <f t="shared" ref="AN174:AN205" si="104">IF(AND(AK190="x",AL190="x",AM190="x"),"x",AVERAGE(AK190:AM190))</f>
        <v>0</v>
      </c>
    </row>
    <row r="175" spans="1:40" x14ac:dyDescent="0.25">
      <c r="A175" s="205">
        <f>Lists!C:C</f>
        <v>0</v>
      </c>
      <c r="B175" s="251" t="e">
        <f t="shared" si="90"/>
        <v>#DIV/0!</v>
      </c>
      <c r="C175" s="165">
        <f t="shared" si="91"/>
        <v>0</v>
      </c>
      <c r="D175" s="274">
        <f t="shared" si="92"/>
        <v>0</v>
      </c>
      <c r="E175" s="205">
        <f>'Core Indicators'!R191</f>
        <v>0</v>
      </c>
      <c r="F175" s="205">
        <f>'Core Indicators'!Z191</f>
        <v>0</v>
      </c>
      <c r="G175" s="165">
        <f t="shared" si="93"/>
        <v>0</v>
      </c>
      <c r="H175" s="205">
        <f>'Core Indicators'!AH191</f>
        <v>0</v>
      </c>
      <c r="I175" s="205">
        <f>'Core Indicators'!AP191</f>
        <v>0</v>
      </c>
      <c r="J175" s="205">
        <f>'Core Indicators'!BN191</f>
        <v>0</v>
      </c>
      <c r="K175" s="205">
        <f t="shared" si="94"/>
        <v>0</v>
      </c>
      <c r="L175" s="251">
        <f t="shared" si="95"/>
        <v>0</v>
      </c>
      <c r="M175" s="274">
        <f t="shared" si="96"/>
        <v>0</v>
      </c>
      <c r="N175" s="206">
        <f>'Core Indicators'!DJ191</f>
        <v>0</v>
      </c>
      <c r="O175" s="206">
        <f>'Core Indicators'!DR191</f>
        <v>0</v>
      </c>
      <c r="P175" s="206">
        <f>'Core Indicators'!DZ191</f>
        <v>0</v>
      </c>
      <c r="Q175" s="206">
        <f>'Core Indicators'!EH191</f>
        <v>0</v>
      </c>
      <c r="R175" s="206">
        <f>'Core Indicators'!EP191</f>
        <v>0</v>
      </c>
      <c r="S175" s="165" t="e">
        <f t="shared" si="97"/>
        <v>#DIV/0!</v>
      </c>
      <c r="T175" s="165">
        <f t="shared" si="98"/>
        <v>0.83333333333333337</v>
      </c>
      <c r="U175" s="205">
        <v>1</v>
      </c>
      <c r="V175" s="205">
        <v>1</v>
      </c>
      <c r="W175" s="205">
        <f>'Core Indicators'!EX191</f>
        <v>0</v>
      </c>
      <c r="X175" s="165">
        <f t="shared" si="99"/>
        <v>0.5</v>
      </c>
      <c r="Y175" s="205">
        <v>1</v>
      </c>
      <c r="Z175" s="165" t="e">
        <f t="shared" si="100"/>
        <v>#DIV/0!</v>
      </c>
      <c r="AA175" s="205">
        <f>'Core Indicators'!FF191</f>
        <v>0</v>
      </c>
      <c r="AB175" s="205">
        <f t="shared" si="101"/>
        <v>0</v>
      </c>
      <c r="AC175" s="186">
        <f>'Core Indicators'!GD191</f>
        <v>0</v>
      </c>
      <c r="AD175" s="186">
        <f>'Core Indicators'!GL191</f>
        <v>0</v>
      </c>
      <c r="AE175" s="186">
        <f>'Core Indicators'!GT191</f>
        <v>0</v>
      </c>
      <c r="AF175" s="186">
        <f>'Core Indicators'!HB191</f>
        <v>0</v>
      </c>
      <c r="AG175" s="186">
        <f t="shared" si="102"/>
        <v>0</v>
      </c>
      <c r="AH175" s="186">
        <f>'Core Indicators'!HJ191</f>
        <v>0</v>
      </c>
      <c r="AI175" s="186">
        <f>'Core Indicators'!HR191</f>
        <v>0</v>
      </c>
      <c r="AJ175" s="186">
        <f t="shared" si="103"/>
        <v>0</v>
      </c>
      <c r="AK175" s="186">
        <f>'Core Indicators'!HZ191</f>
        <v>0</v>
      </c>
      <c r="AL175" s="186">
        <f>'Core Indicators'!IH191</f>
        <v>0</v>
      </c>
      <c r="AM175" s="186">
        <f>'Core Indicators'!IP191</f>
        <v>0</v>
      </c>
      <c r="AN175" s="186">
        <f t="shared" si="104"/>
        <v>0</v>
      </c>
    </row>
    <row r="176" spans="1:40" x14ac:dyDescent="0.25">
      <c r="A176" s="205">
        <f>Lists!C:C</f>
        <v>0</v>
      </c>
      <c r="B176" s="251" t="e">
        <f t="shared" si="90"/>
        <v>#DIV/0!</v>
      </c>
      <c r="C176" s="165">
        <f t="shared" si="91"/>
        <v>0</v>
      </c>
      <c r="D176" s="274">
        <f t="shared" si="92"/>
        <v>0</v>
      </c>
      <c r="E176" s="205">
        <f>'Core Indicators'!R192</f>
        <v>0</v>
      </c>
      <c r="F176" s="205">
        <f>'Core Indicators'!Z192</f>
        <v>0</v>
      </c>
      <c r="G176" s="165">
        <f t="shared" si="93"/>
        <v>0</v>
      </c>
      <c r="H176" s="205">
        <f>'Core Indicators'!AH192</f>
        <v>0</v>
      </c>
      <c r="I176" s="205">
        <f>'Core Indicators'!AP192</f>
        <v>0</v>
      </c>
      <c r="J176" s="205">
        <f>'Core Indicators'!BN192</f>
        <v>0</v>
      </c>
      <c r="K176" s="205">
        <f t="shared" si="94"/>
        <v>0</v>
      </c>
      <c r="L176" s="251">
        <f t="shared" si="95"/>
        <v>0</v>
      </c>
      <c r="M176" s="274">
        <f t="shared" si="96"/>
        <v>0</v>
      </c>
      <c r="N176" s="206">
        <f>'Core Indicators'!DJ192</f>
        <v>0</v>
      </c>
      <c r="O176" s="206">
        <f>'Core Indicators'!DR192</f>
        <v>0</v>
      </c>
      <c r="P176" s="206">
        <f>'Core Indicators'!DZ192</f>
        <v>0</v>
      </c>
      <c r="Q176" s="206">
        <f>'Core Indicators'!EH192</f>
        <v>0</v>
      </c>
      <c r="R176" s="206">
        <f>'Core Indicators'!EP192</f>
        <v>0</v>
      </c>
      <c r="S176" s="165" t="e">
        <f t="shared" si="97"/>
        <v>#DIV/0!</v>
      </c>
      <c r="T176" s="165">
        <f t="shared" si="98"/>
        <v>0.83333333333333337</v>
      </c>
      <c r="U176" s="205">
        <v>1</v>
      </c>
      <c r="V176" s="205">
        <v>1</v>
      </c>
      <c r="W176" s="205">
        <f>'Core Indicators'!EX192</f>
        <v>0</v>
      </c>
      <c r="X176" s="165">
        <f t="shared" si="99"/>
        <v>0.5</v>
      </c>
      <c r="Y176" s="205">
        <v>1</v>
      </c>
      <c r="Z176" s="165" t="e">
        <f t="shared" si="100"/>
        <v>#DIV/0!</v>
      </c>
      <c r="AA176" s="205">
        <f>'Core Indicators'!FF192</f>
        <v>0</v>
      </c>
      <c r="AB176" s="205">
        <f t="shared" si="101"/>
        <v>0</v>
      </c>
      <c r="AC176" s="186">
        <f>'Core Indicators'!GD192</f>
        <v>0</v>
      </c>
      <c r="AD176" s="186">
        <f>'Core Indicators'!GL192</f>
        <v>0</v>
      </c>
      <c r="AE176" s="186">
        <f>'Core Indicators'!GT192</f>
        <v>0</v>
      </c>
      <c r="AF176" s="186">
        <f>'Core Indicators'!HB192</f>
        <v>0</v>
      </c>
      <c r="AG176" s="186">
        <f t="shared" si="102"/>
        <v>0</v>
      </c>
      <c r="AH176" s="186">
        <f>'Core Indicators'!HJ192</f>
        <v>0</v>
      </c>
      <c r="AI176" s="186">
        <f>'Core Indicators'!HR192</f>
        <v>0</v>
      </c>
      <c r="AJ176" s="186">
        <f t="shared" si="103"/>
        <v>0</v>
      </c>
      <c r="AK176" s="186">
        <f>'Core Indicators'!HZ192</f>
        <v>0</v>
      </c>
      <c r="AL176" s="186">
        <f>'Core Indicators'!IH192</f>
        <v>0</v>
      </c>
      <c r="AM176" s="186">
        <f>'Core Indicators'!IP192</f>
        <v>0</v>
      </c>
      <c r="AN176" s="186">
        <f t="shared" si="104"/>
        <v>0</v>
      </c>
    </row>
    <row r="177" spans="1:40" x14ac:dyDescent="0.25">
      <c r="A177" s="205">
        <f>Lists!C:C</f>
        <v>0</v>
      </c>
      <c r="B177" s="251" t="e">
        <f t="shared" si="90"/>
        <v>#DIV/0!</v>
      </c>
      <c r="C177" s="165">
        <f t="shared" si="91"/>
        <v>0</v>
      </c>
      <c r="D177" s="274">
        <f t="shared" si="92"/>
        <v>0</v>
      </c>
      <c r="E177" s="205">
        <f>'Core Indicators'!R193</f>
        <v>0</v>
      </c>
      <c r="F177" s="205">
        <f>'Core Indicators'!Z193</f>
        <v>0</v>
      </c>
      <c r="G177" s="165">
        <f t="shared" si="93"/>
        <v>0</v>
      </c>
      <c r="H177" s="205">
        <f>'Core Indicators'!AH193</f>
        <v>0</v>
      </c>
      <c r="I177" s="205">
        <f>'Core Indicators'!AP193</f>
        <v>0</v>
      </c>
      <c r="J177" s="205">
        <f>'Core Indicators'!BN193</f>
        <v>0</v>
      </c>
      <c r="K177" s="205">
        <f t="shared" si="94"/>
        <v>0</v>
      </c>
      <c r="L177" s="251">
        <f t="shared" si="95"/>
        <v>0</v>
      </c>
      <c r="M177" s="274">
        <f t="shared" si="96"/>
        <v>0</v>
      </c>
      <c r="N177" s="206">
        <f>'Core Indicators'!DJ193</f>
        <v>0</v>
      </c>
      <c r="O177" s="206">
        <f>'Core Indicators'!DR193</f>
        <v>0</v>
      </c>
      <c r="P177" s="206">
        <f>'Core Indicators'!DZ193</f>
        <v>0</v>
      </c>
      <c r="Q177" s="206">
        <f>'Core Indicators'!EH193</f>
        <v>0</v>
      </c>
      <c r="R177" s="206">
        <f>'Core Indicators'!EP193</f>
        <v>0</v>
      </c>
      <c r="S177" s="165" t="e">
        <f t="shared" si="97"/>
        <v>#DIV/0!</v>
      </c>
      <c r="T177" s="165">
        <f t="shared" si="98"/>
        <v>0.83333333333333337</v>
      </c>
      <c r="U177" s="205">
        <v>1</v>
      </c>
      <c r="V177" s="205">
        <v>1</v>
      </c>
      <c r="W177" s="205">
        <f>'Core Indicators'!EX193</f>
        <v>0</v>
      </c>
      <c r="X177" s="165">
        <f t="shared" si="99"/>
        <v>0.5</v>
      </c>
      <c r="Y177" s="205">
        <v>1</v>
      </c>
      <c r="Z177" s="165" t="e">
        <f t="shared" si="100"/>
        <v>#DIV/0!</v>
      </c>
      <c r="AA177" s="205">
        <f>'Core Indicators'!FF193</f>
        <v>0</v>
      </c>
      <c r="AB177" s="205">
        <f t="shared" si="101"/>
        <v>0</v>
      </c>
      <c r="AC177" s="186">
        <f>'Core Indicators'!GD193</f>
        <v>0</v>
      </c>
      <c r="AD177" s="186">
        <f>'Core Indicators'!GL193</f>
        <v>0</v>
      </c>
      <c r="AE177" s="186">
        <f>'Core Indicators'!GT193</f>
        <v>0</v>
      </c>
      <c r="AF177" s="186">
        <f>'Core Indicators'!HB193</f>
        <v>0</v>
      </c>
      <c r="AG177" s="186">
        <f t="shared" si="102"/>
        <v>0</v>
      </c>
      <c r="AH177" s="186">
        <f>'Core Indicators'!HJ193</f>
        <v>0</v>
      </c>
      <c r="AI177" s="186">
        <f>'Core Indicators'!HR193</f>
        <v>0</v>
      </c>
      <c r="AJ177" s="186">
        <f t="shared" si="103"/>
        <v>0</v>
      </c>
      <c r="AK177" s="186">
        <f>'Core Indicators'!HZ193</f>
        <v>0</v>
      </c>
      <c r="AL177" s="186">
        <f>'Core Indicators'!IH193</f>
        <v>0</v>
      </c>
      <c r="AM177" s="186">
        <f>'Core Indicators'!IP193</f>
        <v>0</v>
      </c>
      <c r="AN177" s="186">
        <f t="shared" si="104"/>
        <v>0</v>
      </c>
    </row>
    <row r="178" spans="1:40" x14ac:dyDescent="0.25">
      <c r="A178" s="205">
        <f>Lists!C:C</f>
        <v>0</v>
      </c>
      <c r="B178" s="251" t="e">
        <f t="shared" si="90"/>
        <v>#DIV/0!</v>
      </c>
      <c r="C178" s="165">
        <f t="shared" si="91"/>
        <v>0</v>
      </c>
      <c r="D178" s="274">
        <f t="shared" si="92"/>
        <v>0</v>
      </c>
      <c r="E178" s="205">
        <f>'Core Indicators'!R194</f>
        <v>0</v>
      </c>
      <c r="F178" s="205">
        <f>'Core Indicators'!Z194</f>
        <v>0</v>
      </c>
      <c r="G178" s="165">
        <f t="shared" si="93"/>
        <v>0</v>
      </c>
      <c r="H178" s="205">
        <f>'Core Indicators'!AH194</f>
        <v>0</v>
      </c>
      <c r="I178" s="205">
        <f>'Core Indicators'!AP194</f>
        <v>0</v>
      </c>
      <c r="J178" s="205">
        <f>'Core Indicators'!BN194</f>
        <v>0</v>
      </c>
      <c r="K178" s="205">
        <f t="shared" si="94"/>
        <v>0</v>
      </c>
      <c r="L178" s="251">
        <f t="shared" si="95"/>
        <v>0</v>
      </c>
      <c r="M178" s="274">
        <f t="shared" si="96"/>
        <v>0</v>
      </c>
      <c r="N178" s="206">
        <f>'Core Indicators'!DJ194</f>
        <v>0</v>
      </c>
      <c r="O178" s="206">
        <f>'Core Indicators'!DR194</f>
        <v>0</v>
      </c>
      <c r="P178" s="206">
        <f>'Core Indicators'!DZ194</f>
        <v>0</v>
      </c>
      <c r="Q178" s="206">
        <f>'Core Indicators'!EH194</f>
        <v>0</v>
      </c>
      <c r="R178" s="206">
        <f>'Core Indicators'!EP194</f>
        <v>0</v>
      </c>
      <c r="S178" s="165" t="e">
        <f t="shared" si="97"/>
        <v>#DIV/0!</v>
      </c>
      <c r="T178" s="165">
        <f t="shared" si="98"/>
        <v>0.83333333333333337</v>
      </c>
      <c r="U178" s="205">
        <v>1</v>
      </c>
      <c r="V178" s="205">
        <v>1</v>
      </c>
      <c r="W178" s="205">
        <f>'Core Indicators'!EX194</f>
        <v>0</v>
      </c>
      <c r="X178" s="165">
        <f t="shared" si="99"/>
        <v>0.5</v>
      </c>
      <c r="Y178" s="205">
        <v>1</v>
      </c>
      <c r="Z178" s="165" t="e">
        <f t="shared" si="100"/>
        <v>#DIV/0!</v>
      </c>
      <c r="AA178" s="205">
        <f>'Core Indicators'!FF194</f>
        <v>0</v>
      </c>
      <c r="AB178" s="205">
        <f t="shared" si="101"/>
        <v>0</v>
      </c>
      <c r="AC178" s="186">
        <f>'Core Indicators'!GD194</f>
        <v>0</v>
      </c>
      <c r="AD178" s="186">
        <f>'Core Indicators'!GL194</f>
        <v>0</v>
      </c>
      <c r="AE178" s="186">
        <f>'Core Indicators'!GT194</f>
        <v>0</v>
      </c>
      <c r="AF178" s="186">
        <f>'Core Indicators'!HB194</f>
        <v>0</v>
      </c>
      <c r="AG178" s="186">
        <f t="shared" si="102"/>
        <v>0</v>
      </c>
      <c r="AH178" s="186">
        <f>'Core Indicators'!HJ194</f>
        <v>0</v>
      </c>
      <c r="AI178" s="186">
        <f>'Core Indicators'!HR194</f>
        <v>0</v>
      </c>
      <c r="AJ178" s="186">
        <f t="shared" si="103"/>
        <v>0</v>
      </c>
      <c r="AK178" s="186">
        <f>'Core Indicators'!HZ194</f>
        <v>0</v>
      </c>
      <c r="AL178" s="186">
        <f>'Core Indicators'!IH194</f>
        <v>0</v>
      </c>
      <c r="AM178" s="186">
        <f>'Core Indicators'!IP194</f>
        <v>0</v>
      </c>
      <c r="AN178" s="186">
        <f t="shared" si="104"/>
        <v>0</v>
      </c>
    </row>
    <row r="179" spans="1:40" x14ac:dyDescent="0.25">
      <c r="A179" s="205">
        <f>Lists!C:C</f>
        <v>0</v>
      </c>
      <c r="B179" s="251" t="e">
        <f t="shared" si="90"/>
        <v>#DIV/0!</v>
      </c>
      <c r="C179" s="165">
        <f t="shared" si="91"/>
        <v>0</v>
      </c>
      <c r="D179" s="274">
        <f t="shared" si="92"/>
        <v>0</v>
      </c>
      <c r="E179" s="205">
        <f>'Core Indicators'!R195</f>
        <v>0</v>
      </c>
      <c r="F179" s="205">
        <f>'Core Indicators'!Z195</f>
        <v>0</v>
      </c>
      <c r="G179" s="165">
        <f t="shared" si="93"/>
        <v>0</v>
      </c>
      <c r="H179" s="205">
        <f>'Core Indicators'!AH195</f>
        <v>0</v>
      </c>
      <c r="I179" s="205">
        <f>'Core Indicators'!AP195</f>
        <v>0</v>
      </c>
      <c r="J179" s="205">
        <f>'Core Indicators'!BN195</f>
        <v>0</v>
      </c>
      <c r="K179" s="205">
        <f t="shared" si="94"/>
        <v>0</v>
      </c>
      <c r="L179" s="251">
        <f t="shared" si="95"/>
        <v>0</v>
      </c>
      <c r="M179" s="274">
        <f t="shared" si="96"/>
        <v>0</v>
      </c>
      <c r="N179" s="206">
        <f>'Core Indicators'!DJ195</f>
        <v>0</v>
      </c>
      <c r="O179" s="206">
        <f>'Core Indicators'!DR195</f>
        <v>0</v>
      </c>
      <c r="P179" s="206">
        <f>'Core Indicators'!DZ195</f>
        <v>0</v>
      </c>
      <c r="Q179" s="206">
        <f>'Core Indicators'!EH195</f>
        <v>0</v>
      </c>
      <c r="R179" s="206">
        <f>'Core Indicators'!EP195</f>
        <v>0</v>
      </c>
      <c r="S179" s="165" t="e">
        <f t="shared" si="97"/>
        <v>#DIV/0!</v>
      </c>
      <c r="T179" s="165">
        <f t="shared" si="98"/>
        <v>0.83333333333333337</v>
      </c>
      <c r="U179" s="205">
        <v>1</v>
      </c>
      <c r="V179" s="205">
        <v>1</v>
      </c>
      <c r="W179" s="205">
        <f>'Core Indicators'!EX195</f>
        <v>0</v>
      </c>
      <c r="X179" s="165">
        <f t="shared" si="99"/>
        <v>0.5</v>
      </c>
      <c r="Y179" s="205">
        <v>1</v>
      </c>
      <c r="Z179" s="165" t="e">
        <f t="shared" si="100"/>
        <v>#DIV/0!</v>
      </c>
      <c r="AA179" s="205">
        <f>'Core Indicators'!FF195</f>
        <v>0</v>
      </c>
      <c r="AB179" s="205">
        <f t="shared" si="101"/>
        <v>0</v>
      </c>
      <c r="AC179" s="186">
        <f>'Core Indicators'!GD195</f>
        <v>0</v>
      </c>
      <c r="AD179" s="186">
        <f>'Core Indicators'!GL195</f>
        <v>0</v>
      </c>
      <c r="AE179" s="186">
        <f>'Core Indicators'!GT195</f>
        <v>0</v>
      </c>
      <c r="AF179" s="186">
        <f>'Core Indicators'!HB195</f>
        <v>0</v>
      </c>
      <c r="AG179" s="186">
        <f t="shared" si="102"/>
        <v>0</v>
      </c>
      <c r="AH179" s="186">
        <f>'Core Indicators'!HJ195</f>
        <v>0</v>
      </c>
      <c r="AI179" s="186">
        <f>'Core Indicators'!HR195</f>
        <v>0</v>
      </c>
      <c r="AJ179" s="186">
        <f t="shared" si="103"/>
        <v>0</v>
      </c>
      <c r="AK179" s="186">
        <f>'Core Indicators'!HZ195</f>
        <v>0</v>
      </c>
      <c r="AL179" s="186">
        <f>'Core Indicators'!IH195</f>
        <v>0</v>
      </c>
      <c r="AM179" s="186">
        <f>'Core Indicators'!IP195</f>
        <v>0</v>
      </c>
      <c r="AN179" s="186">
        <f t="shared" si="104"/>
        <v>0</v>
      </c>
    </row>
    <row r="180" spans="1:40" x14ac:dyDescent="0.25">
      <c r="A180" s="205">
        <f>Lists!C:C</f>
        <v>0</v>
      </c>
      <c r="B180" s="251" t="e">
        <f t="shared" si="90"/>
        <v>#DIV/0!</v>
      </c>
      <c r="C180" s="165">
        <f t="shared" si="91"/>
        <v>0</v>
      </c>
      <c r="D180" s="274">
        <f t="shared" si="92"/>
        <v>0</v>
      </c>
      <c r="E180" s="205">
        <f>'Core Indicators'!R196</f>
        <v>0</v>
      </c>
      <c r="F180" s="205">
        <f>'Core Indicators'!Z196</f>
        <v>0</v>
      </c>
      <c r="G180" s="165">
        <f t="shared" si="93"/>
        <v>0</v>
      </c>
      <c r="H180" s="205">
        <f>'Core Indicators'!AH196</f>
        <v>0</v>
      </c>
      <c r="I180" s="205">
        <f>'Core Indicators'!AP196</f>
        <v>0</v>
      </c>
      <c r="J180" s="205">
        <f>'Core Indicators'!BN196</f>
        <v>0</v>
      </c>
      <c r="K180" s="205">
        <f t="shared" si="94"/>
        <v>0</v>
      </c>
      <c r="L180" s="251">
        <f t="shared" si="95"/>
        <v>0</v>
      </c>
      <c r="M180" s="274">
        <f t="shared" si="96"/>
        <v>0</v>
      </c>
      <c r="N180" s="206">
        <f>'Core Indicators'!DJ196</f>
        <v>0</v>
      </c>
      <c r="O180" s="206">
        <f>'Core Indicators'!DR196</f>
        <v>0</v>
      </c>
      <c r="P180" s="206">
        <f>'Core Indicators'!DZ196</f>
        <v>0</v>
      </c>
      <c r="Q180" s="206">
        <f>'Core Indicators'!EH196</f>
        <v>0</v>
      </c>
      <c r="R180" s="206">
        <f>'Core Indicators'!EP196</f>
        <v>0</v>
      </c>
      <c r="S180" s="165" t="e">
        <f t="shared" si="97"/>
        <v>#DIV/0!</v>
      </c>
      <c r="T180" s="165">
        <f t="shared" si="98"/>
        <v>0.83333333333333337</v>
      </c>
      <c r="U180" s="205">
        <v>1</v>
      </c>
      <c r="V180" s="205">
        <v>1</v>
      </c>
      <c r="W180" s="205">
        <f>'Core Indicators'!EX196</f>
        <v>0</v>
      </c>
      <c r="X180" s="165">
        <f t="shared" si="99"/>
        <v>0.5</v>
      </c>
      <c r="Y180" s="205">
        <v>1</v>
      </c>
      <c r="Z180" s="165" t="e">
        <f t="shared" si="100"/>
        <v>#DIV/0!</v>
      </c>
      <c r="AA180" s="205">
        <f>'Core Indicators'!FF196</f>
        <v>0</v>
      </c>
      <c r="AB180" s="205">
        <f t="shared" si="101"/>
        <v>0</v>
      </c>
      <c r="AC180" s="186">
        <f>'Core Indicators'!GD196</f>
        <v>0</v>
      </c>
      <c r="AD180" s="186">
        <f>'Core Indicators'!GL196</f>
        <v>0</v>
      </c>
      <c r="AE180" s="186">
        <f>'Core Indicators'!GT196</f>
        <v>0</v>
      </c>
      <c r="AF180" s="186">
        <f>'Core Indicators'!HB196</f>
        <v>0</v>
      </c>
      <c r="AG180" s="186">
        <f t="shared" si="102"/>
        <v>0</v>
      </c>
      <c r="AH180" s="186">
        <f>'Core Indicators'!HJ196</f>
        <v>0</v>
      </c>
      <c r="AI180" s="186">
        <f>'Core Indicators'!HR196</f>
        <v>0</v>
      </c>
      <c r="AJ180" s="186">
        <f t="shared" si="103"/>
        <v>0</v>
      </c>
      <c r="AK180" s="186">
        <f>'Core Indicators'!HZ196</f>
        <v>0</v>
      </c>
      <c r="AL180" s="186">
        <f>'Core Indicators'!IH196</f>
        <v>0</v>
      </c>
      <c r="AM180" s="186">
        <f>'Core Indicators'!IP196</f>
        <v>0</v>
      </c>
      <c r="AN180" s="186">
        <f t="shared" si="104"/>
        <v>0</v>
      </c>
    </row>
    <row r="181" spans="1:40" x14ac:dyDescent="0.25">
      <c r="A181" s="205">
        <f>Lists!C:C</f>
        <v>0</v>
      </c>
      <c r="B181" s="251" t="e">
        <f t="shared" si="90"/>
        <v>#DIV/0!</v>
      </c>
      <c r="C181" s="165">
        <f t="shared" si="91"/>
        <v>0</v>
      </c>
      <c r="D181" s="274">
        <f t="shared" si="92"/>
        <v>0</v>
      </c>
      <c r="E181" s="205">
        <f>'Core Indicators'!R197</f>
        <v>0</v>
      </c>
      <c r="F181" s="205">
        <f>'Core Indicators'!Z197</f>
        <v>0</v>
      </c>
      <c r="G181" s="165">
        <f t="shared" si="93"/>
        <v>0</v>
      </c>
      <c r="H181" s="205">
        <f>'Core Indicators'!AH197</f>
        <v>0</v>
      </c>
      <c r="I181" s="205">
        <f>'Core Indicators'!AP197</f>
        <v>0</v>
      </c>
      <c r="J181" s="205">
        <f>'Core Indicators'!BN197</f>
        <v>0</v>
      </c>
      <c r="K181" s="205">
        <f t="shared" si="94"/>
        <v>0</v>
      </c>
      <c r="L181" s="251">
        <f t="shared" si="95"/>
        <v>0</v>
      </c>
      <c r="M181" s="274">
        <f t="shared" si="96"/>
        <v>0</v>
      </c>
      <c r="N181" s="206">
        <f>'Core Indicators'!DJ197</f>
        <v>0</v>
      </c>
      <c r="O181" s="206">
        <f>'Core Indicators'!DR197</f>
        <v>0</v>
      </c>
      <c r="P181" s="206">
        <f>'Core Indicators'!DZ197</f>
        <v>0</v>
      </c>
      <c r="Q181" s="206">
        <f>'Core Indicators'!EH197</f>
        <v>0</v>
      </c>
      <c r="R181" s="206">
        <f>'Core Indicators'!EP197</f>
        <v>0</v>
      </c>
      <c r="S181" s="165" t="e">
        <f t="shared" si="97"/>
        <v>#DIV/0!</v>
      </c>
      <c r="T181" s="165" t="e">
        <f t="shared" si="98"/>
        <v>#DIV/0!</v>
      </c>
      <c r="U181" s="205">
        <v>1</v>
      </c>
      <c r="V181" s="205">
        <v>1</v>
      </c>
      <c r="W181" s="205">
        <f>'Core Indicators'!EX197</f>
        <v>0</v>
      </c>
      <c r="X181" s="165">
        <f t="shared" si="99"/>
        <v>0.5</v>
      </c>
      <c r="Y181" s="205">
        <v>1</v>
      </c>
      <c r="Z181" s="165" t="e">
        <f t="shared" si="100"/>
        <v>#DIV/0!</v>
      </c>
      <c r="AA181" s="205">
        <f>'Core Indicators'!FF197</f>
        <v>0</v>
      </c>
      <c r="AB181" s="205" t="e">
        <f t="shared" si="101"/>
        <v>#DIV/0!</v>
      </c>
      <c r="AC181" s="186">
        <f>'Core Indicators'!GD197</f>
        <v>0</v>
      </c>
      <c r="AD181" s="186">
        <f>'Core Indicators'!GL197</f>
        <v>0</v>
      </c>
      <c r="AE181" s="186">
        <f>'Core Indicators'!GT197</f>
        <v>0</v>
      </c>
      <c r="AF181" s="186">
        <f>'Core Indicators'!HB197</f>
        <v>0</v>
      </c>
      <c r="AG181" s="186">
        <f t="shared" si="102"/>
        <v>0</v>
      </c>
      <c r="AH181" s="186">
        <f>'Core Indicators'!HJ197</f>
        <v>0</v>
      </c>
      <c r="AI181" s="186">
        <f>'Core Indicators'!HR197</f>
        <v>0</v>
      </c>
      <c r="AJ181" s="186">
        <f t="shared" si="103"/>
        <v>0</v>
      </c>
      <c r="AK181" s="186">
        <f>'Core Indicators'!HZ197</f>
        <v>0</v>
      </c>
      <c r="AL181" s="186">
        <f>'Core Indicators'!IH197</f>
        <v>0</v>
      </c>
      <c r="AM181" s="186">
        <f>'Core Indicators'!IP197</f>
        <v>0</v>
      </c>
      <c r="AN181" s="186">
        <f t="shared" si="104"/>
        <v>0</v>
      </c>
    </row>
    <row r="182" spans="1:40" x14ac:dyDescent="0.25">
      <c r="A182" s="205">
        <f>Lists!C:C</f>
        <v>0</v>
      </c>
      <c r="B182" s="251" t="e">
        <f t="shared" si="90"/>
        <v>#DIV/0!</v>
      </c>
      <c r="C182" s="165">
        <f t="shared" si="91"/>
        <v>0</v>
      </c>
      <c r="D182" s="274">
        <f t="shared" si="92"/>
        <v>0</v>
      </c>
      <c r="E182" s="205">
        <f>'Core Indicators'!R198</f>
        <v>0</v>
      </c>
      <c r="F182" s="205">
        <f>'Core Indicators'!Z198</f>
        <v>0</v>
      </c>
      <c r="G182" s="165">
        <f t="shared" si="93"/>
        <v>0</v>
      </c>
      <c r="H182" s="205">
        <f>'Core Indicators'!AH198</f>
        <v>0</v>
      </c>
      <c r="I182" s="205">
        <f>'Core Indicators'!AP198</f>
        <v>0</v>
      </c>
      <c r="J182" s="205">
        <f>'Core Indicators'!BN198</f>
        <v>0</v>
      </c>
      <c r="K182" s="205">
        <f t="shared" si="94"/>
        <v>0</v>
      </c>
      <c r="L182" s="251">
        <f t="shared" si="95"/>
        <v>0</v>
      </c>
      <c r="M182" s="274">
        <f t="shared" si="96"/>
        <v>0</v>
      </c>
      <c r="N182" s="206">
        <f>'Core Indicators'!DJ198</f>
        <v>0</v>
      </c>
      <c r="O182" s="206">
        <f>'Core Indicators'!DR198</f>
        <v>0</v>
      </c>
      <c r="P182" s="206">
        <f>'Core Indicators'!DZ198</f>
        <v>0</v>
      </c>
      <c r="Q182" s="206">
        <f>'Core Indicators'!EH198</f>
        <v>0</v>
      </c>
      <c r="R182" s="206">
        <f>'Core Indicators'!EP198</f>
        <v>0</v>
      </c>
      <c r="S182" s="165" t="e">
        <f t="shared" si="97"/>
        <v>#DIV/0!</v>
      </c>
      <c r="T182" s="165" t="e">
        <f t="shared" si="98"/>
        <v>#DIV/0!</v>
      </c>
      <c r="U182" s="205">
        <v>1</v>
      </c>
      <c r="V182" s="205">
        <v>1</v>
      </c>
      <c r="W182" s="205">
        <f>'Core Indicators'!EX198</f>
        <v>0</v>
      </c>
      <c r="X182" s="165">
        <f t="shared" si="99"/>
        <v>0.5</v>
      </c>
      <c r="Y182" s="205">
        <v>1</v>
      </c>
      <c r="Z182" s="165" t="e">
        <f t="shared" si="100"/>
        <v>#DIV/0!</v>
      </c>
      <c r="AA182" s="205">
        <f>'Core Indicators'!FF198</f>
        <v>0</v>
      </c>
      <c r="AB182" s="205" t="e">
        <f t="shared" si="101"/>
        <v>#DIV/0!</v>
      </c>
      <c r="AC182" s="186">
        <f>'Core Indicators'!GD198</f>
        <v>0</v>
      </c>
      <c r="AD182" s="186">
        <f>'Core Indicators'!GL198</f>
        <v>0</v>
      </c>
      <c r="AE182" s="186">
        <f>'Core Indicators'!GT198</f>
        <v>0</v>
      </c>
      <c r="AF182" s="186">
        <f>'Core Indicators'!HB198</f>
        <v>0</v>
      </c>
      <c r="AG182" s="186">
        <f t="shared" si="102"/>
        <v>0</v>
      </c>
      <c r="AH182" s="186">
        <f>'Core Indicators'!HJ198</f>
        <v>0</v>
      </c>
      <c r="AI182" s="186">
        <f>'Core Indicators'!HR198</f>
        <v>0</v>
      </c>
      <c r="AJ182" s="186">
        <f t="shared" si="103"/>
        <v>0</v>
      </c>
      <c r="AK182" s="186">
        <f>'Core Indicators'!HZ198</f>
        <v>0</v>
      </c>
      <c r="AL182" s="186">
        <f>'Core Indicators'!IH198</f>
        <v>0</v>
      </c>
      <c r="AM182" s="186">
        <f>'Core Indicators'!IP198</f>
        <v>0</v>
      </c>
      <c r="AN182" s="186">
        <f t="shared" si="104"/>
        <v>0</v>
      </c>
    </row>
    <row r="183" spans="1:40" x14ac:dyDescent="0.25">
      <c r="A183" s="205">
        <f>Lists!C:C</f>
        <v>0</v>
      </c>
      <c r="B183" s="251" t="e">
        <f t="shared" si="90"/>
        <v>#DIV/0!</v>
      </c>
      <c r="C183" s="165">
        <f t="shared" si="91"/>
        <v>0</v>
      </c>
      <c r="D183" s="274">
        <f t="shared" si="92"/>
        <v>0</v>
      </c>
      <c r="E183" s="205">
        <f>'Core Indicators'!R199</f>
        <v>0</v>
      </c>
      <c r="F183" s="205">
        <f>'Core Indicators'!Z199</f>
        <v>0</v>
      </c>
      <c r="G183" s="165">
        <f t="shared" si="93"/>
        <v>0</v>
      </c>
      <c r="H183" s="205">
        <f>'Core Indicators'!AH199</f>
        <v>0</v>
      </c>
      <c r="I183" s="205">
        <f>'Core Indicators'!AP199</f>
        <v>0</v>
      </c>
      <c r="J183" s="205">
        <f>'Core Indicators'!BN199</f>
        <v>0</v>
      </c>
      <c r="K183" s="205">
        <f t="shared" si="94"/>
        <v>0</v>
      </c>
      <c r="L183" s="251">
        <f t="shared" si="95"/>
        <v>0</v>
      </c>
      <c r="M183" s="274">
        <f t="shared" si="96"/>
        <v>0</v>
      </c>
      <c r="N183" s="206">
        <f>'Core Indicators'!DJ199</f>
        <v>0</v>
      </c>
      <c r="O183" s="206">
        <f>'Core Indicators'!DR199</f>
        <v>0</v>
      </c>
      <c r="P183" s="206">
        <f>'Core Indicators'!DZ199</f>
        <v>0</v>
      </c>
      <c r="Q183" s="206">
        <f>'Core Indicators'!EH199</f>
        <v>0</v>
      </c>
      <c r="R183" s="206">
        <f>'Core Indicators'!EP199</f>
        <v>0</v>
      </c>
      <c r="S183" s="165" t="e">
        <f t="shared" si="97"/>
        <v>#DIV/0!</v>
      </c>
      <c r="T183" s="165" t="e">
        <f t="shared" si="98"/>
        <v>#DIV/0!</v>
      </c>
      <c r="U183" s="205">
        <v>1</v>
      </c>
      <c r="V183" s="205">
        <v>1</v>
      </c>
      <c r="W183" s="205">
        <f>'Core Indicators'!EX199</f>
        <v>0</v>
      </c>
      <c r="X183" s="165">
        <f t="shared" si="99"/>
        <v>0.5</v>
      </c>
      <c r="Y183" s="205">
        <v>1</v>
      </c>
      <c r="Z183" s="165" t="e">
        <f t="shared" si="100"/>
        <v>#DIV/0!</v>
      </c>
      <c r="AA183" s="205">
        <f>'Core Indicators'!FF199</f>
        <v>0</v>
      </c>
      <c r="AB183" s="205" t="e">
        <f t="shared" si="101"/>
        <v>#DIV/0!</v>
      </c>
      <c r="AC183" s="186">
        <f>'Core Indicators'!GD199</f>
        <v>0</v>
      </c>
      <c r="AD183" s="186">
        <f>'Core Indicators'!GL199</f>
        <v>0</v>
      </c>
      <c r="AE183" s="186">
        <f>'Core Indicators'!GT199</f>
        <v>0</v>
      </c>
      <c r="AF183" s="186">
        <f>'Core Indicators'!HB199</f>
        <v>0</v>
      </c>
      <c r="AG183" s="186">
        <f t="shared" si="102"/>
        <v>0</v>
      </c>
      <c r="AH183" s="186">
        <f>'Core Indicators'!HJ199</f>
        <v>0</v>
      </c>
      <c r="AI183" s="186">
        <f>'Core Indicators'!HR199</f>
        <v>0</v>
      </c>
      <c r="AJ183" s="186">
        <f t="shared" si="103"/>
        <v>0</v>
      </c>
      <c r="AK183" s="186">
        <f>'Core Indicators'!HZ199</f>
        <v>0</v>
      </c>
      <c r="AL183" s="186">
        <f>'Core Indicators'!IH199</f>
        <v>0</v>
      </c>
      <c r="AM183" s="186">
        <f>'Core Indicators'!IP199</f>
        <v>0</v>
      </c>
      <c r="AN183" s="186">
        <f t="shared" si="104"/>
        <v>0</v>
      </c>
    </row>
    <row r="184" spans="1:40" x14ac:dyDescent="0.25">
      <c r="A184" s="205">
        <f>Lists!C:C</f>
        <v>0</v>
      </c>
      <c r="B184" s="251" t="e">
        <f t="shared" si="90"/>
        <v>#DIV/0!</v>
      </c>
      <c r="C184" s="165">
        <f t="shared" si="91"/>
        <v>0</v>
      </c>
      <c r="D184" s="274">
        <f t="shared" si="92"/>
        <v>0</v>
      </c>
      <c r="E184" s="205">
        <f>'Core Indicators'!R200</f>
        <v>0</v>
      </c>
      <c r="F184" s="205">
        <f>'Core Indicators'!Z200</f>
        <v>0</v>
      </c>
      <c r="G184" s="165">
        <f t="shared" si="93"/>
        <v>0</v>
      </c>
      <c r="H184" s="205">
        <f>'Core Indicators'!AH200</f>
        <v>0</v>
      </c>
      <c r="I184" s="205">
        <f>'Core Indicators'!AP200</f>
        <v>0</v>
      </c>
      <c r="J184" s="205">
        <f>'Core Indicators'!BN200</f>
        <v>0</v>
      </c>
      <c r="K184" s="205">
        <f t="shared" si="94"/>
        <v>0</v>
      </c>
      <c r="L184" s="251">
        <f t="shared" si="95"/>
        <v>0</v>
      </c>
      <c r="M184" s="274">
        <f t="shared" si="96"/>
        <v>0</v>
      </c>
      <c r="N184" s="206">
        <f>'Core Indicators'!DJ200</f>
        <v>0</v>
      </c>
      <c r="O184" s="206">
        <f>'Core Indicators'!DR200</f>
        <v>0</v>
      </c>
      <c r="P184" s="206">
        <f>'Core Indicators'!DZ200</f>
        <v>0</v>
      </c>
      <c r="Q184" s="206">
        <f>'Core Indicators'!EH200</f>
        <v>0</v>
      </c>
      <c r="R184" s="206">
        <f>'Core Indicators'!EP200</f>
        <v>0</v>
      </c>
      <c r="S184" s="165" t="e">
        <f t="shared" si="97"/>
        <v>#DIV/0!</v>
      </c>
      <c r="T184" s="165" t="e">
        <f t="shared" si="98"/>
        <v>#DIV/0!</v>
      </c>
      <c r="U184" s="205">
        <v>1</v>
      </c>
      <c r="V184" s="205">
        <v>1</v>
      </c>
      <c r="W184" s="205">
        <f>'Core Indicators'!EX200</f>
        <v>0</v>
      </c>
      <c r="X184" s="165">
        <f t="shared" si="99"/>
        <v>0.5</v>
      </c>
      <c r="Y184" s="205">
        <v>1</v>
      </c>
      <c r="Z184" s="165" t="e">
        <f t="shared" si="100"/>
        <v>#DIV/0!</v>
      </c>
      <c r="AA184" s="205">
        <f>'Core Indicators'!FF200</f>
        <v>0</v>
      </c>
      <c r="AB184" s="205" t="e">
        <f t="shared" si="101"/>
        <v>#DIV/0!</v>
      </c>
      <c r="AC184" s="186">
        <f>'Core Indicators'!GD200</f>
        <v>0</v>
      </c>
      <c r="AD184" s="186">
        <f>'Core Indicators'!GL200</f>
        <v>0</v>
      </c>
      <c r="AE184" s="186">
        <f>'Core Indicators'!GT200</f>
        <v>0</v>
      </c>
      <c r="AF184" s="186">
        <f>'Core Indicators'!HB200</f>
        <v>0</v>
      </c>
      <c r="AG184" s="186">
        <f t="shared" si="102"/>
        <v>0</v>
      </c>
      <c r="AH184" s="186">
        <f>'Core Indicators'!HJ200</f>
        <v>0</v>
      </c>
      <c r="AI184" s="186">
        <f>'Core Indicators'!HR200</f>
        <v>0</v>
      </c>
      <c r="AJ184" s="186">
        <f t="shared" si="103"/>
        <v>0</v>
      </c>
      <c r="AK184" s="186">
        <f>'Core Indicators'!HZ200</f>
        <v>0</v>
      </c>
      <c r="AL184" s="186">
        <f>'Core Indicators'!IH200</f>
        <v>0</v>
      </c>
      <c r="AM184" s="186">
        <f>'Core Indicators'!IP200</f>
        <v>0</v>
      </c>
      <c r="AN184" s="186">
        <f t="shared" si="104"/>
        <v>0</v>
      </c>
    </row>
    <row r="185" spans="1:40" x14ac:dyDescent="0.25">
      <c r="A185" s="205">
        <f>Lists!C:C</f>
        <v>0</v>
      </c>
      <c r="B185" s="251" t="e">
        <f t="shared" si="90"/>
        <v>#DIV/0!</v>
      </c>
      <c r="C185" s="165">
        <f t="shared" si="91"/>
        <v>0</v>
      </c>
      <c r="D185" s="274">
        <f t="shared" si="92"/>
        <v>0</v>
      </c>
      <c r="E185" s="205">
        <f>'Core Indicators'!R201</f>
        <v>0</v>
      </c>
      <c r="F185" s="205">
        <f>'Core Indicators'!Z201</f>
        <v>0</v>
      </c>
      <c r="G185" s="165">
        <f t="shared" si="93"/>
        <v>0</v>
      </c>
      <c r="H185" s="205">
        <f>'Core Indicators'!AH201</f>
        <v>0</v>
      </c>
      <c r="I185" s="205">
        <f>'Core Indicators'!AP201</f>
        <v>0</v>
      </c>
      <c r="J185" s="205">
        <f>'Core Indicators'!BN201</f>
        <v>0</v>
      </c>
      <c r="K185" s="205">
        <f t="shared" si="94"/>
        <v>0</v>
      </c>
      <c r="L185" s="251">
        <f t="shared" si="95"/>
        <v>0</v>
      </c>
      <c r="M185" s="274">
        <f t="shared" si="96"/>
        <v>0</v>
      </c>
      <c r="N185" s="206">
        <f>'Core Indicators'!DJ201</f>
        <v>0</v>
      </c>
      <c r="O185" s="206">
        <f>'Core Indicators'!DR201</f>
        <v>0</v>
      </c>
      <c r="P185" s="206">
        <f>'Core Indicators'!DZ201</f>
        <v>0</v>
      </c>
      <c r="Q185" s="206">
        <f>'Core Indicators'!EH201</f>
        <v>0</v>
      </c>
      <c r="R185" s="206">
        <f>'Core Indicators'!EP201</f>
        <v>0</v>
      </c>
      <c r="S185" s="165" t="e">
        <f t="shared" si="97"/>
        <v>#DIV/0!</v>
      </c>
      <c r="T185" s="165" t="e">
        <f t="shared" si="98"/>
        <v>#DIV/0!</v>
      </c>
      <c r="U185" s="205">
        <v>1</v>
      </c>
      <c r="V185" s="205">
        <v>1</v>
      </c>
      <c r="W185" s="205">
        <f>'Core Indicators'!EX201</f>
        <v>0</v>
      </c>
      <c r="X185" s="165">
        <f t="shared" si="99"/>
        <v>0.5</v>
      </c>
      <c r="Y185" s="205">
        <v>1</v>
      </c>
      <c r="Z185" s="165" t="e">
        <f t="shared" si="100"/>
        <v>#DIV/0!</v>
      </c>
      <c r="AA185" s="205">
        <f>'Core Indicators'!FF201</f>
        <v>0</v>
      </c>
      <c r="AB185" s="205" t="e">
        <f t="shared" si="101"/>
        <v>#DIV/0!</v>
      </c>
      <c r="AC185" s="186">
        <f>'Core Indicators'!GD201</f>
        <v>0</v>
      </c>
      <c r="AD185" s="186">
        <f>'Core Indicators'!GL201</f>
        <v>0</v>
      </c>
      <c r="AE185" s="186">
        <f>'Core Indicators'!GT201</f>
        <v>0</v>
      </c>
      <c r="AF185" s="186">
        <f>'Core Indicators'!HB201</f>
        <v>0</v>
      </c>
      <c r="AG185" s="186">
        <f t="shared" si="102"/>
        <v>0</v>
      </c>
      <c r="AH185" s="186">
        <f>'Core Indicators'!HJ201</f>
        <v>0</v>
      </c>
      <c r="AI185" s="186">
        <f>'Core Indicators'!HR201</f>
        <v>0</v>
      </c>
      <c r="AJ185" s="186">
        <f t="shared" si="103"/>
        <v>0</v>
      </c>
      <c r="AK185" s="186">
        <f>'Core Indicators'!HZ201</f>
        <v>0</v>
      </c>
      <c r="AL185" s="186">
        <f>'Core Indicators'!IH201</f>
        <v>0</v>
      </c>
      <c r="AM185" s="186">
        <f>'Core Indicators'!IP201</f>
        <v>0</v>
      </c>
      <c r="AN185" s="186">
        <f t="shared" si="104"/>
        <v>0</v>
      </c>
    </row>
    <row r="186" spans="1:40" x14ac:dyDescent="0.25">
      <c r="A186" s="205">
        <f>Lists!C:C</f>
        <v>0</v>
      </c>
      <c r="B186" s="251" t="e">
        <f t="shared" si="90"/>
        <v>#DIV/0!</v>
      </c>
      <c r="C186" s="165">
        <f t="shared" si="91"/>
        <v>0</v>
      </c>
      <c r="D186" s="274">
        <f t="shared" si="92"/>
        <v>0</v>
      </c>
      <c r="E186" s="205">
        <f>'Core Indicators'!R202</f>
        <v>0</v>
      </c>
      <c r="F186" s="205">
        <f>'Core Indicators'!Z202</f>
        <v>0</v>
      </c>
      <c r="G186" s="165">
        <f t="shared" si="93"/>
        <v>0</v>
      </c>
      <c r="H186" s="205">
        <f>'Core Indicators'!AH202</f>
        <v>0</v>
      </c>
      <c r="I186" s="205">
        <f>'Core Indicators'!AP202</f>
        <v>0</v>
      </c>
      <c r="J186" s="205">
        <f>'Core Indicators'!BN202</f>
        <v>0</v>
      </c>
      <c r="K186" s="205">
        <f t="shared" si="94"/>
        <v>0</v>
      </c>
      <c r="L186" s="251">
        <f t="shared" si="95"/>
        <v>0</v>
      </c>
      <c r="M186" s="274">
        <f t="shared" si="96"/>
        <v>0</v>
      </c>
      <c r="N186" s="206">
        <f>'Core Indicators'!DJ202</f>
        <v>0</v>
      </c>
      <c r="O186" s="206">
        <f>'Core Indicators'!DR202</f>
        <v>0</v>
      </c>
      <c r="P186" s="206">
        <f>'Core Indicators'!DZ202</f>
        <v>0</v>
      </c>
      <c r="Q186" s="206">
        <f>'Core Indicators'!EH202</f>
        <v>0</v>
      </c>
      <c r="R186" s="206">
        <f>'Core Indicators'!EP202</f>
        <v>0</v>
      </c>
      <c r="S186" s="165" t="e">
        <f t="shared" si="97"/>
        <v>#DIV/0!</v>
      </c>
      <c r="T186" s="165" t="e">
        <f t="shared" si="98"/>
        <v>#DIV/0!</v>
      </c>
      <c r="U186" s="205">
        <v>1</v>
      </c>
      <c r="V186" s="205">
        <v>1</v>
      </c>
      <c r="W186" s="205">
        <f>'Core Indicators'!EX202</f>
        <v>0</v>
      </c>
      <c r="X186" s="165">
        <f t="shared" si="99"/>
        <v>0.5</v>
      </c>
      <c r="Y186" s="205">
        <v>1</v>
      </c>
      <c r="Z186" s="165" t="e">
        <f t="shared" si="100"/>
        <v>#DIV/0!</v>
      </c>
      <c r="AA186" s="205">
        <f>'Core Indicators'!FF202</f>
        <v>0</v>
      </c>
      <c r="AB186" s="205" t="e">
        <f t="shared" si="101"/>
        <v>#DIV/0!</v>
      </c>
      <c r="AC186" s="186">
        <f>'Core Indicators'!GD202</f>
        <v>0</v>
      </c>
      <c r="AD186" s="186">
        <f>'Core Indicators'!GL202</f>
        <v>0</v>
      </c>
      <c r="AE186" s="186">
        <f>'Core Indicators'!GT202</f>
        <v>0</v>
      </c>
      <c r="AF186" s="186">
        <f>'Core Indicators'!HB202</f>
        <v>0</v>
      </c>
      <c r="AG186" s="186">
        <f t="shared" si="102"/>
        <v>0</v>
      </c>
      <c r="AH186" s="186">
        <f>'Core Indicators'!HJ202</f>
        <v>0</v>
      </c>
      <c r="AI186" s="186">
        <f>'Core Indicators'!HR202</f>
        <v>0</v>
      </c>
      <c r="AJ186" s="186">
        <f t="shared" si="103"/>
        <v>0</v>
      </c>
      <c r="AK186" s="186">
        <f>'Core Indicators'!HZ202</f>
        <v>0</v>
      </c>
      <c r="AL186" s="186">
        <f>'Core Indicators'!IH202</f>
        <v>0</v>
      </c>
      <c r="AM186" s="186">
        <f>'Core Indicators'!IP202</f>
        <v>0</v>
      </c>
      <c r="AN186" s="186">
        <f t="shared" si="104"/>
        <v>0</v>
      </c>
    </row>
    <row r="187" spans="1:40" x14ac:dyDescent="0.25">
      <c r="A187" s="205">
        <f>Lists!C:C</f>
        <v>0</v>
      </c>
      <c r="B187" s="251" t="e">
        <f t="shared" si="90"/>
        <v>#DIV/0!</v>
      </c>
      <c r="C187" s="165">
        <f t="shared" si="91"/>
        <v>0</v>
      </c>
      <c r="D187" s="274">
        <f t="shared" si="92"/>
        <v>0</v>
      </c>
      <c r="E187" s="205">
        <f>'Core Indicators'!R203</f>
        <v>0</v>
      </c>
      <c r="F187" s="205">
        <f>'Core Indicators'!Z203</f>
        <v>0</v>
      </c>
      <c r="G187" s="165">
        <f t="shared" si="93"/>
        <v>0</v>
      </c>
      <c r="H187" s="205">
        <f>'Core Indicators'!AH203</f>
        <v>0</v>
      </c>
      <c r="I187" s="205">
        <f>'Core Indicators'!AP203</f>
        <v>0</v>
      </c>
      <c r="J187" s="205">
        <f>'Core Indicators'!BN203</f>
        <v>0</v>
      </c>
      <c r="K187" s="205">
        <f t="shared" si="94"/>
        <v>0</v>
      </c>
      <c r="L187" s="251">
        <f t="shared" si="95"/>
        <v>0</v>
      </c>
      <c r="M187" s="274">
        <f t="shared" si="96"/>
        <v>0</v>
      </c>
      <c r="N187" s="206">
        <f>'Core Indicators'!DJ203</f>
        <v>0</v>
      </c>
      <c r="O187" s="206">
        <f>'Core Indicators'!DR203</f>
        <v>0</v>
      </c>
      <c r="P187" s="206">
        <f>'Core Indicators'!DZ203</f>
        <v>0</v>
      </c>
      <c r="Q187" s="206">
        <f>'Core Indicators'!EH203</f>
        <v>0</v>
      </c>
      <c r="R187" s="206">
        <f>'Core Indicators'!EP203</f>
        <v>0</v>
      </c>
      <c r="S187" s="165" t="e">
        <f t="shared" si="97"/>
        <v>#DIV/0!</v>
      </c>
      <c r="T187" s="165" t="e">
        <f t="shared" si="98"/>
        <v>#DIV/0!</v>
      </c>
      <c r="U187" s="205">
        <v>1</v>
      </c>
      <c r="V187" s="205">
        <v>1</v>
      </c>
      <c r="W187" s="205">
        <f>'Core Indicators'!EX203</f>
        <v>0</v>
      </c>
      <c r="X187" s="165">
        <f t="shared" si="99"/>
        <v>0.5</v>
      </c>
      <c r="Y187" s="205">
        <v>1</v>
      </c>
      <c r="Z187" s="165" t="e">
        <f t="shared" si="100"/>
        <v>#DIV/0!</v>
      </c>
      <c r="AA187" s="205">
        <f>'Core Indicators'!FF203</f>
        <v>0</v>
      </c>
      <c r="AB187" s="205" t="e">
        <f t="shared" si="101"/>
        <v>#DIV/0!</v>
      </c>
      <c r="AC187" s="186">
        <f>'Core Indicators'!GD203</f>
        <v>0</v>
      </c>
      <c r="AD187" s="186">
        <f>'Core Indicators'!GL203</f>
        <v>0</v>
      </c>
      <c r="AE187" s="186">
        <f>'Core Indicators'!GT203</f>
        <v>0</v>
      </c>
      <c r="AF187" s="186">
        <f>'Core Indicators'!HB203</f>
        <v>0</v>
      </c>
      <c r="AG187" s="186">
        <f t="shared" si="102"/>
        <v>0</v>
      </c>
      <c r="AH187" s="186">
        <f>'Core Indicators'!HJ203</f>
        <v>0</v>
      </c>
      <c r="AI187" s="186">
        <f>'Core Indicators'!HR203</f>
        <v>0</v>
      </c>
      <c r="AJ187" s="186">
        <f t="shared" si="103"/>
        <v>0</v>
      </c>
      <c r="AK187" s="186">
        <f>'Core Indicators'!HZ203</f>
        <v>0</v>
      </c>
      <c r="AL187" s="186">
        <f>'Core Indicators'!IH203</f>
        <v>0</v>
      </c>
      <c r="AM187" s="186">
        <f>'Core Indicators'!IP203</f>
        <v>0</v>
      </c>
      <c r="AN187" s="186">
        <f t="shared" si="104"/>
        <v>0</v>
      </c>
    </row>
    <row r="188" spans="1:40" x14ac:dyDescent="0.25">
      <c r="A188" s="205">
        <f>Lists!C:C</f>
        <v>0</v>
      </c>
      <c r="B188" s="251" t="e">
        <f t="shared" si="90"/>
        <v>#DIV/0!</v>
      </c>
      <c r="C188" s="165">
        <f t="shared" si="91"/>
        <v>0</v>
      </c>
      <c r="D188" s="274">
        <f t="shared" si="92"/>
        <v>0</v>
      </c>
      <c r="E188" s="205">
        <f>'Core Indicators'!R204</f>
        <v>0</v>
      </c>
      <c r="F188" s="205">
        <f>'Core Indicators'!Z204</f>
        <v>0</v>
      </c>
      <c r="G188" s="165">
        <f t="shared" si="93"/>
        <v>0</v>
      </c>
      <c r="H188" s="205">
        <f>'Core Indicators'!AH204</f>
        <v>0</v>
      </c>
      <c r="I188" s="205">
        <f>'Core Indicators'!AP204</f>
        <v>0</v>
      </c>
      <c r="J188" s="205">
        <f>'Core Indicators'!BN204</f>
        <v>0</v>
      </c>
      <c r="K188" s="205">
        <f t="shared" si="94"/>
        <v>0</v>
      </c>
      <c r="L188" s="251">
        <f t="shared" si="95"/>
        <v>0</v>
      </c>
      <c r="M188" s="274">
        <f t="shared" si="96"/>
        <v>0</v>
      </c>
      <c r="N188" s="206">
        <f>'Core Indicators'!DJ204</f>
        <v>0</v>
      </c>
      <c r="O188" s="206">
        <f>'Core Indicators'!DR204</f>
        <v>0</v>
      </c>
      <c r="P188" s="206">
        <f>'Core Indicators'!DZ204</f>
        <v>0</v>
      </c>
      <c r="Q188" s="206">
        <f>'Core Indicators'!EH204</f>
        <v>0</v>
      </c>
      <c r="R188" s="206">
        <f>'Core Indicators'!EP204</f>
        <v>0</v>
      </c>
      <c r="S188" s="165" t="e">
        <f t="shared" si="97"/>
        <v>#DIV/0!</v>
      </c>
      <c r="T188" s="165" t="e">
        <f t="shared" si="98"/>
        <v>#DIV/0!</v>
      </c>
      <c r="U188" s="205">
        <v>1</v>
      </c>
      <c r="V188" s="205">
        <v>1</v>
      </c>
      <c r="W188" s="205">
        <f>'Core Indicators'!EX204</f>
        <v>0</v>
      </c>
      <c r="X188" s="165">
        <f t="shared" si="99"/>
        <v>0.5</v>
      </c>
      <c r="Y188" s="205">
        <v>1</v>
      </c>
      <c r="Z188" s="165" t="e">
        <f t="shared" si="100"/>
        <v>#DIV/0!</v>
      </c>
      <c r="AA188" s="205">
        <f>'Core Indicators'!FF204</f>
        <v>0</v>
      </c>
      <c r="AB188" s="205" t="e">
        <f t="shared" si="101"/>
        <v>#DIV/0!</v>
      </c>
      <c r="AC188" s="186">
        <f>'Core Indicators'!GD204</f>
        <v>0</v>
      </c>
      <c r="AD188" s="186">
        <f>'Core Indicators'!GL204</f>
        <v>0</v>
      </c>
      <c r="AE188" s="186">
        <f>'Core Indicators'!GT204</f>
        <v>0</v>
      </c>
      <c r="AF188" s="186">
        <f>'Core Indicators'!HB204</f>
        <v>0</v>
      </c>
      <c r="AG188" s="186">
        <f t="shared" si="102"/>
        <v>0</v>
      </c>
      <c r="AH188" s="186">
        <f>'Core Indicators'!HJ204</f>
        <v>0</v>
      </c>
      <c r="AI188" s="186">
        <f>'Core Indicators'!HR204</f>
        <v>0</v>
      </c>
      <c r="AJ188" s="186">
        <f t="shared" si="103"/>
        <v>0</v>
      </c>
      <c r="AK188" s="186">
        <f>'Core Indicators'!HZ204</f>
        <v>0</v>
      </c>
      <c r="AL188" s="186">
        <f>'Core Indicators'!IH204</f>
        <v>0</v>
      </c>
      <c r="AM188" s="186">
        <f>'Core Indicators'!IP204</f>
        <v>0</v>
      </c>
      <c r="AN188" s="186">
        <f t="shared" si="104"/>
        <v>0</v>
      </c>
    </row>
    <row r="189" spans="1:40" x14ac:dyDescent="0.25">
      <c r="A189" s="205">
        <f>Lists!C:C</f>
        <v>0</v>
      </c>
      <c r="B189" s="251" t="e">
        <f t="shared" si="90"/>
        <v>#DIV/0!</v>
      </c>
      <c r="C189" s="165">
        <f t="shared" si="91"/>
        <v>0</v>
      </c>
      <c r="D189" s="274">
        <f t="shared" si="92"/>
        <v>0</v>
      </c>
      <c r="E189" s="205">
        <f>'Core Indicators'!R205</f>
        <v>0</v>
      </c>
      <c r="F189" s="205">
        <f>'Core Indicators'!Z205</f>
        <v>0</v>
      </c>
      <c r="G189" s="165">
        <f t="shared" si="93"/>
        <v>0</v>
      </c>
      <c r="H189" s="205">
        <f>'Core Indicators'!AH205</f>
        <v>0</v>
      </c>
      <c r="I189" s="205">
        <f>'Core Indicators'!AP205</f>
        <v>0</v>
      </c>
      <c r="J189" s="205">
        <f>'Core Indicators'!BN205</f>
        <v>0</v>
      </c>
      <c r="K189" s="205">
        <f t="shared" si="94"/>
        <v>0</v>
      </c>
      <c r="L189" s="251">
        <f t="shared" si="95"/>
        <v>0</v>
      </c>
      <c r="M189" s="274">
        <f t="shared" si="96"/>
        <v>0</v>
      </c>
      <c r="N189" s="206">
        <f>'Core Indicators'!DJ205</f>
        <v>0</v>
      </c>
      <c r="O189" s="206">
        <f>'Core Indicators'!DR205</f>
        <v>0</v>
      </c>
      <c r="P189" s="206">
        <f>'Core Indicators'!DZ205</f>
        <v>0</v>
      </c>
      <c r="Q189" s="206">
        <f>'Core Indicators'!EH205</f>
        <v>0</v>
      </c>
      <c r="R189" s="206">
        <f>'Core Indicators'!EP205</f>
        <v>0</v>
      </c>
      <c r="S189" s="165" t="e">
        <f t="shared" si="97"/>
        <v>#DIV/0!</v>
      </c>
      <c r="T189" s="165" t="e">
        <f t="shared" si="98"/>
        <v>#DIV/0!</v>
      </c>
      <c r="U189" s="205">
        <v>1</v>
      </c>
      <c r="V189" s="205">
        <v>1</v>
      </c>
      <c r="W189" s="205">
        <f>'Core Indicators'!EX205</f>
        <v>0</v>
      </c>
      <c r="X189" s="165">
        <f t="shared" si="99"/>
        <v>0.5</v>
      </c>
      <c r="Y189" s="205">
        <v>1</v>
      </c>
      <c r="Z189" s="165" t="e">
        <f t="shared" si="100"/>
        <v>#DIV/0!</v>
      </c>
      <c r="AA189" s="205">
        <f>'Core Indicators'!FF205</f>
        <v>0</v>
      </c>
      <c r="AB189" s="205" t="e">
        <f t="shared" si="101"/>
        <v>#DIV/0!</v>
      </c>
      <c r="AC189" s="186">
        <f>'Core Indicators'!GD205</f>
        <v>0</v>
      </c>
      <c r="AD189" s="186">
        <f>'Core Indicators'!GL205</f>
        <v>0</v>
      </c>
      <c r="AE189" s="186">
        <f>'Core Indicators'!GT205</f>
        <v>0</v>
      </c>
      <c r="AF189" s="186">
        <f>'Core Indicators'!HB205</f>
        <v>0</v>
      </c>
      <c r="AG189" s="186">
        <f t="shared" si="102"/>
        <v>0</v>
      </c>
      <c r="AH189" s="186">
        <f>'Core Indicators'!HJ205</f>
        <v>0</v>
      </c>
      <c r="AI189" s="186">
        <f>'Core Indicators'!HR205</f>
        <v>0</v>
      </c>
      <c r="AJ189" s="186">
        <f t="shared" si="103"/>
        <v>0</v>
      </c>
      <c r="AK189" s="186">
        <f>'Core Indicators'!HZ205</f>
        <v>0</v>
      </c>
      <c r="AL189" s="186">
        <f>'Core Indicators'!IH205</f>
        <v>0</v>
      </c>
      <c r="AM189" s="186">
        <f>'Core Indicators'!IP205</f>
        <v>0</v>
      </c>
      <c r="AN189" s="186">
        <f t="shared" si="104"/>
        <v>0</v>
      </c>
    </row>
    <row r="190" spans="1:40" x14ac:dyDescent="0.25">
      <c r="A190" s="205">
        <f>Lists!C:C</f>
        <v>0</v>
      </c>
      <c r="B190" s="251" t="e">
        <f t="shared" si="90"/>
        <v>#DIV/0!</v>
      </c>
      <c r="C190" s="165">
        <f t="shared" si="91"/>
        <v>0</v>
      </c>
      <c r="D190" s="274">
        <f t="shared" si="92"/>
        <v>0</v>
      </c>
      <c r="E190" s="205">
        <f>'Core Indicators'!R206</f>
        <v>0</v>
      </c>
      <c r="F190" s="205">
        <f>'Core Indicators'!Z206</f>
        <v>0</v>
      </c>
      <c r="G190" s="165">
        <f t="shared" si="93"/>
        <v>0</v>
      </c>
      <c r="H190" s="205">
        <f>'Core Indicators'!AH206</f>
        <v>0</v>
      </c>
      <c r="I190" s="205">
        <f>'Core Indicators'!AP206</f>
        <v>0</v>
      </c>
      <c r="J190" s="205">
        <f>'Core Indicators'!BN206</f>
        <v>0</v>
      </c>
      <c r="K190" s="205">
        <f t="shared" si="94"/>
        <v>0</v>
      </c>
      <c r="L190" s="251">
        <f t="shared" si="95"/>
        <v>0</v>
      </c>
      <c r="M190" s="274">
        <f t="shared" si="96"/>
        <v>0</v>
      </c>
      <c r="N190" s="206">
        <f>'Core Indicators'!DJ206</f>
        <v>0</v>
      </c>
      <c r="O190" s="206">
        <f>'Core Indicators'!DR206</f>
        <v>0</v>
      </c>
      <c r="P190" s="206">
        <f>'Core Indicators'!DZ206</f>
        <v>0</v>
      </c>
      <c r="Q190" s="206">
        <f>'Core Indicators'!EH206</f>
        <v>0</v>
      </c>
      <c r="R190" s="206">
        <f>'Core Indicators'!EP206</f>
        <v>0</v>
      </c>
      <c r="S190" s="165" t="e">
        <f t="shared" si="97"/>
        <v>#DIV/0!</v>
      </c>
      <c r="T190" s="165" t="e">
        <f t="shared" si="98"/>
        <v>#DIV/0!</v>
      </c>
      <c r="U190" s="205">
        <v>1</v>
      </c>
      <c r="V190" s="205">
        <v>1</v>
      </c>
      <c r="W190" s="205">
        <f>'Core Indicators'!EX206</f>
        <v>0</v>
      </c>
      <c r="X190" s="165">
        <f t="shared" si="99"/>
        <v>0.5</v>
      </c>
      <c r="Y190" s="205">
        <v>1</v>
      </c>
      <c r="Z190" s="165" t="e">
        <f t="shared" si="100"/>
        <v>#DIV/0!</v>
      </c>
      <c r="AA190" s="205">
        <f>'Core Indicators'!FF206</f>
        <v>0</v>
      </c>
      <c r="AB190" s="205" t="e">
        <f t="shared" si="101"/>
        <v>#DIV/0!</v>
      </c>
      <c r="AC190" s="186">
        <f>'Core Indicators'!GD206</f>
        <v>0</v>
      </c>
      <c r="AD190" s="186">
        <f>'Core Indicators'!GL206</f>
        <v>0</v>
      </c>
      <c r="AE190" s="186">
        <f>'Core Indicators'!GT206</f>
        <v>0</v>
      </c>
      <c r="AF190" s="186">
        <f>'Core Indicators'!HB206</f>
        <v>0</v>
      </c>
      <c r="AG190" s="186">
        <f t="shared" si="102"/>
        <v>0</v>
      </c>
      <c r="AH190" s="186">
        <f>'Core Indicators'!HJ206</f>
        <v>0</v>
      </c>
      <c r="AI190" s="186">
        <f>'Core Indicators'!HR206</f>
        <v>0</v>
      </c>
      <c r="AJ190" s="186">
        <f t="shared" si="103"/>
        <v>0</v>
      </c>
      <c r="AK190" s="186">
        <f>'Core Indicators'!HZ206</f>
        <v>0</v>
      </c>
      <c r="AL190" s="186">
        <f>'Core Indicators'!IH206</f>
        <v>0</v>
      </c>
      <c r="AM190" s="186">
        <f>'Core Indicators'!IP206</f>
        <v>0</v>
      </c>
      <c r="AN190" s="186">
        <f t="shared" si="104"/>
        <v>0</v>
      </c>
    </row>
    <row r="191" spans="1:40" x14ac:dyDescent="0.25">
      <c r="A191" s="205">
        <f>Lists!C:C</f>
        <v>0</v>
      </c>
      <c r="B191" s="251" t="e">
        <f t="shared" si="90"/>
        <v>#DIV/0!</v>
      </c>
      <c r="C191" s="165">
        <f t="shared" si="91"/>
        <v>0</v>
      </c>
      <c r="D191" s="274">
        <f t="shared" si="92"/>
        <v>0</v>
      </c>
      <c r="E191" s="205">
        <f>'Core Indicators'!R207</f>
        <v>0</v>
      </c>
      <c r="F191" s="205">
        <f>'Core Indicators'!Z207</f>
        <v>0</v>
      </c>
      <c r="G191" s="165">
        <f t="shared" si="93"/>
        <v>0</v>
      </c>
      <c r="H191" s="205">
        <f>'Core Indicators'!AH207</f>
        <v>0</v>
      </c>
      <c r="I191" s="205">
        <f>'Core Indicators'!AP207</f>
        <v>0</v>
      </c>
      <c r="J191" s="205">
        <f>'Core Indicators'!BN207</f>
        <v>0</v>
      </c>
      <c r="K191" s="205">
        <f t="shared" si="94"/>
        <v>0</v>
      </c>
      <c r="L191" s="251">
        <f t="shared" si="95"/>
        <v>0</v>
      </c>
      <c r="M191" s="274">
        <f t="shared" si="96"/>
        <v>0</v>
      </c>
      <c r="N191" s="206">
        <f>'Core Indicators'!DJ207</f>
        <v>0</v>
      </c>
      <c r="O191" s="206">
        <f>'Core Indicators'!DR207</f>
        <v>0</v>
      </c>
      <c r="P191" s="206">
        <f>'Core Indicators'!DZ207</f>
        <v>0</v>
      </c>
      <c r="Q191" s="206">
        <f>'Core Indicators'!EH207</f>
        <v>0</v>
      </c>
      <c r="R191" s="206">
        <f>'Core Indicators'!EP207</f>
        <v>0</v>
      </c>
      <c r="S191" s="165" t="e">
        <f t="shared" si="97"/>
        <v>#DIV/0!</v>
      </c>
      <c r="T191" s="165" t="e">
        <f t="shared" si="98"/>
        <v>#DIV/0!</v>
      </c>
      <c r="U191" s="205">
        <v>1</v>
      </c>
      <c r="V191" s="205">
        <v>1</v>
      </c>
      <c r="W191" s="205">
        <f>'Core Indicators'!EX207</f>
        <v>0</v>
      </c>
      <c r="X191" s="165">
        <f t="shared" si="99"/>
        <v>0.5</v>
      </c>
      <c r="Y191" s="205">
        <v>1</v>
      </c>
      <c r="Z191" s="165" t="e">
        <f t="shared" si="100"/>
        <v>#DIV/0!</v>
      </c>
      <c r="AA191" s="205">
        <f>'Core Indicators'!FF207</f>
        <v>0</v>
      </c>
      <c r="AB191" s="205" t="e">
        <f t="shared" si="101"/>
        <v>#DIV/0!</v>
      </c>
      <c r="AC191" s="186">
        <f>'Core Indicators'!GD207</f>
        <v>0</v>
      </c>
      <c r="AD191" s="186">
        <f>'Core Indicators'!GL207</f>
        <v>0</v>
      </c>
      <c r="AE191" s="186">
        <f>'Core Indicators'!GT207</f>
        <v>0</v>
      </c>
      <c r="AF191" s="186">
        <f>'Core Indicators'!HB207</f>
        <v>0</v>
      </c>
      <c r="AG191" s="186">
        <f t="shared" si="102"/>
        <v>0</v>
      </c>
      <c r="AH191" s="186">
        <f>'Core Indicators'!HJ207</f>
        <v>0</v>
      </c>
      <c r="AI191" s="186">
        <f>'Core Indicators'!HR207</f>
        <v>0</v>
      </c>
      <c r="AJ191" s="186">
        <f t="shared" si="103"/>
        <v>0</v>
      </c>
      <c r="AK191" s="186">
        <f>'Core Indicators'!HZ207</f>
        <v>0</v>
      </c>
      <c r="AL191" s="186">
        <f>'Core Indicators'!IH207</f>
        <v>0</v>
      </c>
      <c r="AM191" s="186">
        <f>'Core Indicators'!IP207</f>
        <v>0</v>
      </c>
      <c r="AN191" s="186">
        <f t="shared" si="104"/>
        <v>0</v>
      </c>
    </row>
    <row r="192" spans="1:40" x14ac:dyDescent="0.25">
      <c r="A192" s="205">
        <f>Lists!C:C</f>
        <v>0</v>
      </c>
      <c r="B192" s="251" t="e">
        <f t="shared" si="90"/>
        <v>#DIV/0!</v>
      </c>
      <c r="C192" s="165">
        <f t="shared" si="91"/>
        <v>0</v>
      </c>
      <c r="D192" s="274">
        <f t="shared" si="92"/>
        <v>0</v>
      </c>
      <c r="E192" s="205">
        <f>'Core Indicators'!R208</f>
        <v>0</v>
      </c>
      <c r="F192" s="205">
        <f>'Core Indicators'!Z208</f>
        <v>0</v>
      </c>
      <c r="G192" s="165">
        <f t="shared" si="93"/>
        <v>0</v>
      </c>
      <c r="H192" s="205">
        <f>'Core Indicators'!AH208</f>
        <v>0</v>
      </c>
      <c r="I192" s="205">
        <f>'Core Indicators'!AP208</f>
        <v>0</v>
      </c>
      <c r="J192" s="205">
        <f>'Core Indicators'!BN208</f>
        <v>0</v>
      </c>
      <c r="K192" s="205">
        <f t="shared" si="94"/>
        <v>0</v>
      </c>
      <c r="L192" s="251">
        <f t="shared" si="95"/>
        <v>0</v>
      </c>
      <c r="M192" s="274">
        <f t="shared" si="96"/>
        <v>0</v>
      </c>
      <c r="N192" s="206">
        <f>'Core Indicators'!DJ208</f>
        <v>0</v>
      </c>
      <c r="O192" s="206">
        <f>'Core Indicators'!DR208</f>
        <v>0</v>
      </c>
      <c r="P192" s="206">
        <f>'Core Indicators'!DZ208</f>
        <v>0</v>
      </c>
      <c r="Q192" s="206">
        <f>'Core Indicators'!EH208</f>
        <v>0</v>
      </c>
      <c r="R192" s="206">
        <f>'Core Indicators'!EP208</f>
        <v>0</v>
      </c>
      <c r="S192" s="165" t="e">
        <f t="shared" si="97"/>
        <v>#DIV/0!</v>
      </c>
      <c r="T192" s="165" t="e">
        <f t="shared" si="98"/>
        <v>#DIV/0!</v>
      </c>
      <c r="U192" s="205">
        <v>1</v>
      </c>
      <c r="V192" s="205">
        <v>1</v>
      </c>
      <c r="W192" s="205">
        <f>'Core Indicators'!EX208</f>
        <v>0</v>
      </c>
      <c r="X192" s="165">
        <f t="shared" si="99"/>
        <v>0.5</v>
      </c>
      <c r="Y192" s="205">
        <v>1</v>
      </c>
      <c r="Z192" s="165" t="e">
        <f t="shared" si="100"/>
        <v>#DIV/0!</v>
      </c>
      <c r="AA192" s="205">
        <f>'Core Indicators'!FF208</f>
        <v>0</v>
      </c>
      <c r="AB192" s="205" t="e">
        <f t="shared" si="101"/>
        <v>#DIV/0!</v>
      </c>
      <c r="AC192" s="186">
        <f>'Core Indicators'!GD208</f>
        <v>0</v>
      </c>
      <c r="AD192" s="186">
        <f>'Core Indicators'!GL208</f>
        <v>0</v>
      </c>
      <c r="AE192" s="186">
        <f>'Core Indicators'!GT208</f>
        <v>0</v>
      </c>
      <c r="AF192" s="186">
        <f>'Core Indicators'!HB208</f>
        <v>0</v>
      </c>
      <c r="AG192" s="186">
        <f t="shared" si="102"/>
        <v>0</v>
      </c>
      <c r="AH192" s="186">
        <f>'Core Indicators'!HJ208</f>
        <v>0</v>
      </c>
      <c r="AI192" s="186">
        <f>'Core Indicators'!HR208</f>
        <v>0</v>
      </c>
      <c r="AJ192" s="186">
        <f t="shared" si="103"/>
        <v>0</v>
      </c>
      <c r="AK192" s="186">
        <f>'Core Indicators'!HZ208</f>
        <v>0</v>
      </c>
      <c r="AL192" s="186">
        <f>'Core Indicators'!IH208</f>
        <v>0</v>
      </c>
      <c r="AM192" s="186">
        <f>'Core Indicators'!IP208</f>
        <v>0</v>
      </c>
      <c r="AN192" s="186">
        <f t="shared" si="104"/>
        <v>0</v>
      </c>
    </row>
    <row r="193" spans="1:40" x14ac:dyDescent="0.25">
      <c r="A193" s="205">
        <f>Lists!C:C</f>
        <v>0</v>
      </c>
      <c r="B193" s="251" t="e">
        <f t="shared" si="90"/>
        <v>#DIV/0!</v>
      </c>
      <c r="C193" s="165">
        <f t="shared" si="91"/>
        <v>0</v>
      </c>
      <c r="D193" s="274">
        <f t="shared" si="92"/>
        <v>0</v>
      </c>
      <c r="E193" s="205">
        <f>'Core Indicators'!R209</f>
        <v>0</v>
      </c>
      <c r="F193" s="205">
        <f>'Core Indicators'!Z209</f>
        <v>0</v>
      </c>
      <c r="G193" s="165">
        <f t="shared" si="93"/>
        <v>0</v>
      </c>
      <c r="H193" s="205">
        <f>'Core Indicators'!AH209</f>
        <v>0</v>
      </c>
      <c r="I193" s="205">
        <f>'Core Indicators'!AP209</f>
        <v>0</v>
      </c>
      <c r="J193" s="205">
        <f>'Core Indicators'!BN209</f>
        <v>0</v>
      </c>
      <c r="K193" s="205">
        <f t="shared" si="94"/>
        <v>0</v>
      </c>
      <c r="L193" s="251">
        <f t="shared" si="95"/>
        <v>0</v>
      </c>
      <c r="M193" s="274">
        <f t="shared" si="96"/>
        <v>0</v>
      </c>
      <c r="N193" s="206">
        <f>'Core Indicators'!DJ209</f>
        <v>0</v>
      </c>
      <c r="O193" s="206">
        <f>'Core Indicators'!DR209</f>
        <v>0</v>
      </c>
      <c r="P193" s="206">
        <f>'Core Indicators'!DZ209</f>
        <v>0</v>
      </c>
      <c r="Q193" s="206">
        <f>'Core Indicators'!EH209</f>
        <v>0</v>
      </c>
      <c r="R193" s="206">
        <f>'Core Indicators'!EP209</f>
        <v>0</v>
      </c>
      <c r="S193" s="165" t="e">
        <f t="shared" si="97"/>
        <v>#DIV/0!</v>
      </c>
      <c r="T193" s="165" t="e">
        <f t="shared" si="98"/>
        <v>#DIV/0!</v>
      </c>
      <c r="U193" s="205">
        <v>1</v>
      </c>
      <c r="V193" s="205">
        <v>1</v>
      </c>
      <c r="W193" s="205">
        <f>'Core Indicators'!EX209</f>
        <v>0</v>
      </c>
      <c r="X193" s="165">
        <f t="shared" si="99"/>
        <v>0.5</v>
      </c>
      <c r="Y193" s="205">
        <v>1</v>
      </c>
      <c r="Z193" s="165" t="e">
        <f t="shared" si="100"/>
        <v>#DIV/0!</v>
      </c>
      <c r="AA193" s="205">
        <f>'Core Indicators'!FF209</f>
        <v>0</v>
      </c>
      <c r="AB193" s="205" t="e">
        <f t="shared" si="101"/>
        <v>#DIV/0!</v>
      </c>
      <c r="AC193" s="186">
        <f>'Core Indicators'!GD209</f>
        <v>0</v>
      </c>
      <c r="AD193" s="186">
        <f>'Core Indicators'!GL209</f>
        <v>0</v>
      </c>
      <c r="AE193" s="186">
        <f>'Core Indicators'!GT209</f>
        <v>0</v>
      </c>
      <c r="AF193" s="186">
        <f>'Core Indicators'!HB209</f>
        <v>0</v>
      </c>
      <c r="AG193" s="186">
        <f t="shared" si="102"/>
        <v>0</v>
      </c>
      <c r="AH193" s="186">
        <f>'Core Indicators'!HJ209</f>
        <v>0</v>
      </c>
      <c r="AI193" s="186">
        <f>'Core Indicators'!HR209</f>
        <v>0</v>
      </c>
      <c r="AJ193" s="186">
        <f t="shared" si="103"/>
        <v>0</v>
      </c>
      <c r="AK193" s="186">
        <f>'Core Indicators'!HZ209</f>
        <v>0</v>
      </c>
      <c r="AL193" s="186">
        <f>'Core Indicators'!IH209</f>
        <v>0</v>
      </c>
      <c r="AM193" s="186">
        <f>'Core Indicators'!IP209</f>
        <v>0</v>
      </c>
      <c r="AN193" s="186">
        <f t="shared" si="104"/>
        <v>0</v>
      </c>
    </row>
    <row r="194" spans="1:40" x14ac:dyDescent="0.25">
      <c r="A194" s="205">
        <f>Lists!C:C</f>
        <v>0</v>
      </c>
      <c r="B194" s="251" t="e">
        <f t="shared" si="90"/>
        <v>#DIV/0!</v>
      </c>
      <c r="C194" s="165">
        <f t="shared" si="91"/>
        <v>0</v>
      </c>
      <c r="D194" s="274">
        <f t="shared" si="92"/>
        <v>0</v>
      </c>
      <c r="E194" s="205">
        <f>'Core Indicators'!R210</f>
        <v>0</v>
      </c>
      <c r="F194" s="205">
        <f>'Core Indicators'!Z210</f>
        <v>0</v>
      </c>
      <c r="G194" s="165">
        <f t="shared" si="93"/>
        <v>0</v>
      </c>
      <c r="H194" s="205">
        <f>'Core Indicators'!AH210</f>
        <v>0</v>
      </c>
      <c r="I194" s="205">
        <f>'Core Indicators'!AP210</f>
        <v>0</v>
      </c>
      <c r="J194" s="205">
        <f>'Core Indicators'!BN210</f>
        <v>0</v>
      </c>
      <c r="K194" s="205">
        <f t="shared" si="94"/>
        <v>0</v>
      </c>
      <c r="L194" s="251">
        <f t="shared" si="95"/>
        <v>0</v>
      </c>
      <c r="M194" s="274">
        <f t="shared" si="96"/>
        <v>0</v>
      </c>
      <c r="N194" s="206">
        <f>'Core Indicators'!DJ210</f>
        <v>0</v>
      </c>
      <c r="O194" s="206">
        <f>'Core Indicators'!DR210</f>
        <v>0</v>
      </c>
      <c r="P194" s="206">
        <f>'Core Indicators'!DZ210</f>
        <v>0</v>
      </c>
      <c r="Q194" s="206">
        <f>'Core Indicators'!EH210</f>
        <v>0</v>
      </c>
      <c r="R194" s="206">
        <f>'Core Indicators'!EP210</f>
        <v>0</v>
      </c>
      <c r="S194" s="165" t="e">
        <f t="shared" si="97"/>
        <v>#DIV/0!</v>
      </c>
      <c r="T194" s="165" t="e">
        <f t="shared" si="98"/>
        <v>#DIV/0!</v>
      </c>
      <c r="U194" s="205">
        <v>1</v>
      </c>
      <c r="V194" s="205">
        <v>1</v>
      </c>
      <c r="W194" s="205">
        <f>'Core Indicators'!EX210</f>
        <v>0</v>
      </c>
      <c r="X194" s="165">
        <f t="shared" si="99"/>
        <v>0.5</v>
      </c>
      <c r="Y194" s="205">
        <v>1</v>
      </c>
      <c r="Z194" s="165" t="e">
        <f t="shared" si="100"/>
        <v>#DIV/0!</v>
      </c>
      <c r="AA194" s="205">
        <f>'Core Indicators'!FF210</f>
        <v>0</v>
      </c>
      <c r="AB194" s="205" t="e">
        <f t="shared" si="101"/>
        <v>#DIV/0!</v>
      </c>
      <c r="AC194" s="186">
        <f>'Core Indicators'!GD210</f>
        <v>0</v>
      </c>
      <c r="AD194" s="186">
        <f>'Core Indicators'!GL210</f>
        <v>0</v>
      </c>
      <c r="AE194" s="186">
        <f>'Core Indicators'!GT210</f>
        <v>0</v>
      </c>
      <c r="AF194" s="186">
        <f>'Core Indicators'!HB210</f>
        <v>0</v>
      </c>
      <c r="AG194" s="186">
        <f t="shared" si="102"/>
        <v>0</v>
      </c>
      <c r="AH194" s="186">
        <f>'Core Indicators'!HJ210</f>
        <v>0</v>
      </c>
      <c r="AI194" s="186">
        <f>'Core Indicators'!HR210</f>
        <v>0</v>
      </c>
      <c r="AJ194" s="186">
        <f t="shared" si="103"/>
        <v>0</v>
      </c>
      <c r="AK194" s="186">
        <f>'Core Indicators'!HZ210</f>
        <v>0</v>
      </c>
      <c r="AL194" s="186">
        <f>'Core Indicators'!IH210</f>
        <v>0</v>
      </c>
      <c r="AM194" s="186">
        <f>'Core Indicators'!IP210</f>
        <v>0</v>
      </c>
      <c r="AN194" s="186">
        <f t="shared" si="104"/>
        <v>0</v>
      </c>
    </row>
    <row r="195" spans="1:40" x14ac:dyDescent="0.25">
      <c r="A195" s="205">
        <f>Lists!C:C</f>
        <v>0</v>
      </c>
      <c r="B195" s="251" t="e">
        <f t="shared" si="90"/>
        <v>#DIV/0!</v>
      </c>
      <c r="C195" s="165">
        <f t="shared" si="91"/>
        <v>0</v>
      </c>
      <c r="D195" s="274">
        <f t="shared" si="92"/>
        <v>0</v>
      </c>
      <c r="E195" s="205">
        <f>'Core Indicators'!R211</f>
        <v>0</v>
      </c>
      <c r="F195" s="205">
        <f>'Core Indicators'!Z211</f>
        <v>0</v>
      </c>
      <c r="G195" s="165">
        <f t="shared" si="93"/>
        <v>0</v>
      </c>
      <c r="H195" s="205">
        <f>'Core Indicators'!AH211</f>
        <v>0</v>
      </c>
      <c r="I195" s="205">
        <f>'Core Indicators'!AP211</f>
        <v>0</v>
      </c>
      <c r="J195" s="205">
        <f>'Core Indicators'!BN211</f>
        <v>0</v>
      </c>
      <c r="K195" s="205">
        <f t="shared" si="94"/>
        <v>0</v>
      </c>
      <c r="L195" s="251">
        <f t="shared" si="95"/>
        <v>0</v>
      </c>
      <c r="M195" s="274">
        <f t="shared" si="96"/>
        <v>0</v>
      </c>
      <c r="N195" s="206">
        <f>'Core Indicators'!DJ211</f>
        <v>0</v>
      </c>
      <c r="O195" s="206">
        <f>'Core Indicators'!DR211</f>
        <v>0</v>
      </c>
      <c r="P195" s="206">
        <f>'Core Indicators'!DZ211</f>
        <v>0</v>
      </c>
      <c r="Q195" s="206">
        <f>'Core Indicators'!EH211</f>
        <v>0</v>
      </c>
      <c r="R195" s="206">
        <f>'Core Indicators'!EP211</f>
        <v>0</v>
      </c>
      <c r="S195" s="165" t="e">
        <f t="shared" si="97"/>
        <v>#DIV/0!</v>
      </c>
      <c r="T195" s="165" t="e">
        <f t="shared" si="98"/>
        <v>#DIV/0!</v>
      </c>
      <c r="U195" s="205">
        <v>1</v>
      </c>
      <c r="V195" s="205">
        <v>1</v>
      </c>
      <c r="W195" s="205">
        <f>'Core Indicators'!EX211</f>
        <v>0</v>
      </c>
      <c r="X195" s="165">
        <f t="shared" si="99"/>
        <v>0.5</v>
      </c>
      <c r="Y195" s="205">
        <v>1</v>
      </c>
      <c r="Z195" s="165" t="e">
        <f t="shared" si="100"/>
        <v>#DIV/0!</v>
      </c>
      <c r="AA195" s="205">
        <f>'Core Indicators'!FF211</f>
        <v>0</v>
      </c>
      <c r="AB195" s="205" t="e">
        <f t="shared" si="101"/>
        <v>#DIV/0!</v>
      </c>
      <c r="AC195" s="186">
        <f>'Core Indicators'!GD211</f>
        <v>0</v>
      </c>
      <c r="AD195" s="186">
        <f>'Core Indicators'!GL211</f>
        <v>0</v>
      </c>
      <c r="AE195" s="186">
        <f>'Core Indicators'!GT211</f>
        <v>0</v>
      </c>
      <c r="AF195" s="186">
        <f>'Core Indicators'!HB211</f>
        <v>0</v>
      </c>
      <c r="AG195" s="186">
        <f t="shared" si="102"/>
        <v>0</v>
      </c>
      <c r="AH195" s="186">
        <f>'Core Indicators'!HJ211</f>
        <v>0</v>
      </c>
      <c r="AI195" s="186">
        <f>'Core Indicators'!HR211</f>
        <v>0</v>
      </c>
      <c r="AJ195" s="186">
        <f t="shared" si="103"/>
        <v>0</v>
      </c>
      <c r="AK195" s="186">
        <f>'Core Indicators'!HZ211</f>
        <v>0</v>
      </c>
      <c r="AL195" s="186">
        <f>'Core Indicators'!IH211</f>
        <v>0</v>
      </c>
      <c r="AM195" s="186">
        <f>'Core Indicators'!IP211</f>
        <v>0</v>
      </c>
      <c r="AN195" s="186">
        <f t="shared" si="104"/>
        <v>0</v>
      </c>
    </row>
    <row r="196" spans="1:40" x14ac:dyDescent="0.25">
      <c r="A196" s="205">
        <f>Lists!C:C</f>
        <v>0</v>
      </c>
      <c r="B196" s="251" t="e">
        <f t="shared" si="90"/>
        <v>#DIV/0!</v>
      </c>
      <c r="C196" s="165">
        <f t="shared" si="91"/>
        <v>0</v>
      </c>
      <c r="D196" s="274">
        <f t="shared" si="92"/>
        <v>0</v>
      </c>
      <c r="E196" s="205">
        <f>'Core Indicators'!R212</f>
        <v>0</v>
      </c>
      <c r="F196" s="205">
        <f>'Core Indicators'!Z212</f>
        <v>0</v>
      </c>
      <c r="G196" s="165">
        <f t="shared" si="93"/>
        <v>0</v>
      </c>
      <c r="H196" s="205">
        <f>'Core Indicators'!AH212</f>
        <v>0</v>
      </c>
      <c r="I196" s="205">
        <f>'Core Indicators'!AP212</f>
        <v>0</v>
      </c>
      <c r="J196" s="205">
        <f>'Core Indicators'!BN212</f>
        <v>0</v>
      </c>
      <c r="K196" s="205">
        <f t="shared" si="94"/>
        <v>0</v>
      </c>
      <c r="L196" s="251">
        <f t="shared" si="95"/>
        <v>0</v>
      </c>
      <c r="M196" s="274">
        <f t="shared" si="96"/>
        <v>0</v>
      </c>
      <c r="N196" s="206">
        <f>'Core Indicators'!DJ212</f>
        <v>0</v>
      </c>
      <c r="O196" s="206">
        <f>'Core Indicators'!DR212</f>
        <v>0</v>
      </c>
      <c r="P196" s="206">
        <f>'Core Indicators'!DZ212</f>
        <v>0</v>
      </c>
      <c r="Q196" s="206">
        <f>'Core Indicators'!EH212</f>
        <v>0</v>
      </c>
      <c r="R196" s="206">
        <f>'Core Indicators'!EP212</f>
        <v>0</v>
      </c>
      <c r="S196" s="165" t="e">
        <f t="shared" si="97"/>
        <v>#DIV/0!</v>
      </c>
      <c r="T196" s="165" t="e">
        <f t="shared" si="98"/>
        <v>#DIV/0!</v>
      </c>
      <c r="U196" s="205">
        <v>1</v>
      </c>
      <c r="V196" s="205">
        <v>1</v>
      </c>
      <c r="W196" s="205">
        <f>'Core Indicators'!EX212</f>
        <v>0</v>
      </c>
      <c r="X196" s="165">
        <f t="shared" si="99"/>
        <v>0.5</v>
      </c>
      <c r="Y196" s="205">
        <v>1</v>
      </c>
      <c r="Z196" s="165" t="e">
        <f t="shared" si="100"/>
        <v>#DIV/0!</v>
      </c>
      <c r="AA196" s="205">
        <f>'Core Indicators'!FF212</f>
        <v>0</v>
      </c>
      <c r="AB196" s="205" t="e">
        <f t="shared" si="101"/>
        <v>#DIV/0!</v>
      </c>
      <c r="AC196" s="186">
        <f>'Core Indicators'!GD212</f>
        <v>0</v>
      </c>
      <c r="AD196" s="186">
        <f>'Core Indicators'!GL212</f>
        <v>0</v>
      </c>
      <c r="AE196" s="186">
        <f>'Core Indicators'!GT212</f>
        <v>0</v>
      </c>
      <c r="AF196" s="186">
        <f>'Core Indicators'!HB212</f>
        <v>0</v>
      </c>
      <c r="AG196" s="186">
        <f t="shared" si="102"/>
        <v>0</v>
      </c>
      <c r="AH196" s="186">
        <f>'Core Indicators'!HJ212</f>
        <v>0</v>
      </c>
      <c r="AI196" s="186">
        <f>'Core Indicators'!HR212</f>
        <v>0</v>
      </c>
      <c r="AJ196" s="186">
        <f t="shared" si="103"/>
        <v>0</v>
      </c>
      <c r="AK196" s="186">
        <f>'Core Indicators'!HZ212</f>
        <v>0</v>
      </c>
      <c r="AL196" s="186">
        <f>'Core Indicators'!IH212</f>
        <v>0</v>
      </c>
      <c r="AM196" s="186">
        <f>'Core Indicators'!IP212</f>
        <v>0</v>
      </c>
      <c r="AN196" s="186">
        <f t="shared" si="104"/>
        <v>0</v>
      </c>
    </row>
    <row r="197" spans="1:40" x14ac:dyDescent="0.25">
      <c r="A197" s="205">
        <f>Lists!C:C</f>
        <v>0</v>
      </c>
      <c r="B197" s="251">
        <f t="shared" si="90"/>
        <v>0</v>
      </c>
      <c r="C197" s="165">
        <f t="shared" si="91"/>
        <v>0</v>
      </c>
      <c r="D197" s="274">
        <f t="shared" si="92"/>
        <v>0</v>
      </c>
      <c r="E197" s="205">
        <f>'Core Indicators'!R213</f>
        <v>0</v>
      </c>
      <c r="F197" s="205">
        <f>'Core Indicators'!Z213</f>
        <v>0</v>
      </c>
      <c r="G197" s="165">
        <f t="shared" si="93"/>
        <v>0</v>
      </c>
      <c r="H197" s="205">
        <f>'Core Indicators'!AH213</f>
        <v>0</v>
      </c>
      <c r="I197" s="205">
        <f>'Core Indicators'!AP213</f>
        <v>0</v>
      </c>
      <c r="J197" s="205">
        <f>'Core Indicators'!BN213</f>
        <v>0</v>
      </c>
      <c r="K197" s="205">
        <f t="shared" si="94"/>
        <v>0</v>
      </c>
      <c r="L197" s="251">
        <f t="shared" si="95"/>
        <v>0</v>
      </c>
      <c r="M197" s="274" t="e">
        <f t="shared" si="96"/>
        <v>#DIV/0!</v>
      </c>
      <c r="N197" s="206">
        <f>'Core Indicators'!DJ213</f>
        <v>0</v>
      </c>
      <c r="O197" s="206">
        <f>'Core Indicators'!DR213</f>
        <v>0</v>
      </c>
      <c r="P197" s="206">
        <f>'Core Indicators'!DZ213</f>
        <v>0</v>
      </c>
      <c r="Q197" s="206">
        <f>'Core Indicators'!EH213</f>
        <v>0</v>
      </c>
      <c r="R197" s="206">
        <f>'Core Indicators'!EP213</f>
        <v>0</v>
      </c>
      <c r="S197" s="165">
        <f t="shared" si="97"/>
        <v>0</v>
      </c>
      <c r="T197" s="165" t="e">
        <f t="shared" si="98"/>
        <v>#DIV/0!</v>
      </c>
      <c r="U197" s="205">
        <v>1</v>
      </c>
      <c r="V197" s="205">
        <v>1</v>
      </c>
      <c r="W197" s="205">
        <f>'Core Indicators'!EX213</f>
        <v>0</v>
      </c>
      <c r="X197" s="165" t="e">
        <f t="shared" si="99"/>
        <v>#DIV/0!</v>
      </c>
      <c r="Y197" s="205">
        <v>1</v>
      </c>
      <c r="Z197" s="165" t="e">
        <f t="shared" si="100"/>
        <v>#DIV/0!</v>
      </c>
      <c r="AA197" s="205">
        <f>'Core Indicators'!FF213</f>
        <v>0</v>
      </c>
      <c r="AB197" s="205" t="e">
        <f t="shared" si="101"/>
        <v>#DIV/0!</v>
      </c>
      <c r="AC197" s="186">
        <f>'Core Indicators'!GD213</f>
        <v>0</v>
      </c>
      <c r="AD197" s="186">
        <f>'Core Indicators'!GL213</f>
        <v>0</v>
      </c>
      <c r="AE197" s="186">
        <f>'Core Indicators'!GT213</f>
        <v>0</v>
      </c>
      <c r="AF197" s="186">
        <f>'Core Indicators'!HB213</f>
        <v>0</v>
      </c>
      <c r="AG197" s="186" t="e">
        <f t="shared" si="102"/>
        <v>#DIV/0!</v>
      </c>
      <c r="AH197" s="186">
        <f>'Core Indicators'!HJ213</f>
        <v>0</v>
      </c>
      <c r="AI197" s="186">
        <f>'Core Indicators'!HR213</f>
        <v>0</v>
      </c>
      <c r="AJ197" s="186" t="e">
        <f t="shared" si="103"/>
        <v>#DIV/0!</v>
      </c>
      <c r="AK197" s="186">
        <f>'Core Indicators'!HZ213</f>
        <v>0</v>
      </c>
      <c r="AL197" s="186">
        <f>'Core Indicators'!IH213</f>
        <v>0</v>
      </c>
      <c r="AM197" s="186">
        <f>'Core Indicators'!IP213</f>
        <v>0</v>
      </c>
      <c r="AN197" s="186" t="e">
        <f t="shared" si="104"/>
        <v>#DIV/0!</v>
      </c>
    </row>
    <row r="198" spans="1:40" x14ac:dyDescent="0.25">
      <c r="A198" s="205">
        <f>Lists!C:C</f>
        <v>0</v>
      </c>
      <c r="B198" s="251">
        <f t="shared" si="90"/>
        <v>0</v>
      </c>
      <c r="C198" s="165">
        <f t="shared" si="91"/>
        <v>0</v>
      </c>
      <c r="D198" s="274">
        <f t="shared" si="92"/>
        <v>0</v>
      </c>
      <c r="E198" s="205">
        <f>'Core Indicators'!R214</f>
        <v>0</v>
      </c>
      <c r="F198" s="205">
        <f>'Core Indicators'!Z214</f>
        <v>0</v>
      </c>
      <c r="G198" s="165">
        <f t="shared" si="93"/>
        <v>0</v>
      </c>
      <c r="H198" s="205">
        <f>'Core Indicators'!AH214</f>
        <v>0</v>
      </c>
      <c r="I198" s="205">
        <f>'Core Indicators'!AP214</f>
        <v>0</v>
      </c>
      <c r="J198" s="205">
        <f>'Core Indicators'!BN214</f>
        <v>0</v>
      </c>
      <c r="K198" s="205">
        <f t="shared" si="94"/>
        <v>0</v>
      </c>
      <c r="L198" s="251">
        <f t="shared" si="95"/>
        <v>0</v>
      </c>
      <c r="M198" s="274" t="e">
        <f t="shared" si="96"/>
        <v>#DIV/0!</v>
      </c>
      <c r="N198" s="206">
        <f>'Core Indicators'!DJ214</f>
        <v>0</v>
      </c>
      <c r="O198" s="206">
        <f>'Core Indicators'!DR214</f>
        <v>0</v>
      </c>
      <c r="P198" s="206">
        <f>'Core Indicators'!DZ214</f>
        <v>0</v>
      </c>
      <c r="Q198" s="206">
        <f>'Core Indicators'!EH214</f>
        <v>0</v>
      </c>
      <c r="R198" s="206">
        <f>'Core Indicators'!EP214</f>
        <v>0</v>
      </c>
      <c r="S198" s="165">
        <f t="shared" si="97"/>
        <v>0</v>
      </c>
      <c r="T198" s="165" t="e">
        <f t="shared" si="98"/>
        <v>#DIV/0!</v>
      </c>
      <c r="U198" s="205">
        <v>1</v>
      </c>
      <c r="V198" s="205">
        <v>1</v>
      </c>
      <c r="W198" s="205">
        <f>'Core Indicators'!EX214</f>
        <v>0</v>
      </c>
      <c r="X198" s="165" t="e">
        <f t="shared" si="99"/>
        <v>#DIV/0!</v>
      </c>
      <c r="Y198" s="205">
        <v>1</v>
      </c>
      <c r="Z198" s="165" t="e">
        <f t="shared" si="100"/>
        <v>#DIV/0!</v>
      </c>
      <c r="AA198" s="205">
        <f>'Core Indicators'!FF214</f>
        <v>0</v>
      </c>
      <c r="AB198" s="205" t="e">
        <f t="shared" si="101"/>
        <v>#DIV/0!</v>
      </c>
      <c r="AC198" s="186">
        <f>'Core Indicators'!GD214</f>
        <v>0</v>
      </c>
      <c r="AD198" s="186">
        <f>'Core Indicators'!GL214</f>
        <v>0</v>
      </c>
      <c r="AE198" s="186">
        <f>'Core Indicators'!GT214</f>
        <v>0</v>
      </c>
      <c r="AF198" s="186">
        <f>'Core Indicators'!HB214</f>
        <v>0</v>
      </c>
      <c r="AG198" s="186" t="e">
        <f t="shared" si="102"/>
        <v>#DIV/0!</v>
      </c>
      <c r="AH198" s="186">
        <f>'Core Indicators'!HJ214</f>
        <v>0</v>
      </c>
      <c r="AI198" s="186">
        <f>'Core Indicators'!HR214</f>
        <v>0</v>
      </c>
      <c r="AJ198" s="186" t="e">
        <f t="shared" si="103"/>
        <v>#DIV/0!</v>
      </c>
      <c r="AK198" s="186">
        <f>'Core Indicators'!HZ214</f>
        <v>0</v>
      </c>
      <c r="AL198" s="186">
        <f>'Core Indicators'!IH214</f>
        <v>0</v>
      </c>
      <c r="AM198" s="186">
        <f>'Core Indicators'!IP214</f>
        <v>0</v>
      </c>
      <c r="AN198" s="186" t="e">
        <f t="shared" si="104"/>
        <v>#DIV/0!</v>
      </c>
    </row>
    <row r="199" spans="1:40" x14ac:dyDescent="0.25">
      <c r="A199" s="205">
        <f>Lists!C:C</f>
        <v>0</v>
      </c>
      <c r="B199" s="251">
        <f t="shared" si="90"/>
        <v>0</v>
      </c>
      <c r="C199" s="165">
        <f t="shared" si="91"/>
        <v>0</v>
      </c>
      <c r="D199" s="274">
        <f t="shared" si="92"/>
        <v>0</v>
      </c>
      <c r="E199" s="205">
        <f>'Core Indicators'!R215</f>
        <v>0</v>
      </c>
      <c r="F199" s="205">
        <f>'Core Indicators'!Z215</f>
        <v>0</v>
      </c>
      <c r="G199" s="165">
        <f t="shared" si="93"/>
        <v>0</v>
      </c>
      <c r="H199" s="205">
        <f>'Core Indicators'!AH215</f>
        <v>0</v>
      </c>
      <c r="I199" s="205">
        <f>'Core Indicators'!AP215</f>
        <v>0</v>
      </c>
      <c r="J199" s="205">
        <f>'Core Indicators'!BN215</f>
        <v>0</v>
      </c>
      <c r="K199" s="205">
        <f t="shared" si="94"/>
        <v>0</v>
      </c>
      <c r="L199" s="251">
        <f t="shared" si="95"/>
        <v>0</v>
      </c>
      <c r="M199" s="274" t="e">
        <f t="shared" si="96"/>
        <v>#DIV/0!</v>
      </c>
      <c r="N199" s="206">
        <f>'Core Indicators'!DJ215</f>
        <v>0</v>
      </c>
      <c r="O199" s="206">
        <f>'Core Indicators'!DR215</f>
        <v>0</v>
      </c>
      <c r="P199" s="206">
        <f>'Core Indicators'!DZ215</f>
        <v>0</v>
      </c>
      <c r="Q199" s="206">
        <f>'Core Indicators'!EH215</f>
        <v>0</v>
      </c>
      <c r="R199" s="206">
        <f>'Core Indicators'!EP215</f>
        <v>0</v>
      </c>
      <c r="S199" s="165">
        <f t="shared" si="97"/>
        <v>0</v>
      </c>
      <c r="T199" s="165" t="e">
        <f t="shared" si="98"/>
        <v>#DIV/0!</v>
      </c>
      <c r="U199" s="205">
        <v>1</v>
      </c>
      <c r="V199" s="205">
        <v>1</v>
      </c>
      <c r="W199" s="205">
        <f>'Core Indicators'!EX215</f>
        <v>0</v>
      </c>
      <c r="X199" s="165" t="e">
        <f t="shared" si="99"/>
        <v>#DIV/0!</v>
      </c>
      <c r="Y199" s="205">
        <v>1</v>
      </c>
      <c r="Z199" s="165" t="e">
        <f t="shared" si="100"/>
        <v>#DIV/0!</v>
      </c>
      <c r="AA199" s="205">
        <f>'Core Indicators'!FF215</f>
        <v>0</v>
      </c>
      <c r="AB199" s="205" t="e">
        <f t="shared" si="101"/>
        <v>#DIV/0!</v>
      </c>
      <c r="AC199" s="186">
        <f>'Core Indicators'!GD215</f>
        <v>0</v>
      </c>
      <c r="AD199" s="186">
        <f>'Core Indicators'!GL215</f>
        <v>0</v>
      </c>
      <c r="AE199" s="186">
        <f>'Core Indicators'!GT215</f>
        <v>0</v>
      </c>
      <c r="AF199" s="186">
        <f>'Core Indicators'!HB215</f>
        <v>0</v>
      </c>
      <c r="AG199" s="186" t="e">
        <f t="shared" si="102"/>
        <v>#DIV/0!</v>
      </c>
      <c r="AH199" s="186">
        <f>'Core Indicators'!HJ215</f>
        <v>0</v>
      </c>
      <c r="AI199" s="186">
        <f>'Core Indicators'!HR215</f>
        <v>0</v>
      </c>
      <c r="AJ199" s="186" t="e">
        <f t="shared" si="103"/>
        <v>#DIV/0!</v>
      </c>
      <c r="AK199" s="186">
        <f>'Core Indicators'!HZ215</f>
        <v>0</v>
      </c>
      <c r="AL199" s="186">
        <f>'Core Indicators'!IH215</f>
        <v>0</v>
      </c>
      <c r="AM199" s="186">
        <f>'Core Indicators'!IP215</f>
        <v>0</v>
      </c>
      <c r="AN199" s="186" t="e">
        <f t="shared" si="104"/>
        <v>#DIV/0!</v>
      </c>
    </row>
    <row r="200" spans="1:40" x14ac:dyDescent="0.25">
      <c r="A200" s="205">
        <f>Lists!C:C</f>
        <v>0</v>
      </c>
      <c r="B200" s="251">
        <f t="shared" si="90"/>
        <v>0</v>
      </c>
      <c r="C200" s="165">
        <f t="shared" si="91"/>
        <v>0</v>
      </c>
      <c r="D200" s="274">
        <f t="shared" si="92"/>
        <v>0</v>
      </c>
      <c r="E200" s="205">
        <f>'Core Indicators'!R216</f>
        <v>0</v>
      </c>
      <c r="F200" s="205">
        <f>'Core Indicators'!Z216</f>
        <v>0</v>
      </c>
      <c r="G200" s="165">
        <f t="shared" si="93"/>
        <v>0</v>
      </c>
      <c r="H200" s="205">
        <f>'Core Indicators'!AH216</f>
        <v>0</v>
      </c>
      <c r="I200" s="205">
        <f>'Core Indicators'!AP216</f>
        <v>0</v>
      </c>
      <c r="J200" s="205">
        <f>'Core Indicators'!BN216</f>
        <v>0</v>
      </c>
      <c r="K200" s="205">
        <f t="shared" si="94"/>
        <v>0</v>
      </c>
      <c r="L200" s="251">
        <f t="shared" si="95"/>
        <v>0</v>
      </c>
      <c r="M200" s="274" t="e">
        <f t="shared" si="96"/>
        <v>#DIV/0!</v>
      </c>
      <c r="N200" s="206">
        <f>'Core Indicators'!DJ216</f>
        <v>0</v>
      </c>
      <c r="O200" s="206">
        <f>'Core Indicators'!DR216</f>
        <v>0</v>
      </c>
      <c r="P200" s="206">
        <f>'Core Indicators'!DZ216</f>
        <v>0</v>
      </c>
      <c r="Q200" s="206">
        <f>'Core Indicators'!EH216</f>
        <v>0</v>
      </c>
      <c r="R200" s="206">
        <f>'Core Indicators'!EP216</f>
        <v>0</v>
      </c>
      <c r="S200" s="165">
        <f t="shared" si="97"/>
        <v>0</v>
      </c>
      <c r="T200" s="165" t="e">
        <f t="shared" si="98"/>
        <v>#DIV/0!</v>
      </c>
      <c r="U200" s="205">
        <v>1</v>
      </c>
      <c r="V200" s="205">
        <v>1</v>
      </c>
      <c r="W200" s="205">
        <f>'Core Indicators'!EX216</f>
        <v>0</v>
      </c>
      <c r="X200" s="165" t="e">
        <f t="shared" si="99"/>
        <v>#DIV/0!</v>
      </c>
      <c r="Y200" s="205">
        <v>1</v>
      </c>
      <c r="Z200" s="165" t="e">
        <f t="shared" si="100"/>
        <v>#DIV/0!</v>
      </c>
      <c r="AA200" s="205">
        <f>'Core Indicators'!FF216</f>
        <v>0</v>
      </c>
      <c r="AB200" s="205" t="e">
        <f t="shared" si="101"/>
        <v>#DIV/0!</v>
      </c>
      <c r="AC200" s="186">
        <f>'Core Indicators'!GD216</f>
        <v>0</v>
      </c>
      <c r="AD200" s="186">
        <f>'Core Indicators'!GL216</f>
        <v>0</v>
      </c>
      <c r="AE200" s="186">
        <f>'Core Indicators'!GT216</f>
        <v>0</v>
      </c>
      <c r="AF200" s="186">
        <f>'Core Indicators'!HB216</f>
        <v>0</v>
      </c>
      <c r="AG200" s="186" t="e">
        <f t="shared" si="102"/>
        <v>#DIV/0!</v>
      </c>
      <c r="AH200" s="186">
        <f>'Core Indicators'!HJ216</f>
        <v>0</v>
      </c>
      <c r="AI200" s="186">
        <f>'Core Indicators'!HR216</f>
        <v>0</v>
      </c>
      <c r="AJ200" s="186" t="e">
        <f t="shared" si="103"/>
        <v>#DIV/0!</v>
      </c>
      <c r="AK200" s="186">
        <f>'Core Indicators'!HZ216</f>
        <v>0</v>
      </c>
      <c r="AL200" s="186">
        <f>'Core Indicators'!IH216</f>
        <v>0</v>
      </c>
      <c r="AM200" s="186">
        <f>'Core Indicators'!IP216</f>
        <v>0</v>
      </c>
      <c r="AN200" s="186" t="e">
        <f t="shared" si="104"/>
        <v>#DIV/0!</v>
      </c>
    </row>
    <row r="201" spans="1:40" x14ac:dyDescent="0.25">
      <c r="A201" s="205">
        <f>Lists!C:C</f>
        <v>0</v>
      </c>
      <c r="B201" s="251">
        <f t="shared" si="90"/>
        <v>0</v>
      </c>
      <c r="C201" s="165">
        <f t="shared" si="91"/>
        <v>0</v>
      </c>
      <c r="D201" s="274">
        <f t="shared" si="92"/>
        <v>0</v>
      </c>
      <c r="E201" s="205">
        <f>'Core Indicators'!R217</f>
        <v>0</v>
      </c>
      <c r="F201" s="205">
        <f>'Core Indicators'!Z217</f>
        <v>0</v>
      </c>
      <c r="G201" s="165">
        <f t="shared" si="93"/>
        <v>0</v>
      </c>
      <c r="H201" s="205">
        <f>'Core Indicators'!AH217</f>
        <v>0</v>
      </c>
      <c r="I201" s="205">
        <f>'Core Indicators'!AP217</f>
        <v>0</v>
      </c>
      <c r="J201" s="205">
        <f>'Core Indicators'!BN217</f>
        <v>0</v>
      </c>
      <c r="K201" s="205">
        <f t="shared" si="94"/>
        <v>0</v>
      </c>
      <c r="L201" s="251">
        <f t="shared" si="95"/>
        <v>0</v>
      </c>
      <c r="M201" s="274" t="e">
        <f t="shared" si="96"/>
        <v>#DIV/0!</v>
      </c>
      <c r="N201" s="206">
        <f>'Core Indicators'!DJ217</f>
        <v>0</v>
      </c>
      <c r="O201" s="206">
        <f>'Core Indicators'!DR217</f>
        <v>0</v>
      </c>
      <c r="P201" s="206">
        <f>'Core Indicators'!DZ217</f>
        <v>0</v>
      </c>
      <c r="Q201" s="206">
        <f>'Core Indicators'!EH217</f>
        <v>0</v>
      </c>
      <c r="R201" s="206">
        <f>'Core Indicators'!EP217</f>
        <v>0</v>
      </c>
      <c r="S201" s="165">
        <f t="shared" si="97"/>
        <v>0</v>
      </c>
      <c r="T201" s="165" t="e">
        <f t="shared" si="98"/>
        <v>#DIV/0!</v>
      </c>
      <c r="U201" s="205">
        <v>1</v>
      </c>
      <c r="V201" s="205">
        <v>1</v>
      </c>
      <c r="W201" s="205">
        <f>'Core Indicators'!EX217</f>
        <v>0</v>
      </c>
      <c r="X201" s="165" t="e">
        <f t="shared" si="99"/>
        <v>#DIV/0!</v>
      </c>
      <c r="Y201" s="205">
        <v>1</v>
      </c>
      <c r="Z201" s="165" t="e">
        <f t="shared" si="100"/>
        <v>#DIV/0!</v>
      </c>
      <c r="AA201" s="205">
        <f>'Core Indicators'!FF217</f>
        <v>0</v>
      </c>
      <c r="AB201" s="205" t="e">
        <f t="shared" si="101"/>
        <v>#DIV/0!</v>
      </c>
      <c r="AC201" s="186">
        <f>'Core Indicators'!GD217</f>
        <v>0</v>
      </c>
      <c r="AD201" s="186">
        <f>'Core Indicators'!GL217</f>
        <v>0</v>
      </c>
      <c r="AE201" s="186">
        <f>'Core Indicators'!GT217</f>
        <v>0</v>
      </c>
      <c r="AF201" s="186">
        <f>'Core Indicators'!HB217</f>
        <v>0</v>
      </c>
      <c r="AG201" s="186" t="e">
        <f t="shared" si="102"/>
        <v>#DIV/0!</v>
      </c>
      <c r="AH201" s="186">
        <f>'Core Indicators'!HJ217</f>
        <v>0</v>
      </c>
      <c r="AI201" s="186">
        <f>'Core Indicators'!HR217</f>
        <v>0</v>
      </c>
      <c r="AJ201" s="186" t="e">
        <f t="shared" si="103"/>
        <v>#DIV/0!</v>
      </c>
      <c r="AK201" s="186">
        <f>'Core Indicators'!HZ217</f>
        <v>0</v>
      </c>
      <c r="AL201" s="186">
        <f>'Core Indicators'!IH217</f>
        <v>0</v>
      </c>
      <c r="AM201" s="186">
        <f>'Core Indicators'!IP217</f>
        <v>0</v>
      </c>
      <c r="AN201" s="186" t="e">
        <f t="shared" si="104"/>
        <v>#DIV/0!</v>
      </c>
    </row>
    <row r="202" spans="1:40" x14ac:dyDescent="0.25">
      <c r="A202" s="205">
        <f>Lists!C:C</f>
        <v>0</v>
      </c>
      <c r="B202" s="251">
        <f t="shared" si="90"/>
        <v>0</v>
      </c>
      <c r="C202" s="165">
        <f t="shared" si="91"/>
        <v>0</v>
      </c>
      <c r="D202" s="274">
        <f t="shared" si="92"/>
        <v>0</v>
      </c>
      <c r="E202" s="205">
        <f>'Core Indicators'!R218</f>
        <v>0</v>
      </c>
      <c r="F202" s="205">
        <f>'Core Indicators'!Z218</f>
        <v>0</v>
      </c>
      <c r="G202" s="165">
        <f t="shared" si="93"/>
        <v>0</v>
      </c>
      <c r="H202" s="205">
        <f>'Core Indicators'!AH218</f>
        <v>0</v>
      </c>
      <c r="I202" s="205">
        <f>'Core Indicators'!AP218</f>
        <v>0</v>
      </c>
      <c r="J202" s="205">
        <f>'Core Indicators'!BN218</f>
        <v>0</v>
      </c>
      <c r="K202" s="205">
        <f t="shared" si="94"/>
        <v>0</v>
      </c>
      <c r="L202" s="251">
        <f t="shared" si="95"/>
        <v>0</v>
      </c>
      <c r="M202" s="274" t="e">
        <f t="shared" si="96"/>
        <v>#DIV/0!</v>
      </c>
      <c r="N202" s="206">
        <f>'Core Indicators'!DJ218</f>
        <v>0</v>
      </c>
      <c r="O202" s="206">
        <f>'Core Indicators'!DR218</f>
        <v>0</v>
      </c>
      <c r="P202" s="206">
        <f>'Core Indicators'!DZ218</f>
        <v>0</v>
      </c>
      <c r="Q202" s="206">
        <f>'Core Indicators'!EH218</f>
        <v>0</v>
      </c>
      <c r="R202" s="206">
        <f>'Core Indicators'!EP218</f>
        <v>0</v>
      </c>
      <c r="S202" s="165">
        <f t="shared" si="97"/>
        <v>0</v>
      </c>
      <c r="T202" s="165" t="e">
        <f t="shared" si="98"/>
        <v>#DIV/0!</v>
      </c>
      <c r="U202" s="205">
        <v>1</v>
      </c>
      <c r="V202" s="205">
        <v>1</v>
      </c>
      <c r="W202" s="205">
        <f>'Core Indicators'!EX218</f>
        <v>0</v>
      </c>
      <c r="X202" s="165" t="e">
        <f t="shared" si="99"/>
        <v>#DIV/0!</v>
      </c>
      <c r="Y202" s="205">
        <v>1</v>
      </c>
      <c r="Z202" s="165" t="e">
        <f t="shared" si="100"/>
        <v>#DIV/0!</v>
      </c>
      <c r="AA202" s="205">
        <f>'Core Indicators'!FF218</f>
        <v>0</v>
      </c>
      <c r="AB202" s="205" t="e">
        <f t="shared" si="101"/>
        <v>#DIV/0!</v>
      </c>
      <c r="AC202" s="186">
        <f>'Core Indicators'!GD218</f>
        <v>0</v>
      </c>
      <c r="AD202" s="186">
        <f>'Core Indicators'!GL218</f>
        <v>0</v>
      </c>
      <c r="AE202" s="186">
        <f>'Core Indicators'!GT218</f>
        <v>0</v>
      </c>
      <c r="AF202" s="186">
        <f>'Core Indicators'!HB218</f>
        <v>0</v>
      </c>
      <c r="AG202" s="186" t="e">
        <f t="shared" si="102"/>
        <v>#DIV/0!</v>
      </c>
      <c r="AH202" s="186">
        <f>'Core Indicators'!HJ218</f>
        <v>0</v>
      </c>
      <c r="AI202" s="186">
        <f>'Core Indicators'!HR218</f>
        <v>0</v>
      </c>
      <c r="AJ202" s="186" t="e">
        <f t="shared" si="103"/>
        <v>#DIV/0!</v>
      </c>
      <c r="AK202" s="186">
        <f>'Core Indicators'!HZ218</f>
        <v>0</v>
      </c>
      <c r="AL202" s="186">
        <f>'Core Indicators'!IH218</f>
        <v>0</v>
      </c>
      <c r="AM202" s="186">
        <f>'Core Indicators'!IP218</f>
        <v>0</v>
      </c>
      <c r="AN202" s="186" t="e">
        <f t="shared" si="104"/>
        <v>#DIV/0!</v>
      </c>
    </row>
    <row r="203" spans="1:40" x14ac:dyDescent="0.25">
      <c r="A203" s="205">
        <f>Lists!C:C</f>
        <v>0</v>
      </c>
      <c r="B203" s="251">
        <f t="shared" si="90"/>
        <v>0</v>
      </c>
      <c r="C203" s="165">
        <f t="shared" si="91"/>
        <v>0</v>
      </c>
      <c r="D203" s="274">
        <f t="shared" si="92"/>
        <v>0</v>
      </c>
      <c r="E203" s="205">
        <f>'Core Indicators'!R219</f>
        <v>0</v>
      </c>
      <c r="F203" s="205">
        <f>'Core Indicators'!Z219</f>
        <v>0</v>
      </c>
      <c r="G203" s="165">
        <f t="shared" si="93"/>
        <v>0</v>
      </c>
      <c r="H203" s="205">
        <f>'Core Indicators'!AH219</f>
        <v>0</v>
      </c>
      <c r="I203" s="205">
        <f>'Core Indicators'!AP219</f>
        <v>0</v>
      </c>
      <c r="J203" s="205">
        <f>'Core Indicators'!BN219</f>
        <v>0</v>
      </c>
      <c r="K203" s="205">
        <f t="shared" si="94"/>
        <v>0</v>
      </c>
      <c r="L203" s="251">
        <f t="shared" si="95"/>
        <v>0</v>
      </c>
      <c r="M203" s="274" t="e">
        <f t="shared" si="96"/>
        <v>#DIV/0!</v>
      </c>
      <c r="N203" s="206">
        <f>'Core Indicators'!DJ219</f>
        <v>0</v>
      </c>
      <c r="O203" s="206">
        <f>'Core Indicators'!DR219</f>
        <v>0</v>
      </c>
      <c r="P203" s="206">
        <f>'Core Indicators'!DZ219</f>
        <v>0</v>
      </c>
      <c r="Q203" s="206">
        <f>'Core Indicators'!EH219</f>
        <v>0</v>
      </c>
      <c r="R203" s="206">
        <f>'Core Indicators'!EP219</f>
        <v>0</v>
      </c>
      <c r="S203" s="165">
        <f t="shared" si="97"/>
        <v>0</v>
      </c>
      <c r="T203" s="165" t="e">
        <f t="shared" si="98"/>
        <v>#DIV/0!</v>
      </c>
      <c r="U203" s="205">
        <v>1</v>
      </c>
      <c r="V203" s="205">
        <v>1</v>
      </c>
      <c r="W203" s="205">
        <f>'Core Indicators'!EX219</f>
        <v>0</v>
      </c>
      <c r="X203" s="165" t="e">
        <f t="shared" si="99"/>
        <v>#DIV/0!</v>
      </c>
      <c r="Y203" s="205">
        <v>1</v>
      </c>
      <c r="Z203" s="165" t="e">
        <f t="shared" si="100"/>
        <v>#DIV/0!</v>
      </c>
      <c r="AA203" s="205">
        <f>'Core Indicators'!FF219</f>
        <v>0</v>
      </c>
      <c r="AB203" s="205" t="e">
        <f t="shared" si="101"/>
        <v>#DIV/0!</v>
      </c>
      <c r="AC203" s="186">
        <f>'Core Indicators'!GD219</f>
        <v>0</v>
      </c>
      <c r="AD203" s="186">
        <f>'Core Indicators'!GL219</f>
        <v>0</v>
      </c>
      <c r="AE203" s="186">
        <f>'Core Indicators'!GT219</f>
        <v>0</v>
      </c>
      <c r="AF203" s="186">
        <f>'Core Indicators'!HB219</f>
        <v>0</v>
      </c>
      <c r="AG203" s="186" t="e">
        <f t="shared" si="102"/>
        <v>#DIV/0!</v>
      </c>
      <c r="AH203" s="186">
        <f>'Core Indicators'!HJ219</f>
        <v>0</v>
      </c>
      <c r="AI203" s="186">
        <f>'Core Indicators'!HR219</f>
        <v>0</v>
      </c>
      <c r="AJ203" s="186" t="e">
        <f t="shared" si="103"/>
        <v>#DIV/0!</v>
      </c>
      <c r="AK203" s="186">
        <f>'Core Indicators'!HZ219</f>
        <v>0</v>
      </c>
      <c r="AL203" s="186">
        <f>'Core Indicators'!IH219</f>
        <v>0</v>
      </c>
      <c r="AM203" s="186">
        <f>'Core Indicators'!IP219</f>
        <v>0</v>
      </c>
      <c r="AN203" s="186" t="e">
        <f t="shared" si="104"/>
        <v>#DIV/0!</v>
      </c>
    </row>
    <row r="204" spans="1:40" x14ac:dyDescent="0.25">
      <c r="A204" s="205">
        <f>Lists!C:C</f>
        <v>0</v>
      </c>
      <c r="B204" s="251">
        <f t="shared" si="90"/>
        <v>0</v>
      </c>
      <c r="C204" s="165">
        <f t="shared" si="91"/>
        <v>0</v>
      </c>
      <c r="D204" s="274">
        <f t="shared" si="92"/>
        <v>0</v>
      </c>
      <c r="E204" s="205">
        <f>'Core Indicators'!R220</f>
        <v>0</v>
      </c>
      <c r="F204" s="205">
        <f>'Core Indicators'!Z220</f>
        <v>0</v>
      </c>
      <c r="G204" s="165">
        <f t="shared" si="93"/>
        <v>0</v>
      </c>
      <c r="H204" s="205">
        <f>'Core Indicators'!AH220</f>
        <v>0</v>
      </c>
      <c r="I204" s="205">
        <f>'Core Indicators'!AP220</f>
        <v>0</v>
      </c>
      <c r="J204" s="205">
        <f>'Core Indicators'!BN220</f>
        <v>0</v>
      </c>
      <c r="K204" s="205">
        <f t="shared" si="94"/>
        <v>0</v>
      </c>
      <c r="L204" s="251">
        <f t="shared" si="95"/>
        <v>0</v>
      </c>
      <c r="M204" s="274" t="e">
        <f t="shared" si="96"/>
        <v>#DIV/0!</v>
      </c>
      <c r="N204" s="206">
        <f>'Core Indicators'!DJ220</f>
        <v>0</v>
      </c>
      <c r="O204" s="206">
        <f>'Core Indicators'!DR220</f>
        <v>0</v>
      </c>
      <c r="P204" s="206">
        <f>'Core Indicators'!DZ220</f>
        <v>0</v>
      </c>
      <c r="Q204" s="206">
        <f>'Core Indicators'!EH220</f>
        <v>0</v>
      </c>
      <c r="R204" s="206">
        <f>'Core Indicators'!EP220</f>
        <v>0</v>
      </c>
      <c r="S204" s="165">
        <f t="shared" si="97"/>
        <v>0</v>
      </c>
      <c r="T204" s="165" t="e">
        <f t="shared" si="98"/>
        <v>#DIV/0!</v>
      </c>
      <c r="U204" s="205">
        <v>1</v>
      </c>
      <c r="V204" s="205">
        <v>1</v>
      </c>
      <c r="W204" s="205">
        <f>'Core Indicators'!EX220</f>
        <v>0</v>
      </c>
      <c r="X204" s="165" t="e">
        <f t="shared" si="99"/>
        <v>#DIV/0!</v>
      </c>
      <c r="Y204" s="205">
        <v>1</v>
      </c>
      <c r="Z204" s="165" t="e">
        <f t="shared" si="100"/>
        <v>#DIV/0!</v>
      </c>
      <c r="AA204" s="205">
        <f>'Core Indicators'!FF220</f>
        <v>0</v>
      </c>
      <c r="AB204" s="205" t="e">
        <f t="shared" si="101"/>
        <v>#DIV/0!</v>
      </c>
      <c r="AC204" s="186">
        <f>'Core Indicators'!GD220</f>
        <v>0</v>
      </c>
      <c r="AD204" s="186">
        <f>'Core Indicators'!GL220</f>
        <v>0</v>
      </c>
      <c r="AE204" s="186">
        <f>'Core Indicators'!GT220</f>
        <v>0</v>
      </c>
      <c r="AF204" s="186">
        <f>'Core Indicators'!HB220</f>
        <v>0</v>
      </c>
      <c r="AG204" s="186" t="e">
        <f t="shared" si="102"/>
        <v>#DIV/0!</v>
      </c>
      <c r="AH204" s="186">
        <f>'Core Indicators'!HJ220</f>
        <v>0</v>
      </c>
      <c r="AI204" s="186">
        <f>'Core Indicators'!HR220</f>
        <v>0</v>
      </c>
      <c r="AJ204" s="186" t="e">
        <f t="shared" si="103"/>
        <v>#DIV/0!</v>
      </c>
      <c r="AK204" s="186">
        <f>'Core Indicators'!HZ220</f>
        <v>0</v>
      </c>
      <c r="AL204" s="186">
        <f>'Core Indicators'!IH220</f>
        <v>0</v>
      </c>
      <c r="AM204" s="186">
        <f>'Core Indicators'!IP220</f>
        <v>0</v>
      </c>
      <c r="AN204" s="186" t="e">
        <f t="shared" si="104"/>
        <v>#DIV/0!</v>
      </c>
    </row>
    <row r="205" spans="1:40" x14ac:dyDescent="0.25">
      <c r="A205" s="205">
        <f>Lists!C:C</f>
        <v>0</v>
      </c>
      <c r="B205" s="251">
        <f t="shared" si="90"/>
        <v>0</v>
      </c>
      <c r="C205" s="165">
        <f t="shared" si="91"/>
        <v>0</v>
      </c>
      <c r="D205" s="274">
        <f t="shared" si="92"/>
        <v>0</v>
      </c>
      <c r="E205" s="205">
        <f>'Core Indicators'!R221</f>
        <v>0</v>
      </c>
      <c r="F205" s="205">
        <f>'Core Indicators'!Z221</f>
        <v>0</v>
      </c>
      <c r="G205" s="165">
        <f t="shared" si="93"/>
        <v>0</v>
      </c>
      <c r="H205" s="205">
        <f>'Core Indicators'!AH221</f>
        <v>0</v>
      </c>
      <c r="I205" s="205">
        <f>'Core Indicators'!AP221</f>
        <v>0</v>
      </c>
      <c r="J205" s="205">
        <f>'Core Indicators'!BN221</f>
        <v>0</v>
      </c>
      <c r="K205" s="205">
        <f t="shared" si="94"/>
        <v>0</v>
      </c>
      <c r="L205" s="251">
        <f t="shared" si="95"/>
        <v>0</v>
      </c>
      <c r="M205" s="274" t="e">
        <f t="shared" si="96"/>
        <v>#DIV/0!</v>
      </c>
      <c r="N205" s="206">
        <f>'Core Indicators'!DJ221</f>
        <v>0</v>
      </c>
      <c r="O205" s="206">
        <f>'Core Indicators'!DR221</f>
        <v>0</v>
      </c>
      <c r="P205" s="206">
        <f>'Core Indicators'!DZ221</f>
        <v>0</v>
      </c>
      <c r="Q205" s="206">
        <f>'Core Indicators'!EH221</f>
        <v>0</v>
      </c>
      <c r="R205" s="206">
        <f>'Core Indicators'!EP221</f>
        <v>0</v>
      </c>
      <c r="S205" s="165">
        <f t="shared" si="97"/>
        <v>0</v>
      </c>
      <c r="T205" s="165" t="e">
        <f t="shared" si="98"/>
        <v>#DIV/0!</v>
      </c>
      <c r="U205" s="205">
        <v>1</v>
      </c>
      <c r="V205" s="205">
        <v>1</v>
      </c>
      <c r="W205" s="205">
        <f>'Core Indicators'!EX221</f>
        <v>0</v>
      </c>
      <c r="X205" s="165" t="e">
        <f t="shared" si="99"/>
        <v>#DIV/0!</v>
      </c>
      <c r="Y205" s="205">
        <v>1</v>
      </c>
      <c r="Z205" s="165" t="e">
        <f t="shared" si="100"/>
        <v>#DIV/0!</v>
      </c>
      <c r="AA205" s="205">
        <f>'Core Indicators'!FF221</f>
        <v>0</v>
      </c>
      <c r="AB205" s="205" t="e">
        <f t="shared" si="101"/>
        <v>#DIV/0!</v>
      </c>
      <c r="AC205" s="186">
        <f>'Core Indicators'!GD221</f>
        <v>0</v>
      </c>
      <c r="AD205" s="186">
        <f>'Core Indicators'!GL221</f>
        <v>0</v>
      </c>
      <c r="AE205" s="186">
        <f>'Core Indicators'!GT221</f>
        <v>0</v>
      </c>
      <c r="AF205" s="186">
        <f>'Core Indicators'!HB221</f>
        <v>0</v>
      </c>
      <c r="AG205" s="186" t="e">
        <f t="shared" si="102"/>
        <v>#DIV/0!</v>
      </c>
      <c r="AH205" s="186">
        <f>'Core Indicators'!HJ221</f>
        <v>0</v>
      </c>
      <c r="AI205" s="186">
        <f>'Core Indicators'!HR221</f>
        <v>0</v>
      </c>
      <c r="AJ205" s="186" t="e">
        <f t="shared" si="103"/>
        <v>#DIV/0!</v>
      </c>
      <c r="AK205" s="186">
        <f>'Core Indicators'!HZ221</f>
        <v>0</v>
      </c>
      <c r="AL205" s="186">
        <f>'Core Indicators'!IH221</f>
        <v>0</v>
      </c>
      <c r="AM205" s="186">
        <f>'Core Indicators'!IP221</f>
        <v>0</v>
      </c>
      <c r="AN205" s="186" t="e">
        <f t="shared" si="104"/>
        <v>#DIV/0!</v>
      </c>
    </row>
    <row r="206" spans="1:40" x14ac:dyDescent="0.25">
      <c r="A206" s="205">
        <f>Lists!C:C</f>
        <v>0</v>
      </c>
      <c r="B206" s="251">
        <f t="shared" ref="B206:B212" si="105">IF(OR(M222="x",D222="x"),"x",ROUND((5-GEOMEAN(((5-D222)/5*4+1),((5-M222)/5*4+1),((5-M222)/5*4+1)))/4*3.5+S222*0.3,1))</f>
        <v>0</v>
      </c>
      <c r="C206" s="165">
        <f t="shared" ref="C206:C212" si="106">COUNTIF(E222:F222,"x")+COUNTIF(H222:I222,"x")+COUNTIF(J222:J222,"x")+COUNTIF(M222,"x")+COUNTIF(U222:W222,"x")+COUNTIF(Y222:AB222,"x")</f>
        <v>0</v>
      </c>
      <c r="D206" s="274">
        <f t="shared" ref="D206:D212" si="107">IF(OR(L222="x",G222="x"),"x",ROUND((5-GEOMEAN(((5-L222)/5*4+1),((5-L222)/5*4+1),((5-G222)/5*4+1)))/4*5,1))</f>
        <v>0</v>
      </c>
      <c r="E206" s="205">
        <f>'Core Indicators'!R222</f>
        <v>0</v>
      </c>
      <c r="F206" s="205">
        <f>'Core Indicators'!Z222</f>
        <v>0</v>
      </c>
      <c r="G206" s="165">
        <f t="shared" ref="G206:G212" si="108">IF(AND(F222="x",E222="x"),"x",IF(OR(F222="x",E222="x"),AVERAGE(E222,F222),ROUND((10-GEOMEAN(((10-E222)/10*9+1),((10-F222)/10*9+1)))/9*10,1)))</f>
        <v>0</v>
      </c>
      <c r="H206" s="205">
        <f>'Core Indicators'!AH222</f>
        <v>0</v>
      </c>
      <c r="I206" s="205">
        <f>'Core Indicators'!AP222</f>
        <v>0</v>
      </c>
      <c r="J206" s="205">
        <f>'Core Indicators'!BN222</f>
        <v>0</v>
      </c>
      <c r="K206" s="205">
        <f t="shared" ref="K206:K212" si="109">IF(AND(J222="x",I222="x"),"x",IF(OR(J222="x",I222="x"),AVERAGE(I222,J222),ROUND((10-GEOMEAN(((10-I222)/10*9+1),((10-J222)/10*9+1)))/9*10,1)))</f>
        <v>0</v>
      </c>
      <c r="L206" s="251">
        <f t="shared" ref="L206:L212" si="110">IF(AND(H222="x",K222="x"),"x",IF(OR(H222="x",K222="x"),AVERAGE(H222,K222),ROUND((10-GEOMEAN(((10-H222)/10*9+1),((10-K222)/10*9+1)))/9*10,1)))</f>
        <v>0</v>
      </c>
      <c r="M206" s="274" t="e">
        <f t="shared" ref="M206:M212" si="111">IF(N222="x","x",AVERAGE(N222:R222))</f>
        <v>#DIV/0!</v>
      </c>
      <c r="N206" s="206">
        <f>'Core Indicators'!DJ222</f>
        <v>0</v>
      </c>
      <c r="O206" s="206">
        <f>'Core Indicators'!DR222</f>
        <v>0</v>
      </c>
      <c r="P206" s="206">
        <f>'Core Indicators'!DZ222</f>
        <v>0</v>
      </c>
      <c r="Q206" s="206">
        <f>'Core Indicators'!EH222</f>
        <v>0</v>
      </c>
      <c r="R206" s="206">
        <f>'Core Indicators'!EP222</f>
        <v>0</v>
      </c>
      <c r="S206" s="165">
        <f t="shared" ref="S206:S212" si="112">IF(OR(Z222="x",T222="x"),T222,ROUND((10-GEOMEAN(((10-T222)/10*9+1),((10-Z222)/10*9+1)))/9*10,1))</f>
        <v>0</v>
      </c>
      <c r="T206" s="165" t="e">
        <f t="shared" ref="T206:T212" si="113">AVERAGE(U222,X222,Y222)</f>
        <v>#DIV/0!</v>
      </c>
      <c r="U206" s="205">
        <v>1</v>
      </c>
      <c r="V206" s="205">
        <v>1</v>
      </c>
      <c r="W206" s="205">
        <f>'Core Indicators'!EX222</f>
        <v>0</v>
      </c>
      <c r="X206" s="165" t="e">
        <f t="shared" ref="X206:X212" si="114">AVERAGE(V222:W222)</f>
        <v>#DIV/0!</v>
      </c>
      <c r="Y206" s="205">
        <v>1</v>
      </c>
      <c r="Z206" s="165" t="e">
        <f t="shared" ref="Z206:Z212" si="115">IF(AND(AA222="x",AB222="x"),"x",AVERAGE(AA222:AB222))</f>
        <v>#DIV/0!</v>
      </c>
      <c r="AA206" s="205">
        <f>'Core Indicators'!FF222</f>
        <v>0</v>
      </c>
      <c r="AB206" s="205" t="e">
        <f t="shared" ref="AB206:AB212" si="116">IF(AND(AJ222="x",AN222="x",AG222="x"),"x",(AVERAGE(AJ222,AN222,AG222)))</f>
        <v>#DIV/0!</v>
      </c>
      <c r="AC206" s="186">
        <f>'Core Indicators'!GD222</f>
        <v>0</v>
      </c>
      <c r="AD206" s="186">
        <f>'Core Indicators'!GL222</f>
        <v>0</v>
      </c>
      <c r="AE206" s="186">
        <f>'Core Indicators'!GT222</f>
        <v>0</v>
      </c>
      <c r="AF206" s="186">
        <f>'Core Indicators'!HB222</f>
        <v>0</v>
      </c>
      <c r="AG206" s="186" t="e">
        <f t="shared" ref="AG206:AG212" si="117">IF(AND(AC222="x",AD222="x",AE222="x",AF222="x"),"x",AVERAGE(AC222:AF222))</f>
        <v>#DIV/0!</v>
      </c>
      <c r="AH206" s="186">
        <f>'Core Indicators'!HJ222</f>
        <v>0</v>
      </c>
      <c r="AI206" s="186">
        <f>'Core Indicators'!HR222</f>
        <v>0</v>
      </c>
      <c r="AJ206" s="186" t="e">
        <f t="shared" ref="AJ206:AJ212" si="118">IF(AND(AH222="x",AI222="x"),"x",AVERAGE(AH222:AI222))</f>
        <v>#DIV/0!</v>
      </c>
      <c r="AK206" s="186">
        <f>'Core Indicators'!HZ222</f>
        <v>0</v>
      </c>
      <c r="AL206" s="186">
        <f>'Core Indicators'!IH222</f>
        <v>0</v>
      </c>
      <c r="AM206" s="186">
        <f>'Core Indicators'!IP222</f>
        <v>0</v>
      </c>
      <c r="AN206" s="186" t="e">
        <f t="shared" ref="AN206:AN212" si="119">IF(AND(AK222="x",AL222="x",AM222="x"),"x",AVERAGE(AK222:AM222))</f>
        <v>#DIV/0!</v>
      </c>
    </row>
    <row r="207" spans="1:40" x14ac:dyDescent="0.25">
      <c r="A207" s="205">
        <f>Lists!C:C</f>
        <v>0</v>
      </c>
      <c r="B207" s="251">
        <f t="shared" si="105"/>
        <v>0</v>
      </c>
      <c r="C207" s="165">
        <f t="shared" si="106"/>
        <v>0</v>
      </c>
      <c r="D207" s="274">
        <f t="shared" si="107"/>
        <v>0</v>
      </c>
      <c r="E207" s="205">
        <f>'Core Indicators'!R223</f>
        <v>0</v>
      </c>
      <c r="F207" s="205">
        <f>'Core Indicators'!Z223</f>
        <v>0</v>
      </c>
      <c r="G207" s="165">
        <f t="shared" si="108"/>
        <v>0</v>
      </c>
      <c r="H207" s="205">
        <f>'Core Indicators'!AH223</f>
        <v>0</v>
      </c>
      <c r="I207" s="205">
        <f>'Core Indicators'!AP223</f>
        <v>0</v>
      </c>
      <c r="J207" s="205">
        <f>'Core Indicators'!BN223</f>
        <v>0</v>
      </c>
      <c r="K207" s="205">
        <f t="shared" si="109"/>
        <v>0</v>
      </c>
      <c r="L207" s="251">
        <f t="shared" si="110"/>
        <v>0</v>
      </c>
      <c r="M207" s="274" t="e">
        <f t="shared" si="111"/>
        <v>#DIV/0!</v>
      </c>
      <c r="N207" s="206">
        <f>'Core Indicators'!DJ223</f>
        <v>0</v>
      </c>
      <c r="O207" s="206">
        <f>'Core Indicators'!DR223</f>
        <v>0</v>
      </c>
      <c r="P207" s="206">
        <f>'Core Indicators'!DZ223</f>
        <v>0</v>
      </c>
      <c r="Q207" s="206">
        <f>'Core Indicators'!EH223</f>
        <v>0</v>
      </c>
      <c r="R207" s="206">
        <f>'Core Indicators'!EP223</f>
        <v>0</v>
      </c>
      <c r="S207" s="165">
        <f t="shared" si="112"/>
        <v>0</v>
      </c>
      <c r="T207" s="165" t="e">
        <f t="shared" si="113"/>
        <v>#DIV/0!</v>
      </c>
      <c r="U207" s="205">
        <v>1</v>
      </c>
      <c r="V207" s="205">
        <v>1</v>
      </c>
      <c r="W207" s="205">
        <f>'Core Indicators'!EX223</f>
        <v>0</v>
      </c>
      <c r="X207" s="165" t="e">
        <f t="shared" si="114"/>
        <v>#DIV/0!</v>
      </c>
      <c r="Y207" s="205">
        <v>1</v>
      </c>
      <c r="Z207" s="165" t="e">
        <f t="shared" si="115"/>
        <v>#DIV/0!</v>
      </c>
      <c r="AA207" s="205">
        <f>'Core Indicators'!FF223</f>
        <v>0</v>
      </c>
      <c r="AB207" s="205" t="e">
        <f t="shared" si="116"/>
        <v>#DIV/0!</v>
      </c>
      <c r="AC207" s="186">
        <f>'Core Indicators'!GD223</f>
        <v>0</v>
      </c>
      <c r="AD207" s="186">
        <f>'Core Indicators'!GL223</f>
        <v>0</v>
      </c>
      <c r="AE207" s="186">
        <f>'Core Indicators'!GT223</f>
        <v>0</v>
      </c>
      <c r="AF207" s="186">
        <f>'Core Indicators'!HB223</f>
        <v>0</v>
      </c>
      <c r="AG207" s="186" t="e">
        <f t="shared" si="117"/>
        <v>#DIV/0!</v>
      </c>
      <c r="AH207" s="186">
        <f>'Core Indicators'!HJ223</f>
        <v>0</v>
      </c>
      <c r="AI207" s="186">
        <f>'Core Indicators'!HR223</f>
        <v>0</v>
      </c>
      <c r="AJ207" s="186" t="e">
        <f t="shared" si="118"/>
        <v>#DIV/0!</v>
      </c>
      <c r="AK207" s="186">
        <f>'Core Indicators'!HZ223</f>
        <v>0</v>
      </c>
      <c r="AL207" s="186">
        <f>'Core Indicators'!IH223</f>
        <v>0</v>
      </c>
      <c r="AM207" s="186">
        <f>'Core Indicators'!IP223</f>
        <v>0</v>
      </c>
      <c r="AN207" s="186" t="e">
        <f t="shared" si="119"/>
        <v>#DIV/0!</v>
      </c>
    </row>
    <row r="208" spans="1:40" x14ac:dyDescent="0.25">
      <c r="A208" s="205">
        <f>Lists!C:C</f>
        <v>0</v>
      </c>
      <c r="B208" s="251">
        <f t="shared" si="105"/>
        <v>0</v>
      </c>
      <c r="C208" s="165">
        <f t="shared" si="106"/>
        <v>0</v>
      </c>
      <c r="D208" s="274">
        <f t="shared" si="107"/>
        <v>0</v>
      </c>
      <c r="E208" s="205">
        <f>'Core Indicators'!R224</f>
        <v>0</v>
      </c>
      <c r="F208" s="205">
        <f>'Core Indicators'!Z224</f>
        <v>0</v>
      </c>
      <c r="G208" s="165">
        <f t="shared" si="108"/>
        <v>0</v>
      </c>
      <c r="H208" s="205">
        <f>'Core Indicators'!AH224</f>
        <v>0</v>
      </c>
      <c r="I208" s="205">
        <f>'Core Indicators'!AP224</f>
        <v>0</v>
      </c>
      <c r="J208" s="205">
        <f>'Core Indicators'!BN224</f>
        <v>0</v>
      </c>
      <c r="K208" s="205">
        <f t="shared" si="109"/>
        <v>0</v>
      </c>
      <c r="L208" s="251">
        <f t="shared" si="110"/>
        <v>0</v>
      </c>
      <c r="M208" s="274" t="e">
        <f t="shared" si="111"/>
        <v>#DIV/0!</v>
      </c>
      <c r="N208" s="206">
        <f>'Core Indicators'!DJ224</f>
        <v>0</v>
      </c>
      <c r="O208" s="206">
        <f>'Core Indicators'!DR224</f>
        <v>0</v>
      </c>
      <c r="P208" s="206">
        <f>'Core Indicators'!DZ224</f>
        <v>0</v>
      </c>
      <c r="Q208" s="206">
        <f>'Core Indicators'!EH224</f>
        <v>0</v>
      </c>
      <c r="R208" s="206">
        <f>'Core Indicators'!EP224</f>
        <v>0</v>
      </c>
      <c r="S208" s="165">
        <f t="shared" si="112"/>
        <v>0</v>
      </c>
      <c r="T208" s="165" t="e">
        <f t="shared" si="113"/>
        <v>#DIV/0!</v>
      </c>
      <c r="U208" s="205">
        <v>1</v>
      </c>
      <c r="V208" s="205">
        <v>1</v>
      </c>
      <c r="W208" s="205">
        <f>'Core Indicators'!EX224</f>
        <v>0</v>
      </c>
      <c r="X208" s="165" t="e">
        <f t="shared" si="114"/>
        <v>#DIV/0!</v>
      </c>
      <c r="Y208" s="205">
        <v>1</v>
      </c>
      <c r="Z208" s="165" t="e">
        <f t="shared" si="115"/>
        <v>#DIV/0!</v>
      </c>
      <c r="AA208" s="205">
        <f>'Core Indicators'!FF224</f>
        <v>0</v>
      </c>
      <c r="AB208" s="205" t="e">
        <f t="shared" si="116"/>
        <v>#DIV/0!</v>
      </c>
      <c r="AC208" s="186">
        <f>'Core Indicators'!GD224</f>
        <v>0</v>
      </c>
      <c r="AD208" s="186">
        <f>'Core Indicators'!GL224</f>
        <v>0</v>
      </c>
      <c r="AE208" s="186">
        <f>'Core Indicators'!GT224</f>
        <v>0</v>
      </c>
      <c r="AF208" s="186">
        <f>'Core Indicators'!HB224</f>
        <v>0</v>
      </c>
      <c r="AG208" s="186" t="e">
        <f t="shared" si="117"/>
        <v>#DIV/0!</v>
      </c>
      <c r="AH208" s="186">
        <f>'Core Indicators'!HJ224</f>
        <v>0</v>
      </c>
      <c r="AI208" s="186">
        <f>'Core Indicators'!HR224</f>
        <v>0</v>
      </c>
      <c r="AJ208" s="186" t="e">
        <f t="shared" si="118"/>
        <v>#DIV/0!</v>
      </c>
      <c r="AK208" s="186">
        <f>'Core Indicators'!HZ224</f>
        <v>0</v>
      </c>
      <c r="AL208" s="186">
        <f>'Core Indicators'!IH224</f>
        <v>0</v>
      </c>
      <c r="AM208" s="186">
        <f>'Core Indicators'!IP224</f>
        <v>0</v>
      </c>
      <c r="AN208" s="186" t="e">
        <f t="shared" si="119"/>
        <v>#DIV/0!</v>
      </c>
    </row>
    <row r="209" spans="1:40" x14ac:dyDescent="0.25">
      <c r="A209" s="205">
        <f>Lists!C:C</f>
        <v>0</v>
      </c>
      <c r="B209" s="251">
        <f t="shared" si="105"/>
        <v>0</v>
      </c>
      <c r="C209" s="165">
        <f t="shared" si="106"/>
        <v>0</v>
      </c>
      <c r="D209" s="274">
        <f t="shared" si="107"/>
        <v>0</v>
      </c>
      <c r="E209" s="205">
        <f>'Core Indicators'!R225</f>
        <v>0</v>
      </c>
      <c r="F209" s="205">
        <f>'Core Indicators'!Z225</f>
        <v>0</v>
      </c>
      <c r="G209" s="165">
        <f t="shared" si="108"/>
        <v>0</v>
      </c>
      <c r="H209" s="205">
        <f>'Core Indicators'!AH225</f>
        <v>0</v>
      </c>
      <c r="I209" s="205">
        <f>'Core Indicators'!AP225</f>
        <v>0</v>
      </c>
      <c r="J209" s="205">
        <f>'Core Indicators'!BN225</f>
        <v>0</v>
      </c>
      <c r="K209" s="205">
        <f t="shared" si="109"/>
        <v>0</v>
      </c>
      <c r="L209" s="251">
        <f t="shared" si="110"/>
        <v>0</v>
      </c>
      <c r="M209" s="274" t="e">
        <f t="shared" si="111"/>
        <v>#DIV/0!</v>
      </c>
      <c r="N209" s="206">
        <f>'Core Indicators'!DJ225</f>
        <v>0</v>
      </c>
      <c r="O209" s="206">
        <f>'Core Indicators'!DR225</f>
        <v>0</v>
      </c>
      <c r="P209" s="206">
        <f>'Core Indicators'!DZ225</f>
        <v>0</v>
      </c>
      <c r="Q209" s="206">
        <f>'Core Indicators'!EH225</f>
        <v>0</v>
      </c>
      <c r="R209" s="206">
        <f>'Core Indicators'!EP225</f>
        <v>0</v>
      </c>
      <c r="S209" s="165">
        <f t="shared" si="112"/>
        <v>0</v>
      </c>
      <c r="T209" s="165" t="e">
        <f t="shared" si="113"/>
        <v>#DIV/0!</v>
      </c>
      <c r="U209" s="205">
        <v>1</v>
      </c>
      <c r="V209" s="205">
        <v>1</v>
      </c>
      <c r="W209" s="205">
        <f>'Core Indicators'!EX225</f>
        <v>0</v>
      </c>
      <c r="X209" s="165" t="e">
        <f t="shared" si="114"/>
        <v>#DIV/0!</v>
      </c>
      <c r="Y209" s="205">
        <v>1</v>
      </c>
      <c r="Z209" s="165" t="e">
        <f t="shared" si="115"/>
        <v>#DIV/0!</v>
      </c>
      <c r="AA209" s="205">
        <f>'Core Indicators'!FF225</f>
        <v>0</v>
      </c>
      <c r="AB209" s="205" t="e">
        <f t="shared" si="116"/>
        <v>#DIV/0!</v>
      </c>
      <c r="AC209" s="186">
        <f>'Core Indicators'!GD225</f>
        <v>0</v>
      </c>
      <c r="AD209" s="186">
        <f>'Core Indicators'!GL225</f>
        <v>0</v>
      </c>
      <c r="AE209" s="186">
        <f>'Core Indicators'!GT225</f>
        <v>0</v>
      </c>
      <c r="AF209" s="186">
        <f>'Core Indicators'!HB225</f>
        <v>0</v>
      </c>
      <c r="AG209" s="186" t="e">
        <f t="shared" si="117"/>
        <v>#DIV/0!</v>
      </c>
      <c r="AH209" s="186">
        <f>'Core Indicators'!HJ225</f>
        <v>0</v>
      </c>
      <c r="AI209" s="186">
        <f>'Core Indicators'!HR225</f>
        <v>0</v>
      </c>
      <c r="AJ209" s="186" t="e">
        <f t="shared" si="118"/>
        <v>#DIV/0!</v>
      </c>
      <c r="AK209" s="186">
        <f>'Core Indicators'!HZ225</f>
        <v>0</v>
      </c>
      <c r="AL209" s="186">
        <f>'Core Indicators'!IH225</f>
        <v>0</v>
      </c>
      <c r="AM209" s="186">
        <f>'Core Indicators'!IP225</f>
        <v>0</v>
      </c>
      <c r="AN209" s="186" t="e">
        <f t="shared" si="119"/>
        <v>#DIV/0!</v>
      </c>
    </row>
    <row r="210" spans="1:40" x14ac:dyDescent="0.25">
      <c r="A210" s="205">
        <f>Lists!C:C</f>
        <v>0</v>
      </c>
      <c r="B210" s="251">
        <f t="shared" si="105"/>
        <v>0</v>
      </c>
      <c r="C210" s="165">
        <f t="shared" si="106"/>
        <v>0</v>
      </c>
      <c r="D210" s="274">
        <f t="shared" si="107"/>
        <v>0</v>
      </c>
      <c r="E210" s="205">
        <f>'Core Indicators'!R226</f>
        <v>0</v>
      </c>
      <c r="F210" s="205">
        <f>'Core Indicators'!Z226</f>
        <v>0</v>
      </c>
      <c r="G210" s="165">
        <f t="shared" si="108"/>
        <v>0</v>
      </c>
      <c r="H210" s="205">
        <f>'Core Indicators'!AH226</f>
        <v>0</v>
      </c>
      <c r="I210" s="205">
        <f>'Core Indicators'!AP226</f>
        <v>0</v>
      </c>
      <c r="J210" s="205">
        <f>'Core Indicators'!BN226</f>
        <v>0</v>
      </c>
      <c r="K210" s="205">
        <f t="shared" si="109"/>
        <v>0</v>
      </c>
      <c r="L210" s="251">
        <f t="shared" si="110"/>
        <v>0</v>
      </c>
      <c r="M210" s="274" t="e">
        <f t="shared" si="111"/>
        <v>#DIV/0!</v>
      </c>
      <c r="N210" s="206">
        <f>'Core Indicators'!DJ226</f>
        <v>0</v>
      </c>
      <c r="O210" s="206">
        <f>'Core Indicators'!DR226</f>
        <v>0</v>
      </c>
      <c r="P210" s="206">
        <f>'Core Indicators'!DZ226</f>
        <v>0</v>
      </c>
      <c r="Q210" s="206">
        <f>'Core Indicators'!EH226</f>
        <v>0</v>
      </c>
      <c r="R210" s="206">
        <f>'Core Indicators'!EP226</f>
        <v>0</v>
      </c>
      <c r="S210" s="165">
        <f t="shared" si="112"/>
        <v>0</v>
      </c>
      <c r="T210" s="165" t="e">
        <f t="shared" si="113"/>
        <v>#DIV/0!</v>
      </c>
      <c r="U210" s="205">
        <v>1</v>
      </c>
      <c r="V210" s="205">
        <v>1</v>
      </c>
      <c r="W210" s="205">
        <f>'Core Indicators'!EX226</f>
        <v>0</v>
      </c>
      <c r="X210" s="165" t="e">
        <f t="shared" si="114"/>
        <v>#DIV/0!</v>
      </c>
      <c r="Y210" s="205">
        <v>1</v>
      </c>
      <c r="Z210" s="165" t="e">
        <f t="shared" si="115"/>
        <v>#DIV/0!</v>
      </c>
      <c r="AA210" s="205">
        <f>'Core Indicators'!FF226</f>
        <v>0</v>
      </c>
      <c r="AB210" s="205" t="e">
        <f t="shared" si="116"/>
        <v>#DIV/0!</v>
      </c>
      <c r="AC210" s="186">
        <f>'Core Indicators'!GD226</f>
        <v>0</v>
      </c>
      <c r="AD210" s="186">
        <f>'Core Indicators'!GL226</f>
        <v>0</v>
      </c>
      <c r="AE210" s="186">
        <f>'Core Indicators'!GT226</f>
        <v>0</v>
      </c>
      <c r="AF210" s="186">
        <f>'Core Indicators'!HB226</f>
        <v>0</v>
      </c>
      <c r="AG210" s="186" t="e">
        <f t="shared" si="117"/>
        <v>#DIV/0!</v>
      </c>
      <c r="AH210" s="186">
        <f>'Core Indicators'!HJ226</f>
        <v>0</v>
      </c>
      <c r="AI210" s="186">
        <f>'Core Indicators'!HR226</f>
        <v>0</v>
      </c>
      <c r="AJ210" s="186" t="e">
        <f t="shared" si="118"/>
        <v>#DIV/0!</v>
      </c>
      <c r="AK210" s="186">
        <f>'Core Indicators'!HZ226</f>
        <v>0</v>
      </c>
      <c r="AL210" s="186">
        <f>'Core Indicators'!IH226</f>
        <v>0</v>
      </c>
      <c r="AM210" s="186">
        <f>'Core Indicators'!IP226</f>
        <v>0</v>
      </c>
      <c r="AN210" s="186" t="e">
        <f t="shared" si="119"/>
        <v>#DIV/0!</v>
      </c>
    </row>
    <row r="211" spans="1:40" x14ac:dyDescent="0.25">
      <c r="A211" s="205">
        <f>Lists!C:C</f>
        <v>0</v>
      </c>
      <c r="B211" s="251">
        <f t="shared" si="105"/>
        <v>0</v>
      </c>
      <c r="C211" s="165">
        <f t="shared" si="106"/>
        <v>0</v>
      </c>
      <c r="D211" s="274">
        <f t="shared" si="107"/>
        <v>0</v>
      </c>
      <c r="E211" s="205">
        <f>'Core Indicators'!R227</f>
        <v>0</v>
      </c>
      <c r="F211" s="205">
        <f>'Core Indicators'!Z227</f>
        <v>0</v>
      </c>
      <c r="G211" s="165">
        <f t="shared" si="108"/>
        <v>0</v>
      </c>
      <c r="H211" s="205">
        <f>'Core Indicators'!AH227</f>
        <v>0</v>
      </c>
      <c r="I211" s="205">
        <f>'Core Indicators'!AP227</f>
        <v>0</v>
      </c>
      <c r="J211" s="205">
        <f>'Core Indicators'!BN227</f>
        <v>0</v>
      </c>
      <c r="K211" s="205">
        <f t="shared" si="109"/>
        <v>0</v>
      </c>
      <c r="L211" s="251">
        <f t="shared" si="110"/>
        <v>0</v>
      </c>
      <c r="M211" s="274" t="e">
        <f t="shared" si="111"/>
        <v>#DIV/0!</v>
      </c>
      <c r="N211" s="206">
        <f>'Core Indicators'!DJ227</f>
        <v>0</v>
      </c>
      <c r="O211" s="206">
        <f>'Core Indicators'!DR227</f>
        <v>0</v>
      </c>
      <c r="P211" s="206">
        <f>'Core Indicators'!DZ227</f>
        <v>0</v>
      </c>
      <c r="Q211" s="206">
        <f>'Core Indicators'!EH227</f>
        <v>0</v>
      </c>
      <c r="R211" s="206">
        <f>'Core Indicators'!EP227</f>
        <v>0</v>
      </c>
      <c r="S211" s="165">
        <f t="shared" si="112"/>
        <v>0</v>
      </c>
      <c r="T211" s="165" t="e">
        <f t="shared" si="113"/>
        <v>#DIV/0!</v>
      </c>
      <c r="U211" s="205">
        <v>1</v>
      </c>
      <c r="V211" s="205">
        <v>1</v>
      </c>
      <c r="W211" s="205">
        <f>'Core Indicators'!EX227</f>
        <v>0</v>
      </c>
      <c r="X211" s="165" t="e">
        <f t="shared" si="114"/>
        <v>#DIV/0!</v>
      </c>
      <c r="Y211" s="205">
        <v>1</v>
      </c>
      <c r="Z211" s="165" t="e">
        <f t="shared" si="115"/>
        <v>#DIV/0!</v>
      </c>
      <c r="AA211" s="205">
        <f>'Core Indicators'!FF227</f>
        <v>0</v>
      </c>
      <c r="AB211" s="205" t="e">
        <f t="shared" si="116"/>
        <v>#DIV/0!</v>
      </c>
      <c r="AC211" s="186">
        <f>'Core Indicators'!GD227</f>
        <v>0</v>
      </c>
      <c r="AD211" s="186">
        <f>'Core Indicators'!GL227</f>
        <v>0</v>
      </c>
      <c r="AE211" s="186">
        <f>'Core Indicators'!GT227</f>
        <v>0</v>
      </c>
      <c r="AF211" s="186">
        <f>'Core Indicators'!HB227</f>
        <v>0</v>
      </c>
      <c r="AG211" s="186" t="e">
        <f t="shared" si="117"/>
        <v>#DIV/0!</v>
      </c>
      <c r="AH211" s="186">
        <f>'Core Indicators'!HJ227</f>
        <v>0</v>
      </c>
      <c r="AI211" s="186">
        <f>'Core Indicators'!HR227</f>
        <v>0</v>
      </c>
      <c r="AJ211" s="186" t="e">
        <f t="shared" si="118"/>
        <v>#DIV/0!</v>
      </c>
      <c r="AK211" s="186">
        <f>'Core Indicators'!HZ227</f>
        <v>0</v>
      </c>
      <c r="AL211" s="186">
        <f>'Core Indicators'!IH227</f>
        <v>0</v>
      </c>
      <c r="AM211" s="186">
        <f>'Core Indicators'!IP227</f>
        <v>0</v>
      </c>
      <c r="AN211" s="186" t="e">
        <f t="shared" si="119"/>
        <v>#DIV/0!</v>
      </c>
    </row>
    <row r="212" spans="1:40" x14ac:dyDescent="0.25">
      <c r="A212" s="205">
        <f>Lists!C:C</f>
        <v>0</v>
      </c>
      <c r="B212" s="251">
        <f t="shared" si="105"/>
        <v>0</v>
      </c>
      <c r="C212" s="165">
        <f t="shared" si="106"/>
        <v>0</v>
      </c>
      <c r="D212" s="274">
        <f t="shared" si="107"/>
        <v>0</v>
      </c>
      <c r="E212" s="205">
        <f>'Core Indicators'!R228</f>
        <v>0</v>
      </c>
      <c r="F212" s="205">
        <f>'Core Indicators'!Z228</f>
        <v>0</v>
      </c>
      <c r="G212" s="165">
        <f t="shared" si="108"/>
        <v>0</v>
      </c>
      <c r="H212" s="205">
        <f>'Core Indicators'!AH228</f>
        <v>0</v>
      </c>
      <c r="I212" s="205">
        <f>'Core Indicators'!AP228</f>
        <v>0</v>
      </c>
      <c r="J212" s="205">
        <f>'Core Indicators'!BN228</f>
        <v>0</v>
      </c>
      <c r="K212" s="205">
        <f t="shared" si="109"/>
        <v>0</v>
      </c>
      <c r="L212" s="251">
        <f t="shared" si="110"/>
        <v>0</v>
      </c>
      <c r="M212" s="274" t="e">
        <f t="shared" si="111"/>
        <v>#DIV/0!</v>
      </c>
      <c r="N212" s="206">
        <f>'Core Indicators'!DJ228</f>
        <v>0</v>
      </c>
      <c r="O212" s="206">
        <f>'Core Indicators'!DR228</f>
        <v>0</v>
      </c>
      <c r="P212" s="206">
        <f>'Core Indicators'!DZ228</f>
        <v>0</v>
      </c>
      <c r="Q212" s="206">
        <f>'Core Indicators'!EH228</f>
        <v>0</v>
      </c>
      <c r="R212" s="206">
        <f>'Core Indicators'!EP228</f>
        <v>0</v>
      </c>
      <c r="S212" s="165">
        <f t="shared" si="112"/>
        <v>0</v>
      </c>
      <c r="T212" s="165" t="e">
        <f t="shared" si="113"/>
        <v>#DIV/0!</v>
      </c>
      <c r="U212" s="205">
        <v>1</v>
      </c>
      <c r="V212" s="205">
        <v>1</v>
      </c>
      <c r="W212" s="205">
        <f>'Core Indicators'!EX228</f>
        <v>0</v>
      </c>
      <c r="X212" s="165" t="e">
        <f t="shared" si="114"/>
        <v>#DIV/0!</v>
      </c>
      <c r="Y212" s="205">
        <v>1</v>
      </c>
      <c r="Z212" s="165" t="e">
        <f t="shared" si="115"/>
        <v>#DIV/0!</v>
      </c>
      <c r="AA212" s="205">
        <f>'Core Indicators'!FF228</f>
        <v>0</v>
      </c>
      <c r="AB212" s="205" t="e">
        <f t="shared" si="116"/>
        <v>#DIV/0!</v>
      </c>
      <c r="AC212" s="186">
        <f>'Core Indicators'!GD228</f>
        <v>0</v>
      </c>
      <c r="AD212" s="186">
        <f>'Core Indicators'!GL228</f>
        <v>0</v>
      </c>
      <c r="AE212" s="186">
        <f>'Core Indicators'!GT228</f>
        <v>0</v>
      </c>
      <c r="AF212" s="186">
        <f>'Core Indicators'!HB228</f>
        <v>0</v>
      </c>
      <c r="AG212" s="186" t="e">
        <f t="shared" si="117"/>
        <v>#DIV/0!</v>
      </c>
      <c r="AH212" s="186">
        <f>'Core Indicators'!HJ228</f>
        <v>0</v>
      </c>
      <c r="AI212" s="186">
        <f>'Core Indicators'!HR228</f>
        <v>0</v>
      </c>
      <c r="AJ212" s="186" t="e">
        <f t="shared" si="118"/>
        <v>#DIV/0!</v>
      </c>
      <c r="AK212" s="186">
        <f>'Core Indicators'!HZ228</f>
        <v>0</v>
      </c>
      <c r="AL212" s="186">
        <f>'Core Indicators'!IH228</f>
        <v>0</v>
      </c>
      <c r="AM212" s="186">
        <f>'Core Indicators'!IP228</f>
        <v>0</v>
      </c>
      <c r="AN212" s="186" t="e">
        <f t="shared" si="119"/>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41"/>
  <sheetViews>
    <sheetView workbookViewId="0">
      <selection activeCell="B9" sqref="B9"/>
    </sheetView>
  </sheetViews>
  <sheetFormatPr defaultRowHeight="15" x14ac:dyDescent="0.25"/>
  <cols>
    <col min="2" max="2" width="10.5703125" style="216" bestFit="1" customWidth="1"/>
    <col min="3" max="3" width="9.5703125" style="216" customWidth="1"/>
  </cols>
  <sheetData>
    <row r="1" spans="1:22" x14ac:dyDescent="0.25">
      <c r="A1" s="317"/>
      <c r="B1" s="297"/>
      <c r="C1" s="297"/>
      <c r="D1" s="297"/>
      <c r="E1" s="297"/>
      <c r="F1" s="297"/>
      <c r="G1" s="297"/>
      <c r="H1" s="297"/>
      <c r="I1" s="297"/>
      <c r="J1" s="297"/>
      <c r="K1" s="297"/>
      <c r="L1" s="297"/>
      <c r="M1" s="297"/>
      <c r="N1" s="297"/>
      <c r="O1" s="297"/>
      <c r="P1" s="297"/>
      <c r="Q1" s="297"/>
      <c r="R1" s="297"/>
      <c r="S1" s="297"/>
      <c r="T1" s="297"/>
      <c r="U1" s="297"/>
      <c r="V1" s="297"/>
    </row>
    <row r="2" spans="1:22" x14ac:dyDescent="0.25">
      <c r="A2" s="207" t="s">
        <v>1</v>
      </c>
      <c r="B2" s="208" t="s">
        <v>7574</v>
      </c>
      <c r="C2" s="208" t="s">
        <v>7190</v>
      </c>
      <c r="D2" s="208" t="s">
        <v>6300</v>
      </c>
      <c r="E2" s="208" t="s">
        <v>7191</v>
      </c>
      <c r="F2" s="208" t="s">
        <v>7194</v>
      </c>
      <c r="G2" s="208" t="s">
        <v>7199</v>
      </c>
      <c r="H2" s="208" t="s">
        <v>7200</v>
      </c>
      <c r="I2" s="208" t="s">
        <v>7201</v>
      </c>
      <c r="J2" s="208" t="s">
        <v>7202</v>
      </c>
      <c r="K2" s="208" t="s">
        <v>7203</v>
      </c>
      <c r="L2" s="208" t="s">
        <v>7145</v>
      </c>
      <c r="M2" s="208" t="s">
        <v>3866</v>
      </c>
      <c r="N2" s="208" t="s">
        <v>3876</v>
      </c>
      <c r="O2" s="208" t="s">
        <v>3868</v>
      </c>
      <c r="P2" s="208" t="s">
        <v>3076</v>
      </c>
      <c r="Q2" s="208" t="s">
        <v>3864</v>
      </c>
      <c r="R2" s="208" t="s">
        <v>3874</v>
      </c>
      <c r="S2" s="208" t="s">
        <v>3870</v>
      </c>
      <c r="T2" s="208" t="s">
        <v>7149</v>
      </c>
      <c r="U2" s="208" t="s">
        <v>3872</v>
      </c>
      <c r="V2" s="208" t="s">
        <v>7575</v>
      </c>
    </row>
    <row r="3" spans="1:22" x14ac:dyDescent="0.25">
      <c r="A3" s="208" t="str">
        <f>Lists!C:C</f>
        <v>AFG001</v>
      </c>
      <c r="B3" s="209">
        <f>_xlfn.DAYS(About!$A$3,'Core Indicators'!U3)</f>
        <v>21</v>
      </c>
      <c r="C3" s="209">
        <f>_xlfn.DAYS(About!$A$3,'Core Indicators'!AC3)</f>
        <v>21</v>
      </c>
      <c r="D3" s="209">
        <f>_xlfn.DAYS(About!$A$3,'Core Indicators'!AK3)</f>
        <v>21</v>
      </c>
      <c r="E3" s="209">
        <f>_xlfn.DAYS(About!$A$3,'Core Indicators'!AS3)</f>
        <v>21</v>
      </c>
      <c r="F3" s="209">
        <f>_xlfn.DAYS(About!$A$3,'Core Indicators'!BQ3)</f>
        <v>21</v>
      </c>
      <c r="G3" s="209">
        <f>_xlfn.DAYS(About!$A$3,'Core Indicators'!DM3)</f>
        <v>21</v>
      </c>
      <c r="H3" s="209">
        <f>_xlfn.DAYS(About!$A$3,'Core Indicators'!DU3)</f>
        <v>21</v>
      </c>
      <c r="I3" s="209">
        <f>_xlfn.DAYS(About!$A$3,'Core Indicators'!EC3)</f>
        <v>21</v>
      </c>
      <c r="J3" s="209">
        <f>_xlfn.DAYS(About!$A$3,'Core Indicators'!EK3)</f>
        <v>21</v>
      </c>
      <c r="K3" s="209">
        <f>_xlfn.DAYS(About!$A$3,'Core Indicators'!ES3)</f>
        <v>21</v>
      </c>
      <c r="L3" s="209">
        <f>_xlfn.DAYS(About!$A$3,'Core Indicators'!FI3)</f>
        <v>369</v>
      </c>
      <c r="M3" s="209">
        <f>_xlfn.DAYS(About!$A$3,'Core Indicators'!GG3)</f>
        <v>103</v>
      </c>
      <c r="N3" s="209">
        <f>_xlfn.DAYS(About!$A$3,'Core Indicators'!GO3)</f>
        <v>103</v>
      </c>
      <c r="O3" s="209">
        <f>_xlfn.DAYS(About!$A$3,'Core Indicators'!GW3)</f>
        <v>103</v>
      </c>
      <c r="P3" s="209">
        <f>_xlfn.DAYS(About!$A$3,'Core Indicators'!HE3)</f>
        <v>103</v>
      </c>
      <c r="Q3" s="209">
        <f>_xlfn.DAYS(About!$A$3,'Core Indicators'!HM3)</f>
        <v>103</v>
      </c>
      <c r="R3" s="209">
        <f>_xlfn.DAYS(About!$A$3,'Core Indicators'!HU3)</f>
        <v>103</v>
      </c>
      <c r="S3" s="209">
        <f>_xlfn.DAYS(About!$A$3,'Core Indicators'!IC3)</f>
        <v>103</v>
      </c>
      <c r="T3" s="209">
        <f>_xlfn.DAYS(About!$A$3,'Core Indicators'!IK3)</f>
        <v>103</v>
      </c>
      <c r="U3" s="209">
        <f>_xlfn.DAYS(About!$A$3,'Core Indicators'!IS3)</f>
        <v>103</v>
      </c>
      <c r="V3" s="209">
        <f t="shared" ref="V3:V34" si="0">AVERAGE(D3:M3)</f>
        <v>64</v>
      </c>
    </row>
    <row r="4" spans="1:22" x14ac:dyDescent="0.25">
      <c r="A4" s="208" t="str">
        <f>Lists!C:C</f>
        <v>AGO002</v>
      </c>
      <c r="B4" s="209">
        <f>_xlfn.DAYS(About!$A$3,'Core Indicators'!U4)</f>
        <v>46</v>
      </c>
      <c r="C4" s="209">
        <f>_xlfn.DAYS(About!$A$3,'Core Indicators'!AC4)</f>
        <v>46</v>
      </c>
      <c r="D4" s="209">
        <f>_xlfn.DAYS(About!$A$3,'Core Indicators'!AK4)</f>
        <v>46</v>
      </c>
      <c r="E4" s="209">
        <f>_xlfn.DAYS(About!$A$3,'Core Indicators'!AS4)</f>
        <v>46</v>
      </c>
      <c r="F4" s="209">
        <f>_xlfn.DAYS(About!$A$3,'Core Indicators'!BQ4)</f>
        <v>46</v>
      </c>
      <c r="G4" s="209">
        <f>_xlfn.DAYS(About!$A$3,'Core Indicators'!DM4)</f>
        <v>46</v>
      </c>
      <c r="H4" s="209">
        <f>_xlfn.DAYS(About!$A$3,'Core Indicators'!DU4)</f>
        <v>46</v>
      </c>
      <c r="I4" s="209">
        <f>_xlfn.DAYS(About!$A$3,'Core Indicators'!EC4)</f>
        <v>46</v>
      </c>
      <c r="J4" s="209">
        <f>_xlfn.DAYS(About!$A$3,'Core Indicators'!EK4)</f>
        <v>46</v>
      </c>
      <c r="K4" s="209">
        <f>_xlfn.DAYS(About!$A$3,'Core Indicators'!ES4)</f>
        <v>46</v>
      </c>
      <c r="L4" s="209">
        <f>_xlfn.DAYS(About!$A$3,'Core Indicators'!FI4)</f>
        <v>42</v>
      </c>
      <c r="M4" s="209">
        <f>_xlfn.DAYS(About!$A$3,'Core Indicators'!GG4)</f>
        <v>46</v>
      </c>
      <c r="N4" s="209">
        <f>_xlfn.DAYS(About!$A$3,'Core Indicators'!GO4)</f>
        <v>46</v>
      </c>
      <c r="O4" s="209">
        <f>_xlfn.DAYS(About!$A$3,'Core Indicators'!GW4)</f>
        <v>46</v>
      </c>
      <c r="P4" s="209">
        <f>_xlfn.DAYS(About!$A$3,'Core Indicators'!HE4)</f>
        <v>46</v>
      </c>
      <c r="Q4" s="209">
        <f>_xlfn.DAYS(About!$A$3,'Core Indicators'!HM4)</f>
        <v>46</v>
      </c>
      <c r="R4" s="209">
        <f>_xlfn.DAYS(About!$A$3,'Core Indicators'!HU4)</f>
        <v>46</v>
      </c>
      <c r="S4" s="209">
        <f>_xlfn.DAYS(About!$A$3,'Core Indicators'!IC4)</f>
        <v>46</v>
      </c>
      <c r="T4" s="209">
        <f>_xlfn.DAYS(About!$A$3,'Core Indicators'!IK4)</f>
        <v>46</v>
      </c>
      <c r="U4" s="209">
        <f>_xlfn.DAYS(About!$A$3,'Core Indicators'!IS4)</f>
        <v>46</v>
      </c>
      <c r="V4" s="209">
        <f t="shared" si="0"/>
        <v>45.6</v>
      </c>
    </row>
    <row r="5" spans="1:22" x14ac:dyDescent="0.25">
      <c r="A5" s="208" t="str">
        <f>Lists!C:C</f>
        <v>ARM002</v>
      </c>
      <c r="B5" s="209">
        <f>_xlfn.DAYS(About!$A$3,'Core Indicators'!U5)</f>
        <v>432</v>
      </c>
      <c r="C5" s="209">
        <f>_xlfn.DAYS(About!$A$3,'Core Indicators'!AC5)</f>
        <v>280</v>
      </c>
      <c r="D5" s="209">
        <f>_xlfn.DAYS(About!$A$3,'Core Indicators'!AK5)</f>
        <v>280</v>
      </c>
      <c r="E5" s="209">
        <f>_xlfn.DAYS(About!$A$3,'Core Indicators'!AS5)</f>
        <v>280</v>
      </c>
      <c r="F5" s="209">
        <f>_xlfn.DAYS(About!$A$3,'Core Indicators'!BQ5)</f>
        <v>179</v>
      </c>
      <c r="G5" s="209">
        <f>_xlfn.DAYS(About!$A$3,'Core Indicators'!DM5)</f>
        <v>280</v>
      </c>
      <c r="H5" s="209">
        <f>_xlfn.DAYS(About!$A$3,'Core Indicators'!DU5)</f>
        <v>280</v>
      </c>
      <c r="I5" s="209">
        <f>_xlfn.DAYS(About!$A$3,'Core Indicators'!EC5)</f>
        <v>280</v>
      </c>
      <c r="J5" s="209">
        <f>_xlfn.DAYS(About!$A$3,'Core Indicators'!EK5)</f>
        <v>369</v>
      </c>
      <c r="K5" s="209">
        <f>_xlfn.DAYS(About!$A$3,'Core Indicators'!ES5)</f>
        <v>369</v>
      </c>
      <c r="L5" s="209">
        <f>_xlfn.DAYS(About!$A$3,'Core Indicators'!FI5)</f>
        <v>369</v>
      </c>
      <c r="M5" s="209">
        <f>_xlfn.DAYS(About!$A$3,'Core Indicators'!GG5)</f>
        <v>96</v>
      </c>
      <c r="N5" s="209">
        <f>_xlfn.DAYS(About!$A$3,'Core Indicators'!GO5)</f>
        <v>96</v>
      </c>
      <c r="O5" s="209">
        <f>_xlfn.DAYS(About!$A$3,'Core Indicators'!GW5)</f>
        <v>96</v>
      </c>
      <c r="P5" s="209">
        <f>_xlfn.DAYS(About!$A$3,'Core Indicators'!HE5)</f>
        <v>96</v>
      </c>
      <c r="Q5" s="209">
        <f>_xlfn.DAYS(About!$A$3,'Core Indicators'!HM5)</f>
        <v>96</v>
      </c>
      <c r="R5" s="209">
        <f>_xlfn.DAYS(About!$A$3,'Core Indicators'!HU5)</f>
        <v>96</v>
      </c>
      <c r="S5" s="209">
        <f>_xlfn.DAYS(About!$A$3,'Core Indicators'!IC5)</f>
        <v>96</v>
      </c>
      <c r="T5" s="209">
        <f>_xlfn.DAYS(About!$A$3,'Core Indicators'!IK5)</f>
        <v>96</v>
      </c>
      <c r="U5" s="209">
        <f>_xlfn.DAYS(About!$A$3,'Core Indicators'!IS5)</f>
        <v>96</v>
      </c>
      <c r="V5" s="209">
        <f t="shared" si="0"/>
        <v>278.2</v>
      </c>
    </row>
    <row r="6" spans="1:22" x14ac:dyDescent="0.25">
      <c r="A6" s="208" t="str">
        <f>Lists!C:C</f>
        <v>AZE002</v>
      </c>
      <c r="B6" s="209">
        <f>_xlfn.DAYS(About!$A$3,'Core Indicators'!U6)</f>
        <v>453</v>
      </c>
      <c r="C6" s="209">
        <f>_xlfn.DAYS(About!$A$3,'Core Indicators'!AC6)</f>
        <v>410</v>
      </c>
      <c r="D6" s="209">
        <f>_xlfn.DAYS(About!$A$3,'Core Indicators'!AK6)</f>
        <v>410</v>
      </c>
      <c r="E6" s="209">
        <f>_xlfn.DAYS(About!$A$3,'Core Indicators'!AS6)</f>
        <v>323</v>
      </c>
      <c r="F6" s="209">
        <f>_xlfn.DAYS(About!$A$3,'Core Indicators'!BQ6)</f>
        <v>432</v>
      </c>
      <c r="G6" s="209">
        <f>_xlfn.DAYS(About!$A$3,'Core Indicators'!DM6)</f>
        <v>453</v>
      </c>
      <c r="H6" s="209">
        <f>_xlfn.DAYS(About!$A$3,'Core Indicators'!DU6)</f>
        <v>453</v>
      </c>
      <c r="I6" s="209">
        <f>_xlfn.DAYS(About!$A$3,'Core Indicators'!EC6)</f>
        <v>453</v>
      </c>
      <c r="J6" s="209">
        <f>_xlfn.DAYS(About!$A$3,'Core Indicators'!EK6)</f>
        <v>453</v>
      </c>
      <c r="K6" s="209">
        <f>_xlfn.DAYS(About!$A$3,'Core Indicators'!ES6)</f>
        <v>453</v>
      </c>
      <c r="L6" s="209">
        <f>_xlfn.DAYS(About!$A$3,'Core Indicators'!FI6)</f>
        <v>453</v>
      </c>
      <c r="M6" s="209">
        <f>_xlfn.DAYS(About!$A$3,'Core Indicators'!GG6)</f>
        <v>96</v>
      </c>
      <c r="N6" s="209">
        <f>_xlfn.DAYS(About!$A$3,'Core Indicators'!GO6)</f>
        <v>96</v>
      </c>
      <c r="O6" s="209">
        <f>_xlfn.DAYS(About!$A$3,'Core Indicators'!GW6)</f>
        <v>96</v>
      </c>
      <c r="P6" s="209">
        <f>_xlfn.DAYS(About!$A$3,'Core Indicators'!HE6)</f>
        <v>96</v>
      </c>
      <c r="Q6" s="209">
        <f>_xlfn.DAYS(About!$A$3,'Core Indicators'!HM6)</f>
        <v>96</v>
      </c>
      <c r="R6" s="209">
        <f>_xlfn.DAYS(About!$A$3,'Core Indicators'!HU6)</f>
        <v>96</v>
      </c>
      <c r="S6" s="209">
        <f>_xlfn.DAYS(About!$A$3,'Core Indicators'!IC6)</f>
        <v>96</v>
      </c>
      <c r="T6" s="209">
        <f>_xlfn.DAYS(About!$A$3,'Core Indicators'!IK6)</f>
        <v>96</v>
      </c>
      <c r="U6" s="209">
        <f>_xlfn.DAYS(About!$A$3,'Core Indicators'!IS6)</f>
        <v>96</v>
      </c>
      <c r="V6" s="209">
        <f t="shared" si="0"/>
        <v>397.9</v>
      </c>
    </row>
    <row r="7" spans="1:22" x14ac:dyDescent="0.25">
      <c r="A7" s="208" t="str">
        <f>Lists!C:C</f>
        <v>BDI001</v>
      </c>
      <c r="B7" s="209">
        <f>_xlfn.DAYS(About!$A$3,'Core Indicators'!U7)</f>
        <v>482</v>
      </c>
      <c r="C7" s="209">
        <f>_xlfn.DAYS(About!$A$3,'Core Indicators'!AC7)</f>
        <v>313</v>
      </c>
      <c r="D7" s="209">
        <f>_xlfn.DAYS(About!$A$3,'Core Indicators'!AK7)</f>
        <v>313</v>
      </c>
      <c r="E7" s="209">
        <f>_xlfn.DAYS(About!$A$3,'Core Indicators'!AS7)</f>
        <v>313</v>
      </c>
      <c r="F7" s="209">
        <f>_xlfn.DAYS(About!$A$3,'Core Indicators'!BQ7)</f>
        <v>313</v>
      </c>
      <c r="G7" s="209">
        <f>_xlfn.DAYS(About!$A$3,'Core Indicators'!DM7)</f>
        <v>313</v>
      </c>
      <c r="H7" s="209">
        <f>_xlfn.DAYS(About!$A$3,'Core Indicators'!DU7)</f>
        <v>313</v>
      </c>
      <c r="I7" s="209">
        <f>_xlfn.DAYS(About!$A$3,'Core Indicators'!EC7)</f>
        <v>313</v>
      </c>
      <c r="J7" s="209">
        <f>_xlfn.DAYS(About!$A$3,'Core Indicators'!EK7)</f>
        <v>313</v>
      </c>
      <c r="K7" s="209">
        <f>_xlfn.DAYS(About!$A$3,'Core Indicators'!ES7)</f>
        <v>313</v>
      </c>
      <c r="L7" s="209">
        <f>_xlfn.DAYS(About!$A$3,'Core Indicators'!FI7)</f>
        <v>1069</v>
      </c>
      <c r="M7" s="209">
        <f>_xlfn.DAYS(About!$A$3,'Core Indicators'!GG7)</f>
        <v>94</v>
      </c>
      <c r="N7" s="209">
        <f>_xlfn.DAYS(About!$A$3,'Core Indicators'!GO7)</f>
        <v>94</v>
      </c>
      <c r="O7" s="209">
        <f>_xlfn.DAYS(About!$A$3,'Core Indicators'!GW7)</f>
        <v>94</v>
      </c>
      <c r="P7" s="209">
        <f>_xlfn.DAYS(About!$A$3,'Core Indicators'!HE7)</f>
        <v>94</v>
      </c>
      <c r="Q7" s="209">
        <f>_xlfn.DAYS(About!$A$3,'Core Indicators'!HM7)</f>
        <v>94</v>
      </c>
      <c r="R7" s="209">
        <f>_xlfn.DAYS(About!$A$3,'Core Indicators'!HU7)</f>
        <v>94</v>
      </c>
      <c r="S7" s="209">
        <f>_xlfn.DAYS(About!$A$3,'Core Indicators'!IC7)</f>
        <v>94</v>
      </c>
      <c r="T7" s="209">
        <f>_xlfn.DAYS(About!$A$3,'Core Indicators'!IK7)</f>
        <v>94</v>
      </c>
      <c r="U7" s="209">
        <f>_xlfn.DAYS(About!$A$3,'Core Indicators'!IS7)</f>
        <v>94</v>
      </c>
      <c r="V7" s="209">
        <f t="shared" si="0"/>
        <v>366.7</v>
      </c>
    </row>
    <row r="8" spans="1:22" x14ac:dyDescent="0.25">
      <c r="A8" s="208" t="str">
        <f>Lists!C:C</f>
        <v>BFA002</v>
      </c>
      <c r="B8" s="209">
        <f>_xlfn.DAYS(About!$A$3,'Core Indicators'!U8)</f>
        <v>215</v>
      </c>
      <c r="C8" s="209">
        <f>_xlfn.DAYS(About!$A$3,'Core Indicators'!AC8)</f>
        <v>215</v>
      </c>
      <c r="D8" s="209">
        <f>_xlfn.DAYS(About!$A$3,'Core Indicators'!AK8)</f>
        <v>215</v>
      </c>
      <c r="E8" s="209">
        <f>_xlfn.DAYS(About!$A$3,'Core Indicators'!AS8)</f>
        <v>25</v>
      </c>
      <c r="F8" s="209">
        <f>_xlfn.DAYS(About!$A$3,'Core Indicators'!BQ8)</f>
        <v>25</v>
      </c>
      <c r="G8" s="209">
        <f>_xlfn.DAYS(About!$A$3,'Core Indicators'!DM8)</f>
        <v>215</v>
      </c>
      <c r="H8" s="209">
        <f>_xlfn.DAYS(About!$A$3,'Core Indicators'!DU8)</f>
        <v>215</v>
      </c>
      <c r="I8" s="209">
        <f>_xlfn.DAYS(About!$A$3,'Core Indicators'!EC8)</f>
        <v>215</v>
      </c>
      <c r="J8" s="209">
        <f>_xlfn.DAYS(About!$A$3,'Core Indicators'!EK8)</f>
        <v>215</v>
      </c>
      <c r="K8" s="209">
        <f>_xlfn.DAYS(About!$A$3,'Core Indicators'!ES8)</f>
        <v>215</v>
      </c>
      <c r="L8" s="209">
        <f>_xlfn.DAYS(About!$A$3,'Core Indicators'!FI8)</f>
        <v>1081</v>
      </c>
      <c r="M8" s="209">
        <f>_xlfn.DAYS(About!$A$3,'Core Indicators'!GG8)</f>
        <v>96</v>
      </c>
      <c r="N8" s="209">
        <f>_xlfn.DAYS(About!$A$3,'Core Indicators'!GO8)</f>
        <v>96</v>
      </c>
      <c r="O8" s="209">
        <f>_xlfn.DAYS(About!$A$3,'Core Indicators'!GW8)</f>
        <v>96</v>
      </c>
      <c r="P8" s="209">
        <f>_xlfn.DAYS(About!$A$3,'Core Indicators'!HE8)</f>
        <v>96</v>
      </c>
      <c r="Q8" s="209">
        <f>_xlfn.DAYS(About!$A$3,'Core Indicators'!HM8)</f>
        <v>97</v>
      </c>
      <c r="R8" s="209">
        <f>_xlfn.DAYS(About!$A$3,'Core Indicators'!HU8)</f>
        <v>96</v>
      </c>
      <c r="S8" s="209">
        <f>_xlfn.DAYS(About!$A$3,'Core Indicators'!IC8)</f>
        <v>96</v>
      </c>
      <c r="T8" s="209">
        <f>_xlfn.DAYS(About!$A$3,'Core Indicators'!IK8)</f>
        <v>96</v>
      </c>
      <c r="U8" s="209">
        <f>_xlfn.DAYS(About!$A$3,'Core Indicators'!IS8)</f>
        <v>96</v>
      </c>
      <c r="V8" s="209">
        <f t="shared" si="0"/>
        <v>251.7</v>
      </c>
    </row>
    <row r="9" spans="1:22" x14ac:dyDescent="0.25">
      <c r="A9" s="208" t="str">
        <f>Lists!C:C</f>
        <v>BGD002</v>
      </c>
      <c r="B9" s="209">
        <f>_xlfn.DAYS(About!$A$3,'Core Indicators'!U9)</f>
        <v>369</v>
      </c>
      <c r="C9" s="209">
        <f>_xlfn.DAYS(About!$A$3,'Core Indicators'!AC9)</f>
        <v>7</v>
      </c>
      <c r="D9" s="209">
        <f>_xlfn.DAYS(About!$A$3,'Core Indicators'!AK9)</f>
        <v>7</v>
      </c>
      <c r="E9" s="209">
        <f>_xlfn.DAYS(About!$A$3,'Core Indicators'!AS9)</f>
        <v>7</v>
      </c>
      <c r="F9" s="209">
        <f>_xlfn.DAYS(About!$A$3,'Core Indicators'!BQ9)</f>
        <v>77</v>
      </c>
      <c r="G9" s="209">
        <f>_xlfn.DAYS(About!$A$3,'Core Indicators'!DM9)</f>
        <v>126</v>
      </c>
      <c r="H9" s="209">
        <f>_xlfn.DAYS(About!$A$3,'Core Indicators'!DU9)</f>
        <v>7</v>
      </c>
      <c r="I9" s="209">
        <f>_xlfn.DAYS(About!$A$3,'Core Indicators'!EC9)</f>
        <v>133</v>
      </c>
      <c r="J9" s="209">
        <f>_xlfn.DAYS(About!$A$3,'Core Indicators'!EK9)</f>
        <v>126</v>
      </c>
      <c r="K9" s="209">
        <f>_xlfn.DAYS(About!$A$3,'Core Indicators'!ES9)</f>
        <v>126</v>
      </c>
      <c r="L9" s="209">
        <f>_xlfn.DAYS(About!$A$3,'Core Indicators'!FI9)</f>
        <v>672</v>
      </c>
      <c r="M9" s="209">
        <f>_xlfn.DAYS(About!$A$3,'Core Indicators'!GG9)</f>
        <v>99</v>
      </c>
      <c r="N9" s="209">
        <f>_xlfn.DAYS(About!$A$3,'Core Indicators'!GO9)</f>
        <v>99</v>
      </c>
      <c r="O9" s="209">
        <f>_xlfn.DAYS(About!$A$3,'Core Indicators'!GW9)</f>
        <v>99</v>
      </c>
      <c r="P9" s="209">
        <f>_xlfn.DAYS(About!$A$3,'Core Indicators'!HE9)</f>
        <v>237</v>
      </c>
      <c r="Q9" s="209">
        <f>_xlfn.DAYS(About!$A$3,'Core Indicators'!HM9)</f>
        <v>103</v>
      </c>
      <c r="R9" s="209">
        <f>_xlfn.DAYS(About!$A$3,'Core Indicators'!HU9)</f>
        <v>103</v>
      </c>
      <c r="S9" s="209">
        <f>_xlfn.DAYS(About!$A$3,'Core Indicators'!IC9)</f>
        <v>99</v>
      </c>
      <c r="T9" s="209">
        <f>_xlfn.DAYS(About!$A$3,'Core Indicators'!IK9)</f>
        <v>99</v>
      </c>
      <c r="U9" s="209">
        <f>_xlfn.DAYS(About!$A$3,'Core Indicators'!IS9)</f>
        <v>99</v>
      </c>
      <c r="V9" s="209">
        <f t="shared" si="0"/>
        <v>138</v>
      </c>
    </row>
    <row r="10" spans="1:22" x14ac:dyDescent="0.25">
      <c r="A10" s="208" t="str">
        <f>Lists!C:C</f>
        <v>BRA001</v>
      </c>
      <c r="B10" s="209">
        <f>_xlfn.DAYS(About!$A$3,'Core Indicators'!U10)</f>
        <v>24</v>
      </c>
      <c r="C10" s="209">
        <f>_xlfn.DAYS(About!$A$3,'Core Indicators'!AC10)</f>
        <v>24</v>
      </c>
      <c r="D10" s="209">
        <f>_xlfn.DAYS(About!$A$3,'Core Indicators'!AK10)</f>
        <v>24</v>
      </c>
      <c r="E10" s="209">
        <f>_xlfn.DAYS(About!$A$3,'Core Indicators'!AS10)</f>
        <v>24</v>
      </c>
      <c r="F10" s="209">
        <f>_xlfn.DAYS(About!$A$3,'Core Indicators'!BQ10)</f>
        <v>24</v>
      </c>
      <c r="G10" s="209">
        <f>_xlfn.DAYS(About!$A$3,'Core Indicators'!DM10)</f>
        <v>24</v>
      </c>
      <c r="H10" s="209">
        <f>_xlfn.DAYS(About!$A$3,'Core Indicators'!DU10)</f>
        <v>24</v>
      </c>
      <c r="I10" s="209">
        <f>_xlfn.DAYS(About!$A$3,'Core Indicators'!EC10)</f>
        <v>24</v>
      </c>
      <c r="J10" s="209">
        <f>_xlfn.DAYS(About!$A$3,'Core Indicators'!EK10)</f>
        <v>24</v>
      </c>
      <c r="K10" s="209">
        <f>_xlfn.DAYS(About!$A$3,'Core Indicators'!ES10)</f>
        <v>24</v>
      </c>
      <c r="L10" s="209">
        <f>_xlfn.DAYS(About!$A$3,'Core Indicators'!FI10)</f>
        <v>24</v>
      </c>
      <c r="M10" s="209">
        <f>_xlfn.DAYS(About!$A$3,'Core Indicators'!GG10)</f>
        <v>24</v>
      </c>
      <c r="N10" s="209">
        <f>_xlfn.DAYS(About!$A$3,'Core Indicators'!GO10)</f>
        <v>24</v>
      </c>
      <c r="O10" s="209">
        <f>_xlfn.DAYS(About!$A$3,'Core Indicators'!GW10)</f>
        <v>24</v>
      </c>
      <c r="P10" s="209">
        <f>_xlfn.DAYS(About!$A$3,'Core Indicators'!HE10)</f>
        <v>24</v>
      </c>
      <c r="Q10" s="209">
        <f>_xlfn.DAYS(About!$A$3,'Core Indicators'!HM10)</f>
        <v>24</v>
      </c>
      <c r="R10" s="209">
        <f>_xlfn.DAYS(About!$A$3,'Core Indicators'!HU10)</f>
        <v>24</v>
      </c>
      <c r="S10" s="209">
        <f>_xlfn.DAYS(About!$A$3,'Core Indicators'!IC10)</f>
        <v>24</v>
      </c>
      <c r="T10" s="209">
        <f>_xlfn.DAYS(About!$A$3,'Core Indicators'!IK10)</f>
        <v>24</v>
      </c>
      <c r="U10" s="209">
        <f>_xlfn.DAYS(About!$A$3,'Core Indicators'!IS10)</f>
        <v>24</v>
      </c>
      <c r="V10" s="209">
        <f t="shared" si="0"/>
        <v>24</v>
      </c>
    </row>
    <row r="11" spans="1:22" x14ac:dyDescent="0.25">
      <c r="A11" s="208" t="str">
        <f>Lists!C:C</f>
        <v>BRA002</v>
      </c>
      <c r="B11" s="209">
        <f>_xlfn.DAYS(About!$A$3,'Core Indicators'!U11)</f>
        <v>794</v>
      </c>
      <c r="C11" s="209">
        <f>_xlfn.DAYS(About!$A$3,'Core Indicators'!AC11)</f>
        <v>67</v>
      </c>
      <c r="D11" s="209">
        <f>_xlfn.DAYS(About!$A$3,'Core Indicators'!AK11)</f>
        <v>67</v>
      </c>
      <c r="E11" s="209">
        <f>_xlfn.DAYS(About!$A$3,'Core Indicators'!AS11)</f>
        <v>367</v>
      </c>
      <c r="F11" s="209">
        <f>_xlfn.DAYS(About!$A$3,'Core Indicators'!BQ11)</f>
        <v>482</v>
      </c>
      <c r="G11" s="209">
        <f>_xlfn.DAYS(About!$A$3,'Core Indicators'!DM11)</f>
        <v>67</v>
      </c>
      <c r="H11" s="209">
        <f>_xlfn.DAYS(About!$A$3,'Core Indicators'!DU11)</f>
        <v>67</v>
      </c>
      <c r="I11" s="209">
        <f>_xlfn.DAYS(About!$A$3,'Core Indicators'!EC11)</f>
        <v>67</v>
      </c>
      <c r="J11" s="209">
        <f>_xlfn.DAYS(About!$A$3,'Core Indicators'!EK11)</f>
        <v>367</v>
      </c>
      <c r="K11" s="209">
        <f>_xlfn.DAYS(About!$A$3,'Core Indicators'!ES11)</f>
        <v>367</v>
      </c>
      <c r="L11" s="209">
        <f>_xlfn.DAYS(About!$A$3,'Core Indicators'!FI11)</f>
        <v>1081</v>
      </c>
      <c r="M11" s="209">
        <f>_xlfn.DAYS(About!$A$3,'Core Indicators'!GG11)</f>
        <v>95</v>
      </c>
      <c r="N11" s="209">
        <f>_xlfn.DAYS(About!$A$3,'Core Indicators'!GO11)</f>
        <v>95</v>
      </c>
      <c r="O11" s="209">
        <f>_xlfn.DAYS(About!$A$3,'Core Indicators'!GW11)</f>
        <v>95</v>
      </c>
      <c r="P11" s="209">
        <f>_xlfn.DAYS(About!$A$3,'Core Indicators'!HE11)</f>
        <v>95</v>
      </c>
      <c r="Q11" s="209">
        <f>_xlfn.DAYS(About!$A$3,'Core Indicators'!HM11)</f>
        <v>95</v>
      </c>
      <c r="R11" s="209">
        <f>_xlfn.DAYS(About!$A$3,'Core Indicators'!HU11)</f>
        <v>95</v>
      </c>
      <c r="S11" s="209">
        <f>_xlfn.DAYS(About!$A$3,'Core Indicators'!IC11)</f>
        <v>95</v>
      </c>
      <c r="T11" s="209">
        <f>_xlfn.DAYS(About!$A$3,'Core Indicators'!IK11)</f>
        <v>95</v>
      </c>
      <c r="U11" s="209">
        <f>_xlfn.DAYS(About!$A$3,'Core Indicators'!IS11)</f>
        <v>95</v>
      </c>
      <c r="V11" s="209">
        <f t="shared" si="0"/>
        <v>302.7</v>
      </c>
    </row>
    <row r="12" spans="1:22" x14ac:dyDescent="0.25">
      <c r="A12" s="208" t="str">
        <f>Lists!C:C</f>
        <v>BRA003</v>
      </c>
      <c r="B12" s="209">
        <f>_xlfn.DAYS(About!$A$3,'Core Indicators'!U12)</f>
        <v>24</v>
      </c>
      <c r="C12" s="209">
        <f>_xlfn.DAYS(About!$A$3,'Core Indicators'!AC12)</f>
        <v>24</v>
      </c>
      <c r="D12" s="209">
        <f>_xlfn.DAYS(About!$A$3,'Core Indicators'!AK12)</f>
        <v>24</v>
      </c>
      <c r="E12" s="209">
        <f>_xlfn.DAYS(About!$A$3,'Core Indicators'!AS12)</f>
        <v>24</v>
      </c>
      <c r="F12" s="209">
        <f>_xlfn.DAYS(About!$A$3,'Core Indicators'!BQ12)</f>
        <v>24</v>
      </c>
      <c r="G12" s="209">
        <f>_xlfn.DAYS(About!$A$3,'Core Indicators'!DM12)</f>
        <v>24</v>
      </c>
      <c r="H12" s="209">
        <f>_xlfn.DAYS(About!$A$3,'Core Indicators'!DU12)</f>
        <v>24</v>
      </c>
      <c r="I12" s="209">
        <f>_xlfn.DAYS(About!$A$3,'Core Indicators'!EC12)</f>
        <v>24</v>
      </c>
      <c r="J12" s="209">
        <f>_xlfn.DAYS(About!$A$3,'Core Indicators'!EK12)</f>
        <v>24</v>
      </c>
      <c r="K12" s="209">
        <f>_xlfn.DAYS(About!$A$3,'Core Indicators'!ES12)</f>
        <v>24</v>
      </c>
      <c r="L12" s="209">
        <f>_xlfn.DAYS(About!$A$3,'Core Indicators'!FI12)</f>
        <v>24</v>
      </c>
      <c r="M12" s="209">
        <f>_xlfn.DAYS(About!$A$3,'Core Indicators'!GG12)</f>
        <v>24</v>
      </c>
      <c r="N12" s="209">
        <f>_xlfn.DAYS(About!$A$3,'Core Indicators'!GO12)</f>
        <v>24</v>
      </c>
      <c r="O12" s="209">
        <f>_xlfn.DAYS(About!$A$3,'Core Indicators'!GW12)</f>
        <v>24</v>
      </c>
      <c r="P12" s="209">
        <f>_xlfn.DAYS(About!$A$3,'Core Indicators'!HE12)</f>
        <v>24</v>
      </c>
      <c r="Q12" s="209">
        <f>_xlfn.DAYS(About!$A$3,'Core Indicators'!HM12)</f>
        <v>24</v>
      </c>
      <c r="R12" s="209">
        <f>_xlfn.DAYS(About!$A$3,'Core Indicators'!HU12)</f>
        <v>24</v>
      </c>
      <c r="S12" s="209">
        <f>_xlfn.DAYS(About!$A$3,'Core Indicators'!IC12)</f>
        <v>24</v>
      </c>
      <c r="T12" s="209">
        <f>_xlfn.DAYS(About!$A$3,'Core Indicators'!IK12)</f>
        <v>24</v>
      </c>
      <c r="U12" s="209">
        <f>_xlfn.DAYS(About!$A$3,'Core Indicators'!IS12)</f>
        <v>24</v>
      </c>
      <c r="V12" s="209">
        <f t="shared" si="0"/>
        <v>24</v>
      </c>
    </row>
    <row r="13" spans="1:22" x14ac:dyDescent="0.25">
      <c r="A13" s="208" t="str">
        <f>Lists!C:C</f>
        <v>CAF001</v>
      </c>
      <c r="B13" s="209">
        <f>_xlfn.DAYS(About!$A$3,'Core Indicators'!U13)</f>
        <v>1084</v>
      </c>
      <c r="C13" s="209">
        <f>_xlfn.DAYS(About!$A$3,'Core Indicators'!AC13)</f>
        <v>405</v>
      </c>
      <c r="D13" s="209">
        <f>_xlfn.DAYS(About!$A$3,'Core Indicators'!AK13)</f>
        <v>405</v>
      </c>
      <c r="E13" s="209">
        <f>_xlfn.DAYS(About!$A$3,'Core Indicators'!AS13)</f>
        <v>125</v>
      </c>
      <c r="F13" s="209">
        <f>_xlfn.DAYS(About!$A$3,'Core Indicators'!BQ13)</f>
        <v>125</v>
      </c>
      <c r="G13" s="209">
        <f>_xlfn.DAYS(About!$A$3,'Core Indicators'!DM13)</f>
        <v>461</v>
      </c>
      <c r="H13" s="209">
        <f>_xlfn.DAYS(About!$A$3,'Core Indicators'!DU13)</f>
        <v>461</v>
      </c>
      <c r="I13" s="209">
        <f>_xlfn.DAYS(About!$A$3,'Core Indicators'!EC13)</f>
        <v>461</v>
      </c>
      <c r="J13" s="209">
        <f>_xlfn.DAYS(About!$A$3,'Core Indicators'!EK13)</f>
        <v>461</v>
      </c>
      <c r="K13" s="209">
        <f>_xlfn.DAYS(About!$A$3,'Core Indicators'!ES13)</f>
        <v>461</v>
      </c>
      <c r="L13" s="209">
        <f>_xlfn.DAYS(About!$A$3,'Core Indicators'!FI13)</f>
        <v>672</v>
      </c>
      <c r="M13" s="209">
        <f>_xlfn.DAYS(About!$A$3,'Core Indicators'!GG13)</f>
        <v>96</v>
      </c>
      <c r="N13" s="209">
        <f>_xlfn.DAYS(About!$A$3,'Core Indicators'!GO13)</f>
        <v>96</v>
      </c>
      <c r="O13" s="209">
        <f>_xlfn.DAYS(About!$A$3,'Core Indicators'!GW13)</f>
        <v>96</v>
      </c>
      <c r="P13" s="209">
        <f>_xlfn.DAYS(About!$A$3,'Core Indicators'!HE13)</f>
        <v>96</v>
      </c>
      <c r="Q13" s="209">
        <f>_xlfn.DAYS(About!$A$3,'Core Indicators'!HM13)</f>
        <v>96</v>
      </c>
      <c r="R13" s="209">
        <f>_xlfn.DAYS(About!$A$3,'Core Indicators'!HU13)</f>
        <v>96</v>
      </c>
      <c r="S13" s="209">
        <f>_xlfn.DAYS(About!$A$3,'Core Indicators'!IC13)</f>
        <v>96</v>
      </c>
      <c r="T13" s="209">
        <f>_xlfn.DAYS(About!$A$3,'Core Indicators'!IK13)</f>
        <v>96</v>
      </c>
      <c r="U13" s="209">
        <f>_xlfn.DAYS(About!$A$3,'Core Indicators'!IS13)</f>
        <v>96</v>
      </c>
      <c r="V13" s="209">
        <f t="shared" si="0"/>
        <v>372.8</v>
      </c>
    </row>
    <row r="14" spans="1:22" x14ac:dyDescent="0.25">
      <c r="A14" s="208" t="str">
        <f>Lists!C:C</f>
        <v>CMR001</v>
      </c>
      <c r="B14" s="209">
        <f>_xlfn.DAYS(About!$A$3,'Core Indicators'!U14)</f>
        <v>246</v>
      </c>
      <c r="C14" s="209">
        <f>_xlfn.DAYS(About!$A$3,'Core Indicators'!AC14)</f>
        <v>246</v>
      </c>
      <c r="D14" s="209">
        <f>_xlfn.DAYS(About!$A$3,'Core Indicators'!AK14)</f>
        <v>246</v>
      </c>
      <c r="E14" s="209">
        <f>_xlfn.DAYS(About!$A$3,'Core Indicators'!AS14)</f>
        <v>70</v>
      </c>
      <c r="F14" s="209">
        <f>_xlfn.DAYS(About!$A$3,'Core Indicators'!BQ14)</f>
        <v>70</v>
      </c>
      <c r="G14" s="209">
        <f>_xlfn.DAYS(About!$A$3,'Core Indicators'!DM14)</f>
        <v>245</v>
      </c>
      <c r="H14" s="209">
        <f>_xlfn.DAYS(About!$A$3,'Core Indicators'!DU14)</f>
        <v>245</v>
      </c>
      <c r="I14" s="209">
        <f>_xlfn.DAYS(About!$A$3,'Core Indicators'!EC14)</f>
        <v>245</v>
      </c>
      <c r="J14" s="209">
        <f>_xlfn.DAYS(About!$A$3,'Core Indicators'!EK14)</f>
        <v>245</v>
      </c>
      <c r="K14" s="209">
        <f>_xlfn.DAYS(About!$A$3,'Core Indicators'!ES14)</f>
        <v>245</v>
      </c>
      <c r="L14" s="209">
        <f>_xlfn.DAYS(About!$A$3,'Core Indicators'!FI14)</f>
        <v>1083</v>
      </c>
      <c r="M14" s="209">
        <f>_xlfn.DAYS(About!$A$3,'Core Indicators'!GG14)</f>
        <v>94</v>
      </c>
      <c r="N14" s="209">
        <f>_xlfn.DAYS(About!$A$3,'Core Indicators'!GO14)</f>
        <v>94</v>
      </c>
      <c r="O14" s="209">
        <f>_xlfn.DAYS(About!$A$3,'Core Indicators'!GW14)</f>
        <v>94</v>
      </c>
      <c r="P14" s="209">
        <f>_xlfn.DAYS(About!$A$3,'Core Indicators'!HE14)</f>
        <v>94</v>
      </c>
      <c r="Q14" s="209">
        <f>_xlfn.DAYS(About!$A$3,'Core Indicators'!HM14)</f>
        <v>94</v>
      </c>
      <c r="R14" s="209">
        <f>_xlfn.DAYS(About!$A$3,'Core Indicators'!HU14)</f>
        <v>94</v>
      </c>
      <c r="S14" s="209">
        <f>_xlfn.DAYS(About!$A$3,'Core Indicators'!IC14)</f>
        <v>94</v>
      </c>
      <c r="T14" s="209">
        <f>_xlfn.DAYS(About!$A$3,'Core Indicators'!IK14)</f>
        <v>94</v>
      </c>
      <c r="U14" s="209">
        <f>_xlfn.DAYS(About!$A$3,'Core Indicators'!IS14)</f>
        <v>94</v>
      </c>
      <c r="V14" s="209">
        <f t="shared" si="0"/>
        <v>278.8</v>
      </c>
    </row>
    <row r="15" spans="1:22" x14ac:dyDescent="0.25">
      <c r="A15" s="208" t="str">
        <f>Lists!C:C</f>
        <v>CMR002</v>
      </c>
      <c r="B15" s="209">
        <f>_xlfn.DAYS(About!$A$3,'Core Indicators'!U15)</f>
        <v>895</v>
      </c>
      <c r="C15" s="209">
        <f>_xlfn.DAYS(About!$A$3,'Core Indicators'!AC15)</f>
        <v>97</v>
      </c>
      <c r="D15" s="209">
        <f>_xlfn.DAYS(About!$A$3,'Core Indicators'!AK15)</f>
        <v>97</v>
      </c>
      <c r="E15" s="209">
        <f>_xlfn.DAYS(About!$A$3,'Core Indicators'!AS15)</f>
        <v>118</v>
      </c>
      <c r="F15" s="209">
        <f>_xlfn.DAYS(About!$A$3,'Core Indicators'!BQ15)</f>
        <v>70</v>
      </c>
      <c r="G15" s="209">
        <f>_xlfn.DAYS(About!$A$3,'Core Indicators'!DM15)</f>
        <v>118</v>
      </c>
      <c r="H15" s="209">
        <f>_xlfn.DAYS(About!$A$3,'Core Indicators'!DU15)</f>
        <v>118</v>
      </c>
      <c r="I15" s="209">
        <f>_xlfn.DAYS(About!$A$3,'Core Indicators'!EC15)</f>
        <v>118</v>
      </c>
      <c r="J15" s="209">
        <f>_xlfn.DAYS(About!$A$3,'Core Indicators'!EK15)</f>
        <v>118</v>
      </c>
      <c r="K15" s="209">
        <f>_xlfn.DAYS(About!$A$3,'Core Indicators'!ES15)</f>
        <v>118</v>
      </c>
      <c r="L15" s="209">
        <f>_xlfn.DAYS(About!$A$3,'Core Indicators'!FI15)</f>
        <v>1008</v>
      </c>
      <c r="M15" s="209">
        <f>_xlfn.DAYS(About!$A$3,'Core Indicators'!GG15)</f>
        <v>95</v>
      </c>
      <c r="N15" s="209">
        <f>_xlfn.DAYS(About!$A$3,'Core Indicators'!GO15)</f>
        <v>95</v>
      </c>
      <c r="O15" s="209">
        <f>_xlfn.DAYS(About!$A$3,'Core Indicators'!GW15)</f>
        <v>95</v>
      </c>
      <c r="P15" s="209">
        <f>_xlfn.DAYS(About!$A$3,'Core Indicators'!HE15)</f>
        <v>95</v>
      </c>
      <c r="Q15" s="209">
        <f>_xlfn.DAYS(About!$A$3,'Core Indicators'!HM15)</f>
        <v>95</v>
      </c>
      <c r="R15" s="209">
        <f>_xlfn.DAYS(About!$A$3,'Core Indicators'!HU15)</f>
        <v>95</v>
      </c>
      <c r="S15" s="209">
        <f>_xlfn.DAYS(About!$A$3,'Core Indicators'!IC15)</f>
        <v>95</v>
      </c>
      <c r="T15" s="209">
        <f>_xlfn.DAYS(About!$A$3,'Core Indicators'!IK15)</f>
        <v>95</v>
      </c>
      <c r="U15" s="209">
        <f>_xlfn.DAYS(About!$A$3,'Core Indicators'!IS15)</f>
        <v>95</v>
      </c>
      <c r="V15" s="209">
        <f t="shared" si="0"/>
        <v>197.8</v>
      </c>
    </row>
    <row r="16" spans="1:22" x14ac:dyDescent="0.25">
      <c r="A16" s="208" t="str">
        <f>Lists!C:C</f>
        <v>CMR003</v>
      </c>
      <c r="B16" s="209">
        <f>_xlfn.DAYS(About!$A$3,'Core Indicators'!U16)</f>
        <v>1083</v>
      </c>
      <c r="C16" s="209">
        <f>_xlfn.DAYS(About!$A$3,'Core Indicators'!AC16)</f>
        <v>340</v>
      </c>
      <c r="D16" s="209">
        <f>_xlfn.DAYS(About!$A$3,'Core Indicators'!AK16)</f>
        <v>340</v>
      </c>
      <c r="E16" s="209">
        <f>_xlfn.DAYS(About!$A$3,'Core Indicators'!AS16)</f>
        <v>311</v>
      </c>
      <c r="F16" s="209">
        <f>_xlfn.DAYS(About!$A$3,'Core Indicators'!BQ16)</f>
        <v>311</v>
      </c>
      <c r="G16" s="209">
        <f>_xlfn.DAYS(About!$A$3,'Core Indicators'!DM16)</f>
        <v>340</v>
      </c>
      <c r="H16" s="209">
        <f>_xlfn.DAYS(About!$A$3,'Core Indicators'!DU16)</f>
        <v>340</v>
      </c>
      <c r="I16" s="209">
        <f>_xlfn.DAYS(About!$A$3,'Core Indicators'!EC16)</f>
        <v>340</v>
      </c>
      <c r="J16" s="209">
        <f>_xlfn.DAYS(About!$A$3,'Core Indicators'!EK16)</f>
        <v>340</v>
      </c>
      <c r="K16" s="209">
        <f>_xlfn.DAYS(About!$A$3,'Core Indicators'!ES16)</f>
        <v>340</v>
      </c>
      <c r="L16" s="209">
        <f>_xlfn.DAYS(About!$A$3,'Core Indicators'!FI16)</f>
        <v>895</v>
      </c>
      <c r="M16" s="209">
        <f>_xlfn.DAYS(About!$A$3,'Core Indicators'!GG16)</f>
        <v>95</v>
      </c>
      <c r="N16" s="209">
        <f>_xlfn.DAYS(About!$A$3,'Core Indicators'!GO16)</f>
        <v>95</v>
      </c>
      <c r="O16" s="209">
        <f>_xlfn.DAYS(About!$A$3,'Core Indicators'!GW16)</f>
        <v>95</v>
      </c>
      <c r="P16" s="209">
        <f>_xlfn.DAYS(About!$A$3,'Core Indicators'!HE16)</f>
        <v>95</v>
      </c>
      <c r="Q16" s="209">
        <f>_xlfn.DAYS(About!$A$3,'Core Indicators'!HM16)</f>
        <v>95</v>
      </c>
      <c r="R16" s="209">
        <f>_xlfn.DAYS(About!$A$3,'Core Indicators'!HU16)</f>
        <v>95</v>
      </c>
      <c r="S16" s="209">
        <f>_xlfn.DAYS(About!$A$3,'Core Indicators'!IC16)</f>
        <v>95</v>
      </c>
      <c r="T16" s="209">
        <f>_xlfn.DAYS(About!$A$3,'Core Indicators'!IK16)</f>
        <v>95</v>
      </c>
      <c r="U16" s="209">
        <f>_xlfn.DAYS(About!$A$3,'Core Indicators'!IS16)</f>
        <v>95</v>
      </c>
      <c r="V16" s="209">
        <f t="shared" si="0"/>
        <v>365.2</v>
      </c>
    </row>
    <row r="17" spans="1:22" x14ac:dyDescent="0.25">
      <c r="A17" s="208" t="str">
        <f>Lists!C:C</f>
        <v>CMR004</v>
      </c>
      <c r="B17" s="209">
        <f>_xlfn.DAYS(About!$A$3,'Core Indicators'!U17)</f>
        <v>1083</v>
      </c>
      <c r="C17" s="209">
        <f>_xlfn.DAYS(About!$A$3,'Core Indicators'!AC17)</f>
        <v>367</v>
      </c>
      <c r="D17" s="209">
        <f>_xlfn.DAYS(About!$A$3,'Core Indicators'!AK17)</f>
        <v>367</v>
      </c>
      <c r="E17" s="209">
        <f>_xlfn.DAYS(About!$A$3,'Core Indicators'!AS17)</f>
        <v>311</v>
      </c>
      <c r="F17" s="209">
        <f>_xlfn.DAYS(About!$A$3,'Core Indicators'!BQ17)</f>
        <v>367</v>
      </c>
      <c r="G17" s="209">
        <f>_xlfn.DAYS(About!$A$3,'Core Indicators'!DM17)</f>
        <v>367</v>
      </c>
      <c r="H17" s="209">
        <f>_xlfn.DAYS(About!$A$3,'Core Indicators'!DU17)</f>
        <v>367</v>
      </c>
      <c r="I17" s="209">
        <f>_xlfn.DAYS(About!$A$3,'Core Indicators'!EC17)</f>
        <v>367</v>
      </c>
      <c r="J17" s="209">
        <f>_xlfn.DAYS(About!$A$3,'Core Indicators'!EK17)</f>
        <v>367</v>
      </c>
      <c r="K17" s="209">
        <f>_xlfn.DAYS(About!$A$3,'Core Indicators'!ES17)</f>
        <v>367</v>
      </c>
      <c r="L17" s="209">
        <f>_xlfn.DAYS(About!$A$3,'Core Indicators'!FI17)</f>
        <v>1083</v>
      </c>
      <c r="M17" s="209">
        <f>_xlfn.DAYS(About!$A$3,'Core Indicators'!GG17)</f>
        <v>95</v>
      </c>
      <c r="N17" s="209">
        <f>_xlfn.DAYS(About!$A$3,'Core Indicators'!GO17)</f>
        <v>95</v>
      </c>
      <c r="O17" s="209">
        <f>_xlfn.DAYS(About!$A$3,'Core Indicators'!GW17)</f>
        <v>95</v>
      </c>
      <c r="P17" s="209">
        <f>_xlfn.DAYS(About!$A$3,'Core Indicators'!HE17)</f>
        <v>95</v>
      </c>
      <c r="Q17" s="209">
        <f>_xlfn.DAYS(About!$A$3,'Core Indicators'!HM17)</f>
        <v>95</v>
      </c>
      <c r="R17" s="209">
        <f>_xlfn.DAYS(About!$A$3,'Core Indicators'!HU17)</f>
        <v>95</v>
      </c>
      <c r="S17" s="209">
        <f>_xlfn.DAYS(About!$A$3,'Core Indicators'!IC17)</f>
        <v>95</v>
      </c>
      <c r="T17" s="209">
        <f>_xlfn.DAYS(About!$A$3,'Core Indicators'!IK17)</f>
        <v>95</v>
      </c>
      <c r="U17" s="209">
        <f>_xlfn.DAYS(About!$A$3,'Core Indicators'!IS17)</f>
        <v>95</v>
      </c>
      <c r="V17" s="209">
        <f t="shared" si="0"/>
        <v>405.8</v>
      </c>
    </row>
    <row r="18" spans="1:22" x14ac:dyDescent="0.25">
      <c r="A18" s="208" t="str">
        <f>Lists!C:C</f>
        <v>COD001</v>
      </c>
      <c r="B18" s="209">
        <f>_xlfn.DAYS(About!$A$3,'Core Indicators'!U18)</f>
        <v>483</v>
      </c>
      <c r="C18" s="209">
        <f>_xlfn.DAYS(About!$A$3,'Core Indicators'!AC18)</f>
        <v>25</v>
      </c>
      <c r="D18" s="209">
        <f>_xlfn.DAYS(About!$A$3,'Core Indicators'!AK18)</f>
        <v>25</v>
      </c>
      <c r="E18" s="209">
        <f>_xlfn.DAYS(About!$A$3,'Core Indicators'!AS18)</f>
        <v>25</v>
      </c>
      <c r="F18" s="209">
        <f>_xlfn.DAYS(About!$A$3,'Core Indicators'!BQ18)</f>
        <v>25</v>
      </c>
      <c r="G18" s="209">
        <f>_xlfn.DAYS(About!$A$3,'Core Indicators'!DM18)</f>
        <v>25</v>
      </c>
      <c r="H18" s="209">
        <f>_xlfn.DAYS(About!$A$3,'Core Indicators'!DU18)</f>
        <v>25</v>
      </c>
      <c r="I18" s="209">
        <f>_xlfn.DAYS(About!$A$3,'Core Indicators'!EC18)</f>
        <v>25</v>
      </c>
      <c r="J18" s="209">
        <f>_xlfn.DAYS(About!$A$3,'Core Indicators'!EK18)</f>
        <v>25</v>
      </c>
      <c r="K18" s="209">
        <f>_xlfn.DAYS(About!$A$3,'Core Indicators'!ES18)</f>
        <v>25</v>
      </c>
      <c r="L18" s="209">
        <f>_xlfn.DAYS(About!$A$3,'Core Indicators'!FI18)</f>
        <v>1083</v>
      </c>
      <c r="M18" s="209">
        <f>_xlfn.DAYS(About!$A$3,'Core Indicators'!GG18)</f>
        <v>96</v>
      </c>
      <c r="N18" s="209">
        <f>_xlfn.DAYS(About!$A$3,'Core Indicators'!GO18)</f>
        <v>96</v>
      </c>
      <c r="O18" s="209">
        <f>_xlfn.DAYS(About!$A$3,'Core Indicators'!GW18)</f>
        <v>96</v>
      </c>
      <c r="P18" s="209">
        <f>_xlfn.DAYS(About!$A$3,'Core Indicators'!HE18)</f>
        <v>96</v>
      </c>
      <c r="Q18" s="209">
        <f>_xlfn.DAYS(About!$A$3,'Core Indicators'!HM18)</f>
        <v>96</v>
      </c>
      <c r="R18" s="209">
        <f>_xlfn.DAYS(About!$A$3,'Core Indicators'!HU18)</f>
        <v>96</v>
      </c>
      <c r="S18" s="209">
        <f>_xlfn.DAYS(About!$A$3,'Core Indicators'!IC18)</f>
        <v>96</v>
      </c>
      <c r="T18" s="209">
        <f>_xlfn.DAYS(About!$A$3,'Core Indicators'!IK18)</f>
        <v>96</v>
      </c>
      <c r="U18" s="209">
        <f>_xlfn.DAYS(About!$A$3,'Core Indicators'!IS18)</f>
        <v>96</v>
      </c>
      <c r="V18" s="209">
        <f t="shared" si="0"/>
        <v>137.9</v>
      </c>
    </row>
    <row r="19" spans="1:22" x14ac:dyDescent="0.25">
      <c r="A19" s="208" t="str">
        <f>Lists!C:C</f>
        <v>COG001</v>
      </c>
      <c r="B19" s="209">
        <f>_xlfn.DAYS(About!$A$3,'Core Indicators'!U19)</f>
        <v>389</v>
      </c>
      <c r="C19" s="209">
        <f>_xlfn.DAYS(About!$A$3,'Core Indicators'!AC19)</f>
        <v>389</v>
      </c>
      <c r="D19" s="209">
        <f>_xlfn.DAYS(About!$A$3,'Core Indicators'!AK19)</f>
        <v>389</v>
      </c>
      <c r="E19" s="209">
        <f>_xlfn.DAYS(About!$A$3,'Core Indicators'!AS19)</f>
        <v>389</v>
      </c>
      <c r="F19" s="209">
        <f>_xlfn.DAYS(About!$A$3,'Core Indicators'!BQ19)</f>
        <v>389</v>
      </c>
      <c r="G19" s="209">
        <f>_xlfn.DAYS(About!$A$3,'Core Indicators'!DM19)</f>
        <v>389</v>
      </c>
      <c r="H19" s="209">
        <f>_xlfn.DAYS(About!$A$3,'Core Indicators'!DU19)</f>
        <v>389</v>
      </c>
      <c r="I19" s="209">
        <f>_xlfn.DAYS(About!$A$3,'Core Indicators'!EC19)</f>
        <v>389</v>
      </c>
      <c r="J19" s="209">
        <f>_xlfn.DAYS(About!$A$3,'Core Indicators'!EK19)</f>
        <v>389</v>
      </c>
      <c r="K19" s="209">
        <f>_xlfn.DAYS(About!$A$3,'Core Indicators'!ES19)</f>
        <v>389</v>
      </c>
      <c r="L19" s="209">
        <f>_xlfn.DAYS(About!$A$3,'Core Indicators'!FI19)</f>
        <v>389</v>
      </c>
      <c r="M19" s="209">
        <f>_xlfn.DAYS(About!$A$3,'Core Indicators'!GG19)</f>
        <v>95</v>
      </c>
      <c r="N19" s="209">
        <f>_xlfn.DAYS(About!$A$3,'Core Indicators'!GO19)</f>
        <v>95</v>
      </c>
      <c r="O19" s="209">
        <f>_xlfn.DAYS(About!$A$3,'Core Indicators'!GW19)</f>
        <v>95</v>
      </c>
      <c r="P19" s="209">
        <f>_xlfn.DAYS(About!$A$3,'Core Indicators'!HE19)</f>
        <v>95</v>
      </c>
      <c r="Q19" s="209">
        <f>_xlfn.DAYS(About!$A$3,'Core Indicators'!HM19)</f>
        <v>95</v>
      </c>
      <c r="R19" s="209">
        <f>_xlfn.DAYS(About!$A$3,'Core Indicators'!HU19)</f>
        <v>95</v>
      </c>
      <c r="S19" s="209">
        <f>_xlfn.DAYS(About!$A$3,'Core Indicators'!IC19)</f>
        <v>95</v>
      </c>
      <c r="T19" s="209">
        <f>_xlfn.DAYS(About!$A$3,'Core Indicators'!IK19)</f>
        <v>95</v>
      </c>
      <c r="U19" s="209">
        <f>_xlfn.DAYS(About!$A$3,'Core Indicators'!IS19)</f>
        <v>95</v>
      </c>
      <c r="V19" s="209">
        <f t="shared" si="0"/>
        <v>359.6</v>
      </c>
    </row>
    <row r="20" spans="1:22" x14ac:dyDescent="0.25">
      <c r="A20" s="208" t="str">
        <f>Lists!C:C</f>
        <v>COL001</v>
      </c>
      <c r="B20" s="209">
        <f>_xlfn.DAYS(About!$A$3,'Core Indicators'!U20)</f>
        <v>481</v>
      </c>
      <c r="C20" s="209">
        <f>_xlfn.DAYS(About!$A$3,'Core Indicators'!AC20)</f>
        <v>136</v>
      </c>
      <c r="D20" s="209">
        <f>_xlfn.DAYS(About!$A$3,'Core Indicators'!AK20)</f>
        <v>136</v>
      </c>
      <c r="E20" s="209">
        <f>_xlfn.DAYS(About!$A$3,'Core Indicators'!AS20)</f>
        <v>98</v>
      </c>
      <c r="F20" s="209">
        <f>_xlfn.DAYS(About!$A$3,'Core Indicators'!BQ20)</f>
        <v>104</v>
      </c>
      <c r="G20" s="209">
        <f>_xlfn.DAYS(About!$A$3,'Core Indicators'!DM20)</f>
        <v>136</v>
      </c>
      <c r="H20" s="209">
        <f>_xlfn.DAYS(About!$A$3,'Core Indicators'!DU20)</f>
        <v>136</v>
      </c>
      <c r="I20" s="209">
        <f>_xlfn.DAYS(About!$A$3,'Core Indicators'!EC20)</f>
        <v>136</v>
      </c>
      <c r="J20" s="209">
        <f>_xlfn.DAYS(About!$A$3,'Core Indicators'!EK20)</f>
        <v>136</v>
      </c>
      <c r="K20" s="209">
        <f>_xlfn.DAYS(About!$A$3,'Core Indicators'!ES20)</f>
        <v>136</v>
      </c>
      <c r="L20" s="209">
        <f>_xlfn.DAYS(About!$A$3,'Core Indicators'!FI20)</f>
        <v>1082</v>
      </c>
      <c r="M20" s="209">
        <f>_xlfn.DAYS(About!$A$3,'Core Indicators'!GG20)</f>
        <v>109</v>
      </c>
      <c r="N20" s="209">
        <f>_xlfn.DAYS(About!$A$3,'Core Indicators'!GO20)</f>
        <v>109</v>
      </c>
      <c r="O20" s="209">
        <f>_xlfn.DAYS(About!$A$3,'Core Indicators'!GW20)</f>
        <v>109</v>
      </c>
      <c r="P20" s="209">
        <f>_xlfn.DAYS(About!$A$3,'Core Indicators'!HE20)</f>
        <v>109</v>
      </c>
      <c r="Q20" s="209">
        <f>_xlfn.DAYS(About!$A$3,'Core Indicators'!HM20)</f>
        <v>109</v>
      </c>
      <c r="R20" s="209">
        <f>_xlfn.DAYS(About!$A$3,'Core Indicators'!HU20)</f>
        <v>109</v>
      </c>
      <c r="S20" s="209">
        <f>_xlfn.DAYS(About!$A$3,'Core Indicators'!IC20)</f>
        <v>109</v>
      </c>
      <c r="T20" s="209">
        <f>_xlfn.DAYS(About!$A$3,'Core Indicators'!IK20)</f>
        <v>104</v>
      </c>
      <c r="U20" s="209">
        <f>_xlfn.DAYS(About!$A$3,'Core Indicators'!IS20)</f>
        <v>109</v>
      </c>
      <c r="V20" s="209">
        <f t="shared" si="0"/>
        <v>220.9</v>
      </c>
    </row>
    <row r="21" spans="1:22" x14ac:dyDescent="0.25">
      <c r="A21" s="208" t="str">
        <f>Lists!C:C</f>
        <v>COL002</v>
      </c>
      <c r="B21" s="209">
        <f>_xlfn.DAYS(About!$A$3,'Core Indicators'!U21)</f>
        <v>368</v>
      </c>
      <c r="C21" s="209">
        <f>_xlfn.DAYS(About!$A$3,'Core Indicators'!AC21)</f>
        <v>136</v>
      </c>
      <c r="D21" s="209">
        <f>_xlfn.DAYS(About!$A$3,'Core Indicators'!AK21)</f>
        <v>136</v>
      </c>
      <c r="E21" s="209">
        <f>_xlfn.DAYS(About!$A$3,'Core Indicators'!AS21)</f>
        <v>136</v>
      </c>
      <c r="F21" s="209">
        <f>_xlfn.DAYS(About!$A$3,'Core Indicators'!BQ21)</f>
        <v>725</v>
      </c>
      <c r="G21" s="209">
        <f>_xlfn.DAYS(About!$A$3,'Core Indicators'!DM21)</f>
        <v>136</v>
      </c>
      <c r="H21" s="209">
        <f>_xlfn.DAYS(About!$A$3,'Core Indicators'!DU21)</f>
        <v>136</v>
      </c>
      <c r="I21" s="209">
        <f>_xlfn.DAYS(About!$A$3,'Core Indicators'!EC21)</f>
        <v>136</v>
      </c>
      <c r="J21" s="209">
        <f>_xlfn.DAYS(About!$A$3,'Core Indicators'!EK21)</f>
        <v>136</v>
      </c>
      <c r="K21" s="209">
        <f>_xlfn.DAYS(About!$A$3,'Core Indicators'!ES21)</f>
        <v>136</v>
      </c>
      <c r="L21" s="209">
        <f>_xlfn.DAYS(About!$A$3,'Core Indicators'!FI21)</f>
        <v>1082</v>
      </c>
      <c r="M21" s="209">
        <f>_xlfn.DAYS(About!$A$3,'Core Indicators'!GG21)</f>
        <v>109</v>
      </c>
      <c r="N21" s="209">
        <f>_xlfn.DAYS(About!$A$3,'Core Indicators'!GO21)</f>
        <v>109</v>
      </c>
      <c r="O21" s="209">
        <f>_xlfn.DAYS(About!$A$3,'Core Indicators'!GW21)</f>
        <v>109</v>
      </c>
      <c r="P21" s="209">
        <f>_xlfn.DAYS(About!$A$3,'Core Indicators'!HE21)</f>
        <v>109</v>
      </c>
      <c r="Q21" s="209">
        <f>_xlfn.DAYS(About!$A$3,'Core Indicators'!HM21)</f>
        <v>109</v>
      </c>
      <c r="R21" s="209">
        <f>_xlfn.DAYS(About!$A$3,'Core Indicators'!HU21)</f>
        <v>109</v>
      </c>
      <c r="S21" s="209">
        <f>_xlfn.DAYS(About!$A$3,'Core Indicators'!IC21)</f>
        <v>109</v>
      </c>
      <c r="T21" s="209">
        <f>_xlfn.DAYS(About!$A$3,'Core Indicators'!IK21)</f>
        <v>104</v>
      </c>
      <c r="U21" s="209">
        <f>_xlfn.DAYS(About!$A$3,'Core Indicators'!IS21)</f>
        <v>109</v>
      </c>
      <c r="V21" s="209">
        <f t="shared" si="0"/>
        <v>286.8</v>
      </c>
    </row>
    <row r="22" spans="1:22" x14ac:dyDescent="0.25">
      <c r="A22" s="208" t="str">
        <f>Lists!C:C</f>
        <v>CRI002</v>
      </c>
      <c r="B22" s="209">
        <f>_xlfn.DAYS(About!$A$3,'Core Indicators'!U22)</f>
        <v>725</v>
      </c>
      <c r="C22" s="209">
        <f>_xlfn.DAYS(About!$A$3,'Core Indicators'!AC22)</f>
        <v>482</v>
      </c>
      <c r="D22" s="209">
        <f>_xlfn.DAYS(About!$A$3,'Core Indicators'!AK22)</f>
        <v>368</v>
      </c>
      <c r="E22" s="209">
        <f>_xlfn.DAYS(About!$A$3,'Core Indicators'!AS22)</f>
        <v>368</v>
      </c>
      <c r="F22" s="209">
        <f>_xlfn.DAYS(About!$A$3,'Core Indicators'!BQ22)</f>
        <v>580</v>
      </c>
      <c r="G22" s="209">
        <f>_xlfn.DAYS(About!$A$3,'Core Indicators'!DM22)</f>
        <v>368</v>
      </c>
      <c r="H22" s="209">
        <f>_xlfn.DAYS(About!$A$3,'Core Indicators'!DU22)</f>
        <v>368</v>
      </c>
      <c r="I22" s="209">
        <f>_xlfn.DAYS(About!$A$3,'Core Indicators'!EC22)</f>
        <v>368</v>
      </c>
      <c r="J22" s="209">
        <f>_xlfn.DAYS(About!$A$3,'Core Indicators'!EK22)</f>
        <v>482</v>
      </c>
      <c r="K22" s="209">
        <f>_xlfn.DAYS(About!$A$3,'Core Indicators'!ES22)</f>
        <v>482</v>
      </c>
      <c r="L22" s="209">
        <f>_xlfn.DAYS(About!$A$3,'Core Indicators'!FI22)</f>
        <v>1026</v>
      </c>
      <c r="M22" s="209">
        <f>_xlfn.DAYS(About!$A$3,'Core Indicators'!GG22)</f>
        <v>97</v>
      </c>
      <c r="N22" s="209">
        <f>_xlfn.DAYS(About!$A$3,'Core Indicators'!GO22)</f>
        <v>97</v>
      </c>
      <c r="O22" s="209">
        <f>_xlfn.DAYS(About!$A$3,'Core Indicators'!GW22)</f>
        <v>97</v>
      </c>
      <c r="P22" s="209">
        <f>_xlfn.DAYS(About!$A$3,'Core Indicators'!HE22)</f>
        <v>97</v>
      </c>
      <c r="Q22" s="209">
        <f>_xlfn.DAYS(About!$A$3,'Core Indicators'!HM22)</f>
        <v>97</v>
      </c>
      <c r="R22" s="209">
        <f>_xlfn.DAYS(About!$A$3,'Core Indicators'!HU22)</f>
        <v>97</v>
      </c>
      <c r="S22" s="209">
        <f>_xlfn.DAYS(About!$A$3,'Core Indicators'!IC22)</f>
        <v>97</v>
      </c>
      <c r="T22" s="209">
        <f>_xlfn.DAYS(About!$A$3,'Core Indicators'!IK22)</f>
        <v>97</v>
      </c>
      <c r="U22" s="209">
        <f>_xlfn.DAYS(About!$A$3,'Core Indicators'!IS22)</f>
        <v>97</v>
      </c>
      <c r="V22" s="209">
        <f t="shared" si="0"/>
        <v>450.7</v>
      </c>
    </row>
    <row r="23" spans="1:22" x14ac:dyDescent="0.25">
      <c r="A23" s="208" t="str">
        <f>Lists!C:C</f>
        <v>DJI001</v>
      </c>
      <c r="B23" s="209">
        <f>_xlfn.DAYS(About!$A$3,'Core Indicators'!U23)</f>
        <v>141</v>
      </c>
      <c r="C23" s="209">
        <f>_xlfn.DAYS(About!$A$3,'Core Indicators'!AC23)</f>
        <v>1</v>
      </c>
      <c r="D23" s="209">
        <f>_xlfn.DAYS(About!$A$3,'Core Indicators'!AK23)</f>
        <v>1</v>
      </c>
      <c r="E23" s="209">
        <f>_xlfn.DAYS(About!$A$3,'Core Indicators'!AS23)</f>
        <v>1</v>
      </c>
      <c r="F23" s="209">
        <f>_xlfn.DAYS(About!$A$3,'Core Indicators'!BQ23)</f>
        <v>1</v>
      </c>
      <c r="G23" s="209">
        <f>_xlfn.DAYS(About!$A$3,'Core Indicators'!DM23)</f>
        <v>1</v>
      </c>
      <c r="H23" s="209">
        <f>_xlfn.DAYS(About!$A$3,'Core Indicators'!DU23)</f>
        <v>1</v>
      </c>
      <c r="I23" s="209">
        <f>_xlfn.DAYS(About!$A$3,'Core Indicators'!EC23)</f>
        <v>1</v>
      </c>
      <c r="J23" s="209">
        <f>_xlfn.DAYS(About!$A$3,'Core Indicators'!EK23)</f>
        <v>1</v>
      </c>
      <c r="K23" s="209">
        <f>_xlfn.DAYS(About!$A$3,'Core Indicators'!ES23)</f>
        <v>1</v>
      </c>
      <c r="L23" s="209">
        <f>_xlfn.DAYS(About!$A$3,'Core Indicators'!FI23)</f>
        <v>141</v>
      </c>
      <c r="M23" s="209">
        <f>_xlfn.DAYS(About!$A$3,'Core Indicators'!GG23)</f>
        <v>96</v>
      </c>
      <c r="N23" s="209">
        <f>_xlfn.DAYS(About!$A$3,'Core Indicators'!GO23)</f>
        <v>96</v>
      </c>
      <c r="O23" s="209">
        <f>_xlfn.DAYS(About!$A$3,'Core Indicators'!GW23)</f>
        <v>96</v>
      </c>
      <c r="P23" s="209">
        <f>_xlfn.DAYS(About!$A$3,'Core Indicators'!HE23)</f>
        <v>96</v>
      </c>
      <c r="Q23" s="209">
        <f>_xlfn.DAYS(About!$A$3,'Core Indicators'!HM23)</f>
        <v>96</v>
      </c>
      <c r="R23" s="209">
        <f>_xlfn.DAYS(About!$A$3,'Core Indicators'!HU23)</f>
        <v>96</v>
      </c>
      <c r="S23" s="209">
        <f>_xlfn.DAYS(About!$A$3,'Core Indicators'!IC23)</f>
        <v>96</v>
      </c>
      <c r="T23" s="209">
        <f>_xlfn.DAYS(About!$A$3,'Core Indicators'!IK23)</f>
        <v>96</v>
      </c>
      <c r="U23" s="209">
        <f>_xlfn.DAYS(About!$A$3,'Core Indicators'!IS23)</f>
        <v>96</v>
      </c>
      <c r="V23" s="209">
        <f t="shared" si="0"/>
        <v>24.5</v>
      </c>
    </row>
    <row r="24" spans="1:22" x14ac:dyDescent="0.25">
      <c r="A24" s="208" t="str">
        <f>Lists!C:C</f>
        <v>DJI002</v>
      </c>
      <c r="B24" s="209">
        <f>_xlfn.DAYS(About!$A$3,'Core Indicators'!U24)</f>
        <v>141</v>
      </c>
      <c r="C24" s="209">
        <f>_xlfn.DAYS(About!$A$3,'Core Indicators'!AC24)</f>
        <v>1</v>
      </c>
      <c r="D24" s="209">
        <f>_xlfn.DAYS(About!$A$3,'Core Indicators'!AK24)</f>
        <v>1</v>
      </c>
      <c r="E24" s="209">
        <f>_xlfn.DAYS(About!$A$3,'Core Indicators'!AS24)</f>
        <v>1</v>
      </c>
      <c r="F24" s="209">
        <f>_xlfn.DAYS(About!$A$3,'Core Indicators'!BQ24)</f>
        <v>1</v>
      </c>
      <c r="G24" s="209">
        <f>_xlfn.DAYS(About!$A$3,'Core Indicators'!DM24)</f>
        <v>1</v>
      </c>
      <c r="H24" s="209">
        <f>_xlfn.DAYS(About!$A$3,'Core Indicators'!DU24)</f>
        <v>1</v>
      </c>
      <c r="I24" s="209">
        <f>_xlfn.DAYS(About!$A$3,'Core Indicators'!EC24)</f>
        <v>1</v>
      </c>
      <c r="J24" s="209">
        <f>_xlfn.DAYS(About!$A$3,'Core Indicators'!EK24)</f>
        <v>1</v>
      </c>
      <c r="K24" s="209">
        <f>_xlfn.DAYS(About!$A$3,'Core Indicators'!ES24)</f>
        <v>1</v>
      </c>
      <c r="L24" s="209">
        <f>_xlfn.DAYS(About!$A$3,'Core Indicators'!FI24)</f>
        <v>208</v>
      </c>
      <c r="M24" s="209">
        <f>_xlfn.DAYS(About!$A$3,'Core Indicators'!GG24)</f>
        <v>96</v>
      </c>
      <c r="N24" s="209">
        <f>_xlfn.DAYS(About!$A$3,'Core Indicators'!GO24)</f>
        <v>96</v>
      </c>
      <c r="O24" s="209">
        <f>_xlfn.DAYS(About!$A$3,'Core Indicators'!GW24)</f>
        <v>96</v>
      </c>
      <c r="P24" s="209">
        <f>_xlfn.DAYS(About!$A$3,'Core Indicators'!HE24)</f>
        <v>96</v>
      </c>
      <c r="Q24" s="209">
        <f>_xlfn.DAYS(About!$A$3,'Core Indicators'!HM24)</f>
        <v>96</v>
      </c>
      <c r="R24" s="209">
        <f>_xlfn.DAYS(About!$A$3,'Core Indicators'!HU24)</f>
        <v>96</v>
      </c>
      <c r="S24" s="209">
        <f>_xlfn.DAYS(About!$A$3,'Core Indicators'!IC24)</f>
        <v>96</v>
      </c>
      <c r="T24" s="209">
        <f>_xlfn.DAYS(About!$A$3,'Core Indicators'!IK24)</f>
        <v>96</v>
      </c>
      <c r="U24" s="209">
        <f>_xlfn.DAYS(About!$A$3,'Core Indicators'!IS24)</f>
        <v>96</v>
      </c>
      <c r="V24" s="209">
        <f t="shared" si="0"/>
        <v>31.2</v>
      </c>
    </row>
    <row r="25" spans="1:22" x14ac:dyDescent="0.25">
      <c r="A25" s="208" t="str">
        <f>Lists!C:C</f>
        <v>DJI003</v>
      </c>
      <c r="B25" s="209">
        <f>_xlfn.DAYS(About!$A$3,'Core Indicators'!U25)</f>
        <v>141</v>
      </c>
      <c r="C25" s="209">
        <f>_xlfn.DAYS(About!$A$3,'Core Indicators'!AC25)</f>
        <v>1</v>
      </c>
      <c r="D25" s="209">
        <f>_xlfn.DAYS(About!$A$3,'Core Indicators'!AK25)</f>
        <v>141</v>
      </c>
      <c r="E25" s="209">
        <f>_xlfn.DAYS(About!$A$3,'Core Indicators'!AS25)</f>
        <v>141</v>
      </c>
      <c r="F25" s="209">
        <f>_xlfn.DAYS(About!$A$3,'Core Indicators'!BQ25)</f>
        <v>1</v>
      </c>
      <c r="G25" s="209">
        <f>_xlfn.DAYS(About!$A$3,'Core Indicators'!DM25)</f>
        <v>141</v>
      </c>
      <c r="H25" s="209">
        <f>_xlfn.DAYS(About!$A$3,'Core Indicators'!DU25)</f>
        <v>141</v>
      </c>
      <c r="I25" s="209">
        <f>_xlfn.DAYS(About!$A$3,'Core Indicators'!EC25)</f>
        <v>141</v>
      </c>
      <c r="J25" s="209">
        <f>_xlfn.DAYS(About!$A$3,'Core Indicators'!EK25)</f>
        <v>141</v>
      </c>
      <c r="K25" s="209">
        <f>_xlfn.DAYS(About!$A$3,'Core Indicators'!ES25)</f>
        <v>141</v>
      </c>
      <c r="L25" s="209">
        <f>_xlfn.DAYS(About!$A$3,'Core Indicators'!FI25)</f>
        <v>141</v>
      </c>
      <c r="M25" s="209">
        <f>_xlfn.DAYS(About!$A$3,'Core Indicators'!GG25)</f>
        <v>96</v>
      </c>
      <c r="N25" s="209">
        <f>_xlfn.DAYS(About!$A$3,'Core Indicators'!GO25)</f>
        <v>96</v>
      </c>
      <c r="O25" s="209">
        <f>_xlfn.DAYS(About!$A$3,'Core Indicators'!GW25)</f>
        <v>96</v>
      </c>
      <c r="P25" s="209">
        <f>_xlfn.DAYS(About!$A$3,'Core Indicators'!HE25)</f>
        <v>96</v>
      </c>
      <c r="Q25" s="209">
        <f>_xlfn.DAYS(About!$A$3,'Core Indicators'!HM25)</f>
        <v>96</v>
      </c>
      <c r="R25" s="209">
        <f>_xlfn.DAYS(About!$A$3,'Core Indicators'!HU25)</f>
        <v>96</v>
      </c>
      <c r="S25" s="209">
        <f>_xlfn.DAYS(About!$A$3,'Core Indicators'!IC25)</f>
        <v>96</v>
      </c>
      <c r="T25" s="209">
        <f>_xlfn.DAYS(About!$A$3,'Core Indicators'!IK25)</f>
        <v>96</v>
      </c>
      <c r="U25" s="209">
        <f>_xlfn.DAYS(About!$A$3,'Core Indicators'!IS25)</f>
        <v>96</v>
      </c>
      <c r="V25" s="209">
        <f t="shared" si="0"/>
        <v>122.5</v>
      </c>
    </row>
    <row r="26" spans="1:22" x14ac:dyDescent="0.25">
      <c r="A26" s="208" t="str">
        <f>Lists!C:C</f>
        <v>DZA002</v>
      </c>
      <c r="B26" s="209">
        <f>_xlfn.DAYS(About!$A$3,'Core Indicators'!U26)</f>
        <v>794</v>
      </c>
      <c r="C26" s="209">
        <f>_xlfn.DAYS(About!$A$3,'Core Indicators'!AC26)</f>
        <v>725</v>
      </c>
      <c r="D26" s="209">
        <f>_xlfn.DAYS(About!$A$3,'Core Indicators'!AK26)</f>
        <v>600</v>
      </c>
      <c r="E26" s="209">
        <f>_xlfn.DAYS(About!$A$3,'Core Indicators'!AS26)</f>
        <v>600</v>
      </c>
      <c r="F26" s="209">
        <f>_xlfn.DAYS(About!$A$3,'Core Indicators'!BQ26)</f>
        <v>181</v>
      </c>
      <c r="G26" s="209">
        <f>_xlfn.DAYS(About!$A$3,'Core Indicators'!DM26)</f>
        <v>794</v>
      </c>
      <c r="H26" s="209">
        <f>_xlfn.DAYS(About!$A$3,'Core Indicators'!DU26)</f>
        <v>794</v>
      </c>
      <c r="I26" s="209">
        <f>_xlfn.DAYS(About!$A$3,'Core Indicators'!EC26)</f>
        <v>794</v>
      </c>
      <c r="J26" s="209">
        <f>_xlfn.DAYS(About!$A$3,'Core Indicators'!EK26)</f>
        <v>794</v>
      </c>
      <c r="K26" s="209">
        <f>_xlfn.DAYS(About!$A$3,'Core Indicators'!ES26)</f>
        <v>794</v>
      </c>
      <c r="L26" s="209">
        <f>_xlfn.DAYS(About!$A$3,'Core Indicators'!FI26)</f>
        <v>600</v>
      </c>
      <c r="M26" s="209">
        <f>_xlfn.DAYS(About!$A$3,'Core Indicators'!GG26)</f>
        <v>102</v>
      </c>
      <c r="N26" s="209">
        <f>_xlfn.DAYS(About!$A$3,'Core Indicators'!GO26)</f>
        <v>102</v>
      </c>
      <c r="O26" s="209">
        <f>_xlfn.DAYS(About!$A$3,'Core Indicators'!GW26)</f>
        <v>102</v>
      </c>
      <c r="P26" s="209">
        <f>_xlfn.DAYS(About!$A$3,'Core Indicators'!HE26)</f>
        <v>102</v>
      </c>
      <c r="Q26" s="209">
        <f>_xlfn.DAYS(About!$A$3,'Core Indicators'!HM26)</f>
        <v>102</v>
      </c>
      <c r="R26" s="209">
        <f>_xlfn.DAYS(About!$A$3,'Core Indicators'!HU26)</f>
        <v>102</v>
      </c>
      <c r="S26" s="209">
        <f>_xlfn.DAYS(About!$A$3,'Core Indicators'!IC26)</f>
        <v>102</v>
      </c>
      <c r="T26" s="209">
        <f>_xlfn.DAYS(About!$A$3,'Core Indicators'!IK26)</f>
        <v>102</v>
      </c>
      <c r="U26" s="209">
        <f>_xlfn.DAYS(About!$A$3,'Core Indicators'!IS26)</f>
        <v>102</v>
      </c>
      <c r="V26" s="209">
        <f t="shared" si="0"/>
        <v>605.29999999999995</v>
      </c>
    </row>
    <row r="27" spans="1:22" x14ac:dyDescent="0.25">
      <c r="A27" s="208" t="str">
        <f>Lists!C:C</f>
        <v>DZA003</v>
      </c>
      <c r="B27" s="209">
        <f>_xlfn.DAYS(About!$A$3,'Core Indicators'!U27)</f>
        <v>725</v>
      </c>
      <c r="C27" s="209">
        <f>_xlfn.DAYS(About!$A$3,'Core Indicators'!AC27)</f>
        <v>1081</v>
      </c>
      <c r="D27" s="209">
        <f>_xlfn.DAYS(About!$A$3,'Core Indicators'!AK27)</f>
        <v>794</v>
      </c>
      <c r="E27" s="209">
        <f>_xlfn.DAYS(About!$A$3,'Core Indicators'!AS27)</f>
        <v>794</v>
      </c>
      <c r="F27" s="209">
        <f>_xlfn.DAYS(About!$A$3,'Core Indicators'!BQ27)</f>
        <v>181</v>
      </c>
      <c r="G27" s="209">
        <f>_xlfn.DAYS(About!$A$3,'Core Indicators'!DM27)</f>
        <v>794</v>
      </c>
      <c r="H27" s="209">
        <f>_xlfn.DAYS(About!$A$3,'Core Indicators'!DU27)</f>
        <v>794</v>
      </c>
      <c r="I27" s="209">
        <f>_xlfn.DAYS(About!$A$3,'Core Indicators'!EC27)</f>
        <v>794</v>
      </c>
      <c r="J27" s="209">
        <f>_xlfn.DAYS(About!$A$3,'Core Indicators'!EK27)</f>
        <v>794</v>
      </c>
      <c r="K27" s="209">
        <f>_xlfn.DAYS(About!$A$3,'Core Indicators'!ES27)</f>
        <v>794</v>
      </c>
      <c r="L27" s="209">
        <f>_xlfn.DAYS(About!$A$3,'Core Indicators'!FI27)</f>
        <v>1081</v>
      </c>
      <c r="M27" s="209">
        <f>_xlfn.DAYS(About!$A$3,'Core Indicators'!GG27)</f>
        <v>102</v>
      </c>
      <c r="N27" s="209">
        <f>_xlfn.DAYS(About!$A$3,'Core Indicators'!GO27)</f>
        <v>102</v>
      </c>
      <c r="O27" s="209">
        <f>_xlfn.DAYS(About!$A$3,'Core Indicators'!GW27)</f>
        <v>102</v>
      </c>
      <c r="P27" s="209">
        <f>_xlfn.DAYS(About!$A$3,'Core Indicators'!HE27)</f>
        <v>102</v>
      </c>
      <c r="Q27" s="209">
        <f>_xlfn.DAYS(About!$A$3,'Core Indicators'!HM27)</f>
        <v>102</v>
      </c>
      <c r="R27" s="209">
        <f>_xlfn.DAYS(About!$A$3,'Core Indicators'!HU27)</f>
        <v>102</v>
      </c>
      <c r="S27" s="209">
        <f>_xlfn.DAYS(About!$A$3,'Core Indicators'!IC27)</f>
        <v>102</v>
      </c>
      <c r="T27" s="209">
        <f>_xlfn.DAYS(About!$A$3,'Core Indicators'!IK27)</f>
        <v>102</v>
      </c>
      <c r="U27" s="209">
        <f>_xlfn.DAYS(About!$A$3,'Core Indicators'!IS27)</f>
        <v>102</v>
      </c>
      <c r="V27" s="209">
        <f t="shared" si="0"/>
        <v>692.2</v>
      </c>
    </row>
    <row r="28" spans="1:22" x14ac:dyDescent="0.25">
      <c r="A28" s="208" t="str">
        <f>Lists!C:C</f>
        <v>DZA004</v>
      </c>
      <c r="B28" s="209">
        <f>_xlfn.DAYS(About!$A$3,'Core Indicators'!U28)</f>
        <v>587</v>
      </c>
      <c r="C28" s="209">
        <f>_xlfn.DAYS(About!$A$3,'Core Indicators'!AC28)</f>
        <v>587</v>
      </c>
      <c r="D28" s="209">
        <f>_xlfn.DAYS(About!$A$3,'Core Indicators'!AK28)</f>
        <v>587</v>
      </c>
      <c r="E28" s="209">
        <f>_xlfn.DAYS(About!$A$3,'Core Indicators'!AS28)</f>
        <v>587</v>
      </c>
      <c r="F28" s="209">
        <f>_xlfn.DAYS(About!$A$3,'Core Indicators'!BQ28)</f>
        <v>433</v>
      </c>
      <c r="G28" s="209">
        <f>_xlfn.DAYS(About!$A$3,'Core Indicators'!DM28)</f>
        <v>587</v>
      </c>
      <c r="H28" s="209">
        <f>_xlfn.DAYS(About!$A$3,'Core Indicators'!DU28)</f>
        <v>587</v>
      </c>
      <c r="I28" s="209">
        <f>_xlfn.DAYS(About!$A$3,'Core Indicators'!EC28)</f>
        <v>587</v>
      </c>
      <c r="J28" s="209">
        <f>_xlfn.DAYS(About!$A$3,'Core Indicators'!EK28)</f>
        <v>587</v>
      </c>
      <c r="K28" s="209">
        <f>_xlfn.DAYS(About!$A$3,'Core Indicators'!ES28)</f>
        <v>587</v>
      </c>
      <c r="L28" s="209">
        <f>_xlfn.DAYS(About!$A$3,'Core Indicators'!FI28)</f>
        <v>587</v>
      </c>
      <c r="M28" s="209">
        <f>_xlfn.DAYS(About!$A$3,'Core Indicators'!GG28)</f>
        <v>102</v>
      </c>
      <c r="N28" s="209">
        <f>_xlfn.DAYS(About!$A$3,'Core Indicators'!GO28)</f>
        <v>102</v>
      </c>
      <c r="O28" s="209">
        <f>_xlfn.DAYS(About!$A$3,'Core Indicators'!GW28)</f>
        <v>102</v>
      </c>
      <c r="P28" s="209">
        <f>_xlfn.DAYS(About!$A$3,'Core Indicators'!HE28)</f>
        <v>102</v>
      </c>
      <c r="Q28" s="209">
        <f>_xlfn.DAYS(About!$A$3,'Core Indicators'!HM28)</f>
        <v>102</v>
      </c>
      <c r="R28" s="209">
        <f>_xlfn.DAYS(About!$A$3,'Core Indicators'!HU28)</f>
        <v>102</v>
      </c>
      <c r="S28" s="209">
        <f>_xlfn.DAYS(About!$A$3,'Core Indicators'!IC28)</f>
        <v>102</v>
      </c>
      <c r="T28" s="209">
        <f>_xlfn.DAYS(About!$A$3,'Core Indicators'!IK28)</f>
        <v>102</v>
      </c>
      <c r="U28" s="209">
        <f>_xlfn.DAYS(About!$A$3,'Core Indicators'!IS28)</f>
        <v>102</v>
      </c>
      <c r="V28" s="209">
        <f t="shared" si="0"/>
        <v>523.1</v>
      </c>
    </row>
    <row r="29" spans="1:22" x14ac:dyDescent="0.25">
      <c r="A29" s="208" t="str">
        <f>Lists!C:C</f>
        <v>ECU002</v>
      </c>
      <c r="B29" s="209">
        <f>_xlfn.DAYS(About!$A$3,'Core Indicators'!U29)</f>
        <v>725</v>
      </c>
      <c r="C29" s="209">
        <f>_xlfn.DAYS(About!$A$3,'Core Indicators'!AC29)</f>
        <v>367</v>
      </c>
      <c r="D29" s="209">
        <f>_xlfn.DAYS(About!$A$3,'Core Indicators'!AK29)</f>
        <v>367</v>
      </c>
      <c r="E29" s="209">
        <f>_xlfn.DAYS(About!$A$3,'Core Indicators'!AS29)</f>
        <v>367</v>
      </c>
      <c r="F29" s="209">
        <f>_xlfn.DAYS(About!$A$3,'Core Indicators'!BQ29)</f>
        <v>580</v>
      </c>
      <c r="G29" s="209">
        <f>_xlfn.DAYS(About!$A$3,'Core Indicators'!DM29)</f>
        <v>367</v>
      </c>
      <c r="H29" s="209">
        <f>_xlfn.DAYS(About!$A$3,'Core Indicators'!DU29)</f>
        <v>367</v>
      </c>
      <c r="I29" s="209">
        <f>_xlfn.DAYS(About!$A$3,'Core Indicators'!EC29)</f>
        <v>367</v>
      </c>
      <c r="J29" s="209">
        <f>_xlfn.DAYS(About!$A$3,'Core Indicators'!EK29)</f>
        <v>367</v>
      </c>
      <c r="K29" s="209">
        <f>_xlfn.DAYS(About!$A$3,'Core Indicators'!ES29)</f>
        <v>367</v>
      </c>
      <c r="L29" s="209">
        <f>_xlfn.DAYS(About!$A$3,'Core Indicators'!FI29)</f>
        <v>1082</v>
      </c>
      <c r="M29" s="209">
        <f>_xlfn.DAYS(About!$A$3,'Core Indicators'!GG29)</f>
        <v>96</v>
      </c>
      <c r="N29" s="209">
        <f>_xlfn.DAYS(About!$A$3,'Core Indicators'!GO29)</f>
        <v>96</v>
      </c>
      <c r="O29" s="209">
        <f>_xlfn.DAYS(About!$A$3,'Core Indicators'!GW29)</f>
        <v>96</v>
      </c>
      <c r="P29" s="209">
        <f>_xlfn.DAYS(About!$A$3,'Core Indicators'!HE29)</f>
        <v>96</v>
      </c>
      <c r="Q29" s="209">
        <f>_xlfn.DAYS(About!$A$3,'Core Indicators'!HM29)</f>
        <v>96</v>
      </c>
      <c r="R29" s="209">
        <f>_xlfn.DAYS(About!$A$3,'Core Indicators'!HU29)</f>
        <v>96</v>
      </c>
      <c r="S29" s="209">
        <f>_xlfn.DAYS(About!$A$3,'Core Indicators'!IC29)</f>
        <v>96</v>
      </c>
      <c r="T29" s="209">
        <f>_xlfn.DAYS(About!$A$3,'Core Indicators'!IK29)</f>
        <v>96</v>
      </c>
      <c r="U29" s="209">
        <f>_xlfn.DAYS(About!$A$3,'Core Indicators'!IS29)</f>
        <v>96</v>
      </c>
      <c r="V29" s="209">
        <f t="shared" si="0"/>
        <v>432.7</v>
      </c>
    </row>
    <row r="30" spans="1:22" x14ac:dyDescent="0.25">
      <c r="A30" s="208" t="str">
        <f>Lists!C:C</f>
        <v>EGY002</v>
      </c>
      <c r="B30" s="209">
        <f>_xlfn.DAYS(About!$A$3,'Core Indicators'!U30)</f>
        <v>642</v>
      </c>
      <c r="C30" s="209">
        <f>_xlfn.DAYS(About!$A$3,'Core Indicators'!AC30)</f>
        <v>307</v>
      </c>
      <c r="D30" s="209">
        <f>_xlfn.DAYS(About!$A$3,'Core Indicators'!AK30)</f>
        <v>181</v>
      </c>
      <c r="E30" s="209">
        <f>_xlfn.DAYS(About!$A$3,'Core Indicators'!AS30)</f>
        <v>217</v>
      </c>
      <c r="F30" s="209">
        <f>_xlfn.DAYS(About!$A$3,'Core Indicators'!BQ30)</f>
        <v>181</v>
      </c>
      <c r="G30" s="209">
        <f>_xlfn.DAYS(About!$A$3,'Core Indicators'!DM30)</f>
        <v>181</v>
      </c>
      <c r="H30" s="209">
        <f>_xlfn.DAYS(About!$A$3,'Core Indicators'!DU30)</f>
        <v>181</v>
      </c>
      <c r="I30" s="209">
        <f>_xlfn.DAYS(About!$A$3,'Core Indicators'!EC30)</f>
        <v>217</v>
      </c>
      <c r="J30" s="209">
        <f>_xlfn.DAYS(About!$A$3,'Core Indicators'!EK30)</f>
        <v>217</v>
      </c>
      <c r="K30" s="209">
        <f>_xlfn.DAYS(About!$A$3,'Core Indicators'!ES30)</f>
        <v>217</v>
      </c>
      <c r="L30" s="209">
        <f>_xlfn.DAYS(About!$A$3,'Core Indicators'!FI30)</f>
        <v>1085</v>
      </c>
      <c r="M30" s="209">
        <f>_xlfn.DAYS(About!$A$3,'Core Indicators'!GG30)</f>
        <v>102</v>
      </c>
      <c r="N30" s="209">
        <f>_xlfn.DAYS(About!$A$3,'Core Indicators'!GO30)</f>
        <v>102</v>
      </c>
      <c r="O30" s="209">
        <f>_xlfn.DAYS(About!$A$3,'Core Indicators'!GW30)</f>
        <v>102</v>
      </c>
      <c r="P30" s="209">
        <f>_xlfn.DAYS(About!$A$3,'Core Indicators'!HE30)</f>
        <v>102</v>
      </c>
      <c r="Q30" s="209">
        <f>_xlfn.DAYS(About!$A$3,'Core Indicators'!HM30)</f>
        <v>102</v>
      </c>
      <c r="R30" s="209">
        <f>_xlfn.DAYS(About!$A$3,'Core Indicators'!HU30)</f>
        <v>102</v>
      </c>
      <c r="S30" s="209">
        <f>_xlfn.DAYS(About!$A$3,'Core Indicators'!IC30)</f>
        <v>102</v>
      </c>
      <c r="T30" s="209">
        <f>_xlfn.DAYS(About!$A$3,'Core Indicators'!IK30)</f>
        <v>102</v>
      </c>
      <c r="U30" s="209">
        <f>_xlfn.DAYS(About!$A$3,'Core Indicators'!IS30)</f>
        <v>102</v>
      </c>
      <c r="V30" s="209">
        <f t="shared" si="0"/>
        <v>277.89999999999998</v>
      </c>
    </row>
    <row r="31" spans="1:22" x14ac:dyDescent="0.25">
      <c r="A31" s="208" t="str">
        <f>Lists!C:C</f>
        <v>ERI001</v>
      </c>
      <c r="B31" s="209">
        <f>_xlfn.DAYS(About!$A$3,'Core Indicators'!U31)</f>
        <v>481</v>
      </c>
      <c r="C31" s="209">
        <f>_xlfn.DAYS(About!$A$3,'Core Indicators'!AC31)</f>
        <v>802</v>
      </c>
      <c r="D31" s="209">
        <f>_xlfn.DAYS(About!$A$3,'Core Indicators'!AK31)</f>
        <v>367</v>
      </c>
      <c r="E31" s="209">
        <f>_xlfn.DAYS(About!$A$3,'Core Indicators'!AS31)</f>
        <v>367</v>
      </c>
      <c r="F31" s="209">
        <f>_xlfn.DAYS(About!$A$3,'Core Indicators'!BQ31)</f>
        <v>367</v>
      </c>
      <c r="G31" s="209">
        <f>_xlfn.DAYS(About!$A$3,'Core Indicators'!DM31)</f>
        <v>428</v>
      </c>
      <c r="H31" s="209">
        <f>_xlfn.DAYS(About!$A$3,'Core Indicators'!DU31)</f>
        <v>428</v>
      </c>
      <c r="I31" s="209">
        <f>_xlfn.DAYS(About!$A$3,'Core Indicators'!EC31)</f>
        <v>428</v>
      </c>
      <c r="J31" s="209">
        <f>_xlfn.DAYS(About!$A$3,'Core Indicators'!EK31)</f>
        <v>428</v>
      </c>
      <c r="K31" s="209">
        <f>_xlfn.DAYS(About!$A$3,'Core Indicators'!ES31)</f>
        <v>428</v>
      </c>
      <c r="L31" s="209">
        <f>_xlfn.DAYS(About!$A$3,'Core Indicators'!FI31)</f>
        <v>1083</v>
      </c>
      <c r="M31" s="209">
        <f>_xlfn.DAYS(About!$A$3,'Core Indicators'!GG31)</f>
        <v>94</v>
      </c>
      <c r="N31" s="209">
        <f>_xlfn.DAYS(About!$A$3,'Core Indicators'!GO31)</f>
        <v>94</v>
      </c>
      <c r="O31" s="209">
        <f>_xlfn.DAYS(About!$A$3,'Core Indicators'!GW31)</f>
        <v>94</v>
      </c>
      <c r="P31" s="209">
        <f>_xlfn.DAYS(About!$A$3,'Core Indicators'!HE31)</f>
        <v>94</v>
      </c>
      <c r="Q31" s="209">
        <f>_xlfn.DAYS(About!$A$3,'Core Indicators'!HM31)</f>
        <v>94</v>
      </c>
      <c r="R31" s="209">
        <f>_xlfn.DAYS(About!$A$3,'Core Indicators'!HU31)</f>
        <v>94</v>
      </c>
      <c r="S31" s="209">
        <f>_xlfn.DAYS(About!$A$3,'Core Indicators'!IC31)</f>
        <v>94</v>
      </c>
      <c r="T31" s="209">
        <f>_xlfn.DAYS(About!$A$3,'Core Indicators'!IK31)</f>
        <v>94</v>
      </c>
      <c r="U31" s="209">
        <f>_xlfn.DAYS(About!$A$3,'Core Indicators'!IS31)</f>
        <v>94</v>
      </c>
      <c r="V31" s="209">
        <f t="shared" si="0"/>
        <v>441.8</v>
      </c>
    </row>
    <row r="32" spans="1:22" x14ac:dyDescent="0.25">
      <c r="A32" s="208" t="str">
        <f>Lists!C:C</f>
        <v>ESP002</v>
      </c>
      <c r="B32" s="209">
        <f>_xlfn.DAYS(About!$A$3,'Core Indicators'!U32)</f>
        <v>368</v>
      </c>
      <c r="C32" s="209">
        <f>_xlfn.DAYS(About!$A$3,'Core Indicators'!AC32)</f>
        <v>368</v>
      </c>
      <c r="D32" s="209">
        <f>_xlfn.DAYS(About!$A$3,'Core Indicators'!AK32)</f>
        <v>216</v>
      </c>
      <c r="E32" s="209">
        <f>_xlfn.DAYS(About!$A$3,'Core Indicators'!AS32)</f>
        <v>216</v>
      </c>
      <c r="F32" s="209">
        <f>_xlfn.DAYS(About!$A$3,'Core Indicators'!BQ32)</f>
        <v>216</v>
      </c>
      <c r="G32" s="209">
        <f>_xlfn.DAYS(About!$A$3,'Core Indicators'!DM32)</f>
        <v>216</v>
      </c>
      <c r="H32" s="209">
        <f>_xlfn.DAYS(About!$A$3,'Core Indicators'!DU32)</f>
        <v>216</v>
      </c>
      <c r="I32" s="209">
        <f>_xlfn.DAYS(About!$A$3,'Core Indicators'!EC32)</f>
        <v>216</v>
      </c>
      <c r="J32" s="209">
        <f>_xlfn.DAYS(About!$A$3,'Core Indicators'!EK32)</f>
        <v>216</v>
      </c>
      <c r="K32" s="209">
        <f>_xlfn.DAYS(About!$A$3,'Core Indicators'!ES32)</f>
        <v>216</v>
      </c>
      <c r="L32" s="209">
        <f>_xlfn.DAYS(About!$A$3,'Core Indicators'!FI32)</f>
        <v>1082</v>
      </c>
      <c r="M32" s="209">
        <f>_xlfn.DAYS(About!$A$3,'Core Indicators'!GG32)</f>
        <v>98</v>
      </c>
      <c r="N32" s="209">
        <f>_xlfn.DAYS(About!$A$3,'Core Indicators'!GO32)</f>
        <v>98</v>
      </c>
      <c r="O32" s="209">
        <f>_xlfn.DAYS(About!$A$3,'Core Indicators'!GW32)</f>
        <v>98</v>
      </c>
      <c r="P32" s="209">
        <f>_xlfn.DAYS(About!$A$3,'Core Indicators'!HE32)</f>
        <v>98</v>
      </c>
      <c r="Q32" s="209">
        <f>_xlfn.DAYS(About!$A$3,'Core Indicators'!HM32)</f>
        <v>98</v>
      </c>
      <c r="R32" s="209">
        <f>_xlfn.DAYS(About!$A$3,'Core Indicators'!HU32)</f>
        <v>98</v>
      </c>
      <c r="S32" s="209">
        <f>_xlfn.DAYS(About!$A$3,'Core Indicators'!IC32)</f>
        <v>98</v>
      </c>
      <c r="T32" s="209">
        <f>_xlfn.DAYS(About!$A$3,'Core Indicators'!IK32)</f>
        <v>98</v>
      </c>
      <c r="U32" s="209">
        <f>_xlfn.DAYS(About!$A$3,'Core Indicators'!IS32)</f>
        <v>98</v>
      </c>
      <c r="V32" s="209">
        <f t="shared" si="0"/>
        <v>290.8</v>
      </c>
    </row>
    <row r="33" spans="1:22" x14ac:dyDescent="0.25">
      <c r="A33" s="208" t="str">
        <f>Lists!C:C</f>
        <v>ETH001</v>
      </c>
      <c r="B33" s="209">
        <f>_xlfn.DAYS(About!$A$3,'Core Indicators'!U33)</f>
        <v>229</v>
      </c>
      <c r="C33" s="209">
        <f>_xlfn.DAYS(About!$A$3,'Core Indicators'!AC33)</f>
        <v>229</v>
      </c>
      <c r="D33" s="209">
        <f>_xlfn.DAYS(About!$A$3,'Core Indicators'!AK33)</f>
        <v>229</v>
      </c>
      <c r="E33" s="209">
        <f>_xlfn.DAYS(About!$A$3,'Core Indicators'!AS33)</f>
        <v>1</v>
      </c>
      <c r="F33" s="209">
        <f>_xlfn.DAYS(About!$A$3,'Core Indicators'!BQ33)</f>
        <v>1</v>
      </c>
      <c r="G33" s="209">
        <f>_xlfn.DAYS(About!$A$3,'Core Indicators'!DM33)</f>
        <v>229</v>
      </c>
      <c r="H33" s="209">
        <f>_xlfn.DAYS(About!$A$3,'Core Indicators'!DU33)</f>
        <v>229</v>
      </c>
      <c r="I33" s="209">
        <f>_xlfn.DAYS(About!$A$3,'Core Indicators'!EC33)</f>
        <v>229</v>
      </c>
      <c r="J33" s="209">
        <f>_xlfn.DAYS(About!$A$3,'Core Indicators'!EK33)</f>
        <v>229</v>
      </c>
      <c r="K33" s="209">
        <f>_xlfn.DAYS(About!$A$3,'Core Indicators'!ES33)</f>
        <v>229</v>
      </c>
      <c r="L33" s="209">
        <f>_xlfn.DAYS(About!$A$3,'Core Indicators'!FI33)</f>
        <v>229</v>
      </c>
      <c r="M33" s="209">
        <f>_xlfn.DAYS(About!$A$3,'Core Indicators'!GG33)</f>
        <v>92</v>
      </c>
      <c r="N33" s="209">
        <f>_xlfn.DAYS(About!$A$3,'Core Indicators'!GO33)</f>
        <v>92</v>
      </c>
      <c r="O33" s="209">
        <f>_xlfn.DAYS(About!$A$3,'Core Indicators'!GW33)</f>
        <v>92</v>
      </c>
      <c r="P33" s="209">
        <f>_xlfn.DAYS(About!$A$3,'Core Indicators'!HE33)</f>
        <v>92</v>
      </c>
      <c r="Q33" s="209">
        <f>_xlfn.DAYS(About!$A$3,'Core Indicators'!HM33)</f>
        <v>92</v>
      </c>
      <c r="R33" s="209">
        <f>_xlfn.DAYS(About!$A$3,'Core Indicators'!HU33)</f>
        <v>92</v>
      </c>
      <c r="S33" s="209">
        <f>_xlfn.DAYS(About!$A$3,'Core Indicators'!IC33)</f>
        <v>92</v>
      </c>
      <c r="T33" s="209">
        <f>_xlfn.DAYS(About!$A$3,'Core Indicators'!IK33)</f>
        <v>92</v>
      </c>
      <c r="U33" s="209">
        <f>_xlfn.DAYS(About!$A$3,'Core Indicators'!IS33)</f>
        <v>92</v>
      </c>
      <c r="V33" s="209">
        <f t="shared" si="0"/>
        <v>169.7</v>
      </c>
    </row>
    <row r="34" spans="1:22" x14ac:dyDescent="0.25">
      <c r="A34" s="208" t="str">
        <f>Lists!C:C</f>
        <v>ETH003</v>
      </c>
      <c r="B34" s="209">
        <f>_xlfn.DAYS(About!$A$3,'Core Indicators'!U34)</f>
        <v>229</v>
      </c>
      <c r="C34" s="209">
        <f>_xlfn.DAYS(About!$A$3,'Core Indicators'!AC34)</f>
        <v>229</v>
      </c>
      <c r="D34" s="209">
        <f>_xlfn.DAYS(About!$A$3,'Core Indicators'!AK34)</f>
        <v>229</v>
      </c>
      <c r="E34" s="209">
        <f>_xlfn.DAYS(About!$A$3,'Core Indicators'!AS34)</f>
        <v>1</v>
      </c>
      <c r="F34" s="209">
        <f>_xlfn.DAYS(About!$A$3,'Core Indicators'!BQ34)</f>
        <v>1</v>
      </c>
      <c r="G34" s="209">
        <f>_xlfn.DAYS(About!$A$3,'Core Indicators'!DM34)</f>
        <v>1</v>
      </c>
      <c r="H34" s="209">
        <f>_xlfn.DAYS(About!$A$3,'Core Indicators'!DU34)</f>
        <v>1</v>
      </c>
      <c r="I34" s="209">
        <f>_xlfn.DAYS(About!$A$3,'Core Indicators'!EC34)</f>
        <v>1</v>
      </c>
      <c r="J34" s="209">
        <f>_xlfn.DAYS(About!$A$3,'Core Indicators'!EK34)</f>
        <v>1</v>
      </c>
      <c r="K34" s="209">
        <f>_xlfn.DAYS(About!$A$3,'Core Indicators'!ES34)</f>
        <v>1</v>
      </c>
      <c r="L34" s="209">
        <f>_xlfn.DAYS(About!$A$3,'Core Indicators'!FI34)</f>
        <v>229</v>
      </c>
      <c r="M34" s="209">
        <f>_xlfn.DAYS(About!$A$3,'Core Indicators'!GG34)</f>
        <v>92</v>
      </c>
      <c r="N34" s="209">
        <f>_xlfn.DAYS(About!$A$3,'Core Indicators'!GO34)</f>
        <v>92</v>
      </c>
      <c r="O34" s="209">
        <f>_xlfn.DAYS(About!$A$3,'Core Indicators'!GW34)</f>
        <v>92</v>
      </c>
      <c r="P34" s="209">
        <f>_xlfn.DAYS(About!$A$3,'Core Indicators'!HE34)</f>
        <v>92</v>
      </c>
      <c r="Q34" s="209">
        <f>_xlfn.DAYS(About!$A$3,'Core Indicators'!HM34)</f>
        <v>92</v>
      </c>
      <c r="R34" s="209">
        <f>_xlfn.DAYS(About!$A$3,'Core Indicators'!HU34)</f>
        <v>92</v>
      </c>
      <c r="S34" s="209">
        <f>_xlfn.DAYS(About!$A$3,'Core Indicators'!IC34)</f>
        <v>92</v>
      </c>
      <c r="T34" s="209">
        <f>_xlfn.DAYS(About!$A$3,'Core Indicators'!IK34)</f>
        <v>92</v>
      </c>
      <c r="U34" s="209">
        <f>_xlfn.DAYS(About!$A$3,'Core Indicators'!IS34)</f>
        <v>92</v>
      </c>
      <c r="V34" s="209">
        <f t="shared" si="0"/>
        <v>55.7</v>
      </c>
    </row>
    <row r="35" spans="1:22" x14ac:dyDescent="0.25">
      <c r="A35" s="208" t="str">
        <f>Lists!C:C</f>
        <v>ETH004</v>
      </c>
      <c r="B35" s="209">
        <f>_xlfn.DAYS(About!$A$3,'Core Indicators'!U35)</f>
        <v>78</v>
      </c>
      <c r="C35" s="209">
        <f>_xlfn.DAYS(About!$A$3,'Core Indicators'!AC35)</f>
        <v>78</v>
      </c>
      <c r="D35" s="209">
        <f>_xlfn.DAYS(About!$A$3,'Core Indicators'!AK35)</f>
        <v>78</v>
      </c>
      <c r="E35" s="209">
        <f>_xlfn.DAYS(About!$A$3,'Core Indicators'!AS35)</f>
        <v>35</v>
      </c>
      <c r="F35" s="209">
        <f>_xlfn.DAYS(About!$A$3,'Core Indicators'!BQ35)</f>
        <v>1</v>
      </c>
      <c r="G35" s="209">
        <f>_xlfn.DAYS(About!$A$3,'Core Indicators'!DM35)</f>
        <v>35</v>
      </c>
      <c r="H35" s="209">
        <f>_xlfn.DAYS(About!$A$3,'Core Indicators'!DU35)</f>
        <v>35</v>
      </c>
      <c r="I35" s="209">
        <f>_xlfn.DAYS(About!$A$3,'Core Indicators'!EC35)</f>
        <v>35</v>
      </c>
      <c r="J35" s="209">
        <f>_xlfn.DAYS(About!$A$3,'Core Indicators'!EK35)</f>
        <v>35</v>
      </c>
      <c r="K35" s="209">
        <f>_xlfn.DAYS(About!$A$3,'Core Indicators'!ES35)</f>
        <v>35</v>
      </c>
      <c r="L35" s="209">
        <f>_xlfn.DAYS(About!$A$3,'Core Indicators'!FI35)</f>
        <v>78</v>
      </c>
      <c r="M35" s="209">
        <f>_xlfn.DAYS(About!$A$3,'Core Indicators'!GG35)</f>
        <v>92</v>
      </c>
      <c r="N35" s="209">
        <f>_xlfn.DAYS(About!$A$3,'Core Indicators'!GO35)</f>
        <v>92</v>
      </c>
      <c r="O35" s="209">
        <f>_xlfn.DAYS(About!$A$3,'Core Indicators'!GW35)</f>
        <v>92</v>
      </c>
      <c r="P35" s="209">
        <f>_xlfn.DAYS(About!$A$3,'Core Indicators'!HE35)</f>
        <v>92</v>
      </c>
      <c r="Q35" s="209">
        <f>_xlfn.DAYS(About!$A$3,'Core Indicators'!HM35)</f>
        <v>92</v>
      </c>
      <c r="R35" s="209">
        <f>_xlfn.DAYS(About!$A$3,'Core Indicators'!HU35)</f>
        <v>92</v>
      </c>
      <c r="S35" s="209">
        <f>_xlfn.DAYS(About!$A$3,'Core Indicators'!IC35)</f>
        <v>92</v>
      </c>
      <c r="T35" s="209">
        <f>_xlfn.DAYS(About!$A$3,'Core Indicators'!IK35)</f>
        <v>92</v>
      </c>
      <c r="U35" s="209">
        <f>_xlfn.DAYS(About!$A$3,'Core Indicators'!IS35)</f>
        <v>92</v>
      </c>
      <c r="V35" s="209">
        <f t="shared" ref="V35:V66" si="1">AVERAGE(D35:M35)</f>
        <v>45.9</v>
      </c>
    </row>
    <row r="36" spans="1:22" x14ac:dyDescent="0.25">
      <c r="A36" s="208" t="str">
        <f>Lists!C:C</f>
        <v>GRC002</v>
      </c>
      <c r="B36" s="209">
        <f>_xlfn.DAYS(About!$A$3,'Core Indicators'!U36)</f>
        <v>1007</v>
      </c>
      <c r="C36" s="209">
        <f>_xlfn.DAYS(About!$A$3,'Core Indicators'!AC36)</f>
        <v>70</v>
      </c>
      <c r="D36" s="209">
        <f>_xlfn.DAYS(About!$A$3,'Core Indicators'!AK36)</f>
        <v>70</v>
      </c>
      <c r="E36" s="209">
        <f>_xlfn.DAYS(About!$A$3,'Core Indicators'!AS36)</f>
        <v>70</v>
      </c>
      <c r="F36" s="209">
        <f>_xlfn.DAYS(About!$A$3,'Core Indicators'!BQ36)</f>
        <v>33</v>
      </c>
      <c r="G36" s="209">
        <f>_xlfn.DAYS(About!$A$3,'Core Indicators'!DM36)</f>
        <v>70</v>
      </c>
      <c r="H36" s="209">
        <f>_xlfn.DAYS(About!$A$3,'Core Indicators'!DU36)</f>
        <v>70</v>
      </c>
      <c r="I36" s="209">
        <f>_xlfn.DAYS(About!$A$3,'Core Indicators'!EC36)</f>
        <v>70</v>
      </c>
      <c r="J36" s="209">
        <f>_xlfn.DAYS(About!$A$3,'Core Indicators'!EK36)</f>
        <v>70</v>
      </c>
      <c r="K36" s="209">
        <f>_xlfn.DAYS(About!$A$3,'Core Indicators'!ES36)</f>
        <v>70</v>
      </c>
      <c r="L36" s="209">
        <f>_xlfn.DAYS(About!$A$3,'Core Indicators'!FI36)</f>
        <v>1091</v>
      </c>
      <c r="M36" s="209">
        <f>_xlfn.DAYS(About!$A$3,'Core Indicators'!GG36)</f>
        <v>103</v>
      </c>
      <c r="N36" s="209">
        <f>_xlfn.DAYS(About!$A$3,'Core Indicators'!GO36)</f>
        <v>103</v>
      </c>
      <c r="O36" s="209">
        <f>_xlfn.DAYS(About!$A$3,'Core Indicators'!GW36)</f>
        <v>103</v>
      </c>
      <c r="P36" s="209">
        <f>_xlfn.DAYS(About!$A$3,'Core Indicators'!HE36)</f>
        <v>103</v>
      </c>
      <c r="Q36" s="209">
        <f>_xlfn.DAYS(About!$A$3,'Core Indicators'!HM36)</f>
        <v>103</v>
      </c>
      <c r="R36" s="209">
        <f>_xlfn.DAYS(About!$A$3,'Core Indicators'!HU36)</f>
        <v>103</v>
      </c>
      <c r="S36" s="209">
        <f>_xlfn.DAYS(About!$A$3,'Core Indicators'!IC36)</f>
        <v>103</v>
      </c>
      <c r="T36" s="209">
        <f>_xlfn.DAYS(About!$A$3,'Core Indicators'!IK36)</f>
        <v>103</v>
      </c>
      <c r="U36" s="209">
        <f>_xlfn.DAYS(About!$A$3,'Core Indicators'!IS36)</f>
        <v>103</v>
      </c>
      <c r="V36" s="209">
        <f t="shared" si="1"/>
        <v>171.7</v>
      </c>
    </row>
    <row r="37" spans="1:22" x14ac:dyDescent="0.25">
      <c r="A37" s="208" t="str">
        <f>Lists!C:C</f>
        <v>GTM001</v>
      </c>
      <c r="B37" s="209">
        <f>_xlfn.DAYS(About!$A$3,'Core Indicators'!U37)</f>
        <v>76</v>
      </c>
      <c r="C37" s="209">
        <f>_xlfn.DAYS(About!$A$3,'Core Indicators'!AC37)</f>
        <v>76</v>
      </c>
      <c r="D37" s="209">
        <f>_xlfn.DAYS(About!$A$3,'Core Indicators'!AK37)</f>
        <v>76</v>
      </c>
      <c r="E37" s="209">
        <f>_xlfn.DAYS(About!$A$3,'Core Indicators'!AS37)</f>
        <v>76</v>
      </c>
      <c r="F37" s="209">
        <f>_xlfn.DAYS(About!$A$3,'Core Indicators'!BQ37)</f>
        <v>76</v>
      </c>
      <c r="G37" s="209">
        <f>_xlfn.DAYS(About!$A$3,'Core Indicators'!DM37)</f>
        <v>76</v>
      </c>
      <c r="H37" s="209">
        <f>_xlfn.DAYS(About!$A$3,'Core Indicators'!DU37)</f>
        <v>76</v>
      </c>
      <c r="I37" s="209">
        <f>_xlfn.DAYS(About!$A$3,'Core Indicators'!EC37)</f>
        <v>76</v>
      </c>
      <c r="J37" s="209">
        <f>_xlfn.DAYS(About!$A$3,'Core Indicators'!EK37)</f>
        <v>76</v>
      </c>
      <c r="K37" s="209">
        <f>_xlfn.DAYS(About!$A$3,'Core Indicators'!ES37)</f>
        <v>76</v>
      </c>
      <c r="L37" s="209">
        <f>_xlfn.DAYS(About!$A$3,'Core Indicators'!FI37)</f>
        <v>76</v>
      </c>
      <c r="M37" s="209">
        <f>_xlfn.DAYS(About!$A$3,'Core Indicators'!GG37)</f>
        <v>101</v>
      </c>
      <c r="N37" s="209">
        <f>_xlfn.DAYS(About!$A$3,'Core Indicators'!GO37)</f>
        <v>101</v>
      </c>
      <c r="O37" s="209">
        <f>_xlfn.DAYS(About!$A$3,'Core Indicators'!GW37)</f>
        <v>101</v>
      </c>
      <c r="P37" s="209">
        <f>_xlfn.DAYS(About!$A$3,'Core Indicators'!HE37)</f>
        <v>101</v>
      </c>
      <c r="Q37" s="209">
        <f>_xlfn.DAYS(About!$A$3,'Core Indicators'!HM37)</f>
        <v>101</v>
      </c>
      <c r="R37" s="209">
        <f>_xlfn.DAYS(About!$A$3,'Core Indicators'!HU37)</f>
        <v>101</v>
      </c>
      <c r="S37" s="209">
        <f>_xlfn.DAYS(About!$A$3,'Core Indicators'!IC37)</f>
        <v>101</v>
      </c>
      <c r="T37" s="209">
        <f>_xlfn.DAYS(About!$A$3,'Core Indicators'!IK37)</f>
        <v>101</v>
      </c>
      <c r="U37" s="209">
        <f>_xlfn.DAYS(About!$A$3,'Core Indicators'!IS37)</f>
        <v>101</v>
      </c>
      <c r="V37" s="209">
        <f t="shared" si="1"/>
        <v>78.5</v>
      </c>
    </row>
    <row r="38" spans="1:22" x14ac:dyDescent="0.25">
      <c r="A38" s="208" t="str">
        <f>Lists!C:C</f>
        <v>HND001</v>
      </c>
      <c r="B38" s="209">
        <f>_xlfn.DAYS(About!$A$3,'Core Indicators'!U38)</f>
        <v>75</v>
      </c>
      <c r="C38" s="209">
        <f>_xlfn.DAYS(About!$A$3,'Core Indicators'!AC38)</f>
        <v>75</v>
      </c>
      <c r="D38" s="209">
        <f>_xlfn.DAYS(About!$A$3,'Core Indicators'!AK38)</f>
        <v>75</v>
      </c>
      <c r="E38" s="209">
        <f>_xlfn.DAYS(About!$A$3,'Core Indicators'!AS38)</f>
        <v>75</v>
      </c>
      <c r="F38" s="209">
        <f>_xlfn.DAYS(About!$A$3,'Core Indicators'!BQ38)</f>
        <v>75</v>
      </c>
      <c r="G38" s="209">
        <f>_xlfn.DAYS(About!$A$3,'Core Indicators'!DM38)</f>
        <v>75</v>
      </c>
      <c r="H38" s="209">
        <f>_xlfn.DAYS(About!$A$3,'Core Indicators'!DU38)</f>
        <v>75</v>
      </c>
      <c r="I38" s="209">
        <f>_xlfn.DAYS(About!$A$3,'Core Indicators'!EC38)</f>
        <v>75</v>
      </c>
      <c r="J38" s="209">
        <f>_xlfn.DAYS(About!$A$3,'Core Indicators'!EK38)</f>
        <v>75</v>
      </c>
      <c r="K38" s="209">
        <f>_xlfn.DAYS(About!$A$3,'Core Indicators'!ES38)</f>
        <v>75</v>
      </c>
      <c r="L38" s="209">
        <f>_xlfn.DAYS(About!$A$3,'Core Indicators'!FI38)</f>
        <v>75</v>
      </c>
      <c r="M38" s="209">
        <f>_xlfn.DAYS(About!$A$3,'Core Indicators'!GG38)</f>
        <v>99</v>
      </c>
      <c r="N38" s="209">
        <f>_xlfn.DAYS(About!$A$3,'Core Indicators'!GO38)</f>
        <v>99</v>
      </c>
      <c r="O38" s="209">
        <f>_xlfn.DAYS(About!$A$3,'Core Indicators'!GW38)</f>
        <v>99</v>
      </c>
      <c r="P38" s="209">
        <f>_xlfn.DAYS(About!$A$3,'Core Indicators'!HE38)</f>
        <v>99</v>
      </c>
      <c r="Q38" s="209">
        <f>_xlfn.DAYS(About!$A$3,'Core Indicators'!HM38)</f>
        <v>99</v>
      </c>
      <c r="R38" s="209">
        <f>_xlfn.DAYS(About!$A$3,'Core Indicators'!HU38)</f>
        <v>99</v>
      </c>
      <c r="S38" s="209">
        <f>_xlfn.DAYS(About!$A$3,'Core Indicators'!IC38)</f>
        <v>99</v>
      </c>
      <c r="T38" s="209">
        <f>_xlfn.DAYS(About!$A$3,'Core Indicators'!IK38)</f>
        <v>99</v>
      </c>
      <c r="U38" s="209">
        <f>_xlfn.DAYS(About!$A$3,'Core Indicators'!IS38)</f>
        <v>99</v>
      </c>
      <c r="V38" s="209">
        <f t="shared" si="1"/>
        <v>77.400000000000006</v>
      </c>
    </row>
    <row r="39" spans="1:22" x14ac:dyDescent="0.25">
      <c r="A39" s="208" t="str">
        <f>Lists!C:C</f>
        <v>HTI001</v>
      </c>
      <c r="B39" s="209">
        <f>_xlfn.DAYS(About!$A$3,'Core Indicators'!U39)</f>
        <v>1099</v>
      </c>
      <c r="C39" s="209">
        <f>_xlfn.DAYS(About!$A$3,'Core Indicators'!AC39)</f>
        <v>166</v>
      </c>
      <c r="D39" s="209">
        <f>_xlfn.DAYS(About!$A$3,'Core Indicators'!AK39)</f>
        <v>166</v>
      </c>
      <c r="E39" s="209">
        <f>_xlfn.DAYS(About!$A$3,'Core Indicators'!AS39)</f>
        <v>166</v>
      </c>
      <c r="F39" s="209">
        <f>_xlfn.DAYS(About!$A$3,'Core Indicators'!BQ39)</f>
        <v>166</v>
      </c>
      <c r="G39" s="209">
        <f>_xlfn.DAYS(About!$A$3,'Core Indicators'!DM39)</f>
        <v>153</v>
      </c>
      <c r="H39" s="209">
        <f>_xlfn.DAYS(About!$A$3,'Core Indicators'!DU39)</f>
        <v>153</v>
      </c>
      <c r="I39" s="209">
        <f>_xlfn.DAYS(About!$A$3,'Core Indicators'!EC39)</f>
        <v>153</v>
      </c>
      <c r="J39" s="209">
        <f>_xlfn.DAYS(About!$A$3,'Core Indicators'!EK39)</f>
        <v>153</v>
      </c>
      <c r="K39" s="209">
        <f>_xlfn.DAYS(About!$A$3,'Core Indicators'!ES39)</f>
        <v>153</v>
      </c>
      <c r="L39" s="209">
        <f>_xlfn.DAYS(About!$A$3,'Core Indicators'!FI39)</f>
        <v>166</v>
      </c>
      <c r="M39" s="209">
        <f>_xlfn.DAYS(About!$A$3,'Core Indicators'!GG39)</f>
        <v>97</v>
      </c>
      <c r="N39" s="209">
        <f>_xlfn.DAYS(About!$A$3,'Core Indicators'!GO39)</f>
        <v>97</v>
      </c>
      <c r="O39" s="209">
        <f>_xlfn.DAYS(About!$A$3,'Core Indicators'!GW39)</f>
        <v>97</v>
      </c>
      <c r="P39" s="209">
        <f>_xlfn.DAYS(About!$A$3,'Core Indicators'!HE39)</f>
        <v>97</v>
      </c>
      <c r="Q39" s="209">
        <f>_xlfn.DAYS(About!$A$3,'Core Indicators'!HM39)</f>
        <v>97</v>
      </c>
      <c r="R39" s="209">
        <f>_xlfn.DAYS(About!$A$3,'Core Indicators'!HU39)</f>
        <v>97</v>
      </c>
      <c r="S39" s="209">
        <f>_xlfn.DAYS(About!$A$3,'Core Indicators'!IC39)</f>
        <v>97</v>
      </c>
      <c r="T39" s="209">
        <f>_xlfn.DAYS(About!$A$3,'Core Indicators'!IK39)</f>
        <v>97</v>
      </c>
      <c r="U39" s="209">
        <f>_xlfn.DAYS(About!$A$3,'Core Indicators'!IS39)</f>
        <v>97</v>
      </c>
      <c r="V39" s="209">
        <f t="shared" si="1"/>
        <v>152.6</v>
      </c>
    </row>
    <row r="40" spans="1:22" x14ac:dyDescent="0.25">
      <c r="A40" s="208" t="str">
        <f>Lists!C:C</f>
        <v>HTI002</v>
      </c>
      <c r="B40" s="209">
        <f>_xlfn.DAYS(About!$A$3,'Core Indicators'!U40)</f>
        <v>166</v>
      </c>
      <c r="C40" s="209">
        <f>_xlfn.DAYS(About!$A$3,'Core Indicators'!AC40)</f>
        <v>154</v>
      </c>
      <c r="D40" s="209">
        <f>_xlfn.DAYS(About!$A$3,'Core Indicators'!AK40)</f>
        <v>153</v>
      </c>
      <c r="E40" s="209">
        <f>_xlfn.DAYS(About!$A$3,'Core Indicators'!AS40)</f>
        <v>166</v>
      </c>
      <c r="F40" s="209">
        <f>_xlfn.DAYS(About!$A$3,'Core Indicators'!BQ40)</f>
        <v>164</v>
      </c>
      <c r="G40" s="209">
        <f>_xlfn.DAYS(About!$A$3,'Core Indicators'!DM40)</f>
        <v>164</v>
      </c>
      <c r="H40" s="209">
        <f>_xlfn.DAYS(About!$A$3,'Core Indicators'!DU40)</f>
        <v>164</v>
      </c>
      <c r="I40" s="209">
        <f>_xlfn.DAYS(About!$A$3,'Core Indicators'!EC40)</f>
        <v>164</v>
      </c>
      <c r="J40" s="209">
        <f>_xlfn.DAYS(About!$A$3,'Core Indicators'!EK40)</f>
        <v>164</v>
      </c>
      <c r="K40" s="209">
        <f>_xlfn.DAYS(About!$A$3,'Core Indicators'!ES40)</f>
        <v>164</v>
      </c>
      <c r="L40" s="209">
        <f>_xlfn.DAYS(About!$A$3,'Core Indicators'!FI40)</f>
        <v>166</v>
      </c>
      <c r="M40" s="209">
        <f>_xlfn.DAYS(About!$A$3,'Core Indicators'!GG40)</f>
        <v>97</v>
      </c>
      <c r="N40" s="209">
        <f>_xlfn.DAYS(About!$A$3,'Core Indicators'!GO40)</f>
        <v>97</v>
      </c>
      <c r="O40" s="209">
        <f>_xlfn.DAYS(About!$A$3,'Core Indicators'!GW40)</f>
        <v>97</v>
      </c>
      <c r="P40" s="209">
        <f>_xlfn.DAYS(About!$A$3,'Core Indicators'!HE40)</f>
        <v>97</v>
      </c>
      <c r="Q40" s="209">
        <f>_xlfn.DAYS(About!$A$3,'Core Indicators'!HM40)</f>
        <v>97</v>
      </c>
      <c r="R40" s="209">
        <f>_xlfn.DAYS(About!$A$3,'Core Indicators'!HU40)</f>
        <v>97</v>
      </c>
      <c r="S40" s="209">
        <f>_xlfn.DAYS(About!$A$3,'Core Indicators'!IC40)</f>
        <v>97</v>
      </c>
      <c r="T40" s="209">
        <f>_xlfn.DAYS(About!$A$3,'Core Indicators'!IK40)</f>
        <v>97</v>
      </c>
      <c r="U40" s="209">
        <f>_xlfn.DAYS(About!$A$3,'Core Indicators'!IS40)</f>
        <v>97</v>
      </c>
      <c r="V40" s="209">
        <f t="shared" si="1"/>
        <v>156.6</v>
      </c>
    </row>
    <row r="41" spans="1:22" x14ac:dyDescent="0.25">
      <c r="A41" s="208" t="str">
        <f>Lists!C:C</f>
        <v>IDN002</v>
      </c>
      <c r="B41" s="209">
        <f>_xlfn.DAYS(About!$A$3,'Core Indicators'!U41)</f>
        <v>733</v>
      </c>
      <c r="C41" s="209">
        <f>_xlfn.DAYS(About!$A$3,'Core Indicators'!AC41)</f>
        <v>733</v>
      </c>
      <c r="D41" s="209">
        <f>_xlfn.DAYS(About!$A$3,'Core Indicators'!AK41)</f>
        <v>733</v>
      </c>
      <c r="E41" s="209">
        <f>_xlfn.DAYS(About!$A$3,'Core Indicators'!AS41)</f>
        <v>62</v>
      </c>
      <c r="F41" s="209">
        <f>_xlfn.DAYS(About!$A$3,'Core Indicators'!BQ41)</f>
        <v>8</v>
      </c>
      <c r="G41" s="209">
        <f>_xlfn.DAYS(About!$A$3,'Core Indicators'!DM41)</f>
        <v>42</v>
      </c>
      <c r="H41" s="209">
        <f>_xlfn.DAYS(About!$A$3,'Core Indicators'!DU41)</f>
        <v>42</v>
      </c>
      <c r="I41" s="209">
        <f>_xlfn.DAYS(About!$A$3,'Core Indicators'!EC41)</f>
        <v>62</v>
      </c>
      <c r="J41" s="209">
        <f>_xlfn.DAYS(About!$A$3,'Core Indicators'!EK41)</f>
        <v>42</v>
      </c>
      <c r="K41" s="209">
        <f>_xlfn.DAYS(About!$A$3,'Core Indicators'!ES41)</f>
        <v>42</v>
      </c>
      <c r="L41" s="209">
        <f>_xlfn.DAYS(About!$A$3,'Core Indicators'!FI41)</f>
        <v>916</v>
      </c>
      <c r="M41" s="209">
        <f>_xlfn.DAYS(About!$A$3,'Core Indicators'!GG41)</f>
        <v>98</v>
      </c>
      <c r="N41" s="209">
        <f>_xlfn.DAYS(About!$A$3,'Core Indicators'!GO41)</f>
        <v>98</v>
      </c>
      <c r="O41" s="209">
        <f>_xlfn.DAYS(About!$A$3,'Core Indicators'!GW41)</f>
        <v>98</v>
      </c>
      <c r="P41" s="209">
        <f>_xlfn.DAYS(About!$A$3,'Core Indicators'!HE41)</f>
        <v>98</v>
      </c>
      <c r="Q41" s="209">
        <f>_xlfn.DAYS(About!$A$3,'Core Indicators'!HM41)</f>
        <v>98</v>
      </c>
      <c r="R41" s="209">
        <f>_xlfn.DAYS(About!$A$3,'Core Indicators'!HU41)</f>
        <v>98</v>
      </c>
      <c r="S41" s="209">
        <f>_xlfn.DAYS(About!$A$3,'Core Indicators'!IC41)</f>
        <v>98</v>
      </c>
      <c r="T41" s="209">
        <f>_xlfn.DAYS(About!$A$3,'Core Indicators'!IK41)</f>
        <v>98</v>
      </c>
      <c r="U41" s="209">
        <f>_xlfn.DAYS(About!$A$3,'Core Indicators'!IS41)</f>
        <v>98</v>
      </c>
      <c r="V41" s="209">
        <f t="shared" si="1"/>
        <v>204.7</v>
      </c>
    </row>
    <row r="42" spans="1:22" x14ac:dyDescent="0.25">
      <c r="A42" s="208" t="str">
        <f>Lists!C:C</f>
        <v>IND002</v>
      </c>
      <c r="B42" s="209">
        <f>_xlfn.DAYS(About!$A$3,'Core Indicators'!U42)</f>
        <v>369</v>
      </c>
      <c r="C42" s="209">
        <f>_xlfn.DAYS(About!$A$3,'Core Indicators'!AC42)</f>
        <v>369</v>
      </c>
      <c r="D42" s="209">
        <f>_xlfn.DAYS(About!$A$3,'Core Indicators'!AK42)</f>
        <v>369</v>
      </c>
      <c r="E42" s="209">
        <f>_xlfn.DAYS(About!$A$3,'Core Indicators'!AS42)</f>
        <v>369</v>
      </c>
      <c r="F42" s="209">
        <f>_xlfn.DAYS(About!$A$3,'Core Indicators'!BQ42)</f>
        <v>8</v>
      </c>
      <c r="G42" s="209">
        <f>_xlfn.DAYS(About!$A$3,'Core Indicators'!DM42)</f>
        <v>369</v>
      </c>
      <c r="H42" s="209">
        <f>_xlfn.DAYS(About!$A$3,'Core Indicators'!DU42)</f>
        <v>369</v>
      </c>
      <c r="I42" s="209">
        <f>_xlfn.DAYS(About!$A$3,'Core Indicators'!EC42)</f>
        <v>369</v>
      </c>
      <c r="J42" s="209">
        <f>_xlfn.DAYS(About!$A$3,'Core Indicators'!EK42)</f>
        <v>369</v>
      </c>
      <c r="K42" s="209">
        <f>_xlfn.DAYS(About!$A$3,'Core Indicators'!ES42)</f>
        <v>369</v>
      </c>
      <c r="L42" s="209">
        <f>_xlfn.DAYS(About!$A$3,'Core Indicators'!FI42)</f>
        <v>796</v>
      </c>
      <c r="M42" s="209">
        <f>_xlfn.DAYS(About!$A$3,'Core Indicators'!GG42)</f>
        <v>99</v>
      </c>
      <c r="N42" s="209">
        <f>_xlfn.DAYS(About!$A$3,'Core Indicators'!GO42)</f>
        <v>99</v>
      </c>
      <c r="O42" s="209">
        <f>_xlfn.DAYS(About!$A$3,'Core Indicators'!GW42)</f>
        <v>99</v>
      </c>
      <c r="P42" s="209">
        <f>_xlfn.DAYS(About!$A$3,'Core Indicators'!HE42)</f>
        <v>99</v>
      </c>
      <c r="Q42" s="209">
        <f>_xlfn.DAYS(About!$A$3,'Core Indicators'!HM42)</f>
        <v>99</v>
      </c>
      <c r="R42" s="209">
        <f>_xlfn.DAYS(About!$A$3,'Core Indicators'!HU42)</f>
        <v>99</v>
      </c>
      <c r="S42" s="209">
        <f>_xlfn.DAYS(About!$A$3,'Core Indicators'!IC42)</f>
        <v>99</v>
      </c>
      <c r="T42" s="209">
        <f>_xlfn.DAYS(About!$A$3,'Core Indicators'!IK42)</f>
        <v>99</v>
      </c>
      <c r="U42" s="209">
        <f>_xlfn.DAYS(About!$A$3,'Core Indicators'!IS42)</f>
        <v>99</v>
      </c>
      <c r="V42" s="209">
        <f t="shared" si="1"/>
        <v>348.6</v>
      </c>
    </row>
    <row r="43" spans="1:22" x14ac:dyDescent="0.25">
      <c r="A43" s="208" t="str">
        <f>Lists!C:C</f>
        <v>IRN004</v>
      </c>
      <c r="B43" s="209">
        <f>_xlfn.DAYS(About!$A$3,'Core Indicators'!U43)</f>
        <v>322</v>
      </c>
      <c r="C43" s="209">
        <f>_xlfn.DAYS(About!$A$3,'Core Indicators'!AC43)</f>
        <v>322</v>
      </c>
      <c r="D43" s="209">
        <f>_xlfn.DAYS(About!$A$3,'Core Indicators'!AK43)</f>
        <v>34</v>
      </c>
      <c r="E43" s="209">
        <f>_xlfn.DAYS(About!$A$3,'Core Indicators'!AS43)</f>
        <v>34</v>
      </c>
      <c r="F43" s="209">
        <f>_xlfn.DAYS(About!$A$3,'Core Indicators'!BQ43)</f>
        <v>672</v>
      </c>
      <c r="G43" s="209">
        <f>_xlfn.DAYS(About!$A$3,'Core Indicators'!DM43)</f>
        <v>34</v>
      </c>
      <c r="H43" s="209">
        <f>_xlfn.DAYS(About!$A$3,'Core Indicators'!DU43)</f>
        <v>34</v>
      </c>
      <c r="I43" s="209">
        <f>_xlfn.DAYS(About!$A$3,'Core Indicators'!EC43)</f>
        <v>34</v>
      </c>
      <c r="J43" s="209">
        <f>_xlfn.DAYS(About!$A$3,'Core Indicators'!EK43)</f>
        <v>34</v>
      </c>
      <c r="K43" s="209">
        <f>_xlfn.DAYS(About!$A$3,'Core Indicators'!ES43)</f>
        <v>34</v>
      </c>
      <c r="L43" s="209">
        <f>_xlfn.DAYS(About!$A$3,'Core Indicators'!FI43)</f>
        <v>322</v>
      </c>
      <c r="M43" s="209">
        <f>_xlfn.DAYS(About!$A$3,'Core Indicators'!GG43)</f>
        <v>103</v>
      </c>
      <c r="N43" s="209">
        <f>_xlfn.DAYS(About!$A$3,'Core Indicators'!GO43)</f>
        <v>103</v>
      </c>
      <c r="O43" s="209">
        <f>_xlfn.DAYS(About!$A$3,'Core Indicators'!GW43)</f>
        <v>103</v>
      </c>
      <c r="P43" s="209">
        <f>_xlfn.DAYS(About!$A$3,'Core Indicators'!HE43)</f>
        <v>103</v>
      </c>
      <c r="Q43" s="209">
        <f>_xlfn.DAYS(About!$A$3,'Core Indicators'!HM43)</f>
        <v>103</v>
      </c>
      <c r="R43" s="209">
        <f>_xlfn.DAYS(About!$A$3,'Core Indicators'!HU43)</f>
        <v>103</v>
      </c>
      <c r="S43" s="209">
        <f>_xlfn.DAYS(About!$A$3,'Core Indicators'!IC43)</f>
        <v>103</v>
      </c>
      <c r="T43" s="209">
        <f>_xlfn.DAYS(About!$A$3,'Core Indicators'!IK43)</f>
        <v>103</v>
      </c>
      <c r="U43" s="209">
        <f>_xlfn.DAYS(About!$A$3,'Core Indicators'!IS43)</f>
        <v>103</v>
      </c>
      <c r="V43" s="209">
        <f t="shared" si="1"/>
        <v>133.5</v>
      </c>
    </row>
    <row r="44" spans="1:22" x14ac:dyDescent="0.25">
      <c r="A44" s="208" t="str">
        <f>Lists!C:C</f>
        <v>IRQ001</v>
      </c>
      <c r="B44" s="209">
        <f>_xlfn.DAYS(About!$A$3,'Core Indicators'!U44)</f>
        <v>8</v>
      </c>
      <c r="C44" s="209">
        <f>_xlfn.DAYS(About!$A$3,'Core Indicators'!AC44)</f>
        <v>8</v>
      </c>
      <c r="D44" s="209">
        <f>_xlfn.DAYS(About!$A$3,'Core Indicators'!AK44)</f>
        <v>8</v>
      </c>
      <c r="E44" s="209">
        <f>_xlfn.DAYS(About!$A$3,'Core Indicators'!AS44)</f>
        <v>8</v>
      </c>
      <c r="F44" s="209">
        <f>_xlfn.DAYS(About!$A$3,'Core Indicators'!BQ44)</f>
        <v>8</v>
      </c>
      <c r="G44" s="209">
        <f>_xlfn.DAYS(About!$A$3,'Core Indicators'!DM44)</f>
        <v>8</v>
      </c>
      <c r="H44" s="209">
        <f>_xlfn.DAYS(About!$A$3,'Core Indicators'!DU44)</f>
        <v>8</v>
      </c>
      <c r="I44" s="209">
        <f>_xlfn.DAYS(About!$A$3,'Core Indicators'!EC44)</f>
        <v>8</v>
      </c>
      <c r="J44" s="209">
        <f>_xlfn.DAYS(About!$A$3,'Core Indicators'!EK44)</f>
        <v>8</v>
      </c>
      <c r="K44" s="209">
        <f>_xlfn.DAYS(About!$A$3,'Core Indicators'!ES44)</f>
        <v>8</v>
      </c>
      <c r="L44" s="209">
        <f>_xlfn.DAYS(About!$A$3,'Core Indicators'!FI44)</f>
        <v>642</v>
      </c>
      <c r="M44" s="209">
        <f>_xlfn.DAYS(About!$A$3,'Core Indicators'!GG44)</f>
        <v>103</v>
      </c>
      <c r="N44" s="209">
        <f>_xlfn.DAYS(About!$A$3,'Core Indicators'!GO44)</f>
        <v>103</v>
      </c>
      <c r="O44" s="209">
        <f>_xlfn.DAYS(About!$A$3,'Core Indicators'!GW44)</f>
        <v>103</v>
      </c>
      <c r="P44" s="209">
        <f>_xlfn.DAYS(About!$A$3,'Core Indicators'!HE44)</f>
        <v>103</v>
      </c>
      <c r="Q44" s="209">
        <f>_xlfn.DAYS(About!$A$3,'Core Indicators'!HM44)</f>
        <v>103</v>
      </c>
      <c r="R44" s="209">
        <f>_xlfn.DAYS(About!$A$3,'Core Indicators'!HU44)</f>
        <v>103</v>
      </c>
      <c r="S44" s="209">
        <f>_xlfn.DAYS(About!$A$3,'Core Indicators'!IC44)</f>
        <v>103</v>
      </c>
      <c r="T44" s="209">
        <f>_xlfn.DAYS(About!$A$3,'Core Indicators'!IK44)</f>
        <v>103</v>
      </c>
      <c r="U44" s="209">
        <f>_xlfn.DAYS(About!$A$3,'Core Indicators'!IS44)</f>
        <v>103</v>
      </c>
      <c r="V44" s="209">
        <f t="shared" si="1"/>
        <v>80.900000000000006</v>
      </c>
    </row>
    <row r="45" spans="1:22" x14ac:dyDescent="0.25">
      <c r="A45" s="208" t="str">
        <f>Lists!C:C</f>
        <v>IRQ002</v>
      </c>
      <c r="B45" s="209">
        <f>_xlfn.DAYS(About!$A$3,'Core Indicators'!U45)</f>
        <v>8</v>
      </c>
      <c r="C45" s="209">
        <f>_xlfn.DAYS(About!$A$3,'Core Indicators'!AC45)</f>
        <v>8</v>
      </c>
      <c r="D45" s="209">
        <f>_xlfn.DAYS(About!$A$3,'Core Indicators'!AK45)</f>
        <v>8</v>
      </c>
      <c r="E45" s="209">
        <f>_xlfn.DAYS(About!$A$3,'Core Indicators'!AS45)</f>
        <v>8</v>
      </c>
      <c r="F45" s="209">
        <f>_xlfn.DAYS(About!$A$3,'Core Indicators'!BQ45)</f>
        <v>8</v>
      </c>
      <c r="G45" s="209">
        <f>_xlfn.DAYS(About!$A$3,'Core Indicators'!DM45)</f>
        <v>8</v>
      </c>
      <c r="H45" s="209">
        <f>_xlfn.DAYS(About!$A$3,'Core Indicators'!DU45)</f>
        <v>8</v>
      </c>
      <c r="I45" s="209">
        <f>_xlfn.DAYS(About!$A$3,'Core Indicators'!EC45)</f>
        <v>8</v>
      </c>
      <c r="J45" s="209">
        <f>_xlfn.DAYS(About!$A$3,'Core Indicators'!EK45)</f>
        <v>8</v>
      </c>
      <c r="K45" s="209">
        <f>_xlfn.DAYS(About!$A$3,'Core Indicators'!ES45)</f>
        <v>8</v>
      </c>
      <c r="L45" s="209">
        <f>_xlfn.DAYS(About!$A$3,'Core Indicators'!FI45)</f>
        <v>725</v>
      </c>
      <c r="M45" s="209">
        <f>_xlfn.DAYS(About!$A$3,'Core Indicators'!GG45)</f>
        <v>103</v>
      </c>
      <c r="N45" s="209">
        <f>_xlfn.DAYS(About!$A$3,'Core Indicators'!GO45)</f>
        <v>103</v>
      </c>
      <c r="O45" s="209">
        <f>_xlfn.DAYS(About!$A$3,'Core Indicators'!GW45)</f>
        <v>103</v>
      </c>
      <c r="P45" s="209">
        <f>_xlfn.DAYS(About!$A$3,'Core Indicators'!HE45)</f>
        <v>103</v>
      </c>
      <c r="Q45" s="209">
        <f>_xlfn.DAYS(About!$A$3,'Core Indicators'!HM45)</f>
        <v>103</v>
      </c>
      <c r="R45" s="209">
        <f>_xlfn.DAYS(About!$A$3,'Core Indicators'!HU45)</f>
        <v>103</v>
      </c>
      <c r="S45" s="209">
        <f>_xlfn.DAYS(About!$A$3,'Core Indicators'!IC45)</f>
        <v>103</v>
      </c>
      <c r="T45" s="209">
        <f>_xlfn.DAYS(About!$A$3,'Core Indicators'!IK45)</f>
        <v>103</v>
      </c>
      <c r="U45" s="209">
        <f>_xlfn.DAYS(About!$A$3,'Core Indicators'!IS45)</f>
        <v>103</v>
      </c>
      <c r="V45" s="209">
        <f t="shared" si="1"/>
        <v>89.2</v>
      </c>
    </row>
    <row r="46" spans="1:22" x14ac:dyDescent="0.25">
      <c r="A46" s="208" t="str">
        <f>Lists!C:C</f>
        <v>IRQ003</v>
      </c>
      <c r="B46" s="209">
        <f>_xlfn.DAYS(About!$A$3,'Core Indicators'!U46)</f>
        <v>8</v>
      </c>
      <c r="C46" s="209">
        <f>_xlfn.DAYS(About!$A$3,'Core Indicators'!AC46)</f>
        <v>8</v>
      </c>
      <c r="D46" s="209">
        <f>_xlfn.DAYS(About!$A$3,'Core Indicators'!AK46)</f>
        <v>8</v>
      </c>
      <c r="E46" s="209">
        <f>_xlfn.DAYS(About!$A$3,'Core Indicators'!AS46)</f>
        <v>8</v>
      </c>
      <c r="F46" s="209">
        <f>_xlfn.DAYS(About!$A$3,'Core Indicators'!BQ46)</f>
        <v>8</v>
      </c>
      <c r="G46" s="209">
        <f>_xlfn.DAYS(About!$A$3,'Core Indicators'!DM46)</f>
        <v>8</v>
      </c>
      <c r="H46" s="209">
        <f>_xlfn.DAYS(About!$A$3,'Core Indicators'!DU46)</f>
        <v>8</v>
      </c>
      <c r="I46" s="209">
        <f>_xlfn.DAYS(About!$A$3,'Core Indicators'!EC46)</f>
        <v>8</v>
      </c>
      <c r="J46" s="209">
        <f>_xlfn.DAYS(About!$A$3,'Core Indicators'!EK46)</f>
        <v>8</v>
      </c>
      <c r="K46" s="209">
        <f>_xlfn.DAYS(About!$A$3,'Core Indicators'!ES46)</f>
        <v>8</v>
      </c>
      <c r="L46" s="209">
        <f>_xlfn.DAYS(About!$A$3,'Core Indicators'!FI46)</f>
        <v>1081</v>
      </c>
      <c r="M46" s="209">
        <f>_xlfn.DAYS(About!$A$3,'Core Indicators'!GG46)</f>
        <v>103</v>
      </c>
      <c r="N46" s="209">
        <f>_xlfn.DAYS(About!$A$3,'Core Indicators'!GO46)</f>
        <v>103</v>
      </c>
      <c r="O46" s="209">
        <f>_xlfn.DAYS(About!$A$3,'Core Indicators'!GW46)</f>
        <v>103</v>
      </c>
      <c r="P46" s="209">
        <f>_xlfn.DAYS(About!$A$3,'Core Indicators'!HE46)</f>
        <v>103</v>
      </c>
      <c r="Q46" s="209">
        <f>_xlfn.DAYS(About!$A$3,'Core Indicators'!HM46)</f>
        <v>103</v>
      </c>
      <c r="R46" s="209">
        <f>_xlfn.DAYS(About!$A$3,'Core Indicators'!HU46)</f>
        <v>103</v>
      </c>
      <c r="S46" s="209">
        <f>_xlfn.DAYS(About!$A$3,'Core Indicators'!IC46)</f>
        <v>103</v>
      </c>
      <c r="T46" s="209">
        <f>_xlfn.DAYS(About!$A$3,'Core Indicators'!IK46)</f>
        <v>103</v>
      </c>
      <c r="U46" s="209">
        <f>_xlfn.DAYS(About!$A$3,'Core Indicators'!IS46)</f>
        <v>103</v>
      </c>
      <c r="V46" s="209">
        <f t="shared" si="1"/>
        <v>124.8</v>
      </c>
    </row>
    <row r="47" spans="1:22" x14ac:dyDescent="0.25">
      <c r="A47" s="208" t="str">
        <f>Lists!C:C</f>
        <v>ITA002</v>
      </c>
      <c r="B47" s="209">
        <f>_xlfn.DAYS(About!$A$3,'Core Indicators'!U47)</f>
        <v>1081</v>
      </c>
      <c r="C47" s="209">
        <f>_xlfn.DAYS(About!$A$3,'Core Indicators'!AC47)</f>
        <v>216</v>
      </c>
      <c r="D47" s="209">
        <f>_xlfn.DAYS(About!$A$3,'Core Indicators'!AK47)</f>
        <v>216</v>
      </c>
      <c r="E47" s="209">
        <f>_xlfn.DAYS(About!$A$3,'Core Indicators'!AS47)</f>
        <v>216</v>
      </c>
      <c r="F47" s="209">
        <f>_xlfn.DAYS(About!$A$3,'Core Indicators'!BQ47)</f>
        <v>216</v>
      </c>
      <c r="G47" s="209">
        <f>_xlfn.DAYS(About!$A$3,'Core Indicators'!DM47)</f>
        <v>216</v>
      </c>
      <c r="H47" s="209">
        <f>_xlfn.DAYS(About!$A$3,'Core Indicators'!DU47)</f>
        <v>216</v>
      </c>
      <c r="I47" s="209">
        <f>_xlfn.DAYS(About!$A$3,'Core Indicators'!EC47)</f>
        <v>216</v>
      </c>
      <c r="J47" s="209">
        <f>_xlfn.DAYS(About!$A$3,'Core Indicators'!EK47)</f>
        <v>216</v>
      </c>
      <c r="K47" s="209">
        <f>_xlfn.DAYS(About!$A$3,'Core Indicators'!ES47)</f>
        <v>216</v>
      </c>
      <c r="L47" s="209">
        <f>_xlfn.DAYS(About!$A$3,'Core Indicators'!FI47)</f>
        <v>1081</v>
      </c>
      <c r="M47" s="209">
        <f>_xlfn.DAYS(About!$A$3,'Core Indicators'!GG47)</f>
        <v>98</v>
      </c>
      <c r="N47" s="209">
        <f>_xlfn.DAYS(About!$A$3,'Core Indicators'!GO47)</f>
        <v>98</v>
      </c>
      <c r="O47" s="209">
        <f>_xlfn.DAYS(About!$A$3,'Core Indicators'!GW47)</f>
        <v>98</v>
      </c>
      <c r="P47" s="209">
        <f>_xlfn.DAYS(About!$A$3,'Core Indicators'!HE47)</f>
        <v>98</v>
      </c>
      <c r="Q47" s="209">
        <f>_xlfn.DAYS(About!$A$3,'Core Indicators'!HM47)</f>
        <v>98</v>
      </c>
      <c r="R47" s="209">
        <f>_xlfn.DAYS(About!$A$3,'Core Indicators'!HU47)</f>
        <v>98</v>
      </c>
      <c r="S47" s="209">
        <f>_xlfn.DAYS(About!$A$3,'Core Indicators'!IC47)</f>
        <v>98</v>
      </c>
      <c r="T47" s="209">
        <f>_xlfn.DAYS(About!$A$3,'Core Indicators'!IK47)</f>
        <v>98</v>
      </c>
      <c r="U47" s="209">
        <f>_xlfn.DAYS(About!$A$3,'Core Indicators'!IS47)</f>
        <v>98</v>
      </c>
      <c r="V47" s="209">
        <f t="shared" si="1"/>
        <v>290.7</v>
      </c>
    </row>
    <row r="48" spans="1:22" x14ac:dyDescent="0.25">
      <c r="A48" s="208" t="str">
        <f>Lists!C:C</f>
        <v>JOR002</v>
      </c>
      <c r="B48" s="209">
        <f>_xlfn.DAYS(About!$A$3,'Core Indicators'!U48)</f>
        <v>216</v>
      </c>
      <c r="C48" s="209">
        <f>_xlfn.DAYS(About!$A$3,'Core Indicators'!AC48)</f>
        <v>216</v>
      </c>
      <c r="D48" s="209">
        <f>_xlfn.DAYS(About!$A$3,'Core Indicators'!AK48)</f>
        <v>8</v>
      </c>
      <c r="E48" s="209">
        <f>_xlfn.DAYS(About!$A$3,'Core Indicators'!AS48)</f>
        <v>8</v>
      </c>
      <c r="F48" s="209">
        <f>_xlfn.DAYS(About!$A$3,'Core Indicators'!BQ48)</f>
        <v>427</v>
      </c>
      <c r="G48" s="209">
        <f>_xlfn.DAYS(About!$A$3,'Core Indicators'!DM48)</f>
        <v>8</v>
      </c>
      <c r="H48" s="209">
        <f>_xlfn.DAYS(About!$A$3,'Core Indicators'!DU48)</f>
        <v>8</v>
      </c>
      <c r="I48" s="209">
        <f>_xlfn.DAYS(About!$A$3,'Core Indicators'!EC48)</f>
        <v>8</v>
      </c>
      <c r="J48" s="209">
        <f>_xlfn.DAYS(About!$A$3,'Core Indicators'!EK48)</f>
        <v>8</v>
      </c>
      <c r="K48" s="209">
        <f>_xlfn.DAYS(About!$A$3,'Core Indicators'!ES48)</f>
        <v>8</v>
      </c>
      <c r="L48" s="209">
        <f>_xlfn.DAYS(About!$A$3,'Core Indicators'!FI48)</f>
        <v>577</v>
      </c>
      <c r="M48" s="209">
        <f>_xlfn.DAYS(About!$A$3,'Core Indicators'!GG48)</f>
        <v>103</v>
      </c>
      <c r="N48" s="209">
        <f>_xlfn.DAYS(About!$A$3,'Core Indicators'!GO48)</f>
        <v>103</v>
      </c>
      <c r="O48" s="209">
        <f>_xlfn.DAYS(About!$A$3,'Core Indicators'!GW48)</f>
        <v>103</v>
      </c>
      <c r="P48" s="209">
        <f>_xlfn.DAYS(About!$A$3,'Core Indicators'!HE48)</f>
        <v>103</v>
      </c>
      <c r="Q48" s="209">
        <f>_xlfn.DAYS(About!$A$3,'Core Indicators'!HM48)</f>
        <v>103</v>
      </c>
      <c r="R48" s="209">
        <f>_xlfn.DAYS(About!$A$3,'Core Indicators'!HU48)</f>
        <v>103</v>
      </c>
      <c r="S48" s="209">
        <f>_xlfn.DAYS(About!$A$3,'Core Indicators'!IC48)</f>
        <v>103</v>
      </c>
      <c r="T48" s="209">
        <f>_xlfn.DAYS(About!$A$3,'Core Indicators'!IK48)</f>
        <v>103</v>
      </c>
      <c r="U48" s="209">
        <f>_xlfn.DAYS(About!$A$3,'Core Indicators'!IS48)</f>
        <v>103</v>
      </c>
      <c r="V48" s="209">
        <f t="shared" si="1"/>
        <v>116.3</v>
      </c>
    </row>
    <row r="49" spans="1:22" x14ac:dyDescent="0.25">
      <c r="A49" s="208" t="str">
        <f>Lists!C:C</f>
        <v>KEN001</v>
      </c>
      <c r="B49" s="209">
        <f>_xlfn.DAYS(About!$A$3,'Core Indicators'!U49)</f>
        <v>136</v>
      </c>
      <c r="C49" s="209">
        <f>_xlfn.DAYS(About!$A$3,'Core Indicators'!AC49)</f>
        <v>45</v>
      </c>
      <c r="D49" s="209">
        <f>_xlfn.DAYS(About!$A$3,'Core Indicators'!AK49)</f>
        <v>45</v>
      </c>
      <c r="E49" s="209">
        <f>_xlfn.DAYS(About!$A$3,'Core Indicators'!AS49)</f>
        <v>45</v>
      </c>
      <c r="F49" s="209">
        <f>_xlfn.DAYS(About!$A$3,'Core Indicators'!BQ49)</f>
        <v>136</v>
      </c>
      <c r="G49" s="209">
        <f>_xlfn.DAYS(About!$A$3,'Core Indicators'!DM49)</f>
        <v>45</v>
      </c>
      <c r="H49" s="209">
        <f>_xlfn.DAYS(About!$A$3,'Core Indicators'!DU49)</f>
        <v>45</v>
      </c>
      <c r="I49" s="209">
        <f>_xlfn.DAYS(About!$A$3,'Core Indicators'!EC49)</f>
        <v>45</v>
      </c>
      <c r="J49" s="209">
        <f>_xlfn.DAYS(About!$A$3,'Core Indicators'!EK49)</f>
        <v>45</v>
      </c>
      <c r="K49" s="209">
        <f>_xlfn.DAYS(About!$A$3,'Core Indicators'!ES49)</f>
        <v>45</v>
      </c>
      <c r="L49" s="209">
        <f>_xlfn.DAYS(About!$A$3,'Core Indicators'!FI49)</f>
        <v>136</v>
      </c>
      <c r="M49" s="209">
        <f>_xlfn.DAYS(About!$A$3,'Core Indicators'!GG49)</f>
        <v>94</v>
      </c>
      <c r="N49" s="209">
        <f>_xlfn.DAYS(About!$A$3,'Core Indicators'!GO49)</f>
        <v>94</v>
      </c>
      <c r="O49" s="209">
        <f>_xlfn.DAYS(About!$A$3,'Core Indicators'!GW49)</f>
        <v>94</v>
      </c>
      <c r="P49" s="209">
        <f>_xlfn.DAYS(About!$A$3,'Core Indicators'!HE49)</f>
        <v>94</v>
      </c>
      <c r="Q49" s="209">
        <f>_xlfn.DAYS(About!$A$3,'Core Indicators'!HM49)</f>
        <v>94</v>
      </c>
      <c r="R49" s="209">
        <f>_xlfn.DAYS(About!$A$3,'Core Indicators'!HU49)</f>
        <v>94</v>
      </c>
      <c r="S49" s="209">
        <f>_xlfn.DAYS(About!$A$3,'Core Indicators'!IC49)</f>
        <v>94</v>
      </c>
      <c r="T49" s="209">
        <f>_xlfn.DAYS(About!$A$3,'Core Indicators'!IK49)</f>
        <v>94</v>
      </c>
      <c r="U49" s="209">
        <f>_xlfn.DAYS(About!$A$3,'Core Indicators'!IS49)</f>
        <v>94</v>
      </c>
      <c r="V49" s="209">
        <f t="shared" si="1"/>
        <v>68.099999999999994</v>
      </c>
    </row>
    <row r="50" spans="1:22" x14ac:dyDescent="0.25">
      <c r="A50" s="208" t="str">
        <f>Lists!C:C</f>
        <v>KEN002</v>
      </c>
      <c r="B50" s="209">
        <f>_xlfn.DAYS(About!$A$3,'Core Indicators'!U50)</f>
        <v>136</v>
      </c>
      <c r="C50" s="209">
        <f>_xlfn.DAYS(About!$A$3,'Core Indicators'!AC50)</f>
        <v>45</v>
      </c>
      <c r="D50" s="209">
        <f>_xlfn.DAYS(About!$A$3,'Core Indicators'!AK50)</f>
        <v>45</v>
      </c>
      <c r="E50" s="209">
        <f>_xlfn.DAYS(About!$A$3,'Core Indicators'!AS50)</f>
        <v>45</v>
      </c>
      <c r="F50" s="209">
        <f>_xlfn.DAYS(About!$A$3,'Core Indicators'!BQ50)</f>
        <v>136</v>
      </c>
      <c r="G50" s="209">
        <f>_xlfn.DAYS(About!$A$3,'Core Indicators'!DM50)</f>
        <v>45</v>
      </c>
      <c r="H50" s="209">
        <f>_xlfn.DAYS(About!$A$3,'Core Indicators'!DU50)</f>
        <v>45</v>
      </c>
      <c r="I50" s="209">
        <f>_xlfn.DAYS(About!$A$3,'Core Indicators'!EC50)</f>
        <v>45</v>
      </c>
      <c r="J50" s="209">
        <f>_xlfn.DAYS(About!$A$3,'Core Indicators'!EK50)</f>
        <v>45</v>
      </c>
      <c r="K50" s="209">
        <f>_xlfn.DAYS(About!$A$3,'Core Indicators'!ES50)</f>
        <v>45</v>
      </c>
      <c r="L50" s="209">
        <f>_xlfn.DAYS(About!$A$3,'Core Indicators'!FI50)</f>
        <v>136</v>
      </c>
      <c r="M50" s="209">
        <f>_xlfn.DAYS(About!$A$3,'Core Indicators'!GG50)</f>
        <v>94</v>
      </c>
      <c r="N50" s="209">
        <f>_xlfn.DAYS(About!$A$3,'Core Indicators'!GO50)</f>
        <v>94</v>
      </c>
      <c r="O50" s="209">
        <f>_xlfn.DAYS(About!$A$3,'Core Indicators'!GW50)</f>
        <v>94</v>
      </c>
      <c r="P50" s="209">
        <f>_xlfn.DAYS(About!$A$3,'Core Indicators'!HE50)</f>
        <v>94</v>
      </c>
      <c r="Q50" s="209">
        <f>_xlfn.DAYS(About!$A$3,'Core Indicators'!HM50)</f>
        <v>94</v>
      </c>
      <c r="R50" s="209">
        <f>_xlfn.DAYS(About!$A$3,'Core Indicators'!HU50)</f>
        <v>94</v>
      </c>
      <c r="S50" s="209">
        <f>_xlfn.DAYS(About!$A$3,'Core Indicators'!IC50)</f>
        <v>94</v>
      </c>
      <c r="T50" s="209">
        <f>_xlfn.DAYS(About!$A$3,'Core Indicators'!IK50)</f>
        <v>94</v>
      </c>
      <c r="U50" s="209">
        <f>_xlfn.DAYS(About!$A$3,'Core Indicators'!IS50)</f>
        <v>94</v>
      </c>
      <c r="V50" s="209">
        <f t="shared" si="1"/>
        <v>68.099999999999994</v>
      </c>
    </row>
    <row r="51" spans="1:22" x14ac:dyDescent="0.25">
      <c r="A51" s="208" t="str">
        <f>Lists!C:C</f>
        <v>KEN003</v>
      </c>
      <c r="B51" s="209">
        <f>_xlfn.DAYS(About!$A$3,'Core Indicators'!U51)</f>
        <v>136</v>
      </c>
      <c r="C51" s="209">
        <f>_xlfn.DAYS(About!$A$3,'Core Indicators'!AC51)</f>
        <v>136</v>
      </c>
      <c r="D51" s="209">
        <f>_xlfn.DAYS(About!$A$3,'Core Indicators'!AK51)</f>
        <v>45</v>
      </c>
      <c r="E51" s="209">
        <f>_xlfn.DAYS(About!$A$3,'Core Indicators'!AS51)</f>
        <v>136</v>
      </c>
      <c r="F51" s="209">
        <f>_xlfn.DAYS(About!$A$3,'Core Indicators'!BQ51)</f>
        <v>136</v>
      </c>
      <c r="G51" s="209">
        <f>_xlfn.DAYS(About!$A$3,'Core Indicators'!DM51)</f>
        <v>45</v>
      </c>
      <c r="H51" s="209">
        <f>_xlfn.DAYS(About!$A$3,'Core Indicators'!DU51)</f>
        <v>45</v>
      </c>
      <c r="I51" s="209">
        <f>_xlfn.DAYS(About!$A$3,'Core Indicators'!EC51)</f>
        <v>45</v>
      </c>
      <c r="J51" s="209">
        <f>_xlfn.DAYS(About!$A$3,'Core Indicators'!EK51)</f>
        <v>45</v>
      </c>
      <c r="K51" s="209">
        <f>_xlfn.DAYS(About!$A$3,'Core Indicators'!ES51)</f>
        <v>45</v>
      </c>
      <c r="L51" s="209">
        <f>_xlfn.DAYS(About!$A$3,'Core Indicators'!FI51)</f>
        <v>136</v>
      </c>
      <c r="M51" s="209">
        <f>_xlfn.DAYS(About!$A$3,'Core Indicators'!GG51)</f>
        <v>94</v>
      </c>
      <c r="N51" s="209">
        <f>_xlfn.DAYS(About!$A$3,'Core Indicators'!GO51)</f>
        <v>94</v>
      </c>
      <c r="O51" s="209">
        <f>_xlfn.DAYS(About!$A$3,'Core Indicators'!GW51)</f>
        <v>94</v>
      </c>
      <c r="P51" s="209">
        <f>_xlfn.DAYS(About!$A$3,'Core Indicators'!HE51)</f>
        <v>94</v>
      </c>
      <c r="Q51" s="209">
        <f>_xlfn.DAYS(About!$A$3,'Core Indicators'!HM51)</f>
        <v>94</v>
      </c>
      <c r="R51" s="209">
        <f>_xlfn.DAYS(About!$A$3,'Core Indicators'!HU51)</f>
        <v>94</v>
      </c>
      <c r="S51" s="209">
        <f>_xlfn.DAYS(About!$A$3,'Core Indicators'!IC51)</f>
        <v>94</v>
      </c>
      <c r="T51" s="209">
        <f>_xlfn.DAYS(About!$A$3,'Core Indicators'!IK51)</f>
        <v>94</v>
      </c>
      <c r="U51" s="209">
        <f>_xlfn.DAYS(About!$A$3,'Core Indicators'!IS51)</f>
        <v>94</v>
      </c>
      <c r="V51" s="209">
        <f t="shared" si="1"/>
        <v>77.2</v>
      </c>
    </row>
    <row r="52" spans="1:22" x14ac:dyDescent="0.25">
      <c r="A52" s="208" t="str">
        <f>Lists!C:C</f>
        <v>LBN002</v>
      </c>
      <c r="B52" s="209">
        <f>_xlfn.DAYS(About!$A$3,'Core Indicators'!U52)</f>
        <v>173</v>
      </c>
      <c r="C52" s="209">
        <f>_xlfn.DAYS(About!$A$3,'Core Indicators'!AC52)</f>
        <v>173</v>
      </c>
      <c r="D52" s="209">
        <f>_xlfn.DAYS(About!$A$3,'Core Indicators'!AK52)</f>
        <v>8</v>
      </c>
      <c r="E52" s="209">
        <f>_xlfn.DAYS(About!$A$3,'Core Indicators'!AS52)</f>
        <v>8</v>
      </c>
      <c r="F52" s="209">
        <f>_xlfn.DAYS(About!$A$3,'Core Indicators'!BQ52)</f>
        <v>460</v>
      </c>
      <c r="G52" s="209">
        <f>_xlfn.DAYS(About!$A$3,'Core Indicators'!DM52)</f>
        <v>8</v>
      </c>
      <c r="H52" s="209">
        <f>_xlfn.DAYS(About!$A$3,'Core Indicators'!DU52)</f>
        <v>8</v>
      </c>
      <c r="I52" s="209">
        <f>_xlfn.DAYS(About!$A$3,'Core Indicators'!EC52)</f>
        <v>8</v>
      </c>
      <c r="J52" s="209">
        <f>_xlfn.DAYS(About!$A$3,'Core Indicators'!EK52)</f>
        <v>8</v>
      </c>
      <c r="K52" s="209">
        <f>_xlfn.DAYS(About!$A$3,'Core Indicators'!ES52)</f>
        <v>8</v>
      </c>
      <c r="L52" s="209">
        <f>_xlfn.DAYS(About!$A$3,'Core Indicators'!FI52)</f>
        <v>605</v>
      </c>
      <c r="M52" s="209">
        <f>_xlfn.DAYS(About!$A$3,'Core Indicators'!GG52)</f>
        <v>103</v>
      </c>
      <c r="N52" s="209">
        <f>_xlfn.DAYS(About!$A$3,'Core Indicators'!GO52)</f>
        <v>103</v>
      </c>
      <c r="O52" s="209">
        <f>_xlfn.DAYS(About!$A$3,'Core Indicators'!GW52)</f>
        <v>103</v>
      </c>
      <c r="P52" s="209">
        <f>_xlfn.DAYS(About!$A$3,'Core Indicators'!HE52)</f>
        <v>103</v>
      </c>
      <c r="Q52" s="209">
        <f>_xlfn.DAYS(About!$A$3,'Core Indicators'!HM52)</f>
        <v>103</v>
      </c>
      <c r="R52" s="209">
        <f>_xlfn.DAYS(About!$A$3,'Core Indicators'!HU52)</f>
        <v>103</v>
      </c>
      <c r="S52" s="209">
        <f>_xlfn.DAYS(About!$A$3,'Core Indicators'!IC52)</f>
        <v>103</v>
      </c>
      <c r="T52" s="209">
        <f>_xlfn.DAYS(About!$A$3,'Core Indicators'!IK52)</f>
        <v>103</v>
      </c>
      <c r="U52" s="209">
        <f>_xlfn.DAYS(About!$A$3,'Core Indicators'!IS52)</f>
        <v>103</v>
      </c>
      <c r="V52" s="209">
        <f t="shared" si="1"/>
        <v>122.4</v>
      </c>
    </row>
    <row r="53" spans="1:22" x14ac:dyDescent="0.25">
      <c r="A53" s="208" t="str">
        <f>Lists!C:C</f>
        <v>LBN004</v>
      </c>
      <c r="B53" s="209">
        <f>_xlfn.DAYS(About!$A$3,'Core Indicators'!U53)</f>
        <v>173</v>
      </c>
      <c r="C53" s="209">
        <f>_xlfn.DAYS(About!$A$3,'Core Indicators'!AC53)</f>
        <v>173</v>
      </c>
      <c r="D53" s="209">
        <f>_xlfn.DAYS(About!$A$3,'Core Indicators'!AK53)</f>
        <v>33</v>
      </c>
      <c r="E53" s="209">
        <f>_xlfn.DAYS(About!$A$3,'Core Indicators'!AS53)</f>
        <v>338</v>
      </c>
      <c r="F53" s="209">
        <f>_xlfn.DAYS(About!$A$3,'Core Indicators'!BQ53)</f>
        <v>8</v>
      </c>
      <c r="G53" s="209">
        <f>_xlfn.DAYS(About!$A$3,'Core Indicators'!DM53)</f>
        <v>33</v>
      </c>
      <c r="H53" s="209">
        <f>_xlfn.DAYS(About!$A$3,'Core Indicators'!DU53)</f>
        <v>33</v>
      </c>
      <c r="I53" s="209">
        <f>_xlfn.DAYS(About!$A$3,'Core Indicators'!EC53)</f>
        <v>33</v>
      </c>
      <c r="J53" s="209">
        <f>_xlfn.DAYS(About!$A$3,'Core Indicators'!EK53)</f>
        <v>33</v>
      </c>
      <c r="K53" s="209">
        <f>_xlfn.DAYS(About!$A$3,'Core Indicators'!ES53)</f>
        <v>33</v>
      </c>
      <c r="L53" s="209">
        <f>_xlfn.DAYS(About!$A$3,'Core Indicators'!FI53)</f>
        <v>642</v>
      </c>
      <c r="M53" s="209">
        <f>_xlfn.DAYS(About!$A$3,'Core Indicators'!GG53)</f>
        <v>103</v>
      </c>
      <c r="N53" s="209">
        <f>_xlfn.DAYS(About!$A$3,'Core Indicators'!GO53)</f>
        <v>103</v>
      </c>
      <c r="O53" s="209">
        <f>_xlfn.DAYS(About!$A$3,'Core Indicators'!GW53)</f>
        <v>103</v>
      </c>
      <c r="P53" s="209">
        <f>_xlfn.DAYS(About!$A$3,'Core Indicators'!HE53)</f>
        <v>103</v>
      </c>
      <c r="Q53" s="209">
        <f>_xlfn.DAYS(About!$A$3,'Core Indicators'!HM53)</f>
        <v>103</v>
      </c>
      <c r="R53" s="209">
        <f>_xlfn.DAYS(About!$A$3,'Core Indicators'!HU53)</f>
        <v>103</v>
      </c>
      <c r="S53" s="209">
        <f>_xlfn.DAYS(About!$A$3,'Core Indicators'!IC53)</f>
        <v>103</v>
      </c>
      <c r="T53" s="209">
        <f>_xlfn.DAYS(About!$A$3,'Core Indicators'!IK53)</f>
        <v>103</v>
      </c>
      <c r="U53" s="209">
        <f>_xlfn.DAYS(About!$A$3,'Core Indicators'!IS53)</f>
        <v>103</v>
      </c>
      <c r="V53" s="209">
        <f t="shared" si="1"/>
        <v>128.9</v>
      </c>
    </row>
    <row r="54" spans="1:22" x14ac:dyDescent="0.25">
      <c r="A54" s="208" t="str">
        <f>Lists!C:C</f>
        <v>LBY001</v>
      </c>
      <c r="B54" s="209">
        <f>_xlfn.DAYS(About!$A$3,'Core Indicators'!U54)</f>
        <v>642</v>
      </c>
      <c r="C54" s="209">
        <f>_xlfn.DAYS(About!$A$3,'Core Indicators'!AC54)</f>
        <v>307</v>
      </c>
      <c r="D54" s="209">
        <f>_xlfn.DAYS(About!$A$3,'Core Indicators'!AK54)</f>
        <v>642</v>
      </c>
      <c r="E54" s="209">
        <f>_xlfn.DAYS(About!$A$3,'Core Indicators'!AS54)</f>
        <v>180</v>
      </c>
      <c r="F54" s="209">
        <f>_xlfn.DAYS(About!$A$3,'Core Indicators'!BQ54)</f>
        <v>180</v>
      </c>
      <c r="G54" s="209">
        <f>_xlfn.DAYS(About!$A$3,'Core Indicators'!DM54)</f>
        <v>306</v>
      </c>
      <c r="H54" s="209">
        <f>_xlfn.DAYS(About!$A$3,'Core Indicators'!DU54)</f>
        <v>306</v>
      </c>
      <c r="I54" s="209">
        <f>_xlfn.DAYS(About!$A$3,'Core Indicators'!EC54)</f>
        <v>306</v>
      </c>
      <c r="J54" s="209">
        <f>_xlfn.DAYS(About!$A$3,'Core Indicators'!EK54)</f>
        <v>306</v>
      </c>
      <c r="K54" s="209">
        <f>_xlfn.DAYS(About!$A$3,'Core Indicators'!ES54)</f>
        <v>306</v>
      </c>
      <c r="L54" s="209">
        <f>_xlfn.DAYS(About!$A$3,'Core Indicators'!FI54)</f>
        <v>642</v>
      </c>
      <c r="M54" s="209">
        <f>_xlfn.DAYS(About!$A$3,'Core Indicators'!GG54)</f>
        <v>96</v>
      </c>
      <c r="N54" s="209">
        <f>_xlfn.DAYS(About!$A$3,'Core Indicators'!GO54)</f>
        <v>96</v>
      </c>
      <c r="O54" s="209">
        <f>_xlfn.DAYS(About!$A$3,'Core Indicators'!GW54)</f>
        <v>96</v>
      </c>
      <c r="P54" s="209">
        <f>_xlfn.DAYS(About!$A$3,'Core Indicators'!HE54)</f>
        <v>96</v>
      </c>
      <c r="Q54" s="209">
        <f>_xlfn.DAYS(About!$A$3,'Core Indicators'!HM54)</f>
        <v>96</v>
      </c>
      <c r="R54" s="209">
        <f>_xlfn.DAYS(About!$A$3,'Core Indicators'!HU54)</f>
        <v>96</v>
      </c>
      <c r="S54" s="209">
        <f>_xlfn.DAYS(About!$A$3,'Core Indicators'!IC54)</f>
        <v>96</v>
      </c>
      <c r="T54" s="209">
        <f>_xlfn.DAYS(About!$A$3,'Core Indicators'!IK54)</f>
        <v>96</v>
      </c>
      <c r="U54" s="209">
        <f>_xlfn.DAYS(About!$A$3,'Core Indicators'!IS54)</f>
        <v>96</v>
      </c>
      <c r="V54" s="209">
        <f t="shared" si="1"/>
        <v>327</v>
      </c>
    </row>
    <row r="55" spans="1:22" x14ac:dyDescent="0.25">
      <c r="A55" s="208" t="str">
        <f>Lists!C:C</f>
        <v>LBY002</v>
      </c>
      <c r="B55" s="209">
        <f>_xlfn.DAYS(About!$A$3,'Core Indicators'!U55)</f>
        <v>490</v>
      </c>
      <c r="C55" s="209">
        <f>_xlfn.DAYS(About!$A$3,'Core Indicators'!AC55)</f>
        <v>307</v>
      </c>
      <c r="D55" s="209">
        <f>_xlfn.DAYS(About!$A$3,'Core Indicators'!AK55)</f>
        <v>180</v>
      </c>
      <c r="E55" s="209">
        <f>_xlfn.DAYS(About!$A$3,'Core Indicators'!AS55)</f>
        <v>180</v>
      </c>
      <c r="F55" s="209">
        <f>_xlfn.DAYS(About!$A$3,'Core Indicators'!BQ55)</f>
        <v>180</v>
      </c>
      <c r="G55" s="209">
        <f>_xlfn.DAYS(About!$A$3,'Core Indicators'!DM55)</f>
        <v>180</v>
      </c>
      <c r="H55" s="209">
        <f>_xlfn.DAYS(About!$A$3,'Core Indicators'!DU55)</f>
        <v>180</v>
      </c>
      <c r="I55" s="209">
        <f>_xlfn.DAYS(About!$A$3,'Core Indicators'!EC55)</f>
        <v>180</v>
      </c>
      <c r="J55" s="209">
        <f>_xlfn.DAYS(About!$A$3,'Core Indicators'!EK55)</f>
        <v>180</v>
      </c>
      <c r="K55" s="209">
        <f>_xlfn.DAYS(About!$A$3,'Core Indicators'!ES55)</f>
        <v>180</v>
      </c>
      <c r="L55" s="209">
        <f>_xlfn.DAYS(About!$A$3,'Core Indicators'!FI55)</f>
        <v>642</v>
      </c>
      <c r="M55" s="209">
        <f>_xlfn.DAYS(About!$A$3,'Core Indicators'!GG55)</f>
        <v>96</v>
      </c>
      <c r="N55" s="209">
        <f>_xlfn.DAYS(About!$A$3,'Core Indicators'!GO55)</f>
        <v>96</v>
      </c>
      <c r="O55" s="209">
        <f>_xlfn.DAYS(About!$A$3,'Core Indicators'!GW55)</f>
        <v>96</v>
      </c>
      <c r="P55" s="209">
        <f>_xlfn.DAYS(About!$A$3,'Core Indicators'!HE55)</f>
        <v>96</v>
      </c>
      <c r="Q55" s="209">
        <f>_xlfn.DAYS(About!$A$3,'Core Indicators'!HM55)</f>
        <v>96</v>
      </c>
      <c r="R55" s="209">
        <f>_xlfn.DAYS(About!$A$3,'Core Indicators'!HU55)</f>
        <v>96</v>
      </c>
      <c r="S55" s="209">
        <f>_xlfn.DAYS(About!$A$3,'Core Indicators'!IC55)</f>
        <v>96</v>
      </c>
      <c r="T55" s="209">
        <f>_xlfn.DAYS(About!$A$3,'Core Indicators'!IK55)</f>
        <v>96</v>
      </c>
      <c r="U55" s="209">
        <f>_xlfn.DAYS(About!$A$3,'Core Indicators'!IS55)</f>
        <v>96</v>
      </c>
      <c r="V55" s="209">
        <f t="shared" si="1"/>
        <v>217.8</v>
      </c>
    </row>
    <row r="56" spans="1:22" x14ac:dyDescent="0.25">
      <c r="A56" s="208" t="str">
        <f>Lists!C:C</f>
        <v>LSO002</v>
      </c>
      <c r="B56" s="209">
        <f>_xlfn.DAYS(About!$A$3,'Core Indicators'!U56)</f>
        <v>141</v>
      </c>
      <c r="C56" s="209">
        <f>_xlfn.DAYS(About!$A$3,'Core Indicators'!AC56)</f>
        <v>1</v>
      </c>
      <c r="D56" s="209">
        <f>_xlfn.DAYS(About!$A$3,'Core Indicators'!AK56)</f>
        <v>1</v>
      </c>
      <c r="E56" s="209">
        <f>_xlfn.DAYS(About!$A$3,'Core Indicators'!AS56)</f>
        <v>479</v>
      </c>
      <c r="F56" s="209">
        <f>_xlfn.DAYS(About!$A$3,'Core Indicators'!BQ56)</f>
        <v>1</v>
      </c>
      <c r="G56" s="209">
        <f>_xlfn.DAYS(About!$A$3,'Core Indicators'!DM56)</f>
        <v>1</v>
      </c>
      <c r="H56" s="209">
        <f>_xlfn.DAYS(About!$A$3,'Core Indicators'!DU56)</f>
        <v>1</v>
      </c>
      <c r="I56" s="209">
        <f>_xlfn.DAYS(About!$A$3,'Core Indicators'!EC56)</f>
        <v>1</v>
      </c>
      <c r="J56" s="209">
        <f>_xlfn.DAYS(About!$A$3,'Core Indicators'!EK56)</f>
        <v>1</v>
      </c>
      <c r="K56" s="209">
        <f>_xlfn.DAYS(About!$A$3,'Core Indicators'!ES56)</f>
        <v>1</v>
      </c>
      <c r="L56" s="209">
        <f>_xlfn.DAYS(About!$A$3,'Core Indicators'!FI56)</f>
        <v>141</v>
      </c>
      <c r="M56" s="209">
        <f>_xlfn.DAYS(About!$A$3,'Core Indicators'!GG56)</f>
        <v>96</v>
      </c>
      <c r="N56" s="209">
        <f>_xlfn.DAYS(About!$A$3,'Core Indicators'!GO56)</f>
        <v>96</v>
      </c>
      <c r="O56" s="209">
        <f>_xlfn.DAYS(About!$A$3,'Core Indicators'!GW56)</f>
        <v>96</v>
      </c>
      <c r="P56" s="209">
        <f>_xlfn.DAYS(About!$A$3,'Core Indicators'!HE56)</f>
        <v>96</v>
      </c>
      <c r="Q56" s="209">
        <f>_xlfn.DAYS(About!$A$3,'Core Indicators'!HM56)</f>
        <v>96</v>
      </c>
      <c r="R56" s="209">
        <f>_xlfn.DAYS(About!$A$3,'Core Indicators'!HU56)</f>
        <v>96</v>
      </c>
      <c r="S56" s="209">
        <f>_xlfn.DAYS(About!$A$3,'Core Indicators'!IC56)</f>
        <v>96</v>
      </c>
      <c r="T56" s="209">
        <f>_xlfn.DAYS(About!$A$3,'Core Indicators'!IK56)</f>
        <v>96</v>
      </c>
      <c r="U56" s="209">
        <f>_xlfn.DAYS(About!$A$3,'Core Indicators'!IS56)</f>
        <v>96</v>
      </c>
      <c r="V56" s="209">
        <f t="shared" si="1"/>
        <v>72.3</v>
      </c>
    </row>
    <row r="57" spans="1:22" x14ac:dyDescent="0.25">
      <c r="A57" s="208" t="str">
        <f>Lists!C:C</f>
        <v>MAR002</v>
      </c>
      <c r="B57" s="209">
        <f>_xlfn.DAYS(About!$A$3,'Core Indicators'!U57)</f>
        <v>489</v>
      </c>
      <c r="C57" s="209">
        <f>_xlfn.DAYS(About!$A$3,'Core Indicators'!AC57)</f>
        <v>600</v>
      </c>
      <c r="D57" s="209">
        <f>_xlfn.DAYS(About!$A$3,'Core Indicators'!AK57)</f>
        <v>600</v>
      </c>
      <c r="E57" s="209">
        <f>_xlfn.DAYS(About!$A$3,'Core Indicators'!AS57)</f>
        <v>600</v>
      </c>
      <c r="F57" s="209">
        <f>_xlfn.DAYS(About!$A$3,'Core Indicators'!BQ57)</f>
        <v>179</v>
      </c>
      <c r="G57" s="209">
        <f>_xlfn.DAYS(About!$A$3,'Core Indicators'!DM57)</f>
        <v>794</v>
      </c>
      <c r="H57" s="209">
        <f>_xlfn.DAYS(About!$A$3,'Core Indicators'!DU57)</f>
        <v>794</v>
      </c>
      <c r="I57" s="209">
        <f>_xlfn.DAYS(About!$A$3,'Core Indicators'!EC57)</f>
        <v>794</v>
      </c>
      <c r="J57" s="209">
        <f>_xlfn.DAYS(About!$A$3,'Core Indicators'!EK57)</f>
        <v>794</v>
      </c>
      <c r="K57" s="209">
        <f>_xlfn.DAYS(About!$A$3,'Core Indicators'!ES57)</f>
        <v>794</v>
      </c>
      <c r="L57" s="209">
        <f>_xlfn.DAYS(About!$A$3,'Core Indicators'!FI57)</f>
        <v>1081</v>
      </c>
      <c r="M57" s="209">
        <f>_xlfn.DAYS(About!$A$3,'Core Indicators'!GG57)</f>
        <v>98</v>
      </c>
      <c r="N57" s="209">
        <f>_xlfn.DAYS(About!$A$3,'Core Indicators'!GO57)</f>
        <v>98</v>
      </c>
      <c r="O57" s="209">
        <f>_xlfn.DAYS(About!$A$3,'Core Indicators'!GW57)</f>
        <v>98</v>
      </c>
      <c r="P57" s="209">
        <f>_xlfn.DAYS(About!$A$3,'Core Indicators'!HE57)</f>
        <v>98</v>
      </c>
      <c r="Q57" s="209">
        <f>_xlfn.DAYS(About!$A$3,'Core Indicators'!HM57)</f>
        <v>98</v>
      </c>
      <c r="R57" s="209">
        <f>_xlfn.DAYS(About!$A$3,'Core Indicators'!HU57)</f>
        <v>98</v>
      </c>
      <c r="S57" s="209">
        <f>_xlfn.DAYS(About!$A$3,'Core Indicators'!IC57)</f>
        <v>98</v>
      </c>
      <c r="T57" s="209">
        <f>_xlfn.DAYS(About!$A$3,'Core Indicators'!IK57)</f>
        <v>98</v>
      </c>
      <c r="U57" s="209">
        <f>_xlfn.DAYS(About!$A$3,'Core Indicators'!IS57)</f>
        <v>98</v>
      </c>
      <c r="V57" s="209">
        <f t="shared" si="1"/>
        <v>652.79999999999995</v>
      </c>
    </row>
    <row r="58" spans="1:22" x14ac:dyDescent="0.25">
      <c r="A58" s="208" t="str">
        <f>Lists!C:C</f>
        <v>MDG001</v>
      </c>
      <c r="B58" s="209">
        <f>_xlfn.DAYS(About!$A$3,'Core Indicators'!U58)</f>
        <v>6</v>
      </c>
      <c r="C58" s="209">
        <f>_xlfn.DAYS(About!$A$3,'Core Indicators'!AC58)</f>
        <v>1</v>
      </c>
      <c r="D58" s="209">
        <f>_xlfn.DAYS(About!$A$3,'Core Indicators'!AK58)</f>
        <v>1</v>
      </c>
      <c r="E58" s="209">
        <f>_xlfn.DAYS(About!$A$3,'Core Indicators'!AS58)</f>
        <v>1</v>
      </c>
      <c r="F58" s="209">
        <f>_xlfn.DAYS(About!$A$3,'Core Indicators'!BQ58)</f>
        <v>1</v>
      </c>
      <c r="G58" s="209">
        <f>_xlfn.DAYS(About!$A$3,'Core Indicators'!DM58)</f>
        <v>1</v>
      </c>
      <c r="H58" s="209">
        <f>_xlfn.DAYS(About!$A$3,'Core Indicators'!DU58)</f>
        <v>1</v>
      </c>
      <c r="I58" s="209">
        <f>_xlfn.DAYS(About!$A$3,'Core Indicators'!EC58)</f>
        <v>1</v>
      </c>
      <c r="J58" s="209">
        <f>_xlfn.DAYS(About!$A$3,'Core Indicators'!EK58)</f>
        <v>1</v>
      </c>
      <c r="K58" s="209">
        <f>_xlfn.DAYS(About!$A$3,'Core Indicators'!ES58)</f>
        <v>1</v>
      </c>
      <c r="L58" s="209">
        <f>_xlfn.DAYS(About!$A$3,'Core Indicators'!FI58)</f>
        <v>6</v>
      </c>
      <c r="M58" s="209">
        <f>_xlfn.DAYS(About!$A$3,'Core Indicators'!GG58)</f>
        <v>6</v>
      </c>
      <c r="N58" s="209">
        <f>_xlfn.DAYS(About!$A$3,'Core Indicators'!GO58)</f>
        <v>6</v>
      </c>
      <c r="O58" s="209">
        <f>_xlfn.DAYS(About!$A$3,'Core Indicators'!GW58)</f>
        <v>6</v>
      </c>
      <c r="P58" s="209">
        <f>_xlfn.DAYS(About!$A$3,'Core Indicators'!HE58)</f>
        <v>6</v>
      </c>
      <c r="Q58" s="209">
        <f>_xlfn.DAYS(About!$A$3,'Core Indicators'!HM58)</f>
        <v>6</v>
      </c>
      <c r="R58" s="209">
        <f>_xlfn.DAYS(About!$A$3,'Core Indicators'!HU58)</f>
        <v>6</v>
      </c>
      <c r="S58" s="209">
        <f>_xlfn.DAYS(About!$A$3,'Core Indicators'!IC58)</f>
        <v>6</v>
      </c>
      <c r="T58" s="209">
        <f>_xlfn.DAYS(About!$A$3,'Core Indicators'!IK58)</f>
        <v>6</v>
      </c>
      <c r="U58" s="209">
        <f>_xlfn.DAYS(About!$A$3,'Core Indicators'!IS58)</f>
        <v>6</v>
      </c>
      <c r="V58" s="209">
        <f t="shared" si="1"/>
        <v>2</v>
      </c>
    </row>
    <row r="59" spans="1:22" x14ac:dyDescent="0.25">
      <c r="A59" s="208" t="str">
        <f>Lists!C:C</f>
        <v>MDG002</v>
      </c>
      <c r="B59" s="209">
        <f>_xlfn.DAYS(About!$A$3,'Core Indicators'!U59)</f>
        <v>6</v>
      </c>
      <c r="C59" s="209">
        <f>_xlfn.DAYS(About!$A$3,'Core Indicators'!AC59)</f>
        <v>6</v>
      </c>
      <c r="D59" s="209">
        <f>_xlfn.DAYS(About!$A$3,'Core Indicators'!AK59)</f>
        <v>6</v>
      </c>
      <c r="E59" s="209">
        <f>_xlfn.DAYS(About!$A$3,'Core Indicators'!AS59)</f>
        <v>6</v>
      </c>
      <c r="F59" s="209">
        <f>_xlfn.DAYS(About!$A$3,'Core Indicators'!BQ59)</f>
        <v>1</v>
      </c>
      <c r="G59" s="209">
        <f>_xlfn.DAYS(About!$A$3,'Core Indicators'!DM59)</f>
        <v>6</v>
      </c>
      <c r="H59" s="209">
        <f>_xlfn.DAYS(About!$A$3,'Core Indicators'!DU59)</f>
        <v>6</v>
      </c>
      <c r="I59" s="209">
        <f>_xlfn.DAYS(About!$A$3,'Core Indicators'!EC59)</f>
        <v>6</v>
      </c>
      <c r="J59" s="209">
        <f>_xlfn.DAYS(About!$A$3,'Core Indicators'!EK59)</f>
        <v>6</v>
      </c>
      <c r="K59" s="209">
        <f>_xlfn.DAYS(About!$A$3,'Core Indicators'!ES59)</f>
        <v>6</v>
      </c>
      <c r="L59" s="209">
        <f>_xlfn.DAYS(About!$A$3,'Core Indicators'!FI59)</f>
        <v>6</v>
      </c>
      <c r="M59" s="209">
        <f>_xlfn.DAYS(About!$A$3,'Core Indicators'!GG59)</f>
        <v>96</v>
      </c>
      <c r="N59" s="209">
        <f>_xlfn.DAYS(About!$A$3,'Core Indicators'!GO59)</f>
        <v>96</v>
      </c>
      <c r="O59" s="209">
        <f>_xlfn.DAYS(About!$A$3,'Core Indicators'!GW59)</f>
        <v>96</v>
      </c>
      <c r="P59" s="209">
        <f>_xlfn.DAYS(About!$A$3,'Core Indicators'!HE59)</f>
        <v>96</v>
      </c>
      <c r="Q59" s="209">
        <f>_xlfn.DAYS(About!$A$3,'Core Indicators'!HM59)</f>
        <v>96</v>
      </c>
      <c r="R59" s="209">
        <f>_xlfn.DAYS(About!$A$3,'Core Indicators'!HU59)</f>
        <v>96</v>
      </c>
      <c r="S59" s="209">
        <f>_xlfn.DAYS(About!$A$3,'Core Indicators'!IC59)</f>
        <v>96</v>
      </c>
      <c r="T59" s="209">
        <f>_xlfn.DAYS(About!$A$3,'Core Indicators'!IK59)</f>
        <v>96</v>
      </c>
      <c r="U59" s="209">
        <f>_xlfn.DAYS(About!$A$3,'Core Indicators'!IS59)</f>
        <v>96</v>
      </c>
      <c r="V59" s="209">
        <f t="shared" si="1"/>
        <v>14.5</v>
      </c>
    </row>
    <row r="60" spans="1:22" x14ac:dyDescent="0.25">
      <c r="A60" s="208" t="str">
        <f>Lists!C:C</f>
        <v>MDG006</v>
      </c>
      <c r="B60" s="209">
        <f>_xlfn.DAYS(About!$A$3,'Core Indicators'!U60)</f>
        <v>1</v>
      </c>
      <c r="C60" s="209">
        <f>_xlfn.DAYS(About!$A$3,'Core Indicators'!AC60)</f>
        <v>1</v>
      </c>
      <c r="D60" s="209">
        <f>_xlfn.DAYS(About!$A$3,'Core Indicators'!AK60)</f>
        <v>1</v>
      </c>
      <c r="E60" s="209">
        <f>_xlfn.DAYS(About!$A$3,'Core Indicators'!AS60)</f>
        <v>1</v>
      </c>
      <c r="F60" s="209">
        <f>_xlfn.DAYS(About!$A$3,'Core Indicators'!BQ60)</f>
        <v>1</v>
      </c>
      <c r="G60" s="209">
        <f>_xlfn.DAYS(About!$A$3,'Core Indicators'!DM60)</f>
        <v>1</v>
      </c>
      <c r="H60" s="209">
        <f>_xlfn.DAYS(About!$A$3,'Core Indicators'!DU60)</f>
        <v>1</v>
      </c>
      <c r="I60" s="209">
        <f>_xlfn.DAYS(About!$A$3,'Core Indicators'!EC60)</f>
        <v>1</v>
      </c>
      <c r="J60" s="209">
        <f>_xlfn.DAYS(About!$A$3,'Core Indicators'!EK60)</f>
        <v>1</v>
      </c>
      <c r="K60" s="209">
        <f>_xlfn.DAYS(About!$A$3,'Core Indicators'!ES60)</f>
        <v>1</v>
      </c>
      <c r="L60" s="209">
        <f>_xlfn.DAYS(About!$A$3,'Core Indicators'!FI60)</f>
        <v>6</v>
      </c>
      <c r="M60" s="209">
        <f>_xlfn.DAYS(About!$A$3,'Core Indicators'!GG60)</f>
        <v>6</v>
      </c>
      <c r="N60" s="209">
        <f>_xlfn.DAYS(About!$A$3,'Core Indicators'!GO60)</f>
        <v>6</v>
      </c>
      <c r="O60" s="209">
        <f>_xlfn.DAYS(About!$A$3,'Core Indicators'!GW60)</f>
        <v>6</v>
      </c>
      <c r="P60" s="209">
        <f>_xlfn.DAYS(About!$A$3,'Core Indicators'!HE60)</f>
        <v>6</v>
      </c>
      <c r="Q60" s="209">
        <f>_xlfn.DAYS(About!$A$3,'Core Indicators'!HM60)</f>
        <v>6</v>
      </c>
      <c r="R60" s="209">
        <f>_xlfn.DAYS(About!$A$3,'Core Indicators'!HU60)</f>
        <v>6</v>
      </c>
      <c r="S60" s="209">
        <f>_xlfn.DAYS(About!$A$3,'Core Indicators'!IC60)</f>
        <v>6</v>
      </c>
      <c r="T60" s="209">
        <f>_xlfn.DAYS(About!$A$3,'Core Indicators'!IK60)</f>
        <v>6</v>
      </c>
      <c r="U60" s="209">
        <f>_xlfn.DAYS(About!$A$3,'Core Indicators'!IS60)</f>
        <v>6</v>
      </c>
      <c r="V60" s="209">
        <f t="shared" si="1"/>
        <v>2</v>
      </c>
    </row>
    <row r="61" spans="1:22" x14ac:dyDescent="0.25">
      <c r="A61" s="208" t="str">
        <f>Lists!C:C</f>
        <v>MEX001</v>
      </c>
      <c r="B61" s="209">
        <f>_xlfn.DAYS(About!$A$3,'Core Indicators'!U61)</f>
        <v>125</v>
      </c>
      <c r="C61" s="209">
        <f>_xlfn.DAYS(About!$A$3,'Core Indicators'!AC61)</f>
        <v>125</v>
      </c>
      <c r="D61" s="209">
        <f>_xlfn.DAYS(About!$A$3,'Core Indicators'!AK61)</f>
        <v>125</v>
      </c>
      <c r="E61" s="209">
        <f>_xlfn.DAYS(About!$A$3,'Core Indicators'!AS61)</f>
        <v>125</v>
      </c>
      <c r="F61" s="209">
        <f>_xlfn.DAYS(About!$A$3,'Core Indicators'!BQ61)</f>
        <v>125</v>
      </c>
      <c r="G61" s="209">
        <f>_xlfn.DAYS(About!$A$3,'Core Indicators'!DM61)</f>
        <v>125</v>
      </c>
      <c r="H61" s="209">
        <f>_xlfn.DAYS(About!$A$3,'Core Indicators'!DU61)</f>
        <v>125</v>
      </c>
      <c r="I61" s="209">
        <f>_xlfn.DAYS(About!$A$3,'Core Indicators'!EC61)</f>
        <v>125</v>
      </c>
      <c r="J61" s="209">
        <f>_xlfn.DAYS(About!$A$3,'Core Indicators'!EK61)</f>
        <v>125</v>
      </c>
      <c r="K61" s="209">
        <f>_xlfn.DAYS(About!$A$3,'Core Indicators'!ES61)</f>
        <v>125</v>
      </c>
      <c r="L61" s="209">
        <f>_xlfn.DAYS(About!$A$3,'Core Indicators'!FI61)</f>
        <v>125</v>
      </c>
      <c r="M61" s="209">
        <f>_xlfn.DAYS(About!$A$3,'Core Indicators'!GG61)</f>
        <v>103</v>
      </c>
      <c r="N61" s="209">
        <f>_xlfn.DAYS(About!$A$3,'Core Indicators'!GO61)</f>
        <v>103</v>
      </c>
      <c r="O61" s="209">
        <f>_xlfn.DAYS(About!$A$3,'Core Indicators'!GW61)</f>
        <v>103</v>
      </c>
      <c r="P61" s="209">
        <f>_xlfn.DAYS(About!$A$3,'Core Indicators'!HE61)</f>
        <v>103</v>
      </c>
      <c r="Q61" s="209">
        <f>_xlfn.DAYS(About!$A$3,'Core Indicators'!HM61)</f>
        <v>103</v>
      </c>
      <c r="R61" s="209">
        <f>_xlfn.DAYS(About!$A$3,'Core Indicators'!HU61)</f>
        <v>103</v>
      </c>
      <c r="S61" s="209">
        <f>_xlfn.DAYS(About!$A$3,'Core Indicators'!IC61)</f>
        <v>103</v>
      </c>
      <c r="T61" s="209">
        <f>_xlfn.DAYS(About!$A$3,'Core Indicators'!IK61)</f>
        <v>103</v>
      </c>
      <c r="U61" s="209">
        <f>_xlfn.DAYS(About!$A$3,'Core Indicators'!IS61)</f>
        <v>103</v>
      </c>
      <c r="V61" s="209">
        <f t="shared" si="1"/>
        <v>122.8</v>
      </c>
    </row>
    <row r="62" spans="1:22" x14ac:dyDescent="0.25">
      <c r="A62" s="208" t="str">
        <f>Lists!C:C</f>
        <v>MEX002</v>
      </c>
      <c r="B62" s="209">
        <f>_xlfn.DAYS(About!$A$3,'Core Indicators'!U62)</f>
        <v>125</v>
      </c>
      <c r="C62" s="209">
        <f>_xlfn.DAYS(About!$A$3,'Core Indicators'!AC62)</f>
        <v>125</v>
      </c>
      <c r="D62" s="209">
        <f>_xlfn.DAYS(About!$A$3,'Core Indicators'!AK62)</f>
        <v>125</v>
      </c>
      <c r="E62" s="209">
        <f>_xlfn.DAYS(About!$A$3,'Core Indicators'!AS62)</f>
        <v>125</v>
      </c>
      <c r="F62" s="209">
        <f>_xlfn.DAYS(About!$A$3,'Core Indicators'!BQ62)</f>
        <v>368</v>
      </c>
      <c r="G62" s="209">
        <f>_xlfn.DAYS(About!$A$3,'Core Indicators'!DM62)</f>
        <v>125</v>
      </c>
      <c r="H62" s="209">
        <f>_xlfn.DAYS(About!$A$3,'Core Indicators'!DU62)</f>
        <v>125</v>
      </c>
      <c r="I62" s="209">
        <f>_xlfn.DAYS(About!$A$3,'Core Indicators'!EC62)</f>
        <v>125</v>
      </c>
      <c r="J62" s="209">
        <f>_xlfn.DAYS(About!$A$3,'Core Indicators'!EK62)</f>
        <v>125</v>
      </c>
      <c r="K62" s="209">
        <f>_xlfn.DAYS(About!$A$3,'Core Indicators'!ES62)</f>
        <v>125</v>
      </c>
      <c r="L62" s="209">
        <f>_xlfn.DAYS(About!$A$3,'Core Indicators'!FI62)</f>
        <v>794</v>
      </c>
      <c r="M62" s="209">
        <f>_xlfn.DAYS(About!$A$3,'Core Indicators'!GG62)</f>
        <v>104</v>
      </c>
      <c r="N62" s="209">
        <f>_xlfn.DAYS(About!$A$3,'Core Indicators'!GO62)</f>
        <v>104</v>
      </c>
      <c r="O62" s="209">
        <f>_xlfn.DAYS(About!$A$3,'Core Indicators'!GW62)</f>
        <v>104</v>
      </c>
      <c r="P62" s="209">
        <f>_xlfn.DAYS(About!$A$3,'Core Indicators'!HE62)</f>
        <v>104</v>
      </c>
      <c r="Q62" s="209">
        <f>_xlfn.DAYS(About!$A$3,'Core Indicators'!HM62)</f>
        <v>104</v>
      </c>
      <c r="R62" s="209">
        <f>_xlfn.DAYS(About!$A$3,'Core Indicators'!HU62)</f>
        <v>104</v>
      </c>
      <c r="S62" s="209">
        <f>_xlfn.DAYS(About!$A$3,'Core Indicators'!IC62)</f>
        <v>104</v>
      </c>
      <c r="T62" s="209">
        <f>_xlfn.DAYS(About!$A$3,'Core Indicators'!IK62)</f>
        <v>104</v>
      </c>
      <c r="U62" s="209">
        <f>_xlfn.DAYS(About!$A$3,'Core Indicators'!IS62)</f>
        <v>104</v>
      </c>
      <c r="V62" s="209">
        <f t="shared" si="1"/>
        <v>214.1</v>
      </c>
    </row>
    <row r="63" spans="1:22" x14ac:dyDescent="0.25">
      <c r="A63" s="208" t="str">
        <f>Lists!C:C</f>
        <v>MEX003</v>
      </c>
      <c r="B63" s="209">
        <f>_xlfn.DAYS(About!$A$3,'Core Indicators'!U63)</f>
        <v>125</v>
      </c>
      <c r="C63" s="209">
        <f>_xlfn.DAYS(About!$A$3,'Core Indicators'!AC63)</f>
        <v>125</v>
      </c>
      <c r="D63" s="209">
        <f>_xlfn.DAYS(About!$A$3,'Core Indicators'!AK63)</f>
        <v>125</v>
      </c>
      <c r="E63" s="209">
        <f>_xlfn.DAYS(About!$A$3,'Core Indicators'!AS63)</f>
        <v>125</v>
      </c>
      <c r="F63" s="209">
        <f>_xlfn.DAYS(About!$A$3,'Core Indicators'!BQ63)</f>
        <v>125</v>
      </c>
      <c r="G63" s="209">
        <f>_xlfn.DAYS(About!$A$3,'Core Indicators'!DM63)</f>
        <v>125</v>
      </c>
      <c r="H63" s="209">
        <f>_xlfn.DAYS(About!$A$3,'Core Indicators'!DU63)</f>
        <v>125</v>
      </c>
      <c r="I63" s="209">
        <f>_xlfn.DAYS(About!$A$3,'Core Indicators'!EC63)</f>
        <v>125</v>
      </c>
      <c r="J63" s="209">
        <f>_xlfn.DAYS(About!$A$3,'Core Indicators'!EK63)</f>
        <v>125</v>
      </c>
      <c r="K63" s="209">
        <f>_xlfn.DAYS(About!$A$3,'Core Indicators'!ES63)</f>
        <v>125</v>
      </c>
      <c r="L63" s="209">
        <f>_xlfn.DAYS(About!$A$3,'Core Indicators'!FI63)</f>
        <v>125</v>
      </c>
      <c r="M63" s="209">
        <f>_xlfn.DAYS(About!$A$3,'Core Indicators'!GG63)</f>
        <v>103</v>
      </c>
      <c r="N63" s="209">
        <f>_xlfn.DAYS(About!$A$3,'Core Indicators'!GO63)</f>
        <v>103</v>
      </c>
      <c r="O63" s="209">
        <f>_xlfn.DAYS(About!$A$3,'Core Indicators'!GW63)</f>
        <v>103</v>
      </c>
      <c r="P63" s="209">
        <f>_xlfn.DAYS(About!$A$3,'Core Indicators'!HE63)</f>
        <v>103</v>
      </c>
      <c r="Q63" s="209">
        <f>_xlfn.DAYS(About!$A$3,'Core Indicators'!HM63)</f>
        <v>103</v>
      </c>
      <c r="R63" s="209">
        <f>_xlfn.DAYS(About!$A$3,'Core Indicators'!HU63)</f>
        <v>103</v>
      </c>
      <c r="S63" s="209">
        <f>_xlfn.DAYS(About!$A$3,'Core Indicators'!IC63)</f>
        <v>103</v>
      </c>
      <c r="T63" s="209">
        <f>_xlfn.DAYS(About!$A$3,'Core Indicators'!IK63)</f>
        <v>103</v>
      </c>
      <c r="U63" s="209">
        <f>_xlfn.DAYS(About!$A$3,'Core Indicators'!IS63)</f>
        <v>103</v>
      </c>
      <c r="V63" s="209">
        <f t="shared" si="1"/>
        <v>122.8</v>
      </c>
    </row>
    <row r="64" spans="1:22" x14ac:dyDescent="0.25">
      <c r="A64" s="208" t="str">
        <f>Lists!C:C</f>
        <v>MLI001</v>
      </c>
      <c r="B64" s="209">
        <f>_xlfn.DAYS(About!$A$3,'Core Indicators'!U64)</f>
        <v>483</v>
      </c>
      <c r="C64" s="209">
        <f>_xlfn.DAYS(About!$A$3,'Core Indicators'!AC64)</f>
        <v>325</v>
      </c>
      <c r="D64" s="209">
        <f>_xlfn.DAYS(About!$A$3,'Core Indicators'!AK64)</f>
        <v>325</v>
      </c>
      <c r="E64" s="209">
        <f>_xlfn.DAYS(About!$A$3,'Core Indicators'!AS64)</f>
        <v>73</v>
      </c>
      <c r="F64" s="209">
        <f>_xlfn.DAYS(About!$A$3,'Core Indicators'!BQ64)</f>
        <v>73</v>
      </c>
      <c r="G64" s="209">
        <f>_xlfn.DAYS(About!$A$3,'Core Indicators'!DM64)</f>
        <v>325</v>
      </c>
      <c r="H64" s="209">
        <f>_xlfn.DAYS(About!$A$3,'Core Indicators'!DU64)</f>
        <v>325</v>
      </c>
      <c r="I64" s="209">
        <f>_xlfn.DAYS(About!$A$3,'Core Indicators'!EC64)</f>
        <v>325</v>
      </c>
      <c r="J64" s="209">
        <f>_xlfn.DAYS(About!$A$3,'Core Indicators'!EK64)</f>
        <v>325</v>
      </c>
      <c r="K64" s="209">
        <f>_xlfn.DAYS(About!$A$3,'Core Indicators'!ES64)</f>
        <v>325</v>
      </c>
      <c r="L64" s="209">
        <f>_xlfn.DAYS(About!$A$3,'Core Indicators'!FI64)</f>
        <v>1103</v>
      </c>
      <c r="M64" s="209">
        <f>_xlfn.DAYS(About!$A$3,'Core Indicators'!GG64)</f>
        <v>96</v>
      </c>
      <c r="N64" s="209">
        <f>_xlfn.DAYS(About!$A$3,'Core Indicators'!GO64)</f>
        <v>96</v>
      </c>
      <c r="O64" s="209">
        <f>_xlfn.DAYS(About!$A$3,'Core Indicators'!GW64)</f>
        <v>96</v>
      </c>
      <c r="P64" s="209">
        <f>_xlfn.DAYS(About!$A$3,'Core Indicators'!HE64)</f>
        <v>96</v>
      </c>
      <c r="Q64" s="209">
        <f>_xlfn.DAYS(About!$A$3,'Core Indicators'!HM64)</f>
        <v>96</v>
      </c>
      <c r="R64" s="209">
        <f>_xlfn.DAYS(About!$A$3,'Core Indicators'!HU64)</f>
        <v>96</v>
      </c>
      <c r="S64" s="209">
        <f>_xlfn.DAYS(About!$A$3,'Core Indicators'!IC64)</f>
        <v>96</v>
      </c>
      <c r="T64" s="209">
        <f>_xlfn.DAYS(About!$A$3,'Core Indicators'!IK64)</f>
        <v>96</v>
      </c>
      <c r="U64" s="209">
        <f>_xlfn.DAYS(About!$A$3,'Core Indicators'!IS64)</f>
        <v>96</v>
      </c>
      <c r="V64" s="209">
        <f t="shared" si="1"/>
        <v>329.5</v>
      </c>
    </row>
    <row r="65" spans="1:22" x14ac:dyDescent="0.25">
      <c r="A65" s="208" t="str">
        <f>Lists!C:C</f>
        <v>MMR001</v>
      </c>
      <c r="B65" s="209">
        <f>_xlfn.DAYS(About!$A$3,'Core Indicators'!U65)</f>
        <v>7</v>
      </c>
      <c r="C65" s="209">
        <f>_xlfn.DAYS(About!$A$3,'Core Indicators'!AC65)</f>
        <v>7</v>
      </c>
      <c r="D65" s="209">
        <f>_xlfn.DAYS(About!$A$3,'Core Indicators'!AK65)</f>
        <v>7</v>
      </c>
      <c r="E65" s="209">
        <f>_xlfn.DAYS(About!$A$3,'Core Indicators'!AS65)</f>
        <v>7</v>
      </c>
      <c r="F65" s="209">
        <f>_xlfn.DAYS(About!$A$3,'Core Indicators'!BQ65)</f>
        <v>8</v>
      </c>
      <c r="G65" s="209">
        <f>_xlfn.DAYS(About!$A$3,'Core Indicators'!DM65)</f>
        <v>7</v>
      </c>
      <c r="H65" s="209">
        <f>_xlfn.DAYS(About!$A$3,'Core Indicators'!DU65)</f>
        <v>7</v>
      </c>
      <c r="I65" s="209">
        <f>_xlfn.DAYS(About!$A$3,'Core Indicators'!EC65)</f>
        <v>7</v>
      </c>
      <c r="J65" s="209">
        <f>_xlfn.DAYS(About!$A$3,'Core Indicators'!EK65)</f>
        <v>7</v>
      </c>
      <c r="K65" s="209">
        <f>_xlfn.DAYS(About!$A$3,'Core Indicators'!ES65)</f>
        <v>7</v>
      </c>
      <c r="L65" s="209">
        <f>_xlfn.DAYS(About!$A$3,'Core Indicators'!FI65)</f>
        <v>364</v>
      </c>
      <c r="M65" s="209">
        <f>_xlfn.DAYS(About!$A$3,'Core Indicators'!GG65)</f>
        <v>95</v>
      </c>
      <c r="N65" s="209">
        <f>_xlfn.DAYS(About!$A$3,'Core Indicators'!GO65)</f>
        <v>95</v>
      </c>
      <c r="O65" s="209">
        <f>_xlfn.DAYS(About!$A$3,'Core Indicators'!GW65)</f>
        <v>95</v>
      </c>
      <c r="P65" s="209">
        <f>_xlfn.DAYS(About!$A$3,'Core Indicators'!HE65)</f>
        <v>95</v>
      </c>
      <c r="Q65" s="209">
        <f>_xlfn.DAYS(About!$A$3,'Core Indicators'!HM65)</f>
        <v>95</v>
      </c>
      <c r="R65" s="209">
        <f>_xlfn.DAYS(About!$A$3,'Core Indicators'!HU65)</f>
        <v>95</v>
      </c>
      <c r="S65" s="209">
        <f>_xlfn.DAYS(About!$A$3,'Core Indicators'!IC65)</f>
        <v>95</v>
      </c>
      <c r="T65" s="209">
        <f>_xlfn.DAYS(About!$A$3,'Core Indicators'!IK65)</f>
        <v>95</v>
      </c>
      <c r="U65" s="209">
        <f>_xlfn.DAYS(About!$A$3,'Core Indicators'!IS65)</f>
        <v>95</v>
      </c>
      <c r="V65" s="209">
        <f t="shared" si="1"/>
        <v>51.6</v>
      </c>
    </row>
    <row r="66" spans="1:22" x14ac:dyDescent="0.25">
      <c r="A66" s="208" t="str">
        <f>Lists!C:C</f>
        <v>MMR002</v>
      </c>
      <c r="B66" s="209">
        <f>_xlfn.DAYS(About!$A$3,'Core Indicators'!U66)</f>
        <v>364</v>
      </c>
      <c r="C66" s="209">
        <f>_xlfn.DAYS(About!$A$3,'Core Indicators'!AC66)</f>
        <v>7</v>
      </c>
      <c r="D66" s="209">
        <f>_xlfn.DAYS(About!$A$3,'Core Indicators'!AK66)</f>
        <v>8</v>
      </c>
      <c r="E66" s="209">
        <f>_xlfn.DAYS(About!$A$3,'Core Indicators'!AS66)</f>
        <v>8</v>
      </c>
      <c r="F66" s="209">
        <f>_xlfn.DAYS(About!$A$3,'Core Indicators'!BQ66)</f>
        <v>8</v>
      </c>
      <c r="G66" s="209">
        <f>_xlfn.DAYS(About!$A$3,'Core Indicators'!DM66)</f>
        <v>8</v>
      </c>
      <c r="H66" s="209">
        <f>_xlfn.DAYS(About!$A$3,'Core Indicators'!DU66)</f>
        <v>8</v>
      </c>
      <c r="I66" s="209">
        <f>_xlfn.DAYS(About!$A$3,'Core Indicators'!EC66)</f>
        <v>8</v>
      </c>
      <c r="J66" s="209">
        <f>_xlfn.DAYS(About!$A$3,'Core Indicators'!EK66)</f>
        <v>8</v>
      </c>
      <c r="K66" s="209">
        <f>_xlfn.DAYS(About!$A$3,'Core Indicators'!ES66)</f>
        <v>8</v>
      </c>
      <c r="L66" s="209">
        <f>_xlfn.DAYS(About!$A$3,'Core Indicators'!FI66)</f>
        <v>364</v>
      </c>
      <c r="M66" s="209">
        <f>_xlfn.DAYS(About!$A$3,'Core Indicators'!GG66)</f>
        <v>95</v>
      </c>
      <c r="N66" s="209">
        <f>_xlfn.DAYS(About!$A$3,'Core Indicators'!GO66)</f>
        <v>95</v>
      </c>
      <c r="O66" s="209">
        <f>_xlfn.DAYS(About!$A$3,'Core Indicators'!GW66)</f>
        <v>95</v>
      </c>
      <c r="P66" s="209">
        <f>_xlfn.DAYS(About!$A$3,'Core Indicators'!HE66)</f>
        <v>95</v>
      </c>
      <c r="Q66" s="209">
        <f>_xlfn.DAYS(About!$A$3,'Core Indicators'!HM66)</f>
        <v>95</v>
      </c>
      <c r="R66" s="209">
        <f>_xlfn.DAYS(About!$A$3,'Core Indicators'!HU66)</f>
        <v>95</v>
      </c>
      <c r="S66" s="209">
        <f>_xlfn.DAYS(About!$A$3,'Core Indicators'!IC66)</f>
        <v>95</v>
      </c>
      <c r="T66" s="209">
        <f>_xlfn.DAYS(About!$A$3,'Core Indicators'!IK66)</f>
        <v>95</v>
      </c>
      <c r="U66" s="209">
        <f>_xlfn.DAYS(About!$A$3,'Core Indicators'!IS66)</f>
        <v>95</v>
      </c>
      <c r="V66" s="209">
        <f t="shared" si="1"/>
        <v>52.3</v>
      </c>
    </row>
    <row r="67" spans="1:22" x14ac:dyDescent="0.25">
      <c r="A67" s="208" t="str">
        <f>Lists!C:C</f>
        <v>MMR003</v>
      </c>
      <c r="B67" s="209">
        <f>_xlfn.DAYS(About!$A$3,'Core Indicators'!U67)</f>
        <v>364</v>
      </c>
      <c r="C67" s="209">
        <f>_xlfn.DAYS(About!$A$3,'Core Indicators'!AC67)</f>
        <v>7</v>
      </c>
      <c r="D67" s="209">
        <f>_xlfn.DAYS(About!$A$3,'Core Indicators'!AK67)</f>
        <v>7</v>
      </c>
      <c r="E67" s="209">
        <f>_xlfn.DAYS(About!$A$3,'Core Indicators'!AS67)</f>
        <v>7</v>
      </c>
      <c r="F67" s="209">
        <f>_xlfn.DAYS(About!$A$3,'Core Indicators'!BQ67)</f>
        <v>8</v>
      </c>
      <c r="G67" s="209">
        <f>_xlfn.DAYS(About!$A$3,'Core Indicators'!DM67)</f>
        <v>7</v>
      </c>
      <c r="H67" s="209">
        <f>_xlfn.DAYS(About!$A$3,'Core Indicators'!DU67)</f>
        <v>7</v>
      </c>
      <c r="I67" s="209">
        <f>_xlfn.DAYS(About!$A$3,'Core Indicators'!EC67)</f>
        <v>7</v>
      </c>
      <c r="J67" s="209">
        <f>_xlfn.DAYS(About!$A$3,'Core Indicators'!EK67)</f>
        <v>7</v>
      </c>
      <c r="K67" s="209">
        <f>_xlfn.DAYS(About!$A$3,'Core Indicators'!ES67)</f>
        <v>7</v>
      </c>
      <c r="L67" s="209">
        <f>_xlfn.DAYS(About!$A$3,'Core Indicators'!FI67)</f>
        <v>364</v>
      </c>
      <c r="M67" s="209">
        <f>_xlfn.DAYS(About!$A$3,'Core Indicators'!GG67)</f>
        <v>95</v>
      </c>
      <c r="N67" s="209">
        <f>_xlfn.DAYS(About!$A$3,'Core Indicators'!GO67)</f>
        <v>95</v>
      </c>
      <c r="O67" s="209">
        <f>_xlfn.DAYS(About!$A$3,'Core Indicators'!GW67)</f>
        <v>95</v>
      </c>
      <c r="P67" s="209">
        <f>_xlfn.DAYS(About!$A$3,'Core Indicators'!HE67)</f>
        <v>95</v>
      </c>
      <c r="Q67" s="209">
        <f>_xlfn.DAYS(About!$A$3,'Core Indicators'!HM67)</f>
        <v>95</v>
      </c>
      <c r="R67" s="209">
        <f>_xlfn.DAYS(About!$A$3,'Core Indicators'!HU67)</f>
        <v>95</v>
      </c>
      <c r="S67" s="209">
        <f>_xlfn.DAYS(About!$A$3,'Core Indicators'!IC67)</f>
        <v>95</v>
      </c>
      <c r="T67" s="209">
        <f>_xlfn.DAYS(About!$A$3,'Core Indicators'!IK67)</f>
        <v>95</v>
      </c>
      <c r="U67" s="209">
        <f>_xlfn.DAYS(About!$A$3,'Core Indicators'!IS67)</f>
        <v>95</v>
      </c>
      <c r="V67" s="209">
        <f t="shared" ref="V67:V98" si="2">AVERAGE(D67:M67)</f>
        <v>51.6</v>
      </c>
    </row>
    <row r="68" spans="1:22" x14ac:dyDescent="0.25">
      <c r="A68" s="208" t="str">
        <f>Lists!C:C</f>
        <v>MMR004</v>
      </c>
      <c r="B68" s="209">
        <f>_xlfn.DAYS(About!$A$3,'Core Indicators'!U68)</f>
        <v>7</v>
      </c>
      <c r="C68" s="209">
        <f>_xlfn.DAYS(About!$A$3,'Core Indicators'!AC68)</f>
        <v>7</v>
      </c>
      <c r="D68" s="209">
        <f>_xlfn.DAYS(About!$A$3,'Core Indicators'!AK68)</f>
        <v>7</v>
      </c>
      <c r="E68" s="209">
        <f>_xlfn.DAYS(About!$A$3,'Core Indicators'!AS68)</f>
        <v>7</v>
      </c>
      <c r="F68" s="209">
        <f>_xlfn.DAYS(About!$A$3,'Core Indicators'!BQ68)</f>
        <v>8</v>
      </c>
      <c r="G68" s="209">
        <f>_xlfn.DAYS(About!$A$3,'Core Indicators'!DM68)</f>
        <v>7</v>
      </c>
      <c r="H68" s="209">
        <f>_xlfn.DAYS(About!$A$3,'Core Indicators'!DU68)</f>
        <v>7</v>
      </c>
      <c r="I68" s="209">
        <f>_xlfn.DAYS(About!$A$3,'Core Indicators'!EC68)</f>
        <v>7</v>
      </c>
      <c r="J68" s="209">
        <f>_xlfn.DAYS(About!$A$3,'Core Indicators'!EK68)</f>
        <v>7</v>
      </c>
      <c r="K68" s="209">
        <f>_xlfn.DAYS(About!$A$3,'Core Indicators'!ES68)</f>
        <v>7</v>
      </c>
      <c r="L68" s="209">
        <f>_xlfn.DAYS(About!$A$3,'Core Indicators'!FI68)</f>
        <v>222</v>
      </c>
      <c r="M68" s="209">
        <f>_xlfn.DAYS(About!$A$3,'Core Indicators'!GG68)</f>
        <v>96</v>
      </c>
      <c r="N68" s="209">
        <f>_xlfn.DAYS(About!$A$3,'Core Indicators'!GO68)</f>
        <v>96</v>
      </c>
      <c r="O68" s="209">
        <f>_xlfn.DAYS(About!$A$3,'Core Indicators'!GW68)</f>
        <v>96</v>
      </c>
      <c r="P68" s="209">
        <f>_xlfn.DAYS(About!$A$3,'Core Indicators'!HE68)</f>
        <v>96</v>
      </c>
      <c r="Q68" s="209">
        <f>_xlfn.DAYS(About!$A$3,'Core Indicators'!HM68)</f>
        <v>96</v>
      </c>
      <c r="R68" s="209">
        <f>_xlfn.DAYS(About!$A$3,'Core Indicators'!HU68)</f>
        <v>96</v>
      </c>
      <c r="S68" s="209">
        <f>_xlfn.DAYS(About!$A$3,'Core Indicators'!IC68)</f>
        <v>96</v>
      </c>
      <c r="T68" s="209">
        <f>_xlfn.DAYS(About!$A$3,'Core Indicators'!IK68)</f>
        <v>96</v>
      </c>
      <c r="U68" s="209">
        <f>_xlfn.DAYS(About!$A$3,'Core Indicators'!IS68)</f>
        <v>96</v>
      </c>
      <c r="V68" s="209">
        <f t="shared" si="2"/>
        <v>37.5</v>
      </c>
    </row>
    <row r="69" spans="1:22" x14ac:dyDescent="0.25">
      <c r="A69" s="208" t="str">
        <f>Lists!C:C</f>
        <v>MOZ001</v>
      </c>
      <c r="B69" s="209">
        <f>_xlfn.DAYS(About!$A$3,'Core Indicators'!U69)</f>
        <v>0</v>
      </c>
      <c r="C69" s="209">
        <f>_xlfn.DAYS(About!$A$3,'Core Indicators'!AC69)</f>
        <v>0</v>
      </c>
      <c r="D69" s="209">
        <f>_xlfn.DAYS(About!$A$3,'Core Indicators'!AK69)</f>
        <v>0</v>
      </c>
      <c r="E69" s="209">
        <f>_xlfn.DAYS(About!$A$3,'Core Indicators'!AS69)</f>
        <v>0</v>
      </c>
      <c r="F69" s="209">
        <f>_xlfn.DAYS(About!$A$3,'Core Indicators'!BQ69)</f>
        <v>0</v>
      </c>
      <c r="G69" s="209">
        <f>_xlfn.DAYS(About!$A$3,'Core Indicators'!DM69)</f>
        <v>0</v>
      </c>
      <c r="H69" s="209">
        <f>_xlfn.DAYS(About!$A$3,'Core Indicators'!DU69)</f>
        <v>0</v>
      </c>
      <c r="I69" s="209">
        <f>_xlfn.DAYS(About!$A$3,'Core Indicators'!EC69)</f>
        <v>0</v>
      </c>
      <c r="J69" s="209">
        <f>_xlfn.DAYS(About!$A$3,'Core Indicators'!EK69)</f>
        <v>0</v>
      </c>
      <c r="K69" s="209">
        <f>_xlfn.DAYS(About!$A$3,'Core Indicators'!ES69)</f>
        <v>0</v>
      </c>
      <c r="L69" s="209">
        <f>_xlfn.DAYS(About!$A$3,'Core Indicators'!FI69)</f>
        <v>0</v>
      </c>
      <c r="M69" s="209">
        <f>_xlfn.DAYS(About!$A$3,'Core Indicators'!GG69)</f>
        <v>0</v>
      </c>
      <c r="N69" s="209">
        <f>_xlfn.DAYS(About!$A$3,'Core Indicators'!GO69)</f>
        <v>0</v>
      </c>
      <c r="O69" s="209">
        <f>_xlfn.DAYS(About!$A$3,'Core Indicators'!GW69)</f>
        <v>0</v>
      </c>
      <c r="P69" s="209">
        <f>_xlfn.DAYS(About!$A$3,'Core Indicators'!HE69)</f>
        <v>0</v>
      </c>
      <c r="Q69" s="209">
        <f>_xlfn.DAYS(About!$A$3,'Core Indicators'!HM69)</f>
        <v>0</v>
      </c>
      <c r="R69" s="209">
        <f>_xlfn.DAYS(About!$A$3,'Core Indicators'!HU69)</f>
        <v>0</v>
      </c>
      <c r="S69" s="209">
        <f>_xlfn.DAYS(About!$A$3,'Core Indicators'!IC69)</f>
        <v>0</v>
      </c>
      <c r="T69" s="209">
        <f>_xlfn.DAYS(About!$A$3,'Core Indicators'!IK69)</f>
        <v>0</v>
      </c>
      <c r="U69" s="209">
        <f>_xlfn.DAYS(About!$A$3,'Core Indicators'!IS69)</f>
        <v>0</v>
      </c>
      <c r="V69" s="209">
        <f t="shared" si="2"/>
        <v>0</v>
      </c>
    </row>
    <row r="70" spans="1:22" x14ac:dyDescent="0.25">
      <c r="A70" s="208" t="str">
        <f>Lists!C:C</f>
        <v>MOZ004</v>
      </c>
      <c r="B70" s="209">
        <f>_xlfn.DAYS(About!$A$3,'Core Indicators'!U70)</f>
        <v>339</v>
      </c>
      <c r="C70" s="209">
        <f>_xlfn.DAYS(About!$A$3,'Core Indicators'!AC70)</f>
        <v>200</v>
      </c>
      <c r="D70" s="209">
        <f>_xlfn.DAYS(About!$A$3,'Core Indicators'!AK70)</f>
        <v>0</v>
      </c>
      <c r="E70" s="209">
        <f>_xlfn.DAYS(About!$A$3,'Core Indicators'!AS70)</f>
        <v>115</v>
      </c>
      <c r="F70" s="209">
        <f>_xlfn.DAYS(About!$A$3,'Core Indicators'!BQ70)</f>
        <v>0</v>
      </c>
      <c r="G70" s="209">
        <f>_xlfn.DAYS(About!$A$3,'Core Indicators'!DM70)</f>
        <v>0</v>
      </c>
      <c r="H70" s="209">
        <f>_xlfn.DAYS(About!$A$3,'Core Indicators'!DU70)</f>
        <v>0</v>
      </c>
      <c r="I70" s="209">
        <f>_xlfn.DAYS(About!$A$3,'Core Indicators'!EC70)</f>
        <v>0</v>
      </c>
      <c r="J70" s="209">
        <f>_xlfn.DAYS(About!$A$3,'Core Indicators'!EK70)</f>
        <v>0</v>
      </c>
      <c r="K70" s="209">
        <f>_xlfn.DAYS(About!$A$3,'Core Indicators'!ES70)</f>
        <v>0</v>
      </c>
      <c r="L70" s="209">
        <f>_xlfn.DAYS(About!$A$3,'Core Indicators'!FI70)</f>
        <v>200</v>
      </c>
      <c r="M70" s="209">
        <f>_xlfn.DAYS(About!$A$3,'Core Indicators'!GG70)</f>
        <v>0</v>
      </c>
      <c r="N70" s="209">
        <f>_xlfn.DAYS(About!$A$3,'Core Indicators'!GO70)</f>
        <v>94</v>
      </c>
      <c r="O70" s="209">
        <f>_xlfn.DAYS(About!$A$3,'Core Indicators'!GW70)</f>
        <v>94</v>
      </c>
      <c r="P70" s="209">
        <f>_xlfn.DAYS(About!$A$3,'Core Indicators'!HE70)</f>
        <v>94</v>
      </c>
      <c r="Q70" s="209">
        <f>_xlfn.DAYS(About!$A$3,'Core Indicators'!HM70)</f>
        <v>94</v>
      </c>
      <c r="R70" s="209">
        <f>_xlfn.DAYS(About!$A$3,'Core Indicators'!HU70)</f>
        <v>94</v>
      </c>
      <c r="S70" s="209">
        <f>_xlfn.DAYS(About!$A$3,'Core Indicators'!IC70)</f>
        <v>94</v>
      </c>
      <c r="T70" s="209">
        <f>_xlfn.DAYS(About!$A$3,'Core Indicators'!IK70)</f>
        <v>94</v>
      </c>
      <c r="U70" s="209">
        <f>_xlfn.DAYS(About!$A$3,'Core Indicators'!IS70)</f>
        <v>0</v>
      </c>
      <c r="V70" s="209">
        <f t="shared" si="2"/>
        <v>31.5</v>
      </c>
    </row>
    <row r="71" spans="1:22" x14ac:dyDescent="0.25">
      <c r="A71" s="208" t="str">
        <f>Lists!C:C</f>
        <v>MOZ008</v>
      </c>
      <c r="B71" s="209">
        <f>_xlfn.DAYS(About!$A$3,'Core Indicators'!U71)</f>
        <v>0</v>
      </c>
      <c r="C71" s="209">
        <f>_xlfn.DAYS(About!$A$3,'Core Indicators'!AC71)</f>
        <v>0</v>
      </c>
      <c r="D71" s="209">
        <f>_xlfn.DAYS(About!$A$3,'Core Indicators'!AK71)</f>
        <v>0</v>
      </c>
      <c r="E71" s="209">
        <f>_xlfn.DAYS(About!$A$3,'Core Indicators'!AS71)</f>
        <v>0</v>
      </c>
      <c r="F71" s="209">
        <f>_xlfn.DAYS(About!$A$3,'Core Indicators'!BQ71)</f>
        <v>0</v>
      </c>
      <c r="G71" s="209">
        <f>_xlfn.DAYS(About!$A$3,'Core Indicators'!DM71)</f>
        <v>0</v>
      </c>
      <c r="H71" s="209">
        <f>_xlfn.DAYS(About!$A$3,'Core Indicators'!DU71)</f>
        <v>0</v>
      </c>
      <c r="I71" s="209">
        <f>_xlfn.DAYS(About!$A$3,'Core Indicators'!EC71)</f>
        <v>0</v>
      </c>
      <c r="J71" s="209">
        <f>_xlfn.DAYS(About!$A$3,'Core Indicators'!EK71)</f>
        <v>0</v>
      </c>
      <c r="K71" s="209">
        <f>_xlfn.DAYS(About!$A$3,'Core Indicators'!ES71)</f>
        <v>0</v>
      </c>
      <c r="L71" s="209">
        <f>_xlfn.DAYS(About!$A$3,'Core Indicators'!FI71)</f>
        <v>0</v>
      </c>
      <c r="M71" s="209">
        <f>_xlfn.DAYS(About!$A$3,'Core Indicators'!GG71)</f>
        <v>0</v>
      </c>
      <c r="N71" s="209">
        <f>_xlfn.DAYS(About!$A$3,'Core Indicators'!GO71)</f>
        <v>0</v>
      </c>
      <c r="O71" s="209">
        <f>_xlfn.DAYS(About!$A$3,'Core Indicators'!GW71)</f>
        <v>0</v>
      </c>
      <c r="P71" s="209">
        <f>_xlfn.DAYS(About!$A$3,'Core Indicators'!HE71)</f>
        <v>0</v>
      </c>
      <c r="Q71" s="209">
        <f>_xlfn.DAYS(About!$A$3,'Core Indicators'!HM71)</f>
        <v>0</v>
      </c>
      <c r="R71" s="209">
        <f>_xlfn.DAYS(About!$A$3,'Core Indicators'!HU71)</f>
        <v>0</v>
      </c>
      <c r="S71" s="209">
        <f>_xlfn.DAYS(About!$A$3,'Core Indicators'!IC71)</f>
        <v>0</v>
      </c>
      <c r="T71" s="209">
        <f>_xlfn.DAYS(About!$A$3,'Core Indicators'!IK71)</f>
        <v>0</v>
      </c>
      <c r="U71" s="209">
        <f>_xlfn.DAYS(About!$A$3,'Core Indicators'!IS71)</f>
        <v>0</v>
      </c>
      <c r="V71" s="209">
        <f t="shared" si="2"/>
        <v>0</v>
      </c>
    </row>
    <row r="72" spans="1:22" x14ac:dyDescent="0.25">
      <c r="A72" s="208" t="str">
        <f>Lists!C:C</f>
        <v>MRT002</v>
      </c>
      <c r="B72" s="209">
        <f>_xlfn.DAYS(About!$A$3,'Core Indicators'!U72)</f>
        <v>1082</v>
      </c>
      <c r="C72" s="209">
        <f>_xlfn.DAYS(About!$A$3,'Core Indicators'!AC72)</f>
        <v>173</v>
      </c>
      <c r="D72" s="209">
        <f>_xlfn.DAYS(About!$A$3,'Core Indicators'!AK72)</f>
        <v>173</v>
      </c>
      <c r="E72" s="209">
        <f>_xlfn.DAYS(About!$A$3,'Core Indicators'!AS72)</f>
        <v>173</v>
      </c>
      <c r="F72" s="209">
        <f>_xlfn.DAYS(About!$A$3,'Core Indicators'!BQ72)</f>
        <v>173</v>
      </c>
      <c r="G72" s="209">
        <f>_xlfn.DAYS(About!$A$3,'Core Indicators'!DM72)</f>
        <v>173</v>
      </c>
      <c r="H72" s="209">
        <f>_xlfn.DAYS(About!$A$3,'Core Indicators'!DU72)</f>
        <v>173</v>
      </c>
      <c r="I72" s="209">
        <f>_xlfn.DAYS(About!$A$3,'Core Indicators'!EC72)</f>
        <v>173</v>
      </c>
      <c r="J72" s="209">
        <f>_xlfn.DAYS(About!$A$3,'Core Indicators'!EK72)</f>
        <v>173</v>
      </c>
      <c r="K72" s="209">
        <f>_xlfn.DAYS(About!$A$3,'Core Indicators'!ES72)</f>
        <v>173</v>
      </c>
      <c r="L72" s="209">
        <f>_xlfn.DAYS(About!$A$3,'Core Indicators'!FI72)</f>
        <v>1082</v>
      </c>
      <c r="M72" s="209">
        <f>_xlfn.DAYS(About!$A$3,'Core Indicators'!GG72)</f>
        <v>98</v>
      </c>
      <c r="N72" s="209">
        <f>_xlfn.DAYS(About!$A$3,'Core Indicators'!GO72)</f>
        <v>98</v>
      </c>
      <c r="O72" s="209">
        <f>_xlfn.DAYS(About!$A$3,'Core Indicators'!GW72)</f>
        <v>98</v>
      </c>
      <c r="P72" s="209">
        <f>_xlfn.DAYS(About!$A$3,'Core Indicators'!HE72)</f>
        <v>98</v>
      </c>
      <c r="Q72" s="209">
        <f>_xlfn.DAYS(About!$A$3,'Core Indicators'!HM72)</f>
        <v>98</v>
      </c>
      <c r="R72" s="209">
        <f>_xlfn.DAYS(About!$A$3,'Core Indicators'!HU72)</f>
        <v>98</v>
      </c>
      <c r="S72" s="209">
        <f>_xlfn.DAYS(About!$A$3,'Core Indicators'!IC72)</f>
        <v>98</v>
      </c>
      <c r="T72" s="209">
        <f>_xlfn.DAYS(About!$A$3,'Core Indicators'!IK72)</f>
        <v>98</v>
      </c>
      <c r="U72" s="209">
        <f>_xlfn.DAYS(About!$A$3,'Core Indicators'!IS72)</f>
        <v>98</v>
      </c>
      <c r="V72" s="209">
        <f t="shared" si="2"/>
        <v>256.39999999999998</v>
      </c>
    </row>
    <row r="73" spans="1:22" x14ac:dyDescent="0.25">
      <c r="A73" s="208" t="str">
        <f>Lists!C:C</f>
        <v>MRT003</v>
      </c>
      <c r="B73" s="209">
        <f>_xlfn.DAYS(About!$A$3,'Core Indicators'!U73)</f>
        <v>490</v>
      </c>
      <c r="C73" s="209">
        <f>_xlfn.DAYS(About!$A$3,'Core Indicators'!AC73)</f>
        <v>173</v>
      </c>
      <c r="D73" s="209">
        <f>_xlfn.DAYS(About!$A$3,'Core Indicators'!AK73)</f>
        <v>173</v>
      </c>
      <c r="E73" s="209">
        <f>_xlfn.DAYS(About!$A$3,'Core Indicators'!AS73)</f>
        <v>523</v>
      </c>
      <c r="F73" s="209">
        <f>_xlfn.DAYS(About!$A$3,'Core Indicators'!BQ73)</f>
        <v>173</v>
      </c>
      <c r="G73" s="209">
        <f>_xlfn.DAYS(About!$A$3,'Core Indicators'!DM73)</f>
        <v>173</v>
      </c>
      <c r="H73" s="209">
        <f>_xlfn.DAYS(About!$A$3,'Core Indicators'!DU73)</f>
        <v>173</v>
      </c>
      <c r="I73" s="209">
        <f>_xlfn.DAYS(About!$A$3,'Core Indicators'!EC73)</f>
        <v>173</v>
      </c>
      <c r="J73" s="209">
        <f>_xlfn.DAYS(About!$A$3,'Core Indicators'!EK73)</f>
        <v>173</v>
      </c>
      <c r="K73" s="209">
        <f>_xlfn.DAYS(About!$A$3,'Core Indicators'!ES73)</f>
        <v>354</v>
      </c>
      <c r="L73" s="209">
        <f>_xlfn.DAYS(About!$A$3,'Core Indicators'!FI73)</f>
        <v>523</v>
      </c>
      <c r="M73" s="209">
        <f>_xlfn.DAYS(About!$A$3,'Core Indicators'!GG73)</f>
        <v>98</v>
      </c>
      <c r="N73" s="209">
        <f>_xlfn.DAYS(About!$A$3,'Core Indicators'!GO73)</f>
        <v>98</v>
      </c>
      <c r="O73" s="209">
        <f>_xlfn.DAYS(About!$A$3,'Core Indicators'!GW73)</f>
        <v>98</v>
      </c>
      <c r="P73" s="209">
        <f>_xlfn.DAYS(About!$A$3,'Core Indicators'!HE73)</f>
        <v>98</v>
      </c>
      <c r="Q73" s="209">
        <f>_xlfn.DAYS(About!$A$3,'Core Indicators'!HM73)</f>
        <v>98</v>
      </c>
      <c r="R73" s="209">
        <f>_xlfn.DAYS(About!$A$3,'Core Indicators'!HU73)</f>
        <v>98</v>
      </c>
      <c r="S73" s="209">
        <f>_xlfn.DAYS(About!$A$3,'Core Indicators'!IC73)</f>
        <v>98</v>
      </c>
      <c r="T73" s="209">
        <f>_xlfn.DAYS(About!$A$3,'Core Indicators'!IK73)</f>
        <v>98</v>
      </c>
      <c r="U73" s="209">
        <f>_xlfn.DAYS(About!$A$3,'Core Indicators'!IS73)</f>
        <v>98</v>
      </c>
      <c r="V73" s="209">
        <f t="shared" si="2"/>
        <v>253.6</v>
      </c>
    </row>
    <row r="74" spans="1:22" x14ac:dyDescent="0.25">
      <c r="A74" s="208" t="str">
        <f>Lists!C:C</f>
        <v>MWI002</v>
      </c>
      <c r="B74" s="209">
        <f>_xlfn.DAYS(About!$A$3,'Core Indicators'!U74)</f>
        <v>141</v>
      </c>
      <c r="C74" s="209">
        <f>_xlfn.DAYS(About!$A$3,'Core Indicators'!AC74)</f>
        <v>141</v>
      </c>
      <c r="D74" s="209">
        <f>_xlfn.DAYS(About!$A$3,'Core Indicators'!AK74)</f>
        <v>0</v>
      </c>
      <c r="E74" s="209">
        <f>_xlfn.DAYS(About!$A$3,'Core Indicators'!AS74)</f>
        <v>0</v>
      </c>
      <c r="F74" s="209">
        <f>_xlfn.DAYS(About!$A$3,'Core Indicators'!BQ74)</f>
        <v>0</v>
      </c>
      <c r="G74" s="209">
        <f>_xlfn.DAYS(About!$A$3,'Core Indicators'!DM74)</f>
        <v>0</v>
      </c>
      <c r="H74" s="209">
        <f>_xlfn.DAYS(About!$A$3,'Core Indicators'!DU74)</f>
        <v>0</v>
      </c>
      <c r="I74" s="209">
        <f>_xlfn.DAYS(About!$A$3,'Core Indicators'!EC74)</f>
        <v>0</v>
      </c>
      <c r="J74" s="209">
        <f>_xlfn.DAYS(About!$A$3,'Core Indicators'!EK74)</f>
        <v>0</v>
      </c>
      <c r="K74" s="209">
        <f>_xlfn.DAYS(About!$A$3,'Core Indicators'!ES74)</f>
        <v>0</v>
      </c>
      <c r="L74" s="209">
        <f>_xlfn.DAYS(About!$A$3,'Core Indicators'!FI74)</f>
        <v>141</v>
      </c>
      <c r="M74" s="209">
        <f>_xlfn.DAYS(About!$A$3,'Core Indicators'!GG74)</f>
        <v>0</v>
      </c>
      <c r="N74" s="209">
        <f>_xlfn.DAYS(About!$A$3,'Core Indicators'!GO74)</f>
        <v>0</v>
      </c>
      <c r="O74" s="209">
        <f>_xlfn.DAYS(About!$A$3,'Core Indicators'!GW74)</f>
        <v>0</v>
      </c>
      <c r="P74" s="209">
        <f>_xlfn.DAYS(About!$A$3,'Core Indicators'!HE74)</f>
        <v>0</v>
      </c>
      <c r="Q74" s="209">
        <f>_xlfn.DAYS(About!$A$3,'Core Indicators'!HM74)</f>
        <v>0</v>
      </c>
      <c r="R74" s="209">
        <f>_xlfn.DAYS(About!$A$3,'Core Indicators'!HU74)</f>
        <v>0</v>
      </c>
      <c r="S74" s="209">
        <f>_xlfn.DAYS(About!$A$3,'Core Indicators'!IC74)</f>
        <v>0</v>
      </c>
      <c r="T74" s="209">
        <f>_xlfn.DAYS(About!$A$3,'Core Indicators'!IK74)</f>
        <v>0</v>
      </c>
      <c r="U74" s="209">
        <f>_xlfn.DAYS(About!$A$3,'Core Indicators'!IS74)</f>
        <v>0</v>
      </c>
      <c r="V74" s="209">
        <f t="shared" si="2"/>
        <v>14.1</v>
      </c>
    </row>
    <row r="75" spans="1:22" x14ac:dyDescent="0.25">
      <c r="A75" s="208" t="str">
        <f>Lists!C:C</f>
        <v>MWI004</v>
      </c>
      <c r="B75" s="209">
        <f>_xlfn.DAYS(About!$A$3,'Core Indicators'!U75)</f>
        <v>0</v>
      </c>
      <c r="C75" s="209">
        <f>_xlfn.DAYS(About!$A$3,'Core Indicators'!AC75)</f>
        <v>0</v>
      </c>
      <c r="D75" s="209">
        <f>_xlfn.DAYS(About!$A$3,'Core Indicators'!AK75)</f>
        <v>0</v>
      </c>
      <c r="E75" s="209">
        <f>_xlfn.DAYS(About!$A$3,'Core Indicators'!AS75)</f>
        <v>0</v>
      </c>
      <c r="F75" s="209">
        <f>_xlfn.DAYS(About!$A$3,'Core Indicators'!BQ75)</f>
        <v>0</v>
      </c>
      <c r="G75" s="209">
        <f>_xlfn.DAYS(About!$A$3,'Core Indicators'!DM75)</f>
        <v>0</v>
      </c>
      <c r="H75" s="209">
        <f>_xlfn.DAYS(About!$A$3,'Core Indicators'!DU75)</f>
        <v>0</v>
      </c>
      <c r="I75" s="209">
        <f>_xlfn.DAYS(About!$A$3,'Core Indicators'!EC75)</f>
        <v>0</v>
      </c>
      <c r="J75" s="209">
        <f>_xlfn.DAYS(About!$A$3,'Core Indicators'!EK75)</f>
        <v>0</v>
      </c>
      <c r="K75" s="209">
        <f>_xlfn.DAYS(About!$A$3,'Core Indicators'!ES75)</f>
        <v>0</v>
      </c>
      <c r="L75" s="209">
        <f>_xlfn.DAYS(About!$A$3,'Core Indicators'!FI75)</f>
        <v>0</v>
      </c>
      <c r="M75" s="209">
        <f>_xlfn.DAYS(About!$A$3,'Core Indicators'!GG75)</f>
        <v>0</v>
      </c>
      <c r="N75" s="209">
        <f>_xlfn.DAYS(About!$A$3,'Core Indicators'!GO75)</f>
        <v>0</v>
      </c>
      <c r="O75" s="209">
        <f>_xlfn.DAYS(About!$A$3,'Core Indicators'!GW75)</f>
        <v>0</v>
      </c>
      <c r="P75" s="209">
        <f>_xlfn.DAYS(About!$A$3,'Core Indicators'!HE75)</f>
        <v>0</v>
      </c>
      <c r="Q75" s="209">
        <f>_xlfn.DAYS(About!$A$3,'Core Indicators'!HM75)</f>
        <v>0</v>
      </c>
      <c r="R75" s="209">
        <f>_xlfn.DAYS(About!$A$3,'Core Indicators'!HU75)</f>
        <v>0</v>
      </c>
      <c r="S75" s="209">
        <f>_xlfn.DAYS(About!$A$3,'Core Indicators'!IC75)</f>
        <v>0</v>
      </c>
      <c r="T75" s="209">
        <f>_xlfn.DAYS(About!$A$3,'Core Indicators'!IK75)</f>
        <v>0</v>
      </c>
      <c r="U75" s="209">
        <f>_xlfn.DAYS(About!$A$3,'Core Indicators'!IS75)</f>
        <v>0</v>
      </c>
      <c r="V75" s="209">
        <f t="shared" si="2"/>
        <v>0</v>
      </c>
    </row>
    <row r="76" spans="1:22" x14ac:dyDescent="0.25">
      <c r="A76" s="208" t="str">
        <f>Lists!C:C</f>
        <v>MYS001</v>
      </c>
      <c r="B76" s="209">
        <f>_xlfn.DAYS(About!$A$3,'Core Indicators'!U76)</f>
        <v>311</v>
      </c>
      <c r="C76" s="209">
        <f>_xlfn.DAYS(About!$A$3,'Core Indicators'!AC76)</f>
        <v>308</v>
      </c>
      <c r="D76" s="209">
        <f>_xlfn.DAYS(About!$A$3,'Core Indicators'!AK76)</f>
        <v>8</v>
      </c>
      <c r="E76" s="209">
        <f>_xlfn.DAYS(About!$A$3,'Core Indicators'!AS76)</f>
        <v>8</v>
      </c>
      <c r="F76" s="209">
        <f>_xlfn.DAYS(About!$A$3,'Core Indicators'!BQ76)</f>
        <v>311</v>
      </c>
      <c r="G76" s="209">
        <f>_xlfn.DAYS(About!$A$3,'Core Indicators'!DM76)</f>
        <v>8</v>
      </c>
      <c r="H76" s="209">
        <f>_xlfn.DAYS(About!$A$3,'Core Indicators'!DU76)</f>
        <v>311</v>
      </c>
      <c r="I76" s="209">
        <f>_xlfn.DAYS(About!$A$3,'Core Indicators'!EC76)</f>
        <v>8</v>
      </c>
      <c r="J76" s="209">
        <f>_xlfn.DAYS(About!$A$3,'Core Indicators'!EK76)</f>
        <v>308</v>
      </c>
      <c r="K76" s="209">
        <f>_xlfn.DAYS(About!$A$3,'Core Indicators'!ES76)</f>
        <v>308</v>
      </c>
      <c r="L76" s="209">
        <f>_xlfn.DAYS(About!$A$3,'Core Indicators'!FI76)</f>
        <v>308</v>
      </c>
      <c r="M76" s="209">
        <f>_xlfn.DAYS(About!$A$3,'Core Indicators'!GG76)</f>
        <v>98</v>
      </c>
      <c r="N76" s="209">
        <f>_xlfn.DAYS(About!$A$3,'Core Indicators'!GO76)</f>
        <v>98</v>
      </c>
      <c r="O76" s="209">
        <f>_xlfn.DAYS(About!$A$3,'Core Indicators'!GW76)</f>
        <v>98</v>
      </c>
      <c r="P76" s="209">
        <f>_xlfn.DAYS(About!$A$3,'Core Indicators'!HE76)</f>
        <v>98</v>
      </c>
      <c r="Q76" s="209">
        <f>_xlfn.DAYS(About!$A$3,'Core Indicators'!HM76)</f>
        <v>98</v>
      </c>
      <c r="R76" s="209">
        <f>_xlfn.DAYS(About!$A$3,'Core Indicators'!HU76)</f>
        <v>98</v>
      </c>
      <c r="S76" s="209">
        <f>_xlfn.DAYS(About!$A$3,'Core Indicators'!IC76)</f>
        <v>98</v>
      </c>
      <c r="T76" s="209">
        <f>_xlfn.DAYS(About!$A$3,'Core Indicators'!IK76)</f>
        <v>98</v>
      </c>
      <c r="U76" s="209">
        <f>_xlfn.DAYS(About!$A$3,'Core Indicators'!IS76)</f>
        <v>98</v>
      </c>
      <c r="V76" s="209">
        <f t="shared" si="2"/>
        <v>167.6</v>
      </c>
    </row>
    <row r="77" spans="1:22" x14ac:dyDescent="0.25">
      <c r="A77" s="208" t="str">
        <f>Lists!C:C</f>
        <v>NAM002</v>
      </c>
      <c r="B77" s="209">
        <f>_xlfn.DAYS(About!$A$3,'Core Indicators'!U77)</f>
        <v>204</v>
      </c>
      <c r="C77" s="209">
        <f>_xlfn.DAYS(About!$A$3,'Core Indicators'!AC77)</f>
        <v>35</v>
      </c>
      <c r="D77" s="209">
        <f>_xlfn.DAYS(About!$A$3,'Core Indicators'!AK77)</f>
        <v>35</v>
      </c>
      <c r="E77" s="209">
        <f>_xlfn.DAYS(About!$A$3,'Core Indicators'!AS77)</f>
        <v>724</v>
      </c>
      <c r="F77" s="209">
        <f>_xlfn.DAYS(About!$A$3,'Core Indicators'!BQ77)</f>
        <v>1</v>
      </c>
      <c r="G77" s="209">
        <f>_xlfn.DAYS(About!$A$3,'Core Indicators'!DM77)</f>
        <v>35</v>
      </c>
      <c r="H77" s="209">
        <f>_xlfn.DAYS(About!$A$3,'Core Indicators'!DU77)</f>
        <v>35</v>
      </c>
      <c r="I77" s="209">
        <f>_xlfn.DAYS(About!$A$3,'Core Indicators'!EC77)</f>
        <v>35</v>
      </c>
      <c r="J77" s="209">
        <f>_xlfn.DAYS(About!$A$3,'Core Indicators'!EK77)</f>
        <v>35</v>
      </c>
      <c r="K77" s="209">
        <f>_xlfn.DAYS(About!$A$3,'Core Indicators'!ES77)</f>
        <v>35</v>
      </c>
      <c r="L77" s="209">
        <f>_xlfn.DAYS(About!$A$3,'Core Indicators'!FI77)</f>
        <v>204</v>
      </c>
      <c r="M77" s="209">
        <f>_xlfn.DAYS(About!$A$3,'Core Indicators'!GG77)</f>
        <v>96</v>
      </c>
      <c r="N77" s="209">
        <f>_xlfn.DAYS(About!$A$3,'Core Indicators'!GO77)</f>
        <v>96</v>
      </c>
      <c r="O77" s="209">
        <f>_xlfn.DAYS(About!$A$3,'Core Indicators'!GW77)</f>
        <v>96</v>
      </c>
      <c r="P77" s="209">
        <f>_xlfn.DAYS(About!$A$3,'Core Indicators'!HE77)</f>
        <v>96</v>
      </c>
      <c r="Q77" s="209">
        <f>_xlfn.DAYS(About!$A$3,'Core Indicators'!HM77)</f>
        <v>96</v>
      </c>
      <c r="R77" s="209">
        <f>_xlfn.DAYS(About!$A$3,'Core Indicators'!HU77)</f>
        <v>96</v>
      </c>
      <c r="S77" s="209">
        <f>_xlfn.DAYS(About!$A$3,'Core Indicators'!IC77)</f>
        <v>96</v>
      </c>
      <c r="T77" s="209">
        <f>_xlfn.DAYS(About!$A$3,'Core Indicators'!IK77)</f>
        <v>96</v>
      </c>
      <c r="U77" s="209">
        <f>_xlfn.DAYS(About!$A$3,'Core Indicators'!IS77)</f>
        <v>96</v>
      </c>
      <c r="V77" s="209">
        <f t="shared" si="2"/>
        <v>123.5</v>
      </c>
    </row>
    <row r="78" spans="1:22" x14ac:dyDescent="0.25">
      <c r="A78" s="208" t="str">
        <f>Lists!C:C</f>
        <v>NER001</v>
      </c>
      <c r="B78" s="209">
        <f>_xlfn.DAYS(About!$A$3,'Core Indicators'!U78)</f>
        <v>1084</v>
      </c>
      <c r="C78" s="209">
        <f>_xlfn.DAYS(About!$A$3,'Core Indicators'!AC78)</f>
        <v>367</v>
      </c>
      <c r="D78" s="209">
        <f>_xlfn.DAYS(About!$A$3,'Core Indicators'!AK78)</f>
        <v>367</v>
      </c>
      <c r="E78" s="209">
        <f>_xlfn.DAYS(About!$A$3,'Core Indicators'!AS78)</f>
        <v>70</v>
      </c>
      <c r="F78" s="209">
        <f>_xlfn.DAYS(About!$A$3,'Core Indicators'!BQ78)</f>
        <v>70</v>
      </c>
      <c r="G78" s="209">
        <f>_xlfn.DAYS(About!$A$3,'Core Indicators'!DM78)</f>
        <v>367</v>
      </c>
      <c r="H78" s="209">
        <f>_xlfn.DAYS(About!$A$3,'Core Indicators'!DU78)</f>
        <v>367</v>
      </c>
      <c r="I78" s="209">
        <f>_xlfn.DAYS(About!$A$3,'Core Indicators'!EC78)</f>
        <v>367</v>
      </c>
      <c r="J78" s="209">
        <f>_xlfn.DAYS(About!$A$3,'Core Indicators'!EK78)</f>
        <v>367</v>
      </c>
      <c r="K78" s="209">
        <f>_xlfn.DAYS(About!$A$3,'Core Indicators'!ES78)</f>
        <v>367</v>
      </c>
      <c r="L78" s="209">
        <f>_xlfn.DAYS(About!$A$3,'Core Indicators'!FI78)</f>
        <v>1084</v>
      </c>
      <c r="M78" s="209">
        <f>_xlfn.DAYS(About!$A$3,'Core Indicators'!GG78)</f>
        <v>93</v>
      </c>
      <c r="N78" s="209">
        <f>_xlfn.DAYS(About!$A$3,'Core Indicators'!GO78)</f>
        <v>93</v>
      </c>
      <c r="O78" s="209">
        <f>_xlfn.DAYS(About!$A$3,'Core Indicators'!GW78)</f>
        <v>93</v>
      </c>
      <c r="P78" s="209">
        <f>_xlfn.DAYS(About!$A$3,'Core Indicators'!HE78)</f>
        <v>93</v>
      </c>
      <c r="Q78" s="209">
        <f>_xlfn.DAYS(About!$A$3,'Core Indicators'!HM78)</f>
        <v>93</v>
      </c>
      <c r="R78" s="209">
        <f>_xlfn.DAYS(About!$A$3,'Core Indicators'!HU78)</f>
        <v>93</v>
      </c>
      <c r="S78" s="209">
        <f>_xlfn.DAYS(About!$A$3,'Core Indicators'!IC78)</f>
        <v>93</v>
      </c>
      <c r="T78" s="209">
        <f>_xlfn.DAYS(About!$A$3,'Core Indicators'!IK78)</f>
        <v>93</v>
      </c>
      <c r="U78" s="209">
        <f>_xlfn.DAYS(About!$A$3,'Core Indicators'!IS78)</f>
        <v>93</v>
      </c>
      <c r="V78" s="209">
        <f t="shared" si="2"/>
        <v>351.9</v>
      </c>
    </row>
    <row r="79" spans="1:22" x14ac:dyDescent="0.25">
      <c r="A79" s="208" t="str">
        <f>Lists!C:C</f>
        <v>NER002</v>
      </c>
      <c r="B79" s="209">
        <f>_xlfn.DAYS(About!$A$3,'Core Indicators'!U79)</f>
        <v>1084</v>
      </c>
      <c r="C79" s="209">
        <f>_xlfn.DAYS(About!$A$3,'Core Indicators'!AC79)</f>
        <v>367</v>
      </c>
      <c r="D79" s="209">
        <f>_xlfn.DAYS(About!$A$3,'Core Indicators'!AK79)</f>
        <v>367</v>
      </c>
      <c r="E79" s="209">
        <f>_xlfn.DAYS(About!$A$3,'Core Indicators'!AS79)</f>
        <v>124</v>
      </c>
      <c r="F79" s="209">
        <f>_xlfn.DAYS(About!$A$3,'Core Indicators'!BQ79)</f>
        <v>124</v>
      </c>
      <c r="G79" s="209">
        <f>_xlfn.DAYS(About!$A$3,'Core Indicators'!DM79)</f>
        <v>367</v>
      </c>
      <c r="H79" s="209">
        <f>_xlfn.DAYS(About!$A$3,'Core Indicators'!DU79)</f>
        <v>367</v>
      </c>
      <c r="I79" s="209">
        <f>_xlfn.DAYS(About!$A$3,'Core Indicators'!EC79)</f>
        <v>367</v>
      </c>
      <c r="J79" s="209">
        <f>_xlfn.DAYS(About!$A$3,'Core Indicators'!EK79)</f>
        <v>367</v>
      </c>
      <c r="K79" s="209">
        <f>_xlfn.DAYS(About!$A$3,'Core Indicators'!ES79)</f>
        <v>367</v>
      </c>
      <c r="L79" s="209">
        <f>_xlfn.DAYS(About!$A$3,'Core Indicators'!FI79)</f>
        <v>1084</v>
      </c>
      <c r="M79" s="209">
        <f>_xlfn.DAYS(About!$A$3,'Core Indicators'!GG79)</f>
        <v>93</v>
      </c>
      <c r="N79" s="209">
        <f>_xlfn.DAYS(About!$A$3,'Core Indicators'!GO79)</f>
        <v>93</v>
      </c>
      <c r="O79" s="209">
        <f>_xlfn.DAYS(About!$A$3,'Core Indicators'!GW79)</f>
        <v>93</v>
      </c>
      <c r="P79" s="209">
        <f>_xlfn.DAYS(About!$A$3,'Core Indicators'!HE79)</f>
        <v>93</v>
      </c>
      <c r="Q79" s="209">
        <f>_xlfn.DAYS(About!$A$3,'Core Indicators'!HM79)</f>
        <v>93</v>
      </c>
      <c r="R79" s="209">
        <f>_xlfn.DAYS(About!$A$3,'Core Indicators'!HU79)</f>
        <v>93</v>
      </c>
      <c r="S79" s="209">
        <f>_xlfn.DAYS(About!$A$3,'Core Indicators'!IC79)</f>
        <v>93</v>
      </c>
      <c r="T79" s="209">
        <f>_xlfn.DAYS(About!$A$3,'Core Indicators'!IK79)</f>
        <v>93</v>
      </c>
      <c r="U79" s="209">
        <f>_xlfn.DAYS(About!$A$3,'Core Indicators'!IS79)</f>
        <v>93</v>
      </c>
      <c r="V79" s="209">
        <f t="shared" si="2"/>
        <v>362.7</v>
      </c>
    </row>
    <row r="80" spans="1:22" x14ac:dyDescent="0.25">
      <c r="A80" s="208" t="str">
        <f>Lists!C:C</f>
        <v>NER003</v>
      </c>
      <c r="B80" s="209">
        <f>_xlfn.DAYS(About!$A$3,'Core Indicators'!U80)</f>
        <v>1084</v>
      </c>
      <c r="C80" s="209">
        <f>_xlfn.DAYS(About!$A$3,'Core Indicators'!AC80)</f>
        <v>367</v>
      </c>
      <c r="D80" s="209">
        <f>_xlfn.DAYS(About!$A$3,'Core Indicators'!AK80)</f>
        <v>367</v>
      </c>
      <c r="E80" s="209">
        <f>_xlfn.DAYS(About!$A$3,'Core Indicators'!AS80)</f>
        <v>124</v>
      </c>
      <c r="F80" s="209">
        <f>_xlfn.DAYS(About!$A$3,'Core Indicators'!BQ80)</f>
        <v>124</v>
      </c>
      <c r="G80" s="209">
        <f>_xlfn.DAYS(About!$A$3,'Core Indicators'!DM80)</f>
        <v>367</v>
      </c>
      <c r="H80" s="209">
        <f>_xlfn.DAYS(About!$A$3,'Core Indicators'!DU80)</f>
        <v>367</v>
      </c>
      <c r="I80" s="209">
        <f>_xlfn.DAYS(About!$A$3,'Core Indicators'!EC80)</f>
        <v>367</v>
      </c>
      <c r="J80" s="209">
        <f>_xlfn.DAYS(About!$A$3,'Core Indicators'!EK80)</f>
        <v>367</v>
      </c>
      <c r="K80" s="209">
        <f>_xlfn.DAYS(About!$A$3,'Core Indicators'!ES80)</f>
        <v>367</v>
      </c>
      <c r="L80" s="209">
        <f>_xlfn.DAYS(About!$A$3,'Core Indicators'!FI80)</f>
        <v>1084</v>
      </c>
      <c r="M80" s="209">
        <f>_xlfn.DAYS(About!$A$3,'Core Indicators'!GG80)</f>
        <v>94</v>
      </c>
      <c r="N80" s="209">
        <f>_xlfn.DAYS(About!$A$3,'Core Indicators'!GO80)</f>
        <v>94</v>
      </c>
      <c r="O80" s="209">
        <f>_xlfn.DAYS(About!$A$3,'Core Indicators'!GW80)</f>
        <v>94</v>
      </c>
      <c r="P80" s="209">
        <f>_xlfn.DAYS(About!$A$3,'Core Indicators'!HE80)</f>
        <v>94</v>
      </c>
      <c r="Q80" s="209">
        <f>_xlfn.DAYS(About!$A$3,'Core Indicators'!HM80)</f>
        <v>94</v>
      </c>
      <c r="R80" s="209">
        <f>_xlfn.DAYS(About!$A$3,'Core Indicators'!HU80)</f>
        <v>94</v>
      </c>
      <c r="S80" s="209">
        <f>_xlfn.DAYS(About!$A$3,'Core Indicators'!IC80)</f>
        <v>94</v>
      </c>
      <c r="T80" s="209">
        <f>_xlfn.DAYS(About!$A$3,'Core Indicators'!IK80)</f>
        <v>94</v>
      </c>
      <c r="U80" s="209">
        <f>_xlfn.DAYS(About!$A$3,'Core Indicators'!IS80)</f>
        <v>94</v>
      </c>
      <c r="V80" s="209">
        <f t="shared" si="2"/>
        <v>362.8</v>
      </c>
    </row>
    <row r="81" spans="1:22" x14ac:dyDescent="0.25">
      <c r="A81" s="208" t="str">
        <f>Lists!C:C</f>
        <v>NER004</v>
      </c>
      <c r="B81" s="209">
        <f>_xlfn.DAYS(About!$A$3,'Core Indicators'!U81)</f>
        <v>367</v>
      </c>
      <c r="C81" s="209">
        <f>_xlfn.DAYS(About!$A$3,'Core Indicators'!AC81)</f>
        <v>367</v>
      </c>
      <c r="D81" s="209">
        <f>_xlfn.DAYS(About!$A$3,'Core Indicators'!AK81)</f>
        <v>367</v>
      </c>
      <c r="E81" s="209">
        <f>_xlfn.DAYS(About!$A$3,'Core Indicators'!AS81)</f>
        <v>124</v>
      </c>
      <c r="F81" s="209">
        <f>_xlfn.DAYS(About!$A$3,'Core Indicators'!BQ81)</f>
        <v>124</v>
      </c>
      <c r="G81" s="209">
        <f>_xlfn.DAYS(About!$A$3,'Core Indicators'!DM81)</f>
        <v>367</v>
      </c>
      <c r="H81" s="209">
        <f>_xlfn.DAYS(About!$A$3,'Core Indicators'!DU81)</f>
        <v>367</v>
      </c>
      <c r="I81" s="209">
        <f>_xlfn.DAYS(About!$A$3,'Core Indicators'!EC81)</f>
        <v>367</v>
      </c>
      <c r="J81" s="209">
        <f>_xlfn.DAYS(About!$A$3,'Core Indicators'!EK81)</f>
        <v>367</v>
      </c>
      <c r="K81" s="209">
        <f>_xlfn.DAYS(About!$A$3,'Core Indicators'!ES81)</f>
        <v>367</v>
      </c>
      <c r="L81" s="209">
        <f>_xlfn.DAYS(About!$A$3,'Core Indicators'!FI81)</f>
        <v>777</v>
      </c>
      <c r="M81" s="209">
        <f>_xlfn.DAYS(About!$A$3,'Core Indicators'!GG81)</f>
        <v>93</v>
      </c>
      <c r="N81" s="209">
        <f>_xlfn.DAYS(About!$A$3,'Core Indicators'!GO81)</f>
        <v>93</v>
      </c>
      <c r="O81" s="209">
        <f>_xlfn.DAYS(About!$A$3,'Core Indicators'!GW81)</f>
        <v>93</v>
      </c>
      <c r="P81" s="209">
        <f>_xlfn.DAYS(About!$A$3,'Core Indicators'!HE81)</f>
        <v>93</v>
      </c>
      <c r="Q81" s="209">
        <f>_xlfn.DAYS(About!$A$3,'Core Indicators'!HM81)</f>
        <v>93</v>
      </c>
      <c r="R81" s="209">
        <f>_xlfn.DAYS(About!$A$3,'Core Indicators'!HU81)</f>
        <v>93</v>
      </c>
      <c r="S81" s="209">
        <f>_xlfn.DAYS(About!$A$3,'Core Indicators'!IC81)</f>
        <v>93</v>
      </c>
      <c r="T81" s="209">
        <f>_xlfn.DAYS(About!$A$3,'Core Indicators'!IK81)</f>
        <v>93</v>
      </c>
      <c r="U81" s="209">
        <f>_xlfn.DAYS(About!$A$3,'Core Indicators'!IS81)</f>
        <v>93</v>
      </c>
      <c r="V81" s="209">
        <f t="shared" si="2"/>
        <v>332</v>
      </c>
    </row>
    <row r="82" spans="1:22" x14ac:dyDescent="0.25">
      <c r="A82" s="208" t="str">
        <f>Lists!C:C</f>
        <v>NGA001</v>
      </c>
      <c r="B82" s="209">
        <f>_xlfn.DAYS(About!$A$3,'Core Indicators'!U82)</f>
        <v>943</v>
      </c>
      <c r="C82" s="209">
        <f>_xlfn.DAYS(About!$A$3,'Core Indicators'!AC82)</f>
        <v>174</v>
      </c>
      <c r="D82" s="209">
        <f>_xlfn.DAYS(About!$A$3,'Core Indicators'!AK82)</f>
        <v>66</v>
      </c>
      <c r="E82" s="209">
        <f>_xlfn.DAYS(About!$A$3,'Core Indicators'!AS82)</f>
        <v>66</v>
      </c>
      <c r="F82" s="209">
        <f>_xlfn.DAYS(About!$A$3,'Core Indicators'!BQ82)</f>
        <v>66</v>
      </c>
      <c r="G82" s="209">
        <f>_xlfn.DAYS(About!$A$3,'Core Indicators'!DM82)</f>
        <v>66</v>
      </c>
      <c r="H82" s="209">
        <f>_xlfn.DAYS(About!$A$3,'Core Indicators'!DU82)</f>
        <v>66</v>
      </c>
      <c r="I82" s="209">
        <f>_xlfn.DAYS(About!$A$3,'Core Indicators'!EC82)</f>
        <v>66</v>
      </c>
      <c r="J82" s="209">
        <f>_xlfn.DAYS(About!$A$3,'Core Indicators'!EK82)</f>
        <v>66</v>
      </c>
      <c r="K82" s="209">
        <f>_xlfn.DAYS(About!$A$3,'Core Indicators'!ES82)</f>
        <v>66</v>
      </c>
      <c r="L82" s="209">
        <f>_xlfn.DAYS(About!$A$3,'Core Indicators'!FI82)</f>
        <v>943</v>
      </c>
      <c r="M82" s="209">
        <f>_xlfn.DAYS(About!$A$3,'Core Indicators'!GG82)</f>
        <v>94</v>
      </c>
      <c r="N82" s="209">
        <f>_xlfn.DAYS(About!$A$3,'Core Indicators'!GO82)</f>
        <v>94</v>
      </c>
      <c r="O82" s="209">
        <f>_xlfn.DAYS(About!$A$3,'Core Indicators'!GW82)</f>
        <v>94</v>
      </c>
      <c r="P82" s="209">
        <f>_xlfn.DAYS(About!$A$3,'Core Indicators'!HE82)</f>
        <v>94</v>
      </c>
      <c r="Q82" s="209">
        <f>_xlfn.DAYS(About!$A$3,'Core Indicators'!HM82)</f>
        <v>94</v>
      </c>
      <c r="R82" s="209">
        <f>_xlfn.DAYS(About!$A$3,'Core Indicators'!HU82)</f>
        <v>94</v>
      </c>
      <c r="S82" s="209">
        <f>_xlfn.DAYS(About!$A$3,'Core Indicators'!IC82)</f>
        <v>94</v>
      </c>
      <c r="T82" s="209">
        <f>_xlfn.DAYS(About!$A$3,'Core Indicators'!IK82)</f>
        <v>94</v>
      </c>
      <c r="U82" s="209">
        <f>_xlfn.DAYS(About!$A$3,'Core Indicators'!IS82)</f>
        <v>94</v>
      </c>
      <c r="V82" s="209">
        <f t="shared" si="2"/>
        <v>156.5</v>
      </c>
    </row>
    <row r="83" spans="1:22" x14ac:dyDescent="0.25">
      <c r="A83" s="208" t="str">
        <f>Lists!C:C</f>
        <v>NGA003</v>
      </c>
      <c r="B83" s="209">
        <f>_xlfn.DAYS(About!$A$3,'Core Indicators'!U83)</f>
        <v>427</v>
      </c>
      <c r="C83" s="209">
        <f>_xlfn.DAYS(About!$A$3,'Core Indicators'!AC83)</f>
        <v>174</v>
      </c>
      <c r="D83" s="209">
        <f>_xlfn.DAYS(About!$A$3,'Core Indicators'!AK83)</f>
        <v>66</v>
      </c>
      <c r="E83" s="209">
        <f>_xlfn.DAYS(About!$A$3,'Core Indicators'!AS83)</f>
        <v>66</v>
      </c>
      <c r="F83" s="209">
        <f>_xlfn.DAYS(About!$A$3,'Core Indicators'!BQ83)</f>
        <v>66</v>
      </c>
      <c r="G83" s="209">
        <f>_xlfn.DAYS(About!$A$3,'Core Indicators'!DM83)</f>
        <v>66</v>
      </c>
      <c r="H83" s="209">
        <f>_xlfn.DAYS(About!$A$3,'Core Indicators'!DU83)</f>
        <v>66</v>
      </c>
      <c r="I83" s="209">
        <f>_xlfn.DAYS(About!$A$3,'Core Indicators'!EC83)</f>
        <v>66</v>
      </c>
      <c r="J83" s="209">
        <f>_xlfn.DAYS(About!$A$3,'Core Indicators'!EK83)</f>
        <v>66</v>
      </c>
      <c r="K83" s="209">
        <f>_xlfn.DAYS(About!$A$3,'Core Indicators'!ES83)</f>
        <v>66</v>
      </c>
      <c r="L83" s="209">
        <f>_xlfn.DAYS(About!$A$3,'Core Indicators'!FI83)</f>
        <v>944</v>
      </c>
      <c r="M83" s="209">
        <f>_xlfn.DAYS(About!$A$3,'Core Indicators'!GG83)</f>
        <v>94</v>
      </c>
      <c r="N83" s="209">
        <f>_xlfn.DAYS(About!$A$3,'Core Indicators'!GO83)</f>
        <v>94</v>
      </c>
      <c r="O83" s="209">
        <f>_xlfn.DAYS(About!$A$3,'Core Indicators'!GW83)</f>
        <v>94</v>
      </c>
      <c r="P83" s="209">
        <f>_xlfn.DAYS(About!$A$3,'Core Indicators'!HE83)</f>
        <v>94</v>
      </c>
      <c r="Q83" s="209">
        <f>_xlfn.DAYS(About!$A$3,'Core Indicators'!HM83)</f>
        <v>94</v>
      </c>
      <c r="R83" s="209">
        <f>_xlfn.DAYS(About!$A$3,'Core Indicators'!HU83)</f>
        <v>94</v>
      </c>
      <c r="S83" s="209">
        <f>_xlfn.DAYS(About!$A$3,'Core Indicators'!IC83)</f>
        <v>94</v>
      </c>
      <c r="T83" s="209">
        <f>_xlfn.DAYS(About!$A$3,'Core Indicators'!IK83)</f>
        <v>94</v>
      </c>
      <c r="U83" s="209">
        <f>_xlfn.DAYS(About!$A$3,'Core Indicators'!IS83)</f>
        <v>94</v>
      </c>
      <c r="V83" s="209">
        <f t="shared" si="2"/>
        <v>156.6</v>
      </c>
    </row>
    <row r="84" spans="1:22" x14ac:dyDescent="0.25">
      <c r="A84" s="208" t="str">
        <f>Lists!C:C</f>
        <v>NGA004</v>
      </c>
      <c r="B84" s="209">
        <f>_xlfn.DAYS(About!$A$3,'Core Indicators'!U84)</f>
        <v>945</v>
      </c>
      <c r="C84" s="209">
        <f>_xlfn.DAYS(About!$A$3,'Core Indicators'!AC84)</f>
        <v>311</v>
      </c>
      <c r="D84" s="209">
        <f>_xlfn.DAYS(About!$A$3,'Core Indicators'!AK84)</f>
        <v>174</v>
      </c>
      <c r="E84" s="209">
        <f>_xlfn.DAYS(About!$A$3,'Core Indicators'!AS84)</f>
        <v>66</v>
      </c>
      <c r="F84" s="209">
        <f>_xlfn.DAYS(About!$A$3,'Core Indicators'!BQ84)</f>
        <v>66</v>
      </c>
      <c r="G84" s="209">
        <f>_xlfn.DAYS(About!$A$3,'Core Indicators'!DM84)</f>
        <v>174</v>
      </c>
      <c r="H84" s="209">
        <f>_xlfn.DAYS(About!$A$3,'Core Indicators'!DU84)</f>
        <v>174</v>
      </c>
      <c r="I84" s="209">
        <f>_xlfn.DAYS(About!$A$3,'Core Indicators'!EC84)</f>
        <v>174</v>
      </c>
      <c r="J84" s="209">
        <f>_xlfn.DAYS(About!$A$3,'Core Indicators'!EK84)</f>
        <v>174</v>
      </c>
      <c r="K84" s="209">
        <f>_xlfn.DAYS(About!$A$3,'Core Indicators'!ES84)</f>
        <v>174</v>
      </c>
      <c r="L84" s="209">
        <f>_xlfn.DAYS(About!$A$3,'Core Indicators'!FI84)</f>
        <v>945</v>
      </c>
      <c r="M84" s="209">
        <f>_xlfn.DAYS(About!$A$3,'Core Indicators'!GG84)</f>
        <v>94</v>
      </c>
      <c r="N84" s="209">
        <f>_xlfn.DAYS(About!$A$3,'Core Indicators'!GO84)</f>
        <v>94</v>
      </c>
      <c r="O84" s="209">
        <f>_xlfn.DAYS(About!$A$3,'Core Indicators'!GW84)</f>
        <v>94</v>
      </c>
      <c r="P84" s="209">
        <f>_xlfn.DAYS(About!$A$3,'Core Indicators'!HE84)</f>
        <v>94</v>
      </c>
      <c r="Q84" s="209">
        <f>_xlfn.DAYS(About!$A$3,'Core Indicators'!HM84)</f>
        <v>94</v>
      </c>
      <c r="R84" s="209">
        <f>_xlfn.DAYS(About!$A$3,'Core Indicators'!HU84)</f>
        <v>94</v>
      </c>
      <c r="S84" s="209">
        <f>_xlfn.DAYS(About!$A$3,'Core Indicators'!IC84)</f>
        <v>94</v>
      </c>
      <c r="T84" s="209">
        <f>_xlfn.DAYS(About!$A$3,'Core Indicators'!IK84)</f>
        <v>94</v>
      </c>
      <c r="U84" s="209">
        <f>_xlfn.DAYS(About!$A$3,'Core Indicators'!IS84)</f>
        <v>94</v>
      </c>
      <c r="V84" s="209">
        <f t="shared" si="2"/>
        <v>221.5</v>
      </c>
    </row>
    <row r="85" spans="1:22" x14ac:dyDescent="0.25">
      <c r="A85" s="208" t="str">
        <f>Lists!C:C</f>
        <v>NGA007</v>
      </c>
      <c r="B85" s="209">
        <f>_xlfn.DAYS(About!$A$3,'Core Indicators'!U85)</f>
        <v>643</v>
      </c>
      <c r="C85" s="209">
        <f>_xlfn.DAYS(About!$A$3,'Core Indicators'!AC85)</f>
        <v>174</v>
      </c>
      <c r="D85" s="209">
        <f>_xlfn.DAYS(About!$A$3,'Core Indicators'!AK85)</f>
        <v>66</v>
      </c>
      <c r="E85" s="209">
        <f>_xlfn.DAYS(About!$A$3,'Core Indicators'!AS85)</f>
        <v>66</v>
      </c>
      <c r="F85" s="209">
        <f>_xlfn.DAYS(About!$A$3,'Core Indicators'!BQ85)</f>
        <v>66</v>
      </c>
      <c r="G85" s="209">
        <f>_xlfn.DAYS(About!$A$3,'Core Indicators'!DM85)</f>
        <v>66</v>
      </c>
      <c r="H85" s="209">
        <f>_xlfn.DAYS(About!$A$3,'Core Indicators'!DU85)</f>
        <v>66</v>
      </c>
      <c r="I85" s="209">
        <f>_xlfn.DAYS(About!$A$3,'Core Indicators'!EC85)</f>
        <v>66</v>
      </c>
      <c r="J85" s="209">
        <f>_xlfn.DAYS(About!$A$3,'Core Indicators'!EK85)</f>
        <v>66</v>
      </c>
      <c r="K85" s="209">
        <f>_xlfn.DAYS(About!$A$3,'Core Indicators'!ES85)</f>
        <v>66</v>
      </c>
      <c r="L85" s="209">
        <f>_xlfn.DAYS(About!$A$3,'Core Indicators'!FI85)</f>
        <v>777</v>
      </c>
      <c r="M85" s="209">
        <f>_xlfn.DAYS(About!$A$3,'Core Indicators'!GG85)</f>
        <v>94</v>
      </c>
      <c r="N85" s="209">
        <f>_xlfn.DAYS(About!$A$3,'Core Indicators'!GO85)</f>
        <v>94</v>
      </c>
      <c r="O85" s="209">
        <f>_xlfn.DAYS(About!$A$3,'Core Indicators'!GW85)</f>
        <v>94</v>
      </c>
      <c r="P85" s="209">
        <f>_xlfn.DAYS(About!$A$3,'Core Indicators'!HE85)</f>
        <v>94</v>
      </c>
      <c r="Q85" s="209">
        <f>_xlfn.DAYS(About!$A$3,'Core Indicators'!HM85)</f>
        <v>94</v>
      </c>
      <c r="R85" s="209">
        <f>_xlfn.DAYS(About!$A$3,'Core Indicators'!HU85)</f>
        <v>94</v>
      </c>
      <c r="S85" s="209">
        <f>_xlfn.DAYS(About!$A$3,'Core Indicators'!IC85)</f>
        <v>94</v>
      </c>
      <c r="T85" s="209">
        <f>_xlfn.DAYS(About!$A$3,'Core Indicators'!IK85)</f>
        <v>94</v>
      </c>
      <c r="U85" s="209">
        <f>_xlfn.DAYS(About!$A$3,'Core Indicators'!IS85)</f>
        <v>94</v>
      </c>
      <c r="V85" s="209">
        <f t="shared" si="2"/>
        <v>139.9</v>
      </c>
    </row>
    <row r="86" spans="1:22" x14ac:dyDescent="0.25">
      <c r="A86" s="208" t="str">
        <f>Lists!C:C</f>
        <v>NGA008</v>
      </c>
      <c r="B86" s="209">
        <f>_xlfn.DAYS(About!$A$3,'Core Indicators'!U86)</f>
        <v>216</v>
      </c>
      <c r="C86" s="209">
        <f>_xlfn.DAYS(About!$A$3,'Core Indicators'!AC86)</f>
        <v>216</v>
      </c>
      <c r="D86" s="209">
        <f>_xlfn.DAYS(About!$A$3,'Core Indicators'!AK86)</f>
        <v>66</v>
      </c>
      <c r="E86" s="209">
        <f>_xlfn.DAYS(About!$A$3,'Core Indicators'!AS86)</f>
        <v>66</v>
      </c>
      <c r="F86" s="209">
        <f>_xlfn.DAYS(About!$A$3,'Core Indicators'!BQ86)</f>
        <v>216</v>
      </c>
      <c r="G86" s="209">
        <f>_xlfn.DAYS(About!$A$3,'Core Indicators'!DM86)</f>
        <v>66</v>
      </c>
      <c r="H86" s="209">
        <f>_xlfn.DAYS(About!$A$3,'Core Indicators'!DU86)</f>
        <v>66</v>
      </c>
      <c r="I86" s="209">
        <f>_xlfn.DAYS(About!$A$3,'Core Indicators'!EC86)</f>
        <v>66</v>
      </c>
      <c r="J86" s="209">
        <f>_xlfn.DAYS(About!$A$3,'Core Indicators'!EK86)</f>
        <v>66</v>
      </c>
      <c r="K86" s="209">
        <f>_xlfn.DAYS(About!$A$3,'Core Indicators'!ES86)</f>
        <v>66</v>
      </c>
      <c r="L86" s="209">
        <f>_xlfn.DAYS(About!$A$3,'Core Indicators'!FI86)</f>
        <v>733</v>
      </c>
      <c r="M86" s="209">
        <f>_xlfn.DAYS(About!$A$3,'Core Indicators'!GG86)</f>
        <v>94</v>
      </c>
      <c r="N86" s="209">
        <f>_xlfn.DAYS(About!$A$3,'Core Indicators'!GO86)</f>
        <v>94</v>
      </c>
      <c r="O86" s="209">
        <f>_xlfn.DAYS(About!$A$3,'Core Indicators'!GW86)</f>
        <v>94</v>
      </c>
      <c r="P86" s="209">
        <f>_xlfn.DAYS(About!$A$3,'Core Indicators'!HE86)</f>
        <v>94</v>
      </c>
      <c r="Q86" s="209">
        <f>_xlfn.DAYS(About!$A$3,'Core Indicators'!HM86)</f>
        <v>94</v>
      </c>
      <c r="R86" s="209">
        <f>_xlfn.DAYS(About!$A$3,'Core Indicators'!HU86)</f>
        <v>94</v>
      </c>
      <c r="S86" s="209">
        <f>_xlfn.DAYS(About!$A$3,'Core Indicators'!IC86)</f>
        <v>94</v>
      </c>
      <c r="T86" s="209">
        <f>_xlfn.DAYS(About!$A$3,'Core Indicators'!IK86)</f>
        <v>94</v>
      </c>
      <c r="U86" s="209">
        <f>_xlfn.DAYS(About!$A$3,'Core Indicators'!IS86)</f>
        <v>94</v>
      </c>
      <c r="V86" s="209">
        <f t="shared" si="2"/>
        <v>150.5</v>
      </c>
    </row>
    <row r="87" spans="1:22" x14ac:dyDescent="0.25">
      <c r="A87" s="208" t="str">
        <f>Lists!C:C</f>
        <v>NIC001</v>
      </c>
      <c r="B87" s="209">
        <f>_xlfn.DAYS(About!$A$3,'Core Indicators'!U87)</f>
        <v>725</v>
      </c>
      <c r="C87" s="209">
        <f>_xlfn.DAYS(About!$A$3,'Core Indicators'!AC87)</f>
        <v>482</v>
      </c>
      <c r="D87" s="209">
        <f>_xlfn.DAYS(About!$A$3,'Core Indicators'!AK87)</f>
        <v>1103</v>
      </c>
      <c r="E87" s="209">
        <f>_xlfn.DAYS(About!$A$3,'Core Indicators'!AS87)</f>
        <v>482</v>
      </c>
      <c r="F87" s="209">
        <f>_xlfn.DAYS(About!$A$3,'Core Indicators'!BQ87)</f>
        <v>368</v>
      </c>
      <c r="G87" s="209">
        <f>_xlfn.DAYS(About!$A$3,'Core Indicators'!DM87)</f>
        <v>823</v>
      </c>
      <c r="H87" s="209">
        <f>_xlfn.DAYS(About!$A$3,'Core Indicators'!DU87)</f>
        <v>823</v>
      </c>
      <c r="I87" s="209">
        <f>_xlfn.DAYS(About!$A$3,'Core Indicators'!EC87)</f>
        <v>823</v>
      </c>
      <c r="J87" s="209">
        <f>_xlfn.DAYS(About!$A$3,'Core Indicators'!EK87)</f>
        <v>1103</v>
      </c>
      <c r="K87" s="209">
        <f>_xlfn.DAYS(About!$A$3,'Core Indicators'!ES87)</f>
        <v>1103</v>
      </c>
      <c r="L87" s="209">
        <f>_xlfn.DAYS(About!$A$3,'Core Indicators'!FI87)</f>
        <v>1103</v>
      </c>
      <c r="M87" s="209">
        <f>_xlfn.DAYS(About!$A$3,'Core Indicators'!GG87)</f>
        <v>95</v>
      </c>
      <c r="N87" s="209">
        <f>_xlfn.DAYS(About!$A$3,'Core Indicators'!GO87)</f>
        <v>95</v>
      </c>
      <c r="O87" s="209">
        <f>_xlfn.DAYS(About!$A$3,'Core Indicators'!GW87)</f>
        <v>95</v>
      </c>
      <c r="P87" s="209">
        <f>_xlfn.DAYS(About!$A$3,'Core Indicators'!HE87)</f>
        <v>95</v>
      </c>
      <c r="Q87" s="209">
        <f>_xlfn.DAYS(About!$A$3,'Core Indicators'!HM87)</f>
        <v>95</v>
      </c>
      <c r="R87" s="209">
        <f>_xlfn.DAYS(About!$A$3,'Core Indicators'!HU87)</f>
        <v>95</v>
      </c>
      <c r="S87" s="209">
        <f>_xlfn.DAYS(About!$A$3,'Core Indicators'!IC87)</f>
        <v>95</v>
      </c>
      <c r="T87" s="209">
        <f>_xlfn.DAYS(About!$A$3,'Core Indicators'!IK87)</f>
        <v>95</v>
      </c>
      <c r="U87" s="209">
        <f>_xlfn.DAYS(About!$A$3,'Core Indicators'!IS87)</f>
        <v>95</v>
      </c>
      <c r="V87" s="209">
        <f t="shared" si="2"/>
        <v>782.6</v>
      </c>
    </row>
    <row r="88" spans="1:22" x14ac:dyDescent="0.25">
      <c r="A88" s="208" t="str">
        <f>Lists!C:C</f>
        <v>PAK001</v>
      </c>
      <c r="B88" s="209">
        <f>_xlfn.DAYS(About!$A$3,'Core Indicators'!U88)</f>
        <v>34</v>
      </c>
      <c r="C88" s="209">
        <f>_xlfn.DAYS(About!$A$3,'Core Indicators'!AC88)</f>
        <v>21</v>
      </c>
      <c r="D88" s="209">
        <f>_xlfn.DAYS(About!$A$3,'Core Indicators'!AK88)</f>
        <v>21</v>
      </c>
      <c r="E88" s="209">
        <f>_xlfn.DAYS(About!$A$3,'Core Indicators'!AS88)</f>
        <v>34</v>
      </c>
      <c r="F88" s="209">
        <f>_xlfn.DAYS(About!$A$3,'Core Indicators'!BQ88)</f>
        <v>21</v>
      </c>
      <c r="G88" s="209">
        <f>_xlfn.DAYS(About!$A$3,'Core Indicators'!DM88)</f>
        <v>21</v>
      </c>
      <c r="H88" s="209">
        <f>_xlfn.DAYS(About!$A$3,'Core Indicators'!DU88)</f>
        <v>21</v>
      </c>
      <c r="I88" s="209">
        <f>_xlfn.DAYS(About!$A$3,'Core Indicators'!EC88)</f>
        <v>21</v>
      </c>
      <c r="J88" s="209">
        <f>_xlfn.DAYS(About!$A$3,'Core Indicators'!EK88)</f>
        <v>21</v>
      </c>
      <c r="K88" s="209">
        <f>_xlfn.DAYS(About!$A$3,'Core Indicators'!ES88)</f>
        <v>21</v>
      </c>
      <c r="L88" s="209">
        <f>_xlfn.DAYS(About!$A$3,'Core Indicators'!FI88)</f>
        <v>1089</v>
      </c>
      <c r="M88" s="209">
        <f>_xlfn.DAYS(About!$A$3,'Core Indicators'!GG88)</f>
        <v>103</v>
      </c>
      <c r="N88" s="209">
        <f>_xlfn.DAYS(About!$A$3,'Core Indicators'!GO88)</f>
        <v>103</v>
      </c>
      <c r="O88" s="209">
        <f>_xlfn.DAYS(About!$A$3,'Core Indicators'!GW88)</f>
        <v>103</v>
      </c>
      <c r="P88" s="209">
        <f>_xlfn.DAYS(About!$A$3,'Core Indicators'!HE88)</f>
        <v>103</v>
      </c>
      <c r="Q88" s="209">
        <f>_xlfn.DAYS(About!$A$3,'Core Indicators'!HM88)</f>
        <v>103</v>
      </c>
      <c r="R88" s="209">
        <f>_xlfn.DAYS(About!$A$3,'Core Indicators'!HU88)</f>
        <v>103</v>
      </c>
      <c r="S88" s="209">
        <f>_xlfn.DAYS(About!$A$3,'Core Indicators'!IC88)</f>
        <v>103</v>
      </c>
      <c r="T88" s="209">
        <f>_xlfn.DAYS(About!$A$3,'Core Indicators'!IK88)</f>
        <v>103</v>
      </c>
      <c r="U88" s="209">
        <f>_xlfn.DAYS(About!$A$3,'Core Indicators'!IS88)</f>
        <v>103</v>
      </c>
      <c r="V88" s="209">
        <f t="shared" si="2"/>
        <v>137.30000000000001</v>
      </c>
    </row>
    <row r="89" spans="1:22" x14ac:dyDescent="0.25">
      <c r="A89" s="208" t="str">
        <f>Lists!C:C</f>
        <v>PAK004</v>
      </c>
      <c r="B89" s="209">
        <f>_xlfn.DAYS(About!$A$3,'Core Indicators'!U89)</f>
        <v>34</v>
      </c>
      <c r="C89" s="209">
        <f>_xlfn.DAYS(About!$A$3,'Core Indicators'!AC89)</f>
        <v>34</v>
      </c>
      <c r="D89" s="209">
        <f>_xlfn.DAYS(About!$A$3,'Core Indicators'!AK89)</f>
        <v>34</v>
      </c>
      <c r="E89" s="209">
        <f>_xlfn.DAYS(About!$A$3,'Core Indicators'!AS89)</f>
        <v>34</v>
      </c>
      <c r="F89" s="209">
        <f>_xlfn.DAYS(About!$A$3,'Core Indicators'!BQ89)</f>
        <v>21</v>
      </c>
      <c r="G89" s="209">
        <f>_xlfn.DAYS(About!$A$3,'Core Indicators'!DM89)</f>
        <v>34</v>
      </c>
      <c r="H89" s="209">
        <f>_xlfn.DAYS(About!$A$3,'Core Indicators'!DU89)</f>
        <v>34</v>
      </c>
      <c r="I89" s="209">
        <f>_xlfn.DAYS(About!$A$3,'Core Indicators'!EC89)</f>
        <v>34</v>
      </c>
      <c r="J89" s="209">
        <f>_xlfn.DAYS(About!$A$3,'Core Indicators'!EK89)</f>
        <v>34</v>
      </c>
      <c r="K89" s="209">
        <f>_xlfn.DAYS(About!$A$3,'Core Indicators'!ES89)</f>
        <v>34</v>
      </c>
      <c r="L89" s="209">
        <f>_xlfn.DAYS(About!$A$3,'Core Indicators'!FI89)</f>
        <v>1069</v>
      </c>
      <c r="M89" s="209">
        <f>_xlfn.DAYS(About!$A$3,'Core Indicators'!GG89)</f>
        <v>103</v>
      </c>
      <c r="N89" s="209">
        <f>_xlfn.DAYS(About!$A$3,'Core Indicators'!GO89)</f>
        <v>103</v>
      </c>
      <c r="O89" s="209">
        <f>_xlfn.DAYS(About!$A$3,'Core Indicators'!GW89)</f>
        <v>103</v>
      </c>
      <c r="P89" s="209">
        <f>_xlfn.DAYS(About!$A$3,'Core Indicators'!HE89)</f>
        <v>103</v>
      </c>
      <c r="Q89" s="209">
        <f>_xlfn.DAYS(About!$A$3,'Core Indicators'!HM89)</f>
        <v>103</v>
      </c>
      <c r="R89" s="209">
        <f>_xlfn.DAYS(About!$A$3,'Core Indicators'!HU89)</f>
        <v>103</v>
      </c>
      <c r="S89" s="209">
        <f>_xlfn.DAYS(About!$A$3,'Core Indicators'!IC89)</f>
        <v>103</v>
      </c>
      <c r="T89" s="209">
        <f>_xlfn.DAYS(About!$A$3,'Core Indicators'!IK89)</f>
        <v>103</v>
      </c>
      <c r="U89" s="209">
        <f>_xlfn.DAYS(About!$A$3,'Core Indicators'!IS89)</f>
        <v>103</v>
      </c>
      <c r="V89" s="209">
        <f t="shared" si="2"/>
        <v>143.1</v>
      </c>
    </row>
    <row r="90" spans="1:22" x14ac:dyDescent="0.25">
      <c r="A90" s="208" t="str">
        <f>Lists!C:C</f>
        <v>PER002</v>
      </c>
      <c r="B90" s="209">
        <f>_xlfn.DAYS(About!$A$3,'Core Indicators'!U90)</f>
        <v>70</v>
      </c>
      <c r="C90" s="209">
        <f>_xlfn.DAYS(About!$A$3,'Core Indicators'!AC90)</f>
        <v>70</v>
      </c>
      <c r="D90" s="209">
        <f>_xlfn.DAYS(About!$A$3,'Core Indicators'!AK90)</f>
        <v>70</v>
      </c>
      <c r="E90" s="209">
        <f>_xlfn.DAYS(About!$A$3,'Core Indicators'!AS90)</f>
        <v>70</v>
      </c>
      <c r="F90" s="209">
        <f>_xlfn.DAYS(About!$A$3,'Core Indicators'!BQ90)</f>
        <v>70</v>
      </c>
      <c r="G90" s="209">
        <f>_xlfn.DAYS(About!$A$3,'Core Indicators'!DM90)</f>
        <v>70</v>
      </c>
      <c r="H90" s="209">
        <f>_xlfn.DAYS(About!$A$3,'Core Indicators'!DU90)</f>
        <v>70</v>
      </c>
      <c r="I90" s="209">
        <f>_xlfn.DAYS(About!$A$3,'Core Indicators'!EC90)</f>
        <v>70</v>
      </c>
      <c r="J90" s="209">
        <f>_xlfn.DAYS(About!$A$3,'Core Indicators'!EK90)</f>
        <v>70</v>
      </c>
      <c r="K90" s="209">
        <f>_xlfn.DAYS(About!$A$3,'Core Indicators'!ES90)</f>
        <v>70</v>
      </c>
      <c r="L90" s="209">
        <f>_xlfn.DAYS(About!$A$3,'Core Indicators'!FI90)</f>
        <v>70</v>
      </c>
      <c r="M90" s="209">
        <f>_xlfn.DAYS(About!$A$3,'Core Indicators'!GG90)</f>
        <v>96</v>
      </c>
      <c r="N90" s="209">
        <f>_xlfn.DAYS(About!$A$3,'Core Indicators'!GO90)</f>
        <v>96</v>
      </c>
      <c r="O90" s="209">
        <f>_xlfn.DAYS(About!$A$3,'Core Indicators'!GW90)</f>
        <v>96</v>
      </c>
      <c r="P90" s="209">
        <f>_xlfn.DAYS(About!$A$3,'Core Indicators'!HE90)</f>
        <v>96</v>
      </c>
      <c r="Q90" s="209">
        <f>_xlfn.DAYS(About!$A$3,'Core Indicators'!HM90)</f>
        <v>96</v>
      </c>
      <c r="R90" s="209">
        <f>_xlfn.DAYS(About!$A$3,'Core Indicators'!HU90)</f>
        <v>96</v>
      </c>
      <c r="S90" s="209">
        <f>_xlfn.DAYS(About!$A$3,'Core Indicators'!IC90)</f>
        <v>96</v>
      </c>
      <c r="T90" s="209">
        <f>_xlfn.DAYS(About!$A$3,'Core Indicators'!IK90)</f>
        <v>96</v>
      </c>
      <c r="U90" s="209">
        <f>_xlfn.DAYS(About!$A$3,'Core Indicators'!IS90)</f>
        <v>96</v>
      </c>
      <c r="V90" s="209">
        <f t="shared" si="2"/>
        <v>72.599999999999994</v>
      </c>
    </row>
    <row r="91" spans="1:22" x14ac:dyDescent="0.25">
      <c r="A91" s="208" t="str">
        <f>Lists!C:C</f>
        <v>PHL001</v>
      </c>
      <c r="B91" s="209">
        <f>_xlfn.DAYS(About!$A$3,'Core Indicators'!U91)</f>
        <v>8</v>
      </c>
      <c r="C91" s="209">
        <f>_xlfn.DAYS(About!$A$3,'Core Indicators'!AC91)</f>
        <v>43</v>
      </c>
      <c r="D91" s="209">
        <f>_xlfn.DAYS(About!$A$3,'Core Indicators'!AK91)</f>
        <v>8</v>
      </c>
      <c r="E91" s="209">
        <f>_xlfn.DAYS(About!$A$3,'Core Indicators'!AS91)</f>
        <v>8</v>
      </c>
      <c r="F91" s="209">
        <f>_xlfn.DAYS(About!$A$3,'Core Indicators'!BQ91)</f>
        <v>8</v>
      </c>
      <c r="G91" s="209">
        <f>_xlfn.DAYS(About!$A$3,'Core Indicators'!DM91)</f>
        <v>8</v>
      </c>
      <c r="H91" s="209">
        <f>_xlfn.DAYS(About!$A$3,'Core Indicators'!DU91)</f>
        <v>8</v>
      </c>
      <c r="I91" s="209">
        <f>_xlfn.DAYS(About!$A$3,'Core Indicators'!EC91)</f>
        <v>8</v>
      </c>
      <c r="J91" s="209">
        <f>_xlfn.DAYS(About!$A$3,'Core Indicators'!EK91)</f>
        <v>43</v>
      </c>
      <c r="K91" s="209">
        <f>_xlfn.DAYS(About!$A$3,'Core Indicators'!ES91)</f>
        <v>43</v>
      </c>
      <c r="L91" s="209">
        <f>_xlfn.DAYS(About!$A$3,'Core Indicators'!FI91)</f>
        <v>43</v>
      </c>
      <c r="M91" s="209">
        <f>_xlfn.DAYS(About!$A$3,'Core Indicators'!GG91)</f>
        <v>43</v>
      </c>
      <c r="N91" s="209">
        <f>_xlfn.DAYS(About!$A$3,'Core Indicators'!GO91)</f>
        <v>43</v>
      </c>
      <c r="O91" s="209">
        <f>_xlfn.DAYS(About!$A$3,'Core Indicators'!GW91)</f>
        <v>43</v>
      </c>
      <c r="P91" s="209">
        <f>_xlfn.DAYS(About!$A$3,'Core Indicators'!HE91)</f>
        <v>43</v>
      </c>
      <c r="Q91" s="209">
        <f>_xlfn.DAYS(About!$A$3,'Core Indicators'!HM91)</f>
        <v>43</v>
      </c>
      <c r="R91" s="209">
        <f>_xlfn.DAYS(About!$A$3,'Core Indicators'!HU91)</f>
        <v>43</v>
      </c>
      <c r="S91" s="209">
        <f>_xlfn.DAYS(About!$A$3,'Core Indicators'!IC91)</f>
        <v>43</v>
      </c>
      <c r="T91" s="209">
        <f>_xlfn.DAYS(About!$A$3,'Core Indicators'!IK91)</f>
        <v>43</v>
      </c>
      <c r="U91" s="209">
        <f>_xlfn.DAYS(About!$A$3,'Core Indicators'!IS91)</f>
        <v>43</v>
      </c>
      <c r="V91" s="209">
        <f t="shared" si="2"/>
        <v>22</v>
      </c>
    </row>
    <row r="92" spans="1:22" x14ac:dyDescent="0.25">
      <c r="A92" s="208" t="str">
        <f>Lists!C:C</f>
        <v>PHL003</v>
      </c>
      <c r="B92" s="209">
        <f>_xlfn.DAYS(About!$A$3,'Core Indicators'!U92)</f>
        <v>794</v>
      </c>
      <c r="C92" s="209">
        <f>_xlfn.DAYS(About!$A$3,'Core Indicators'!AC92)</f>
        <v>189</v>
      </c>
      <c r="D92" s="209">
        <f>_xlfn.DAYS(About!$A$3,'Core Indicators'!AK92)</f>
        <v>8</v>
      </c>
      <c r="E92" s="209">
        <f>_xlfn.DAYS(About!$A$3,'Core Indicators'!AS92)</f>
        <v>8</v>
      </c>
      <c r="F92" s="209">
        <f>_xlfn.DAYS(About!$A$3,'Core Indicators'!BQ92)</f>
        <v>8</v>
      </c>
      <c r="G92" s="209">
        <f>_xlfn.DAYS(About!$A$3,'Core Indicators'!DM92)</f>
        <v>8</v>
      </c>
      <c r="H92" s="209">
        <f>_xlfn.DAYS(About!$A$3,'Core Indicators'!DU92)</f>
        <v>334</v>
      </c>
      <c r="I92" s="209">
        <f>_xlfn.DAYS(About!$A$3,'Core Indicators'!EC92)</f>
        <v>8</v>
      </c>
      <c r="J92" s="209">
        <f>_xlfn.DAYS(About!$A$3,'Core Indicators'!EK92)</f>
        <v>334</v>
      </c>
      <c r="K92" s="209">
        <f>_xlfn.DAYS(About!$A$3,'Core Indicators'!ES92)</f>
        <v>334</v>
      </c>
      <c r="L92" s="209">
        <f>_xlfn.DAYS(About!$A$3,'Core Indicators'!FI92)</f>
        <v>794</v>
      </c>
      <c r="M92" s="209">
        <f>_xlfn.DAYS(About!$A$3,'Core Indicators'!GG92)</f>
        <v>98</v>
      </c>
      <c r="N92" s="209">
        <f>_xlfn.DAYS(About!$A$3,'Core Indicators'!GO92)</f>
        <v>98</v>
      </c>
      <c r="O92" s="209">
        <f>_xlfn.DAYS(About!$A$3,'Core Indicators'!GW92)</f>
        <v>98</v>
      </c>
      <c r="P92" s="209">
        <f>_xlfn.DAYS(About!$A$3,'Core Indicators'!HE92)</f>
        <v>98</v>
      </c>
      <c r="Q92" s="209">
        <f>_xlfn.DAYS(About!$A$3,'Core Indicators'!HM92)</f>
        <v>98</v>
      </c>
      <c r="R92" s="209">
        <f>_xlfn.DAYS(About!$A$3,'Core Indicators'!HU92)</f>
        <v>98</v>
      </c>
      <c r="S92" s="209">
        <f>_xlfn.DAYS(About!$A$3,'Core Indicators'!IC92)</f>
        <v>98</v>
      </c>
      <c r="T92" s="209">
        <f>_xlfn.DAYS(About!$A$3,'Core Indicators'!IK92)</f>
        <v>98</v>
      </c>
      <c r="U92" s="209">
        <f>_xlfn.DAYS(About!$A$3,'Core Indicators'!IS92)</f>
        <v>98</v>
      </c>
      <c r="V92" s="209">
        <f t="shared" si="2"/>
        <v>193.4</v>
      </c>
    </row>
    <row r="93" spans="1:22" x14ac:dyDescent="0.25">
      <c r="A93" s="208" t="str">
        <f>Lists!C:C</f>
        <v>PHL010</v>
      </c>
      <c r="B93" s="209">
        <f>_xlfn.DAYS(About!$A$3,'Core Indicators'!U93)</f>
        <v>8</v>
      </c>
      <c r="C93" s="209">
        <f>_xlfn.DAYS(About!$A$3,'Core Indicators'!AC93)</f>
        <v>43</v>
      </c>
      <c r="D93" s="209">
        <f>_xlfn.DAYS(About!$A$3,'Core Indicators'!AK93)</f>
        <v>8</v>
      </c>
      <c r="E93" s="209">
        <f>_xlfn.DAYS(About!$A$3,'Core Indicators'!AS93)</f>
        <v>8</v>
      </c>
      <c r="F93" s="209">
        <f>_xlfn.DAYS(About!$A$3,'Core Indicators'!BQ93)</f>
        <v>8</v>
      </c>
      <c r="G93" s="209">
        <f>_xlfn.DAYS(About!$A$3,'Core Indicators'!DM93)</f>
        <v>8</v>
      </c>
      <c r="H93" s="209">
        <f>_xlfn.DAYS(About!$A$3,'Core Indicators'!DU93)</f>
        <v>8</v>
      </c>
      <c r="I93" s="209">
        <f>_xlfn.DAYS(About!$A$3,'Core Indicators'!EC93)</f>
        <v>43</v>
      </c>
      <c r="J93" s="209">
        <f>_xlfn.DAYS(About!$A$3,'Core Indicators'!EK93)</f>
        <v>43</v>
      </c>
      <c r="K93" s="209">
        <f>_xlfn.DAYS(About!$A$3,'Core Indicators'!ES93)</f>
        <v>43</v>
      </c>
      <c r="L93" s="209">
        <f>_xlfn.DAYS(About!$A$3,'Core Indicators'!FI93)</f>
        <v>43</v>
      </c>
      <c r="M93" s="209">
        <f>_xlfn.DAYS(About!$A$3,'Core Indicators'!GG93)</f>
        <v>43</v>
      </c>
      <c r="N93" s="209">
        <f>_xlfn.DAYS(About!$A$3,'Core Indicators'!GO93)</f>
        <v>43</v>
      </c>
      <c r="O93" s="209">
        <f>_xlfn.DAYS(About!$A$3,'Core Indicators'!GW93)</f>
        <v>43</v>
      </c>
      <c r="P93" s="209">
        <f>_xlfn.DAYS(About!$A$3,'Core Indicators'!HE93)</f>
        <v>43</v>
      </c>
      <c r="Q93" s="209">
        <f>_xlfn.DAYS(About!$A$3,'Core Indicators'!HM93)</f>
        <v>43</v>
      </c>
      <c r="R93" s="209">
        <f>_xlfn.DAYS(About!$A$3,'Core Indicators'!HU93)</f>
        <v>43</v>
      </c>
      <c r="S93" s="209">
        <f>_xlfn.DAYS(About!$A$3,'Core Indicators'!IC93)</f>
        <v>43</v>
      </c>
      <c r="T93" s="209">
        <f>_xlfn.DAYS(About!$A$3,'Core Indicators'!IK93)</f>
        <v>43</v>
      </c>
      <c r="U93" s="209">
        <f>_xlfn.DAYS(About!$A$3,'Core Indicators'!IS93)</f>
        <v>43</v>
      </c>
      <c r="V93" s="209">
        <f t="shared" si="2"/>
        <v>25.5</v>
      </c>
    </row>
    <row r="94" spans="1:22" x14ac:dyDescent="0.25">
      <c r="A94" s="208" t="str">
        <f>Lists!C:C</f>
        <v>PRK001</v>
      </c>
      <c r="B94" s="209">
        <f>_xlfn.DAYS(About!$A$3,'Core Indicators'!U94)</f>
        <v>314</v>
      </c>
      <c r="C94" s="209">
        <f>_xlfn.DAYS(About!$A$3,'Core Indicators'!AC94)</f>
        <v>314</v>
      </c>
      <c r="D94" s="209">
        <f>_xlfn.DAYS(About!$A$3,'Core Indicators'!AK94)</f>
        <v>314</v>
      </c>
      <c r="E94" s="209">
        <f>_xlfn.DAYS(About!$A$3,'Core Indicators'!AS94)</f>
        <v>228</v>
      </c>
      <c r="F94" s="209">
        <f>_xlfn.DAYS(About!$A$3,'Core Indicators'!BQ94)</f>
        <v>8</v>
      </c>
      <c r="G94" s="209">
        <f>_xlfn.DAYS(About!$A$3,'Core Indicators'!DM94)</f>
        <v>672</v>
      </c>
      <c r="H94" s="209">
        <f>_xlfn.DAYS(About!$A$3,'Core Indicators'!DU94)</f>
        <v>672</v>
      </c>
      <c r="I94" s="209">
        <f>_xlfn.DAYS(About!$A$3,'Core Indicators'!EC94)</f>
        <v>672</v>
      </c>
      <c r="J94" s="209">
        <f>_xlfn.DAYS(About!$A$3,'Core Indicators'!EK94)</f>
        <v>672</v>
      </c>
      <c r="K94" s="209">
        <f>_xlfn.DAYS(About!$A$3,'Core Indicators'!ES94)</f>
        <v>672</v>
      </c>
      <c r="L94" s="209">
        <f>_xlfn.DAYS(About!$A$3,'Core Indicators'!FI94)</f>
        <v>1099</v>
      </c>
      <c r="M94" s="209">
        <f>_xlfn.DAYS(About!$A$3,'Core Indicators'!GG94)</f>
        <v>99</v>
      </c>
      <c r="N94" s="209">
        <f>_xlfn.DAYS(About!$A$3,'Core Indicators'!GO94)</f>
        <v>99</v>
      </c>
      <c r="O94" s="209">
        <f>_xlfn.DAYS(About!$A$3,'Core Indicators'!GW94)</f>
        <v>99</v>
      </c>
      <c r="P94" s="209">
        <f>_xlfn.DAYS(About!$A$3,'Core Indicators'!HE94)</f>
        <v>99</v>
      </c>
      <c r="Q94" s="209">
        <f>_xlfn.DAYS(About!$A$3,'Core Indicators'!HM94)</f>
        <v>99</v>
      </c>
      <c r="R94" s="209">
        <f>_xlfn.DAYS(About!$A$3,'Core Indicators'!HU94)</f>
        <v>99</v>
      </c>
      <c r="S94" s="209">
        <f>_xlfn.DAYS(About!$A$3,'Core Indicators'!IC94)</f>
        <v>99</v>
      </c>
      <c r="T94" s="209">
        <f>_xlfn.DAYS(About!$A$3,'Core Indicators'!IK94)</f>
        <v>99</v>
      </c>
      <c r="U94" s="209">
        <f>_xlfn.DAYS(About!$A$3,'Core Indicators'!IS94)</f>
        <v>99</v>
      </c>
      <c r="V94" s="209">
        <f t="shared" si="2"/>
        <v>510.8</v>
      </c>
    </row>
    <row r="95" spans="1:22" x14ac:dyDescent="0.25">
      <c r="A95" s="208" t="str">
        <f>Lists!C:C</f>
        <v>PSE002</v>
      </c>
      <c r="B95" s="209">
        <f>_xlfn.DAYS(About!$A$3,'Core Indicators'!U95)</f>
        <v>12</v>
      </c>
      <c r="C95" s="209">
        <f>_xlfn.DAYS(About!$A$3,'Core Indicators'!AC95)</f>
        <v>12</v>
      </c>
      <c r="D95" s="209">
        <f>_xlfn.DAYS(About!$A$3,'Core Indicators'!AK95)</f>
        <v>12</v>
      </c>
      <c r="E95" s="209">
        <f>_xlfn.DAYS(About!$A$3,'Core Indicators'!AS95)</f>
        <v>12</v>
      </c>
      <c r="F95" s="209">
        <f>_xlfn.DAYS(About!$A$3,'Core Indicators'!BQ95)</f>
        <v>12</v>
      </c>
      <c r="G95" s="209">
        <f>_xlfn.DAYS(About!$A$3,'Core Indicators'!DM95)</f>
        <v>12</v>
      </c>
      <c r="H95" s="209">
        <f>_xlfn.DAYS(About!$A$3,'Core Indicators'!DU95)</f>
        <v>12</v>
      </c>
      <c r="I95" s="209">
        <f>_xlfn.DAYS(About!$A$3,'Core Indicators'!EC95)</f>
        <v>12</v>
      </c>
      <c r="J95" s="209">
        <f>_xlfn.DAYS(About!$A$3,'Core Indicators'!EK95)</f>
        <v>12</v>
      </c>
      <c r="K95" s="209">
        <f>_xlfn.DAYS(About!$A$3,'Core Indicators'!ES95)</f>
        <v>12</v>
      </c>
      <c r="L95" s="209">
        <f>_xlfn.DAYS(About!$A$3,'Core Indicators'!FI95)</f>
        <v>1089</v>
      </c>
      <c r="M95" s="209">
        <f>_xlfn.DAYS(About!$A$3,'Core Indicators'!GG95)</f>
        <v>103</v>
      </c>
      <c r="N95" s="209">
        <f>_xlfn.DAYS(About!$A$3,'Core Indicators'!GO95)</f>
        <v>103</v>
      </c>
      <c r="O95" s="209">
        <f>_xlfn.DAYS(About!$A$3,'Core Indicators'!GW95)</f>
        <v>103</v>
      </c>
      <c r="P95" s="209">
        <f>_xlfn.DAYS(About!$A$3,'Core Indicators'!HE95)</f>
        <v>103</v>
      </c>
      <c r="Q95" s="209">
        <f>_xlfn.DAYS(About!$A$3,'Core Indicators'!HM95)</f>
        <v>103</v>
      </c>
      <c r="R95" s="209">
        <f>_xlfn.DAYS(About!$A$3,'Core Indicators'!HU95)</f>
        <v>103</v>
      </c>
      <c r="S95" s="209">
        <f>_xlfn.DAYS(About!$A$3,'Core Indicators'!IC95)</f>
        <v>103</v>
      </c>
      <c r="T95" s="209">
        <f>_xlfn.DAYS(About!$A$3,'Core Indicators'!IK95)</f>
        <v>103</v>
      </c>
      <c r="U95" s="209">
        <f>_xlfn.DAYS(About!$A$3,'Core Indicators'!IS95)</f>
        <v>103</v>
      </c>
      <c r="V95" s="209">
        <f t="shared" si="2"/>
        <v>128.80000000000001</v>
      </c>
    </row>
    <row r="96" spans="1:22" x14ac:dyDescent="0.25">
      <c r="A96" s="208" t="str">
        <f>Lists!C:C</f>
        <v>REG001</v>
      </c>
      <c r="B96" s="209">
        <f>_xlfn.DAYS(About!$A$3,'Core Indicators'!U96)</f>
        <v>613</v>
      </c>
      <c r="C96" s="209">
        <f>_xlfn.DAYS(About!$A$3,'Core Indicators'!AC96)</f>
        <v>311</v>
      </c>
      <c r="D96" s="209">
        <f>_xlfn.DAYS(About!$A$3,'Core Indicators'!AK96)</f>
        <v>311</v>
      </c>
      <c r="E96" s="209">
        <f>_xlfn.DAYS(About!$A$3,'Core Indicators'!AS96)</f>
        <v>311</v>
      </c>
      <c r="F96" s="209">
        <f>_xlfn.DAYS(About!$A$3,'Core Indicators'!BQ96)</f>
        <v>311</v>
      </c>
      <c r="G96" s="209">
        <f>_xlfn.DAYS(About!$A$3,'Core Indicators'!DM96)</f>
        <v>311</v>
      </c>
      <c r="H96" s="209">
        <f>_xlfn.DAYS(About!$A$3,'Core Indicators'!DU96)</f>
        <v>311</v>
      </c>
      <c r="I96" s="209">
        <f>_xlfn.DAYS(About!$A$3,'Core Indicators'!EC96)</f>
        <v>311</v>
      </c>
      <c r="J96" s="209">
        <f>_xlfn.DAYS(About!$A$3,'Core Indicators'!EK96)</f>
        <v>311</v>
      </c>
      <c r="K96" s="209">
        <f>_xlfn.DAYS(About!$A$3,'Core Indicators'!ES96)</f>
        <v>311</v>
      </c>
      <c r="L96" s="209">
        <f>_xlfn.DAYS(About!$A$3,'Core Indicators'!FI96)</f>
        <v>1006</v>
      </c>
      <c r="M96" s="209">
        <f>_xlfn.DAYS(About!$A$3,'Core Indicators'!GG96)</f>
        <v>93</v>
      </c>
      <c r="N96" s="209">
        <f>_xlfn.DAYS(About!$A$3,'Core Indicators'!GO96)</f>
        <v>93</v>
      </c>
      <c r="O96" s="209">
        <f>_xlfn.DAYS(About!$A$3,'Core Indicators'!GW96)</f>
        <v>93</v>
      </c>
      <c r="P96" s="209">
        <f>_xlfn.DAYS(About!$A$3,'Core Indicators'!HE96)</f>
        <v>93</v>
      </c>
      <c r="Q96" s="209">
        <f>_xlfn.DAYS(About!$A$3,'Core Indicators'!HM96)</f>
        <v>93</v>
      </c>
      <c r="R96" s="209">
        <f>_xlfn.DAYS(About!$A$3,'Core Indicators'!HU96)</f>
        <v>93</v>
      </c>
      <c r="S96" s="209">
        <f>_xlfn.DAYS(About!$A$3,'Core Indicators'!IC96)</f>
        <v>93</v>
      </c>
      <c r="T96" s="209">
        <f>_xlfn.DAYS(About!$A$3,'Core Indicators'!IK96)</f>
        <v>93</v>
      </c>
      <c r="U96" s="209">
        <f>_xlfn.DAYS(About!$A$3,'Core Indicators'!IS96)</f>
        <v>93</v>
      </c>
      <c r="V96" s="209">
        <f t="shared" si="2"/>
        <v>358.7</v>
      </c>
    </row>
    <row r="97" spans="1:22" x14ac:dyDescent="0.25">
      <c r="A97" s="208" t="str">
        <f>Lists!C:C</f>
        <v>REG002</v>
      </c>
      <c r="B97" s="209">
        <f>_xlfn.DAYS(About!$A$3,'Core Indicators'!U97)</f>
        <v>725</v>
      </c>
      <c r="C97" s="209">
        <f>_xlfn.DAYS(About!$A$3,'Core Indicators'!AC97)</f>
        <v>368</v>
      </c>
      <c r="D97" s="209">
        <f>_xlfn.DAYS(About!$A$3,'Core Indicators'!AK97)</f>
        <v>368</v>
      </c>
      <c r="E97" s="209">
        <f>_xlfn.DAYS(About!$A$3,'Core Indicators'!AS97)</f>
        <v>368</v>
      </c>
      <c r="F97" s="209">
        <f>_xlfn.DAYS(About!$A$3,'Core Indicators'!BQ97)</f>
        <v>794</v>
      </c>
      <c r="G97" s="209">
        <f>_xlfn.DAYS(About!$A$3,'Core Indicators'!DM97)</f>
        <v>368</v>
      </c>
      <c r="H97" s="209">
        <f>_xlfn.DAYS(About!$A$3,'Core Indicators'!DU97)</f>
        <v>368</v>
      </c>
      <c r="I97" s="209">
        <f>_xlfn.DAYS(About!$A$3,'Core Indicators'!EC97)</f>
        <v>368</v>
      </c>
      <c r="J97" s="209">
        <f>_xlfn.DAYS(About!$A$3,'Core Indicators'!EK97)</f>
        <v>368</v>
      </c>
      <c r="K97" s="209">
        <f>_xlfn.DAYS(About!$A$3,'Core Indicators'!ES97)</f>
        <v>368</v>
      </c>
      <c r="L97" s="209">
        <f>_xlfn.DAYS(About!$A$3,'Core Indicators'!FI97)</f>
        <v>1007</v>
      </c>
      <c r="M97" s="209">
        <f>_xlfn.DAYS(About!$A$3,'Core Indicators'!GG97)</f>
        <v>96</v>
      </c>
      <c r="N97" s="209">
        <f>_xlfn.DAYS(About!$A$3,'Core Indicators'!GO97)</f>
        <v>96</v>
      </c>
      <c r="O97" s="209">
        <f>_xlfn.DAYS(About!$A$3,'Core Indicators'!GW97)</f>
        <v>96</v>
      </c>
      <c r="P97" s="209">
        <f>_xlfn.DAYS(About!$A$3,'Core Indicators'!HE97)</f>
        <v>96</v>
      </c>
      <c r="Q97" s="209">
        <f>_xlfn.DAYS(About!$A$3,'Core Indicators'!HM97)</f>
        <v>96</v>
      </c>
      <c r="R97" s="209">
        <f>_xlfn.DAYS(About!$A$3,'Core Indicators'!HU97)</f>
        <v>96</v>
      </c>
      <c r="S97" s="209">
        <f>_xlfn.DAYS(About!$A$3,'Core Indicators'!IC97)</f>
        <v>96</v>
      </c>
      <c r="T97" s="209">
        <f>_xlfn.DAYS(About!$A$3,'Core Indicators'!IK97)</f>
        <v>96</v>
      </c>
      <c r="U97" s="209">
        <f>_xlfn.DAYS(About!$A$3,'Core Indicators'!IS97)</f>
        <v>96</v>
      </c>
      <c r="V97" s="209">
        <f t="shared" si="2"/>
        <v>447.3</v>
      </c>
    </row>
    <row r="98" spans="1:22" x14ac:dyDescent="0.25">
      <c r="A98" s="208" t="str">
        <f>Lists!C:C</f>
        <v>REG003</v>
      </c>
      <c r="B98" s="209">
        <f>_xlfn.DAYS(About!$A$3,'Core Indicators'!U98)</f>
        <v>805</v>
      </c>
      <c r="C98" s="209">
        <f>_xlfn.DAYS(About!$A$3,'Core Indicators'!AC98)</f>
        <v>805</v>
      </c>
      <c r="D98" s="209">
        <f>_xlfn.DAYS(About!$A$3,'Core Indicators'!AK98)</f>
        <v>482</v>
      </c>
      <c r="E98" s="209">
        <f>_xlfn.DAYS(About!$A$3,'Core Indicators'!AS98)</f>
        <v>805</v>
      </c>
      <c r="F98" s="209">
        <f>_xlfn.DAYS(About!$A$3,'Core Indicators'!BQ98)</f>
        <v>8</v>
      </c>
      <c r="G98" s="209">
        <f>_xlfn.DAYS(About!$A$3,'Core Indicators'!DM98)</f>
        <v>805</v>
      </c>
      <c r="H98" s="209">
        <f>_xlfn.DAYS(About!$A$3,'Core Indicators'!DU98)</f>
        <v>1012</v>
      </c>
      <c r="I98" s="209">
        <f>_xlfn.DAYS(About!$A$3,'Core Indicators'!EC98)</f>
        <v>1012</v>
      </c>
      <c r="J98" s="209">
        <f>_xlfn.DAYS(About!$A$3,'Core Indicators'!EK98)</f>
        <v>1012</v>
      </c>
      <c r="K98" s="209">
        <f>_xlfn.DAYS(About!$A$3,'Core Indicators'!ES98)</f>
        <v>1012</v>
      </c>
      <c r="L98" s="209">
        <f>_xlfn.DAYS(About!$A$3,'Core Indicators'!FI98)</f>
        <v>1012</v>
      </c>
      <c r="M98" s="209">
        <f>_xlfn.DAYS(About!$A$3,'Core Indicators'!GG98)</f>
        <v>92</v>
      </c>
      <c r="N98" s="209">
        <f>_xlfn.DAYS(About!$A$3,'Core Indicators'!GO98)</f>
        <v>92</v>
      </c>
      <c r="O98" s="209">
        <f>_xlfn.DAYS(About!$A$3,'Core Indicators'!GW98)</f>
        <v>92</v>
      </c>
      <c r="P98" s="209">
        <f>_xlfn.DAYS(About!$A$3,'Core Indicators'!HE98)</f>
        <v>92</v>
      </c>
      <c r="Q98" s="209">
        <f>_xlfn.DAYS(About!$A$3,'Core Indicators'!HM98)</f>
        <v>92</v>
      </c>
      <c r="R98" s="209">
        <f>_xlfn.DAYS(About!$A$3,'Core Indicators'!HU98)</f>
        <v>92</v>
      </c>
      <c r="S98" s="209">
        <f>_xlfn.DAYS(About!$A$3,'Core Indicators'!IC98)</f>
        <v>92</v>
      </c>
      <c r="T98" s="209">
        <f>_xlfn.DAYS(About!$A$3,'Core Indicators'!IK98)</f>
        <v>92</v>
      </c>
      <c r="U98" s="209">
        <f>_xlfn.DAYS(About!$A$3,'Core Indicators'!IS98)</f>
        <v>92</v>
      </c>
      <c r="V98" s="209">
        <f t="shared" si="2"/>
        <v>725.2</v>
      </c>
    </row>
    <row r="99" spans="1:22" x14ac:dyDescent="0.25">
      <c r="A99" s="208" t="str">
        <f>Lists!C:C</f>
        <v>REG004</v>
      </c>
      <c r="B99" s="209">
        <f>_xlfn.DAYS(About!$A$3,'Core Indicators'!U99)</f>
        <v>32</v>
      </c>
      <c r="C99" s="209">
        <f>_xlfn.DAYS(About!$A$3,'Core Indicators'!AC99)</f>
        <v>32</v>
      </c>
      <c r="D99" s="209">
        <f>_xlfn.DAYS(About!$A$3,'Core Indicators'!AK99)</f>
        <v>32</v>
      </c>
      <c r="E99" s="209">
        <f>_xlfn.DAYS(About!$A$3,'Core Indicators'!AS99)</f>
        <v>32</v>
      </c>
      <c r="F99" s="209">
        <f>_xlfn.DAYS(About!$A$3,'Core Indicators'!BQ99)</f>
        <v>32</v>
      </c>
      <c r="G99" s="209">
        <f>_xlfn.DAYS(About!$A$3,'Core Indicators'!DM99)</f>
        <v>32</v>
      </c>
      <c r="H99" s="209">
        <f>_xlfn.DAYS(About!$A$3,'Core Indicators'!DU99)</f>
        <v>32</v>
      </c>
      <c r="I99" s="209">
        <f>_xlfn.DAYS(About!$A$3,'Core Indicators'!EC99)</f>
        <v>32</v>
      </c>
      <c r="J99" s="209">
        <f>_xlfn.DAYS(About!$A$3,'Core Indicators'!EK99)</f>
        <v>32</v>
      </c>
      <c r="K99" s="209">
        <f>_xlfn.DAYS(About!$A$3,'Core Indicators'!ES99)</f>
        <v>32</v>
      </c>
      <c r="L99" s="209">
        <f>_xlfn.DAYS(About!$A$3,'Core Indicators'!FI99)</f>
        <v>986</v>
      </c>
      <c r="M99" s="209">
        <f>_xlfn.DAYS(About!$A$3,'Core Indicators'!GG99)</f>
        <v>103</v>
      </c>
      <c r="N99" s="209">
        <f>_xlfn.DAYS(About!$A$3,'Core Indicators'!GO99)</f>
        <v>103</v>
      </c>
      <c r="O99" s="209">
        <f>_xlfn.DAYS(About!$A$3,'Core Indicators'!GW99)</f>
        <v>103</v>
      </c>
      <c r="P99" s="209">
        <f>_xlfn.DAYS(About!$A$3,'Core Indicators'!HE99)</f>
        <v>103</v>
      </c>
      <c r="Q99" s="209">
        <f>_xlfn.DAYS(About!$A$3,'Core Indicators'!HM99)</f>
        <v>103</v>
      </c>
      <c r="R99" s="209">
        <f>_xlfn.DAYS(About!$A$3,'Core Indicators'!HU99)</f>
        <v>103</v>
      </c>
      <c r="S99" s="209">
        <f>_xlfn.DAYS(About!$A$3,'Core Indicators'!IC99)</f>
        <v>103</v>
      </c>
      <c r="T99" s="209">
        <f>_xlfn.DAYS(About!$A$3,'Core Indicators'!IK99)</f>
        <v>103</v>
      </c>
      <c r="U99" s="209">
        <f>_xlfn.DAYS(About!$A$3,'Core Indicators'!IS99)</f>
        <v>103</v>
      </c>
      <c r="V99" s="209">
        <f t="shared" ref="V99:V130" si="3">AVERAGE(D99:M99)</f>
        <v>134.5</v>
      </c>
    </row>
    <row r="100" spans="1:22" x14ac:dyDescent="0.25">
      <c r="A100" s="208" t="str">
        <f>Lists!C:C</f>
        <v>REG006</v>
      </c>
      <c r="B100" s="209">
        <f>_xlfn.DAYS(About!$A$3,'Core Indicators'!U100)</f>
        <v>32</v>
      </c>
      <c r="C100" s="209">
        <f>_xlfn.DAYS(About!$A$3,'Core Indicators'!AC100)</f>
        <v>32</v>
      </c>
      <c r="D100" s="209">
        <f>_xlfn.DAYS(About!$A$3,'Core Indicators'!AK100)</f>
        <v>32</v>
      </c>
      <c r="E100" s="209">
        <f>_xlfn.DAYS(About!$A$3,'Core Indicators'!AS100)</f>
        <v>32</v>
      </c>
      <c r="F100" s="209">
        <f>_xlfn.DAYS(About!$A$3,'Core Indicators'!BQ100)</f>
        <v>32</v>
      </c>
      <c r="G100" s="209">
        <f>_xlfn.DAYS(About!$A$3,'Core Indicators'!DM100)</f>
        <v>32</v>
      </c>
      <c r="H100" s="209">
        <f>_xlfn.DAYS(About!$A$3,'Core Indicators'!DU100)</f>
        <v>32</v>
      </c>
      <c r="I100" s="209">
        <f>_xlfn.DAYS(About!$A$3,'Core Indicators'!EC100)</f>
        <v>32</v>
      </c>
      <c r="J100" s="209">
        <f>_xlfn.DAYS(About!$A$3,'Core Indicators'!EK100)</f>
        <v>32</v>
      </c>
      <c r="K100" s="209">
        <f>_xlfn.DAYS(About!$A$3,'Core Indicators'!ES100)</f>
        <v>32</v>
      </c>
      <c r="L100" s="209">
        <f>_xlfn.DAYS(About!$A$3,'Core Indicators'!FI100)</f>
        <v>989</v>
      </c>
      <c r="M100" s="209">
        <f>_xlfn.DAYS(About!$A$3,'Core Indicators'!GG100)</f>
        <v>103</v>
      </c>
      <c r="N100" s="209">
        <f>_xlfn.DAYS(About!$A$3,'Core Indicators'!GO100)</f>
        <v>103</v>
      </c>
      <c r="O100" s="209">
        <f>_xlfn.DAYS(About!$A$3,'Core Indicators'!GW100)</f>
        <v>103</v>
      </c>
      <c r="P100" s="209">
        <f>_xlfn.DAYS(About!$A$3,'Core Indicators'!HE100)</f>
        <v>103</v>
      </c>
      <c r="Q100" s="209">
        <f>_xlfn.DAYS(About!$A$3,'Core Indicators'!HM100)</f>
        <v>103</v>
      </c>
      <c r="R100" s="209">
        <f>_xlfn.DAYS(About!$A$3,'Core Indicators'!HU100)</f>
        <v>103</v>
      </c>
      <c r="S100" s="209">
        <f>_xlfn.DAYS(About!$A$3,'Core Indicators'!IC100)</f>
        <v>103</v>
      </c>
      <c r="T100" s="209">
        <f>_xlfn.DAYS(About!$A$3,'Core Indicators'!IK100)</f>
        <v>103</v>
      </c>
      <c r="U100" s="209">
        <f>_xlfn.DAYS(About!$A$3,'Core Indicators'!IS100)</f>
        <v>103</v>
      </c>
      <c r="V100" s="209">
        <f t="shared" si="3"/>
        <v>134.80000000000001</v>
      </c>
    </row>
    <row r="101" spans="1:22" x14ac:dyDescent="0.25">
      <c r="A101" s="208" t="str">
        <f>Lists!C:C</f>
        <v>REG007</v>
      </c>
      <c r="B101" s="209">
        <f>_xlfn.DAYS(About!$A$3,'Core Indicators'!U101)</f>
        <v>1011</v>
      </c>
      <c r="C101" s="209">
        <f>_xlfn.DAYS(About!$A$3,'Core Indicators'!AC101)</f>
        <v>1011</v>
      </c>
      <c r="D101" s="209">
        <f>_xlfn.DAYS(About!$A$3,'Core Indicators'!AK101)</f>
        <v>1011</v>
      </c>
      <c r="E101" s="209">
        <f>_xlfn.DAYS(About!$A$3,'Core Indicators'!AS101)</f>
        <v>1011</v>
      </c>
      <c r="F101" s="209">
        <f>_xlfn.DAYS(About!$A$3,'Core Indicators'!BQ101)</f>
        <v>306</v>
      </c>
      <c r="G101" s="209">
        <f>_xlfn.DAYS(About!$A$3,'Core Indicators'!DM101)</f>
        <v>1011</v>
      </c>
      <c r="H101" s="209">
        <f>_xlfn.DAYS(About!$A$3,'Core Indicators'!DU101)</f>
        <v>1011</v>
      </c>
      <c r="I101" s="209">
        <f>_xlfn.DAYS(About!$A$3,'Core Indicators'!EC101)</f>
        <v>1011</v>
      </c>
      <c r="J101" s="209">
        <f>_xlfn.DAYS(About!$A$3,'Core Indicators'!EK101)</f>
        <v>1011</v>
      </c>
      <c r="K101" s="209">
        <f>_xlfn.DAYS(About!$A$3,'Core Indicators'!ES101)</f>
        <v>1011</v>
      </c>
      <c r="L101" s="209">
        <f>_xlfn.DAYS(About!$A$3,'Core Indicators'!FI101)</f>
        <v>1011</v>
      </c>
      <c r="M101" s="209">
        <f>_xlfn.DAYS(About!$A$3,'Core Indicators'!GG101)</f>
        <v>92</v>
      </c>
      <c r="N101" s="209">
        <f>_xlfn.DAYS(About!$A$3,'Core Indicators'!GO101)</f>
        <v>92</v>
      </c>
      <c r="O101" s="209">
        <f>_xlfn.DAYS(About!$A$3,'Core Indicators'!GW101)</f>
        <v>92</v>
      </c>
      <c r="P101" s="209">
        <f>_xlfn.DAYS(About!$A$3,'Core Indicators'!HE101)</f>
        <v>92</v>
      </c>
      <c r="Q101" s="209">
        <f>_xlfn.DAYS(About!$A$3,'Core Indicators'!HM101)</f>
        <v>92</v>
      </c>
      <c r="R101" s="209">
        <f>_xlfn.DAYS(About!$A$3,'Core Indicators'!HU101)</f>
        <v>92</v>
      </c>
      <c r="S101" s="209">
        <f>_xlfn.DAYS(About!$A$3,'Core Indicators'!IC101)</f>
        <v>92</v>
      </c>
      <c r="T101" s="209">
        <f>_xlfn.DAYS(About!$A$3,'Core Indicators'!IK101)</f>
        <v>92</v>
      </c>
      <c r="U101" s="209">
        <f>_xlfn.DAYS(About!$A$3,'Core Indicators'!IS101)</f>
        <v>92</v>
      </c>
      <c r="V101" s="209">
        <f t="shared" si="3"/>
        <v>848.6</v>
      </c>
    </row>
    <row r="102" spans="1:22" x14ac:dyDescent="0.25">
      <c r="A102" s="208" t="str">
        <f>Lists!C:C</f>
        <v>REG008</v>
      </c>
      <c r="B102" s="209">
        <f>_xlfn.DAYS(About!$A$3,'Core Indicators'!U102)</f>
        <v>1011</v>
      </c>
      <c r="C102" s="209">
        <f>_xlfn.DAYS(About!$A$3,'Core Indicators'!AC102)</f>
        <v>1011</v>
      </c>
      <c r="D102" s="209">
        <f>_xlfn.DAYS(About!$A$3,'Core Indicators'!AK102)</f>
        <v>1011</v>
      </c>
      <c r="E102" s="209">
        <f>_xlfn.DAYS(About!$A$3,'Core Indicators'!AS102)</f>
        <v>1011</v>
      </c>
      <c r="F102" s="209">
        <f>_xlfn.DAYS(About!$A$3,'Core Indicators'!BQ102)</f>
        <v>306</v>
      </c>
      <c r="G102" s="209">
        <f>_xlfn.DAYS(About!$A$3,'Core Indicators'!DM102)</f>
        <v>1011</v>
      </c>
      <c r="H102" s="209">
        <f>_xlfn.DAYS(About!$A$3,'Core Indicators'!DU102)</f>
        <v>1011</v>
      </c>
      <c r="I102" s="209">
        <f>_xlfn.DAYS(About!$A$3,'Core Indicators'!EC102)</f>
        <v>1011</v>
      </c>
      <c r="J102" s="209">
        <f>_xlfn.DAYS(About!$A$3,'Core Indicators'!EK102)</f>
        <v>1011</v>
      </c>
      <c r="K102" s="209">
        <f>_xlfn.DAYS(About!$A$3,'Core Indicators'!ES102)</f>
        <v>1011</v>
      </c>
      <c r="L102" s="209">
        <f>_xlfn.DAYS(About!$A$3,'Core Indicators'!FI102)</f>
        <v>1011</v>
      </c>
      <c r="M102" s="209">
        <f>_xlfn.DAYS(About!$A$3,'Core Indicators'!GG102)</f>
        <v>92</v>
      </c>
      <c r="N102" s="209">
        <f>_xlfn.DAYS(About!$A$3,'Core Indicators'!GO102)</f>
        <v>92</v>
      </c>
      <c r="O102" s="209">
        <f>_xlfn.DAYS(About!$A$3,'Core Indicators'!GW102)</f>
        <v>92</v>
      </c>
      <c r="P102" s="209">
        <f>_xlfn.DAYS(About!$A$3,'Core Indicators'!HE102)</f>
        <v>92</v>
      </c>
      <c r="Q102" s="209">
        <f>_xlfn.DAYS(About!$A$3,'Core Indicators'!HM102)</f>
        <v>92</v>
      </c>
      <c r="R102" s="209">
        <f>_xlfn.DAYS(About!$A$3,'Core Indicators'!HU102)</f>
        <v>92</v>
      </c>
      <c r="S102" s="209">
        <f>_xlfn.DAYS(About!$A$3,'Core Indicators'!IC102)</f>
        <v>92</v>
      </c>
      <c r="T102" s="209">
        <f>_xlfn.DAYS(About!$A$3,'Core Indicators'!IK102)</f>
        <v>92</v>
      </c>
      <c r="U102" s="209">
        <f>_xlfn.DAYS(About!$A$3,'Core Indicators'!IS102)</f>
        <v>92</v>
      </c>
      <c r="V102" s="209">
        <f t="shared" si="3"/>
        <v>848.6</v>
      </c>
    </row>
    <row r="103" spans="1:22" x14ac:dyDescent="0.25">
      <c r="A103" s="208" t="str">
        <f>Lists!C:C</f>
        <v>REG011</v>
      </c>
      <c r="B103" s="209">
        <f>_xlfn.DAYS(About!$A$3,'Core Indicators'!U103)</f>
        <v>322</v>
      </c>
      <c r="C103" s="209">
        <f>_xlfn.DAYS(About!$A$3,'Core Indicators'!AC103)</f>
        <v>7</v>
      </c>
      <c r="D103" s="209">
        <f>_xlfn.DAYS(About!$A$3,'Core Indicators'!AK103)</f>
        <v>7</v>
      </c>
      <c r="E103" s="209">
        <f>_xlfn.DAYS(About!$A$3,'Core Indicators'!AS103)</f>
        <v>7</v>
      </c>
      <c r="F103" s="209">
        <f>_xlfn.DAYS(About!$A$3,'Core Indicators'!BQ103)</f>
        <v>7</v>
      </c>
      <c r="G103" s="209">
        <f>_xlfn.DAYS(About!$A$3,'Core Indicators'!DM103)</f>
        <v>7</v>
      </c>
      <c r="H103" s="209">
        <f>_xlfn.DAYS(About!$A$3,'Core Indicators'!DU103)</f>
        <v>7</v>
      </c>
      <c r="I103" s="209">
        <f>_xlfn.DAYS(About!$A$3,'Core Indicators'!EC103)</f>
        <v>7</v>
      </c>
      <c r="J103" s="209">
        <f>_xlfn.DAYS(About!$A$3,'Core Indicators'!EK103)</f>
        <v>7</v>
      </c>
      <c r="K103" s="209">
        <f>_xlfn.DAYS(About!$A$3,'Core Indicators'!ES103)</f>
        <v>7</v>
      </c>
      <c r="L103" s="209">
        <f>_xlfn.DAYS(About!$A$3,'Core Indicators'!FI103)</f>
        <v>322</v>
      </c>
      <c r="M103" s="209">
        <f>_xlfn.DAYS(About!$A$3,'Core Indicators'!GG103)</f>
        <v>92</v>
      </c>
      <c r="N103" s="209">
        <f>_xlfn.DAYS(About!$A$3,'Core Indicators'!GO103)</f>
        <v>92</v>
      </c>
      <c r="O103" s="209">
        <f>_xlfn.DAYS(About!$A$3,'Core Indicators'!GW103)</f>
        <v>92</v>
      </c>
      <c r="P103" s="209">
        <f>_xlfn.DAYS(About!$A$3,'Core Indicators'!HE103)</f>
        <v>92</v>
      </c>
      <c r="Q103" s="209">
        <f>_xlfn.DAYS(About!$A$3,'Core Indicators'!HM103)</f>
        <v>92</v>
      </c>
      <c r="R103" s="209">
        <f>_xlfn.DAYS(About!$A$3,'Core Indicators'!HU103)</f>
        <v>92</v>
      </c>
      <c r="S103" s="209">
        <f>_xlfn.DAYS(About!$A$3,'Core Indicators'!IC103)</f>
        <v>92</v>
      </c>
      <c r="T103" s="209">
        <f>_xlfn.DAYS(About!$A$3,'Core Indicators'!IK103)</f>
        <v>92</v>
      </c>
      <c r="U103" s="209">
        <f>_xlfn.DAYS(About!$A$3,'Core Indicators'!IS103)</f>
        <v>92</v>
      </c>
      <c r="V103" s="209">
        <f t="shared" si="3"/>
        <v>47</v>
      </c>
    </row>
    <row r="104" spans="1:22" x14ac:dyDescent="0.25">
      <c r="A104" s="208" t="str">
        <f>Lists!C:C</f>
        <v>REG012</v>
      </c>
      <c r="B104" s="209">
        <f>_xlfn.DAYS(About!$A$3,'Core Indicators'!U104)</f>
        <v>1</v>
      </c>
      <c r="C104" s="209">
        <f>_xlfn.DAYS(About!$A$3,'Core Indicators'!AC104)</f>
        <v>1</v>
      </c>
      <c r="D104" s="209">
        <f>_xlfn.DAYS(About!$A$3,'Core Indicators'!AK104)</f>
        <v>1</v>
      </c>
      <c r="E104" s="209">
        <f>_xlfn.DAYS(About!$A$3,'Core Indicators'!AS104)</f>
        <v>1</v>
      </c>
      <c r="F104" s="209">
        <f>_xlfn.DAYS(About!$A$3,'Core Indicators'!BQ104)</f>
        <v>1</v>
      </c>
      <c r="G104" s="209">
        <f>_xlfn.DAYS(About!$A$3,'Core Indicators'!DM104)</f>
        <v>1</v>
      </c>
      <c r="H104" s="209">
        <f>_xlfn.DAYS(About!$A$3,'Core Indicators'!DU104)</f>
        <v>1</v>
      </c>
      <c r="I104" s="209">
        <f>_xlfn.DAYS(About!$A$3,'Core Indicators'!EC104)</f>
        <v>1</v>
      </c>
      <c r="J104" s="209">
        <f>_xlfn.DAYS(About!$A$3,'Core Indicators'!EK104)</f>
        <v>1</v>
      </c>
      <c r="K104" s="209">
        <f>_xlfn.DAYS(About!$A$3,'Core Indicators'!ES104)</f>
        <v>1</v>
      </c>
      <c r="L104" s="209">
        <f>_xlfn.DAYS(About!$A$3,'Core Indicators'!FI104)</f>
        <v>1</v>
      </c>
      <c r="M104" s="209">
        <f>_xlfn.DAYS(About!$A$3,'Core Indicators'!GG104)</f>
        <v>95</v>
      </c>
      <c r="N104" s="209">
        <f>_xlfn.DAYS(About!$A$3,'Core Indicators'!GO104)</f>
        <v>95</v>
      </c>
      <c r="O104" s="209">
        <f>_xlfn.DAYS(About!$A$3,'Core Indicators'!GW104)</f>
        <v>95</v>
      </c>
      <c r="P104" s="209">
        <f>_xlfn.DAYS(About!$A$3,'Core Indicators'!HE104)</f>
        <v>95</v>
      </c>
      <c r="Q104" s="209">
        <f>_xlfn.DAYS(About!$A$3,'Core Indicators'!HM104)</f>
        <v>95</v>
      </c>
      <c r="R104" s="209">
        <f>_xlfn.DAYS(About!$A$3,'Core Indicators'!HU104)</f>
        <v>95</v>
      </c>
      <c r="S104" s="209">
        <f>_xlfn.DAYS(About!$A$3,'Core Indicators'!IC104)</f>
        <v>95</v>
      </c>
      <c r="T104" s="209">
        <f>_xlfn.DAYS(About!$A$3,'Core Indicators'!IK104)</f>
        <v>95</v>
      </c>
      <c r="U104" s="209">
        <f>_xlfn.DAYS(About!$A$3,'Core Indicators'!IS104)</f>
        <v>95</v>
      </c>
      <c r="V104" s="209">
        <f t="shared" si="3"/>
        <v>10.4</v>
      </c>
    </row>
    <row r="105" spans="1:22" x14ac:dyDescent="0.25">
      <c r="A105" s="208" t="str">
        <f>Lists!C:C</f>
        <v>REG013</v>
      </c>
      <c r="B105" s="209">
        <f>_xlfn.DAYS(About!$A$3,'Core Indicators'!U105)</f>
        <v>432</v>
      </c>
      <c r="C105" s="209">
        <f>_xlfn.DAYS(About!$A$3,'Core Indicators'!AC105)</f>
        <v>369</v>
      </c>
      <c r="D105" s="209">
        <f>_xlfn.DAYS(About!$A$3,'Core Indicators'!AK105)</f>
        <v>369</v>
      </c>
      <c r="E105" s="209">
        <f>_xlfn.DAYS(About!$A$3,'Core Indicators'!AS105)</f>
        <v>369</v>
      </c>
      <c r="F105" s="209">
        <f>_xlfn.DAYS(About!$A$3,'Core Indicators'!BQ105)</f>
        <v>453</v>
      </c>
      <c r="G105" s="209">
        <f>_xlfn.DAYS(About!$A$3,'Core Indicators'!DM105)</f>
        <v>453</v>
      </c>
      <c r="H105" s="209">
        <f>_xlfn.DAYS(About!$A$3,'Core Indicators'!DU105)</f>
        <v>453</v>
      </c>
      <c r="I105" s="209">
        <f>_xlfn.DAYS(About!$A$3,'Core Indicators'!EC105)</f>
        <v>453</v>
      </c>
      <c r="J105" s="209">
        <f>_xlfn.DAYS(About!$A$3,'Core Indicators'!EK105)</f>
        <v>453</v>
      </c>
      <c r="K105" s="209">
        <f>_xlfn.DAYS(About!$A$3,'Core Indicators'!ES105)</f>
        <v>453</v>
      </c>
      <c r="L105" s="209">
        <f>_xlfn.DAYS(About!$A$3,'Core Indicators'!FI105)</f>
        <v>453</v>
      </c>
      <c r="M105" s="209">
        <f>_xlfn.DAYS(About!$A$3,'Core Indicators'!GG105)</f>
        <v>92</v>
      </c>
      <c r="N105" s="209">
        <f>_xlfn.DAYS(About!$A$3,'Core Indicators'!GO105)</f>
        <v>92</v>
      </c>
      <c r="O105" s="209">
        <f>_xlfn.DAYS(About!$A$3,'Core Indicators'!GW105)</f>
        <v>92</v>
      </c>
      <c r="P105" s="209">
        <f>_xlfn.DAYS(About!$A$3,'Core Indicators'!HE105)</f>
        <v>92</v>
      </c>
      <c r="Q105" s="209">
        <f>_xlfn.DAYS(About!$A$3,'Core Indicators'!HM105)</f>
        <v>92</v>
      </c>
      <c r="R105" s="209">
        <f>_xlfn.DAYS(About!$A$3,'Core Indicators'!HU105)</f>
        <v>92</v>
      </c>
      <c r="S105" s="209">
        <f>_xlfn.DAYS(About!$A$3,'Core Indicators'!IC105)</f>
        <v>92</v>
      </c>
      <c r="T105" s="209">
        <f>_xlfn.DAYS(About!$A$3,'Core Indicators'!IK105)</f>
        <v>92</v>
      </c>
      <c r="U105" s="209">
        <f>_xlfn.DAYS(About!$A$3,'Core Indicators'!IS105)</f>
        <v>92</v>
      </c>
      <c r="V105" s="209">
        <f t="shared" si="3"/>
        <v>400.1</v>
      </c>
    </row>
    <row r="106" spans="1:22" x14ac:dyDescent="0.25">
      <c r="A106" s="208" t="str">
        <f>Lists!C:C</f>
        <v>RWA002</v>
      </c>
      <c r="B106" s="209">
        <f>_xlfn.DAYS(About!$A$3,'Core Indicators'!U106)</f>
        <v>1081</v>
      </c>
      <c r="C106" s="209">
        <f>_xlfn.DAYS(About!$A$3,'Core Indicators'!AC106)</f>
        <v>367</v>
      </c>
      <c r="D106" s="209">
        <f>_xlfn.DAYS(About!$A$3,'Core Indicators'!AK106)</f>
        <v>367</v>
      </c>
      <c r="E106" s="209">
        <f>_xlfn.DAYS(About!$A$3,'Core Indicators'!AS106)</f>
        <v>367</v>
      </c>
      <c r="F106" s="209">
        <f>_xlfn.DAYS(About!$A$3,'Core Indicators'!BQ106)</f>
        <v>458</v>
      </c>
      <c r="G106" s="209">
        <f>_xlfn.DAYS(About!$A$3,'Core Indicators'!DM106)</f>
        <v>367</v>
      </c>
      <c r="H106" s="209">
        <f>_xlfn.DAYS(About!$A$3,'Core Indicators'!DU106)</f>
        <v>367</v>
      </c>
      <c r="I106" s="209">
        <f>_xlfn.DAYS(About!$A$3,'Core Indicators'!EC106)</f>
        <v>367</v>
      </c>
      <c r="J106" s="209">
        <f>_xlfn.DAYS(About!$A$3,'Core Indicators'!EK106)</f>
        <v>367</v>
      </c>
      <c r="K106" s="209">
        <f>_xlfn.DAYS(About!$A$3,'Core Indicators'!ES106)</f>
        <v>367</v>
      </c>
      <c r="L106" s="209">
        <f>_xlfn.DAYS(About!$A$3,'Core Indicators'!FI106)</f>
        <v>1081</v>
      </c>
      <c r="M106" s="209">
        <f>_xlfn.DAYS(About!$A$3,'Core Indicators'!GG106)</f>
        <v>94</v>
      </c>
      <c r="N106" s="209">
        <f>_xlfn.DAYS(About!$A$3,'Core Indicators'!GO106)</f>
        <v>94</v>
      </c>
      <c r="O106" s="209">
        <f>_xlfn.DAYS(About!$A$3,'Core Indicators'!GW106)</f>
        <v>94</v>
      </c>
      <c r="P106" s="209">
        <f>_xlfn.DAYS(About!$A$3,'Core Indicators'!HE106)</f>
        <v>94</v>
      </c>
      <c r="Q106" s="209">
        <f>_xlfn.DAYS(About!$A$3,'Core Indicators'!HM106)</f>
        <v>94</v>
      </c>
      <c r="R106" s="209">
        <f>_xlfn.DAYS(About!$A$3,'Core Indicators'!HU106)</f>
        <v>94</v>
      </c>
      <c r="S106" s="209">
        <f>_xlfn.DAYS(About!$A$3,'Core Indicators'!IC106)</f>
        <v>94</v>
      </c>
      <c r="T106" s="209">
        <f>_xlfn.DAYS(About!$A$3,'Core Indicators'!IK106)</f>
        <v>94</v>
      </c>
      <c r="U106" s="209">
        <f>_xlfn.DAYS(About!$A$3,'Core Indicators'!IS106)</f>
        <v>94</v>
      </c>
      <c r="V106" s="209">
        <f t="shared" si="3"/>
        <v>420.2</v>
      </c>
    </row>
    <row r="107" spans="1:22" x14ac:dyDescent="0.25">
      <c r="A107" s="208" t="str">
        <f>Lists!C:C</f>
        <v>SDN001</v>
      </c>
      <c r="B107" s="209">
        <f>_xlfn.DAYS(About!$A$3,'Core Indicators'!U107)</f>
        <v>217</v>
      </c>
      <c r="C107" s="209">
        <f>_xlfn.DAYS(About!$A$3,'Core Indicators'!AC107)</f>
        <v>35</v>
      </c>
      <c r="D107" s="209">
        <f>_xlfn.DAYS(About!$A$3,'Core Indicators'!AK107)</f>
        <v>35</v>
      </c>
      <c r="E107" s="209">
        <f>_xlfn.DAYS(About!$A$3,'Core Indicators'!AS107)</f>
        <v>1</v>
      </c>
      <c r="F107" s="209">
        <f>_xlfn.DAYS(About!$A$3,'Core Indicators'!BQ107)</f>
        <v>1</v>
      </c>
      <c r="G107" s="209">
        <f>_xlfn.DAYS(About!$A$3,'Core Indicators'!DM107)</f>
        <v>35</v>
      </c>
      <c r="H107" s="209">
        <f>_xlfn.DAYS(About!$A$3,'Core Indicators'!DU107)</f>
        <v>35</v>
      </c>
      <c r="I107" s="209">
        <f>_xlfn.DAYS(About!$A$3,'Core Indicators'!EC107)</f>
        <v>35</v>
      </c>
      <c r="J107" s="209">
        <f>_xlfn.DAYS(About!$A$3,'Core Indicators'!EK107)</f>
        <v>35</v>
      </c>
      <c r="K107" s="209">
        <f>_xlfn.DAYS(About!$A$3,'Core Indicators'!ES107)</f>
        <v>35</v>
      </c>
      <c r="L107" s="209">
        <f>_xlfn.DAYS(About!$A$3,'Core Indicators'!FI107)</f>
        <v>217</v>
      </c>
      <c r="M107" s="209">
        <f>_xlfn.DAYS(About!$A$3,'Core Indicators'!GG107)</f>
        <v>96</v>
      </c>
      <c r="N107" s="209">
        <f>_xlfn.DAYS(About!$A$3,'Core Indicators'!GO107)</f>
        <v>96</v>
      </c>
      <c r="O107" s="209">
        <f>_xlfn.DAYS(About!$A$3,'Core Indicators'!GW107)</f>
        <v>96</v>
      </c>
      <c r="P107" s="209">
        <f>_xlfn.DAYS(About!$A$3,'Core Indicators'!HE107)</f>
        <v>96</v>
      </c>
      <c r="Q107" s="209">
        <f>_xlfn.DAYS(About!$A$3,'Core Indicators'!HM107)</f>
        <v>96</v>
      </c>
      <c r="R107" s="209">
        <f>_xlfn.DAYS(About!$A$3,'Core Indicators'!HU107)</f>
        <v>96</v>
      </c>
      <c r="S107" s="209">
        <f>_xlfn.DAYS(About!$A$3,'Core Indicators'!IC107)</f>
        <v>96</v>
      </c>
      <c r="T107" s="209">
        <f>_xlfn.DAYS(About!$A$3,'Core Indicators'!IK107)</f>
        <v>96</v>
      </c>
      <c r="U107" s="209">
        <f>_xlfn.DAYS(About!$A$3,'Core Indicators'!IS107)</f>
        <v>96</v>
      </c>
      <c r="V107" s="209">
        <f t="shared" si="3"/>
        <v>52.5</v>
      </c>
    </row>
    <row r="108" spans="1:22" x14ac:dyDescent="0.25">
      <c r="A108" s="208" t="str">
        <f>Lists!C:C</f>
        <v>SDN005</v>
      </c>
      <c r="B108" s="209">
        <f>_xlfn.DAYS(About!$A$3,'Core Indicators'!U108)</f>
        <v>217</v>
      </c>
      <c r="C108" s="209">
        <f>_xlfn.DAYS(About!$A$3,'Core Indicators'!AC108)</f>
        <v>217</v>
      </c>
      <c r="D108" s="209">
        <f>_xlfn.DAYS(About!$A$3,'Core Indicators'!AK108)</f>
        <v>217</v>
      </c>
      <c r="E108" s="209">
        <f>_xlfn.DAYS(About!$A$3,'Core Indicators'!AS108)</f>
        <v>1</v>
      </c>
      <c r="F108" s="209">
        <f>_xlfn.DAYS(About!$A$3,'Core Indicators'!BQ108)</f>
        <v>1</v>
      </c>
      <c r="G108" s="209">
        <f>_xlfn.DAYS(About!$A$3,'Core Indicators'!DM108)</f>
        <v>1</v>
      </c>
      <c r="H108" s="209">
        <f>_xlfn.DAYS(About!$A$3,'Core Indicators'!DU108)</f>
        <v>1</v>
      </c>
      <c r="I108" s="209">
        <f>_xlfn.DAYS(About!$A$3,'Core Indicators'!EC108)</f>
        <v>1</v>
      </c>
      <c r="J108" s="209">
        <f>_xlfn.DAYS(About!$A$3,'Core Indicators'!EK108)</f>
        <v>1</v>
      </c>
      <c r="K108" s="209">
        <f>_xlfn.DAYS(About!$A$3,'Core Indicators'!ES108)</f>
        <v>1</v>
      </c>
      <c r="L108" s="209">
        <f>_xlfn.DAYS(About!$A$3,'Core Indicators'!FI108)</f>
        <v>140</v>
      </c>
      <c r="M108" s="209">
        <f>_xlfn.DAYS(About!$A$3,'Core Indicators'!GG108)</f>
        <v>96</v>
      </c>
      <c r="N108" s="209">
        <f>_xlfn.DAYS(About!$A$3,'Core Indicators'!GO108)</f>
        <v>96</v>
      </c>
      <c r="O108" s="209">
        <f>_xlfn.DAYS(About!$A$3,'Core Indicators'!GW108)</f>
        <v>96</v>
      </c>
      <c r="P108" s="209">
        <f>_xlfn.DAYS(About!$A$3,'Core Indicators'!HE108)</f>
        <v>96</v>
      </c>
      <c r="Q108" s="209">
        <f>_xlfn.DAYS(About!$A$3,'Core Indicators'!HM108)</f>
        <v>96</v>
      </c>
      <c r="R108" s="209">
        <f>_xlfn.DAYS(About!$A$3,'Core Indicators'!HU108)</f>
        <v>96</v>
      </c>
      <c r="S108" s="209">
        <f>_xlfn.DAYS(About!$A$3,'Core Indicators'!IC108)</f>
        <v>96</v>
      </c>
      <c r="T108" s="209">
        <f>_xlfn.DAYS(About!$A$3,'Core Indicators'!IK108)</f>
        <v>96</v>
      </c>
      <c r="U108" s="209">
        <f>_xlfn.DAYS(About!$A$3,'Core Indicators'!IS108)</f>
        <v>96</v>
      </c>
      <c r="V108" s="209">
        <f t="shared" si="3"/>
        <v>46</v>
      </c>
    </row>
    <row r="109" spans="1:22" x14ac:dyDescent="0.25">
      <c r="A109" s="208" t="str">
        <f>Lists!C:C</f>
        <v>SDN007</v>
      </c>
      <c r="B109" s="209">
        <f>_xlfn.DAYS(About!$A$3,'Core Indicators'!U109)</f>
        <v>217</v>
      </c>
      <c r="C109" s="209">
        <f>_xlfn.DAYS(About!$A$3,'Core Indicators'!AC109)</f>
        <v>217</v>
      </c>
      <c r="D109" s="209">
        <f>_xlfn.DAYS(About!$A$3,'Core Indicators'!AK109)</f>
        <v>217</v>
      </c>
      <c r="E109" s="209">
        <f>_xlfn.DAYS(About!$A$3,'Core Indicators'!AS109)</f>
        <v>1</v>
      </c>
      <c r="F109" s="209">
        <f>_xlfn.DAYS(About!$A$3,'Core Indicators'!BQ109)</f>
        <v>1</v>
      </c>
      <c r="G109" s="209">
        <f>_xlfn.DAYS(About!$A$3,'Core Indicators'!DM109)</f>
        <v>1</v>
      </c>
      <c r="H109" s="209">
        <f>_xlfn.DAYS(About!$A$3,'Core Indicators'!DU109)</f>
        <v>1</v>
      </c>
      <c r="I109" s="209">
        <f>_xlfn.DAYS(About!$A$3,'Core Indicators'!EC109)</f>
        <v>1</v>
      </c>
      <c r="J109" s="209">
        <f>_xlfn.DAYS(About!$A$3,'Core Indicators'!EK109)</f>
        <v>1</v>
      </c>
      <c r="K109" s="209">
        <f>_xlfn.DAYS(About!$A$3,'Core Indicators'!ES109)</f>
        <v>1</v>
      </c>
      <c r="L109" s="209">
        <f>_xlfn.DAYS(About!$A$3,'Core Indicators'!FI109)</f>
        <v>217</v>
      </c>
      <c r="M109" s="209">
        <f>_xlfn.DAYS(About!$A$3,'Core Indicators'!GG109)</f>
        <v>96</v>
      </c>
      <c r="N109" s="209">
        <f>_xlfn.DAYS(About!$A$3,'Core Indicators'!GO109)</f>
        <v>96</v>
      </c>
      <c r="O109" s="209">
        <f>_xlfn.DAYS(About!$A$3,'Core Indicators'!GW109)</f>
        <v>96</v>
      </c>
      <c r="P109" s="209">
        <f>_xlfn.DAYS(About!$A$3,'Core Indicators'!HE109)</f>
        <v>96</v>
      </c>
      <c r="Q109" s="209">
        <f>_xlfn.DAYS(About!$A$3,'Core Indicators'!HM109)</f>
        <v>96</v>
      </c>
      <c r="R109" s="209">
        <f>_xlfn.DAYS(About!$A$3,'Core Indicators'!HU109)</f>
        <v>96</v>
      </c>
      <c r="S109" s="209">
        <f>_xlfn.DAYS(About!$A$3,'Core Indicators'!IC109)</f>
        <v>96</v>
      </c>
      <c r="T109" s="209">
        <f>_xlfn.DAYS(About!$A$3,'Core Indicators'!IK109)</f>
        <v>96</v>
      </c>
      <c r="U109" s="209">
        <f>_xlfn.DAYS(About!$A$3,'Core Indicators'!IS109)</f>
        <v>96</v>
      </c>
      <c r="V109" s="209">
        <f t="shared" si="3"/>
        <v>53.7</v>
      </c>
    </row>
    <row r="110" spans="1:22" x14ac:dyDescent="0.25">
      <c r="A110" s="208" t="str">
        <f>Lists!C:C</f>
        <v>SDN008</v>
      </c>
      <c r="B110" s="209">
        <f>_xlfn.DAYS(About!$A$3,'Core Indicators'!U110)</f>
        <v>276</v>
      </c>
      <c r="C110" s="209">
        <f>_xlfn.DAYS(About!$A$3,'Core Indicators'!AC110)</f>
        <v>28</v>
      </c>
      <c r="D110" s="209">
        <f>_xlfn.DAYS(About!$A$3,'Core Indicators'!AK110)</f>
        <v>28</v>
      </c>
      <c r="E110" s="209">
        <f>_xlfn.DAYS(About!$A$3,'Core Indicators'!AS110)</f>
        <v>1</v>
      </c>
      <c r="F110" s="209">
        <f>_xlfn.DAYS(About!$A$3,'Core Indicators'!BQ110)</f>
        <v>1</v>
      </c>
      <c r="G110" s="209">
        <f>_xlfn.DAYS(About!$A$3,'Core Indicators'!DM110)</f>
        <v>35</v>
      </c>
      <c r="H110" s="209">
        <f>_xlfn.DAYS(About!$A$3,'Core Indicators'!DU110)</f>
        <v>35</v>
      </c>
      <c r="I110" s="209">
        <f>_xlfn.DAYS(About!$A$3,'Core Indicators'!EC110)</f>
        <v>35</v>
      </c>
      <c r="J110" s="209">
        <f>_xlfn.DAYS(About!$A$3,'Core Indicators'!EK110)</f>
        <v>35</v>
      </c>
      <c r="K110" s="209">
        <f>_xlfn.DAYS(About!$A$3,'Core Indicators'!ES110)</f>
        <v>35</v>
      </c>
      <c r="L110" s="209">
        <f>_xlfn.DAYS(About!$A$3,'Core Indicators'!FI110)</f>
        <v>276</v>
      </c>
      <c r="M110" s="209">
        <f>_xlfn.DAYS(About!$A$3,'Core Indicators'!GG110)</f>
        <v>96</v>
      </c>
      <c r="N110" s="209">
        <f>_xlfn.DAYS(About!$A$3,'Core Indicators'!GO110)</f>
        <v>96</v>
      </c>
      <c r="O110" s="209">
        <f>_xlfn.DAYS(About!$A$3,'Core Indicators'!GW110)</f>
        <v>96</v>
      </c>
      <c r="P110" s="209">
        <f>_xlfn.DAYS(About!$A$3,'Core Indicators'!HE110)</f>
        <v>96</v>
      </c>
      <c r="Q110" s="209">
        <f>_xlfn.DAYS(About!$A$3,'Core Indicators'!HM110)</f>
        <v>96</v>
      </c>
      <c r="R110" s="209">
        <f>_xlfn.DAYS(About!$A$3,'Core Indicators'!HU110)</f>
        <v>96</v>
      </c>
      <c r="S110" s="209">
        <f>_xlfn.DAYS(About!$A$3,'Core Indicators'!IC110)</f>
        <v>96</v>
      </c>
      <c r="T110" s="209">
        <f>_xlfn.DAYS(About!$A$3,'Core Indicators'!IK110)</f>
        <v>96</v>
      </c>
      <c r="U110" s="209">
        <f>_xlfn.DAYS(About!$A$3,'Core Indicators'!IS110)</f>
        <v>96</v>
      </c>
      <c r="V110" s="209">
        <f t="shared" si="3"/>
        <v>57.7</v>
      </c>
    </row>
    <row r="111" spans="1:22" x14ac:dyDescent="0.25">
      <c r="A111" s="208" t="str">
        <f>Lists!C:C</f>
        <v>SEN002</v>
      </c>
      <c r="B111" s="209">
        <f>_xlfn.DAYS(About!$A$3,'Core Indicators'!U111)</f>
        <v>483</v>
      </c>
      <c r="C111" s="209">
        <f>_xlfn.DAYS(About!$A$3,'Core Indicators'!AC111)</f>
        <v>367</v>
      </c>
      <c r="D111" s="209">
        <f>_xlfn.DAYS(About!$A$3,'Core Indicators'!AK111)</f>
        <v>367</v>
      </c>
      <c r="E111" s="209">
        <f>_xlfn.DAYS(About!$A$3,'Core Indicators'!AS111)</f>
        <v>781</v>
      </c>
      <c r="F111" s="209">
        <f>_xlfn.DAYS(About!$A$3,'Core Indicators'!BQ111)</f>
        <v>1103</v>
      </c>
      <c r="G111" s="209">
        <f>_xlfn.DAYS(About!$A$3,'Core Indicators'!DM111)</f>
        <v>367</v>
      </c>
      <c r="H111" s="209">
        <f>_xlfn.DAYS(About!$A$3,'Core Indicators'!DU111)</f>
        <v>367</v>
      </c>
      <c r="I111" s="209">
        <f>_xlfn.DAYS(About!$A$3,'Core Indicators'!EC111)</f>
        <v>367</v>
      </c>
      <c r="J111" s="209">
        <f>_xlfn.DAYS(About!$A$3,'Core Indicators'!EK111)</f>
        <v>367</v>
      </c>
      <c r="K111" s="209">
        <f>_xlfn.DAYS(About!$A$3,'Core Indicators'!ES111)</f>
        <v>367</v>
      </c>
      <c r="L111" s="209">
        <f>_xlfn.DAYS(About!$A$3,'Core Indicators'!FI111)</f>
        <v>1103</v>
      </c>
      <c r="M111" s="209">
        <f>_xlfn.DAYS(About!$A$3,'Core Indicators'!GG111)</f>
        <v>96</v>
      </c>
      <c r="N111" s="209">
        <f>_xlfn.DAYS(About!$A$3,'Core Indicators'!GO111)</f>
        <v>96</v>
      </c>
      <c r="O111" s="209">
        <f>_xlfn.DAYS(About!$A$3,'Core Indicators'!GW111)</f>
        <v>96</v>
      </c>
      <c r="P111" s="209">
        <f>_xlfn.DAYS(About!$A$3,'Core Indicators'!HE111)</f>
        <v>96</v>
      </c>
      <c r="Q111" s="209">
        <f>_xlfn.DAYS(About!$A$3,'Core Indicators'!HM111)</f>
        <v>96</v>
      </c>
      <c r="R111" s="209">
        <f>_xlfn.DAYS(About!$A$3,'Core Indicators'!HU111)</f>
        <v>96</v>
      </c>
      <c r="S111" s="209">
        <f>_xlfn.DAYS(About!$A$3,'Core Indicators'!IC111)</f>
        <v>96</v>
      </c>
      <c r="T111" s="209">
        <f>_xlfn.DAYS(About!$A$3,'Core Indicators'!IK111)</f>
        <v>96</v>
      </c>
      <c r="U111" s="209">
        <f>_xlfn.DAYS(About!$A$3,'Core Indicators'!IS111)</f>
        <v>96</v>
      </c>
      <c r="V111" s="209">
        <f t="shared" si="3"/>
        <v>528.5</v>
      </c>
    </row>
    <row r="112" spans="1:22" x14ac:dyDescent="0.25">
      <c r="A112" s="208" t="str">
        <f>Lists!C:C</f>
        <v>SLV001</v>
      </c>
      <c r="B112" s="209">
        <f>_xlfn.DAYS(About!$A$3,'Core Indicators'!U112)</f>
        <v>76</v>
      </c>
      <c r="C112" s="209">
        <f>_xlfn.DAYS(About!$A$3,'Core Indicators'!AC112)</f>
        <v>76</v>
      </c>
      <c r="D112" s="209">
        <f>_xlfn.DAYS(About!$A$3,'Core Indicators'!AK112)</f>
        <v>76</v>
      </c>
      <c r="E112" s="209">
        <f>_xlfn.DAYS(About!$A$3,'Core Indicators'!AS112)</f>
        <v>76</v>
      </c>
      <c r="F112" s="209">
        <f>_xlfn.DAYS(About!$A$3,'Core Indicators'!BQ112)</f>
        <v>76</v>
      </c>
      <c r="G112" s="209">
        <f>_xlfn.DAYS(About!$A$3,'Core Indicators'!DM112)</f>
        <v>76</v>
      </c>
      <c r="H112" s="209">
        <f>_xlfn.DAYS(About!$A$3,'Core Indicators'!DU112)</f>
        <v>76</v>
      </c>
      <c r="I112" s="209">
        <f>_xlfn.DAYS(About!$A$3,'Core Indicators'!EC112)</f>
        <v>76</v>
      </c>
      <c r="J112" s="209">
        <f>_xlfn.DAYS(About!$A$3,'Core Indicators'!EK112)</f>
        <v>76</v>
      </c>
      <c r="K112" s="209">
        <f>_xlfn.DAYS(About!$A$3,'Core Indicators'!ES112)</f>
        <v>76</v>
      </c>
      <c r="L112" s="209">
        <f>_xlfn.DAYS(About!$A$3,'Core Indicators'!FI112)</f>
        <v>76</v>
      </c>
      <c r="M112" s="209">
        <f>_xlfn.DAYS(About!$A$3,'Core Indicators'!GG112)</f>
        <v>98</v>
      </c>
      <c r="N112" s="209">
        <f>_xlfn.DAYS(About!$A$3,'Core Indicators'!GO112)</f>
        <v>98</v>
      </c>
      <c r="O112" s="209">
        <f>_xlfn.DAYS(About!$A$3,'Core Indicators'!GW112)</f>
        <v>98</v>
      </c>
      <c r="P112" s="209">
        <f>_xlfn.DAYS(About!$A$3,'Core Indicators'!HE112)</f>
        <v>98</v>
      </c>
      <c r="Q112" s="209">
        <f>_xlfn.DAYS(About!$A$3,'Core Indicators'!HM112)</f>
        <v>98</v>
      </c>
      <c r="R112" s="209">
        <f>_xlfn.DAYS(About!$A$3,'Core Indicators'!HU112)</f>
        <v>98</v>
      </c>
      <c r="S112" s="209">
        <f>_xlfn.DAYS(About!$A$3,'Core Indicators'!IC112)</f>
        <v>98</v>
      </c>
      <c r="T112" s="209">
        <f>_xlfn.DAYS(About!$A$3,'Core Indicators'!IK112)</f>
        <v>98</v>
      </c>
      <c r="U112" s="209">
        <f>_xlfn.DAYS(About!$A$3,'Core Indicators'!IS112)</f>
        <v>98</v>
      </c>
      <c r="V112" s="209">
        <f t="shared" si="3"/>
        <v>78.2</v>
      </c>
    </row>
    <row r="113" spans="1:22" x14ac:dyDescent="0.25">
      <c r="A113" s="208" t="str">
        <f>Lists!C:C</f>
        <v>SOM001</v>
      </c>
      <c r="B113" s="209">
        <f>_xlfn.DAYS(About!$A$3,'Core Indicators'!U113)</f>
        <v>833</v>
      </c>
      <c r="C113" s="209">
        <f>_xlfn.DAYS(About!$A$3,'Core Indicators'!AC113)</f>
        <v>73</v>
      </c>
      <c r="D113" s="209">
        <f>_xlfn.DAYS(About!$A$3,'Core Indicators'!AK113)</f>
        <v>73</v>
      </c>
      <c r="E113" s="209">
        <f>_xlfn.DAYS(About!$A$3,'Core Indicators'!AS113)</f>
        <v>73</v>
      </c>
      <c r="F113" s="209">
        <f>_xlfn.DAYS(About!$A$3,'Core Indicators'!BQ113)</f>
        <v>4</v>
      </c>
      <c r="G113" s="209">
        <f>_xlfn.DAYS(About!$A$3,'Core Indicators'!DM113)</f>
        <v>73</v>
      </c>
      <c r="H113" s="209">
        <f>_xlfn.DAYS(About!$A$3,'Core Indicators'!DU113)</f>
        <v>73</v>
      </c>
      <c r="I113" s="209">
        <f>_xlfn.DAYS(About!$A$3,'Core Indicators'!EC113)</f>
        <v>73</v>
      </c>
      <c r="J113" s="209">
        <f>_xlfn.DAYS(About!$A$3,'Core Indicators'!EK113)</f>
        <v>73</v>
      </c>
      <c r="K113" s="209">
        <f>_xlfn.DAYS(About!$A$3,'Core Indicators'!ES113)</f>
        <v>73</v>
      </c>
      <c r="L113" s="209">
        <f>_xlfn.DAYS(About!$A$3,'Core Indicators'!FI113)</f>
        <v>1096</v>
      </c>
      <c r="M113" s="209">
        <f>_xlfn.DAYS(About!$A$3,'Core Indicators'!GG113)</f>
        <v>96</v>
      </c>
      <c r="N113" s="209">
        <f>_xlfn.DAYS(About!$A$3,'Core Indicators'!GO113)</f>
        <v>96</v>
      </c>
      <c r="O113" s="209">
        <f>_xlfn.DAYS(About!$A$3,'Core Indicators'!GW113)</f>
        <v>96</v>
      </c>
      <c r="P113" s="209">
        <f>_xlfn.DAYS(About!$A$3,'Core Indicators'!HE113)</f>
        <v>96</v>
      </c>
      <c r="Q113" s="209">
        <f>_xlfn.DAYS(About!$A$3,'Core Indicators'!HM113)</f>
        <v>96</v>
      </c>
      <c r="R113" s="209">
        <f>_xlfn.DAYS(About!$A$3,'Core Indicators'!HU113)</f>
        <v>96</v>
      </c>
      <c r="S113" s="209">
        <f>_xlfn.DAYS(About!$A$3,'Core Indicators'!IC113)</f>
        <v>96</v>
      </c>
      <c r="T113" s="209">
        <f>_xlfn.DAYS(About!$A$3,'Core Indicators'!IK113)</f>
        <v>96</v>
      </c>
      <c r="U113" s="209">
        <f>_xlfn.DAYS(About!$A$3,'Core Indicators'!IS113)</f>
        <v>96</v>
      </c>
      <c r="V113" s="209">
        <f t="shared" si="3"/>
        <v>170.7</v>
      </c>
    </row>
    <row r="114" spans="1:22" x14ac:dyDescent="0.25">
      <c r="A114" s="208" t="str">
        <f>Lists!C:C</f>
        <v>SOM002</v>
      </c>
      <c r="B114" s="209">
        <f>_xlfn.DAYS(About!$A$3,'Core Indicators'!U114)</f>
        <v>252</v>
      </c>
      <c r="C114" s="209">
        <f>_xlfn.DAYS(About!$A$3,'Core Indicators'!AC114)</f>
        <v>252</v>
      </c>
      <c r="D114" s="209">
        <f>_xlfn.DAYS(About!$A$3,'Core Indicators'!AK114)</f>
        <v>252</v>
      </c>
      <c r="E114" s="209">
        <f>_xlfn.DAYS(About!$A$3,'Core Indicators'!AS114)</f>
        <v>252</v>
      </c>
      <c r="F114" s="209">
        <f>_xlfn.DAYS(About!$A$3,'Core Indicators'!BQ114)</f>
        <v>4</v>
      </c>
      <c r="G114" s="209">
        <f>_xlfn.DAYS(About!$A$3,'Core Indicators'!DM114)</f>
        <v>252</v>
      </c>
      <c r="H114" s="209">
        <f>_xlfn.DAYS(About!$A$3,'Core Indicators'!DU114)</f>
        <v>252</v>
      </c>
      <c r="I114" s="209">
        <f>_xlfn.DAYS(About!$A$3,'Core Indicators'!EC114)</f>
        <v>252</v>
      </c>
      <c r="J114" s="209">
        <f>_xlfn.DAYS(About!$A$3,'Core Indicators'!EK114)</f>
        <v>252</v>
      </c>
      <c r="K114" s="209">
        <f>_xlfn.DAYS(About!$A$3,'Core Indicators'!ES114)</f>
        <v>252</v>
      </c>
      <c r="L114" s="209">
        <f>_xlfn.DAYS(About!$A$3,'Core Indicators'!FI114)</f>
        <v>252</v>
      </c>
      <c r="M114" s="209">
        <f>_xlfn.DAYS(About!$A$3,'Core Indicators'!GG114)</f>
        <v>95</v>
      </c>
      <c r="N114" s="209">
        <f>_xlfn.DAYS(About!$A$3,'Core Indicators'!GO114)</f>
        <v>95</v>
      </c>
      <c r="O114" s="209">
        <f>_xlfn.DAYS(About!$A$3,'Core Indicators'!GW114)</f>
        <v>95</v>
      </c>
      <c r="P114" s="209">
        <f>_xlfn.DAYS(About!$A$3,'Core Indicators'!HE114)</f>
        <v>95</v>
      </c>
      <c r="Q114" s="209">
        <f>_xlfn.DAYS(About!$A$3,'Core Indicators'!HM114)</f>
        <v>95</v>
      </c>
      <c r="R114" s="209">
        <f>_xlfn.DAYS(About!$A$3,'Core Indicators'!HU114)</f>
        <v>95</v>
      </c>
      <c r="S114" s="209">
        <f>_xlfn.DAYS(About!$A$3,'Core Indicators'!IC114)</f>
        <v>95</v>
      </c>
      <c r="T114" s="209">
        <f>_xlfn.DAYS(About!$A$3,'Core Indicators'!IK114)</f>
        <v>95</v>
      </c>
      <c r="U114" s="209">
        <f>_xlfn.DAYS(About!$A$3,'Core Indicators'!IS114)</f>
        <v>95</v>
      </c>
      <c r="V114" s="209">
        <f t="shared" si="3"/>
        <v>211.5</v>
      </c>
    </row>
    <row r="115" spans="1:22" x14ac:dyDescent="0.25">
      <c r="A115" s="208" t="str">
        <f>Lists!C:C</f>
        <v>SOM005</v>
      </c>
      <c r="B115" s="209">
        <f>_xlfn.DAYS(About!$A$3,'Core Indicators'!U115)</f>
        <v>3</v>
      </c>
      <c r="C115" s="209">
        <f>_xlfn.DAYS(About!$A$3,'Core Indicators'!AC115)</f>
        <v>3</v>
      </c>
      <c r="D115" s="209">
        <f>_xlfn.DAYS(About!$A$3,'Core Indicators'!AK115)</f>
        <v>39</v>
      </c>
      <c r="E115" s="209">
        <f>_xlfn.DAYS(About!$A$3,'Core Indicators'!AS115)</f>
        <v>4</v>
      </c>
      <c r="F115" s="209">
        <f>_xlfn.DAYS(About!$A$3,'Core Indicators'!BQ115)</f>
        <v>67</v>
      </c>
      <c r="G115" s="209">
        <f>_xlfn.DAYS(About!$A$3,'Core Indicators'!DM115)</f>
        <v>4</v>
      </c>
      <c r="H115" s="209">
        <f>_xlfn.DAYS(About!$A$3,'Core Indicators'!DU115)</f>
        <v>4</v>
      </c>
      <c r="I115" s="209">
        <f>_xlfn.DAYS(About!$A$3,'Core Indicators'!EC115)</f>
        <v>4</v>
      </c>
      <c r="J115" s="209">
        <f>_xlfn.DAYS(About!$A$3,'Core Indicators'!EK115)</f>
        <v>4</v>
      </c>
      <c r="K115" s="209">
        <f>_xlfn.DAYS(About!$A$3,'Core Indicators'!ES115)</f>
        <v>4</v>
      </c>
      <c r="L115" s="209">
        <f>_xlfn.DAYS(About!$A$3,'Core Indicators'!FI115)</f>
        <v>67</v>
      </c>
      <c r="M115" s="209">
        <f>_xlfn.DAYS(About!$A$3,'Core Indicators'!GG115)</f>
        <v>66</v>
      </c>
      <c r="N115" s="209">
        <f>_xlfn.DAYS(About!$A$3,'Core Indicators'!GO115)</f>
        <v>66</v>
      </c>
      <c r="O115" s="209">
        <f>_xlfn.DAYS(About!$A$3,'Core Indicators'!GW115)</f>
        <v>66</v>
      </c>
      <c r="P115" s="209">
        <f>_xlfn.DAYS(About!$A$3,'Core Indicators'!HE115)</f>
        <v>66</v>
      </c>
      <c r="Q115" s="209">
        <f>_xlfn.DAYS(About!$A$3,'Core Indicators'!HM115)</f>
        <v>66</v>
      </c>
      <c r="R115" s="209">
        <f>_xlfn.DAYS(About!$A$3,'Core Indicators'!HU115)</f>
        <v>66</v>
      </c>
      <c r="S115" s="209">
        <f>_xlfn.DAYS(About!$A$3,'Core Indicators'!IC115)</f>
        <v>66</v>
      </c>
      <c r="T115" s="209">
        <f>_xlfn.DAYS(About!$A$3,'Core Indicators'!IK115)</f>
        <v>66</v>
      </c>
      <c r="U115" s="209">
        <f>_xlfn.DAYS(About!$A$3,'Core Indicators'!IS115)</f>
        <v>66</v>
      </c>
      <c r="V115" s="209">
        <f t="shared" si="3"/>
        <v>26.3</v>
      </c>
    </row>
    <row r="116" spans="1:22" x14ac:dyDescent="0.25">
      <c r="A116" s="208" t="str">
        <f>Lists!C:C</f>
        <v>SSD001</v>
      </c>
      <c r="B116" s="209">
        <f>_xlfn.DAYS(About!$A$3,'Core Indicators'!U116)</f>
        <v>948</v>
      </c>
      <c r="C116" s="209">
        <f>_xlfn.DAYS(About!$A$3,'Core Indicators'!AC116)</f>
        <v>916</v>
      </c>
      <c r="D116" s="209">
        <f>_xlfn.DAYS(About!$A$3,'Core Indicators'!AK116)</f>
        <v>916</v>
      </c>
      <c r="E116" s="209">
        <f>_xlfn.DAYS(About!$A$3,'Core Indicators'!AS116)</f>
        <v>343</v>
      </c>
      <c r="F116" s="209">
        <f>_xlfn.DAYS(About!$A$3,'Core Indicators'!BQ116)</f>
        <v>428</v>
      </c>
      <c r="G116" s="209">
        <f>_xlfn.DAYS(About!$A$3,'Core Indicators'!DM116)</f>
        <v>343</v>
      </c>
      <c r="H116" s="209">
        <f>_xlfn.DAYS(About!$A$3,'Core Indicators'!DU116)</f>
        <v>343</v>
      </c>
      <c r="I116" s="209">
        <f>_xlfn.DAYS(About!$A$3,'Core Indicators'!EC116)</f>
        <v>343</v>
      </c>
      <c r="J116" s="209">
        <f>_xlfn.DAYS(About!$A$3,'Core Indicators'!EK116)</f>
        <v>343</v>
      </c>
      <c r="K116" s="209">
        <f>_xlfn.DAYS(About!$A$3,'Core Indicators'!ES116)</f>
        <v>343</v>
      </c>
      <c r="L116" s="209">
        <f>_xlfn.DAYS(About!$A$3,'Core Indicators'!FI116)</f>
        <v>948</v>
      </c>
      <c r="M116" s="209">
        <f>_xlfn.DAYS(About!$A$3,'Core Indicators'!GG116)</f>
        <v>96</v>
      </c>
      <c r="N116" s="209">
        <f>_xlfn.DAYS(About!$A$3,'Core Indicators'!GO116)</f>
        <v>96</v>
      </c>
      <c r="O116" s="209">
        <f>_xlfn.DAYS(About!$A$3,'Core Indicators'!GW116)</f>
        <v>96</v>
      </c>
      <c r="P116" s="209">
        <f>_xlfn.DAYS(About!$A$3,'Core Indicators'!HE116)</f>
        <v>96</v>
      </c>
      <c r="Q116" s="209">
        <f>_xlfn.DAYS(About!$A$3,'Core Indicators'!HM116)</f>
        <v>96</v>
      </c>
      <c r="R116" s="209">
        <f>_xlfn.DAYS(About!$A$3,'Core Indicators'!HU116)</f>
        <v>96</v>
      </c>
      <c r="S116" s="209">
        <f>_xlfn.DAYS(About!$A$3,'Core Indicators'!IC116)</f>
        <v>96</v>
      </c>
      <c r="T116" s="209">
        <f>_xlfn.DAYS(About!$A$3,'Core Indicators'!IK116)</f>
        <v>96</v>
      </c>
      <c r="U116" s="209">
        <f>_xlfn.DAYS(About!$A$3,'Core Indicators'!IS116)</f>
        <v>96</v>
      </c>
      <c r="V116" s="209">
        <f t="shared" si="3"/>
        <v>444.6</v>
      </c>
    </row>
    <row r="117" spans="1:22" x14ac:dyDescent="0.25">
      <c r="A117" s="208" t="str">
        <f>Lists!C:C</f>
        <v>SWZ001</v>
      </c>
      <c r="B117" s="209">
        <f>_xlfn.DAYS(About!$A$3,'Core Indicators'!U117)</f>
        <v>204</v>
      </c>
      <c r="C117" s="209">
        <f>_xlfn.DAYS(About!$A$3,'Core Indicators'!AC117)</f>
        <v>1</v>
      </c>
      <c r="D117" s="209">
        <f>_xlfn.DAYS(About!$A$3,'Core Indicators'!AK117)</f>
        <v>1</v>
      </c>
      <c r="E117" s="209">
        <f>_xlfn.DAYS(About!$A$3,'Core Indicators'!AS117)</f>
        <v>718</v>
      </c>
      <c r="F117" s="209">
        <f>_xlfn.DAYS(About!$A$3,'Core Indicators'!BQ117)</f>
        <v>1</v>
      </c>
      <c r="G117" s="209">
        <f>_xlfn.DAYS(About!$A$3,'Core Indicators'!DM117)</f>
        <v>1</v>
      </c>
      <c r="H117" s="209">
        <f>_xlfn.DAYS(About!$A$3,'Core Indicators'!DU117)</f>
        <v>1</v>
      </c>
      <c r="I117" s="209">
        <f>_xlfn.DAYS(About!$A$3,'Core Indicators'!EC117)</f>
        <v>1</v>
      </c>
      <c r="J117" s="209">
        <f>_xlfn.DAYS(About!$A$3,'Core Indicators'!EK117)</f>
        <v>1</v>
      </c>
      <c r="K117" s="209">
        <f>_xlfn.DAYS(About!$A$3,'Core Indicators'!ES117)</f>
        <v>1</v>
      </c>
      <c r="L117" s="209">
        <f>_xlfn.DAYS(About!$A$3,'Core Indicators'!FI117)</f>
        <v>204</v>
      </c>
      <c r="M117" s="209">
        <f>_xlfn.DAYS(About!$A$3,'Core Indicators'!GG117)</f>
        <v>96</v>
      </c>
      <c r="N117" s="209">
        <f>_xlfn.DAYS(About!$A$3,'Core Indicators'!GO117)</f>
        <v>96</v>
      </c>
      <c r="O117" s="209">
        <f>_xlfn.DAYS(About!$A$3,'Core Indicators'!GW117)</f>
        <v>96</v>
      </c>
      <c r="P117" s="209">
        <f>_xlfn.DAYS(About!$A$3,'Core Indicators'!HE117)</f>
        <v>96</v>
      </c>
      <c r="Q117" s="209">
        <f>_xlfn.DAYS(About!$A$3,'Core Indicators'!HM117)</f>
        <v>96</v>
      </c>
      <c r="R117" s="209">
        <f>_xlfn.DAYS(About!$A$3,'Core Indicators'!HU117)</f>
        <v>96</v>
      </c>
      <c r="S117" s="209">
        <f>_xlfn.DAYS(About!$A$3,'Core Indicators'!IC117)</f>
        <v>96</v>
      </c>
      <c r="T117" s="209">
        <f>_xlfn.DAYS(About!$A$3,'Core Indicators'!IK117)</f>
        <v>96</v>
      </c>
      <c r="U117" s="209">
        <f>_xlfn.DAYS(About!$A$3,'Core Indicators'!IS117)</f>
        <v>96</v>
      </c>
      <c r="V117" s="209">
        <f t="shared" si="3"/>
        <v>102.5</v>
      </c>
    </row>
    <row r="118" spans="1:22" x14ac:dyDescent="0.25">
      <c r="A118" s="208" t="str">
        <f>Lists!C:C</f>
        <v>SYR001</v>
      </c>
      <c r="B118" s="209">
        <f>_xlfn.DAYS(About!$A$3,'Core Indicators'!U118)</f>
        <v>338</v>
      </c>
      <c r="C118" s="209">
        <f>_xlfn.DAYS(About!$A$3,'Core Indicators'!AC118)</f>
        <v>338</v>
      </c>
      <c r="D118" s="209">
        <f>_xlfn.DAYS(About!$A$3,'Core Indicators'!AK118)</f>
        <v>338</v>
      </c>
      <c r="E118" s="209">
        <f>_xlfn.DAYS(About!$A$3,'Core Indicators'!AS118)</f>
        <v>33</v>
      </c>
      <c r="F118" s="209">
        <f>_xlfn.DAYS(About!$A$3,'Core Indicators'!BQ118)</f>
        <v>8</v>
      </c>
      <c r="G118" s="209">
        <f>_xlfn.DAYS(About!$A$3,'Core Indicators'!DM118)</f>
        <v>33</v>
      </c>
      <c r="H118" s="209">
        <f>_xlfn.DAYS(About!$A$3,'Core Indicators'!DU118)</f>
        <v>33</v>
      </c>
      <c r="I118" s="209">
        <f>_xlfn.DAYS(About!$A$3,'Core Indicators'!EC118)</f>
        <v>33</v>
      </c>
      <c r="J118" s="209">
        <f>_xlfn.DAYS(About!$A$3,'Core Indicators'!EK118)</f>
        <v>33</v>
      </c>
      <c r="K118" s="209">
        <f>_xlfn.DAYS(About!$A$3,'Core Indicators'!ES118)</f>
        <v>33</v>
      </c>
      <c r="L118" s="209">
        <f>_xlfn.DAYS(About!$A$3,'Core Indicators'!FI118)</f>
        <v>1097</v>
      </c>
      <c r="M118" s="209">
        <f>_xlfn.DAYS(About!$A$3,'Core Indicators'!GG118)</f>
        <v>103</v>
      </c>
      <c r="N118" s="209">
        <f>_xlfn.DAYS(About!$A$3,'Core Indicators'!GO118)</f>
        <v>103</v>
      </c>
      <c r="O118" s="209">
        <f>_xlfn.DAYS(About!$A$3,'Core Indicators'!GW118)</f>
        <v>103</v>
      </c>
      <c r="P118" s="209">
        <f>_xlfn.DAYS(About!$A$3,'Core Indicators'!HE118)</f>
        <v>103</v>
      </c>
      <c r="Q118" s="209">
        <f>_xlfn.DAYS(About!$A$3,'Core Indicators'!HM118)</f>
        <v>103</v>
      </c>
      <c r="R118" s="209">
        <f>_xlfn.DAYS(About!$A$3,'Core Indicators'!HU118)</f>
        <v>103</v>
      </c>
      <c r="S118" s="209">
        <f>_xlfn.DAYS(About!$A$3,'Core Indicators'!IC118)</f>
        <v>103</v>
      </c>
      <c r="T118" s="209">
        <f>_xlfn.DAYS(About!$A$3,'Core Indicators'!IK118)</f>
        <v>103</v>
      </c>
      <c r="U118" s="209">
        <f>_xlfn.DAYS(About!$A$3,'Core Indicators'!IS118)</f>
        <v>103</v>
      </c>
      <c r="V118" s="209">
        <f t="shared" si="3"/>
        <v>174.4</v>
      </c>
    </row>
    <row r="119" spans="1:22" x14ac:dyDescent="0.25">
      <c r="A119" s="208" t="str">
        <f>Lists!C:C</f>
        <v>TCD001</v>
      </c>
      <c r="B119" s="209">
        <f>_xlfn.DAYS(About!$A$3,'Core Indicators'!U119)</f>
        <v>405</v>
      </c>
      <c r="C119" s="209">
        <f>_xlfn.DAYS(About!$A$3,'Core Indicators'!AC119)</f>
        <v>311</v>
      </c>
      <c r="D119" s="209">
        <f>_xlfn.DAYS(About!$A$3,'Core Indicators'!AK119)</f>
        <v>405</v>
      </c>
      <c r="E119" s="209">
        <f>_xlfn.DAYS(About!$A$3,'Core Indicators'!AS119)</f>
        <v>70</v>
      </c>
      <c r="F119" s="209">
        <f>_xlfn.DAYS(About!$A$3,'Core Indicators'!BQ119)</f>
        <v>70</v>
      </c>
      <c r="G119" s="209">
        <f>_xlfn.DAYS(About!$A$3,'Core Indicators'!DM119)</f>
        <v>405</v>
      </c>
      <c r="H119" s="209">
        <f>_xlfn.DAYS(About!$A$3,'Core Indicators'!DU119)</f>
        <v>405</v>
      </c>
      <c r="I119" s="209">
        <f>_xlfn.DAYS(About!$A$3,'Core Indicators'!EC119)</f>
        <v>405</v>
      </c>
      <c r="J119" s="209">
        <f>_xlfn.DAYS(About!$A$3,'Core Indicators'!EK119)</f>
        <v>405</v>
      </c>
      <c r="K119" s="209">
        <f>_xlfn.DAYS(About!$A$3,'Core Indicators'!ES119)</f>
        <v>405</v>
      </c>
      <c r="L119" s="209">
        <f>_xlfn.DAYS(About!$A$3,'Core Indicators'!FI119)</f>
        <v>405</v>
      </c>
      <c r="M119" s="209">
        <f>_xlfn.DAYS(About!$A$3,'Core Indicators'!GG119)</f>
        <v>94</v>
      </c>
      <c r="N119" s="209">
        <f>_xlfn.DAYS(About!$A$3,'Core Indicators'!GO119)</f>
        <v>94</v>
      </c>
      <c r="O119" s="209">
        <f>_xlfn.DAYS(About!$A$3,'Core Indicators'!GW119)</f>
        <v>94</v>
      </c>
      <c r="P119" s="209">
        <f>_xlfn.DAYS(About!$A$3,'Core Indicators'!HE119)</f>
        <v>94</v>
      </c>
      <c r="Q119" s="209">
        <f>_xlfn.DAYS(About!$A$3,'Core Indicators'!HM119)</f>
        <v>94</v>
      </c>
      <c r="R119" s="209">
        <f>_xlfn.DAYS(About!$A$3,'Core Indicators'!HU119)</f>
        <v>94</v>
      </c>
      <c r="S119" s="209">
        <f>_xlfn.DAYS(About!$A$3,'Core Indicators'!IC119)</f>
        <v>94</v>
      </c>
      <c r="T119" s="209">
        <f>_xlfn.DAYS(About!$A$3,'Core Indicators'!IK119)</f>
        <v>94</v>
      </c>
      <c r="U119" s="209">
        <f>_xlfn.DAYS(About!$A$3,'Core Indicators'!IS119)</f>
        <v>94</v>
      </c>
      <c r="V119" s="209">
        <f t="shared" si="3"/>
        <v>306.89999999999998</v>
      </c>
    </row>
    <row r="120" spans="1:22" x14ac:dyDescent="0.25">
      <c r="A120" s="208" t="str">
        <f>Lists!C:C</f>
        <v>TCD003</v>
      </c>
      <c r="B120" s="209">
        <f>_xlfn.DAYS(About!$A$3,'Core Indicators'!U120)</f>
        <v>1081</v>
      </c>
      <c r="C120" s="209">
        <f>_xlfn.DAYS(About!$A$3,'Core Indicators'!AC120)</f>
        <v>311</v>
      </c>
      <c r="D120" s="209">
        <f>_xlfn.DAYS(About!$A$3,'Core Indicators'!AK120)</f>
        <v>311</v>
      </c>
      <c r="E120" s="209">
        <f>_xlfn.DAYS(About!$A$3,'Core Indicators'!AS120)</f>
        <v>311</v>
      </c>
      <c r="F120" s="209">
        <f>_xlfn.DAYS(About!$A$3,'Core Indicators'!BQ120)</f>
        <v>311</v>
      </c>
      <c r="G120" s="209">
        <f>_xlfn.DAYS(About!$A$3,'Core Indicators'!DM120)</f>
        <v>473</v>
      </c>
      <c r="H120" s="209">
        <f>_xlfn.DAYS(About!$A$3,'Core Indicators'!DU120)</f>
        <v>473</v>
      </c>
      <c r="I120" s="209">
        <f>_xlfn.DAYS(About!$A$3,'Core Indicators'!EC120)</f>
        <v>473</v>
      </c>
      <c r="J120" s="209">
        <f>_xlfn.DAYS(About!$A$3,'Core Indicators'!EK120)</f>
        <v>473</v>
      </c>
      <c r="K120" s="209">
        <f>_xlfn.DAYS(About!$A$3,'Core Indicators'!ES120)</f>
        <v>473</v>
      </c>
      <c r="L120" s="209">
        <f>_xlfn.DAYS(About!$A$3,'Core Indicators'!FI120)</f>
        <v>1081</v>
      </c>
      <c r="M120" s="209">
        <f>_xlfn.DAYS(About!$A$3,'Core Indicators'!GG120)</f>
        <v>94</v>
      </c>
      <c r="N120" s="209">
        <f>_xlfn.DAYS(About!$A$3,'Core Indicators'!GO120)</f>
        <v>94</v>
      </c>
      <c r="O120" s="209">
        <f>_xlfn.DAYS(About!$A$3,'Core Indicators'!GW120)</f>
        <v>94</v>
      </c>
      <c r="P120" s="209">
        <f>_xlfn.DAYS(About!$A$3,'Core Indicators'!HE120)</f>
        <v>94</v>
      </c>
      <c r="Q120" s="209">
        <f>_xlfn.DAYS(About!$A$3,'Core Indicators'!HM120)</f>
        <v>94</v>
      </c>
      <c r="R120" s="209">
        <f>_xlfn.DAYS(About!$A$3,'Core Indicators'!HU120)</f>
        <v>94</v>
      </c>
      <c r="S120" s="209">
        <f>_xlfn.DAYS(About!$A$3,'Core Indicators'!IC120)</f>
        <v>94</v>
      </c>
      <c r="T120" s="209">
        <f>_xlfn.DAYS(About!$A$3,'Core Indicators'!IK120)</f>
        <v>94</v>
      </c>
      <c r="U120" s="209">
        <f>_xlfn.DAYS(About!$A$3,'Core Indicators'!IS120)</f>
        <v>94</v>
      </c>
      <c r="V120" s="209">
        <f t="shared" si="3"/>
        <v>447.3</v>
      </c>
    </row>
    <row r="121" spans="1:22" x14ac:dyDescent="0.25">
      <c r="A121" s="208" t="str">
        <f>Lists!C:C</f>
        <v>TCD004</v>
      </c>
      <c r="B121" s="209">
        <f>_xlfn.DAYS(About!$A$3,'Core Indicators'!U121)</f>
        <v>678</v>
      </c>
      <c r="C121" s="209">
        <f>_xlfn.DAYS(About!$A$3,'Core Indicators'!AC121)</f>
        <v>678</v>
      </c>
      <c r="D121" s="209">
        <f>_xlfn.DAYS(About!$A$3,'Core Indicators'!AK121)</f>
        <v>678</v>
      </c>
      <c r="E121" s="209">
        <f>_xlfn.DAYS(About!$A$3,'Core Indicators'!AS121)</f>
        <v>311</v>
      </c>
      <c r="F121" s="209">
        <f>_xlfn.DAYS(About!$A$3,'Core Indicators'!BQ121)</f>
        <v>1081</v>
      </c>
      <c r="G121" s="209">
        <f>_xlfn.DAYS(About!$A$3,'Core Indicators'!DM121)</f>
        <v>678</v>
      </c>
      <c r="H121" s="209">
        <f>_xlfn.DAYS(About!$A$3,'Core Indicators'!DU121)</f>
        <v>678</v>
      </c>
      <c r="I121" s="209">
        <f>_xlfn.DAYS(About!$A$3,'Core Indicators'!EC121)</f>
        <v>678</v>
      </c>
      <c r="J121" s="209">
        <f>_xlfn.DAYS(About!$A$3,'Core Indicators'!EK121)</f>
        <v>678</v>
      </c>
      <c r="K121" s="209">
        <f>_xlfn.DAYS(About!$A$3,'Core Indicators'!ES121)</f>
        <v>678</v>
      </c>
      <c r="L121" s="209">
        <f>_xlfn.DAYS(About!$A$3,'Core Indicators'!FI121)</f>
        <v>1081</v>
      </c>
      <c r="M121" s="209">
        <f>_xlfn.DAYS(About!$A$3,'Core Indicators'!GG121)</f>
        <v>94</v>
      </c>
      <c r="N121" s="209">
        <f>_xlfn.DAYS(About!$A$3,'Core Indicators'!GO121)</f>
        <v>94</v>
      </c>
      <c r="O121" s="209">
        <f>_xlfn.DAYS(About!$A$3,'Core Indicators'!GW121)</f>
        <v>94</v>
      </c>
      <c r="P121" s="209">
        <f>_xlfn.DAYS(About!$A$3,'Core Indicators'!HE121)</f>
        <v>94</v>
      </c>
      <c r="Q121" s="209">
        <f>_xlfn.DAYS(About!$A$3,'Core Indicators'!HM121)</f>
        <v>94</v>
      </c>
      <c r="R121" s="209">
        <f>_xlfn.DAYS(About!$A$3,'Core Indicators'!HU121)</f>
        <v>94</v>
      </c>
      <c r="S121" s="209">
        <f>_xlfn.DAYS(About!$A$3,'Core Indicators'!IC121)</f>
        <v>94</v>
      </c>
      <c r="T121" s="209">
        <f>_xlfn.DAYS(About!$A$3,'Core Indicators'!IK121)</f>
        <v>94</v>
      </c>
      <c r="U121" s="209">
        <f>_xlfn.DAYS(About!$A$3,'Core Indicators'!IS121)</f>
        <v>94</v>
      </c>
      <c r="V121" s="209">
        <f t="shared" si="3"/>
        <v>663.5</v>
      </c>
    </row>
    <row r="122" spans="1:22" x14ac:dyDescent="0.25">
      <c r="A122" s="208" t="str">
        <f>Lists!C:C</f>
        <v>TCD005</v>
      </c>
      <c r="B122" s="209">
        <f>_xlfn.DAYS(About!$A$3,'Core Indicators'!U122)</f>
        <v>678</v>
      </c>
      <c r="C122" s="209">
        <f>_xlfn.DAYS(About!$A$3,'Core Indicators'!AC122)</f>
        <v>678</v>
      </c>
      <c r="D122" s="209">
        <f>_xlfn.DAYS(About!$A$3,'Core Indicators'!AK122)</f>
        <v>678</v>
      </c>
      <c r="E122" s="209">
        <f>_xlfn.DAYS(About!$A$3,'Core Indicators'!AS122)</f>
        <v>311</v>
      </c>
      <c r="F122" s="209">
        <f>_xlfn.DAYS(About!$A$3,'Core Indicators'!BQ122)</f>
        <v>311</v>
      </c>
      <c r="G122" s="209">
        <f>_xlfn.DAYS(About!$A$3,'Core Indicators'!DM122)</f>
        <v>678</v>
      </c>
      <c r="H122" s="209">
        <f>_xlfn.DAYS(About!$A$3,'Core Indicators'!DU122)</f>
        <v>678</v>
      </c>
      <c r="I122" s="209">
        <f>_xlfn.DAYS(About!$A$3,'Core Indicators'!EC122)</f>
        <v>678</v>
      </c>
      <c r="J122" s="209">
        <f>_xlfn.DAYS(About!$A$3,'Core Indicators'!EK122)</f>
        <v>678</v>
      </c>
      <c r="K122" s="209">
        <f>_xlfn.DAYS(About!$A$3,'Core Indicators'!ES122)</f>
        <v>678</v>
      </c>
      <c r="L122" s="209">
        <f>_xlfn.DAYS(About!$A$3,'Core Indicators'!FI122)</f>
        <v>1081</v>
      </c>
      <c r="M122" s="209">
        <f>_xlfn.DAYS(About!$A$3,'Core Indicators'!GG122)</f>
        <v>94</v>
      </c>
      <c r="N122" s="209">
        <f>_xlfn.DAYS(About!$A$3,'Core Indicators'!GO122)</f>
        <v>94</v>
      </c>
      <c r="O122" s="209">
        <f>_xlfn.DAYS(About!$A$3,'Core Indicators'!GW122)</f>
        <v>94</v>
      </c>
      <c r="P122" s="209">
        <f>_xlfn.DAYS(About!$A$3,'Core Indicators'!HE122)</f>
        <v>94</v>
      </c>
      <c r="Q122" s="209">
        <f>_xlfn.DAYS(About!$A$3,'Core Indicators'!HM122)</f>
        <v>94</v>
      </c>
      <c r="R122" s="209">
        <f>_xlfn.DAYS(About!$A$3,'Core Indicators'!HU122)</f>
        <v>94</v>
      </c>
      <c r="S122" s="209">
        <f>_xlfn.DAYS(About!$A$3,'Core Indicators'!IC122)</f>
        <v>94</v>
      </c>
      <c r="T122" s="209">
        <f>_xlfn.DAYS(About!$A$3,'Core Indicators'!IK122)</f>
        <v>94</v>
      </c>
      <c r="U122" s="209">
        <f>_xlfn.DAYS(About!$A$3,'Core Indicators'!IS122)</f>
        <v>94</v>
      </c>
      <c r="V122" s="209">
        <f t="shared" si="3"/>
        <v>586.5</v>
      </c>
    </row>
    <row r="123" spans="1:22" x14ac:dyDescent="0.25">
      <c r="A123" s="208" t="str">
        <f>Lists!C:C</f>
        <v>TCD006</v>
      </c>
      <c r="B123" s="209">
        <f>_xlfn.DAYS(About!$A$3,'Core Indicators'!U123)</f>
        <v>1081</v>
      </c>
      <c r="C123" s="209">
        <f>_xlfn.DAYS(About!$A$3,'Core Indicators'!AC123)</f>
        <v>678</v>
      </c>
      <c r="D123" s="209">
        <f>_xlfn.DAYS(About!$A$3,'Core Indicators'!AK123)</f>
        <v>678</v>
      </c>
      <c r="E123" s="209">
        <f>_xlfn.DAYS(About!$A$3,'Core Indicators'!AS123)</f>
        <v>1081</v>
      </c>
      <c r="F123" s="209">
        <f>_xlfn.DAYS(About!$A$3,'Core Indicators'!BQ123)</f>
        <v>311</v>
      </c>
      <c r="G123" s="209">
        <f>_xlfn.DAYS(About!$A$3,'Core Indicators'!DM123)</f>
        <v>551</v>
      </c>
      <c r="H123" s="209">
        <f>_xlfn.DAYS(About!$A$3,'Core Indicators'!DU123)</f>
        <v>551</v>
      </c>
      <c r="I123" s="209">
        <f>_xlfn.DAYS(About!$A$3,'Core Indicators'!EC123)</f>
        <v>551</v>
      </c>
      <c r="J123" s="209">
        <f>_xlfn.DAYS(About!$A$3,'Core Indicators'!EK123)</f>
        <v>551</v>
      </c>
      <c r="K123" s="209">
        <f>_xlfn.DAYS(About!$A$3,'Core Indicators'!ES123)</f>
        <v>551</v>
      </c>
      <c r="L123" s="209">
        <f>_xlfn.DAYS(About!$A$3,'Core Indicators'!FI123)</f>
        <v>823</v>
      </c>
      <c r="M123" s="209">
        <f>_xlfn.DAYS(About!$A$3,'Core Indicators'!GG123)</f>
        <v>94</v>
      </c>
      <c r="N123" s="209">
        <f>_xlfn.DAYS(About!$A$3,'Core Indicators'!GO123)</f>
        <v>94</v>
      </c>
      <c r="O123" s="209">
        <f>_xlfn.DAYS(About!$A$3,'Core Indicators'!GW123)</f>
        <v>94</v>
      </c>
      <c r="P123" s="209">
        <f>_xlfn.DAYS(About!$A$3,'Core Indicators'!HE123)</f>
        <v>94</v>
      </c>
      <c r="Q123" s="209">
        <f>_xlfn.DAYS(About!$A$3,'Core Indicators'!HM123)</f>
        <v>94</v>
      </c>
      <c r="R123" s="209">
        <f>_xlfn.DAYS(About!$A$3,'Core Indicators'!HU123)</f>
        <v>94</v>
      </c>
      <c r="S123" s="209">
        <f>_xlfn.DAYS(About!$A$3,'Core Indicators'!IC123)</f>
        <v>94</v>
      </c>
      <c r="T123" s="209">
        <f>_xlfn.DAYS(About!$A$3,'Core Indicators'!IK123)</f>
        <v>94</v>
      </c>
      <c r="U123" s="209">
        <f>_xlfn.DAYS(About!$A$3,'Core Indicators'!IS123)</f>
        <v>94</v>
      </c>
      <c r="V123" s="209">
        <f t="shared" si="3"/>
        <v>574.20000000000005</v>
      </c>
    </row>
    <row r="124" spans="1:22" x14ac:dyDescent="0.25">
      <c r="A124" s="208" t="str">
        <f>Lists!C:C</f>
        <v>THA001</v>
      </c>
      <c r="B124" s="209">
        <f>_xlfn.DAYS(About!$A$3,'Core Indicators'!U124)</f>
        <v>916</v>
      </c>
      <c r="C124" s="209">
        <f>_xlfn.DAYS(About!$A$3,'Core Indicators'!AC124)</f>
        <v>8</v>
      </c>
      <c r="D124" s="209">
        <f>_xlfn.DAYS(About!$A$3,'Core Indicators'!AK124)</f>
        <v>8</v>
      </c>
      <c r="E124" s="209">
        <f>_xlfn.DAYS(About!$A$3,'Core Indicators'!AS124)</f>
        <v>8</v>
      </c>
      <c r="F124" s="209">
        <f>_xlfn.DAYS(About!$A$3,'Core Indicators'!BQ124)</f>
        <v>8</v>
      </c>
      <c r="G124" s="209">
        <f>_xlfn.DAYS(About!$A$3,'Core Indicators'!DM124)</f>
        <v>368</v>
      </c>
      <c r="H124" s="209">
        <f>_xlfn.DAYS(About!$A$3,'Core Indicators'!DU124)</f>
        <v>103</v>
      </c>
      <c r="I124" s="209">
        <f>_xlfn.DAYS(About!$A$3,'Core Indicators'!EC124)</f>
        <v>8</v>
      </c>
      <c r="J124" s="209">
        <f>_xlfn.DAYS(About!$A$3,'Core Indicators'!EK124)</f>
        <v>368</v>
      </c>
      <c r="K124" s="209">
        <f>_xlfn.DAYS(About!$A$3,'Core Indicators'!ES124)</f>
        <v>368</v>
      </c>
      <c r="L124" s="209">
        <f>_xlfn.DAYS(About!$A$3,'Core Indicators'!FI124)</f>
        <v>1083</v>
      </c>
      <c r="M124" s="209">
        <f>_xlfn.DAYS(About!$A$3,'Core Indicators'!GG124)</f>
        <v>98</v>
      </c>
      <c r="N124" s="209">
        <f>_xlfn.DAYS(About!$A$3,'Core Indicators'!GO124)</f>
        <v>98</v>
      </c>
      <c r="O124" s="209">
        <f>_xlfn.DAYS(About!$A$3,'Core Indicators'!GW124)</f>
        <v>98</v>
      </c>
      <c r="P124" s="209">
        <f>_xlfn.DAYS(About!$A$3,'Core Indicators'!HE124)</f>
        <v>98</v>
      </c>
      <c r="Q124" s="209">
        <f>_xlfn.DAYS(About!$A$3,'Core Indicators'!HM124)</f>
        <v>98</v>
      </c>
      <c r="R124" s="209">
        <f>_xlfn.DAYS(About!$A$3,'Core Indicators'!HU124)</f>
        <v>98</v>
      </c>
      <c r="S124" s="209">
        <f>_xlfn.DAYS(About!$A$3,'Core Indicators'!IC124)</f>
        <v>98</v>
      </c>
      <c r="T124" s="209">
        <f>_xlfn.DAYS(About!$A$3,'Core Indicators'!IK124)</f>
        <v>98</v>
      </c>
      <c r="U124" s="209">
        <f>_xlfn.DAYS(About!$A$3,'Core Indicators'!IS124)</f>
        <v>98</v>
      </c>
      <c r="V124" s="209">
        <f t="shared" si="3"/>
        <v>242</v>
      </c>
    </row>
    <row r="125" spans="1:22" x14ac:dyDescent="0.25">
      <c r="A125" s="208" t="str">
        <f>Lists!C:C</f>
        <v>THA002</v>
      </c>
      <c r="B125" s="209">
        <f>_xlfn.DAYS(About!$A$3,'Core Indicators'!U125)</f>
        <v>916</v>
      </c>
      <c r="C125" s="209">
        <f>_xlfn.DAYS(About!$A$3,'Core Indicators'!AC125)</f>
        <v>916</v>
      </c>
      <c r="D125" s="209">
        <f>_xlfn.DAYS(About!$A$3,'Core Indicators'!AK125)</f>
        <v>96</v>
      </c>
      <c r="E125" s="209">
        <f>_xlfn.DAYS(About!$A$3,'Core Indicators'!AS125)</f>
        <v>916</v>
      </c>
      <c r="F125" s="209">
        <f>_xlfn.DAYS(About!$A$3,'Core Indicators'!BQ125)</f>
        <v>8</v>
      </c>
      <c r="G125" s="209">
        <f>_xlfn.DAYS(About!$A$3,'Core Indicators'!DM125)</f>
        <v>672</v>
      </c>
      <c r="H125" s="209">
        <f>_xlfn.DAYS(About!$A$3,'Core Indicators'!DU125)</f>
        <v>672</v>
      </c>
      <c r="I125" s="209">
        <f>_xlfn.DAYS(About!$A$3,'Core Indicators'!EC125)</f>
        <v>672</v>
      </c>
      <c r="J125" s="209">
        <f>_xlfn.DAYS(About!$A$3,'Core Indicators'!EK125)</f>
        <v>672</v>
      </c>
      <c r="K125" s="209">
        <f>_xlfn.DAYS(About!$A$3,'Core Indicators'!ES125)</f>
        <v>672</v>
      </c>
      <c r="L125" s="209">
        <f>_xlfn.DAYS(About!$A$3,'Core Indicators'!FI125)</f>
        <v>1083</v>
      </c>
      <c r="M125" s="209">
        <f>_xlfn.DAYS(About!$A$3,'Core Indicators'!GG125)</f>
        <v>98</v>
      </c>
      <c r="N125" s="209">
        <f>_xlfn.DAYS(About!$A$3,'Core Indicators'!GO125)</f>
        <v>98</v>
      </c>
      <c r="O125" s="209">
        <f>_xlfn.DAYS(About!$A$3,'Core Indicators'!GW125)</f>
        <v>98</v>
      </c>
      <c r="P125" s="209">
        <f>_xlfn.DAYS(About!$A$3,'Core Indicators'!HE125)</f>
        <v>98</v>
      </c>
      <c r="Q125" s="209">
        <f>_xlfn.DAYS(About!$A$3,'Core Indicators'!HM125)</f>
        <v>98</v>
      </c>
      <c r="R125" s="209">
        <f>_xlfn.DAYS(About!$A$3,'Core Indicators'!HU125)</f>
        <v>98</v>
      </c>
      <c r="S125" s="209">
        <f>_xlfn.DAYS(About!$A$3,'Core Indicators'!IC125)</f>
        <v>98</v>
      </c>
      <c r="T125" s="209">
        <f>_xlfn.DAYS(About!$A$3,'Core Indicators'!IK125)</f>
        <v>98</v>
      </c>
      <c r="U125" s="209">
        <f>_xlfn.DAYS(About!$A$3,'Core Indicators'!IS125)</f>
        <v>98</v>
      </c>
      <c r="V125" s="209">
        <f t="shared" si="3"/>
        <v>556.1</v>
      </c>
    </row>
    <row r="126" spans="1:22" x14ac:dyDescent="0.25">
      <c r="A126" s="208" t="str">
        <f>Lists!C:C</f>
        <v>THA003</v>
      </c>
      <c r="B126" s="209">
        <f>_xlfn.DAYS(About!$A$3,'Core Indicators'!U126)</f>
        <v>801</v>
      </c>
      <c r="C126" s="209">
        <f>_xlfn.DAYS(About!$A$3,'Core Indicators'!AC126)</f>
        <v>8</v>
      </c>
      <c r="D126" s="209">
        <f>_xlfn.DAYS(About!$A$3,'Core Indicators'!AK126)</f>
        <v>8</v>
      </c>
      <c r="E126" s="209">
        <f>_xlfn.DAYS(About!$A$3,'Core Indicators'!AS126)</f>
        <v>8</v>
      </c>
      <c r="F126" s="209">
        <f>_xlfn.DAYS(About!$A$3,'Core Indicators'!BQ126)</f>
        <v>368</v>
      </c>
      <c r="G126" s="209">
        <f>_xlfn.DAYS(About!$A$3,'Core Indicators'!DM126)</f>
        <v>368</v>
      </c>
      <c r="H126" s="209">
        <f>_xlfn.DAYS(About!$A$3,'Core Indicators'!DU126)</f>
        <v>368</v>
      </c>
      <c r="I126" s="209">
        <f>_xlfn.DAYS(About!$A$3,'Core Indicators'!EC126)</f>
        <v>8</v>
      </c>
      <c r="J126" s="209">
        <f>_xlfn.DAYS(About!$A$3,'Core Indicators'!EK126)</f>
        <v>368</v>
      </c>
      <c r="K126" s="209">
        <f>_xlfn.DAYS(About!$A$3,'Core Indicators'!ES126)</f>
        <v>368</v>
      </c>
      <c r="L126" s="209">
        <f>_xlfn.DAYS(About!$A$3,'Core Indicators'!FI126)</f>
        <v>1083</v>
      </c>
      <c r="M126" s="209">
        <f>_xlfn.DAYS(About!$A$3,'Core Indicators'!GG126)</f>
        <v>98</v>
      </c>
      <c r="N126" s="209">
        <f>_xlfn.DAYS(About!$A$3,'Core Indicators'!GO126)</f>
        <v>98</v>
      </c>
      <c r="O126" s="209">
        <f>_xlfn.DAYS(About!$A$3,'Core Indicators'!GW126)</f>
        <v>98</v>
      </c>
      <c r="P126" s="209">
        <f>_xlfn.DAYS(About!$A$3,'Core Indicators'!HE126)</f>
        <v>98</v>
      </c>
      <c r="Q126" s="209">
        <f>_xlfn.DAYS(About!$A$3,'Core Indicators'!HM126)</f>
        <v>98</v>
      </c>
      <c r="R126" s="209">
        <f>_xlfn.DAYS(About!$A$3,'Core Indicators'!HU126)</f>
        <v>98</v>
      </c>
      <c r="S126" s="209">
        <f>_xlfn.DAYS(About!$A$3,'Core Indicators'!IC126)</f>
        <v>98</v>
      </c>
      <c r="T126" s="209">
        <f>_xlfn.DAYS(About!$A$3,'Core Indicators'!IK126)</f>
        <v>98</v>
      </c>
      <c r="U126" s="209">
        <f>_xlfn.DAYS(About!$A$3,'Core Indicators'!IS126)</f>
        <v>98</v>
      </c>
      <c r="V126" s="209">
        <f t="shared" si="3"/>
        <v>304.5</v>
      </c>
    </row>
    <row r="127" spans="1:22" x14ac:dyDescent="0.25">
      <c r="A127" s="208" t="str">
        <f>Lists!C:C</f>
        <v>TON002</v>
      </c>
      <c r="B127" s="209">
        <f>_xlfn.DAYS(About!$A$3,'Core Indicators'!U127)</f>
        <v>12</v>
      </c>
      <c r="C127" s="209">
        <f>_xlfn.DAYS(About!$A$3,'Core Indicators'!AC127)</f>
        <v>12</v>
      </c>
      <c r="D127" s="209">
        <f>_xlfn.DAYS(About!$A$3,'Core Indicators'!AK127)</f>
        <v>1</v>
      </c>
      <c r="E127" s="209">
        <f>_xlfn.DAYS(About!$A$3,'Core Indicators'!AS127)</f>
        <v>1</v>
      </c>
      <c r="F127" s="209">
        <f>_xlfn.DAYS(About!$A$3,'Core Indicators'!BQ127)</f>
        <v>12</v>
      </c>
      <c r="G127" s="209">
        <f>_xlfn.DAYS(About!$A$3,'Core Indicators'!DM127)</f>
        <v>1</v>
      </c>
      <c r="H127" s="209">
        <f>_xlfn.DAYS(About!$A$3,'Core Indicators'!DU127)</f>
        <v>1</v>
      </c>
      <c r="I127" s="209">
        <f>_xlfn.DAYS(About!$A$3,'Core Indicators'!EC127)</f>
        <v>1</v>
      </c>
      <c r="J127" s="209">
        <f>_xlfn.DAYS(About!$A$3,'Core Indicators'!EK127)</f>
        <v>1</v>
      </c>
      <c r="K127" s="209">
        <f>_xlfn.DAYS(About!$A$3,'Core Indicators'!ES127)</f>
        <v>1</v>
      </c>
      <c r="L127" s="209">
        <f>_xlfn.DAYS(About!$A$3,'Core Indicators'!FI127)</f>
        <v>12</v>
      </c>
      <c r="M127" s="209">
        <f>_xlfn.DAYS(About!$A$3,'Core Indicators'!GG127)</f>
        <v>12</v>
      </c>
      <c r="N127" s="209">
        <f>_xlfn.DAYS(About!$A$3,'Core Indicators'!GO127)</f>
        <v>12</v>
      </c>
      <c r="O127" s="209">
        <f>_xlfn.DAYS(About!$A$3,'Core Indicators'!GW127)</f>
        <v>12</v>
      </c>
      <c r="P127" s="209">
        <f>_xlfn.DAYS(About!$A$3,'Core Indicators'!HE127)</f>
        <v>12</v>
      </c>
      <c r="Q127" s="209">
        <f>_xlfn.DAYS(About!$A$3,'Core Indicators'!HM127)</f>
        <v>12</v>
      </c>
      <c r="R127" s="209">
        <f>_xlfn.DAYS(About!$A$3,'Core Indicators'!HU127)</f>
        <v>12</v>
      </c>
      <c r="S127" s="209">
        <f>_xlfn.DAYS(About!$A$3,'Core Indicators'!IC127)</f>
        <v>12</v>
      </c>
      <c r="T127" s="209">
        <f>_xlfn.DAYS(About!$A$3,'Core Indicators'!IK127)</f>
        <v>12</v>
      </c>
      <c r="U127" s="209">
        <f>_xlfn.DAYS(About!$A$3,'Core Indicators'!IS127)</f>
        <v>12</v>
      </c>
      <c r="V127" s="209">
        <f t="shared" si="3"/>
        <v>4.3</v>
      </c>
    </row>
    <row r="128" spans="1:22" x14ac:dyDescent="0.25">
      <c r="A128" s="208" t="str">
        <f>Lists!C:C</f>
        <v>TTO002</v>
      </c>
      <c r="B128" s="209">
        <f>_xlfn.DAYS(About!$A$3,'Core Indicators'!U128)</f>
        <v>1068</v>
      </c>
      <c r="C128" s="209">
        <f>_xlfn.DAYS(About!$A$3,'Core Indicators'!AC128)</f>
        <v>794</v>
      </c>
      <c r="D128" s="209">
        <f>_xlfn.DAYS(About!$A$3,'Core Indicators'!AK128)</f>
        <v>1039</v>
      </c>
      <c r="E128" s="209">
        <f>_xlfn.DAYS(About!$A$3,'Core Indicators'!AS128)</f>
        <v>1039</v>
      </c>
      <c r="F128" s="209">
        <f>_xlfn.DAYS(About!$A$3,'Core Indicators'!BQ128)</f>
        <v>428</v>
      </c>
      <c r="G128" s="209">
        <f>_xlfn.DAYS(About!$A$3,'Core Indicators'!DM128)</f>
        <v>482</v>
      </c>
      <c r="H128" s="209">
        <f>_xlfn.DAYS(About!$A$3,'Core Indicators'!DU128)</f>
        <v>725</v>
      </c>
      <c r="I128" s="209">
        <f>_xlfn.DAYS(About!$A$3,'Core Indicators'!EC128)</f>
        <v>725</v>
      </c>
      <c r="J128" s="209">
        <f>_xlfn.DAYS(About!$A$3,'Core Indicators'!EK128)</f>
        <v>725</v>
      </c>
      <c r="K128" s="209">
        <f>_xlfn.DAYS(About!$A$3,'Core Indicators'!ES128)</f>
        <v>725</v>
      </c>
      <c r="L128" s="209">
        <f>_xlfn.DAYS(About!$A$3,'Core Indicators'!FI128)</f>
        <v>794</v>
      </c>
      <c r="M128" s="209">
        <f>_xlfn.DAYS(About!$A$3,'Core Indicators'!GG128)</f>
        <v>97</v>
      </c>
      <c r="N128" s="209">
        <f>_xlfn.DAYS(About!$A$3,'Core Indicators'!GO128)</f>
        <v>97</v>
      </c>
      <c r="O128" s="209">
        <f>_xlfn.DAYS(About!$A$3,'Core Indicators'!GW128)</f>
        <v>97</v>
      </c>
      <c r="P128" s="209">
        <f>_xlfn.DAYS(About!$A$3,'Core Indicators'!HE128)</f>
        <v>97</v>
      </c>
      <c r="Q128" s="209">
        <f>_xlfn.DAYS(About!$A$3,'Core Indicators'!HM128)</f>
        <v>97</v>
      </c>
      <c r="R128" s="209">
        <f>_xlfn.DAYS(About!$A$3,'Core Indicators'!HU128)</f>
        <v>97</v>
      </c>
      <c r="S128" s="209">
        <f>_xlfn.DAYS(About!$A$3,'Core Indicators'!IC128)</f>
        <v>97</v>
      </c>
      <c r="T128" s="209">
        <f>_xlfn.DAYS(About!$A$3,'Core Indicators'!IK128)</f>
        <v>97</v>
      </c>
      <c r="U128" s="209">
        <f>_xlfn.DAYS(About!$A$3,'Core Indicators'!IS128)</f>
        <v>97</v>
      </c>
      <c r="V128" s="209">
        <f t="shared" si="3"/>
        <v>677.9</v>
      </c>
    </row>
    <row r="129" spans="1:22" x14ac:dyDescent="0.25">
      <c r="A129" s="208" t="str">
        <f>Lists!C:C</f>
        <v>TUN002</v>
      </c>
      <c r="B129" s="209">
        <f>_xlfn.DAYS(About!$A$3,'Core Indicators'!U129)</f>
        <v>489</v>
      </c>
      <c r="C129" s="209">
        <f>_xlfn.DAYS(About!$A$3,'Core Indicators'!AC129)</f>
        <v>600</v>
      </c>
      <c r="D129" s="209">
        <f>_xlfn.DAYS(About!$A$3,'Core Indicators'!AK129)</f>
        <v>600</v>
      </c>
      <c r="E129" s="209">
        <f>_xlfn.DAYS(About!$A$3,'Core Indicators'!AS129)</f>
        <v>600</v>
      </c>
      <c r="F129" s="209">
        <f>_xlfn.DAYS(About!$A$3,'Core Indicators'!BQ129)</f>
        <v>179</v>
      </c>
      <c r="G129" s="209">
        <f>_xlfn.DAYS(About!$A$3,'Core Indicators'!DM129)</f>
        <v>1081</v>
      </c>
      <c r="H129" s="209">
        <f>_xlfn.DAYS(About!$A$3,'Core Indicators'!DU129)</f>
        <v>1081</v>
      </c>
      <c r="I129" s="209">
        <f>_xlfn.DAYS(About!$A$3,'Core Indicators'!EC129)</f>
        <v>1081</v>
      </c>
      <c r="J129" s="209">
        <f>_xlfn.DAYS(About!$A$3,'Core Indicators'!EK129)</f>
        <v>1081</v>
      </c>
      <c r="K129" s="209">
        <f>_xlfn.DAYS(About!$A$3,'Core Indicators'!ES129)</f>
        <v>1081</v>
      </c>
      <c r="L129" s="209">
        <f>_xlfn.DAYS(About!$A$3,'Core Indicators'!FI129)</f>
        <v>1081</v>
      </c>
      <c r="M129" s="209">
        <f>_xlfn.DAYS(About!$A$3,'Core Indicators'!GG129)</f>
        <v>102</v>
      </c>
      <c r="N129" s="209">
        <f>_xlfn.DAYS(About!$A$3,'Core Indicators'!GO129)</f>
        <v>102</v>
      </c>
      <c r="O129" s="209">
        <f>_xlfn.DAYS(About!$A$3,'Core Indicators'!GW129)</f>
        <v>102</v>
      </c>
      <c r="P129" s="209">
        <f>_xlfn.DAYS(About!$A$3,'Core Indicators'!HE129)</f>
        <v>102</v>
      </c>
      <c r="Q129" s="209">
        <f>_xlfn.DAYS(About!$A$3,'Core Indicators'!HM129)</f>
        <v>102</v>
      </c>
      <c r="R129" s="209">
        <f>_xlfn.DAYS(About!$A$3,'Core Indicators'!HU129)</f>
        <v>102</v>
      </c>
      <c r="S129" s="209">
        <f>_xlfn.DAYS(About!$A$3,'Core Indicators'!IC129)</f>
        <v>102</v>
      </c>
      <c r="T129" s="209">
        <f>_xlfn.DAYS(About!$A$3,'Core Indicators'!IK129)</f>
        <v>102</v>
      </c>
      <c r="U129" s="209">
        <f>_xlfn.DAYS(About!$A$3,'Core Indicators'!IS129)</f>
        <v>102</v>
      </c>
      <c r="V129" s="209">
        <f t="shared" si="3"/>
        <v>796.7</v>
      </c>
    </row>
    <row r="130" spans="1:22" x14ac:dyDescent="0.25">
      <c r="A130" s="208" t="str">
        <f>Lists!C:C</f>
        <v>TUR001</v>
      </c>
      <c r="B130" s="209">
        <f>_xlfn.DAYS(About!$A$3,'Core Indicators'!U130)</f>
        <v>1081</v>
      </c>
      <c r="C130" s="209">
        <f>_xlfn.DAYS(About!$A$3,'Core Indicators'!AC130)</f>
        <v>33</v>
      </c>
      <c r="D130" s="209">
        <f>_xlfn.DAYS(About!$A$3,'Core Indicators'!AK130)</f>
        <v>33</v>
      </c>
      <c r="E130" s="209">
        <f>_xlfn.DAYS(About!$A$3,'Core Indicators'!AS130)</f>
        <v>33</v>
      </c>
      <c r="F130" s="209">
        <f>_xlfn.DAYS(About!$A$3,'Core Indicators'!BQ130)</f>
        <v>33</v>
      </c>
      <c r="G130" s="209">
        <f>_xlfn.DAYS(About!$A$3,'Core Indicators'!DM130)</f>
        <v>33</v>
      </c>
      <c r="H130" s="209">
        <f>_xlfn.DAYS(About!$A$3,'Core Indicators'!DU130)</f>
        <v>33</v>
      </c>
      <c r="I130" s="209">
        <f>_xlfn.DAYS(About!$A$3,'Core Indicators'!EC130)</f>
        <v>33</v>
      </c>
      <c r="J130" s="209">
        <f>_xlfn.DAYS(About!$A$3,'Core Indicators'!EK130)</f>
        <v>33</v>
      </c>
      <c r="K130" s="209">
        <f>_xlfn.DAYS(About!$A$3,'Core Indicators'!ES130)</f>
        <v>33</v>
      </c>
      <c r="L130" s="209">
        <f>_xlfn.DAYS(About!$A$3,'Core Indicators'!FI130)</f>
        <v>1081</v>
      </c>
      <c r="M130" s="209">
        <f>_xlfn.DAYS(About!$A$3,'Core Indicators'!GG130)</f>
        <v>103</v>
      </c>
      <c r="N130" s="209">
        <f>_xlfn.DAYS(About!$A$3,'Core Indicators'!GO130)</f>
        <v>103</v>
      </c>
      <c r="O130" s="209">
        <f>_xlfn.DAYS(About!$A$3,'Core Indicators'!GW130)</f>
        <v>103</v>
      </c>
      <c r="P130" s="209">
        <f>_xlfn.DAYS(About!$A$3,'Core Indicators'!HE130)</f>
        <v>103</v>
      </c>
      <c r="Q130" s="209">
        <f>_xlfn.DAYS(About!$A$3,'Core Indicators'!HM130)</f>
        <v>103</v>
      </c>
      <c r="R130" s="209">
        <f>_xlfn.DAYS(About!$A$3,'Core Indicators'!HU130)</f>
        <v>103</v>
      </c>
      <c r="S130" s="209">
        <f>_xlfn.DAYS(About!$A$3,'Core Indicators'!IC130)</f>
        <v>103</v>
      </c>
      <c r="T130" s="209">
        <f>_xlfn.DAYS(About!$A$3,'Core Indicators'!IK130)</f>
        <v>103</v>
      </c>
      <c r="U130" s="209">
        <f>_xlfn.DAYS(About!$A$3,'Core Indicators'!IS130)</f>
        <v>103</v>
      </c>
      <c r="V130" s="209">
        <f t="shared" si="3"/>
        <v>144.80000000000001</v>
      </c>
    </row>
    <row r="131" spans="1:22" x14ac:dyDescent="0.25">
      <c r="A131" s="208" t="str">
        <f>Lists!C:C</f>
        <v>TUR002</v>
      </c>
      <c r="B131" s="209">
        <f>_xlfn.DAYS(About!$A$3,'Core Indicators'!U131)</f>
        <v>1081</v>
      </c>
      <c r="C131" s="209">
        <f>_xlfn.DAYS(About!$A$3,'Core Indicators'!AC131)</f>
        <v>33</v>
      </c>
      <c r="D131" s="209">
        <f>_xlfn.DAYS(About!$A$3,'Core Indicators'!AK131)</f>
        <v>33</v>
      </c>
      <c r="E131" s="209">
        <f>_xlfn.DAYS(About!$A$3,'Core Indicators'!AS131)</f>
        <v>33</v>
      </c>
      <c r="F131" s="209">
        <f>_xlfn.DAYS(About!$A$3,'Core Indicators'!BQ131)</f>
        <v>33</v>
      </c>
      <c r="G131" s="209">
        <f>_xlfn.DAYS(About!$A$3,'Core Indicators'!DM131)</f>
        <v>33</v>
      </c>
      <c r="H131" s="209">
        <f>_xlfn.DAYS(About!$A$3,'Core Indicators'!DU131)</f>
        <v>33</v>
      </c>
      <c r="I131" s="209">
        <f>_xlfn.DAYS(About!$A$3,'Core Indicators'!EC131)</f>
        <v>33</v>
      </c>
      <c r="J131" s="209">
        <f>_xlfn.DAYS(About!$A$3,'Core Indicators'!EK131)</f>
        <v>33</v>
      </c>
      <c r="K131" s="209">
        <f>_xlfn.DAYS(About!$A$3,'Core Indicators'!ES131)</f>
        <v>33</v>
      </c>
      <c r="L131" s="209">
        <f>_xlfn.DAYS(About!$A$3,'Core Indicators'!FI131)</f>
        <v>1081</v>
      </c>
      <c r="M131" s="209">
        <f>_xlfn.DAYS(About!$A$3,'Core Indicators'!GG131)</f>
        <v>103</v>
      </c>
      <c r="N131" s="209">
        <f>_xlfn.DAYS(About!$A$3,'Core Indicators'!GO131)</f>
        <v>103</v>
      </c>
      <c r="O131" s="209">
        <f>_xlfn.DAYS(About!$A$3,'Core Indicators'!GW131)</f>
        <v>103</v>
      </c>
      <c r="P131" s="209">
        <f>_xlfn.DAYS(About!$A$3,'Core Indicators'!HE131)</f>
        <v>103</v>
      </c>
      <c r="Q131" s="209">
        <f>_xlfn.DAYS(About!$A$3,'Core Indicators'!HM131)</f>
        <v>103</v>
      </c>
      <c r="R131" s="209">
        <f>_xlfn.DAYS(About!$A$3,'Core Indicators'!HU131)</f>
        <v>103</v>
      </c>
      <c r="S131" s="209">
        <f>_xlfn.DAYS(About!$A$3,'Core Indicators'!IC131)</f>
        <v>103</v>
      </c>
      <c r="T131" s="209">
        <f>_xlfn.DAYS(About!$A$3,'Core Indicators'!IK131)</f>
        <v>103</v>
      </c>
      <c r="U131" s="209">
        <f>_xlfn.DAYS(About!$A$3,'Core Indicators'!IS131)</f>
        <v>103</v>
      </c>
      <c r="V131" s="209">
        <f t="shared" ref="V131:V141" si="4">AVERAGE(D131:M131)</f>
        <v>144.80000000000001</v>
      </c>
    </row>
    <row r="132" spans="1:22" x14ac:dyDescent="0.25">
      <c r="A132" s="208" t="str">
        <f>Lists!C:C</f>
        <v>TUR003</v>
      </c>
      <c r="B132" s="209">
        <f>_xlfn.DAYS(About!$A$3,'Core Indicators'!U132)</f>
        <v>1081</v>
      </c>
      <c r="C132" s="209">
        <f>_xlfn.DAYS(About!$A$3,'Core Indicators'!AC132)</f>
        <v>33</v>
      </c>
      <c r="D132" s="209">
        <f>_xlfn.DAYS(About!$A$3,'Core Indicators'!AK132)</f>
        <v>33</v>
      </c>
      <c r="E132" s="209">
        <f>_xlfn.DAYS(About!$A$3,'Core Indicators'!AS132)</f>
        <v>33</v>
      </c>
      <c r="F132" s="209">
        <f>_xlfn.DAYS(About!$A$3,'Core Indicators'!BQ132)</f>
        <v>33</v>
      </c>
      <c r="G132" s="209">
        <f>_xlfn.DAYS(About!$A$3,'Core Indicators'!DM132)</f>
        <v>33</v>
      </c>
      <c r="H132" s="209">
        <f>_xlfn.DAYS(About!$A$3,'Core Indicators'!DU132)</f>
        <v>33</v>
      </c>
      <c r="I132" s="209">
        <f>_xlfn.DAYS(About!$A$3,'Core Indicators'!EC132)</f>
        <v>33</v>
      </c>
      <c r="J132" s="209">
        <f>_xlfn.DAYS(About!$A$3,'Core Indicators'!EK132)</f>
        <v>33</v>
      </c>
      <c r="K132" s="209">
        <f>_xlfn.DAYS(About!$A$3,'Core Indicators'!ES132)</f>
        <v>33</v>
      </c>
      <c r="L132" s="209">
        <f>_xlfn.DAYS(About!$A$3,'Core Indicators'!FI132)</f>
        <v>1081</v>
      </c>
      <c r="M132" s="209">
        <f>_xlfn.DAYS(About!$A$3,'Core Indicators'!GG132)</f>
        <v>103</v>
      </c>
      <c r="N132" s="209">
        <f>_xlfn.DAYS(About!$A$3,'Core Indicators'!GO132)</f>
        <v>103</v>
      </c>
      <c r="O132" s="209">
        <f>_xlfn.DAYS(About!$A$3,'Core Indicators'!GW132)</f>
        <v>103</v>
      </c>
      <c r="P132" s="209">
        <f>_xlfn.DAYS(About!$A$3,'Core Indicators'!HE132)</f>
        <v>103</v>
      </c>
      <c r="Q132" s="209">
        <f>_xlfn.DAYS(About!$A$3,'Core Indicators'!HM132)</f>
        <v>103</v>
      </c>
      <c r="R132" s="209">
        <f>_xlfn.DAYS(About!$A$3,'Core Indicators'!HU132)</f>
        <v>103</v>
      </c>
      <c r="S132" s="209">
        <f>_xlfn.DAYS(About!$A$3,'Core Indicators'!IC132)</f>
        <v>103</v>
      </c>
      <c r="T132" s="209">
        <f>_xlfn.DAYS(About!$A$3,'Core Indicators'!IK132)</f>
        <v>103</v>
      </c>
      <c r="U132" s="209">
        <f>_xlfn.DAYS(About!$A$3,'Core Indicators'!IS132)</f>
        <v>103</v>
      </c>
      <c r="V132" s="209">
        <f t="shared" si="4"/>
        <v>144.80000000000001</v>
      </c>
    </row>
    <row r="133" spans="1:22" x14ac:dyDescent="0.25">
      <c r="A133" s="208" t="str">
        <f>Lists!C:C</f>
        <v>TUR004</v>
      </c>
      <c r="B133" s="209">
        <f>_xlfn.DAYS(About!$A$3,'Core Indicators'!U133)</f>
        <v>1081</v>
      </c>
      <c r="C133" s="209">
        <f>_xlfn.DAYS(About!$A$3,'Core Indicators'!AC133)</f>
        <v>1081</v>
      </c>
      <c r="D133" s="209">
        <f>_xlfn.DAYS(About!$A$3,'Core Indicators'!AK133)</f>
        <v>1081</v>
      </c>
      <c r="E133" s="209">
        <f>_xlfn.DAYS(About!$A$3,'Core Indicators'!AS133)</f>
        <v>1081</v>
      </c>
      <c r="F133" s="209">
        <f>_xlfn.DAYS(About!$A$3,'Core Indicators'!BQ133)</f>
        <v>33</v>
      </c>
      <c r="G133" s="209">
        <f>_xlfn.DAYS(About!$A$3,'Core Indicators'!DM133)</f>
        <v>1081</v>
      </c>
      <c r="H133" s="209">
        <f>_xlfn.DAYS(About!$A$3,'Core Indicators'!DU133)</f>
        <v>1081</v>
      </c>
      <c r="I133" s="209">
        <f>_xlfn.DAYS(About!$A$3,'Core Indicators'!EC133)</f>
        <v>1081</v>
      </c>
      <c r="J133" s="209">
        <f>_xlfn.DAYS(About!$A$3,'Core Indicators'!EK133)</f>
        <v>1081</v>
      </c>
      <c r="K133" s="209">
        <f>_xlfn.DAYS(About!$A$3,'Core Indicators'!ES133)</f>
        <v>1081</v>
      </c>
      <c r="L133" s="209">
        <f>_xlfn.DAYS(About!$A$3,'Core Indicators'!FI133)</f>
        <v>1081</v>
      </c>
      <c r="M133" s="209">
        <f>_xlfn.DAYS(About!$A$3,'Core Indicators'!GG133)</f>
        <v>103</v>
      </c>
      <c r="N133" s="209">
        <f>_xlfn.DAYS(About!$A$3,'Core Indicators'!GO133)</f>
        <v>103</v>
      </c>
      <c r="O133" s="209">
        <f>_xlfn.DAYS(About!$A$3,'Core Indicators'!GW133)</f>
        <v>103</v>
      </c>
      <c r="P133" s="209">
        <f>_xlfn.DAYS(About!$A$3,'Core Indicators'!HE133)</f>
        <v>103</v>
      </c>
      <c r="Q133" s="209">
        <f>_xlfn.DAYS(About!$A$3,'Core Indicators'!HM133)</f>
        <v>103</v>
      </c>
      <c r="R133" s="209">
        <f>_xlfn.DAYS(About!$A$3,'Core Indicators'!HU133)</f>
        <v>103</v>
      </c>
      <c r="S133" s="209">
        <f>_xlfn.DAYS(About!$A$3,'Core Indicators'!IC133)</f>
        <v>103</v>
      </c>
      <c r="T133" s="209">
        <f>_xlfn.DAYS(About!$A$3,'Core Indicators'!IK133)</f>
        <v>103</v>
      </c>
      <c r="U133" s="209">
        <f>_xlfn.DAYS(About!$A$3,'Core Indicators'!IS133)</f>
        <v>103</v>
      </c>
      <c r="V133" s="209">
        <f t="shared" si="4"/>
        <v>878.4</v>
      </c>
    </row>
    <row r="134" spans="1:22" x14ac:dyDescent="0.25">
      <c r="A134" s="208" t="str">
        <f>Lists!C:C</f>
        <v>TZA002</v>
      </c>
      <c r="B134" s="209">
        <f>_xlfn.DAYS(About!$A$3,'Core Indicators'!U134)</f>
        <v>204</v>
      </c>
      <c r="C134" s="209">
        <f>_xlfn.DAYS(About!$A$3,'Core Indicators'!AC134)</f>
        <v>204</v>
      </c>
      <c r="D134" s="209">
        <f>_xlfn.DAYS(About!$A$3,'Core Indicators'!AK134)</f>
        <v>204</v>
      </c>
      <c r="E134" s="209">
        <f>_xlfn.DAYS(About!$A$3,'Core Indicators'!AS134)</f>
        <v>1</v>
      </c>
      <c r="F134" s="209">
        <f>_xlfn.DAYS(About!$A$3,'Core Indicators'!BQ134)</f>
        <v>1</v>
      </c>
      <c r="G134" s="209">
        <f>_xlfn.DAYS(About!$A$3,'Core Indicators'!DM134)</f>
        <v>1</v>
      </c>
      <c r="H134" s="209">
        <f>_xlfn.DAYS(About!$A$3,'Core Indicators'!DU134)</f>
        <v>1</v>
      </c>
      <c r="I134" s="209">
        <f>_xlfn.DAYS(About!$A$3,'Core Indicators'!EC134)</f>
        <v>1</v>
      </c>
      <c r="J134" s="209">
        <f>_xlfn.DAYS(About!$A$3,'Core Indicators'!EK134)</f>
        <v>1</v>
      </c>
      <c r="K134" s="209">
        <f>_xlfn.DAYS(About!$A$3,'Core Indicators'!ES134)</f>
        <v>1</v>
      </c>
      <c r="L134" s="209">
        <f>_xlfn.DAYS(About!$A$3,'Core Indicators'!FI134)</f>
        <v>204</v>
      </c>
      <c r="M134" s="209">
        <f>_xlfn.DAYS(About!$A$3,'Core Indicators'!GG134)</f>
        <v>96</v>
      </c>
      <c r="N134" s="209">
        <f>_xlfn.DAYS(About!$A$3,'Core Indicators'!GO134)</f>
        <v>96</v>
      </c>
      <c r="O134" s="209">
        <f>_xlfn.DAYS(About!$A$3,'Core Indicators'!GW134)</f>
        <v>96</v>
      </c>
      <c r="P134" s="209">
        <f>_xlfn.DAYS(About!$A$3,'Core Indicators'!HE134)</f>
        <v>96</v>
      </c>
      <c r="Q134" s="209">
        <f>_xlfn.DAYS(About!$A$3,'Core Indicators'!HM134)</f>
        <v>96</v>
      </c>
      <c r="R134" s="209">
        <f>_xlfn.DAYS(About!$A$3,'Core Indicators'!HU134)</f>
        <v>96</v>
      </c>
      <c r="S134" s="209">
        <f>_xlfn.DAYS(About!$A$3,'Core Indicators'!IC134)</f>
        <v>96</v>
      </c>
      <c r="T134" s="209">
        <f>_xlfn.DAYS(About!$A$3,'Core Indicators'!IK134)</f>
        <v>96</v>
      </c>
      <c r="U134" s="209">
        <f>_xlfn.DAYS(About!$A$3,'Core Indicators'!IS134)</f>
        <v>96</v>
      </c>
      <c r="V134" s="209">
        <f t="shared" si="4"/>
        <v>51.1</v>
      </c>
    </row>
    <row r="135" spans="1:22" x14ac:dyDescent="0.25">
      <c r="A135" s="208" t="str">
        <f>Lists!C:C</f>
        <v>UGA005</v>
      </c>
      <c r="B135" s="209">
        <f>_xlfn.DAYS(About!$A$3,'Core Indicators'!U135)</f>
        <v>794</v>
      </c>
      <c r="C135" s="209">
        <f>_xlfn.DAYS(About!$A$3,'Core Indicators'!AC135)</f>
        <v>136</v>
      </c>
      <c r="D135" s="209">
        <f>_xlfn.DAYS(About!$A$3,'Core Indicators'!AK135)</f>
        <v>136</v>
      </c>
      <c r="E135" s="209">
        <f>_xlfn.DAYS(About!$A$3,'Core Indicators'!AS135)</f>
        <v>136</v>
      </c>
      <c r="F135" s="209">
        <f>_xlfn.DAYS(About!$A$3,'Core Indicators'!BQ135)</f>
        <v>605</v>
      </c>
      <c r="G135" s="209">
        <f>_xlfn.DAYS(About!$A$3,'Core Indicators'!DM135)</f>
        <v>136</v>
      </c>
      <c r="H135" s="209">
        <f>_xlfn.DAYS(About!$A$3,'Core Indicators'!DU135)</f>
        <v>136</v>
      </c>
      <c r="I135" s="209">
        <f>_xlfn.DAYS(About!$A$3,'Core Indicators'!EC135)</f>
        <v>136</v>
      </c>
      <c r="J135" s="209">
        <f>_xlfn.DAYS(About!$A$3,'Core Indicators'!EK135)</f>
        <v>136</v>
      </c>
      <c r="K135" s="209">
        <f>_xlfn.DAYS(About!$A$3,'Core Indicators'!ES135)</f>
        <v>136</v>
      </c>
      <c r="L135" s="209">
        <f>_xlfn.DAYS(About!$A$3,'Core Indicators'!FI135)</f>
        <v>553</v>
      </c>
      <c r="M135" s="209">
        <f>_xlfn.DAYS(About!$A$3,'Core Indicators'!GG135)</f>
        <v>94</v>
      </c>
      <c r="N135" s="209">
        <f>_xlfn.DAYS(About!$A$3,'Core Indicators'!GO135)</f>
        <v>94</v>
      </c>
      <c r="O135" s="209">
        <f>_xlfn.DAYS(About!$A$3,'Core Indicators'!GW135)</f>
        <v>94</v>
      </c>
      <c r="P135" s="209">
        <f>_xlfn.DAYS(About!$A$3,'Core Indicators'!HE135)</f>
        <v>94</v>
      </c>
      <c r="Q135" s="209">
        <f>_xlfn.DAYS(About!$A$3,'Core Indicators'!HM135)</f>
        <v>94</v>
      </c>
      <c r="R135" s="209">
        <f>_xlfn.DAYS(About!$A$3,'Core Indicators'!HU135)</f>
        <v>94</v>
      </c>
      <c r="S135" s="209">
        <f>_xlfn.DAYS(About!$A$3,'Core Indicators'!IC135)</f>
        <v>94</v>
      </c>
      <c r="T135" s="209">
        <f>_xlfn.DAYS(About!$A$3,'Core Indicators'!IK135)</f>
        <v>94</v>
      </c>
      <c r="U135" s="209">
        <f>_xlfn.DAYS(About!$A$3,'Core Indicators'!IS135)</f>
        <v>94</v>
      </c>
      <c r="V135" s="209">
        <f t="shared" si="4"/>
        <v>220.4</v>
      </c>
    </row>
    <row r="136" spans="1:22" x14ac:dyDescent="0.25">
      <c r="A136" s="208" t="str">
        <f>Lists!C:C</f>
        <v>UKR002</v>
      </c>
      <c r="B136" s="209">
        <f>_xlfn.DAYS(About!$A$3,'Core Indicators'!U136)</f>
        <v>1081</v>
      </c>
      <c r="C136" s="209">
        <f>_xlfn.DAYS(About!$A$3,'Core Indicators'!AC136)</f>
        <v>672</v>
      </c>
      <c r="D136" s="209">
        <f>_xlfn.DAYS(About!$A$3,'Core Indicators'!AK136)</f>
        <v>672</v>
      </c>
      <c r="E136" s="209">
        <f>_xlfn.DAYS(About!$A$3,'Core Indicators'!AS136)</f>
        <v>322</v>
      </c>
      <c r="F136" s="209">
        <f>_xlfn.DAYS(About!$A$3,'Core Indicators'!BQ136)</f>
        <v>306</v>
      </c>
      <c r="G136" s="209">
        <f>_xlfn.DAYS(About!$A$3,'Core Indicators'!DM136)</f>
        <v>322</v>
      </c>
      <c r="H136" s="209">
        <f>_xlfn.DAYS(About!$A$3,'Core Indicators'!DU136)</f>
        <v>322</v>
      </c>
      <c r="I136" s="209">
        <f>_xlfn.DAYS(About!$A$3,'Core Indicators'!EC136)</f>
        <v>322</v>
      </c>
      <c r="J136" s="209">
        <f>_xlfn.DAYS(About!$A$3,'Core Indicators'!EK136)</f>
        <v>322</v>
      </c>
      <c r="K136" s="209">
        <f>_xlfn.DAYS(About!$A$3,'Core Indicators'!ES136)</f>
        <v>322</v>
      </c>
      <c r="L136" s="209">
        <f>_xlfn.DAYS(About!$A$3,'Core Indicators'!FI136)</f>
        <v>672</v>
      </c>
      <c r="M136" s="209">
        <f>_xlfn.DAYS(About!$A$3,'Core Indicators'!GG136)</f>
        <v>96</v>
      </c>
      <c r="N136" s="209">
        <f>_xlfn.DAYS(About!$A$3,'Core Indicators'!GO136)</f>
        <v>96</v>
      </c>
      <c r="O136" s="209">
        <f>_xlfn.DAYS(About!$A$3,'Core Indicators'!GW136)</f>
        <v>96</v>
      </c>
      <c r="P136" s="209">
        <f>_xlfn.DAYS(About!$A$3,'Core Indicators'!HE136)</f>
        <v>96</v>
      </c>
      <c r="Q136" s="209">
        <f>_xlfn.DAYS(About!$A$3,'Core Indicators'!HM136)</f>
        <v>96</v>
      </c>
      <c r="R136" s="209">
        <f>_xlfn.DAYS(About!$A$3,'Core Indicators'!HU136)</f>
        <v>96</v>
      </c>
      <c r="S136" s="209">
        <f>_xlfn.DAYS(About!$A$3,'Core Indicators'!IC136)</f>
        <v>96</v>
      </c>
      <c r="T136" s="209">
        <f>_xlfn.DAYS(About!$A$3,'Core Indicators'!IK136)</f>
        <v>96</v>
      </c>
      <c r="U136" s="209">
        <f>_xlfn.DAYS(About!$A$3,'Core Indicators'!IS136)</f>
        <v>96</v>
      </c>
      <c r="V136" s="209">
        <f t="shared" si="4"/>
        <v>367.8</v>
      </c>
    </row>
    <row r="137" spans="1:22" x14ac:dyDescent="0.25">
      <c r="A137" s="208" t="str">
        <f>Lists!C:C</f>
        <v>VEN001</v>
      </c>
      <c r="B137" s="209">
        <f>_xlfn.DAYS(About!$A$3,'Core Indicators'!U137)</f>
        <v>481</v>
      </c>
      <c r="C137" s="209">
        <f>_xlfn.DAYS(About!$A$3,'Core Indicators'!AC137)</f>
        <v>368</v>
      </c>
      <c r="D137" s="209">
        <f>_xlfn.DAYS(About!$A$3,'Core Indicators'!AK137)</f>
        <v>368</v>
      </c>
      <c r="E137" s="209">
        <f>_xlfn.DAYS(About!$A$3,'Core Indicators'!AS137)</f>
        <v>368</v>
      </c>
      <c r="F137" s="209">
        <f>_xlfn.DAYS(About!$A$3,'Core Indicators'!BQ137)</f>
        <v>725</v>
      </c>
      <c r="G137" s="209">
        <f>_xlfn.DAYS(About!$A$3,'Core Indicators'!DM137)</f>
        <v>368</v>
      </c>
      <c r="H137" s="209">
        <f>_xlfn.DAYS(About!$A$3,'Core Indicators'!DU137)</f>
        <v>368</v>
      </c>
      <c r="I137" s="209">
        <f>_xlfn.DAYS(About!$A$3,'Core Indicators'!EC137)</f>
        <v>368</v>
      </c>
      <c r="J137" s="209">
        <f>_xlfn.DAYS(About!$A$3,'Core Indicators'!EK137)</f>
        <v>452</v>
      </c>
      <c r="K137" s="209">
        <f>_xlfn.DAYS(About!$A$3,'Core Indicators'!ES137)</f>
        <v>452</v>
      </c>
      <c r="L137" s="209">
        <f>_xlfn.DAYS(About!$A$3,'Core Indicators'!FI137)</f>
        <v>948</v>
      </c>
      <c r="M137" s="209">
        <f>_xlfn.DAYS(About!$A$3,'Core Indicators'!GG137)</f>
        <v>103</v>
      </c>
      <c r="N137" s="209">
        <f>_xlfn.DAYS(About!$A$3,'Core Indicators'!GO137)</f>
        <v>103</v>
      </c>
      <c r="O137" s="209">
        <f>_xlfn.DAYS(About!$A$3,'Core Indicators'!GW137)</f>
        <v>103</v>
      </c>
      <c r="P137" s="209">
        <f>_xlfn.DAYS(About!$A$3,'Core Indicators'!HE137)</f>
        <v>103</v>
      </c>
      <c r="Q137" s="209">
        <f>_xlfn.DAYS(About!$A$3,'Core Indicators'!HM137)</f>
        <v>103</v>
      </c>
      <c r="R137" s="209">
        <f>_xlfn.DAYS(About!$A$3,'Core Indicators'!HU137)</f>
        <v>103</v>
      </c>
      <c r="S137" s="209">
        <f>_xlfn.DAYS(About!$A$3,'Core Indicators'!IC137)</f>
        <v>103</v>
      </c>
      <c r="T137" s="209">
        <f>_xlfn.DAYS(About!$A$3,'Core Indicators'!IK137)</f>
        <v>103</v>
      </c>
      <c r="U137" s="209">
        <f>_xlfn.DAYS(About!$A$3,'Core Indicators'!IS137)</f>
        <v>103</v>
      </c>
      <c r="V137" s="209">
        <f t="shared" si="4"/>
        <v>452</v>
      </c>
    </row>
    <row r="138" spans="1:22" x14ac:dyDescent="0.25">
      <c r="A138" s="208" t="str">
        <f>Lists!C:C</f>
        <v>YEM001</v>
      </c>
      <c r="B138" s="209">
        <f>_xlfn.DAYS(About!$A$3,'Core Indicators'!U138)</f>
        <v>7</v>
      </c>
      <c r="C138" s="209">
        <f>_xlfn.DAYS(About!$A$3,'Core Indicators'!AC138)</f>
        <v>7</v>
      </c>
      <c r="D138" s="209">
        <f>_xlfn.DAYS(About!$A$3,'Core Indicators'!AK138)</f>
        <v>7</v>
      </c>
      <c r="E138" s="209">
        <f>_xlfn.DAYS(About!$A$3,'Core Indicators'!AS138)</f>
        <v>7</v>
      </c>
      <c r="F138" s="209">
        <f>_xlfn.DAYS(About!$A$3,'Core Indicators'!BQ138)</f>
        <v>7</v>
      </c>
      <c r="G138" s="209">
        <f>_xlfn.DAYS(About!$A$3,'Core Indicators'!DM138)</f>
        <v>7</v>
      </c>
      <c r="H138" s="209">
        <f>_xlfn.DAYS(About!$A$3,'Core Indicators'!DU138)</f>
        <v>7</v>
      </c>
      <c r="I138" s="209">
        <f>_xlfn.DAYS(About!$A$3,'Core Indicators'!EC138)</f>
        <v>7</v>
      </c>
      <c r="J138" s="209">
        <f>_xlfn.DAYS(About!$A$3,'Core Indicators'!EK138)</f>
        <v>7</v>
      </c>
      <c r="K138" s="209">
        <f>_xlfn.DAYS(About!$A$3,'Core Indicators'!ES138)</f>
        <v>7</v>
      </c>
      <c r="L138" s="209">
        <f>_xlfn.DAYS(About!$A$3,'Core Indicators'!FI138)</f>
        <v>1099</v>
      </c>
      <c r="M138" s="209">
        <f>_xlfn.DAYS(About!$A$3,'Core Indicators'!GG138)</f>
        <v>92</v>
      </c>
      <c r="N138" s="209">
        <f>_xlfn.DAYS(About!$A$3,'Core Indicators'!GO138)</f>
        <v>92</v>
      </c>
      <c r="O138" s="209">
        <f>_xlfn.DAYS(About!$A$3,'Core Indicators'!GW138)</f>
        <v>92</v>
      </c>
      <c r="P138" s="209">
        <f>_xlfn.DAYS(About!$A$3,'Core Indicators'!HE138)</f>
        <v>91</v>
      </c>
      <c r="Q138" s="209">
        <f>_xlfn.DAYS(About!$A$3,'Core Indicators'!HM138)</f>
        <v>92</v>
      </c>
      <c r="R138" s="209">
        <f>_xlfn.DAYS(About!$A$3,'Core Indicators'!HU138)</f>
        <v>91</v>
      </c>
      <c r="S138" s="209">
        <f>_xlfn.DAYS(About!$A$3,'Core Indicators'!IC138)</f>
        <v>91</v>
      </c>
      <c r="T138" s="209">
        <f>_xlfn.DAYS(About!$A$3,'Core Indicators'!IK138)</f>
        <v>91</v>
      </c>
      <c r="U138" s="209">
        <f>_xlfn.DAYS(About!$A$3,'Core Indicators'!IS138)</f>
        <v>91</v>
      </c>
      <c r="V138" s="209">
        <f t="shared" si="4"/>
        <v>124.7</v>
      </c>
    </row>
    <row r="139" spans="1:22" x14ac:dyDescent="0.25">
      <c r="A139" s="208" t="str">
        <f>Lists!C:C</f>
        <v>YEM002</v>
      </c>
      <c r="B139" s="209">
        <f>_xlfn.DAYS(About!$A$3,'Core Indicators'!U139)</f>
        <v>7</v>
      </c>
      <c r="C139" s="209">
        <f>_xlfn.DAYS(About!$A$3,'Core Indicators'!AC139)</f>
        <v>7</v>
      </c>
      <c r="D139" s="209">
        <f>_xlfn.DAYS(About!$A$3,'Core Indicators'!AK139)</f>
        <v>7</v>
      </c>
      <c r="E139" s="209">
        <f>_xlfn.DAYS(About!$A$3,'Core Indicators'!AS139)</f>
        <v>7</v>
      </c>
      <c r="F139" s="209">
        <f>_xlfn.DAYS(About!$A$3,'Core Indicators'!BQ139)</f>
        <v>7</v>
      </c>
      <c r="G139" s="209">
        <f>_xlfn.DAYS(About!$A$3,'Core Indicators'!DM139)</f>
        <v>7</v>
      </c>
      <c r="H139" s="209">
        <f>_xlfn.DAYS(About!$A$3,'Core Indicators'!DU139)</f>
        <v>7</v>
      </c>
      <c r="I139" s="209">
        <f>_xlfn.DAYS(About!$A$3,'Core Indicators'!EC139)</f>
        <v>7</v>
      </c>
      <c r="J139" s="209">
        <f>_xlfn.DAYS(About!$A$3,'Core Indicators'!EK139)</f>
        <v>7</v>
      </c>
      <c r="K139" s="209">
        <f>_xlfn.DAYS(About!$A$3,'Core Indicators'!ES139)</f>
        <v>7</v>
      </c>
      <c r="L139" s="209">
        <f>_xlfn.DAYS(About!$A$3,'Core Indicators'!FI139)</f>
        <v>1069</v>
      </c>
      <c r="M139" s="209">
        <f>_xlfn.DAYS(About!$A$3,'Core Indicators'!GG139)</f>
        <v>91</v>
      </c>
      <c r="N139" s="209">
        <f>_xlfn.DAYS(About!$A$3,'Core Indicators'!GO139)</f>
        <v>91</v>
      </c>
      <c r="O139" s="209">
        <f>_xlfn.DAYS(About!$A$3,'Core Indicators'!GW139)</f>
        <v>91</v>
      </c>
      <c r="P139" s="209">
        <f>_xlfn.DAYS(About!$A$3,'Core Indicators'!HE139)</f>
        <v>91</v>
      </c>
      <c r="Q139" s="209">
        <f>_xlfn.DAYS(About!$A$3,'Core Indicators'!HM139)</f>
        <v>91</v>
      </c>
      <c r="R139" s="209">
        <f>_xlfn.DAYS(About!$A$3,'Core Indicators'!HU139)</f>
        <v>91</v>
      </c>
      <c r="S139" s="209">
        <f>_xlfn.DAYS(About!$A$3,'Core Indicators'!IC139)</f>
        <v>91</v>
      </c>
      <c r="T139" s="209">
        <f>_xlfn.DAYS(About!$A$3,'Core Indicators'!IK139)</f>
        <v>91</v>
      </c>
      <c r="U139" s="209">
        <f>_xlfn.DAYS(About!$A$3,'Core Indicators'!IS139)</f>
        <v>91</v>
      </c>
      <c r="V139" s="209">
        <f t="shared" si="4"/>
        <v>121.6</v>
      </c>
    </row>
    <row r="140" spans="1:22" x14ac:dyDescent="0.25">
      <c r="A140" s="208" t="str">
        <f>Lists!C:C</f>
        <v>ZMB002</v>
      </c>
      <c r="B140" s="209">
        <f>_xlfn.DAYS(About!$A$3,'Core Indicators'!U140)</f>
        <v>141</v>
      </c>
      <c r="C140" s="209">
        <f>_xlfn.DAYS(About!$A$3,'Core Indicators'!AC140)</f>
        <v>71</v>
      </c>
      <c r="D140" s="209">
        <f>_xlfn.DAYS(About!$A$3,'Core Indicators'!AK140)</f>
        <v>71</v>
      </c>
      <c r="E140" s="209">
        <f>_xlfn.DAYS(About!$A$3,'Core Indicators'!AS140)</f>
        <v>885</v>
      </c>
      <c r="F140" s="209">
        <f>_xlfn.DAYS(About!$A$3,'Core Indicators'!BQ140)</f>
        <v>1</v>
      </c>
      <c r="G140" s="209">
        <f>_xlfn.DAYS(About!$A$3,'Core Indicators'!DM140)</f>
        <v>71</v>
      </c>
      <c r="H140" s="209">
        <f>_xlfn.DAYS(About!$A$3,'Core Indicators'!DU140)</f>
        <v>71</v>
      </c>
      <c r="I140" s="209">
        <f>_xlfn.DAYS(About!$A$3,'Core Indicators'!EC140)</f>
        <v>71</v>
      </c>
      <c r="J140" s="209">
        <f>_xlfn.DAYS(About!$A$3,'Core Indicators'!EK140)</f>
        <v>71</v>
      </c>
      <c r="K140" s="209">
        <f>_xlfn.DAYS(About!$A$3,'Core Indicators'!ES140)</f>
        <v>71</v>
      </c>
      <c r="L140" s="209">
        <f>_xlfn.DAYS(About!$A$3,'Core Indicators'!FI140)</f>
        <v>141</v>
      </c>
      <c r="M140" s="209">
        <f>_xlfn.DAYS(About!$A$3,'Core Indicators'!GG140)</f>
        <v>96</v>
      </c>
      <c r="N140" s="209">
        <f>_xlfn.DAYS(About!$A$3,'Core Indicators'!GO140)</f>
        <v>96</v>
      </c>
      <c r="O140" s="209">
        <f>_xlfn.DAYS(About!$A$3,'Core Indicators'!GW140)</f>
        <v>96</v>
      </c>
      <c r="P140" s="209">
        <f>_xlfn.DAYS(About!$A$3,'Core Indicators'!HE140)</f>
        <v>96</v>
      </c>
      <c r="Q140" s="209">
        <f>_xlfn.DAYS(About!$A$3,'Core Indicators'!HM140)</f>
        <v>96</v>
      </c>
      <c r="R140" s="209">
        <f>_xlfn.DAYS(About!$A$3,'Core Indicators'!HU140)</f>
        <v>96</v>
      </c>
      <c r="S140" s="209">
        <f>_xlfn.DAYS(About!$A$3,'Core Indicators'!IC140)</f>
        <v>96</v>
      </c>
      <c r="T140" s="209">
        <f>_xlfn.DAYS(About!$A$3,'Core Indicators'!IK140)</f>
        <v>96</v>
      </c>
      <c r="U140" s="209">
        <f>_xlfn.DAYS(About!$A$3,'Core Indicators'!IS140)</f>
        <v>96</v>
      </c>
      <c r="V140" s="209">
        <f t="shared" si="4"/>
        <v>154.9</v>
      </c>
    </row>
    <row r="141" spans="1:22" x14ac:dyDescent="0.25">
      <c r="A141" s="208" t="str">
        <f>Lists!C:C</f>
        <v>ZWE001</v>
      </c>
      <c r="B141" s="209">
        <f>_xlfn.DAYS(About!$A$3,'Core Indicators'!U141)</f>
        <v>208</v>
      </c>
      <c r="C141" s="209">
        <f>_xlfn.DAYS(About!$A$3,'Core Indicators'!AC141)</f>
        <v>208</v>
      </c>
      <c r="D141" s="209">
        <f>_xlfn.DAYS(About!$A$3,'Core Indicators'!AK141)</f>
        <v>35</v>
      </c>
      <c r="E141" s="209">
        <f>_xlfn.DAYS(About!$A$3,'Core Indicators'!AS141)</f>
        <v>35</v>
      </c>
      <c r="F141" s="209">
        <f>_xlfn.DAYS(About!$A$3,'Core Indicators'!BQ141)</f>
        <v>1</v>
      </c>
      <c r="G141" s="209">
        <f>_xlfn.DAYS(About!$A$3,'Core Indicators'!DM141)</f>
        <v>35</v>
      </c>
      <c r="H141" s="209">
        <f>_xlfn.DAYS(About!$A$3,'Core Indicators'!DU141)</f>
        <v>35</v>
      </c>
      <c r="I141" s="209">
        <f>_xlfn.DAYS(About!$A$3,'Core Indicators'!EC141)</f>
        <v>35</v>
      </c>
      <c r="J141" s="209">
        <f>_xlfn.DAYS(About!$A$3,'Core Indicators'!EK141)</f>
        <v>35</v>
      </c>
      <c r="K141" s="209">
        <f>_xlfn.DAYS(About!$A$3,'Core Indicators'!ES141)</f>
        <v>35</v>
      </c>
      <c r="L141" s="209">
        <f>_xlfn.DAYS(About!$A$3,'Core Indicators'!FI141)</f>
        <v>35</v>
      </c>
      <c r="M141" s="209">
        <f>_xlfn.DAYS(About!$A$3,'Core Indicators'!GG141)</f>
        <v>96</v>
      </c>
      <c r="N141" s="209">
        <f>_xlfn.DAYS(About!$A$3,'Core Indicators'!GO141)</f>
        <v>96</v>
      </c>
      <c r="O141" s="209">
        <f>_xlfn.DAYS(About!$A$3,'Core Indicators'!GW141)</f>
        <v>96</v>
      </c>
      <c r="P141" s="209">
        <f>_xlfn.DAYS(About!$A$3,'Core Indicators'!HE141)</f>
        <v>96</v>
      </c>
      <c r="Q141" s="209">
        <f>_xlfn.DAYS(About!$A$3,'Core Indicators'!HM141)</f>
        <v>96</v>
      </c>
      <c r="R141" s="209">
        <f>_xlfn.DAYS(About!$A$3,'Core Indicators'!HU141)</f>
        <v>96</v>
      </c>
      <c r="S141" s="209">
        <f>_xlfn.DAYS(About!$A$3,'Core Indicators'!IC141)</f>
        <v>96</v>
      </c>
      <c r="T141" s="209">
        <f>_xlfn.DAYS(About!$A$3,'Core Indicators'!IK141)</f>
        <v>96</v>
      </c>
      <c r="U141" s="209">
        <f>_xlfn.DAYS(About!$A$3,'Core Indicators'!IS141)</f>
        <v>96</v>
      </c>
      <c r="V141" s="209">
        <f t="shared" si="4"/>
        <v>37.700000000000003</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1" customFormat="1" ht="15" customHeight="1" x14ac:dyDescent="0.3">
      <c r="A1" s="294"/>
      <c r="B1" s="318"/>
      <c r="C1" s="318"/>
      <c r="D1" s="318"/>
      <c r="E1" s="318"/>
      <c r="F1" s="318"/>
      <c r="G1" s="318"/>
      <c r="H1" s="318"/>
      <c r="I1" s="318"/>
      <c r="J1" s="318"/>
    </row>
    <row r="2" spans="1:10" ht="15.75" customHeight="1" thickBot="1" x14ac:dyDescent="0.3">
      <c r="A2" s="111" t="s">
        <v>7576</v>
      </c>
      <c r="B2" s="111" t="s">
        <v>7577</v>
      </c>
      <c r="C2" s="111" t="s">
        <v>7578</v>
      </c>
      <c r="D2" s="111" t="s">
        <v>7579</v>
      </c>
      <c r="E2" s="111" t="s">
        <v>7580</v>
      </c>
      <c r="F2" s="111" t="s">
        <v>7581</v>
      </c>
      <c r="G2" s="111" t="s">
        <v>7582</v>
      </c>
      <c r="H2" s="111" t="s">
        <v>7583</v>
      </c>
      <c r="I2" s="111" t="s">
        <v>7584</v>
      </c>
      <c r="J2" s="111" t="s">
        <v>7585</v>
      </c>
    </row>
    <row r="3" spans="1:10" ht="63.75" customHeight="1" x14ac:dyDescent="0.25">
      <c r="A3" s="107" t="s">
        <v>7586</v>
      </c>
      <c r="B3" s="31" t="s">
        <v>7078</v>
      </c>
      <c r="C3" s="31" t="s">
        <v>7098</v>
      </c>
      <c r="D3" s="31" t="s">
        <v>7574</v>
      </c>
      <c r="E3" s="31" t="s">
        <v>7587</v>
      </c>
      <c r="F3" s="31" t="s">
        <v>7588</v>
      </c>
      <c r="G3" s="31"/>
      <c r="H3" s="31" t="s">
        <v>7589</v>
      </c>
      <c r="I3" s="31"/>
      <c r="J3" s="112"/>
    </row>
    <row r="4" spans="1:10" ht="63.75" customHeight="1" x14ac:dyDescent="0.25">
      <c r="A4" s="107" t="s">
        <v>7586</v>
      </c>
      <c r="B4" s="31" t="s">
        <v>7078</v>
      </c>
      <c r="C4" s="31" t="s">
        <v>7098</v>
      </c>
      <c r="D4" s="31" t="s">
        <v>7590</v>
      </c>
      <c r="E4" s="112" t="s">
        <v>7591</v>
      </c>
      <c r="F4" s="31" t="s">
        <v>7588</v>
      </c>
      <c r="G4" s="31"/>
      <c r="H4" s="31" t="s">
        <v>7589</v>
      </c>
      <c r="I4" s="31"/>
      <c r="J4" s="112"/>
    </row>
    <row r="5" spans="1:10" ht="63.75" customHeight="1" x14ac:dyDescent="0.25">
      <c r="A5" s="107" t="s">
        <v>7586</v>
      </c>
      <c r="B5" s="31" t="s">
        <v>7078</v>
      </c>
      <c r="C5" s="31" t="s">
        <v>7102</v>
      </c>
      <c r="D5" s="112" t="s">
        <v>7190</v>
      </c>
      <c r="E5" s="112" t="s">
        <v>7592</v>
      </c>
      <c r="F5" s="31" t="s">
        <v>7588</v>
      </c>
      <c r="G5" s="31"/>
      <c r="H5" s="31" t="s">
        <v>7593</v>
      </c>
      <c r="I5" s="31"/>
      <c r="J5" s="112"/>
    </row>
    <row r="6" spans="1:10" ht="63.75" customHeight="1" x14ac:dyDescent="0.25">
      <c r="A6" s="107" t="s">
        <v>7586</v>
      </c>
      <c r="B6" s="31" t="s">
        <v>7078</v>
      </c>
      <c r="C6" s="31" t="s">
        <v>7102</v>
      </c>
      <c r="D6" s="112" t="s">
        <v>7594</v>
      </c>
      <c r="E6" s="112" t="s">
        <v>7595</v>
      </c>
      <c r="F6" s="31" t="s">
        <v>7588</v>
      </c>
      <c r="G6" s="31"/>
      <c r="H6" s="31" t="s">
        <v>7593</v>
      </c>
      <c r="I6" s="31"/>
      <c r="J6" s="112"/>
    </row>
    <row r="7" spans="1:10" ht="63.75" customHeight="1" x14ac:dyDescent="0.25">
      <c r="A7" s="107" t="s">
        <v>7586</v>
      </c>
      <c r="B7" s="112" t="s">
        <v>7596</v>
      </c>
      <c r="C7" s="112" t="s">
        <v>43</v>
      </c>
      <c r="D7" s="112" t="s">
        <v>43</v>
      </c>
      <c r="E7" s="112" t="s">
        <v>6300</v>
      </c>
      <c r="F7" s="31" t="s">
        <v>7588</v>
      </c>
      <c r="G7" s="31"/>
      <c r="H7" s="31" t="s">
        <v>7597</v>
      </c>
      <c r="I7" s="31"/>
      <c r="J7" s="112"/>
    </row>
    <row r="8" spans="1:10" ht="63.75" customHeight="1" x14ac:dyDescent="0.25">
      <c r="A8" s="107" t="s">
        <v>7586</v>
      </c>
      <c r="B8" s="112" t="s">
        <v>7596</v>
      </c>
      <c r="C8" s="112" t="s">
        <v>43</v>
      </c>
      <c r="D8" s="112" t="s">
        <v>7598</v>
      </c>
      <c r="E8" s="112" t="s">
        <v>7599</v>
      </c>
      <c r="F8" s="31" t="s">
        <v>7588</v>
      </c>
      <c r="G8" s="31"/>
      <c r="H8" s="31" t="s">
        <v>7597</v>
      </c>
      <c r="I8" s="31"/>
      <c r="J8" s="112"/>
    </row>
    <row r="9" spans="1:10" ht="63.75" customHeight="1" x14ac:dyDescent="0.25">
      <c r="A9" s="107" t="s">
        <v>7586</v>
      </c>
      <c r="B9" s="112" t="s">
        <v>7596</v>
      </c>
      <c r="C9" s="112" t="s">
        <v>7113</v>
      </c>
      <c r="D9" s="112" t="s">
        <v>723</v>
      </c>
      <c r="E9" s="112" t="s">
        <v>7191</v>
      </c>
      <c r="F9" s="31" t="s">
        <v>7588</v>
      </c>
      <c r="G9" s="31"/>
      <c r="H9" s="31" t="s">
        <v>7600</v>
      </c>
      <c r="I9" s="31"/>
      <c r="J9" s="112"/>
    </row>
    <row r="10" spans="1:10" ht="63.75" customHeight="1" x14ac:dyDescent="0.25">
      <c r="A10" s="107" t="s">
        <v>7586</v>
      </c>
      <c r="B10" s="112" t="s">
        <v>7596</v>
      </c>
      <c r="C10" s="112" t="s">
        <v>7113</v>
      </c>
      <c r="D10" s="112" t="s">
        <v>7601</v>
      </c>
      <c r="E10" s="112" t="s">
        <v>7602</v>
      </c>
      <c r="F10" s="31" t="s">
        <v>7588</v>
      </c>
      <c r="G10" s="31"/>
      <c r="H10" s="31" t="s">
        <v>7600</v>
      </c>
      <c r="I10" s="31"/>
      <c r="J10" s="112"/>
    </row>
    <row r="11" spans="1:10" ht="25.5" hidden="1" customHeight="1" x14ac:dyDescent="0.25">
      <c r="A11" s="107" t="s">
        <v>7586</v>
      </c>
      <c r="B11" s="112" t="s">
        <v>7596</v>
      </c>
      <c r="C11" s="112" t="s">
        <v>7113</v>
      </c>
      <c r="D11" s="112" t="s">
        <v>7603</v>
      </c>
      <c r="E11" s="112" t="s">
        <v>7604</v>
      </c>
      <c r="F11" s="112"/>
      <c r="G11" s="31"/>
      <c r="H11" s="31" t="s">
        <v>7605</v>
      </c>
      <c r="I11" s="31"/>
      <c r="J11" s="112"/>
    </row>
    <row r="12" spans="1:10" ht="63.75" customHeight="1" x14ac:dyDescent="0.25">
      <c r="A12" s="107" t="s">
        <v>7586</v>
      </c>
      <c r="B12" s="112" t="s">
        <v>7596</v>
      </c>
      <c r="C12" s="112" t="s">
        <v>7113</v>
      </c>
      <c r="D12" s="112" t="s">
        <v>7606</v>
      </c>
      <c r="E12" s="112" t="s">
        <v>7194</v>
      </c>
      <c r="F12" s="31" t="s">
        <v>7588</v>
      </c>
      <c r="G12" s="31"/>
      <c r="H12" s="31" t="s">
        <v>7605</v>
      </c>
      <c r="I12" s="31"/>
      <c r="J12" s="112"/>
    </row>
    <row r="13" spans="1:10" ht="63.75" customHeight="1" x14ac:dyDescent="0.25">
      <c r="A13" s="107" t="s">
        <v>7586</v>
      </c>
      <c r="B13" s="112" t="s">
        <v>7596</v>
      </c>
      <c r="C13" s="112" t="s">
        <v>7113</v>
      </c>
      <c r="D13" s="112" t="s">
        <v>7111</v>
      </c>
      <c r="E13" s="112" t="s">
        <v>7607</v>
      </c>
      <c r="F13" s="31" t="s">
        <v>7588</v>
      </c>
      <c r="G13" s="31"/>
      <c r="H13" s="31" t="s">
        <v>7605</v>
      </c>
      <c r="I13" s="31"/>
      <c r="J13" s="112"/>
    </row>
    <row r="14" spans="1:10" ht="25.5" hidden="1" customHeight="1" x14ac:dyDescent="0.25">
      <c r="A14" s="107" t="s">
        <v>7586</v>
      </c>
      <c r="B14" s="112" t="s">
        <v>7608</v>
      </c>
      <c r="C14" s="112" t="s">
        <v>7609</v>
      </c>
      <c r="D14" s="112" t="s">
        <v>7195</v>
      </c>
      <c r="E14" s="112" t="s">
        <v>7610</v>
      </c>
      <c r="F14" s="112"/>
      <c r="G14" s="31"/>
      <c r="H14" s="31" t="s">
        <v>7611</v>
      </c>
      <c r="I14" s="31"/>
      <c r="J14" s="112"/>
    </row>
    <row r="15" spans="1:10" ht="25.5" hidden="1" customHeight="1" x14ac:dyDescent="0.25">
      <c r="A15" s="107" t="s">
        <v>7586</v>
      </c>
      <c r="B15" s="112" t="s">
        <v>7608</v>
      </c>
      <c r="C15" s="112" t="s">
        <v>7609</v>
      </c>
      <c r="D15" s="112" t="s">
        <v>7196</v>
      </c>
      <c r="E15" s="112" t="s">
        <v>7612</v>
      </c>
      <c r="F15" s="112"/>
      <c r="G15" s="31"/>
      <c r="H15" s="31" t="s">
        <v>7611</v>
      </c>
      <c r="I15" s="31"/>
      <c r="J15" s="112"/>
    </row>
    <row r="16" spans="1:10" ht="25.5" hidden="1" customHeight="1" x14ac:dyDescent="0.25">
      <c r="A16" s="107" t="s">
        <v>7586</v>
      </c>
      <c r="B16" s="112" t="s">
        <v>7608</v>
      </c>
      <c r="C16" s="112" t="s">
        <v>7613</v>
      </c>
      <c r="D16" s="112" t="s">
        <v>7614</v>
      </c>
      <c r="E16" s="112" t="s">
        <v>7615</v>
      </c>
      <c r="F16" s="112"/>
      <c r="G16" s="31"/>
      <c r="H16" s="31"/>
      <c r="I16" s="31"/>
      <c r="J16" s="112"/>
    </row>
    <row r="17" spans="1:10" ht="25.5" customHeight="1" x14ac:dyDescent="0.25">
      <c r="A17" s="113" t="s">
        <v>7080</v>
      </c>
      <c r="B17" s="112" t="s">
        <v>7081</v>
      </c>
      <c r="C17" s="112"/>
      <c r="D17" s="112" t="s">
        <v>7616</v>
      </c>
      <c r="E17" s="112"/>
      <c r="F17" s="112" t="s">
        <v>7617</v>
      </c>
      <c r="G17" s="112"/>
      <c r="H17" s="112" t="s">
        <v>7618</v>
      </c>
      <c r="I17" s="112"/>
      <c r="J17" s="112"/>
    </row>
    <row r="18" spans="1:10" ht="51" customHeight="1" x14ac:dyDescent="0.25">
      <c r="A18" s="113" t="s">
        <v>7080</v>
      </c>
      <c r="B18" s="112" t="s">
        <v>7082</v>
      </c>
      <c r="C18" s="112" t="s">
        <v>7619</v>
      </c>
      <c r="D18" s="112" t="s">
        <v>7122</v>
      </c>
      <c r="E18" s="112" t="s">
        <v>7620</v>
      </c>
      <c r="F18" s="112" t="s">
        <v>7617</v>
      </c>
      <c r="G18" s="112"/>
      <c r="H18" s="112" t="s">
        <v>7618</v>
      </c>
      <c r="I18" s="112"/>
      <c r="J18" s="112"/>
    </row>
    <row r="19" spans="1:10" ht="76.5" customHeight="1" x14ac:dyDescent="0.25">
      <c r="A19" s="113" t="s">
        <v>7080</v>
      </c>
      <c r="B19" s="112" t="s">
        <v>7082</v>
      </c>
      <c r="C19" s="112" t="s">
        <v>7621</v>
      </c>
      <c r="D19" s="112" t="s">
        <v>7123</v>
      </c>
      <c r="E19" s="112" t="s">
        <v>7622</v>
      </c>
      <c r="F19" s="112" t="s">
        <v>7617</v>
      </c>
      <c r="G19" s="112"/>
      <c r="H19" s="112" t="s">
        <v>7618</v>
      </c>
      <c r="I19" s="112"/>
      <c r="J19" s="112"/>
    </row>
    <row r="20" spans="1:10" ht="127.5" customHeight="1" x14ac:dyDescent="0.25">
      <c r="A20" s="113" t="s">
        <v>7080</v>
      </c>
      <c r="B20" s="112" t="s">
        <v>7082</v>
      </c>
      <c r="C20" s="112" t="s">
        <v>7623</v>
      </c>
      <c r="D20" s="112" t="s">
        <v>7124</v>
      </c>
      <c r="E20" s="112" t="s">
        <v>7624</v>
      </c>
      <c r="F20" s="112" t="s">
        <v>7617</v>
      </c>
      <c r="G20" s="112"/>
      <c r="H20" s="112" t="s">
        <v>7618</v>
      </c>
      <c r="I20" s="112"/>
      <c r="J20" s="112"/>
    </row>
    <row r="21" spans="1:10" ht="114.75" customHeight="1" x14ac:dyDescent="0.25">
      <c r="A21" s="113" t="s">
        <v>7080</v>
      </c>
      <c r="B21" s="112" t="s">
        <v>7082</v>
      </c>
      <c r="C21" s="112" t="s">
        <v>7625</v>
      </c>
      <c r="D21" s="112" t="s">
        <v>7125</v>
      </c>
      <c r="E21" s="112" t="s">
        <v>7626</v>
      </c>
      <c r="F21" s="112" t="s">
        <v>7617</v>
      </c>
      <c r="G21" s="112"/>
      <c r="H21" s="112" t="s">
        <v>7618</v>
      </c>
      <c r="I21" s="112"/>
      <c r="J21" s="112"/>
    </row>
    <row r="22" spans="1:10" ht="89.25" customHeight="1" x14ac:dyDescent="0.25">
      <c r="A22" s="113" t="s">
        <v>7080</v>
      </c>
      <c r="B22" s="112" t="s">
        <v>7082</v>
      </c>
      <c r="C22" s="112" t="s">
        <v>7627</v>
      </c>
      <c r="D22" s="112" t="s">
        <v>7126</v>
      </c>
      <c r="E22" s="112" t="s">
        <v>7628</v>
      </c>
      <c r="F22" s="112" t="s">
        <v>7617</v>
      </c>
      <c r="G22" s="112"/>
      <c r="H22" s="112" t="s">
        <v>7618</v>
      </c>
      <c r="I22" s="112"/>
      <c r="J22" s="112"/>
    </row>
    <row r="23" spans="1:10" ht="102" customHeight="1" x14ac:dyDescent="0.25">
      <c r="A23" s="114" t="s">
        <v>7083</v>
      </c>
      <c r="B23" s="112" t="s">
        <v>7084</v>
      </c>
      <c r="C23" s="112" t="s">
        <v>7629</v>
      </c>
      <c r="D23" s="112" t="s">
        <v>7132</v>
      </c>
      <c r="E23" s="112" t="s">
        <v>7630</v>
      </c>
      <c r="F23" s="112"/>
      <c r="G23" s="112"/>
      <c r="H23" s="112" t="s">
        <v>7631</v>
      </c>
      <c r="I23" s="112" t="s">
        <v>7632</v>
      </c>
      <c r="J23" s="112" t="s">
        <v>7633</v>
      </c>
    </row>
    <row r="24" spans="1:10" ht="89.25" customHeight="1" x14ac:dyDescent="0.25">
      <c r="A24" s="114" t="s">
        <v>7083</v>
      </c>
      <c r="B24" s="112" t="s">
        <v>7084</v>
      </c>
      <c r="C24" s="112" t="s">
        <v>7629</v>
      </c>
      <c r="D24" s="112" t="s">
        <v>7634</v>
      </c>
      <c r="E24" s="112" t="s">
        <v>7635</v>
      </c>
      <c r="F24" s="112"/>
      <c r="G24" s="112"/>
      <c r="H24" s="112" t="s">
        <v>7636</v>
      </c>
      <c r="I24" s="112" t="s">
        <v>7637</v>
      </c>
      <c r="J24" s="115" t="s">
        <v>7638</v>
      </c>
    </row>
    <row r="25" spans="1:10" ht="76.5" customHeight="1" x14ac:dyDescent="0.25">
      <c r="A25" s="114" t="s">
        <v>7083</v>
      </c>
      <c r="B25" s="112" t="s">
        <v>7084</v>
      </c>
      <c r="C25" s="112" t="s">
        <v>7639</v>
      </c>
      <c r="D25" s="112" t="s">
        <v>7217</v>
      </c>
      <c r="E25" s="112" t="s">
        <v>7640</v>
      </c>
      <c r="F25" s="112"/>
      <c r="G25" s="112"/>
      <c r="H25" s="112" t="s">
        <v>7641</v>
      </c>
      <c r="I25" s="112" t="s">
        <v>7642</v>
      </c>
      <c r="J25" s="112" t="s">
        <v>7643</v>
      </c>
    </row>
    <row r="26" spans="1:10" ht="102" customHeight="1" x14ac:dyDescent="0.25">
      <c r="A26" s="114" t="s">
        <v>7083</v>
      </c>
      <c r="B26" s="112" t="s">
        <v>7084</v>
      </c>
      <c r="C26" s="112" t="s">
        <v>7639</v>
      </c>
      <c r="D26" s="112" t="s">
        <v>7128</v>
      </c>
      <c r="E26" s="112" t="s">
        <v>7644</v>
      </c>
      <c r="F26" s="112"/>
      <c r="G26" s="112"/>
      <c r="H26" s="112" t="s">
        <v>7645</v>
      </c>
      <c r="I26" s="112"/>
      <c r="J26" s="112" t="s">
        <v>7646</v>
      </c>
    </row>
    <row r="27" spans="1:10" ht="76.5" customHeight="1" x14ac:dyDescent="0.25">
      <c r="A27" s="114" t="s">
        <v>7083</v>
      </c>
      <c r="B27" s="112" t="s">
        <v>7084</v>
      </c>
      <c r="C27" s="112" t="s">
        <v>7647</v>
      </c>
      <c r="D27" s="112" t="s">
        <v>7218</v>
      </c>
      <c r="E27" s="112" t="s">
        <v>7648</v>
      </c>
      <c r="F27" s="112" t="s">
        <v>7649</v>
      </c>
      <c r="G27" s="112"/>
      <c r="H27" s="112" t="s">
        <v>7650</v>
      </c>
      <c r="I27" s="112"/>
      <c r="J27" s="112" t="s">
        <v>7651</v>
      </c>
    </row>
    <row r="28" spans="1:10" ht="63.75" customHeight="1" x14ac:dyDescent="0.25">
      <c r="A28" s="114" t="s">
        <v>7083</v>
      </c>
      <c r="B28" s="112" t="s">
        <v>7084</v>
      </c>
      <c r="C28" s="112" t="s">
        <v>7647</v>
      </c>
      <c r="D28" s="112" t="s">
        <v>7134</v>
      </c>
      <c r="E28" s="112" t="s">
        <v>7652</v>
      </c>
      <c r="F28" s="112" t="s">
        <v>7653</v>
      </c>
      <c r="G28" s="112"/>
      <c r="H28" s="112" t="s">
        <v>516</v>
      </c>
      <c r="I28" s="112"/>
      <c r="J28" s="112" t="s">
        <v>7654</v>
      </c>
    </row>
    <row r="29" spans="1:10" ht="38.25" customHeight="1" x14ac:dyDescent="0.25">
      <c r="A29" s="114" t="s">
        <v>7083</v>
      </c>
      <c r="B29" s="112" t="s">
        <v>7084</v>
      </c>
      <c r="C29" s="112" t="s">
        <v>7139</v>
      </c>
      <c r="D29" s="112" t="s">
        <v>7655</v>
      </c>
      <c r="E29" s="112" t="s">
        <v>7656</v>
      </c>
      <c r="F29" s="112"/>
      <c r="G29" s="112"/>
      <c r="H29" s="112" t="s">
        <v>7657</v>
      </c>
      <c r="I29" s="112" t="s">
        <v>7658</v>
      </c>
      <c r="J29" s="112" t="s">
        <v>7659</v>
      </c>
    </row>
    <row r="30" spans="1:10" ht="25.5" customHeight="1" x14ac:dyDescent="0.25">
      <c r="A30" s="114" t="s">
        <v>7083</v>
      </c>
      <c r="B30" s="112" t="s">
        <v>7084</v>
      </c>
      <c r="C30" s="112" t="s">
        <v>7139</v>
      </c>
      <c r="D30" s="112" t="s">
        <v>7660</v>
      </c>
      <c r="E30" s="112" t="s">
        <v>7661</v>
      </c>
      <c r="F30" s="112"/>
      <c r="G30" s="112"/>
      <c r="H30" s="112" t="s">
        <v>7662</v>
      </c>
      <c r="I30" s="112"/>
      <c r="J30" s="112"/>
    </row>
    <row r="31" spans="1:10" ht="63.75" customHeight="1" x14ac:dyDescent="0.25">
      <c r="A31" s="114" t="s">
        <v>7083</v>
      </c>
      <c r="B31" s="112" t="s">
        <v>7084</v>
      </c>
      <c r="C31" s="112" t="s">
        <v>7144</v>
      </c>
      <c r="D31" s="112" t="s">
        <v>7663</v>
      </c>
      <c r="E31" s="112" t="s">
        <v>7664</v>
      </c>
      <c r="F31" s="112"/>
      <c r="G31" s="112"/>
      <c r="H31" s="112" t="s">
        <v>7665</v>
      </c>
      <c r="I31" s="112"/>
      <c r="J31" s="112" t="s">
        <v>7666</v>
      </c>
    </row>
    <row r="32" spans="1:10" ht="102" customHeight="1" x14ac:dyDescent="0.25">
      <c r="A32" s="114" t="s">
        <v>7083</v>
      </c>
      <c r="B32" s="112" t="s">
        <v>7084</v>
      </c>
      <c r="C32" s="112" t="s">
        <v>7144</v>
      </c>
      <c r="D32" s="112" t="s">
        <v>7667</v>
      </c>
      <c r="E32" s="112" t="s">
        <v>7644</v>
      </c>
      <c r="F32" s="112"/>
      <c r="G32" s="112"/>
      <c r="H32" s="112" t="s">
        <v>7645</v>
      </c>
      <c r="I32" s="112"/>
      <c r="J32" s="112" t="s">
        <v>7646</v>
      </c>
    </row>
    <row r="33" spans="1:10" ht="51" customHeight="1" x14ac:dyDescent="0.25">
      <c r="A33" s="114" t="s">
        <v>7083</v>
      </c>
      <c r="B33" s="112" t="s">
        <v>7084</v>
      </c>
      <c r="C33" s="112" t="s">
        <v>7144</v>
      </c>
      <c r="D33" s="112" t="s">
        <v>7221</v>
      </c>
      <c r="E33" s="112" t="s">
        <v>7668</v>
      </c>
      <c r="F33" s="112"/>
      <c r="G33" s="112"/>
      <c r="H33" s="112" t="s">
        <v>7669</v>
      </c>
      <c r="I33" s="112"/>
      <c r="J33" s="112" t="s">
        <v>7670</v>
      </c>
    </row>
    <row r="34" spans="1:10" ht="51" customHeight="1" x14ac:dyDescent="0.25">
      <c r="A34" s="114" t="s">
        <v>7083</v>
      </c>
      <c r="B34" s="112" t="s">
        <v>7084</v>
      </c>
      <c r="C34" s="112" t="s">
        <v>7144</v>
      </c>
      <c r="D34" s="112" t="s">
        <v>7671</v>
      </c>
      <c r="E34" s="112" t="s">
        <v>7672</v>
      </c>
      <c r="F34" s="112" t="s">
        <v>7673</v>
      </c>
      <c r="G34" s="112"/>
      <c r="H34" s="112" t="s">
        <v>7674</v>
      </c>
      <c r="I34" s="112"/>
      <c r="J34" s="112" t="s">
        <v>7675</v>
      </c>
    </row>
    <row r="35" spans="1:10" ht="51" customHeight="1" x14ac:dyDescent="0.25">
      <c r="A35" s="114" t="s">
        <v>7083</v>
      </c>
      <c r="B35" s="112" t="s">
        <v>7085</v>
      </c>
      <c r="C35" s="112" t="s">
        <v>7146</v>
      </c>
      <c r="D35" s="112" t="s">
        <v>7676</v>
      </c>
      <c r="E35" s="112" t="s">
        <v>7677</v>
      </c>
      <c r="F35" s="112" t="s">
        <v>7678</v>
      </c>
      <c r="G35" s="112"/>
      <c r="H35" s="112" t="s">
        <v>7679</v>
      </c>
      <c r="I35" s="112"/>
      <c r="J35" s="112" t="s">
        <v>7680</v>
      </c>
    </row>
    <row r="36" spans="1:10" ht="89.25" customHeight="1" x14ac:dyDescent="0.25">
      <c r="A36" s="114" t="s">
        <v>7083</v>
      </c>
      <c r="B36" s="112" t="s">
        <v>7085</v>
      </c>
      <c r="C36" s="112" t="s">
        <v>7151</v>
      </c>
      <c r="D36" s="112" t="s">
        <v>3866</v>
      </c>
      <c r="E36" s="112" t="s">
        <v>7681</v>
      </c>
      <c r="F36" s="112"/>
      <c r="G36" s="112"/>
      <c r="H36" s="112" t="s">
        <v>7680</v>
      </c>
      <c r="I36" s="112" t="s">
        <v>7682</v>
      </c>
      <c r="J36" s="112" t="s">
        <v>7683</v>
      </c>
    </row>
    <row r="37" spans="1:10" ht="76.5" customHeight="1" x14ac:dyDescent="0.25">
      <c r="A37" s="114" t="s">
        <v>7083</v>
      </c>
      <c r="B37" s="112" t="s">
        <v>7085</v>
      </c>
      <c r="C37" s="112" t="s">
        <v>7151</v>
      </c>
      <c r="D37" s="112" t="s">
        <v>3876</v>
      </c>
      <c r="E37" s="112" t="s">
        <v>7684</v>
      </c>
      <c r="F37" s="112"/>
      <c r="G37" s="112"/>
      <c r="H37" s="112" t="s">
        <v>7680</v>
      </c>
      <c r="I37" s="112" t="s">
        <v>7682</v>
      </c>
      <c r="J37" s="112" t="s">
        <v>7683</v>
      </c>
    </row>
    <row r="38" spans="1:10" ht="51" customHeight="1" x14ac:dyDescent="0.25">
      <c r="A38" s="114" t="s">
        <v>7083</v>
      </c>
      <c r="B38" s="112" t="s">
        <v>7085</v>
      </c>
      <c r="C38" s="112" t="s">
        <v>7151</v>
      </c>
      <c r="D38" s="112" t="s">
        <v>3868</v>
      </c>
      <c r="E38" s="112" t="s">
        <v>7685</v>
      </c>
      <c r="F38" s="112"/>
      <c r="G38" s="112"/>
      <c r="H38" s="112" t="s">
        <v>7680</v>
      </c>
      <c r="I38" s="112" t="s">
        <v>7682</v>
      </c>
      <c r="J38" s="112" t="s">
        <v>7683</v>
      </c>
    </row>
    <row r="39" spans="1:10" ht="63.75" customHeight="1" x14ac:dyDescent="0.25">
      <c r="A39" s="114" t="s">
        <v>7083</v>
      </c>
      <c r="B39" s="112" t="s">
        <v>7085</v>
      </c>
      <c r="C39" s="112" t="s">
        <v>7151</v>
      </c>
      <c r="D39" s="112" t="s">
        <v>3076</v>
      </c>
      <c r="E39" s="112" t="s">
        <v>7686</v>
      </c>
      <c r="F39" s="112"/>
      <c r="G39" s="112"/>
      <c r="H39" s="112" t="s">
        <v>7680</v>
      </c>
      <c r="I39" s="112" t="s">
        <v>7682</v>
      </c>
      <c r="J39" s="112" t="s">
        <v>7683</v>
      </c>
    </row>
    <row r="40" spans="1:10" ht="51" customHeight="1" x14ac:dyDescent="0.25">
      <c r="A40" s="114" t="s">
        <v>7083</v>
      </c>
      <c r="B40" s="112" t="s">
        <v>7085</v>
      </c>
      <c r="C40" s="112" t="s">
        <v>7151</v>
      </c>
      <c r="D40" s="112" t="s">
        <v>3864</v>
      </c>
      <c r="E40" s="112" t="s">
        <v>7687</v>
      </c>
      <c r="F40" s="112"/>
      <c r="G40" s="112"/>
      <c r="H40" s="112" t="s">
        <v>7680</v>
      </c>
      <c r="I40" s="112" t="s">
        <v>7682</v>
      </c>
      <c r="J40" s="112" t="s">
        <v>7683</v>
      </c>
    </row>
    <row r="41" spans="1:10" ht="76.5" customHeight="1" x14ac:dyDescent="0.25">
      <c r="A41" s="114" t="s">
        <v>7083</v>
      </c>
      <c r="B41" s="112" t="s">
        <v>7085</v>
      </c>
      <c r="C41" s="112" t="s">
        <v>7151</v>
      </c>
      <c r="D41" s="112" t="s">
        <v>3874</v>
      </c>
      <c r="E41" s="112" t="s">
        <v>7688</v>
      </c>
      <c r="F41" s="112"/>
      <c r="G41" s="112"/>
      <c r="H41" s="112" t="s">
        <v>7680</v>
      </c>
      <c r="I41" s="112" t="s">
        <v>7682</v>
      </c>
      <c r="J41" s="112" t="s">
        <v>7683</v>
      </c>
    </row>
    <row r="42" spans="1:10" ht="51" customHeight="1" x14ac:dyDescent="0.25">
      <c r="A42" s="114" t="s">
        <v>7083</v>
      </c>
      <c r="B42" s="112" t="s">
        <v>7085</v>
      </c>
      <c r="C42" s="112" t="s">
        <v>7151</v>
      </c>
      <c r="D42" s="112" t="s">
        <v>3870</v>
      </c>
      <c r="E42" s="112" t="s">
        <v>7689</v>
      </c>
      <c r="F42" s="112"/>
      <c r="G42" s="112"/>
      <c r="H42" s="112" t="s">
        <v>7680</v>
      </c>
      <c r="I42" s="112" t="s">
        <v>7682</v>
      </c>
      <c r="J42" s="112" t="s">
        <v>7683</v>
      </c>
    </row>
    <row r="43" spans="1:10" ht="38.25" customHeight="1" x14ac:dyDescent="0.25">
      <c r="A43" s="114" t="s">
        <v>7083</v>
      </c>
      <c r="B43" s="112" t="s">
        <v>7085</v>
      </c>
      <c r="C43" s="112" t="s">
        <v>7151</v>
      </c>
      <c r="D43" s="112" t="s">
        <v>7149</v>
      </c>
      <c r="E43" s="112" t="s">
        <v>7690</v>
      </c>
      <c r="F43" s="112"/>
      <c r="G43" s="112"/>
      <c r="H43" s="112" t="s">
        <v>7680</v>
      </c>
      <c r="I43" s="112" t="s">
        <v>7682</v>
      </c>
      <c r="J43" s="112" t="s">
        <v>7683</v>
      </c>
    </row>
    <row r="44" spans="1:10" ht="76.5" customHeight="1" x14ac:dyDescent="0.25">
      <c r="A44" s="114" t="s">
        <v>7083</v>
      </c>
      <c r="B44" s="112" t="s">
        <v>7085</v>
      </c>
      <c r="C44" s="112" t="s">
        <v>7151</v>
      </c>
      <c r="D44" s="112" t="s">
        <v>3872</v>
      </c>
      <c r="E44" s="112" t="s">
        <v>7691</v>
      </c>
      <c r="F44" s="112"/>
      <c r="G44" s="112"/>
      <c r="H44" s="112" t="s">
        <v>7680</v>
      </c>
      <c r="I44" s="112" t="s">
        <v>7682</v>
      </c>
      <c r="J44" s="112" t="s">
        <v>7683</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O235"/>
  <sheetViews>
    <sheetView workbookViewId="0">
      <pane xSplit="3" topLeftCell="D1" activePane="topRight" state="frozen"/>
      <selection pane="topRight"/>
    </sheetView>
  </sheetViews>
  <sheetFormatPr defaultRowHeight="15" x14ac:dyDescent="0.25"/>
  <cols>
    <col min="1" max="1" width="25" style="216" hidden="1" customWidth="1"/>
    <col min="2" max="2" width="40" style="216" hidden="1" customWidth="1"/>
    <col min="3" max="3" width="10" style="216" customWidth="1"/>
    <col min="4" max="4" width="12" style="216" customWidth="1"/>
    <col min="5" max="41" width="10" style="216" customWidth="1"/>
  </cols>
  <sheetData>
    <row r="1" spans="1:41" x14ac:dyDescent="0.25">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row>
    <row r="2" spans="1:41" x14ac:dyDescent="0.25">
      <c r="A2" s="276" t="s">
        <v>2</v>
      </c>
      <c r="B2" s="276" t="s">
        <v>0</v>
      </c>
      <c r="C2" s="276" t="s">
        <v>1</v>
      </c>
      <c r="D2" s="276" t="s">
        <v>7692</v>
      </c>
      <c r="E2" s="277">
        <v>43466</v>
      </c>
      <c r="F2" s="277">
        <v>43497</v>
      </c>
      <c r="G2" s="277">
        <v>43525</v>
      </c>
      <c r="H2" s="277">
        <v>43556</v>
      </c>
      <c r="I2" s="277">
        <v>43586</v>
      </c>
      <c r="J2" s="277">
        <v>43617</v>
      </c>
      <c r="K2" s="277">
        <v>43647</v>
      </c>
      <c r="L2" s="277">
        <v>43678</v>
      </c>
      <c r="M2" s="277">
        <v>43709</v>
      </c>
      <c r="N2" s="277">
        <v>43739</v>
      </c>
      <c r="O2" s="277">
        <v>43770</v>
      </c>
      <c r="P2" s="277">
        <v>43800</v>
      </c>
      <c r="Q2" s="277">
        <v>43831</v>
      </c>
      <c r="R2" s="277">
        <v>43862</v>
      </c>
      <c r="S2" s="277">
        <v>43891</v>
      </c>
      <c r="T2" s="277">
        <v>43922</v>
      </c>
      <c r="U2" s="277">
        <v>43952</v>
      </c>
      <c r="V2" s="277">
        <v>43983</v>
      </c>
      <c r="W2" s="277">
        <v>44013</v>
      </c>
      <c r="X2" s="277">
        <v>44044</v>
      </c>
      <c r="Y2" s="277">
        <v>44075</v>
      </c>
      <c r="Z2" s="277">
        <v>44105</v>
      </c>
      <c r="AA2" s="277">
        <v>44136</v>
      </c>
      <c r="AB2" s="277">
        <v>44166</v>
      </c>
      <c r="AC2" s="277">
        <v>44197</v>
      </c>
      <c r="AD2" s="277">
        <v>44228</v>
      </c>
      <c r="AE2" s="277">
        <v>44256</v>
      </c>
      <c r="AF2" s="277">
        <v>44287</v>
      </c>
      <c r="AG2" s="277">
        <v>44317</v>
      </c>
      <c r="AH2" s="277">
        <v>44348</v>
      </c>
      <c r="AI2" s="277">
        <v>44378</v>
      </c>
      <c r="AJ2" s="277">
        <v>44409</v>
      </c>
      <c r="AK2" s="277">
        <v>44440</v>
      </c>
      <c r="AL2" s="277">
        <v>44470</v>
      </c>
      <c r="AM2" s="277">
        <v>44501</v>
      </c>
      <c r="AN2" s="277">
        <v>44531</v>
      </c>
      <c r="AO2" s="277">
        <v>44562</v>
      </c>
    </row>
    <row r="3" spans="1:41" x14ac:dyDescent="0.25">
      <c r="A3" t="s">
        <v>116</v>
      </c>
      <c r="B3" t="s">
        <v>114</v>
      </c>
      <c r="C3" t="s">
        <v>115</v>
      </c>
      <c r="D3" s="278" t="str">
        <f t="shared" ref="D3:D66" si="0">IF(AO3="-","-",IFERROR(IF(ROUND(AVERAGE(AM3:AO3),1)=ROUND(AVERAGE(AJ3:AL3),1),"Stable",IF(ROUND(AVERAGE(AM3:AO3),1)&lt;ROUND(AVERAGE(AJ3:AL3),1),"Decreasing",IF(ROUND(AVERAGE(AM3:AO3),1)&gt;ROUND(AVERAGE(AJ3:AL3),1),"Increasing"))),"-"))</f>
        <v>Stable</v>
      </c>
      <c r="E3" s="278">
        <v>4.4000000000000004</v>
      </c>
      <c r="F3" s="278">
        <v>4.4000000000000004</v>
      </c>
      <c r="G3" s="278">
        <v>4.4000000000000004</v>
      </c>
      <c r="H3" s="278">
        <v>4.5</v>
      </c>
      <c r="I3" s="278">
        <v>4.5</v>
      </c>
      <c r="J3" s="278">
        <v>4.5</v>
      </c>
      <c r="K3" s="278">
        <v>4.5</v>
      </c>
      <c r="L3" s="278">
        <v>4.5</v>
      </c>
      <c r="M3" s="278">
        <v>4.5</v>
      </c>
      <c r="N3" s="278">
        <v>4.4000000000000004</v>
      </c>
      <c r="O3" s="278">
        <v>4.4000000000000004</v>
      </c>
      <c r="P3" s="278">
        <v>4.4000000000000004</v>
      </c>
      <c r="Q3" s="278">
        <v>4.4000000000000004</v>
      </c>
      <c r="R3" s="278">
        <v>4.4000000000000004</v>
      </c>
      <c r="S3" s="278">
        <v>4.5</v>
      </c>
      <c r="T3" s="278">
        <v>4.5</v>
      </c>
      <c r="U3" s="278">
        <v>4.5</v>
      </c>
      <c r="V3" s="278">
        <v>4.5</v>
      </c>
      <c r="W3" s="278">
        <v>4.5</v>
      </c>
      <c r="X3" s="278">
        <v>4.5</v>
      </c>
      <c r="Y3" s="278">
        <v>4.5999999999999996</v>
      </c>
      <c r="Z3" s="278">
        <v>4.5999999999999996</v>
      </c>
      <c r="AA3" s="278">
        <v>4.5999999999999996</v>
      </c>
      <c r="AB3" s="278">
        <v>4.5999999999999996</v>
      </c>
      <c r="AC3" s="278">
        <v>4.5999999999999996</v>
      </c>
      <c r="AD3" s="278">
        <v>4.5999999999999996</v>
      </c>
      <c r="AE3" s="278">
        <v>4.5999999999999996</v>
      </c>
      <c r="AF3" s="278">
        <v>4.5999999999999996</v>
      </c>
      <c r="AG3" s="278">
        <v>4.5999999999999996</v>
      </c>
      <c r="AH3" s="278">
        <v>4.7</v>
      </c>
      <c r="AI3" s="278">
        <v>4.7</v>
      </c>
      <c r="AJ3" s="278">
        <v>4.7</v>
      </c>
      <c r="AK3" s="278">
        <v>4.7</v>
      </c>
      <c r="AL3" s="278">
        <v>4.7</v>
      </c>
      <c r="AM3" s="278">
        <v>4.7</v>
      </c>
      <c r="AN3" s="278">
        <v>4.7</v>
      </c>
      <c r="AO3" s="278">
        <f>_xlfn.IFNA(VLOOKUP(C3,'INFORM Severity - hidden'!$C$5:$G$155,5,FALSE),"-")</f>
        <v>4.7</v>
      </c>
    </row>
    <row r="4" spans="1:41" x14ac:dyDescent="0.25">
      <c r="A4"/>
      <c r="B4"/>
      <c r="C4" t="s">
        <v>7693</v>
      </c>
      <c r="D4" s="278" t="str">
        <f t="shared" si="0"/>
        <v>-</v>
      </c>
      <c r="E4" s="278">
        <v>4.0999999999999996</v>
      </c>
      <c r="F4" s="278" t="s">
        <v>7694</v>
      </c>
      <c r="G4" s="278" t="s">
        <v>7694</v>
      </c>
      <c r="H4" s="278" t="s">
        <v>7694</v>
      </c>
      <c r="I4" s="278" t="s">
        <v>7694</v>
      </c>
      <c r="J4" s="278" t="s">
        <v>7694</v>
      </c>
      <c r="K4" s="278" t="s">
        <v>7694</v>
      </c>
      <c r="L4" s="278" t="s">
        <v>7694</v>
      </c>
      <c r="M4" s="278" t="s">
        <v>7694</v>
      </c>
      <c r="N4" s="278" t="s">
        <v>7694</v>
      </c>
      <c r="O4" s="278" t="s">
        <v>7694</v>
      </c>
      <c r="P4" s="278" t="s">
        <v>7694</v>
      </c>
      <c r="Q4" s="278" t="s">
        <v>7694</v>
      </c>
      <c r="R4" s="278" t="s">
        <v>7694</v>
      </c>
      <c r="S4" s="278" t="s">
        <v>7694</v>
      </c>
      <c r="T4" s="278" t="s">
        <v>7694</v>
      </c>
      <c r="U4" s="278" t="s">
        <v>7694</v>
      </c>
      <c r="V4" s="278" t="s">
        <v>7694</v>
      </c>
      <c r="W4" s="278" t="s">
        <v>7694</v>
      </c>
      <c r="X4" s="278" t="s">
        <v>7694</v>
      </c>
      <c r="Y4" s="278" t="s">
        <v>7694</v>
      </c>
      <c r="Z4" s="278" t="s">
        <v>7694</v>
      </c>
      <c r="AA4" s="278" t="s">
        <v>7694</v>
      </c>
      <c r="AB4" s="278" t="s">
        <v>7694</v>
      </c>
      <c r="AC4" s="278" t="s">
        <v>7694</v>
      </c>
      <c r="AD4" s="278" t="s">
        <v>7694</v>
      </c>
      <c r="AE4" s="278" t="s">
        <v>7694</v>
      </c>
      <c r="AF4" s="278" t="s">
        <v>7694</v>
      </c>
      <c r="AG4" s="278" t="s">
        <v>7694</v>
      </c>
      <c r="AH4" s="278" t="s">
        <v>7694</v>
      </c>
      <c r="AI4" s="278" t="s">
        <v>7694</v>
      </c>
      <c r="AJ4" s="278" t="s">
        <v>7694</v>
      </c>
      <c r="AK4" s="278" t="s">
        <v>7694</v>
      </c>
      <c r="AL4" s="278" t="s">
        <v>7694</v>
      </c>
      <c r="AM4" s="278" t="s">
        <v>7694</v>
      </c>
      <c r="AN4" s="278" t="s">
        <v>7694</v>
      </c>
      <c r="AO4" s="278" t="str">
        <f>_xlfn.IFNA(VLOOKUP(C4,'INFORM Severity - hidden'!$C$5:$G$155,5,FALSE),"-")</f>
        <v>-</v>
      </c>
    </row>
    <row r="5" spans="1:41" x14ac:dyDescent="0.25">
      <c r="A5"/>
      <c r="B5"/>
      <c r="C5" t="s">
        <v>7695</v>
      </c>
      <c r="D5" s="278" t="str">
        <f t="shared" si="0"/>
        <v>-</v>
      </c>
      <c r="E5" s="278">
        <v>3.9</v>
      </c>
      <c r="F5" s="278" t="s">
        <v>7694</v>
      </c>
      <c r="G5" s="278" t="s">
        <v>7694</v>
      </c>
      <c r="H5" s="278" t="s">
        <v>7694</v>
      </c>
      <c r="I5" s="278" t="s">
        <v>7694</v>
      </c>
      <c r="J5" s="278" t="s">
        <v>7694</v>
      </c>
      <c r="K5" s="278" t="s">
        <v>7694</v>
      </c>
      <c r="L5" s="278" t="s">
        <v>7694</v>
      </c>
      <c r="M5" s="278" t="s">
        <v>7694</v>
      </c>
      <c r="N5" s="278" t="s">
        <v>7694</v>
      </c>
      <c r="O5" s="278" t="s">
        <v>7694</v>
      </c>
      <c r="P5" s="278" t="s">
        <v>7694</v>
      </c>
      <c r="Q5" s="278" t="s">
        <v>7694</v>
      </c>
      <c r="R5" s="278" t="s">
        <v>7694</v>
      </c>
      <c r="S5" s="278" t="s">
        <v>7694</v>
      </c>
      <c r="T5" s="278" t="s">
        <v>7694</v>
      </c>
      <c r="U5" s="278" t="s">
        <v>7694</v>
      </c>
      <c r="V5" s="278" t="s">
        <v>7694</v>
      </c>
      <c r="W5" s="278" t="s">
        <v>7694</v>
      </c>
      <c r="X5" s="278" t="s">
        <v>7694</v>
      </c>
      <c r="Y5" s="278" t="s">
        <v>7694</v>
      </c>
      <c r="Z5" s="278" t="s">
        <v>7694</v>
      </c>
      <c r="AA5" s="278" t="s">
        <v>7694</v>
      </c>
      <c r="AB5" s="278" t="s">
        <v>7694</v>
      </c>
      <c r="AC5" s="278" t="s">
        <v>7694</v>
      </c>
      <c r="AD5" s="278" t="s">
        <v>7694</v>
      </c>
      <c r="AE5" s="278" t="s">
        <v>7694</v>
      </c>
      <c r="AF5" s="278" t="s">
        <v>7694</v>
      </c>
      <c r="AG5" s="278" t="s">
        <v>7694</v>
      </c>
      <c r="AH5" s="278" t="s">
        <v>7694</v>
      </c>
      <c r="AI5" s="278" t="s">
        <v>7694</v>
      </c>
      <c r="AJ5" s="278" t="s">
        <v>7694</v>
      </c>
      <c r="AK5" s="278" t="s">
        <v>7694</v>
      </c>
      <c r="AL5" s="278" t="s">
        <v>7694</v>
      </c>
      <c r="AM5" s="278" t="s">
        <v>7694</v>
      </c>
      <c r="AN5" s="278" t="s">
        <v>7694</v>
      </c>
      <c r="AO5" s="278" t="str">
        <f>_xlfn.IFNA(VLOOKUP(C5,'INFORM Severity - hidden'!$C$5:$G$155,5,FALSE),"-")</f>
        <v>-</v>
      </c>
    </row>
    <row r="6" spans="1:41" x14ac:dyDescent="0.25">
      <c r="A6"/>
      <c r="B6"/>
      <c r="C6" t="s">
        <v>7696</v>
      </c>
      <c r="D6" s="278" t="str">
        <f t="shared" si="0"/>
        <v>-</v>
      </c>
      <c r="E6" s="278" t="s">
        <v>7694</v>
      </c>
      <c r="F6" s="278" t="s">
        <v>7694</v>
      </c>
      <c r="G6" s="278">
        <v>2.1</v>
      </c>
      <c r="H6" s="278">
        <v>2.2000000000000002</v>
      </c>
      <c r="I6" s="278" t="s">
        <v>7694</v>
      </c>
      <c r="J6" s="278" t="s">
        <v>7694</v>
      </c>
      <c r="K6" s="278" t="s">
        <v>7694</v>
      </c>
      <c r="L6" s="278" t="s">
        <v>7694</v>
      </c>
      <c r="M6" s="278" t="s">
        <v>7694</v>
      </c>
      <c r="N6" s="278" t="s">
        <v>7694</v>
      </c>
      <c r="O6" s="278" t="s">
        <v>7694</v>
      </c>
      <c r="P6" s="278" t="s">
        <v>7694</v>
      </c>
      <c r="Q6" s="278" t="s">
        <v>7694</v>
      </c>
      <c r="R6" s="278" t="s">
        <v>7694</v>
      </c>
      <c r="S6" s="278" t="s">
        <v>7694</v>
      </c>
      <c r="T6" s="278" t="s">
        <v>7694</v>
      </c>
      <c r="U6" s="278" t="s">
        <v>7694</v>
      </c>
      <c r="V6" s="278" t="s">
        <v>7694</v>
      </c>
      <c r="W6" s="278" t="s">
        <v>7694</v>
      </c>
      <c r="X6" s="278" t="s">
        <v>7694</v>
      </c>
      <c r="Y6" s="278" t="s">
        <v>7694</v>
      </c>
      <c r="Z6" s="278" t="s">
        <v>7694</v>
      </c>
      <c r="AA6" s="278" t="s">
        <v>7694</v>
      </c>
      <c r="AB6" s="278" t="s">
        <v>7694</v>
      </c>
      <c r="AC6" s="278" t="s">
        <v>7694</v>
      </c>
      <c r="AD6" s="278" t="s">
        <v>7694</v>
      </c>
      <c r="AE6" s="278" t="s">
        <v>7694</v>
      </c>
      <c r="AF6" s="278" t="s">
        <v>7694</v>
      </c>
      <c r="AG6" s="278" t="s">
        <v>7694</v>
      </c>
      <c r="AH6" s="278" t="s">
        <v>7694</v>
      </c>
      <c r="AI6" s="278" t="s">
        <v>7694</v>
      </c>
      <c r="AJ6" s="278" t="s">
        <v>7694</v>
      </c>
      <c r="AK6" s="278" t="s">
        <v>7694</v>
      </c>
      <c r="AL6" s="278" t="s">
        <v>7694</v>
      </c>
      <c r="AM6" s="278" t="s">
        <v>7694</v>
      </c>
      <c r="AN6" s="278" t="s">
        <v>7694</v>
      </c>
      <c r="AO6" s="278" t="str">
        <f>_xlfn.IFNA(VLOOKUP(C6,'INFORM Severity - hidden'!$C$5:$G$155,5,FALSE),"-")</f>
        <v>-</v>
      </c>
    </row>
    <row r="7" spans="1:41" x14ac:dyDescent="0.25">
      <c r="A7" t="s">
        <v>5372</v>
      </c>
      <c r="B7" t="s">
        <v>5370</v>
      </c>
      <c r="C7" t="s">
        <v>5371</v>
      </c>
      <c r="D7" s="278" t="str">
        <f t="shared" si="0"/>
        <v>-</v>
      </c>
      <c r="E7" s="278" t="s">
        <v>7694</v>
      </c>
      <c r="F7" s="278" t="s">
        <v>7694</v>
      </c>
      <c r="G7" s="278" t="s">
        <v>7694</v>
      </c>
      <c r="H7" s="278" t="s">
        <v>7694</v>
      </c>
      <c r="I7" s="278" t="s">
        <v>7694</v>
      </c>
      <c r="J7" s="278" t="s">
        <v>7694</v>
      </c>
      <c r="K7" s="278" t="s">
        <v>7694</v>
      </c>
      <c r="L7" s="278" t="s">
        <v>7694</v>
      </c>
      <c r="M7" s="278" t="s">
        <v>7694</v>
      </c>
      <c r="N7" s="278" t="s">
        <v>7694</v>
      </c>
      <c r="O7" s="278" t="s">
        <v>7694</v>
      </c>
      <c r="P7" s="278" t="s">
        <v>7694</v>
      </c>
      <c r="Q7" s="278" t="s">
        <v>7694</v>
      </c>
      <c r="R7" s="278" t="s">
        <v>7694</v>
      </c>
      <c r="S7" s="278" t="s">
        <v>7694</v>
      </c>
      <c r="T7" s="278" t="s">
        <v>7694</v>
      </c>
      <c r="U7" s="278" t="s">
        <v>7694</v>
      </c>
      <c r="V7" s="278" t="s">
        <v>7694</v>
      </c>
      <c r="W7" s="278" t="s">
        <v>7694</v>
      </c>
      <c r="X7" s="278" t="s">
        <v>7694</v>
      </c>
      <c r="Y7" s="278" t="s">
        <v>7694</v>
      </c>
      <c r="Z7" s="278" t="s">
        <v>7694</v>
      </c>
      <c r="AA7" s="278" t="s">
        <v>7694</v>
      </c>
      <c r="AB7" s="278" t="s">
        <v>7694</v>
      </c>
      <c r="AC7" s="278" t="s">
        <v>7694</v>
      </c>
      <c r="AD7" s="278" t="s">
        <v>7694</v>
      </c>
      <c r="AE7" s="278" t="s">
        <v>7694</v>
      </c>
      <c r="AF7" s="278" t="s">
        <v>7694</v>
      </c>
      <c r="AG7" s="278" t="s">
        <v>7694</v>
      </c>
      <c r="AH7" s="278" t="s">
        <v>7694</v>
      </c>
      <c r="AI7" s="278" t="s">
        <v>7694</v>
      </c>
      <c r="AJ7" s="278" t="s">
        <v>7694</v>
      </c>
      <c r="AK7" s="278" t="s">
        <v>7694</v>
      </c>
      <c r="AL7" s="278" t="s">
        <v>7694</v>
      </c>
      <c r="AM7" s="278" t="s">
        <v>7694</v>
      </c>
      <c r="AN7" s="278">
        <v>3.2</v>
      </c>
      <c r="AO7" s="278">
        <f>_xlfn.IFNA(VLOOKUP(C7,'INFORM Severity - hidden'!$C$5:$G$155,5,FALSE),"-")</f>
        <v>3.2</v>
      </c>
    </row>
    <row r="8" spans="1:41" x14ac:dyDescent="0.25">
      <c r="A8"/>
      <c r="B8"/>
      <c r="C8" t="s">
        <v>7697</v>
      </c>
      <c r="D8" s="278" t="str">
        <f t="shared" si="0"/>
        <v>-</v>
      </c>
      <c r="E8" s="278" t="s">
        <v>7694</v>
      </c>
      <c r="F8" s="278">
        <v>0.9</v>
      </c>
      <c r="G8" s="278" t="s">
        <v>7694</v>
      </c>
      <c r="H8" s="278" t="s">
        <v>7694</v>
      </c>
      <c r="I8" s="278" t="s">
        <v>7694</v>
      </c>
      <c r="J8" s="278" t="s">
        <v>7694</v>
      </c>
      <c r="K8" s="278" t="s">
        <v>7694</v>
      </c>
      <c r="L8" s="278" t="s">
        <v>7694</v>
      </c>
      <c r="M8" s="278" t="s">
        <v>7694</v>
      </c>
      <c r="N8" s="278" t="s">
        <v>7694</v>
      </c>
      <c r="O8" s="278" t="s">
        <v>7694</v>
      </c>
      <c r="P8" s="278" t="s">
        <v>7694</v>
      </c>
      <c r="Q8" s="278" t="s">
        <v>7694</v>
      </c>
      <c r="R8" s="278" t="s">
        <v>7694</v>
      </c>
      <c r="S8" s="278" t="s">
        <v>7694</v>
      </c>
      <c r="T8" s="278" t="s">
        <v>7694</v>
      </c>
      <c r="U8" s="278" t="s">
        <v>7694</v>
      </c>
      <c r="V8" s="278" t="s">
        <v>7694</v>
      </c>
      <c r="W8" s="278" t="s">
        <v>7694</v>
      </c>
      <c r="X8" s="278" t="s">
        <v>7694</v>
      </c>
      <c r="Y8" s="278" t="s">
        <v>7694</v>
      </c>
      <c r="Z8" s="278" t="s">
        <v>7694</v>
      </c>
      <c r="AA8" s="278" t="s">
        <v>7694</v>
      </c>
      <c r="AB8" s="278" t="s">
        <v>7694</v>
      </c>
      <c r="AC8" s="278" t="s">
        <v>7694</v>
      </c>
      <c r="AD8" s="278" t="s">
        <v>7694</v>
      </c>
      <c r="AE8" s="278" t="s">
        <v>7694</v>
      </c>
      <c r="AF8" s="278" t="s">
        <v>7694</v>
      </c>
      <c r="AG8" s="278" t="s">
        <v>7694</v>
      </c>
      <c r="AH8" s="278" t="s">
        <v>7694</v>
      </c>
      <c r="AI8" s="278" t="s">
        <v>7694</v>
      </c>
      <c r="AJ8" s="278" t="s">
        <v>7694</v>
      </c>
      <c r="AK8" s="278" t="s">
        <v>7694</v>
      </c>
      <c r="AL8" s="278" t="s">
        <v>7694</v>
      </c>
      <c r="AM8" s="278" t="s">
        <v>7694</v>
      </c>
      <c r="AN8" s="278" t="s">
        <v>7694</v>
      </c>
      <c r="AO8" s="278" t="str">
        <f>_xlfn.IFNA(VLOOKUP(C8,'INFORM Severity - hidden'!$C$5:$G$155,5,FALSE),"-")</f>
        <v>-</v>
      </c>
    </row>
    <row r="9" spans="1:41" x14ac:dyDescent="0.25">
      <c r="A9" t="s">
        <v>2124</v>
      </c>
      <c r="B9" t="s">
        <v>2122</v>
      </c>
      <c r="C9" t="s">
        <v>2123</v>
      </c>
      <c r="D9" s="278" t="str">
        <f t="shared" si="0"/>
        <v>Decreasing</v>
      </c>
      <c r="E9" s="278" t="s">
        <v>7694</v>
      </c>
      <c r="F9" s="278" t="s">
        <v>7694</v>
      </c>
      <c r="G9" s="278" t="s">
        <v>7694</v>
      </c>
      <c r="H9" s="278" t="s">
        <v>7694</v>
      </c>
      <c r="I9" s="278" t="s">
        <v>7694</v>
      </c>
      <c r="J9" s="278" t="s">
        <v>7694</v>
      </c>
      <c r="K9" s="278" t="s">
        <v>7694</v>
      </c>
      <c r="L9" s="278" t="s">
        <v>7694</v>
      </c>
      <c r="M9" s="278" t="s">
        <v>7694</v>
      </c>
      <c r="N9" s="278" t="s">
        <v>7694</v>
      </c>
      <c r="O9" s="278" t="s">
        <v>7694</v>
      </c>
      <c r="P9" s="278" t="s">
        <v>7694</v>
      </c>
      <c r="Q9" s="278" t="s">
        <v>7694</v>
      </c>
      <c r="R9" s="278" t="s">
        <v>7694</v>
      </c>
      <c r="S9" s="278" t="s">
        <v>7694</v>
      </c>
      <c r="T9" s="278" t="s">
        <v>7694</v>
      </c>
      <c r="U9" s="278" t="s">
        <v>7694</v>
      </c>
      <c r="V9" s="278" t="s">
        <v>7694</v>
      </c>
      <c r="W9" s="278" t="s">
        <v>7694</v>
      </c>
      <c r="X9" s="278" t="s">
        <v>7694</v>
      </c>
      <c r="Y9" s="278" t="s">
        <v>7694</v>
      </c>
      <c r="Z9" s="278" t="s">
        <v>7694</v>
      </c>
      <c r="AA9" s="278" t="s">
        <v>7694</v>
      </c>
      <c r="AB9" s="278" t="s">
        <v>7694</v>
      </c>
      <c r="AC9" s="278">
        <v>1.7</v>
      </c>
      <c r="AD9" s="278">
        <v>1.7</v>
      </c>
      <c r="AE9" s="278">
        <v>1.6</v>
      </c>
      <c r="AF9" s="278">
        <v>1.7</v>
      </c>
      <c r="AG9" s="278">
        <v>1.7</v>
      </c>
      <c r="AH9" s="278">
        <v>1.7</v>
      </c>
      <c r="AI9" s="278">
        <v>1.7</v>
      </c>
      <c r="AJ9" s="278">
        <v>1.7</v>
      </c>
      <c r="AK9" s="278">
        <v>1.7</v>
      </c>
      <c r="AL9" s="278">
        <v>1.6</v>
      </c>
      <c r="AM9" s="278">
        <v>1.6</v>
      </c>
      <c r="AN9" s="278">
        <v>1.6</v>
      </c>
      <c r="AO9" s="278">
        <f>_xlfn.IFNA(VLOOKUP(C9,'INFORM Severity - hidden'!$C$5:$G$155,5,FALSE),"-")</f>
        <v>1.6</v>
      </c>
    </row>
    <row r="10" spans="1:41" x14ac:dyDescent="0.25">
      <c r="A10" t="s">
        <v>2134</v>
      </c>
      <c r="B10" t="s">
        <v>2132</v>
      </c>
      <c r="C10" t="s">
        <v>2133</v>
      </c>
      <c r="D10" s="278" t="str">
        <f t="shared" si="0"/>
        <v>-</v>
      </c>
      <c r="E10" s="278" t="s">
        <v>7694</v>
      </c>
      <c r="F10" s="278" t="s">
        <v>7694</v>
      </c>
      <c r="G10" s="278" t="s">
        <v>7694</v>
      </c>
      <c r="H10" s="278" t="s">
        <v>7694</v>
      </c>
      <c r="I10" s="278" t="s">
        <v>7694</v>
      </c>
      <c r="J10" s="278" t="s">
        <v>7694</v>
      </c>
      <c r="K10" s="278" t="s">
        <v>7694</v>
      </c>
      <c r="L10" s="278" t="s">
        <v>7694</v>
      </c>
      <c r="M10" s="278" t="s">
        <v>7694</v>
      </c>
      <c r="N10" s="278" t="s">
        <v>7694</v>
      </c>
      <c r="O10" s="278" t="s">
        <v>7694</v>
      </c>
      <c r="P10" s="278" t="s">
        <v>7694</v>
      </c>
      <c r="Q10" s="278" t="s">
        <v>7694</v>
      </c>
      <c r="R10" s="278" t="s">
        <v>7694</v>
      </c>
      <c r="S10" s="278" t="s">
        <v>7694</v>
      </c>
      <c r="T10" s="278" t="s">
        <v>7694</v>
      </c>
      <c r="U10" s="278" t="s">
        <v>7694</v>
      </c>
      <c r="V10" s="278" t="s">
        <v>7694</v>
      </c>
      <c r="W10" s="278" t="s">
        <v>7694</v>
      </c>
      <c r="X10" s="278" t="s">
        <v>7694</v>
      </c>
      <c r="Y10" s="278" t="s">
        <v>7694</v>
      </c>
      <c r="Z10" s="278" t="s">
        <v>7694</v>
      </c>
      <c r="AA10" s="278" t="s">
        <v>7694</v>
      </c>
      <c r="AB10" s="278" t="s">
        <v>7694</v>
      </c>
      <c r="AC10" s="278" t="s">
        <v>7694</v>
      </c>
      <c r="AD10" s="278" t="s">
        <v>7694</v>
      </c>
      <c r="AE10" s="278" t="s">
        <v>7694</v>
      </c>
      <c r="AF10" s="278" t="s">
        <v>7694</v>
      </c>
      <c r="AG10" s="278" t="s">
        <v>7694</v>
      </c>
      <c r="AH10" s="278" t="s">
        <v>7694</v>
      </c>
      <c r="AI10" s="278" t="s">
        <v>7694</v>
      </c>
      <c r="AJ10" s="278" t="s">
        <v>7694</v>
      </c>
      <c r="AK10" s="278" t="s">
        <v>7694</v>
      </c>
      <c r="AL10" s="278" t="s">
        <v>7694</v>
      </c>
      <c r="AM10" s="278" t="s">
        <v>7694</v>
      </c>
      <c r="AN10" s="278" t="s">
        <v>7694</v>
      </c>
      <c r="AO10" s="278" t="str">
        <f>_xlfn.IFNA(VLOOKUP(C10,'INFORM Severity - hidden'!$C$5:$G$155,5,FALSE),"-")</f>
        <v>x</v>
      </c>
    </row>
    <row r="11" spans="1:41" x14ac:dyDescent="0.25">
      <c r="A11" t="s">
        <v>852</v>
      </c>
      <c r="B11" t="s">
        <v>850</v>
      </c>
      <c r="C11" t="s">
        <v>851</v>
      </c>
      <c r="D11" s="278" t="str">
        <f t="shared" si="0"/>
        <v>Stable</v>
      </c>
      <c r="E11" s="278" t="s">
        <v>7694</v>
      </c>
      <c r="F11" s="278">
        <v>3.5</v>
      </c>
      <c r="G11" s="278">
        <v>3.5</v>
      </c>
      <c r="H11" s="278">
        <v>3.8</v>
      </c>
      <c r="I11" s="278">
        <v>3.8</v>
      </c>
      <c r="J11" s="278">
        <v>3.8</v>
      </c>
      <c r="K11" s="278">
        <v>3.8</v>
      </c>
      <c r="L11" s="278">
        <v>3.8</v>
      </c>
      <c r="M11" s="278">
        <v>3.8</v>
      </c>
      <c r="N11" s="278">
        <v>3.8</v>
      </c>
      <c r="O11" s="278">
        <v>3.8</v>
      </c>
      <c r="P11" s="278">
        <v>3.8</v>
      </c>
      <c r="Q11" s="278">
        <v>3.7</v>
      </c>
      <c r="R11" s="278">
        <v>3.7</v>
      </c>
      <c r="S11" s="278">
        <v>3.3</v>
      </c>
      <c r="T11" s="278">
        <v>3.3</v>
      </c>
      <c r="U11" s="278">
        <v>3.2</v>
      </c>
      <c r="V11" s="278">
        <v>3.3</v>
      </c>
      <c r="W11" s="278">
        <v>3.3</v>
      </c>
      <c r="X11" s="278">
        <v>3.3</v>
      </c>
      <c r="Y11" s="278">
        <v>3.3</v>
      </c>
      <c r="Z11" s="278">
        <v>3.4</v>
      </c>
      <c r="AA11" s="278">
        <v>3.3</v>
      </c>
      <c r="AB11" s="278">
        <v>3.3</v>
      </c>
      <c r="AC11" s="278">
        <v>3.3</v>
      </c>
      <c r="AD11" s="278">
        <v>3.3</v>
      </c>
      <c r="AE11" s="278">
        <v>3.8</v>
      </c>
      <c r="AF11" s="278">
        <v>3.8</v>
      </c>
      <c r="AG11" s="278">
        <v>3.8</v>
      </c>
      <c r="AH11" s="278">
        <v>3.8</v>
      </c>
      <c r="AI11" s="278">
        <v>3.9</v>
      </c>
      <c r="AJ11" s="278">
        <v>3.9</v>
      </c>
      <c r="AK11" s="278">
        <v>3.9</v>
      </c>
      <c r="AL11" s="278">
        <v>3.9</v>
      </c>
      <c r="AM11" s="278">
        <v>3.9</v>
      </c>
      <c r="AN11" s="278">
        <v>3.9</v>
      </c>
      <c r="AO11" s="278">
        <f>_xlfn.IFNA(VLOOKUP(C11,'INFORM Severity - hidden'!$C$5:$G$155,5,FALSE),"-")</f>
        <v>3.9</v>
      </c>
    </row>
    <row r="12" spans="1:41" x14ac:dyDescent="0.25">
      <c r="A12"/>
      <c r="B12"/>
      <c r="C12" t="s">
        <v>7698</v>
      </c>
      <c r="D12" s="278" t="str">
        <f t="shared" si="0"/>
        <v>-</v>
      </c>
      <c r="E12" s="278" t="s">
        <v>7694</v>
      </c>
      <c r="F12" s="278">
        <v>3.5</v>
      </c>
      <c r="G12" s="278">
        <v>3.5</v>
      </c>
      <c r="H12" s="278" t="s">
        <v>7694</v>
      </c>
      <c r="I12" s="278" t="s">
        <v>7694</v>
      </c>
      <c r="J12" s="278" t="s">
        <v>7694</v>
      </c>
      <c r="K12" s="278" t="s">
        <v>7694</v>
      </c>
      <c r="L12" s="278" t="s">
        <v>7694</v>
      </c>
      <c r="M12" s="278" t="s">
        <v>7694</v>
      </c>
      <c r="N12" s="278" t="s">
        <v>7694</v>
      </c>
      <c r="O12" s="278" t="s">
        <v>7694</v>
      </c>
      <c r="P12" s="278" t="s">
        <v>7694</v>
      </c>
      <c r="Q12" s="278" t="s">
        <v>7694</v>
      </c>
      <c r="R12" s="278" t="s">
        <v>7694</v>
      </c>
      <c r="S12" s="278" t="s">
        <v>7694</v>
      </c>
      <c r="T12" s="278" t="s">
        <v>7694</v>
      </c>
      <c r="U12" s="278" t="s">
        <v>7694</v>
      </c>
      <c r="V12" s="278" t="s">
        <v>7694</v>
      </c>
      <c r="W12" s="278" t="s">
        <v>7694</v>
      </c>
      <c r="X12" s="278" t="s">
        <v>7694</v>
      </c>
      <c r="Y12" s="278" t="s">
        <v>7694</v>
      </c>
      <c r="Z12" s="278" t="s">
        <v>7694</v>
      </c>
      <c r="AA12" s="278" t="s">
        <v>7694</v>
      </c>
      <c r="AB12" s="278" t="s">
        <v>7694</v>
      </c>
      <c r="AC12" s="278" t="s">
        <v>7694</v>
      </c>
      <c r="AD12" s="278" t="s">
        <v>7694</v>
      </c>
      <c r="AE12" s="278" t="s">
        <v>7694</v>
      </c>
      <c r="AF12" s="278" t="s">
        <v>7694</v>
      </c>
      <c r="AG12" s="278" t="s">
        <v>7694</v>
      </c>
      <c r="AH12" s="278" t="s">
        <v>7694</v>
      </c>
      <c r="AI12" s="278" t="s">
        <v>7694</v>
      </c>
      <c r="AJ12" s="278" t="s">
        <v>7694</v>
      </c>
      <c r="AK12" s="278" t="s">
        <v>7694</v>
      </c>
      <c r="AL12" s="278" t="s">
        <v>7694</v>
      </c>
      <c r="AM12" s="278" t="s">
        <v>7694</v>
      </c>
      <c r="AN12" s="278" t="s">
        <v>7694</v>
      </c>
      <c r="AO12" s="278" t="str">
        <f>_xlfn.IFNA(VLOOKUP(C12,'INFORM Severity - hidden'!$C$5:$G$155,5,FALSE),"-")</f>
        <v>-</v>
      </c>
    </row>
    <row r="13" spans="1:41" x14ac:dyDescent="0.25">
      <c r="A13"/>
      <c r="B13"/>
      <c r="C13" t="s">
        <v>7699</v>
      </c>
      <c r="D13" s="278" t="str">
        <f t="shared" si="0"/>
        <v>-</v>
      </c>
      <c r="E13" s="278" t="s">
        <v>7694</v>
      </c>
      <c r="F13" s="278">
        <v>1.7</v>
      </c>
      <c r="G13" s="278">
        <v>1.7</v>
      </c>
      <c r="H13" s="278" t="s">
        <v>7694</v>
      </c>
      <c r="I13" s="278" t="s">
        <v>7694</v>
      </c>
      <c r="J13" s="278" t="s">
        <v>7694</v>
      </c>
      <c r="K13" s="278" t="s">
        <v>7694</v>
      </c>
      <c r="L13" s="278" t="s">
        <v>7694</v>
      </c>
      <c r="M13" s="278" t="s">
        <v>7694</v>
      </c>
      <c r="N13" s="278" t="s">
        <v>7694</v>
      </c>
      <c r="O13" s="278" t="s">
        <v>7694</v>
      </c>
      <c r="P13" s="278" t="s">
        <v>7694</v>
      </c>
      <c r="Q13" s="278" t="s">
        <v>7694</v>
      </c>
      <c r="R13" s="278" t="s">
        <v>7694</v>
      </c>
      <c r="S13" s="278" t="s">
        <v>7694</v>
      </c>
      <c r="T13" s="278" t="s">
        <v>7694</v>
      </c>
      <c r="U13" s="278" t="s">
        <v>7694</v>
      </c>
      <c r="V13" s="278" t="s">
        <v>7694</v>
      </c>
      <c r="W13" s="278" t="s">
        <v>7694</v>
      </c>
      <c r="X13" s="278" t="s">
        <v>7694</v>
      </c>
      <c r="Y13" s="278" t="s">
        <v>7694</v>
      </c>
      <c r="Z13" s="278" t="s">
        <v>7694</v>
      </c>
      <c r="AA13" s="278" t="s">
        <v>7694</v>
      </c>
      <c r="AB13" s="278" t="s">
        <v>7694</v>
      </c>
      <c r="AC13" s="278" t="s">
        <v>7694</v>
      </c>
      <c r="AD13" s="278" t="s">
        <v>7694</v>
      </c>
      <c r="AE13" s="278" t="s">
        <v>7694</v>
      </c>
      <c r="AF13" s="278" t="s">
        <v>7694</v>
      </c>
      <c r="AG13" s="278" t="s">
        <v>7694</v>
      </c>
      <c r="AH13" s="278" t="s">
        <v>7694</v>
      </c>
      <c r="AI13" s="278" t="s">
        <v>7694</v>
      </c>
      <c r="AJ13" s="278" t="s">
        <v>7694</v>
      </c>
      <c r="AK13" s="278" t="s">
        <v>7694</v>
      </c>
      <c r="AL13" s="278" t="s">
        <v>7694</v>
      </c>
      <c r="AM13" s="278" t="s">
        <v>7694</v>
      </c>
      <c r="AN13" s="278" t="s">
        <v>7694</v>
      </c>
      <c r="AO13" s="278" t="str">
        <f>_xlfn.IFNA(VLOOKUP(C13,'INFORM Severity - hidden'!$C$5:$G$155,5,FALSE),"-")</f>
        <v>-</v>
      </c>
    </row>
    <row r="14" spans="1:41" x14ac:dyDescent="0.25">
      <c r="A14" t="s">
        <v>527</v>
      </c>
      <c r="B14" t="s">
        <v>525</v>
      </c>
      <c r="C14" t="s">
        <v>526</v>
      </c>
      <c r="D14" s="278" t="str">
        <f t="shared" si="0"/>
        <v>Stable</v>
      </c>
      <c r="E14" s="278" t="s">
        <v>7694</v>
      </c>
      <c r="F14" s="278">
        <v>3</v>
      </c>
      <c r="G14" s="278">
        <v>3.1</v>
      </c>
      <c r="H14" s="278">
        <v>3.2</v>
      </c>
      <c r="I14" s="278">
        <v>3.2</v>
      </c>
      <c r="J14" s="278">
        <v>3.1</v>
      </c>
      <c r="K14" s="278">
        <v>3.2</v>
      </c>
      <c r="L14" s="278">
        <v>3.2</v>
      </c>
      <c r="M14" s="278">
        <v>3.2</v>
      </c>
      <c r="N14" s="278">
        <v>3.2</v>
      </c>
      <c r="O14" s="278">
        <v>3.2</v>
      </c>
      <c r="P14" s="278">
        <v>3.2</v>
      </c>
      <c r="Q14" s="278">
        <v>3.2</v>
      </c>
      <c r="R14" s="278">
        <v>3.4</v>
      </c>
      <c r="S14" s="278">
        <v>3.4</v>
      </c>
      <c r="T14" s="278">
        <v>3.4</v>
      </c>
      <c r="U14" s="278">
        <v>3.4</v>
      </c>
      <c r="V14" s="278">
        <v>3.9</v>
      </c>
      <c r="W14" s="278">
        <v>3.9</v>
      </c>
      <c r="X14" s="278">
        <v>3.9</v>
      </c>
      <c r="Y14" s="278">
        <v>3.9</v>
      </c>
      <c r="Z14" s="278">
        <v>3.8</v>
      </c>
      <c r="AA14" s="278">
        <v>3.9</v>
      </c>
      <c r="AB14" s="278">
        <v>4</v>
      </c>
      <c r="AC14" s="278">
        <v>3.9</v>
      </c>
      <c r="AD14" s="278">
        <v>3.9</v>
      </c>
      <c r="AE14" s="278">
        <v>3.9</v>
      </c>
      <c r="AF14" s="278">
        <v>3.9</v>
      </c>
      <c r="AG14" s="278">
        <v>3.9</v>
      </c>
      <c r="AH14" s="278">
        <v>3.9</v>
      </c>
      <c r="AI14" s="278">
        <v>4.0999999999999996</v>
      </c>
      <c r="AJ14" s="278">
        <v>4.0999999999999996</v>
      </c>
      <c r="AK14" s="278">
        <v>4.0999999999999996</v>
      </c>
      <c r="AL14" s="278">
        <v>4.0999999999999996</v>
      </c>
      <c r="AM14" s="278">
        <v>4.0999999999999996</v>
      </c>
      <c r="AN14" s="278">
        <v>4.0999999999999996</v>
      </c>
      <c r="AO14" s="278">
        <f>_xlfn.IFNA(VLOOKUP(C14,'INFORM Severity - hidden'!$C$5:$G$155,5,FALSE),"-")</f>
        <v>4.0999999999999996</v>
      </c>
    </row>
    <row r="15" spans="1:41" x14ac:dyDescent="0.25">
      <c r="A15"/>
      <c r="B15"/>
      <c r="C15" t="s">
        <v>7700</v>
      </c>
      <c r="D15" s="278" t="str">
        <f t="shared" si="0"/>
        <v>-</v>
      </c>
      <c r="E15" s="278" t="s">
        <v>7694</v>
      </c>
      <c r="F15" s="278" t="s">
        <v>7694</v>
      </c>
      <c r="G15" s="278" t="s">
        <v>7694</v>
      </c>
      <c r="H15" s="278" t="s">
        <v>7694</v>
      </c>
      <c r="I15" s="278" t="s">
        <v>7694</v>
      </c>
      <c r="J15" s="278" t="s">
        <v>7694</v>
      </c>
      <c r="K15" s="278" t="s">
        <v>7694</v>
      </c>
      <c r="L15" s="278" t="s">
        <v>7694</v>
      </c>
      <c r="M15" s="278" t="s">
        <v>7694</v>
      </c>
      <c r="N15" s="278" t="s">
        <v>7694</v>
      </c>
      <c r="O15" s="278" t="s">
        <v>7694</v>
      </c>
      <c r="P15" s="278" t="s">
        <v>7694</v>
      </c>
      <c r="Q15" s="278" t="s">
        <v>7694</v>
      </c>
      <c r="R15" s="278" t="s">
        <v>7694</v>
      </c>
      <c r="S15" s="278" t="s">
        <v>7694</v>
      </c>
      <c r="T15" s="278" t="s">
        <v>7694</v>
      </c>
      <c r="U15" s="278" t="s">
        <v>7694</v>
      </c>
      <c r="V15" s="278" t="s">
        <v>7694</v>
      </c>
      <c r="W15" s="278" t="s">
        <v>7694</v>
      </c>
      <c r="X15" s="278" t="s">
        <v>7694</v>
      </c>
      <c r="Y15" s="278">
        <v>2.4</v>
      </c>
      <c r="Z15" s="278">
        <v>2.2999999999999998</v>
      </c>
      <c r="AA15" s="278">
        <v>2.4</v>
      </c>
      <c r="AB15" s="278">
        <v>2.4</v>
      </c>
      <c r="AC15" s="278">
        <v>2.4</v>
      </c>
      <c r="AD15" s="278" t="s">
        <v>7694</v>
      </c>
      <c r="AE15" s="278" t="s">
        <v>7694</v>
      </c>
      <c r="AF15" s="278" t="s">
        <v>7694</v>
      </c>
      <c r="AG15" s="278" t="s">
        <v>7694</v>
      </c>
      <c r="AH15" s="278" t="s">
        <v>7694</v>
      </c>
      <c r="AI15" s="278" t="s">
        <v>7694</v>
      </c>
      <c r="AJ15" s="278" t="s">
        <v>7694</v>
      </c>
      <c r="AK15" s="278" t="s">
        <v>7694</v>
      </c>
      <c r="AL15" s="278" t="s">
        <v>7694</v>
      </c>
      <c r="AM15" s="278" t="s">
        <v>7694</v>
      </c>
      <c r="AN15" s="278" t="s">
        <v>7694</v>
      </c>
      <c r="AO15" s="278" t="str">
        <f>_xlfn.IFNA(VLOOKUP(C15,'INFORM Severity - hidden'!$C$5:$G$155,5,FALSE),"-")</f>
        <v>-</v>
      </c>
    </row>
    <row r="16" spans="1:41" x14ac:dyDescent="0.25">
      <c r="A16"/>
      <c r="B16"/>
      <c r="C16" t="s">
        <v>7701</v>
      </c>
      <c r="D16" s="278" t="str">
        <f t="shared" si="0"/>
        <v>-</v>
      </c>
      <c r="E16" s="278" t="s">
        <v>7694</v>
      </c>
      <c r="F16" s="278" t="s">
        <v>7694</v>
      </c>
      <c r="G16" s="278" t="s">
        <v>7694</v>
      </c>
      <c r="H16" s="278" t="s">
        <v>7694</v>
      </c>
      <c r="I16" s="278" t="s">
        <v>7694</v>
      </c>
      <c r="J16" s="278" t="s">
        <v>7694</v>
      </c>
      <c r="K16" s="278" t="s">
        <v>7694</v>
      </c>
      <c r="L16" s="278" t="s">
        <v>7694</v>
      </c>
      <c r="M16" s="278" t="s">
        <v>7694</v>
      </c>
      <c r="N16" s="278" t="s">
        <v>7694</v>
      </c>
      <c r="O16" s="278" t="s">
        <v>7694</v>
      </c>
      <c r="P16" s="278" t="s">
        <v>7694</v>
      </c>
      <c r="Q16" s="278" t="s">
        <v>7694</v>
      </c>
      <c r="R16" s="278" t="s">
        <v>7694</v>
      </c>
      <c r="S16" s="278" t="s">
        <v>7694</v>
      </c>
      <c r="T16" s="278" t="s">
        <v>7694</v>
      </c>
      <c r="U16" s="278" t="s">
        <v>7694</v>
      </c>
      <c r="V16" s="278" t="s">
        <v>7694</v>
      </c>
      <c r="W16" s="278" t="s">
        <v>7694</v>
      </c>
      <c r="X16" s="278" t="s">
        <v>7694</v>
      </c>
      <c r="Y16" s="278" t="s">
        <v>7694</v>
      </c>
      <c r="Z16" s="278" t="s">
        <v>7694</v>
      </c>
      <c r="AA16" s="278">
        <v>3.9</v>
      </c>
      <c r="AB16" s="278">
        <v>3.9</v>
      </c>
      <c r="AC16" s="278">
        <v>3.8</v>
      </c>
      <c r="AD16" s="278" t="s">
        <v>7694</v>
      </c>
      <c r="AE16" s="278" t="s">
        <v>7694</v>
      </c>
      <c r="AF16" s="278" t="s">
        <v>7694</v>
      </c>
      <c r="AG16" s="278" t="s">
        <v>7694</v>
      </c>
      <c r="AH16" s="278" t="s">
        <v>7694</v>
      </c>
      <c r="AI16" s="278" t="s">
        <v>7694</v>
      </c>
      <c r="AJ16" s="278" t="s">
        <v>7694</v>
      </c>
      <c r="AK16" s="278" t="s">
        <v>7694</v>
      </c>
      <c r="AL16" s="278" t="s">
        <v>7694</v>
      </c>
      <c r="AM16" s="278" t="s">
        <v>7694</v>
      </c>
      <c r="AN16" s="278" t="s">
        <v>7694</v>
      </c>
      <c r="AO16" s="278" t="str">
        <f>_xlfn.IFNA(VLOOKUP(C16,'INFORM Severity - hidden'!$C$5:$G$155,5,FALSE),"-")</f>
        <v>-</v>
      </c>
    </row>
    <row r="17" spans="1:41" x14ac:dyDescent="0.25">
      <c r="A17"/>
      <c r="B17"/>
      <c r="C17" t="s">
        <v>7702</v>
      </c>
      <c r="D17" s="278" t="str">
        <f t="shared" si="0"/>
        <v>-</v>
      </c>
      <c r="E17" s="278" t="s">
        <v>7694</v>
      </c>
      <c r="F17" s="278" t="s">
        <v>7694</v>
      </c>
      <c r="G17" s="278" t="s">
        <v>7694</v>
      </c>
      <c r="H17" s="278" t="s">
        <v>7694</v>
      </c>
      <c r="I17" s="278" t="s">
        <v>7694</v>
      </c>
      <c r="J17" s="278" t="s">
        <v>7694</v>
      </c>
      <c r="K17" s="278" t="s">
        <v>7694</v>
      </c>
      <c r="L17" s="278" t="s">
        <v>7694</v>
      </c>
      <c r="M17" s="278" t="s">
        <v>7694</v>
      </c>
      <c r="N17" s="278" t="s">
        <v>7694</v>
      </c>
      <c r="O17" s="278" t="s">
        <v>7694</v>
      </c>
      <c r="P17" s="278" t="s">
        <v>7694</v>
      </c>
      <c r="Q17" s="278" t="s">
        <v>7694</v>
      </c>
      <c r="R17" s="278" t="s">
        <v>7694</v>
      </c>
      <c r="S17" s="278" t="s">
        <v>7694</v>
      </c>
      <c r="T17" s="278" t="s">
        <v>7694</v>
      </c>
      <c r="U17" s="278" t="s">
        <v>7694</v>
      </c>
      <c r="V17" s="278">
        <v>2.9</v>
      </c>
      <c r="W17" s="278">
        <v>3.2</v>
      </c>
      <c r="X17" s="278">
        <v>3.2</v>
      </c>
      <c r="Y17" s="278">
        <v>3.2</v>
      </c>
      <c r="Z17" s="278">
        <v>2.9</v>
      </c>
      <c r="AA17" s="278">
        <v>2.9</v>
      </c>
      <c r="AB17" s="278">
        <v>2.9</v>
      </c>
      <c r="AC17" s="278" t="s">
        <v>7694</v>
      </c>
      <c r="AD17" s="278" t="s">
        <v>7694</v>
      </c>
      <c r="AE17" s="278" t="s">
        <v>7694</v>
      </c>
      <c r="AF17" s="278" t="s">
        <v>7694</v>
      </c>
      <c r="AG17" s="278" t="s">
        <v>7694</v>
      </c>
      <c r="AH17" s="278" t="s">
        <v>7694</v>
      </c>
      <c r="AI17" s="278" t="s">
        <v>7694</v>
      </c>
      <c r="AJ17" s="278" t="s">
        <v>7694</v>
      </c>
      <c r="AK17" s="278" t="s">
        <v>7694</v>
      </c>
      <c r="AL17" s="278" t="s">
        <v>7694</v>
      </c>
      <c r="AM17" s="278" t="s">
        <v>7694</v>
      </c>
      <c r="AN17" s="278" t="s">
        <v>7694</v>
      </c>
      <c r="AO17" s="278" t="str">
        <f>_xlfn.IFNA(VLOOKUP(C17,'INFORM Severity - hidden'!$C$5:$G$155,5,FALSE),"-")</f>
        <v>-</v>
      </c>
    </row>
    <row r="18" spans="1:41" x14ac:dyDescent="0.25">
      <c r="A18" t="s">
        <v>188</v>
      </c>
      <c r="B18" t="s">
        <v>186</v>
      </c>
      <c r="C18" t="s">
        <v>187</v>
      </c>
      <c r="D18" s="278" t="str">
        <f t="shared" si="0"/>
        <v>Increasing</v>
      </c>
      <c r="E18" s="278" t="s">
        <v>7694</v>
      </c>
      <c r="F18" s="278">
        <v>3.3</v>
      </c>
      <c r="G18" s="278">
        <v>3.3</v>
      </c>
      <c r="H18" s="278">
        <v>3.1</v>
      </c>
      <c r="I18" s="278">
        <v>3.1</v>
      </c>
      <c r="J18" s="278">
        <v>3.1</v>
      </c>
      <c r="K18" s="278">
        <v>3.1</v>
      </c>
      <c r="L18" s="278">
        <v>3.1</v>
      </c>
      <c r="M18" s="278">
        <v>3.1</v>
      </c>
      <c r="N18" s="278">
        <v>3.2</v>
      </c>
      <c r="O18" s="278">
        <v>3.2</v>
      </c>
      <c r="P18" s="278">
        <v>3.2</v>
      </c>
      <c r="Q18" s="278">
        <v>3.2</v>
      </c>
      <c r="R18" s="278">
        <v>3.2</v>
      </c>
      <c r="S18" s="278">
        <v>3.1</v>
      </c>
      <c r="T18" s="278">
        <v>3.1</v>
      </c>
      <c r="U18" s="278">
        <v>3.2</v>
      </c>
      <c r="V18" s="278">
        <v>3.3</v>
      </c>
      <c r="W18" s="278">
        <v>3.3</v>
      </c>
      <c r="X18" s="278">
        <v>3.3</v>
      </c>
      <c r="Y18" s="278">
        <v>3.3</v>
      </c>
      <c r="Z18" s="278">
        <v>3.3</v>
      </c>
      <c r="AA18" s="278">
        <v>3.3</v>
      </c>
      <c r="AB18" s="278">
        <v>3.3</v>
      </c>
      <c r="AC18" s="278">
        <v>3.2</v>
      </c>
      <c r="AD18" s="278">
        <v>3.2</v>
      </c>
      <c r="AE18" s="278">
        <v>3.2</v>
      </c>
      <c r="AF18" s="278">
        <v>3.2</v>
      </c>
      <c r="AG18" s="278">
        <v>3.2</v>
      </c>
      <c r="AH18" s="278">
        <v>3.2</v>
      </c>
      <c r="AI18" s="278">
        <v>3.3</v>
      </c>
      <c r="AJ18" s="278">
        <v>3.3</v>
      </c>
      <c r="AK18" s="278">
        <v>3.2</v>
      </c>
      <c r="AL18" s="278">
        <v>3.2</v>
      </c>
      <c r="AM18" s="278">
        <v>3.3</v>
      </c>
      <c r="AN18" s="278">
        <v>3.3</v>
      </c>
      <c r="AO18" s="278">
        <f>_xlfn.IFNA(VLOOKUP(C18,'INFORM Severity - hidden'!$C$5:$G$155,5,FALSE),"-")</f>
        <v>3.3</v>
      </c>
    </row>
    <row r="19" spans="1:41" x14ac:dyDescent="0.25">
      <c r="A19"/>
      <c r="B19"/>
      <c r="C19" t="s">
        <v>7703</v>
      </c>
      <c r="D19" s="278" t="str">
        <f t="shared" si="0"/>
        <v>-</v>
      </c>
      <c r="E19" s="278" t="s">
        <v>7694</v>
      </c>
      <c r="F19" s="278" t="s">
        <v>7694</v>
      </c>
      <c r="G19" s="278" t="s">
        <v>7694</v>
      </c>
      <c r="H19" s="278" t="s">
        <v>7694</v>
      </c>
      <c r="I19" s="278" t="s">
        <v>7694</v>
      </c>
      <c r="J19" s="278" t="s">
        <v>7694</v>
      </c>
      <c r="K19" s="278" t="s">
        <v>7694</v>
      </c>
      <c r="L19" s="278">
        <v>3.1</v>
      </c>
      <c r="M19" s="278">
        <v>3.1</v>
      </c>
      <c r="N19" s="278">
        <v>3.2</v>
      </c>
      <c r="O19" s="278">
        <v>3.2</v>
      </c>
      <c r="P19" s="278">
        <v>3.2</v>
      </c>
      <c r="Q19" s="278">
        <v>3.2</v>
      </c>
      <c r="R19" s="278">
        <v>3.2</v>
      </c>
      <c r="S19" s="278">
        <v>3.2</v>
      </c>
      <c r="T19" s="278">
        <v>3.2</v>
      </c>
      <c r="U19" s="278">
        <v>3.2</v>
      </c>
      <c r="V19" s="278">
        <v>3.1</v>
      </c>
      <c r="W19" s="278">
        <v>3.3</v>
      </c>
      <c r="X19" s="278">
        <v>3.3</v>
      </c>
      <c r="Y19" s="278">
        <v>3.3</v>
      </c>
      <c r="Z19" s="278">
        <v>3.3</v>
      </c>
      <c r="AA19" s="278" t="s">
        <v>7694</v>
      </c>
      <c r="AB19" s="278" t="s">
        <v>7694</v>
      </c>
      <c r="AC19" s="278" t="s">
        <v>7694</v>
      </c>
      <c r="AD19" s="278" t="s">
        <v>7694</v>
      </c>
      <c r="AE19" s="278" t="s">
        <v>7694</v>
      </c>
      <c r="AF19" s="278" t="s">
        <v>7694</v>
      </c>
      <c r="AG19" s="278" t="s">
        <v>7694</v>
      </c>
      <c r="AH19" s="278" t="s">
        <v>7694</v>
      </c>
      <c r="AI19" s="278" t="s">
        <v>7694</v>
      </c>
      <c r="AJ19" s="278" t="s">
        <v>7694</v>
      </c>
      <c r="AK19" s="278" t="s">
        <v>7694</v>
      </c>
      <c r="AL19" s="278" t="s">
        <v>7694</v>
      </c>
      <c r="AM19" s="278" t="s">
        <v>7694</v>
      </c>
      <c r="AN19" s="278" t="s">
        <v>7694</v>
      </c>
      <c r="AO19" s="278" t="str">
        <f>_xlfn.IFNA(VLOOKUP(C19,'INFORM Severity - hidden'!$C$5:$G$155,5,FALSE),"-")</f>
        <v>-</v>
      </c>
    </row>
    <row r="20" spans="1:41" x14ac:dyDescent="0.25">
      <c r="A20"/>
      <c r="B20"/>
      <c r="C20" t="s">
        <v>7704</v>
      </c>
      <c r="D20" s="278" t="str">
        <f t="shared" si="0"/>
        <v>-</v>
      </c>
      <c r="E20" s="278" t="s">
        <v>7694</v>
      </c>
      <c r="F20" s="278" t="s">
        <v>7694</v>
      </c>
      <c r="G20" s="278" t="s">
        <v>7694</v>
      </c>
      <c r="H20" s="278" t="s">
        <v>7694</v>
      </c>
      <c r="I20" s="278" t="s">
        <v>7694</v>
      </c>
      <c r="J20" s="278" t="s">
        <v>7694</v>
      </c>
      <c r="K20" s="278" t="s">
        <v>7694</v>
      </c>
      <c r="L20" s="278" t="s">
        <v>7694</v>
      </c>
      <c r="M20" s="278" t="s">
        <v>7694</v>
      </c>
      <c r="N20" s="278" t="s">
        <v>7694</v>
      </c>
      <c r="O20" s="278" t="s">
        <v>7694</v>
      </c>
      <c r="P20" s="278" t="s">
        <v>7694</v>
      </c>
      <c r="Q20" s="278" t="s">
        <v>7694</v>
      </c>
      <c r="R20" s="278" t="s">
        <v>7694</v>
      </c>
      <c r="S20" s="278" t="s">
        <v>7694</v>
      </c>
      <c r="T20" s="278" t="s">
        <v>7694</v>
      </c>
      <c r="U20" s="278" t="s">
        <v>7694</v>
      </c>
      <c r="V20" s="278">
        <v>2.4</v>
      </c>
      <c r="W20" s="278">
        <v>2.5</v>
      </c>
      <c r="X20" s="278">
        <v>2.5</v>
      </c>
      <c r="Y20" s="278">
        <v>2.5</v>
      </c>
      <c r="Z20" s="278">
        <v>2.5</v>
      </c>
      <c r="AA20" s="278">
        <v>2.6</v>
      </c>
      <c r="AB20" s="278">
        <v>2.6</v>
      </c>
      <c r="AC20" s="278" t="s">
        <v>7694</v>
      </c>
      <c r="AD20" s="278" t="s">
        <v>7694</v>
      </c>
      <c r="AE20" s="278" t="s">
        <v>7694</v>
      </c>
      <c r="AF20" s="278" t="s">
        <v>7694</v>
      </c>
      <c r="AG20" s="278" t="s">
        <v>7694</v>
      </c>
      <c r="AH20" s="278" t="s">
        <v>7694</v>
      </c>
      <c r="AI20" s="278" t="s">
        <v>7694</v>
      </c>
      <c r="AJ20" s="278" t="s">
        <v>7694</v>
      </c>
      <c r="AK20" s="278" t="s">
        <v>7694</v>
      </c>
      <c r="AL20" s="278" t="s">
        <v>7694</v>
      </c>
      <c r="AM20" s="278" t="s">
        <v>7694</v>
      </c>
      <c r="AN20" s="278" t="s">
        <v>7694</v>
      </c>
      <c r="AO20" s="278" t="str">
        <f>_xlfn.IFNA(VLOOKUP(C20,'INFORM Severity - hidden'!$C$5:$G$155,5,FALSE),"-")</f>
        <v>-</v>
      </c>
    </row>
    <row r="21" spans="1:41" x14ac:dyDescent="0.25">
      <c r="A21"/>
      <c r="B21"/>
      <c r="C21" t="s">
        <v>7705</v>
      </c>
      <c r="D21" s="278" t="str">
        <f t="shared" si="0"/>
        <v>-</v>
      </c>
      <c r="E21" s="278" t="s">
        <v>7694</v>
      </c>
      <c r="F21" s="278" t="s">
        <v>7694</v>
      </c>
      <c r="G21" s="278" t="s">
        <v>7694</v>
      </c>
      <c r="H21" s="278" t="s">
        <v>7694</v>
      </c>
      <c r="I21" s="278" t="s">
        <v>7694</v>
      </c>
      <c r="J21" s="278" t="s">
        <v>7694</v>
      </c>
      <c r="K21" s="278" t="s">
        <v>7694</v>
      </c>
      <c r="L21" s="278" t="s">
        <v>7694</v>
      </c>
      <c r="M21" s="278" t="s">
        <v>7694</v>
      </c>
      <c r="N21" s="278" t="s">
        <v>7694</v>
      </c>
      <c r="O21" s="278" t="s">
        <v>7694</v>
      </c>
      <c r="P21" s="278" t="s">
        <v>7694</v>
      </c>
      <c r="Q21" s="278" t="s">
        <v>7694</v>
      </c>
      <c r="R21" s="278" t="s">
        <v>7694</v>
      </c>
      <c r="S21" s="278" t="s">
        <v>7694</v>
      </c>
      <c r="T21" s="278" t="s">
        <v>7694</v>
      </c>
      <c r="U21" s="278" t="s">
        <v>7694</v>
      </c>
      <c r="V21" s="278" t="s">
        <v>7694</v>
      </c>
      <c r="W21" s="278" t="s">
        <v>7694</v>
      </c>
      <c r="X21" s="278" t="s">
        <v>7694</v>
      </c>
      <c r="Y21" s="278">
        <v>2.1</v>
      </c>
      <c r="Z21" s="278">
        <v>2.1</v>
      </c>
      <c r="AA21" s="278">
        <v>2.4</v>
      </c>
      <c r="AB21" s="278" t="s">
        <v>7694</v>
      </c>
      <c r="AC21" s="278" t="s">
        <v>7694</v>
      </c>
      <c r="AD21" s="278" t="s">
        <v>7694</v>
      </c>
      <c r="AE21" s="278" t="s">
        <v>7694</v>
      </c>
      <c r="AF21" s="278" t="s">
        <v>7694</v>
      </c>
      <c r="AG21" s="278" t="s">
        <v>7694</v>
      </c>
      <c r="AH21" s="278" t="s">
        <v>7694</v>
      </c>
      <c r="AI21" s="278" t="s">
        <v>7694</v>
      </c>
      <c r="AJ21" s="278" t="s">
        <v>7694</v>
      </c>
      <c r="AK21" s="278" t="s">
        <v>7694</v>
      </c>
      <c r="AL21" s="278" t="s">
        <v>7694</v>
      </c>
      <c r="AM21" s="278" t="s">
        <v>7694</v>
      </c>
      <c r="AN21" s="278" t="s">
        <v>7694</v>
      </c>
      <c r="AO21" s="278" t="str">
        <f>_xlfn.IFNA(VLOOKUP(C21,'INFORM Severity - hidden'!$C$5:$G$155,5,FALSE),"-")</f>
        <v>-</v>
      </c>
    </row>
    <row r="22" spans="1:41" x14ac:dyDescent="0.25">
      <c r="A22"/>
      <c r="B22"/>
      <c r="C22" t="s">
        <v>7706</v>
      </c>
      <c r="D22" s="278" t="str">
        <f t="shared" si="0"/>
        <v>-</v>
      </c>
      <c r="E22" s="278" t="s">
        <v>7694</v>
      </c>
      <c r="F22" s="278" t="s">
        <v>7694</v>
      </c>
      <c r="G22" s="278" t="s">
        <v>7694</v>
      </c>
      <c r="H22" s="278" t="s">
        <v>7694</v>
      </c>
      <c r="I22" s="278" t="s">
        <v>7694</v>
      </c>
      <c r="J22" s="278" t="s">
        <v>7694</v>
      </c>
      <c r="K22" s="278" t="s">
        <v>7694</v>
      </c>
      <c r="L22" s="278" t="s">
        <v>7694</v>
      </c>
      <c r="M22" s="278" t="s">
        <v>7694</v>
      </c>
      <c r="N22" s="278">
        <v>1.7</v>
      </c>
      <c r="O22" s="278">
        <v>1.7</v>
      </c>
      <c r="P22" s="278">
        <v>1.7</v>
      </c>
      <c r="Q22" s="278">
        <v>1.7</v>
      </c>
      <c r="R22" s="278">
        <v>1.7</v>
      </c>
      <c r="S22" s="278" t="s">
        <v>7694</v>
      </c>
      <c r="T22" s="278" t="s">
        <v>7694</v>
      </c>
      <c r="U22" s="278" t="s">
        <v>7694</v>
      </c>
      <c r="V22" s="278" t="s">
        <v>7694</v>
      </c>
      <c r="W22" s="278" t="s">
        <v>7694</v>
      </c>
      <c r="X22" s="278" t="s">
        <v>7694</v>
      </c>
      <c r="Y22" s="278" t="s">
        <v>7694</v>
      </c>
      <c r="Z22" s="278" t="s">
        <v>7694</v>
      </c>
      <c r="AA22" s="278" t="s">
        <v>7694</v>
      </c>
      <c r="AB22" s="278" t="s">
        <v>7694</v>
      </c>
      <c r="AC22" s="278" t="s">
        <v>7694</v>
      </c>
      <c r="AD22" s="278" t="s">
        <v>7694</v>
      </c>
      <c r="AE22" s="278" t="s">
        <v>7694</v>
      </c>
      <c r="AF22" s="278" t="s">
        <v>7694</v>
      </c>
      <c r="AG22" s="278" t="s">
        <v>7694</v>
      </c>
      <c r="AH22" s="278" t="s">
        <v>7694</v>
      </c>
      <c r="AI22" s="278" t="s">
        <v>7694</v>
      </c>
      <c r="AJ22" s="278" t="s">
        <v>7694</v>
      </c>
      <c r="AK22" s="278" t="s">
        <v>7694</v>
      </c>
      <c r="AL22" s="278" t="s">
        <v>7694</v>
      </c>
      <c r="AM22" s="278" t="s">
        <v>7694</v>
      </c>
      <c r="AN22" s="278" t="s">
        <v>7694</v>
      </c>
      <c r="AO22" s="278" t="str">
        <f>_xlfn.IFNA(VLOOKUP(C22,'INFORM Severity - hidden'!$C$5:$G$155,5,FALSE),"-")</f>
        <v>-</v>
      </c>
    </row>
    <row r="23" spans="1:41" x14ac:dyDescent="0.25">
      <c r="A23"/>
      <c r="B23"/>
      <c r="C23" t="s">
        <v>7707</v>
      </c>
      <c r="D23" s="278" t="str">
        <f t="shared" si="0"/>
        <v>-</v>
      </c>
      <c r="E23" s="278" t="s">
        <v>7694</v>
      </c>
      <c r="F23" s="278">
        <v>0.8</v>
      </c>
      <c r="G23" s="278" t="s">
        <v>7694</v>
      </c>
      <c r="H23" s="278" t="s">
        <v>7694</v>
      </c>
      <c r="I23" s="278" t="s">
        <v>7694</v>
      </c>
      <c r="J23" s="278" t="s">
        <v>7694</v>
      </c>
      <c r="K23" s="278" t="s">
        <v>7694</v>
      </c>
      <c r="L23" s="278" t="s">
        <v>7694</v>
      </c>
      <c r="M23" s="278" t="s">
        <v>7694</v>
      </c>
      <c r="N23" s="278" t="s">
        <v>7694</v>
      </c>
      <c r="O23" s="278" t="s">
        <v>7694</v>
      </c>
      <c r="P23" s="278" t="s">
        <v>7694</v>
      </c>
      <c r="Q23" s="278" t="s">
        <v>7694</v>
      </c>
      <c r="R23" s="278" t="s">
        <v>7694</v>
      </c>
      <c r="S23" s="278" t="s">
        <v>7694</v>
      </c>
      <c r="T23" s="278" t="s">
        <v>7694</v>
      </c>
      <c r="U23" s="278" t="s">
        <v>7694</v>
      </c>
      <c r="V23" s="278" t="s">
        <v>7694</v>
      </c>
      <c r="W23" s="278" t="s">
        <v>7694</v>
      </c>
      <c r="X23" s="278" t="s">
        <v>7694</v>
      </c>
      <c r="Y23" s="278" t="s">
        <v>7694</v>
      </c>
      <c r="Z23" s="278" t="s">
        <v>7694</v>
      </c>
      <c r="AA23" s="278" t="s">
        <v>7694</v>
      </c>
      <c r="AB23" s="278" t="s">
        <v>7694</v>
      </c>
      <c r="AC23" s="278" t="s">
        <v>7694</v>
      </c>
      <c r="AD23" s="278" t="s">
        <v>7694</v>
      </c>
      <c r="AE23" s="278" t="s">
        <v>7694</v>
      </c>
      <c r="AF23" s="278" t="s">
        <v>7694</v>
      </c>
      <c r="AG23" s="278" t="s">
        <v>7694</v>
      </c>
      <c r="AH23" s="278" t="s">
        <v>7694</v>
      </c>
      <c r="AI23" s="278" t="s">
        <v>7694</v>
      </c>
      <c r="AJ23" s="278" t="s">
        <v>7694</v>
      </c>
      <c r="AK23" s="278" t="s">
        <v>7694</v>
      </c>
      <c r="AL23" s="278" t="s">
        <v>7694</v>
      </c>
      <c r="AM23" s="278" t="s">
        <v>7694</v>
      </c>
      <c r="AN23" s="278" t="s">
        <v>7694</v>
      </c>
      <c r="AO23" s="278" t="str">
        <f>_xlfn.IFNA(VLOOKUP(C23,'INFORM Severity - hidden'!$C$5:$G$155,5,FALSE),"-")</f>
        <v>-</v>
      </c>
    </row>
    <row r="24" spans="1:41" x14ac:dyDescent="0.25">
      <c r="A24" t="s">
        <v>537</v>
      </c>
      <c r="B24" t="s">
        <v>5859</v>
      </c>
      <c r="C24" t="s">
        <v>5860</v>
      </c>
      <c r="D24" s="278" t="str">
        <f t="shared" si="0"/>
        <v>-</v>
      </c>
      <c r="E24" s="278" t="s">
        <v>7694</v>
      </c>
      <c r="F24" s="278" t="s">
        <v>7694</v>
      </c>
      <c r="G24" s="278" t="s">
        <v>7694</v>
      </c>
      <c r="H24" s="278" t="s">
        <v>7694</v>
      </c>
      <c r="I24" s="278" t="s">
        <v>7694</v>
      </c>
      <c r="J24" s="278" t="s">
        <v>7694</v>
      </c>
      <c r="K24" s="278" t="s">
        <v>7694</v>
      </c>
      <c r="L24" s="278" t="s">
        <v>7694</v>
      </c>
      <c r="M24" s="278" t="s">
        <v>7694</v>
      </c>
      <c r="N24" s="278" t="s">
        <v>7694</v>
      </c>
      <c r="O24" s="278" t="s">
        <v>7694</v>
      </c>
      <c r="P24" s="278" t="s">
        <v>7694</v>
      </c>
      <c r="Q24" s="278" t="s">
        <v>7694</v>
      </c>
      <c r="R24" s="278" t="s">
        <v>7694</v>
      </c>
      <c r="S24" s="278" t="s">
        <v>7694</v>
      </c>
      <c r="T24" s="278" t="s">
        <v>7694</v>
      </c>
      <c r="U24" s="278" t="s">
        <v>7694</v>
      </c>
      <c r="V24" s="278" t="s">
        <v>7694</v>
      </c>
      <c r="W24" s="278" t="s">
        <v>7694</v>
      </c>
      <c r="X24" s="278" t="s">
        <v>7694</v>
      </c>
      <c r="Y24" s="278" t="s">
        <v>7694</v>
      </c>
      <c r="Z24" s="278" t="s">
        <v>7694</v>
      </c>
      <c r="AA24" s="278" t="s">
        <v>7694</v>
      </c>
      <c r="AB24" s="278" t="s">
        <v>7694</v>
      </c>
      <c r="AC24" s="278" t="s">
        <v>7694</v>
      </c>
      <c r="AD24" s="278" t="s">
        <v>7694</v>
      </c>
      <c r="AE24" s="278" t="s">
        <v>7694</v>
      </c>
      <c r="AF24" s="278" t="s">
        <v>7694</v>
      </c>
      <c r="AG24" s="278" t="s">
        <v>7694</v>
      </c>
      <c r="AH24" s="278" t="s">
        <v>7694</v>
      </c>
      <c r="AI24" s="278" t="s">
        <v>7694</v>
      </c>
      <c r="AJ24" s="278" t="s">
        <v>7694</v>
      </c>
      <c r="AK24" s="278" t="s">
        <v>7694</v>
      </c>
      <c r="AL24" s="278" t="s">
        <v>7694</v>
      </c>
      <c r="AM24" s="278" t="s">
        <v>7694</v>
      </c>
      <c r="AN24" s="278" t="s">
        <v>7694</v>
      </c>
      <c r="AO24" s="278">
        <f>_xlfn.IFNA(VLOOKUP(C24,'INFORM Severity - hidden'!$C$5:$G$155,5,FALSE),"-")</f>
        <v>2.2999999999999998</v>
      </c>
    </row>
    <row r="25" spans="1:41" x14ac:dyDescent="0.25">
      <c r="A25" t="s">
        <v>537</v>
      </c>
      <c r="B25" t="s">
        <v>535</v>
      </c>
      <c r="C25" t="s">
        <v>536</v>
      </c>
      <c r="D25" s="278" t="str">
        <f t="shared" si="0"/>
        <v>Decreasing</v>
      </c>
      <c r="E25" s="278" t="s">
        <v>7694</v>
      </c>
      <c r="F25" s="278">
        <v>1.7</v>
      </c>
      <c r="G25" s="278">
        <v>1.7</v>
      </c>
      <c r="H25" s="278">
        <v>2.2000000000000002</v>
      </c>
      <c r="I25" s="278">
        <v>2.4</v>
      </c>
      <c r="J25" s="278">
        <v>2.4</v>
      </c>
      <c r="K25" s="278">
        <v>2.4</v>
      </c>
      <c r="L25" s="278">
        <v>2.4</v>
      </c>
      <c r="M25" s="278">
        <v>2.4</v>
      </c>
      <c r="N25" s="278">
        <v>2.4</v>
      </c>
      <c r="O25" s="278">
        <v>2.2000000000000002</v>
      </c>
      <c r="P25" s="278">
        <v>2.2000000000000002</v>
      </c>
      <c r="Q25" s="278">
        <v>2.2000000000000002</v>
      </c>
      <c r="R25" s="278">
        <v>2.2000000000000002</v>
      </c>
      <c r="S25" s="278">
        <v>2.2000000000000002</v>
      </c>
      <c r="T25" s="278">
        <v>2.2000000000000002</v>
      </c>
      <c r="U25" s="278">
        <v>2.2000000000000002</v>
      </c>
      <c r="V25" s="278">
        <v>2.2000000000000002</v>
      </c>
      <c r="W25" s="278">
        <v>2.2000000000000002</v>
      </c>
      <c r="X25" s="278">
        <v>2.2000000000000002</v>
      </c>
      <c r="Y25" s="278">
        <v>2.2999999999999998</v>
      </c>
      <c r="Z25" s="278">
        <v>2.2999999999999998</v>
      </c>
      <c r="AA25" s="278">
        <v>2.4</v>
      </c>
      <c r="AB25" s="278">
        <v>2.4</v>
      </c>
      <c r="AC25" s="278">
        <v>2.5</v>
      </c>
      <c r="AD25" s="278">
        <v>2.5</v>
      </c>
      <c r="AE25" s="278">
        <v>2.5</v>
      </c>
      <c r="AF25" s="278">
        <v>2.5</v>
      </c>
      <c r="AG25" s="278">
        <v>2.5</v>
      </c>
      <c r="AH25" s="278">
        <v>2.5</v>
      </c>
      <c r="AI25" s="278">
        <v>2.6</v>
      </c>
      <c r="AJ25" s="278">
        <v>2.6</v>
      </c>
      <c r="AK25" s="278">
        <v>2.6</v>
      </c>
      <c r="AL25" s="278">
        <v>2.6</v>
      </c>
      <c r="AM25" s="278">
        <v>2.5</v>
      </c>
      <c r="AN25" s="278">
        <v>2.5</v>
      </c>
      <c r="AO25" s="278">
        <f>_xlfn.IFNA(VLOOKUP(C25,'INFORM Severity - hidden'!$C$5:$G$155,5,FALSE),"-")</f>
        <v>2.6</v>
      </c>
    </row>
    <row r="26" spans="1:41" x14ac:dyDescent="0.25">
      <c r="A26" t="s">
        <v>537</v>
      </c>
      <c r="B26" t="s">
        <v>5821</v>
      </c>
      <c r="C26" t="s">
        <v>5822</v>
      </c>
      <c r="D26" s="278" t="str">
        <f t="shared" si="0"/>
        <v>-</v>
      </c>
      <c r="E26" s="278" t="s">
        <v>7694</v>
      </c>
      <c r="F26" s="278" t="s">
        <v>7694</v>
      </c>
      <c r="G26" s="278" t="s">
        <v>7694</v>
      </c>
      <c r="H26" s="278" t="s">
        <v>7694</v>
      </c>
      <c r="I26" s="278" t="s">
        <v>7694</v>
      </c>
      <c r="J26" s="278" t="s">
        <v>7694</v>
      </c>
      <c r="K26" s="278" t="s">
        <v>7694</v>
      </c>
      <c r="L26" s="278" t="s">
        <v>7694</v>
      </c>
      <c r="M26" s="278" t="s">
        <v>7694</v>
      </c>
      <c r="N26" s="278" t="s">
        <v>7694</v>
      </c>
      <c r="O26" s="278" t="s">
        <v>7694</v>
      </c>
      <c r="P26" s="278" t="s">
        <v>7694</v>
      </c>
      <c r="Q26" s="278" t="s">
        <v>7694</v>
      </c>
      <c r="R26" s="278" t="s">
        <v>7694</v>
      </c>
      <c r="S26" s="278" t="s">
        <v>7694</v>
      </c>
      <c r="T26" s="278" t="s">
        <v>7694</v>
      </c>
      <c r="U26" s="278" t="s">
        <v>7694</v>
      </c>
      <c r="V26" s="278" t="s">
        <v>7694</v>
      </c>
      <c r="W26" s="278" t="s">
        <v>7694</v>
      </c>
      <c r="X26" s="278" t="s">
        <v>7694</v>
      </c>
      <c r="Y26" s="278" t="s">
        <v>7694</v>
      </c>
      <c r="Z26" s="278" t="s">
        <v>7694</v>
      </c>
      <c r="AA26" s="278" t="s">
        <v>7694</v>
      </c>
      <c r="AB26" s="278" t="s">
        <v>7694</v>
      </c>
      <c r="AC26" s="278" t="s">
        <v>7694</v>
      </c>
      <c r="AD26" s="278" t="s">
        <v>7694</v>
      </c>
      <c r="AE26" s="278" t="s">
        <v>7694</v>
      </c>
      <c r="AF26" s="278" t="s">
        <v>7694</v>
      </c>
      <c r="AG26" s="278" t="s">
        <v>7694</v>
      </c>
      <c r="AH26" s="278" t="s">
        <v>7694</v>
      </c>
      <c r="AI26" s="278" t="s">
        <v>7694</v>
      </c>
      <c r="AJ26" s="278" t="s">
        <v>7694</v>
      </c>
      <c r="AK26" s="278" t="s">
        <v>7694</v>
      </c>
      <c r="AL26" s="278" t="s">
        <v>7694</v>
      </c>
      <c r="AM26" s="278" t="s">
        <v>7694</v>
      </c>
      <c r="AN26" s="278" t="s">
        <v>7694</v>
      </c>
      <c r="AO26" s="278">
        <f>_xlfn.IFNA(VLOOKUP(C26,'INFORM Severity - hidden'!$C$5:$G$155,5,FALSE),"-")</f>
        <v>2.1</v>
      </c>
    </row>
    <row r="27" spans="1:41" x14ac:dyDescent="0.25">
      <c r="A27" t="s">
        <v>250</v>
      </c>
      <c r="B27" t="s">
        <v>248</v>
      </c>
      <c r="C27" t="s">
        <v>249</v>
      </c>
      <c r="D27" s="278" t="str">
        <f t="shared" si="0"/>
        <v>Stable</v>
      </c>
      <c r="E27" s="278" t="s">
        <v>7694</v>
      </c>
      <c r="F27" s="278">
        <v>4</v>
      </c>
      <c r="G27" s="278">
        <v>4</v>
      </c>
      <c r="H27" s="278">
        <v>4</v>
      </c>
      <c r="I27" s="278">
        <v>4</v>
      </c>
      <c r="J27" s="278">
        <v>4</v>
      </c>
      <c r="K27" s="278">
        <v>4</v>
      </c>
      <c r="L27" s="278">
        <v>4</v>
      </c>
      <c r="M27" s="278">
        <v>4</v>
      </c>
      <c r="N27" s="278">
        <v>4</v>
      </c>
      <c r="O27" s="278">
        <v>3.9</v>
      </c>
      <c r="P27" s="278">
        <v>3.9</v>
      </c>
      <c r="Q27" s="278">
        <v>3.9</v>
      </c>
      <c r="R27" s="278">
        <v>3.9</v>
      </c>
      <c r="S27" s="278">
        <v>4</v>
      </c>
      <c r="T27" s="278">
        <v>4</v>
      </c>
      <c r="U27" s="278">
        <v>4</v>
      </c>
      <c r="V27" s="278">
        <v>4</v>
      </c>
      <c r="W27" s="278">
        <v>4</v>
      </c>
      <c r="X27" s="278">
        <v>4</v>
      </c>
      <c r="Y27" s="278">
        <v>4</v>
      </c>
      <c r="Z27" s="278">
        <v>4</v>
      </c>
      <c r="AA27" s="278">
        <v>4</v>
      </c>
      <c r="AB27" s="278">
        <v>4</v>
      </c>
      <c r="AC27" s="278">
        <v>4</v>
      </c>
      <c r="AD27" s="278">
        <v>4</v>
      </c>
      <c r="AE27" s="278">
        <v>4.0999999999999996</v>
      </c>
      <c r="AF27" s="278">
        <v>4.0999999999999996</v>
      </c>
      <c r="AG27" s="278">
        <v>4.0999999999999996</v>
      </c>
      <c r="AH27" s="278">
        <v>4.2</v>
      </c>
      <c r="AI27" s="278">
        <v>4.3</v>
      </c>
      <c r="AJ27" s="278">
        <v>4.3</v>
      </c>
      <c r="AK27" s="278">
        <v>4.3</v>
      </c>
      <c r="AL27" s="278">
        <v>4.3</v>
      </c>
      <c r="AM27" s="278">
        <v>4.3</v>
      </c>
      <c r="AN27" s="278">
        <v>4.3</v>
      </c>
      <c r="AO27" s="278">
        <f>_xlfn.IFNA(VLOOKUP(C27,'INFORM Severity - hidden'!$C$5:$G$155,5,FALSE),"-")</f>
        <v>4.3</v>
      </c>
    </row>
    <row r="28" spans="1:41" x14ac:dyDescent="0.25">
      <c r="A28"/>
      <c r="B28"/>
      <c r="C28" t="s">
        <v>7708</v>
      </c>
      <c r="D28" s="278" t="str">
        <f t="shared" si="0"/>
        <v>-</v>
      </c>
      <c r="E28" s="278" t="s">
        <v>7694</v>
      </c>
      <c r="F28" s="278" t="s">
        <v>7694</v>
      </c>
      <c r="G28" s="278" t="s">
        <v>7694</v>
      </c>
      <c r="H28" s="278" t="s">
        <v>7694</v>
      </c>
      <c r="I28" s="278" t="s">
        <v>7694</v>
      </c>
      <c r="J28" s="278" t="s">
        <v>7694</v>
      </c>
      <c r="K28" s="278" t="s">
        <v>7694</v>
      </c>
      <c r="L28" s="278" t="s">
        <v>7694</v>
      </c>
      <c r="M28" s="278" t="s">
        <v>7694</v>
      </c>
      <c r="N28" s="278" t="s">
        <v>7694</v>
      </c>
      <c r="O28" s="278" t="s">
        <v>7694</v>
      </c>
      <c r="P28" s="278">
        <v>2.2999999999999998</v>
      </c>
      <c r="Q28" s="278">
        <v>2.2999999999999998</v>
      </c>
      <c r="R28" s="278">
        <v>2.2999999999999998</v>
      </c>
      <c r="S28" s="278">
        <v>2.2999999999999998</v>
      </c>
      <c r="T28" s="278">
        <v>2.2999999999999998</v>
      </c>
      <c r="U28" s="278" t="s">
        <v>7694</v>
      </c>
      <c r="V28" s="278" t="s">
        <v>7694</v>
      </c>
      <c r="W28" s="278" t="s">
        <v>7694</v>
      </c>
      <c r="X28" s="278" t="s">
        <v>7694</v>
      </c>
      <c r="Y28" s="278" t="s">
        <v>7694</v>
      </c>
      <c r="Z28" s="278" t="s">
        <v>7694</v>
      </c>
      <c r="AA28" s="278" t="s">
        <v>7694</v>
      </c>
      <c r="AB28" s="278" t="s">
        <v>7694</v>
      </c>
      <c r="AC28" s="278" t="s">
        <v>7694</v>
      </c>
      <c r="AD28" s="278" t="s">
        <v>7694</v>
      </c>
      <c r="AE28" s="278" t="s">
        <v>7694</v>
      </c>
      <c r="AF28" s="278" t="s">
        <v>7694</v>
      </c>
      <c r="AG28" s="278" t="s">
        <v>7694</v>
      </c>
      <c r="AH28" s="278" t="s">
        <v>7694</v>
      </c>
      <c r="AI28" s="278" t="s">
        <v>7694</v>
      </c>
      <c r="AJ28" s="278" t="s">
        <v>7694</v>
      </c>
      <c r="AK28" s="278" t="s">
        <v>7694</v>
      </c>
      <c r="AL28" s="278" t="s">
        <v>7694</v>
      </c>
      <c r="AM28" s="278" t="s">
        <v>7694</v>
      </c>
      <c r="AN28" s="278" t="s">
        <v>7694</v>
      </c>
      <c r="AO28" s="278" t="str">
        <f>_xlfn.IFNA(VLOOKUP(C28,'INFORM Severity - hidden'!$C$5:$G$155,5,FALSE),"-")</f>
        <v>-</v>
      </c>
    </row>
    <row r="29" spans="1:41" x14ac:dyDescent="0.25">
      <c r="A29"/>
      <c r="B29"/>
      <c r="C29" t="s">
        <v>7709</v>
      </c>
      <c r="D29" s="278" t="str">
        <f t="shared" si="0"/>
        <v>-</v>
      </c>
      <c r="E29" s="278" t="s">
        <v>7694</v>
      </c>
      <c r="F29" s="278" t="s">
        <v>7694</v>
      </c>
      <c r="G29" s="278" t="s">
        <v>7694</v>
      </c>
      <c r="H29" s="278" t="s">
        <v>7694</v>
      </c>
      <c r="I29" s="278" t="s">
        <v>7694</v>
      </c>
      <c r="J29" s="278" t="s">
        <v>7694</v>
      </c>
      <c r="K29" s="278" t="s">
        <v>7694</v>
      </c>
      <c r="L29" s="278" t="s">
        <v>7694</v>
      </c>
      <c r="M29" s="278" t="s">
        <v>7694</v>
      </c>
      <c r="N29" s="278" t="s">
        <v>7694</v>
      </c>
      <c r="O29" s="278" t="s">
        <v>7694</v>
      </c>
      <c r="P29" s="278" t="s">
        <v>7694</v>
      </c>
      <c r="Q29" s="278" t="s">
        <v>7694</v>
      </c>
      <c r="R29" s="278" t="s">
        <v>7694</v>
      </c>
      <c r="S29" s="278" t="s">
        <v>7694</v>
      </c>
      <c r="T29" s="278" t="s">
        <v>7694</v>
      </c>
      <c r="U29" s="278" t="s">
        <v>7694</v>
      </c>
      <c r="V29" s="278" t="s">
        <v>7694</v>
      </c>
      <c r="W29" s="278">
        <v>2.9</v>
      </c>
      <c r="X29" s="278">
        <v>2.9</v>
      </c>
      <c r="Y29" s="278">
        <v>2.9</v>
      </c>
      <c r="Z29" s="278">
        <v>3</v>
      </c>
      <c r="AA29" s="278" t="s">
        <v>7694</v>
      </c>
      <c r="AB29" s="278" t="s">
        <v>7694</v>
      </c>
      <c r="AC29" s="278" t="s">
        <v>7694</v>
      </c>
      <c r="AD29" s="278" t="s">
        <v>7694</v>
      </c>
      <c r="AE29" s="278" t="s">
        <v>7694</v>
      </c>
      <c r="AF29" s="278" t="s">
        <v>7694</v>
      </c>
      <c r="AG29" s="278" t="s">
        <v>7694</v>
      </c>
      <c r="AH29" s="278" t="s">
        <v>7694</v>
      </c>
      <c r="AI29" s="278" t="s">
        <v>7694</v>
      </c>
      <c r="AJ29" s="278" t="s">
        <v>7694</v>
      </c>
      <c r="AK29" s="278" t="s">
        <v>7694</v>
      </c>
      <c r="AL29" s="278" t="s">
        <v>7694</v>
      </c>
      <c r="AM29" s="278" t="s">
        <v>7694</v>
      </c>
      <c r="AN29" s="278" t="s">
        <v>7694</v>
      </c>
      <c r="AO29" s="278" t="str">
        <f>_xlfn.IFNA(VLOOKUP(C29,'INFORM Severity - hidden'!$C$5:$G$155,5,FALSE),"-")</f>
        <v>-</v>
      </c>
    </row>
    <row r="30" spans="1:41" x14ac:dyDescent="0.25">
      <c r="A30"/>
      <c r="B30"/>
      <c r="C30" t="s">
        <v>7710</v>
      </c>
      <c r="D30" s="278" t="str">
        <f t="shared" si="0"/>
        <v>-</v>
      </c>
      <c r="E30" s="278" t="s">
        <v>7694</v>
      </c>
      <c r="F30" s="278" t="s">
        <v>7694</v>
      </c>
      <c r="G30" s="278" t="s">
        <v>7694</v>
      </c>
      <c r="H30" s="278" t="s">
        <v>7694</v>
      </c>
      <c r="I30" s="278" t="s">
        <v>7694</v>
      </c>
      <c r="J30" s="278" t="s">
        <v>7694</v>
      </c>
      <c r="K30" s="278" t="s">
        <v>7694</v>
      </c>
      <c r="L30" s="278" t="s">
        <v>7694</v>
      </c>
      <c r="M30" s="278" t="s">
        <v>7694</v>
      </c>
      <c r="N30" s="278" t="s">
        <v>7694</v>
      </c>
      <c r="O30" s="278" t="s">
        <v>7694</v>
      </c>
      <c r="P30" s="278" t="s">
        <v>7694</v>
      </c>
      <c r="Q30" s="278" t="s">
        <v>7694</v>
      </c>
      <c r="R30" s="278" t="s">
        <v>7694</v>
      </c>
      <c r="S30" s="278" t="s">
        <v>7694</v>
      </c>
      <c r="T30" s="278" t="s">
        <v>7694</v>
      </c>
      <c r="U30" s="278" t="s">
        <v>7694</v>
      </c>
      <c r="V30" s="278" t="s">
        <v>7694</v>
      </c>
      <c r="W30" s="278" t="s">
        <v>7694</v>
      </c>
      <c r="X30" s="278" t="s">
        <v>7694</v>
      </c>
      <c r="Y30" s="278" t="s">
        <v>7694</v>
      </c>
      <c r="Z30" s="278" t="s">
        <v>7694</v>
      </c>
      <c r="AA30" s="278" t="s">
        <v>7694</v>
      </c>
      <c r="AB30" s="278" t="s">
        <v>7694</v>
      </c>
      <c r="AC30" s="278" t="s">
        <v>7694</v>
      </c>
      <c r="AD30" s="278" t="s">
        <v>7694</v>
      </c>
      <c r="AE30" s="278" t="s">
        <v>7694</v>
      </c>
      <c r="AF30" s="278" t="s">
        <v>7694</v>
      </c>
      <c r="AG30" s="278" t="s">
        <v>7694</v>
      </c>
      <c r="AH30" s="278" t="s">
        <v>7694</v>
      </c>
      <c r="AI30" s="278" t="s">
        <v>7694</v>
      </c>
      <c r="AJ30" s="278">
        <v>2.5</v>
      </c>
      <c r="AK30" s="278" t="s">
        <v>7694</v>
      </c>
      <c r="AL30" s="278" t="s">
        <v>7694</v>
      </c>
      <c r="AM30" s="278" t="s">
        <v>7694</v>
      </c>
      <c r="AN30" s="278" t="s">
        <v>7694</v>
      </c>
      <c r="AO30" s="278" t="str">
        <f>_xlfn.IFNA(VLOOKUP(C30,'INFORM Severity - hidden'!$C$5:$G$155,5,FALSE),"-")</f>
        <v>-</v>
      </c>
    </row>
    <row r="31" spans="1:41" x14ac:dyDescent="0.25">
      <c r="A31" t="s">
        <v>305</v>
      </c>
      <c r="B31" t="s">
        <v>303</v>
      </c>
      <c r="C31" t="s">
        <v>304</v>
      </c>
      <c r="D31" s="278" t="str">
        <f t="shared" si="0"/>
        <v>Increasing</v>
      </c>
      <c r="E31" s="278" t="s">
        <v>7694</v>
      </c>
      <c r="F31" s="278">
        <v>4</v>
      </c>
      <c r="G31" s="278">
        <v>4</v>
      </c>
      <c r="H31" s="278">
        <v>4.0999999999999996</v>
      </c>
      <c r="I31" s="278">
        <v>4.0999999999999996</v>
      </c>
      <c r="J31" s="278">
        <v>4</v>
      </c>
      <c r="K31" s="278">
        <v>4.0999999999999996</v>
      </c>
      <c r="L31" s="278">
        <v>3.9</v>
      </c>
      <c r="M31" s="278">
        <v>4</v>
      </c>
      <c r="N31" s="278">
        <v>4</v>
      </c>
      <c r="O31" s="278">
        <v>4</v>
      </c>
      <c r="P31" s="278">
        <v>4</v>
      </c>
      <c r="Q31" s="278">
        <v>4</v>
      </c>
      <c r="R31" s="278">
        <v>4</v>
      </c>
      <c r="S31" s="278">
        <v>3.6</v>
      </c>
      <c r="T31" s="278">
        <v>3.6</v>
      </c>
      <c r="U31" s="278">
        <v>3.5</v>
      </c>
      <c r="V31" s="278">
        <v>3.6</v>
      </c>
      <c r="W31" s="278">
        <v>3.6</v>
      </c>
      <c r="X31" s="278">
        <v>3.6</v>
      </c>
      <c r="Y31" s="278">
        <v>3.6</v>
      </c>
      <c r="Z31" s="278">
        <v>3.6</v>
      </c>
      <c r="AA31" s="278">
        <v>3.7</v>
      </c>
      <c r="AB31" s="278">
        <v>3.7</v>
      </c>
      <c r="AC31" s="278">
        <v>3.7</v>
      </c>
      <c r="AD31" s="278">
        <v>3.7</v>
      </c>
      <c r="AE31" s="278">
        <v>3.7</v>
      </c>
      <c r="AF31" s="278">
        <v>3.7</v>
      </c>
      <c r="AG31" s="278">
        <v>4.0999999999999996</v>
      </c>
      <c r="AH31" s="278">
        <v>4.0999999999999996</v>
      </c>
      <c r="AI31" s="278">
        <v>4.2</v>
      </c>
      <c r="AJ31" s="278">
        <v>4.2</v>
      </c>
      <c r="AK31" s="278">
        <v>4.2</v>
      </c>
      <c r="AL31" s="278">
        <v>4.3</v>
      </c>
      <c r="AM31" s="278">
        <v>4.3</v>
      </c>
      <c r="AN31" s="278">
        <v>4.3</v>
      </c>
      <c r="AO31" s="278">
        <f>_xlfn.IFNA(VLOOKUP(C31,'INFORM Severity - hidden'!$C$5:$G$155,5,FALSE),"-")</f>
        <v>4.3</v>
      </c>
    </row>
    <row r="32" spans="1:41" x14ac:dyDescent="0.25">
      <c r="A32" t="s">
        <v>305</v>
      </c>
      <c r="B32" t="s">
        <v>309</v>
      </c>
      <c r="C32" t="s">
        <v>310</v>
      </c>
      <c r="D32" s="278" t="str">
        <f t="shared" si="0"/>
        <v>Increasing</v>
      </c>
      <c r="E32" s="278" t="s">
        <v>7694</v>
      </c>
      <c r="F32" s="278">
        <v>3.6</v>
      </c>
      <c r="G32" s="278">
        <v>3.6</v>
      </c>
      <c r="H32" s="278">
        <v>3.8</v>
      </c>
      <c r="I32" s="278">
        <v>3.8</v>
      </c>
      <c r="J32" s="278">
        <v>3.8</v>
      </c>
      <c r="K32" s="278">
        <v>3.8</v>
      </c>
      <c r="L32" s="278">
        <v>3.8</v>
      </c>
      <c r="M32" s="278">
        <v>3.8</v>
      </c>
      <c r="N32" s="278">
        <v>3.7</v>
      </c>
      <c r="O32" s="278">
        <v>3.7</v>
      </c>
      <c r="P32" s="278">
        <v>3.7</v>
      </c>
      <c r="Q32" s="278">
        <v>3.7</v>
      </c>
      <c r="R32" s="278">
        <v>3.7</v>
      </c>
      <c r="S32" s="278">
        <v>3.6</v>
      </c>
      <c r="T32" s="278">
        <v>3.6</v>
      </c>
      <c r="U32" s="278">
        <v>3.6</v>
      </c>
      <c r="V32" s="278">
        <v>3.6</v>
      </c>
      <c r="W32" s="278">
        <v>3.6</v>
      </c>
      <c r="X32" s="278">
        <v>3.1</v>
      </c>
      <c r="Y32" s="278">
        <v>3.1</v>
      </c>
      <c r="Z32" s="278">
        <v>3.1</v>
      </c>
      <c r="AA32" s="278">
        <v>3.2</v>
      </c>
      <c r="AB32" s="278">
        <v>3.2</v>
      </c>
      <c r="AC32" s="278">
        <v>3.2</v>
      </c>
      <c r="AD32" s="278">
        <v>3.2</v>
      </c>
      <c r="AE32" s="278">
        <v>3.2</v>
      </c>
      <c r="AF32" s="278">
        <v>3.2</v>
      </c>
      <c r="AG32" s="278">
        <v>3.2</v>
      </c>
      <c r="AH32" s="278">
        <v>3.3</v>
      </c>
      <c r="AI32" s="278">
        <v>3.4</v>
      </c>
      <c r="AJ32" s="278">
        <v>3.4</v>
      </c>
      <c r="AK32" s="278">
        <v>3.4</v>
      </c>
      <c r="AL32" s="278">
        <v>3.7</v>
      </c>
      <c r="AM32" s="278">
        <v>3.7</v>
      </c>
      <c r="AN32" s="278">
        <v>3.7</v>
      </c>
      <c r="AO32" s="278">
        <f>_xlfn.IFNA(VLOOKUP(C32,'INFORM Severity - hidden'!$C$5:$G$155,5,FALSE),"-")</f>
        <v>3.7</v>
      </c>
    </row>
    <row r="33" spans="1:41" x14ac:dyDescent="0.25">
      <c r="A33" t="s">
        <v>305</v>
      </c>
      <c r="B33" t="s">
        <v>319</v>
      </c>
      <c r="C33" t="s">
        <v>320</v>
      </c>
      <c r="D33" s="278" t="str">
        <f t="shared" si="0"/>
        <v>Increasing</v>
      </c>
      <c r="E33" s="278" t="s">
        <v>7694</v>
      </c>
      <c r="F33" s="278">
        <v>3.2</v>
      </c>
      <c r="G33" s="278">
        <v>3.2</v>
      </c>
      <c r="H33" s="278">
        <v>3.5</v>
      </c>
      <c r="I33" s="278">
        <v>3.5</v>
      </c>
      <c r="J33" s="278">
        <v>3.5</v>
      </c>
      <c r="K33" s="278">
        <v>3.5</v>
      </c>
      <c r="L33" s="278">
        <v>3.6</v>
      </c>
      <c r="M33" s="278">
        <v>3.6</v>
      </c>
      <c r="N33" s="278">
        <v>3.6</v>
      </c>
      <c r="O33" s="278">
        <v>3.6</v>
      </c>
      <c r="P33" s="278">
        <v>3.6</v>
      </c>
      <c r="Q33" s="278">
        <v>3.6</v>
      </c>
      <c r="R33" s="278">
        <v>3.6</v>
      </c>
      <c r="S33" s="278">
        <v>3.1</v>
      </c>
      <c r="T33" s="278">
        <v>3.1</v>
      </c>
      <c r="U33" s="278">
        <v>3.1</v>
      </c>
      <c r="V33" s="278">
        <v>3.1</v>
      </c>
      <c r="W33" s="278">
        <v>3.1</v>
      </c>
      <c r="X33" s="278">
        <v>3.3</v>
      </c>
      <c r="Y33" s="278">
        <v>3.3</v>
      </c>
      <c r="Z33" s="278">
        <v>3.3</v>
      </c>
      <c r="AA33" s="278">
        <v>3.4</v>
      </c>
      <c r="AB33" s="278">
        <v>3.4</v>
      </c>
      <c r="AC33" s="278">
        <v>3.3</v>
      </c>
      <c r="AD33" s="278">
        <v>3.4</v>
      </c>
      <c r="AE33" s="278">
        <v>3.4</v>
      </c>
      <c r="AF33" s="278">
        <v>3.4</v>
      </c>
      <c r="AG33" s="278">
        <v>3.4</v>
      </c>
      <c r="AH33" s="278">
        <v>3.4</v>
      </c>
      <c r="AI33" s="278">
        <v>3.4</v>
      </c>
      <c r="AJ33" s="278">
        <v>3.4</v>
      </c>
      <c r="AK33" s="278">
        <v>3.4</v>
      </c>
      <c r="AL33" s="278">
        <v>3.5</v>
      </c>
      <c r="AM33" s="278">
        <v>3.5</v>
      </c>
      <c r="AN33" s="278">
        <v>3.5</v>
      </c>
      <c r="AO33" s="278">
        <f>_xlfn.IFNA(VLOOKUP(C33,'INFORM Severity - hidden'!$C$5:$G$155,5,FALSE),"-")</f>
        <v>3.5</v>
      </c>
    </row>
    <row r="34" spans="1:41" x14ac:dyDescent="0.25">
      <c r="A34" t="s">
        <v>305</v>
      </c>
      <c r="B34" t="s">
        <v>330</v>
      </c>
      <c r="C34" t="s">
        <v>331</v>
      </c>
      <c r="D34" s="278" t="str">
        <f t="shared" si="0"/>
        <v>Stable</v>
      </c>
      <c r="E34" s="278" t="s">
        <v>7694</v>
      </c>
      <c r="F34" s="278">
        <v>3.3</v>
      </c>
      <c r="G34" s="278">
        <v>3.3</v>
      </c>
      <c r="H34" s="278">
        <v>3.1</v>
      </c>
      <c r="I34" s="278">
        <v>3.1</v>
      </c>
      <c r="J34" s="278">
        <v>3.1</v>
      </c>
      <c r="K34" s="278">
        <v>3.1</v>
      </c>
      <c r="L34" s="278">
        <v>2.7</v>
      </c>
      <c r="M34" s="278">
        <v>2.8</v>
      </c>
      <c r="N34" s="278">
        <v>2.6</v>
      </c>
      <c r="O34" s="278">
        <v>2.6</v>
      </c>
      <c r="P34" s="278">
        <v>2.6</v>
      </c>
      <c r="Q34" s="278">
        <v>2.6</v>
      </c>
      <c r="R34" s="278">
        <v>2.6</v>
      </c>
      <c r="S34" s="278">
        <v>2.6</v>
      </c>
      <c r="T34" s="278">
        <v>2.6</v>
      </c>
      <c r="U34" s="278">
        <v>2.5</v>
      </c>
      <c r="V34" s="278">
        <v>2.6</v>
      </c>
      <c r="W34" s="278">
        <v>2.6</v>
      </c>
      <c r="X34" s="278">
        <v>2.6</v>
      </c>
      <c r="Y34" s="278">
        <v>2.5</v>
      </c>
      <c r="Z34" s="278">
        <v>2.5</v>
      </c>
      <c r="AA34" s="278">
        <v>2.6</v>
      </c>
      <c r="AB34" s="278">
        <v>2.6</v>
      </c>
      <c r="AC34" s="278">
        <v>2.8</v>
      </c>
      <c r="AD34" s="278">
        <v>2.8</v>
      </c>
      <c r="AE34" s="278">
        <v>2.8</v>
      </c>
      <c r="AF34" s="278">
        <v>2.8</v>
      </c>
      <c r="AG34" s="278">
        <v>2.8</v>
      </c>
      <c r="AH34" s="278">
        <v>2.8</v>
      </c>
      <c r="AI34" s="278">
        <v>3</v>
      </c>
      <c r="AJ34" s="278">
        <v>3</v>
      </c>
      <c r="AK34" s="278">
        <v>3</v>
      </c>
      <c r="AL34" s="278">
        <v>3</v>
      </c>
      <c r="AM34" s="278">
        <v>3</v>
      </c>
      <c r="AN34" s="278">
        <v>3</v>
      </c>
      <c r="AO34" s="278">
        <f>_xlfn.IFNA(VLOOKUP(C34,'INFORM Severity - hidden'!$C$5:$G$155,5,FALSE),"-")</f>
        <v>3</v>
      </c>
    </row>
    <row r="35" spans="1:41" x14ac:dyDescent="0.25">
      <c r="A35" t="s">
        <v>343</v>
      </c>
      <c r="B35" t="s">
        <v>341</v>
      </c>
      <c r="C35" t="s">
        <v>342</v>
      </c>
      <c r="D35" s="278" t="str">
        <f t="shared" si="0"/>
        <v>Stable</v>
      </c>
      <c r="E35" s="278" t="s">
        <v>7694</v>
      </c>
      <c r="F35" s="278">
        <v>4.4000000000000004</v>
      </c>
      <c r="G35" s="278">
        <v>4.4000000000000004</v>
      </c>
      <c r="H35" s="278">
        <v>4.4000000000000004</v>
      </c>
      <c r="I35" s="278">
        <v>4.2</v>
      </c>
      <c r="J35" s="278">
        <v>4.2</v>
      </c>
      <c r="K35" s="278">
        <v>4.2</v>
      </c>
      <c r="L35" s="278">
        <v>4.2</v>
      </c>
      <c r="M35" s="278">
        <v>4.2</v>
      </c>
      <c r="N35" s="278">
        <v>4.2</v>
      </c>
      <c r="O35" s="278">
        <v>4.2</v>
      </c>
      <c r="P35" s="278">
        <v>4.2</v>
      </c>
      <c r="Q35" s="278">
        <v>4.2</v>
      </c>
      <c r="R35" s="278">
        <v>4</v>
      </c>
      <c r="S35" s="278">
        <v>4.2</v>
      </c>
      <c r="T35" s="278">
        <v>4.2</v>
      </c>
      <c r="U35" s="278">
        <v>4.2</v>
      </c>
      <c r="V35" s="278">
        <v>4.2</v>
      </c>
      <c r="W35" s="278">
        <v>4.2</v>
      </c>
      <c r="X35" s="278">
        <v>4.2</v>
      </c>
      <c r="Y35" s="278">
        <v>4.2</v>
      </c>
      <c r="Z35" s="278">
        <v>4.5</v>
      </c>
      <c r="AA35" s="278">
        <v>4.5</v>
      </c>
      <c r="AB35" s="278">
        <v>4.5</v>
      </c>
      <c r="AC35" s="278">
        <v>4.5</v>
      </c>
      <c r="AD35" s="278">
        <v>4.5</v>
      </c>
      <c r="AE35" s="278">
        <v>4.5</v>
      </c>
      <c r="AF35" s="278">
        <v>4.5</v>
      </c>
      <c r="AG35" s="278">
        <v>4.5</v>
      </c>
      <c r="AH35" s="278">
        <v>4.5</v>
      </c>
      <c r="AI35" s="278">
        <v>4.5999999999999996</v>
      </c>
      <c r="AJ35" s="278">
        <v>4.5999999999999996</v>
      </c>
      <c r="AK35" s="278">
        <v>4.5999999999999996</v>
      </c>
      <c r="AL35" s="278">
        <v>4.5999999999999996</v>
      </c>
      <c r="AM35" s="278">
        <v>4.5999999999999996</v>
      </c>
      <c r="AN35" s="278">
        <v>4.5999999999999996</v>
      </c>
      <c r="AO35" s="278">
        <f>_xlfn.IFNA(VLOOKUP(C35,'INFORM Severity - hidden'!$C$5:$G$155,5,FALSE),"-")</f>
        <v>4.5999999999999996</v>
      </c>
    </row>
    <row r="36" spans="1:41" x14ac:dyDescent="0.25">
      <c r="A36"/>
      <c r="B36"/>
      <c r="C36" t="s">
        <v>7711</v>
      </c>
      <c r="D36" s="278" t="str">
        <f t="shared" si="0"/>
        <v>-</v>
      </c>
      <c r="E36" s="278" t="s">
        <v>7694</v>
      </c>
      <c r="F36" s="278" t="s">
        <v>7694</v>
      </c>
      <c r="G36" s="278" t="s">
        <v>7694</v>
      </c>
      <c r="H36" s="278" t="s">
        <v>7694</v>
      </c>
      <c r="I36" s="278" t="s">
        <v>7694</v>
      </c>
      <c r="J36" s="278" t="s">
        <v>7694</v>
      </c>
      <c r="K36" s="278" t="s">
        <v>7694</v>
      </c>
      <c r="L36" s="278" t="s">
        <v>7694</v>
      </c>
      <c r="M36" s="278" t="s">
        <v>7694</v>
      </c>
      <c r="N36" s="278" t="s">
        <v>7694</v>
      </c>
      <c r="O36" s="278" t="s">
        <v>7694</v>
      </c>
      <c r="P36" s="278">
        <v>2.7</v>
      </c>
      <c r="Q36" s="278">
        <v>2.7</v>
      </c>
      <c r="R36" s="278">
        <v>2.5</v>
      </c>
      <c r="S36" s="278">
        <v>2.7</v>
      </c>
      <c r="T36" s="278">
        <v>2.7</v>
      </c>
      <c r="U36" s="278" t="s">
        <v>7694</v>
      </c>
      <c r="V36" s="278" t="s">
        <v>7694</v>
      </c>
      <c r="W36" s="278" t="s">
        <v>7694</v>
      </c>
      <c r="X36" s="278" t="s">
        <v>7694</v>
      </c>
      <c r="Y36" s="278" t="s">
        <v>7694</v>
      </c>
      <c r="Z36" s="278" t="s">
        <v>7694</v>
      </c>
      <c r="AA36" s="278" t="s">
        <v>7694</v>
      </c>
      <c r="AB36" s="278" t="s">
        <v>7694</v>
      </c>
      <c r="AC36" s="278" t="s">
        <v>7694</v>
      </c>
      <c r="AD36" s="278" t="s">
        <v>7694</v>
      </c>
      <c r="AE36" s="278" t="s">
        <v>7694</v>
      </c>
      <c r="AF36" s="278" t="s">
        <v>7694</v>
      </c>
      <c r="AG36" s="278" t="s">
        <v>7694</v>
      </c>
      <c r="AH36" s="278" t="s">
        <v>7694</v>
      </c>
      <c r="AI36" s="278" t="s">
        <v>7694</v>
      </c>
      <c r="AJ36" s="278" t="s">
        <v>7694</v>
      </c>
      <c r="AK36" s="278" t="s">
        <v>7694</v>
      </c>
      <c r="AL36" s="278" t="s">
        <v>7694</v>
      </c>
      <c r="AM36" s="278" t="s">
        <v>7694</v>
      </c>
      <c r="AN36" s="278" t="s">
        <v>7694</v>
      </c>
      <c r="AO36" s="278" t="str">
        <f>_xlfn.IFNA(VLOOKUP(C36,'INFORM Severity - hidden'!$C$5:$G$155,5,FALSE),"-")</f>
        <v>-</v>
      </c>
    </row>
    <row r="37" spans="1:41" x14ac:dyDescent="0.25">
      <c r="A37"/>
      <c r="B37"/>
      <c r="C37" t="s">
        <v>7712</v>
      </c>
      <c r="D37" s="278" t="str">
        <f t="shared" si="0"/>
        <v>-</v>
      </c>
      <c r="E37" s="278" t="s">
        <v>7694</v>
      </c>
      <c r="F37" s="278" t="s">
        <v>7694</v>
      </c>
      <c r="G37" s="278" t="s">
        <v>7694</v>
      </c>
      <c r="H37" s="278" t="s">
        <v>7694</v>
      </c>
      <c r="I37" s="278" t="s">
        <v>7694</v>
      </c>
      <c r="J37" s="278" t="s">
        <v>7694</v>
      </c>
      <c r="K37" s="278" t="s">
        <v>7694</v>
      </c>
      <c r="L37" s="278" t="s">
        <v>7694</v>
      </c>
      <c r="M37" s="278" t="s">
        <v>7694</v>
      </c>
      <c r="N37" s="278" t="s">
        <v>7694</v>
      </c>
      <c r="O37" s="278" t="s">
        <v>7694</v>
      </c>
      <c r="P37" s="278" t="s">
        <v>7694</v>
      </c>
      <c r="Q37" s="278" t="s">
        <v>7694</v>
      </c>
      <c r="R37" s="278" t="s">
        <v>7694</v>
      </c>
      <c r="S37" s="278" t="s">
        <v>7694</v>
      </c>
      <c r="T37" s="278" t="s">
        <v>7694</v>
      </c>
      <c r="U37" s="278" t="s">
        <v>7694</v>
      </c>
      <c r="V37" s="278">
        <v>2.4</v>
      </c>
      <c r="W37" s="278">
        <v>2.6</v>
      </c>
      <c r="X37" s="278">
        <v>2.6</v>
      </c>
      <c r="Y37" s="278">
        <v>2.6</v>
      </c>
      <c r="Z37" s="278">
        <v>2.6</v>
      </c>
      <c r="AA37" s="278">
        <v>2.6</v>
      </c>
      <c r="AB37" s="278">
        <v>2.6</v>
      </c>
      <c r="AC37" s="278">
        <v>2.6</v>
      </c>
      <c r="AD37" s="278" t="s">
        <v>7694</v>
      </c>
      <c r="AE37" s="278" t="s">
        <v>7694</v>
      </c>
      <c r="AF37" s="278" t="s">
        <v>7694</v>
      </c>
      <c r="AG37" s="278" t="s">
        <v>7694</v>
      </c>
      <c r="AH37" s="278" t="s">
        <v>7694</v>
      </c>
      <c r="AI37" s="278" t="s">
        <v>7694</v>
      </c>
      <c r="AJ37" s="278" t="s">
        <v>7694</v>
      </c>
      <c r="AK37" s="278" t="s">
        <v>7694</v>
      </c>
      <c r="AL37" s="278" t="s">
        <v>7694</v>
      </c>
      <c r="AM37" s="278" t="s">
        <v>7694</v>
      </c>
      <c r="AN37" s="278" t="s">
        <v>7694</v>
      </c>
      <c r="AO37" s="278" t="str">
        <f>_xlfn.IFNA(VLOOKUP(C37,'INFORM Severity - hidden'!$C$5:$G$155,5,FALSE),"-")</f>
        <v>-</v>
      </c>
    </row>
    <row r="38" spans="1:41" x14ac:dyDescent="0.25">
      <c r="A38" t="s">
        <v>2317</v>
      </c>
      <c r="B38" t="s">
        <v>2315</v>
      </c>
      <c r="C38" t="s">
        <v>2316</v>
      </c>
      <c r="D38" s="278" t="str">
        <f t="shared" si="0"/>
        <v>Stable</v>
      </c>
      <c r="E38" s="278" t="s">
        <v>7694</v>
      </c>
      <c r="F38" s="278" t="s">
        <v>7694</v>
      </c>
      <c r="G38" s="278" t="s">
        <v>7694</v>
      </c>
      <c r="H38" s="278" t="s">
        <v>7694</v>
      </c>
      <c r="I38" s="278" t="s">
        <v>7694</v>
      </c>
      <c r="J38" s="278" t="s">
        <v>7694</v>
      </c>
      <c r="K38" s="278" t="s">
        <v>7694</v>
      </c>
      <c r="L38" s="278" t="s">
        <v>7694</v>
      </c>
      <c r="M38" s="278" t="s">
        <v>7694</v>
      </c>
      <c r="N38" s="278" t="s">
        <v>7694</v>
      </c>
      <c r="O38" s="278" t="s">
        <v>7694</v>
      </c>
      <c r="P38" s="278" t="s">
        <v>7694</v>
      </c>
      <c r="Q38" s="278" t="s">
        <v>7694</v>
      </c>
      <c r="R38" s="278" t="s">
        <v>7694</v>
      </c>
      <c r="S38" s="278" t="s">
        <v>7694</v>
      </c>
      <c r="T38" s="278" t="s">
        <v>7694</v>
      </c>
      <c r="U38" s="278" t="s">
        <v>7694</v>
      </c>
      <c r="V38" s="278" t="s">
        <v>7694</v>
      </c>
      <c r="W38" s="278" t="s">
        <v>7694</v>
      </c>
      <c r="X38" s="278" t="s">
        <v>7694</v>
      </c>
      <c r="Y38" s="278" t="s">
        <v>7694</v>
      </c>
      <c r="Z38" s="278" t="s">
        <v>7694</v>
      </c>
      <c r="AA38" s="278" t="s">
        <v>7694</v>
      </c>
      <c r="AB38" s="278" t="s">
        <v>7694</v>
      </c>
      <c r="AC38" s="278">
        <v>3.2</v>
      </c>
      <c r="AD38" s="278">
        <v>3.2</v>
      </c>
      <c r="AE38" s="278">
        <v>3.2</v>
      </c>
      <c r="AF38" s="278">
        <v>3.2</v>
      </c>
      <c r="AG38" s="278">
        <v>3.2</v>
      </c>
      <c r="AH38" s="278">
        <v>3.3</v>
      </c>
      <c r="AI38" s="278">
        <v>3.4</v>
      </c>
      <c r="AJ38" s="278">
        <v>3.4</v>
      </c>
      <c r="AK38" s="278">
        <v>3.4</v>
      </c>
      <c r="AL38" s="278">
        <v>3.4</v>
      </c>
      <c r="AM38" s="278">
        <v>3.4</v>
      </c>
      <c r="AN38" s="278">
        <v>3.4</v>
      </c>
      <c r="AO38" s="278">
        <f>_xlfn.IFNA(VLOOKUP(C38,'INFORM Severity - hidden'!$C$5:$G$155,5,FALSE),"-")</f>
        <v>3.4</v>
      </c>
    </row>
    <row r="39" spans="1:41" x14ac:dyDescent="0.25">
      <c r="A39"/>
      <c r="B39"/>
      <c r="C39" t="s">
        <v>7713</v>
      </c>
      <c r="D39" s="278" t="str">
        <f t="shared" si="0"/>
        <v>-</v>
      </c>
      <c r="E39" s="278" t="s">
        <v>7694</v>
      </c>
      <c r="F39" s="278">
        <v>2.5</v>
      </c>
      <c r="G39" s="278">
        <v>2.5</v>
      </c>
      <c r="H39" s="278">
        <v>2.4</v>
      </c>
      <c r="I39" s="278">
        <v>2.4</v>
      </c>
      <c r="J39" s="278">
        <v>2.4</v>
      </c>
      <c r="K39" s="278">
        <v>2.4</v>
      </c>
      <c r="L39" s="278">
        <v>2.4</v>
      </c>
      <c r="M39" s="278">
        <v>2.4</v>
      </c>
      <c r="N39" s="278">
        <v>2.4</v>
      </c>
      <c r="O39" s="278">
        <v>1.7</v>
      </c>
      <c r="P39" s="278">
        <v>1.8</v>
      </c>
      <c r="Q39" s="278">
        <v>1.8</v>
      </c>
      <c r="R39" s="278">
        <v>1.8</v>
      </c>
      <c r="S39" s="278">
        <v>1.8</v>
      </c>
      <c r="T39" s="278">
        <v>1.8</v>
      </c>
      <c r="U39" s="278">
        <v>1.8</v>
      </c>
      <c r="V39" s="278">
        <v>1.7</v>
      </c>
      <c r="W39" s="278">
        <v>1.7</v>
      </c>
      <c r="X39" s="278">
        <v>1.7</v>
      </c>
      <c r="Y39" s="278">
        <v>1.6</v>
      </c>
      <c r="Z39" s="278">
        <v>2.2000000000000002</v>
      </c>
      <c r="AA39" s="278" t="s">
        <v>7694</v>
      </c>
      <c r="AB39" s="278" t="s">
        <v>7694</v>
      </c>
      <c r="AC39" s="278" t="s">
        <v>7694</v>
      </c>
      <c r="AD39" s="278" t="s">
        <v>7694</v>
      </c>
      <c r="AE39" s="278" t="s">
        <v>7694</v>
      </c>
      <c r="AF39" s="278" t="s">
        <v>7694</v>
      </c>
      <c r="AG39" s="278" t="s">
        <v>7694</v>
      </c>
      <c r="AH39" s="278" t="s">
        <v>7694</v>
      </c>
      <c r="AI39" s="278" t="s">
        <v>7694</v>
      </c>
      <c r="AJ39" s="278" t="s">
        <v>7694</v>
      </c>
      <c r="AK39" s="278" t="s">
        <v>7694</v>
      </c>
      <c r="AL39" s="278" t="s">
        <v>7694</v>
      </c>
      <c r="AM39" s="278" t="s">
        <v>7694</v>
      </c>
      <c r="AN39" s="278" t="s">
        <v>7694</v>
      </c>
      <c r="AO39" s="278" t="str">
        <f>_xlfn.IFNA(VLOOKUP(C39,'INFORM Severity - hidden'!$C$5:$G$155,5,FALSE),"-")</f>
        <v>-</v>
      </c>
    </row>
    <row r="40" spans="1:41" x14ac:dyDescent="0.25">
      <c r="A40"/>
      <c r="B40"/>
      <c r="C40" t="s">
        <v>7714</v>
      </c>
      <c r="D40" s="278" t="str">
        <f t="shared" si="0"/>
        <v>-</v>
      </c>
      <c r="E40" s="278" t="s">
        <v>7694</v>
      </c>
      <c r="F40" s="278" t="s">
        <v>7694</v>
      </c>
      <c r="G40" s="278" t="s">
        <v>7694</v>
      </c>
      <c r="H40" s="278" t="s">
        <v>7694</v>
      </c>
      <c r="I40" s="278" t="s">
        <v>7694</v>
      </c>
      <c r="J40" s="278" t="s">
        <v>7694</v>
      </c>
      <c r="K40" s="278" t="s">
        <v>7694</v>
      </c>
      <c r="L40" s="278" t="s">
        <v>7694</v>
      </c>
      <c r="M40" s="278" t="s">
        <v>7694</v>
      </c>
      <c r="N40" s="278" t="s">
        <v>7694</v>
      </c>
      <c r="O40" s="278" t="s">
        <v>7694</v>
      </c>
      <c r="P40" s="278" t="s">
        <v>7694</v>
      </c>
      <c r="Q40" s="278" t="s">
        <v>7694</v>
      </c>
      <c r="R40" s="278" t="s">
        <v>7694</v>
      </c>
      <c r="S40" s="278" t="s">
        <v>7694</v>
      </c>
      <c r="T40" s="278" t="s">
        <v>7694</v>
      </c>
      <c r="U40" s="278" t="s">
        <v>7694</v>
      </c>
      <c r="V40" s="278" t="s">
        <v>7694</v>
      </c>
      <c r="W40" s="278" t="s">
        <v>7694</v>
      </c>
      <c r="X40" s="278" t="s">
        <v>7694</v>
      </c>
      <c r="Y40" s="278" t="s">
        <v>7694</v>
      </c>
      <c r="Z40" s="278" t="s">
        <v>7694</v>
      </c>
      <c r="AA40" s="278">
        <v>2.2000000000000002</v>
      </c>
      <c r="AB40" s="278">
        <v>2.2000000000000002</v>
      </c>
      <c r="AC40" s="278">
        <v>2.2000000000000002</v>
      </c>
      <c r="AD40" s="278">
        <v>2.2000000000000002</v>
      </c>
      <c r="AE40" s="278" t="s">
        <v>7694</v>
      </c>
      <c r="AF40" s="278" t="s">
        <v>7694</v>
      </c>
      <c r="AG40" s="278" t="s">
        <v>7694</v>
      </c>
      <c r="AH40" s="278" t="s">
        <v>7694</v>
      </c>
      <c r="AI40" s="278" t="s">
        <v>7694</v>
      </c>
      <c r="AJ40" s="278" t="s">
        <v>7694</v>
      </c>
      <c r="AK40" s="278" t="s">
        <v>7694</v>
      </c>
      <c r="AL40" s="278" t="s">
        <v>7694</v>
      </c>
      <c r="AM40" s="278" t="s">
        <v>7694</v>
      </c>
      <c r="AN40" s="278" t="s">
        <v>7694</v>
      </c>
      <c r="AO40" s="278" t="str">
        <f>_xlfn.IFNA(VLOOKUP(C40,'INFORM Severity - hidden'!$C$5:$G$155,5,FALSE),"-")</f>
        <v>-</v>
      </c>
    </row>
    <row r="41" spans="1:41" x14ac:dyDescent="0.25">
      <c r="A41" t="s">
        <v>419</v>
      </c>
      <c r="B41" t="s">
        <v>417</v>
      </c>
      <c r="C41" t="s">
        <v>418</v>
      </c>
      <c r="D41" s="278" t="str">
        <f t="shared" si="0"/>
        <v>Increasing</v>
      </c>
      <c r="E41" s="278" t="s">
        <v>7694</v>
      </c>
      <c r="F41" s="278">
        <v>3.9</v>
      </c>
      <c r="G41" s="278">
        <v>3.9</v>
      </c>
      <c r="H41" s="278">
        <v>4</v>
      </c>
      <c r="I41" s="278">
        <v>4</v>
      </c>
      <c r="J41" s="278">
        <v>4</v>
      </c>
      <c r="K41" s="278">
        <v>4</v>
      </c>
      <c r="L41" s="278">
        <v>4</v>
      </c>
      <c r="M41" s="278">
        <v>4</v>
      </c>
      <c r="N41" s="278">
        <v>4.0999999999999996</v>
      </c>
      <c r="O41" s="278">
        <v>4.0999999999999996</v>
      </c>
      <c r="P41" s="278">
        <v>4.0999999999999996</v>
      </c>
      <c r="Q41" s="278">
        <v>4.0999999999999996</v>
      </c>
      <c r="R41" s="278">
        <v>3.8</v>
      </c>
      <c r="S41" s="278">
        <v>3.8</v>
      </c>
      <c r="T41" s="278">
        <v>4.2</v>
      </c>
      <c r="U41" s="278">
        <v>4.2</v>
      </c>
      <c r="V41" s="278">
        <v>4.2</v>
      </c>
      <c r="W41" s="278">
        <v>4.2</v>
      </c>
      <c r="X41" s="278">
        <v>4.2</v>
      </c>
      <c r="Y41" s="278">
        <v>4.2</v>
      </c>
      <c r="Z41" s="278">
        <v>4.2</v>
      </c>
      <c r="AA41" s="278">
        <v>4.0999999999999996</v>
      </c>
      <c r="AB41" s="278">
        <v>3.9</v>
      </c>
      <c r="AC41" s="278">
        <v>3.9</v>
      </c>
      <c r="AD41" s="278">
        <v>3.9</v>
      </c>
      <c r="AE41" s="278">
        <v>3.9</v>
      </c>
      <c r="AF41" s="278">
        <v>3.9</v>
      </c>
      <c r="AG41" s="278">
        <v>3.7</v>
      </c>
      <c r="AH41" s="278">
        <v>3.7</v>
      </c>
      <c r="AI41" s="278">
        <v>3.8</v>
      </c>
      <c r="AJ41" s="278">
        <v>3.8</v>
      </c>
      <c r="AK41" s="278">
        <v>4.0999999999999996</v>
      </c>
      <c r="AL41" s="278">
        <v>4.2</v>
      </c>
      <c r="AM41" s="278">
        <v>4.2</v>
      </c>
      <c r="AN41" s="278">
        <v>4.2</v>
      </c>
      <c r="AO41" s="278">
        <f>_xlfn.IFNA(VLOOKUP(C41,'INFORM Severity - hidden'!$C$5:$G$155,5,FALSE),"-")</f>
        <v>4.2</v>
      </c>
    </row>
    <row r="42" spans="1:41" x14ac:dyDescent="0.25">
      <c r="A42" t="s">
        <v>419</v>
      </c>
      <c r="B42" t="s">
        <v>430</v>
      </c>
      <c r="C42" t="s">
        <v>431</v>
      </c>
      <c r="D42" s="278" t="str">
        <f t="shared" si="0"/>
        <v>Stable</v>
      </c>
      <c r="E42" s="278" t="s">
        <v>7694</v>
      </c>
      <c r="F42" s="278">
        <v>2.8</v>
      </c>
      <c r="G42" s="278">
        <v>2.8</v>
      </c>
      <c r="H42" s="278">
        <v>3.3</v>
      </c>
      <c r="I42" s="278">
        <v>3.3</v>
      </c>
      <c r="J42" s="278">
        <v>3.3</v>
      </c>
      <c r="K42" s="278">
        <v>3.3</v>
      </c>
      <c r="L42" s="278">
        <v>3.3</v>
      </c>
      <c r="M42" s="278">
        <v>3.3</v>
      </c>
      <c r="N42" s="278">
        <v>3.3</v>
      </c>
      <c r="O42" s="278">
        <v>3.3</v>
      </c>
      <c r="P42" s="278">
        <v>3.3</v>
      </c>
      <c r="Q42" s="278">
        <v>3.3</v>
      </c>
      <c r="R42" s="278">
        <v>3.4</v>
      </c>
      <c r="S42" s="278">
        <v>3.4</v>
      </c>
      <c r="T42" s="278">
        <v>3.4</v>
      </c>
      <c r="U42" s="278">
        <v>3.4</v>
      </c>
      <c r="V42" s="278">
        <v>3.4</v>
      </c>
      <c r="W42" s="278">
        <v>3.4</v>
      </c>
      <c r="X42" s="278">
        <v>3.4</v>
      </c>
      <c r="Y42" s="278">
        <v>3.4</v>
      </c>
      <c r="Z42" s="278">
        <v>3.4</v>
      </c>
      <c r="AA42" s="278">
        <v>3.4</v>
      </c>
      <c r="AB42" s="278">
        <v>3.4</v>
      </c>
      <c r="AC42" s="278">
        <v>3.4</v>
      </c>
      <c r="AD42" s="278">
        <v>3.4</v>
      </c>
      <c r="AE42" s="278">
        <v>3.4</v>
      </c>
      <c r="AF42" s="278">
        <v>3.4</v>
      </c>
      <c r="AG42" s="278">
        <v>3.4</v>
      </c>
      <c r="AH42" s="278">
        <v>3.4</v>
      </c>
      <c r="AI42" s="278">
        <v>3.5</v>
      </c>
      <c r="AJ42" s="278">
        <v>3.5</v>
      </c>
      <c r="AK42" s="278">
        <v>3.6</v>
      </c>
      <c r="AL42" s="278">
        <v>3.6</v>
      </c>
      <c r="AM42" s="278">
        <v>3.6</v>
      </c>
      <c r="AN42" s="278">
        <v>3.6</v>
      </c>
      <c r="AO42" s="278">
        <f>_xlfn.IFNA(VLOOKUP(C42,'INFORM Severity - hidden'!$C$5:$G$155,5,FALSE),"-")</f>
        <v>3.6</v>
      </c>
    </row>
    <row r="43" spans="1:41" x14ac:dyDescent="0.25">
      <c r="A43"/>
      <c r="B43"/>
      <c r="C43" t="s">
        <v>7715</v>
      </c>
      <c r="D43" s="278" t="str">
        <f t="shared" si="0"/>
        <v>-</v>
      </c>
      <c r="E43" s="278" t="s">
        <v>7694</v>
      </c>
      <c r="F43" s="278" t="s">
        <v>7694</v>
      </c>
      <c r="G43" s="278" t="s">
        <v>7694</v>
      </c>
      <c r="H43" s="278" t="s">
        <v>7694</v>
      </c>
      <c r="I43" s="278" t="s">
        <v>7694</v>
      </c>
      <c r="J43" s="278" t="s">
        <v>7694</v>
      </c>
      <c r="K43" s="278" t="s">
        <v>7694</v>
      </c>
      <c r="L43" s="278" t="s">
        <v>7694</v>
      </c>
      <c r="M43" s="278" t="s">
        <v>7694</v>
      </c>
      <c r="N43" s="278" t="s">
        <v>7694</v>
      </c>
      <c r="O43" s="278" t="s">
        <v>7694</v>
      </c>
      <c r="P43" s="278" t="s">
        <v>7694</v>
      </c>
      <c r="Q43" s="278" t="s">
        <v>7694</v>
      </c>
      <c r="R43" s="278" t="s">
        <v>7694</v>
      </c>
      <c r="S43" s="278" t="s">
        <v>7694</v>
      </c>
      <c r="T43" s="278" t="s">
        <v>7694</v>
      </c>
      <c r="U43" s="278" t="s">
        <v>7694</v>
      </c>
      <c r="V43" s="278" t="s">
        <v>7694</v>
      </c>
      <c r="W43" s="278" t="s">
        <v>7694</v>
      </c>
      <c r="X43" s="278" t="s">
        <v>7694</v>
      </c>
      <c r="Y43" s="278" t="s">
        <v>7694</v>
      </c>
      <c r="Z43" s="278" t="s">
        <v>7694</v>
      </c>
      <c r="AA43" s="278">
        <v>2.2000000000000002</v>
      </c>
      <c r="AB43" s="278">
        <v>2</v>
      </c>
      <c r="AC43" s="278">
        <v>2.1</v>
      </c>
      <c r="AD43" s="278">
        <v>2.1</v>
      </c>
      <c r="AE43" s="278">
        <v>2.1</v>
      </c>
      <c r="AF43" s="278">
        <v>2.1</v>
      </c>
      <c r="AG43" s="278" t="s">
        <v>7694</v>
      </c>
      <c r="AH43" s="278" t="s">
        <v>7694</v>
      </c>
      <c r="AI43" s="278" t="s">
        <v>7694</v>
      </c>
      <c r="AJ43" s="278" t="s">
        <v>7694</v>
      </c>
      <c r="AK43" s="278" t="s">
        <v>7694</v>
      </c>
      <c r="AL43" s="278" t="s">
        <v>7694</v>
      </c>
      <c r="AM43" s="278" t="s">
        <v>7694</v>
      </c>
      <c r="AN43" s="278" t="s">
        <v>7694</v>
      </c>
      <c r="AO43" s="278" t="str">
        <f>_xlfn.IFNA(VLOOKUP(C43,'INFORM Severity - hidden'!$C$5:$G$155,5,FALSE),"-")</f>
        <v>-</v>
      </c>
    </row>
    <row r="44" spans="1:41" x14ac:dyDescent="0.25">
      <c r="A44"/>
      <c r="B44"/>
      <c r="C44" t="s">
        <v>7716</v>
      </c>
      <c r="D44" s="278" t="str">
        <f t="shared" si="0"/>
        <v>-</v>
      </c>
      <c r="E44" s="278" t="s">
        <v>7694</v>
      </c>
      <c r="F44" s="278" t="s">
        <v>7694</v>
      </c>
      <c r="G44" s="278" t="s">
        <v>7694</v>
      </c>
      <c r="H44" s="278">
        <v>2</v>
      </c>
      <c r="I44" s="278">
        <v>2</v>
      </c>
      <c r="J44" s="278" t="s">
        <v>7694</v>
      </c>
      <c r="K44" s="278" t="s">
        <v>7694</v>
      </c>
      <c r="L44" s="278" t="s">
        <v>7694</v>
      </c>
      <c r="M44" s="278" t="s">
        <v>7694</v>
      </c>
      <c r="N44" s="278" t="s">
        <v>7694</v>
      </c>
      <c r="O44" s="278" t="s">
        <v>7694</v>
      </c>
      <c r="P44" s="278" t="s">
        <v>7694</v>
      </c>
      <c r="Q44" s="278" t="s">
        <v>7694</v>
      </c>
      <c r="R44" s="278" t="s">
        <v>7694</v>
      </c>
      <c r="S44" s="278" t="s">
        <v>7694</v>
      </c>
      <c r="T44" s="278" t="s">
        <v>7694</v>
      </c>
      <c r="U44" s="278" t="s">
        <v>7694</v>
      </c>
      <c r="V44" s="278" t="s">
        <v>7694</v>
      </c>
      <c r="W44" s="278" t="s">
        <v>7694</v>
      </c>
      <c r="X44" s="278" t="s">
        <v>7694</v>
      </c>
      <c r="Y44" s="278" t="s">
        <v>7694</v>
      </c>
      <c r="Z44" s="278" t="s">
        <v>7694</v>
      </c>
      <c r="AA44" s="278" t="s">
        <v>7694</v>
      </c>
      <c r="AB44" s="278" t="s">
        <v>7694</v>
      </c>
      <c r="AC44" s="278" t="s">
        <v>7694</v>
      </c>
      <c r="AD44" s="278" t="s">
        <v>7694</v>
      </c>
      <c r="AE44" s="278" t="s">
        <v>7694</v>
      </c>
      <c r="AF44" s="278" t="s">
        <v>7694</v>
      </c>
      <c r="AG44" s="278" t="s">
        <v>7694</v>
      </c>
      <c r="AH44" s="278" t="s">
        <v>7694</v>
      </c>
      <c r="AI44" s="278" t="s">
        <v>7694</v>
      </c>
      <c r="AJ44" s="278" t="s">
        <v>7694</v>
      </c>
      <c r="AK44" s="278" t="s">
        <v>7694</v>
      </c>
      <c r="AL44" s="278" t="s">
        <v>7694</v>
      </c>
      <c r="AM44" s="278" t="s">
        <v>7694</v>
      </c>
      <c r="AN44" s="278" t="s">
        <v>7694</v>
      </c>
      <c r="AO44" s="278" t="str">
        <f>_xlfn.IFNA(VLOOKUP(C44,'INFORM Severity - hidden'!$C$5:$G$155,5,FALSE),"-")</f>
        <v>-</v>
      </c>
    </row>
    <row r="45" spans="1:41" x14ac:dyDescent="0.25">
      <c r="A45" t="s">
        <v>954</v>
      </c>
      <c r="B45" t="s">
        <v>952</v>
      </c>
      <c r="C45" t="s">
        <v>953</v>
      </c>
      <c r="D45" s="278" t="str">
        <f t="shared" si="0"/>
        <v>Decreasing</v>
      </c>
      <c r="E45" s="278" t="s">
        <v>7694</v>
      </c>
      <c r="F45" s="278" t="s">
        <v>7694</v>
      </c>
      <c r="G45" s="278" t="s">
        <v>7694</v>
      </c>
      <c r="H45" s="278">
        <v>0.8</v>
      </c>
      <c r="I45" s="278">
        <v>0.8</v>
      </c>
      <c r="J45" s="278">
        <v>0.8</v>
      </c>
      <c r="K45" s="278">
        <v>0.8</v>
      </c>
      <c r="L45" s="278">
        <v>0.8</v>
      </c>
      <c r="M45" s="278">
        <v>0.8</v>
      </c>
      <c r="N45" s="278">
        <v>0.8</v>
      </c>
      <c r="O45" s="278">
        <v>0.8</v>
      </c>
      <c r="P45" s="278">
        <v>0.8</v>
      </c>
      <c r="Q45" s="278">
        <v>1.3</v>
      </c>
      <c r="R45" s="278">
        <v>1.2</v>
      </c>
      <c r="S45" s="278">
        <v>1</v>
      </c>
      <c r="T45" s="278">
        <v>1</v>
      </c>
      <c r="U45" s="278">
        <v>1</v>
      </c>
      <c r="V45" s="278">
        <v>1.1000000000000001</v>
      </c>
      <c r="W45" s="278">
        <v>1.1000000000000001</v>
      </c>
      <c r="X45" s="278">
        <v>1.1000000000000001</v>
      </c>
      <c r="Y45" s="278">
        <v>1.1000000000000001</v>
      </c>
      <c r="Z45" s="278">
        <v>1.1000000000000001</v>
      </c>
      <c r="AA45" s="278">
        <v>1.1000000000000001</v>
      </c>
      <c r="AB45" s="278">
        <v>1.1000000000000001</v>
      </c>
      <c r="AC45" s="278">
        <v>1.2</v>
      </c>
      <c r="AD45" s="278">
        <v>1.2</v>
      </c>
      <c r="AE45" s="278">
        <v>1.2</v>
      </c>
      <c r="AF45" s="278">
        <v>1.2</v>
      </c>
      <c r="AG45" s="278">
        <v>1.2</v>
      </c>
      <c r="AH45" s="278">
        <v>1.2</v>
      </c>
      <c r="AI45" s="278">
        <v>1.2</v>
      </c>
      <c r="AJ45" s="278">
        <v>1.2</v>
      </c>
      <c r="AK45" s="278">
        <v>1.2</v>
      </c>
      <c r="AL45" s="278">
        <v>1.1000000000000001</v>
      </c>
      <c r="AM45" s="278">
        <v>1.1000000000000001</v>
      </c>
      <c r="AN45" s="278">
        <v>1.1000000000000001</v>
      </c>
      <c r="AO45" s="278">
        <f>_xlfn.IFNA(VLOOKUP(C45,'INFORM Severity - hidden'!$C$5:$G$155,5,FALSE),"-")</f>
        <v>1.1000000000000001</v>
      </c>
    </row>
    <row r="46" spans="1:41" x14ac:dyDescent="0.25">
      <c r="A46" t="s">
        <v>441</v>
      </c>
      <c r="B46" t="s">
        <v>1522</v>
      </c>
      <c r="C46" t="s">
        <v>1523</v>
      </c>
      <c r="D46" s="278" t="str">
        <f t="shared" si="0"/>
        <v>Increasing</v>
      </c>
      <c r="E46" s="278" t="s">
        <v>7694</v>
      </c>
      <c r="F46" s="278">
        <v>2.6</v>
      </c>
      <c r="G46" s="278">
        <v>2.9</v>
      </c>
      <c r="H46" s="278">
        <v>2.9</v>
      </c>
      <c r="I46" s="278" t="s">
        <v>7694</v>
      </c>
      <c r="J46" s="278" t="s">
        <v>7694</v>
      </c>
      <c r="K46" s="278" t="s">
        <v>7694</v>
      </c>
      <c r="L46" s="278" t="s">
        <v>7694</v>
      </c>
      <c r="M46" s="278" t="s">
        <v>7694</v>
      </c>
      <c r="N46" s="278" t="s">
        <v>7694</v>
      </c>
      <c r="O46" s="278" t="s">
        <v>7694</v>
      </c>
      <c r="P46" s="278">
        <v>2.9</v>
      </c>
      <c r="Q46" s="278">
        <v>2.9</v>
      </c>
      <c r="R46" s="278">
        <v>2.9</v>
      </c>
      <c r="S46" s="278">
        <v>2.9</v>
      </c>
      <c r="T46" s="278">
        <v>2.9</v>
      </c>
      <c r="U46" s="278">
        <v>2.9</v>
      </c>
      <c r="V46" s="278">
        <v>2.9</v>
      </c>
      <c r="W46" s="278">
        <v>2.9</v>
      </c>
      <c r="X46" s="278">
        <v>2.9</v>
      </c>
      <c r="Y46" s="278">
        <v>2.9</v>
      </c>
      <c r="Z46" s="278">
        <v>2.9</v>
      </c>
      <c r="AA46" s="278">
        <v>3</v>
      </c>
      <c r="AB46" s="278">
        <v>3</v>
      </c>
      <c r="AC46" s="278">
        <v>3</v>
      </c>
      <c r="AD46" s="278">
        <v>2.7</v>
      </c>
      <c r="AE46" s="278">
        <v>2.7</v>
      </c>
      <c r="AF46" s="278">
        <v>2.7</v>
      </c>
      <c r="AG46" s="278">
        <v>2.7</v>
      </c>
      <c r="AH46" s="278">
        <v>2.7</v>
      </c>
      <c r="AI46" s="278">
        <v>2.6</v>
      </c>
      <c r="AJ46" s="278">
        <v>2.6</v>
      </c>
      <c r="AK46" s="278">
        <v>2.8</v>
      </c>
      <c r="AL46" s="278">
        <v>2.8</v>
      </c>
      <c r="AM46" s="278">
        <v>2.8</v>
      </c>
      <c r="AN46" s="278">
        <v>2.8</v>
      </c>
      <c r="AO46" s="278">
        <f>_xlfn.IFNA(VLOOKUP(C46,'INFORM Severity - hidden'!$C$5:$G$155,5,FALSE),"-")</f>
        <v>2.8</v>
      </c>
    </row>
    <row r="47" spans="1:41" x14ac:dyDescent="0.25">
      <c r="A47" t="s">
        <v>441</v>
      </c>
      <c r="B47" t="s">
        <v>439</v>
      </c>
      <c r="C47" t="s">
        <v>440</v>
      </c>
      <c r="D47" s="278" t="str">
        <f t="shared" si="0"/>
        <v>Stable</v>
      </c>
      <c r="E47" s="278" t="s">
        <v>7694</v>
      </c>
      <c r="F47" s="278">
        <v>1.4</v>
      </c>
      <c r="G47" s="278">
        <v>1.4</v>
      </c>
      <c r="H47" s="278">
        <v>1.7</v>
      </c>
      <c r="I47" s="278">
        <v>1.7</v>
      </c>
      <c r="J47" s="278">
        <v>1.7</v>
      </c>
      <c r="K47" s="278">
        <v>1.7</v>
      </c>
      <c r="L47" s="278">
        <v>1.4</v>
      </c>
      <c r="M47" s="278">
        <v>1.4</v>
      </c>
      <c r="N47" s="278">
        <v>1.4</v>
      </c>
      <c r="O47" s="278">
        <v>1.4</v>
      </c>
      <c r="P47" s="278">
        <v>1.4</v>
      </c>
      <c r="Q47" s="278">
        <v>1.4</v>
      </c>
      <c r="R47" s="278">
        <v>1.4</v>
      </c>
      <c r="S47" s="278">
        <v>1.4</v>
      </c>
      <c r="T47" s="278">
        <v>1.4</v>
      </c>
      <c r="U47" s="278">
        <v>1.4</v>
      </c>
      <c r="V47" s="278">
        <v>1.4</v>
      </c>
      <c r="W47" s="278">
        <v>1.4</v>
      </c>
      <c r="X47" s="278">
        <v>1.4</v>
      </c>
      <c r="Y47" s="278">
        <v>1.5</v>
      </c>
      <c r="Z47" s="278">
        <v>1.5</v>
      </c>
      <c r="AA47" s="278">
        <v>1.8</v>
      </c>
      <c r="AB47" s="278">
        <v>1.8</v>
      </c>
      <c r="AC47" s="278">
        <v>1.8</v>
      </c>
      <c r="AD47" s="278">
        <v>1.8</v>
      </c>
      <c r="AE47" s="278">
        <v>1.8</v>
      </c>
      <c r="AF47" s="278">
        <v>1.8</v>
      </c>
      <c r="AG47" s="278">
        <v>1.8</v>
      </c>
      <c r="AH47" s="278">
        <v>1.8</v>
      </c>
      <c r="AI47" s="278">
        <v>1.8</v>
      </c>
      <c r="AJ47" s="278">
        <v>1.8</v>
      </c>
      <c r="AK47" s="278">
        <v>1.8</v>
      </c>
      <c r="AL47" s="278">
        <v>1.8</v>
      </c>
      <c r="AM47" s="278">
        <v>1.8</v>
      </c>
      <c r="AN47" s="278">
        <v>1.8</v>
      </c>
      <c r="AO47" s="278">
        <f>_xlfn.IFNA(VLOOKUP(C47,'INFORM Severity - hidden'!$C$5:$G$155,5,FALSE),"-")</f>
        <v>1.8</v>
      </c>
    </row>
    <row r="48" spans="1:41" x14ac:dyDescent="0.25">
      <c r="A48" t="s">
        <v>441</v>
      </c>
      <c r="B48" t="s">
        <v>448</v>
      </c>
      <c r="C48" t="s">
        <v>449</v>
      </c>
      <c r="D48" s="278" t="str">
        <f t="shared" si="0"/>
        <v>Increasing</v>
      </c>
      <c r="E48" s="278" t="s">
        <v>7694</v>
      </c>
      <c r="F48" s="278">
        <v>2.6</v>
      </c>
      <c r="G48" s="278">
        <v>2.8</v>
      </c>
      <c r="H48" s="278">
        <v>2.8</v>
      </c>
      <c r="I48" s="278">
        <v>2.9</v>
      </c>
      <c r="J48" s="278">
        <v>2.8</v>
      </c>
      <c r="K48" s="278">
        <v>2.8</v>
      </c>
      <c r="L48" s="278">
        <v>2.7</v>
      </c>
      <c r="M48" s="278">
        <v>2.7</v>
      </c>
      <c r="N48" s="278">
        <v>2.7</v>
      </c>
      <c r="O48" s="278">
        <v>2.8</v>
      </c>
      <c r="P48" s="278">
        <v>2.8</v>
      </c>
      <c r="Q48" s="278">
        <v>2.8</v>
      </c>
      <c r="R48" s="278">
        <v>2.8</v>
      </c>
      <c r="S48" s="278">
        <v>2.8</v>
      </c>
      <c r="T48" s="278">
        <v>2.8</v>
      </c>
      <c r="U48" s="278">
        <v>2.8</v>
      </c>
      <c r="V48" s="278">
        <v>2.8</v>
      </c>
      <c r="W48" s="278">
        <v>2.8</v>
      </c>
      <c r="X48" s="278">
        <v>2.8</v>
      </c>
      <c r="Y48" s="278">
        <v>2.9</v>
      </c>
      <c r="Z48" s="278">
        <v>2.9</v>
      </c>
      <c r="AA48" s="278">
        <v>3.1</v>
      </c>
      <c r="AB48" s="278">
        <v>3.1</v>
      </c>
      <c r="AC48" s="278">
        <v>3.1</v>
      </c>
      <c r="AD48" s="278">
        <v>2.8</v>
      </c>
      <c r="AE48" s="278">
        <v>2.8</v>
      </c>
      <c r="AF48" s="278">
        <v>2.8</v>
      </c>
      <c r="AG48" s="278">
        <v>2.8</v>
      </c>
      <c r="AH48" s="278">
        <v>2.8</v>
      </c>
      <c r="AI48" s="278">
        <v>2.5</v>
      </c>
      <c r="AJ48" s="278">
        <v>2.5</v>
      </c>
      <c r="AK48" s="278">
        <v>2.7</v>
      </c>
      <c r="AL48" s="278">
        <v>2.7</v>
      </c>
      <c r="AM48" s="278">
        <v>2.7</v>
      </c>
      <c r="AN48" s="278">
        <v>2.7</v>
      </c>
      <c r="AO48" s="278">
        <f>_xlfn.IFNA(VLOOKUP(C48,'INFORM Severity - hidden'!$C$5:$G$155,5,FALSE),"-")</f>
        <v>2.7</v>
      </c>
    </row>
    <row r="49" spans="1:41" x14ac:dyDescent="0.25">
      <c r="A49"/>
      <c r="B49"/>
      <c r="C49" t="s">
        <v>7717</v>
      </c>
      <c r="D49" s="278" t="str">
        <f t="shared" si="0"/>
        <v>-</v>
      </c>
      <c r="E49" s="278" t="s">
        <v>7694</v>
      </c>
      <c r="F49" s="278" t="s">
        <v>7694</v>
      </c>
      <c r="G49" s="278" t="s">
        <v>7694</v>
      </c>
      <c r="H49" s="278" t="s">
        <v>7694</v>
      </c>
      <c r="I49" s="278" t="s">
        <v>7694</v>
      </c>
      <c r="J49" s="278" t="s">
        <v>7694</v>
      </c>
      <c r="K49" s="278" t="s">
        <v>7694</v>
      </c>
      <c r="L49" s="278" t="s">
        <v>7694</v>
      </c>
      <c r="M49" s="278" t="s">
        <v>7694</v>
      </c>
      <c r="N49" s="278" t="s">
        <v>7694</v>
      </c>
      <c r="O49" s="278" t="s">
        <v>7694</v>
      </c>
      <c r="P49" s="278">
        <v>2.2999999999999998</v>
      </c>
      <c r="Q49" s="278">
        <v>2.2999999999999998</v>
      </c>
      <c r="R49" s="278">
        <v>2.2999999999999998</v>
      </c>
      <c r="S49" s="278">
        <v>2.2999999999999998</v>
      </c>
      <c r="T49" s="278">
        <v>2.2999999999999998</v>
      </c>
      <c r="U49" s="278">
        <v>2.2999999999999998</v>
      </c>
      <c r="V49" s="278">
        <v>2.2999999999999998</v>
      </c>
      <c r="W49" s="278" t="s">
        <v>7694</v>
      </c>
      <c r="X49" s="278" t="s">
        <v>7694</v>
      </c>
      <c r="Y49" s="278" t="s">
        <v>7694</v>
      </c>
      <c r="Z49" s="278" t="s">
        <v>7694</v>
      </c>
      <c r="AA49" s="278" t="s">
        <v>7694</v>
      </c>
      <c r="AB49" s="278" t="s">
        <v>7694</v>
      </c>
      <c r="AC49" s="278" t="s">
        <v>7694</v>
      </c>
      <c r="AD49" s="278" t="s">
        <v>7694</v>
      </c>
      <c r="AE49" s="278" t="s">
        <v>7694</v>
      </c>
      <c r="AF49" s="278" t="s">
        <v>7694</v>
      </c>
      <c r="AG49" s="278" t="s">
        <v>7694</v>
      </c>
      <c r="AH49" s="278" t="s">
        <v>7694</v>
      </c>
      <c r="AI49" s="278" t="s">
        <v>7694</v>
      </c>
      <c r="AJ49" s="278" t="s">
        <v>7694</v>
      </c>
      <c r="AK49" s="278" t="s">
        <v>7694</v>
      </c>
      <c r="AL49" s="278" t="s">
        <v>7694</v>
      </c>
      <c r="AM49" s="278" t="s">
        <v>7694</v>
      </c>
      <c r="AN49" s="278" t="s">
        <v>7694</v>
      </c>
      <c r="AO49" s="278" t="str">
        <f>_xlfn.IFNA(VLOOKUP(C49,'INFORM Severity - hidden'!$C$5:$G$155,5,FALSE),"-")</f>
        <v>-</v>
      </c>
    </row>
    <row r="50" spans="1:41" x14ac:dyDescent="0.25">
      <c r="A50" t="s">
        <v>547</v>
      </c>
      <c r="B50" t="s">
        <v>545</v>
      </c>
      <c r="C50" t="s">
        <v>546</v>
      </c>
      <c r="D50" s="278" t="str">
        <f t="shared" si="0"/>
        <v>-</v>
      </c>
      <c r="E50" s="278" t="s">
        <v>7694</v>
      </c>
      <c r="F50" s="278" t="s">
        <v>7694</v>
      </c>
      <c r="G50" s="278" t="s">
        <v>7694</v>
      </c>
      <c r="H50" s="278" t="s">
        <v>7694</v>
      </c>
      <c r="I50" s="278" t="s">
        <v>7694</v>
      </c>
      <c r="J50" s="278" t="s">
        <v>7694</v>
      </c>
      <c r="K50" s="278" t="s">
        <v>7694</v>
      </c>
      <c r="L50" s="278" t="s">
        <v>7694</v>
      </c>
      <c r="M50" s="278" t="s">
        <v>7694</v>
      </c>
      <c r="N50" s="278" t="s">
        <v>7694</v>
      </c>
      <c r="O50" s="278" t="s">
        <v>7694</v>
      </c>
      <c r="P50" s="278" t="s">
        <v>7694</v>
      </c>
      <c r="Q50" s="278" t="s">
        <v>7694</v>
      </c>
      <c r="R50" s="278" t="s">
        <v>7694</v>
      </c>
      <c r="S50" s="278" t="s">
        <v>7694</v>
      </c>
      <c r="T50" s="278" t="s">
        <v>7694</v>
      </c>
      <c r="U50" s="278" t="s">
        <v>7694</v>
      </c>
      <c r="V50" s="278" t="s">
        <v>7694</v>
      </c>
      <c r="W50" s="278" t="s">
        <v>7694</v>
      </c>
      <c r="X50" s="278" t="s">
        <v>7694</v>
      </c>
      <c r="Y50" s="278" t="s">
        <v>7694</v>
      </c>
      <c r="Z50" s="278" t="s">
        <v>7694</v>
      </c>
      <c r="AA50" s="278" t="s">
        <v>7694</v>
      </c>
      <c r="AB50" s="278" t="s">
        <v>7694</v>
      </c>
      <c r="AC50" s="278" t="s">
        <v>7694</v>
      </c>
      <c r="AD50" s="278" t="s">
        <v>7694</v>
      </c>
      <c r="AE50" s="278" t="s">
        <v>7694</v>
      </c>
      <c r="AF50" s="278" t="s">
        <v>7694</v>
      </c>
      <c r="AG50" s="278" t="s">
        <v>7694</v>
      </c>
      <c r="AH50" s="278" t="s">
        <v>7694</v>
      </c>
      <c r="AI50" s="278" t="s">
        <v>7694</v>
      </c>
      <c r="AJ50" s="278" t="s">
        <v>7694</v>
      </c>
      <c r="AK50" s="278" t="s">
        <v>7694</v>
      </c>
      <c r="AL50" s="278" t="s">
        <v>7694</v>
      </c>
      <c r="AM50" s="278" t="s">
        <v>7694</v>
      </c>
      <c r="AN50" s="278" t="s">
        <v>7694</v>
      </c>
      <c r="AO50" s="278" t="str">
        <f>_xlfn.IFNA(VLOOKUP(C50,'INFORM Severity - hidden'!$C$5:$G$155,5,FALSE),"-")</f>
        <v>x</v>
      </c>
    </row>
    <row r="51" spans="1:41" x14ac:dyDescent="0.25">
      <c r="A51" t="s">
        <v>547</v>
      </c>
      <c r="B51" t="s">
        <v>555</v>
      </c>
      <c r="C51" t="s">
        <v>556</v>
      </c>
      <c r="D51" s="278" t="str">
        <f t="shared" si="0"/>
        <v>Increasing</v>
      </c>
      <c r="E51" s="278" t="s">
        <v>7694</v>
      </c>
      <c r="F51" s="278">
        <v>2.2000000000000002</v>
      </c>
      <c r="G51" s="278">
        <v>2.2000000000000002</v>
      </c>
      <c r="H51" s="278">
        <v>1.6</v>
      </c>
      <c r="I51" s="278">
        <v>1.6</v>
      </c>
      <c r="J51" s="278">
        <v>1.6</v>
      </c>
      <c r="K51" s="278">
        <v>1.6</v>
      </c>
      <c r="L51" s="278">
        <v>1.6</v>
      </c>
      <c r="M51" s="278">
        <v>1.6</v>
      </c>
      <c r="N51" s="278">
        <v>1.6</v>
      </c>
      <c r="O51" s="278">
        <v>2.2000000000000002</v>
      </c>
      <c r="P51" s="278">
        <v>2.2000000000000002</v>
      </c>
      <c r="Q51" s="278">
        <v>2.2000000000000002</v>
      </c>
      <c r="R51" s="278">
        <v>2.2000000000000002</v>
      </c>
      <c r="S51" s="278">
        <v>2.2000000000000002</v>
      </c>
      <c r="T51" s="278">
        <v>2.2000000000000002</v>
      </c>
      <c r="U51" s="278">
        <v>2.2000000000000002</v>
      </c>
      <c r="V51" s="278">
        <v>2.2000000000000002</v>
      </c>
      <c r="W51" s="278">
        <v>2.2000000000000002</v>
      </c>
      <c r="X51" s="278">
        <v>2.2000000000000002</v>
      </c>
      <c r="Y51" s="278">
        <v>2.2000000000000002</v>
      </c>
      <c r="Z51" s="278">
        <v>2.2000000000000002</v>
      </c>
      <c r="AA51" s="278">
        <v>2.2999999999999998</v>
      </c>
      <c r="AB51" s="278">
        <v>2.2999999999999998</v>
      </c>
      <c r="AC51" s="278">
        <v>2.2999999999999998</v>
      </c>
      <c r="AD51" s="278">
        <v>2.2999999999999998</v>
      </c>
      <c r="AE51" s="278">
        <v>2.2999999999999998</v>
      </c>
      <c r="AF51" s="278">
        <v>2.2999999999999998</v>
      </c>
      <c r="AG51" s="278">
        <v>2.2999999999999998</v>
      </c>
      <c r="AH51" s="278">
        <v>2.2000000000000002</v>
      </c>
      <c r="AI51" s="278">
        <v>2.2999999999999998</v>
      </c>
      <c r="AJ51" s="278">
        <v>2.2999999999999998</v>
      </c>
      <c r="AK51" s="278">
        <v>2.2999999999999998</v>
      </c>
      <c r="AL51" s="278">
        <v>2.4</v>
      </c>
      <c r="AM51" s="278">
        <v>2.4</v>
      </c>
      <c r="AN51" s="278">
        <v>2.4</v>
      </c>
      <c r="AO51" s="278">
        <f>_xlfn.IFNA(VLOOKUP(C51,'INFORM Severity - hidden'!$C$5:$G$155,5,FALSE),"-")</f>
        <v>2.4</v>
      </c>
    </row>
    <row r="52" spans="1:41" x14ac:dyDescent="0.25">
      <c r="A52" t="s">
        <v>547</v>
      </c>
      <c r="B52" t="s">
        <v>1899</v>
      </c>
      <c r="C52" t="s">
        <v>1900</v>
      </c>
      <c r="D52" s="278" t="str">
        <f t="shared" si="0"/>
        <v>-</v>
      </c>
      <c r="E52" s="278" t="s">
        <v>7694</v>
      </c>
      <c r="F52" s="278" t="s">
        <v>7694</v>
      </c>
      <c r="G52" s="278" t="s">
        <v>7694</v>
      </c>
      <c r="H52" s="278" t="s">
        <v>7694</v>
      </c>
      <c r="I52" s="278" t="s">
        <v>7694</v>
      </c>
      <c r="J52" s="278" t="s">
        <v>7694</v>
      </c>
      <c r="K52" s="278" t="s">
        <v>7694</v>
      </c>
      <c r="L52" s="278" t="s">
        <v>7694</v>
      </c>
      <c r="M52" s="278" t="s">
        <v>7694</v>
      </c>
      <c r="N52" s="278" t="s">
        <v>7694</v>
      </c>
      <c r="O52" s="278" t="s">
        <v>7694</v>
      </c>
      <c r="P52" s="278" t="s">
        <v>7694</v>
      </c>
      <c r="Q52" s="278" t="s">
        <v>7694</v>
      </c>
      <c r="R52" s="278" t="s">
        <v>7694</v>
      </c>
      <c r="S52" s="278" t="s">
        <v>7694</v>
      </c>
      <c r="T52" s="278" t="s">
        <v>7694</v>
      </c>
      <c r="U52" s="278" t="s">
        <v>7694</v>
      </c>
      <c r="V52" s="278" t="s">
        <v>7694</v>
      </c>
      <c r="W52" s="278" t="s">
        <v>7694</v>
      </c>
      <c r="X52" s="278" t="s">
        <v>7694</v>
      </c>
      <c r="Y52" s="278" t="s">
        <v>7694</v>
      </c>
      <c r="Z52" s="278" t="s">
        <v>7694</v>
      </c>
      <c r="AA52" s="278" t="s">
        <v>7694</v>
      </c>
      <c r="AB52" s="278" t="s">
        <v>7694</v>
      </c>
      <c r="AC52" s="278" t="s">
        <v>7694</v>
      </c>
      <c r="AD52" s="278" t="s">
        <v>7694</v>
      </c>
      <c r="AE52" s="278" t="s">
        <v>7694</v>
      </c>
      <c r="AF52" s="278" t="s">
        <v>7694</v>
      </c>
      <c r="AG52" s="278" t="s">
        <v>7694</v>
      </c>
      <c r="AH52" s="278" t="s">
        <v>7694</v>
      </c>
      <c r="AI52" s="278" t="s">
        <v>7694</v>
      </c>
      <c r="AJ52" s="278" t="s">
        <v>7694</v>
      </c>
      <c r="AK52" s="278" t="s">
        <v>7694</v>
      </c>
      <c r="AL52" s="278" t="s">
        <v>7694</v>
      </c>
      <c r="AM52" s="278" t="s">
        <v>7694</v>
      </c>
      <c r="AN52" s="278" t="s">
        <v>7694</v>
      </c>
      <c r="AO52" s="278" t="str">
        <f>_xlfn.IFNA(VLOOKUP(C52,'INFORM Severity - hidden'!$C$5:$G$155,5,FALSE),"-")</f>
        <v>x</v>
      </c>
    </row>
    <row r="53" spans="1:41" x14ac:dyDescent="0.25">
      <c r="A53" t="s">
        <v>458</v>
      </c>
      <c r="B53" t="s">
        <v>456</v>
      </c>
      <c r="C53" t="s">
        <v>457</v>
      </c>
      <c r="D53" s="278" t="str">
        <f t="shared" si="0"/>
        <v>Stable</v>
      </c>
      <c r="E53" s="278" t="s">
        <v>7694</v>
      </c>
      <c r="F53" s="278">
        <v>1.7</v>
      </c>
      <c r="G53" s="278">
        <v>1.7</v>
      </c>
      <c r="H53" s="278">
        <v>2.2999999999999998</v>
      </c>
      <c r="I53" s="278">
        <v>2.2999999999999998</v>
      </c>
      <c r="J53" s="278">
        <v>2.4</v>
      </c>
      <c r="K53" s="278">
        <v>2.2999999999999998</v>
      </c>
      <c r="L53" s="278">
        <v>2.2999999999999998</v>
      </c>
      <c r="M53" s="278">
        <v>2.2999999999999998</v>
      </c>
      <c r="N53" s="278">
        <v>2.2999999999999998</v>
      </c>
      <c r="O53" s="278">
        <v>2.2999999999999998</v>
      </c>
      <c r="P53" s="278">
        <v>2.2999999999999998</v>
      </c>
      <c r="Q53" s="278">
        <v>2.2999999999999998</v>
      </c>
      <c r="R53" s="278">
        <v>2.4</v>
      </c>
      <c r="S53" s="278">
        <v>2.5</v>
      </c>
      <c r="T53" s="278">
        <v>2.4</v>
      </c>
      <c r="U53" s="278">
        <v>2.4</v>
      </c>
      <c r="V53" s="278">
        <v>2.4</v>
      </c>
      <c r="W53" s="278">
        <v>2.4</v>
      </c>
      <c r="X53" s="278">
        <v>2.4</v>
      </c>
      <c r="Y53" s="278">
        <v>2.4</v>
      </c>
      <c r="Z53" s="278">
        <v>2.4</v>
      </c>
      <c r="AA53" s="278">
        <v>2.4</v>
      </c>
      <c r="AB53" s="278">
        <v>2.4</v>
      </c>
      <c r="AC53" s="278">
        <v>2.2999999999999998</v>
      </c>
      <c r="AD53" s="278">
        <v>2.2999999999999998</v>
      </c>
      <c r="AE53" s="278">
        <v>2.2999999999999998</v>
      </c>
      <c r="AF53" s="278">
        <v>2.2999999999999998</v>
      </c>
      <c r="AG53" s="278">
        <v>2.2999999999999998</v>
      </c>
      <c r="AH53" s="278">
        <v>2.2999999999999998</v>
      </c>
      <c r="AI53" s="278">
        <v>2.4</v>
      </c>
      <c r="AJ53" s="278">
        <v>2.4</v>
      </c>
      <c r="AK53" s="278">
        <v>2.4</v>
      </c>
      <c r="AL53" s="278">
        <v>2.4</v>
      </c>
      <c r="AM53" s="278">
        <v>2.4</v>
      </c>
      <c r="AN53" s="278">
        <v>2.4</v>
      </c>
      <c r="AO53" s="278">
        <f>_xlfn.IFNA(VLOOKUP(C53,'INFORM Severity - hidden'!$C$5:$G$155,5,FALSE),"-")</f>
        <v>2.4</v>
      </c>
    </row>
    <row r="54" spans="1:41" x14ac:dyDescent="0.25">
      <c r="A54" t="s">
        <v>243</v>
      </c>
      <c r="B54" t="s">
        <v>241</v>
      </c>
      <c r="C54" t="s">
        <v>242</v>
      </c>
      <c r="D54" s="278" t="str">
        <f t="shared" si="0"/>
        <v>Stable</v>
      </c>
      <c r="E54" s="278" t="s">
        <v>7694</v>
      </c>
      <c r="F54" s="278">
        <v>1</v>
      </c>
      <c r="G54" s="278">
        <v>1</v>
      </c>
      <c r="H54" s="278">
        <v>1.7</v>
      </c>
      <c r="I54" s="278">
        <v>1.7</v>
      </c>
      <c r="J54" s="278">
        <v>1.7</v>
      </c>
      <c r="K54" s="278">
        <v>1.7</v>
      </c>
      <c r="L54" s="278">
        <v>1.7</v>
      </c>
      <c r="M54" s="278">
        <v>1.7</v>
      </c>
      <c r="N54" s="278">
        <v>1.7</v>
      </c>
      <c r="O54" s="278">
        <v>1.7</v>
      </c>
      <c r="P54" s="278">
        <v>1.7</v>
      </c>
      <c r="Q54" s="278">
        <v>1.7</v>
      </c>
      <c r="R54" s="278">
        <v>1.7</v>
      </c>
      <c r="S54" s="278">
        <v>1.7</v>
      </c>
      <c r="T54" s="278">
        <v>2.1</v>
      </c>
      <c r="U54" s="278">
        <v>2.1</v>
      </c>
      <c r="V54" s="278">
        <v>2.2000000000000002</v>
      </c>
      <c r="W54" s="278">
        <v>2.2000000000000002</v>
      </c>
      <c r="X54" s="278">
        <v>2.2000000000000002</v>
      </c>
      <c r="Y54" s="278">
        <v>2.2000000000000002</v>
      </c>
      <c r="Z54" s="278">
        <v>2.2000000000000002</v>
      </c>
      <c r="AA54" s="278">
        <v>2.4</v>
      </c>
      <c r="AB54" s="278">
        <v>2.4</v>
      </c>
      <c r="AC54" s="278">
        <v>3.1</v>
      </c>
      <c r="AD54" s="278">
        <v>3.1</v>
      </c>
      <c r="AE54" s="278">
        <v>2.9</v>
      </c>
      <c r="AF54" s="278">
        <v>2.4</v>
      </c>
      <c r="AG54" s="278">
        <v>2.4</v>
      </c>
      <c r="AH54" s="278">
        <v>2.4</v>
      </c>
      <c r="AI54" s="278">
        <v>2.5</v>
      </c>
      <c r="AJ54" s="278">
        <v>2.5</v>
      </c>
      <c r="AK54" s="278">
        <v>2.5</v>
      </c>
      <c r="AL54" s="278">
        <v>2.5</v>
      </c>
      <c r="AM54" s="278">
        <v>2.5</v>
      </c>
      <c r="AN54" s="278">
        <v>2.5</v>
      </c>
      <c r="AO54" s="278">
        <f>_xlfn.IFNA(VLOOKUP(C54,'INFORM Severity - hidden'!$C$5:$G$155,5,FALSE),"-")</f>
        <v>2.5</v>
      </c>
    </row>
    <row r="55" spans="1:41" x14ac:dyDescent="0.25">
      <c r="A55" t="s">
        <v>353</v>
      </c>
      <c r="B55" t="s">
        <v>351</v>
      </c>
      <c r="C55" t="s">
        <v>352</v>
      </c>
      <c r="D55" s="278" t="str">
        <f t="shared" si="0"/>
        <v>Stable</v>
      </c>
      <c r="E55" s="278" t="s">
        <v>7694</v>
      </c>
      <c r="F55" s="278">
        <v>3.4</v>
      </c>
      <c r="G55" s="278">
        <v>3.4</v>
      </c>
      <c r="H55" s="278">
        <v>3.8</v>
      </c>
      <c r="I55" s="278">
        <v>3.8</v>
      </c>
      <c r="J55" s="278">
        <v>3.8</v>
      </c>
      <c r="K55" s="278">
        <v>3.8</v>
      </c>
      <c r="L55" s="278">
        <v>3.8</v>
      </c>
      <c r="M55" s="278">
        <v>3.8</v>
      </c>
      <c r="N55" s="278">
        <v>3.8</v>
      </c>
      <c r="O55" s="278">
        <v>3.8</v>
      </c>
      <c r="P55" s="278">
        <v>3.8</v>
      </c>
      <c r="Q55" s="278">
        <v>3.8</v>
      </c>
      <c r="R55" s="278">
        <v>3.8</v>
      </c>
      <c r="S55" s="278">
        <v>3.8</v>
      </c>
      <c r="T55" s="278">
        <v>3.8</v>
      </c>
      <c r="U55" s="278">
        <v>3.8</v>
      </c>
      <c r="V55" s="278">
        <v>3.8</v>
      </c>
      <c r="W55" s="278">
        <v>3.8</v>
      </c>
      <c r="X55" s="278">
        <v>3.8</v>
      </c>
      <c r="Y55" s="278">
        <v>3.8</v>
      </c>
      <c r="Z55" s="278">
        <v>3.8</v>
      </c>
      <c r="AA55" s="278">
        <v>3.7</v>
      </c>
      <c r="AB55" s="278">
        <v>3.7</v>
      </c>
      <c r="AC55" s="278">
        <v>3.7</v>
      </c>
      <c r="AD55" s="278">
        <v>3.7</v>
      </c>
      <c r="AE55" s="278">
        <v>3.7</v>
      </c>
      <c r="AF55" s="278">
        <v>3.7</v>
      </c>
      <c r="AG55" s="278">
        <v>3.7</v>
      </c>
      <c r="AH55" s="278">
        <v>3.7</v>
      </c>
      <c r="AI55" s="278">
        <v>3.8</v>
      </c>
      <c r="AJ55" s="278">
        <v>3.8</v>
      </c>
      <c r="AK55" s="278">
        <v>3.8</v>
      </c>
      <c r="AL55" s="278">
        <v>3.8</v>
      </c>
      <c r="AM55" s="278">
        <v>3.8</v>
      </c>
      <c r="AN55" s="278">
        <v>3.8</v>
      </c>
      <c r="AO55" s="278">
        <f>_xlfn.IFNA(VLOOKUP(C55,'INFORM Severity - hidden'!$C$5:$G$155,5,FALSE),"-")</f>
        <v>3.8</v>
      </c>
    </row>
    <row r="56" spans="1:41" x14ac:dyDescent="0.25">
      <c r="A56" t="s">
        <v>466</v>
      </c>
      <c r="B56" t="s">
        <v>464</v>
      </c>
      <c r="C56" t="s">
        <v>465</v>
      </c>
      <c r="D56" s="278" t="str">
        <f t="shared" si="0"/>
        <v>Stable</v>
      </c>
      <c r="E56" s="278" t="s">
        <v>7694</v>
      </c>
      <c r="F56" s="278">
        <v>1.2</v>
      </c>
      <c r="G56" s="278" t="s">
        <v>7694</v>
      </c>
      <c r="H56" s="278" t="s">
        <v>7694</v>
      </c>
      <c r="I56" s="278" t="s">
        <v>7694</v>
      </c>
      <c r="J56" s="278" t="s">
        <v>7694</v>
      </c>
      <c r="K56" s="278" t="s">
        <v>7694</v>
      </c>
      <c r="L56" s="278" t="s">
        <v>7694</v>
      </c>
      <c r="M56" s="278" t="s">
        <v>7694</v>
      </c>
      <c r="N56" s="278" t="s">
        <v>7694</v>
      </c>
      <c r="O56" s="278" t="s">
        <v>7694</v>
      </c>
      <c r="P56" s="278" t="s">
        <v>7694</v>
      </c>
      <c r="Q56" s="278" t="s">
        <v>7694</v>
      </c>
      <c r="R56" s="278" t="s">
        <v>7694</v>
      </c>
      <c r="S56" s="278" t="s">
        <v>7694</v>
      </c>
      <c r="T56" s="278" t="s">
        <v>7694</v>
      </c>
      <c r="U56" s="278" t="s">
        <v>7694</v>
      </c>
      <c r="V56" s="278" t="s">
        <v>7694</v>
      </c>
      <c r="W56" s="278" t="s">
        <v>7694</v>
      </c>
      <c r="X56" s="278" t="s">
        <v>7694</v>
      </c>
      <c r="Y56" s="278" t="s">
        <v>7694</v>
      </c>
      <c r="Z56" s="278" t="s">
        <v>7694</v>
      </c>
      <c r="AA56" s="278" t="s">
        <v>7694</v>
      </c>
      <c r="AB56" s="278" t="s">
        <v>7694</v>
      </c>
      <c r="AC56" s="278">
        <v>1.5</v>
      </c>
      <c r="AD56" s="278">
        <v>1.5</v>
      </c>
      <c r="AE56" s="278">
        <v>1.5</v>
      </c>
      <c r="AF56" s="278">
        <v>1.5</v>
      </c>
      <c r="AG56" s="278">
        <v>1.6</v>
      </c>
      <c r="AH56" s="278">
        <v>1.8</v>
      </c>
      <c r="AI56" s="278">
        <v>1.8</v>
      </c>
      <c r="AJ56" s="278">
        <v>1.8</v>
      </c>
      <c r="AK56" s="278">
        <v>1.8</v>
      </c>
      <c r="AL56" s="278">
        <v>1.8</v>
      </c>
      <c r="AM56" s="278">
        <v>1.8</v>
      </c>
      <c r="AN56" s="278">
        <v>1.8</v>
      </c>
      <c r="AO56" s="278">
        <f>_xlfn.IFNA(VLOOKUP(C56,'INFORM Severity - hidden'!$C$5:$G$155,5,FALSE),"-")</f>
        <v>1.8</v>
      </c>
    </row>
    <row r="57" spans="1:41" x14ac:dyDescent="0.25">
      <c r="A57" t="s">
        <v>569</v>
      </c>
      <c r="B57" t="s">
        <v>567</v>
      </c>
      <c r="C57" t="s">
        <v>568</v>
      </c>
      <c r="D57" s="278" t="str">
        <f t="shared" si="0"/>
        <v>Stable</v>
      </c>
      <c r="E57" s="278" t="s">
        <v>7694</v>
      </c>
      <c r="F57" s="278" t="s">
        <v>7694</v>
      </c>
      <c r="G57" s="278">
        <v>3.8</v>
      </c>
      <c r="H57" s="278">
        <v>3.8</v>
      </c>
      <c r="I57" s="278">
        <v>3.8</v>
      </c>
      <c r="J57" s="278">
        <v>3.8</v>
      </c>
      <c r="K57" s="278">
        <v>3.8</v>
      </c>
      <c r="L57" s="278">
        <v>3.8</v>
      </c>
      <c r="M57" s="278">
        <v>3.8</v>
      </c>
      <c r="N57" s="278">
        <v>3.8</v>
      </c>
      <c r="O57" s="278">
        <v>3.8</v>
      </c>
      <c r="P57" s="278">
        <v>3.8</v>
      </c>
      <c r="Q57" s="278">
        <v>3.8</v>
      </c>
      <c r="R57" s="278">
        <v>3.8</v>
      </c>
      <c r="S57" s="278">
        <v>3.8</v>
      </c>
      <c r="T57" s="278">
        <v>4</v>
      </c>
      <c r="U57" s="278">
        <v>4</v>
      </c>
      <c r="V57" s="278">
        <v>4</v>
      </c>
      <c r="W57" s="278">
        <v>4</v>
      </c>
      <c r="X57" s="278">
        <v>4</v>
      </c>
      <c r="Y57" s="278">
        <v>4</v>
      </c>
      <c r="Z57" s="278">
        <v>4</v>
      </c>
      <c r="AA57" s="278">
        <v>4.0999999999999996</v>
      </c>
      <c r="AB57" s="278">
        <v>4.0999999999999996</v>
      </c>
      <c r="AC57" s="278">
        <v>4.0999999999999996</v>
      </c>
      <c r="AD57" s="278">
        <v>4.0999999999999996</v>
      </c>
      <c r="AE57" s="278">
        <v>4.5</v>
      </c>
      <c r="AF57" s="278">
        <v>4.5</v>
      </c>
      <c r="AG57" s="278">
        <v>4.5</v>
      </c>
      <c r="AH57" s="278">
        <v>4.5999999999999996</v>
      </c>
      <c r="AI57" s="278">
        <v>4.8</v>
      </c>
      <c r="AJ57" s="278">
        <v>4.8</v>
      </c>
      <c r="AK57" s="278">
        <v>4.8</v>
      </c>
      <c r="AL57" s="278">
        <v>4.8</v>
      </c>
      <c r="AM57" s="278">
        <v>4.8</v>
      </c>
      <c r="AN57" s="278">
        <v>4.8</v>
      </c>
      <c r="AO57" s="278">
        <f>_xlfn.IFNA(VLOOKUP(C57,'INFORM Severity - hidden'!$C$5:$G$155,5,FALSE),"-")</f>
        <v>4.8</v>
      </c>
    </row>
    <row r="58" spans="1:41" x14ac:dyDescent="0.25">
      <c r="A58"/>
      <c r="B58"/>
      <c r="C58" t="s">
        <v>7718</v>
      </c>
      <c r="D58" s="278" t="str">
        <f t="shared" si="0"/>
        <v>-</v>
      </c>
      <c r="E58" s="278" t="s">
        <v>7694</v>
      </c>
      <c r="F58" s="278" t="s">
        <v>7694</v>
      </c>
      <c r="G58" s="278" t="s">
        <v>7694</v>
      </c>
      <c r="H58" s="278" t="s">
        <v>7694</v>
      </c>
      <c r="I58" s="278" t="s">
        <v>7694</v>
      </c>
      <c r="J58" s="278" t="s">
        <v>7694</v>
      </c>
      <c r="K58" s="278" t="s">
        <v>7694</v>
      </c>
      <c r="L58" s="278" t="s">
        <v>7694</v>
      </c>
      <c r="M58" s="278" t="s">
        <v>7694</v>
      </c>
      <c r="N58" s="278" t="s">
        <v>7694</v>
      </c>
      <c r="O58" s="278" t="s">
        <v>7694</v>
      </c>
      <c r="P58" s="278" t="s">
        <v>7694</v>
      </c>
      <c r="Q58" s="278" t="s">
        <v>7694</v>
      </c>
      <c r="R58" s="278" t="s">
        <v>7694</v>
      </c>
      <c r="S58" s="278" t="s">
        <v>7694</v>
      </c>
      <c r="T58" s="278" t="s">
        <v>7694</v>
      </c>
      <c r="U58" s="278" t="s">
        <v>7694</v>
      </c>
      <c r="V58" s="278">
        <v>2.4</v>
      </c>
      <c r="W58" s="278">
        <v>2.4</v>
      </c>
      <c r="X58" s="278">
        <v>2.4</v>
      </c>
      <c r="Y58" s="278">
        <v>2.4</v>
      </c>
      <c r="Z58" s="278">
        <v>2.4</v>
      </c>
      <c r="AA58" s="278">
        <v>2.6</v>
      </c>
      <c r="AB58" s="278">
        <v>2.6</v>
      </c>
      <c r="AC58" s="278">
        <v>2.6</v>
      </c>
      <c r="AD58" s="278">
        <v>2.6</v>
      </c>
      <c r="AE58" s="278">
        <v>2.6</v>
      </c>
      <c r="AF58" s="278">
        <v>2.6</v>
      </c>
      <c r="AG58" s="278">
        <v>2.6</v>
      </c>
      <c r="AH58" s="278">
        <v>2.4</v>
      </c>
      <c r="AI58" s="278">
        <v>2.6</v>
      </c>
      <c r="AJ58" s="278">
        <v>2.6</v>
      </c>
      <c r="AK58" s="278">
        <v>2.8</v>
      </c>
      <c r="AL58" s="278">
        <v>2.7</v>
      </c>
      <c r="AM58" s="278">
        <v>2.7</v>
      </c>
      <c r="AN58" s="278">
        <v>2.7</v>
      </c>
      <c r="AO58" s="278" t="str">
        <f>_xlfn.IFNA(VLOOKUP(C58,'INFORM Severity - hidden'!$C$5:$G$155,5,FALSE),"-")</f>
        <v>-</v>
      </c>
    </row>
    <row r="59" spans="1:41" x14ac:dyDescent="0.25">
      <c r="A59" t="s">
        <v>569</v>
      </c>
      <c r="B59" t="s">
        <v>1943</v>
      </c>
      <c r="C59" t="s">
        <v>1944</v>
      </c>
      <c r="D59" s="278" t="str">
        <f t="shared" si="0"/>
        <v>Stable</v>
      </c>
      <c r="E59" s="278" t="s">
        <v>7694</v>
      </c>
      <c r="F59" s="278" t="s">
        <v>7694</v>
      </c>
      <c r="G59" s="278" t="s">
        <v>7694</v>
      </c>
      <c r="H59" s="278" t="s">
        <v>7694</v>
      </c>
      <c r="I59" s="278" t="s">
        <v>7694</v>
      </c>
      <c r="J59" s="278" t="s">
        <v>7694</v>
      </c>
      <c r="K59" s="278" t="s">
        <v>7694</v>
      </c>
      <c r="L59" s="278" t="s">
        <v>7694</v>
      </c>
      <c r="M59" s="278" t="s">
        <v>7694</v>
      </c>
      <c r="N59" s="278" t="s">
        <v>7694</v>
      </c>
      <c r="O59" s="278" t="s">
        <v>7694</v>
      </c>
      <c r="P59" s="278" t="s">
        <v>7694</v>
      </c>
      <c r="Q59" s="278" t="s">
        <v>7694</v>
      </c>
      <c r="R59" s="278" t="s">
        <v>7694</v>
      </c>
      <c r="S59" s="278" t="s">
        <v>7694</v>
      </c>
      <c r="T59" s="278" t="s">
        <v>7694</v>
      </c>
      <c r="U59" s="278" t="s">
        <v>7694</v>
      </c>
      <c r="V59" s="278" t="s">
        <v>7694</v>
      </c>
      <c r="W59" s="278">
        <v>2.8</v>
      </c>
      <c r="X59" s="278">
        <v>2.8</v>
      </c>
      <c r="Y59" s="278">
        <v>2.8</v>
      </c>
      <c r="Z59" s="278">
        <v>2.8</v>
      </c>
      <c r="AA59" s="278">
        <v>2.9</v>
      </c>
      <c r="AB59" s="278">
        <v>2.9</v>
      </c>
      <c r="AC59" s="278">
        <v>2.9</v>
      </c>
      <c r="AD59" s="278">
        <v>2.9</v>
      </c>
      <c r="AE59" s="278">
        <v>3</v>
      </c>
      <c r="AF59" s="278">
        <v>3</v>
      </c>
      <c r="AG59" s="278">
        <v>3</v>
      </c>
      <c r="AH59" s="278">
        <v>3</v>
      </c>
      <c r="AI59" s="278">
        <v>3.2</v>
      </c>
      <c r="AJ59" s="278">
        <v>3.2</v>
      </c>
      <c r="AK59" s="278">
        <v>3.2</v>
      </c>
      <c r="AL59" s="278">
        <v>3.2</v>
      </c>
      <c r="AM59" s="278">
        <v>3.2</v>
      </c>
      <c r="AN59" s="278">
        <v>3.2</v>
      </c>
      <c r="AO59" s="278">
        <f>_xlfn.IFNA(VLOOKUP(C59,'INFORM Severity - hidden'!$C$5:$G$155,5,FALSE),"-")</f>
        <v>3.2</v>
      </c>
    </row>
    <row r="60" spans="1:41" x14ac:dyDescent="0.25">
      <c r="A60" t="s">
        <v>569</v>
      </c>
      <c r="B60" t="s">
        <v>3130</v>
      </c>
      <c r="C60" t="s">
        <v>3131</v>
      </c>
      <c r="D60" s="278" t="str">
        <f t="shared" si="0"/>
        <v>Decreasing</v>
      </c>
      <c r="E60" s="278" t="s">
        <v>7694</v>
      </c>
      <c r="F60" s="278" t="s">
        <v>7694</v>
      </c>
      <c r="G60" s="278" t="s">
        <v>7694</v>
      </c>
      <c r="H60" s="278" t="s">
        <v>7694</v>
      </c>
      <c r="I60" s="278" t="s">
        <v>7694</v>
      </c>
      <c r="J60" s="278" t="s">
        <v>7694</v>
      </c>
      <c r="K60" s="278" t="s">
        <v>7694</v>
      </c>
      <c r="L60" s="278" t="s">
        <v>7694</v>
      </c>
      <c r="M60" s="278" t="s">
        <v>7694</v>
      </c>
      <c r="N60" s="278" t="s">
        <v>7694</v>
      </c>
      <c r="O60" s="278" t="s">
        <v>7694</v>
      </c>
      <c r="P60" s="278" t="s">
        <v>7694</v>
      </c>
      <c r="Q60" s="278" t="s">
        <v>7694</v>
      </c>
      <c r="R60" s="278" t="s">
        <v>7694</v>
      </c>
      <c r="S60" s="278" t="s">
        <v>7694</v>
      </c>
      <c r="T60" s="278" t="s">
        <v>7694</v>
      </c>
      <c r="U60" s="278" t="s">
        <v>7694</v>
      </c>
      <c r="V60" s="278" t="s">
        <v>7694</v>
      </c>
      <c r="W60" s="278" t="s">
        <v>7694</v>
      </c>
      <c r="X60" s="278" t="s">
        <v>7694</v>
      </c>
      <c r="Y60" s="278" t="s">
        <v>7694</v>
      </c>
      <c r="Z60" s="278" t="s">
        <v>7694</v>
      </c>
      <c r="AA60" s="278" t="s">
        <v>7694</v>
      </c>
      <c r="AB60" s="278">
        <v>4.2</v>
      </c>
      <c r="AC60" s="278">
        <v>3.7</v>
      </c>
      <c r="AD60" s="278">
        <v>3.7</v>
      </c>
      <c r="AE60" s="278">
        <v>3.7</v>
      </c>
      <c r="AF60" s="278">
        <v>3.7</v>
      </c>
      <c r="AG60" s="278">
        <v>3.7</v>
      </c>
      <c r="AH60" s="278">
        <v>4.4000000000000004</v>
      </c>
      <c r="AI60" s="278">
        <v>4.5999999999999996</v>
      </c>
      <c r="AJ60" s="278">
        <v>4.5999999999999996</v>
      </c>
      <c r="AK60" s="278">
        <v>4.5999999999999996</v>
      </c>
      <c r="AL60" s="278">
        <v>4.5999999999999996</v>
      </c>
      <c r="AM60" s="278">
        <v>4.5</v>
      </c>
      <c r="AN60" s="278">
        <v>4.5</v>
      </c>
      <c r="AO60" s="278">
        <f>_xlfn.IFNA(VLOOKUP(C60,'INFORM Severity - hidden'!$C$5:$G$155,5,FALSE),"-")</f>
        <v>4.5</v>
      </c>
    </row>
    <row r="61" spans="1:41" x14ac:dyDescent="0.25">
      <c r="A61"/>
      <c r="B61"/>
      <c r="C61" t="s">
        <v>7719</v>
      </c>
      <c r="D61" s="278" t="str">
        <f t="shared" si="0"/>
        <v>-</v>
      </c>
      <c r="E61" s="278" t="s">
        <v>7694</v>
      </c>
      <c r="F61" s="278" t="s">
        <v>7694</v>
      </c>
      <c r="G61" s="278" t="s">
        <v>7694</v>
      </c>
      <c r="H61" s="278" t="s">
        <v>7694</v>
      </c>
      <c r="I61" s="278" t="s">
        <v>7694</v>
      </c>
      <c r="J61" s="278" t="s">
        <v>7694</v>
      </c>
      <c r="K61" s="278" t="s">
        <v>7694</v>
      </c>
      <c r="L61" s="278" t="s">
        <v>7694</v>
      </c>
      <c r="M61" s="278" t="s">
        <v>7694</v>
      </c>
      <c r="N61" s="278" t="s">
        <v>7694</v>
      </c>
      <c r="O61" s="278" t="s">
        <v>7694</v>
      </c>
      <c r="P61" s="278" t="s">
        <v>7694</v>
      </c>
      <c r="Q61" s="278" t="s">
        <v>7694</v>
      </c>
      <c r="R61" s="278" t="s">
        <v>7694</v>
      </c>
      <c r="S61" s="278" t="s">
        <v>7694</v>
      </c>
      <c r="T61" s="278" t="s">
        <v>7694</v>
      </c>
      <c r="U61" s="278" t="s">
        <v>7694</v>
      </c>
      <c r="V61" s="278" t="s">
        <v>7694</v>
      </c>
      <c r="W61" s="278" t="s">
        <v>7694</v>
      </c>
      <c r="X61" s="278" t="s">
        <v>7694</v>
      </c>
      <c r="Y61" s="278" t="s">
        <v>7694</v>
      </c>
      <c r="Z61" s="278" t="s">
        <v>7694</v>
      </c>
      <c r="AA61" s="278" t="s">
        <v>7694</v>
      </c>
      <c r="AB61" s="278" t="s">
        <v>7694</v>
      </c>
      <c r="AC61" s="278">
        <v>1.4</v>
      </c>
      <c r="AD61" s="278">
        <v>1.4</v>
      </c>
      <c r="AE61" s="278">
        <v>1.4</v>
      </c>
      <c r="AF61" s="278">
        <v>1.4</v>
      </c>
      <c r="AG61" s="278" t="s">
        <v>7694</v>
      </c>
      <c r="AH61" s="278" t="s">
        <v>7694</v>
      </c>
      <c r="AI61" s="278" t="s">
        <v>7694</v>
      </c>
      <c r="AJ61" s="278" t="s">
        <v>7694</v>
      </c>
      <c r="AK61" s="278" t="s">
        <v>7694</v>
      </c>
      <c r="AL61" s="278" t="s">
        <v>7694</v>
      </c>
      <c r="AM61" s="278" t="s">
        <v>7694</v>
      </c>
      <c r="AN61" s="278" t="s">
        <v>7694</v>
      </c>
      <c r="AO61" s="278" t="str">
        <f>_xlfn.IFNA(VLOOKUP(C61,'INFORM Severity - hidden'!$C$5:$G$155,5,FALSE),"-")</f>
        <v>-</v>
      </c>
    </row>
    <row r="62" spans="1:41" x14ac:dyDescent="0.25">
      <c r="A62" t="s">
        <v>171</v>
      </c>
      <c r="B62" t="s">
        <v>169</v>
      </c>
      <c r="C62" t="s">
        <v>170</v>
      </c>
      <c r="D62" s="278" t="str">
        <f t="shared" si="0"/>
        <v>Decreasing</v>
      </c>
      <c r="E62" s="278" t="s">
        <v>7694</v>
      </c>
      <c r="F62" s="278">
        <v>1</v>
      </c>
      <c r="G62" s="278">
        <v>1</v>
      </c>
      <c r="H62" s="278">
        <v>1.7</v>
      </c>
      <c r="I62" s="278">
        <v>1.5</v>
      </c>
      <c r="J62" s="278">
        <v>1.5</v>
      </c>
      <c r="K62" s="278">
        <v>1.8</v>
      </c>
      <c r="L62" s="278">
        <v>1.8</v>
      </c>
      <c r="M62" s="278">
        <v>1.8</v>
      </c>
      <c r="N62" s="278">
        <v>1.9</v>
      </c>
      <c r="O62" s="278">
        <v>1.9</v>
      </c>
      <c r="P62" s="278">
        <v>1.9</v>
      </c>
      <c r="Q62" s="278">
        <v>1.9</v>
      </c>
      <c r="R62" s="278">
        <v>1.9</v>
      </c>
      <c r="S62" s="278">
        <v>2</v>
      </c>
      <c r="T62" s="278">
        <v>1.9</v>
      </c>
      <c r="U62" s="278">
        <v>2</v>
      </c>
      <c r="V62" s="278">
        <v>2.1</v>
      </c>
      <c r="W62" s="278">
        <v>2.2000000000000002</v>
      </c>
      <c r="X62" s="278">
        <v>1.9</v>
      </c>
      <c r="Y62" s="278">
        <v>1.9</v>
      </c>
      <c r="Z62" s="278">
        <v>1.9</v>
      </c>
      <c r="AA62" s="278">
        <v>1.8</v>
      </c>
      <c r="AB62" s="278">
        <v>1.8</v>
      </c>
      <c r="AC62" s="278">
        <v>1.8</v>
      </c>
      <c r="AD62" s="278">
        <v>1.6</v>
      </c>
      <c r="AE62" s="278">
        <v>1.6</v>
      </c>
      <c r="AF62" s="278">
        <v>1.5</v>
      </c>
      <c r="AG62" s="278">
        <v>1.5</v>
      </c>
      <c r="AH62" s="278">
        <v>1.6</v>
      </c>
      <c r="AI62" s="278">
        <v>1.7</v>
      </c>
      <c r="AJ62" s="278">
        <v>1.7</v>
      </c>
      <c r="AK62" s="278">
        <v>1.7</v>
      </c>
      <c r="AL62" s="278">
        <v>1.7</v>
      </c>
      <c r="AM62" s="278">
        <v>1.7</v>
      </c>
      <c r="AN62" s="278">
        <v>1.6</v>
      </c>
      <c r="AO62" s="278">
        <f>_xlfn.IFNA(VLOOKUP(C62,'INFORM Severity - hidden'!$C$5:$G$155,5,FALSE),"-")</f>
        <v>1.6</v>
      </c>
    </row>
    <row r="63" spans="1:41" x14ac:dyDescent="0.25">
      <c r="A63" t="s">
        <v>478</v>
      </c>
      <c r="B63" t="s">
        <v>476</v>
      </c>
      <c r="C63" t="s">
        <v>477</v>
      </c>
      <c r="D63" s="278" t="str">
        <f t="shared" si="0"/>
        <v>Increasing</v>
      </c>
      <c r="E63" s="278" t="s">
        <v>7694</v>
      </c>
      <c r="F63" s="278">
        <v>3.4</v>
      </c>
      <c r="G63" s="278">
        <v>3.4</v>
      </c>
      <c r="H63" s="278">
        <v>4</v>
      </c>
      <c r="I63" s="278">
        <v>3.7</v>
      </c>
      <c r="J63" s="278">
        <v>3.5</v>
      </c>
      <c r="K63" s="278">
        <v>3.5</v>
      </c>
      <c r="L63" s="278">
        <v>3.5</v>
      </c>
      <c r="M63" s="278">
        <v>3.5</v>
      </c>
      <c r="N63" s="278">
        <v>3.5</v>
      </c>
      <c r="O63" s="278">
        <v>3.5</v>
      </c>
      <c r="P63" s="278">
        <v>3.5</v>
      </c>
      <c r="Q63" s="278">
        <v>3.5</v>
      </c>
      <c r="R63" s="278">
        <v>3.3</v>
      </c>
      <c r="S63" s="278">
        <v>3.3</v>
      </c>
      <c r="T63" s="278">
        <v>3.4</v>
      </c>
      <c r="U63" s="278">
        <v>3.4</v>
      </c>
      <c r="V63" s="278">
        <v>3.4</v>
      </c>
      <c r="W63" s="278">
        <v>3.4</v>
      </c>
      <c r="X63" s="278">
        <v>3.4</v>
      </c>
      <c r="Y63" s="278">
        <v>3.4</v>
      </c>
      <c r="Z63" s="278">
        <v>3.4</v>
      </c>
      <c r="AA63" s="278">
        <v>3.4</v>
      </c>
      <c r="AB63" s="278">
        <v>3.4</v>
      </c>
      <c r="AC63" s="278">
        <v>3.4</v>
      </c>
      <c r="AD63" s="278">
        <v>3.4</v>
      </c>
      <c r="AE63" s="278">
        <v>3.4</v>
      </c>
      <c r="AF63" s="278">
        <v>3.4</v>
      </c>
      <c r="AG63" s="278">
        <v>3.4</v>
      </c>
      <c r="AH63" s="278">
        <v>3.4</v>
      </c>
      <c r="AI63" s="278">
        <v>3.5</v>
      </c>
      <c r="AJ63" s="278">
        <v>3.5</v>
      </c>
      <c r="AK63" s="278">
        <v>3.5</v>
      </c>
      <c r="AL63" s="278">
        <v>3.5</v>
      </c>
      <c r="AM63" s="278">
        <v>3.6</v>
      </c>
      <c r="AN63" s="278">
        <v>3.6</v>
      </c>
      <c r="AO63" s="278">
        <f>_xlfn.IFNA(VLOOKUP(C63,'INFORM Severity - hidden'!$C$5:$G$155,5,FALSE),"-")</f>
        <v>3.6</v>
      </c>
    </row>
    <row r="64" spans="1:41" x14ac:dyDescent="0.25">
      <c r="A64"/>
      <c r="B64"/>
      <c r="C64" t="s">
        <v>7720</v>
      </c>
      <c r="D64" s="278" t="str">
        <f t="shared" si="0"/>
        <v>-</v>
      </c>
      <c r="E64" s="278" t="s">
        <v>7694</v>
      </c>
      <c r="F64" s="278" t="s">
        <v>7694</v>
      </c>
      <c r="G64" s="278" t="s">
        <v>7694</v>
      </c>
      <c r="H64" s="278" t="s">
        <v>7694</v>
      </c>
      <c r="I64" s="278" t="s">
        <v>7694</v>
      </c>
      <c r="J64" s="278" t="s">
        <v>7694</v>
      </c>
      <c r="K64" s="278" t="s">
        <v>7694</v>
      </c>
      <c r="L64" s="278" t="s">
        <v>7694</v>
      </c>
      <c r="M64" s="278" t="s">
        <v>7694</v>
      </c>
      <c r="N64" s="278" t="s">
        <v>7694</v>
      </c>
      <c r="O64" s="278" t="s">
        <v>7694</v>
      </c>
      <c r="P64" s="278" t="s">
        <v>7694</v>
      </c>
      <c r="Q64" s="278" t="s">
        <v>7694</v>
      </c>
      <c r="R64" s="278" t="s">
        <v>7694</v>
      </c>
      <c r="S64" s="278" t="s">
        <v>7694</v>
      </c>
      <c r="T64" s="278" t="s">
        <v>7694</v>
      </c>
      <c r="U64" s="278" t="s">
        <v>7694</v>
      </c>
      <c r="V64" s="278" t="s">
        <v>7694</v>
      </c>
      <c r="W64" s="278" t="s">
        <v>7694</v>
      </c>
      <c r="X64" s="278" t="s">
        <v>7694</v>
      </c>
      <c r="Y64" s="278" t="s">
        <v>7694</v>
      </c>
      <c r="Z64" s="278" t="s">
        <v>7694</v>
      </c>
      <c r="AA64" s="278" t="s">
        <v>7694</v>
      </c>
      <c r="AB64" s="278">
        <v>2.7</v>
      </c>
      <c r="AC64" s="278">
        <v>3.1</v>
      </c>
      <c r="AD64" s="278">
        <v>3.1</v>
      </c>
      <c r="AE64" s="278">
        <v>3.1</v>
      </c>
      <c r="AF64" s="278">
        <v>3.1</v>
      </c>
      <c r="AG64" s="278">
        <v>3.1</v>
      </c>
      <c r="AH64" s="278">
        <v>3.1</v>
      </c>
      <c r="AI64" s="278">
        <v>3.2</v>
      </c>
      <c r="AJ64" s="278">
        <v>3.2</v>
      </c>
      <c r="AK64" s="278" t="s">
        <v>7694</v>
      </c>
      <c r="AL64" s="278" t="s">
        <v>7694</v>
      </c>
      <c r="AM64" s="278" t="s">
        <v>7694</v>
      </c>
      <c r="AN64" s="278" t="s">
        <v>7694</v>
      </c>
      <c r="AO64" s="278" t="str">
        <f>_xlfn.IFNA(VLOOKUP(C64,'INFORM Severity - hidden'!$C$5:$G$155,5,FALSE),"-")</f>
        <v>-</v>
      </c>
    </row>
    <row r="65" spans="1:41" x14ac:dyDescent="0.25">
      <c r="A65" t="s">
        <v>365</v>
      </c>
      <c r="B65" t="s">
        <v>363</v>
      </c>
      <c r="C65" t="s">
        <v>364</v>
      </c>
      <c r="D65" s="278" t="str">
        <f t="shared" si="0"/>
        <v>Increasing</v>
      </c>
      <c r="E65" s="278" t="s">
        <v>7694</v>
      </c>
      <c r="F65" s="278">
        <v>2.2999999999999998</v>
      </c>
      <c r="G65" s="278">
        <v>2.2999999999999998</v>
      </c>
      <c r="H65" s="278">
        <v>2.8</v>
      </c>
      <c r="I65" s="278">
        <v>2.8</v>
      </c>
      <c r="J65" s="278">
        <v>2.8</v>
      </c>
      <c r="K65" s="278">
        <v>2.8</v>
      </c>
      <c r="L65" s="278">
        <v>2.8</v>
      </c>
      <c r="M65" s="278">
        <v>2.8</v>
      </c>
      <c r="N65" s="278">
        <v>2.8</v>
      </c>
      <c r="O65" s="278">
        <v>2.8</v>
      </c>
      <c r="P65" s="278">
        <v>3.2</v>
      </c>
      <c r="Q65" s="278">
        <v>3.2</v>
      </c>
      <c r="R65" s="278">
        <v>3.2</v>
      </c>
      <c r="S65" s="278">
        <v>3.2</v>
      </c>
      <c r="T65" s="278">
        <v>3.3</v>
      </c>
      <c r="U65" s="278">
        <v>3.3</v>
      </c>
      <c r="V65" s="278">
        <v>3.3</v>
      </c>
      <c r="W65" s="278">
        <v>3.3</v>
      </c>
      <c r="X65" s="278">
        <v>3.3</v>
      </c>
      <c r="Y65" s="278">
        <v>3.3</v>
      </c>
      <c r="Z65" s="278">
        <v>3.2</v>
      </c>
      <c r="AA65" s="278">
        <v>3.3</v>
      </c>
      <c r="AB65" s="278">
        <v>3.3</v>
      </c>
      <c r="AC65" s="278">
        <v>3.3</v>
      </c>
      <c r="AD65" s="278">
        <v>3.3</v>
      </c>
      <c r="AE65" s="278">
        <v>3.3</v>
      </c>
      <c r="AF65" s="278">
        <v>3.3</v>
      </c>
      <c r="AG65" s="278">
        <v>3.3</v>
      </c>
      <c r="AH65" s="278">
        <v>3.3</v>
      </c>
      <c r="AI65" s="278">
        <v>3.4</v>
      </c>
      <c r="AJ65" s="278">
        <v>3.4</v>
      </c>
      <c r="AK65" s="278">
        <v>3.4</v>
      </c>
      <c r="AL65" s="278">
        <v>3.4</v>
      </c>
      <c r="AM65" s="278">
        <v>3.8</v>
      </c>
      <c r="AN65" s="278">
        <v>3.8</v>
      </c>
      <c r="AO65" s="278">
        <f>_xlfn.IFNA(VLOOKUP(C65,'INFORM Severity - hidden'!$C$5:$G$155,5,FALSE),"-")</f>
        <v>3.8</v>
      </c>
    </row>
    <row r="66" spans="1:41" x14ac:dyDescent="0.25">
      <c r="A66"/>
      <c r="B66"/>
      <c r="C66" t="s">
        <v>7721</v>
      </c>
      <c r="D66" s="278" t="str">
        <f t="shared" si="0"/>
        <v>-</v>
      </c>
      <c r="E66" s="278" t="s">
        <v>7694</v>
      </c>
      <c r="F66" s="278" t="s">
        <v>7694</v>
      </c>
      <c r="G66" s="278" t="s">
        <v>7694</v>
      </c>
      <c r="H66" s="278" t="s">
        <v>7694</v>
      </c>
      <c r="I66" s="278" t="s">
        <v>7694</v>
      </c>
      <c r="J66" s="278" t="s">
        <v>7694</v>
      </c>
      <c r="K66" s="278" t="s">
        <v>7694</v>
      </c>
      <c r="L66" s="278" t="s">
        <v>7694</v>
      </c>
      <c r="M66" s="278" t="s">
        <v>7694</v>
      </c>
      <c r="N66" s="278" t="s">
        <v>7694</v>
      </c>
      <c r="O66" s="278" t="s">
        <v>7694</v>
      </c>
      <c r="P66" s="278" t="s">
        <v>7694</v>
      </c>
      <c r="Q66" s="278" t="s">
        <v>7694</v>
      </c>
      <c r="R66" s="278" t="s">
        <v>7694</v>
      </c>
      <c r="S66" s="278" t="s">
        <v>7694</v>
      </c>
      <c r="T66" s="278" t="s">
        <v>7694</v>
      </c>
      <c r="U66" s="278" t="s">
        <v>7694</v>
      </c>
      <c r="V66" s="278" t="s">
        <v>7694</v>
      </c>
      <c r="W66" s="278" t="s">
        <v>7694</v>
      </c>
      <c r="X66" s="278" t="s">
        <v>7694</v>
      </c>
      <c r="Y66" s="278" t="s">
        <v>7694</v>
      </c>
      <c r="Z66" s="278" t="s">
        <v>7694</v>
      </c>
      <c r="AA66" s="278" t="s">
        <v>7694</v>
      </c>
      <c r="AB66" s="278">
        <v>3.1</v>
      </c>
      <c r="AC66" s="278">
        <v>3.3</v>
      </c>
      <c r="AD66" s="278">
        <v>3.3</v>
      </c>
      <c r="AE66" s="278">
        <v>3.3</v>
      </c>
      <c r="AF66" s="278">
        <v>3.3</v>
      </c>
      <c r="AG66" s="278">
        <v>3.3</v>
      </c>
      <c r="AH66" s="278">
        <v>3.3</v>
      </c>
      <c r="AI66" s="278">
        <v>3.4</v>
      </c>
      <c r="AJ66" s="278">
        <v>3.4</v>
      </c>
      <c r="AK66" s="278">
        <v>3.4</v>
      </c>
      <c r="AL66" s="278" t="s">
        <v>7694</v>
      </c>
      <c r="AM66" s="278" t="s">
        <v>7694</v>
      </c>
      <c r="AN66" s="278" t="s">
        <v>7694</v>
      </c>
      <c r="AO66" s="278" t="str">
        <f>_xlfn.IFNA(VLOOKUP(C66,'INFORM Severity - hidden'!$C$5:$G$155,5,FALSE),"-")</f>
        <v>-</v>
      </c>
    </row>
    <row r="67" spans="1:41" x14ac:dyDescent="0.25">
      <c r="A67" t="s">
        <v>72</v>
      </c>
      <c r="B67" t="s">
        <v>70</v>
      </c>
      <c r="C67" t="s">
        <v>71</v>
      </c>
      <c r="D67" s="278" t="str">
        <f t="shared" ref="D67:D130" si="1">IF(AO67="-","-",IFERROR(IF(ROUND(AVERAGE(AM67:AO67),1)=ROUND(AVERAGE(AJ67:AL67),1),"Stable",IF(ROUND(AVERAGE(AM67:AO67),1)&lt;ROUND(AVERAGE(AJ67:AL67),1),"Decreasing",IF(ROUND(AVERAGE(AM67:AO67),1)&gt;ROUND(AVERAGE(AJ67:AL67),1),"Increasing"))),"-"))</f>
        <v>Stable</v>
      </c>
      <c r="E67" s="278">
        <v>3.4</v>
      </c>
      <c r="F67" s="278">
        <v>2.9</v>
      </c>
      <c r="G67" s="278">
        <v>2.9</v>
      </c>
      <c r="H67" s="278">
        <v>3.2</v>
      </c>
      <c r="I67" s="278">
        <v>3.2</v>
      </c>
      <c r="J67" s="278">
        <v>3.3</v>
      </c>
      <c r="K67" s="278">
        <v>3.3</v>
      </c>
      <c r="L67" s="278">
        <v>3.3</v>
      </c>
      <c r="M67" s="278">
        <v>3.3</v>
      </c>
      <c r="N67" s="278">
        <v>3.3</v>
      </c>
      <c r="O67" s="278">
        <v>3.4</v>
      </c>
      <c r="P67" s="278">
        <v>3.4</v>
      </c>
      <c r="Q67" s="278">
        <v>3.4</v>
      </c>
      <c r="R67" s="278">
        <v>3.4</v>
      </c>
      <c r="S67" s="278">
        <v>3.5</v>
      </c>
      <c r="T67" s="278">
        <v>3.5</v>
      </c>
      <c r="U67" s="278">
        <v>3.5</v>
      </c>
      <c r="V67" s="278">
        <v>3.5</v>
      </c>
      <c r="W67" s="278">
        <v>3.5</v>
      </c>
      <c r="X67" s="278">
        <v>3.5</v>
      </c>
      <c r="Y67" s="278">
        <v>3.4</v>
      </c>
      <c r="Z67" s="278">
        <v>3.5</v>
      </c>
      <c r="AA67" s="278">
        <v>3.5</v>
      </c>
      <c r="AB67" s="278">
        <v>3.5</v>
      </c>
      <c r="AC67" s="278">
        <v>3.5</v>
      </c>
      <c r="AD67" s="278">
        <v>3.5</v>
      </c>
      <c r="AE67" s="278">
        <v>3.8</v>
      </c>
      <c r="AF67" s="278">
        <v>3.8</v>
      </c>
      <c r="AG67" s="278">
        <v>3.8</v>
      </c>
      <c r="AH67" s="278">
        <v>3.8</v>
      </c>
      <c r="AI67" s="278">
        <v>3.9</v>
      </c>
      <c r="AJ67" s="278">
        <v>4.0999999999999996</v>
      </c>
      <c r="AK67" s="278">
        <v>4.0999999999999996</v>
      </c>
      <c r="AL67" s="278">
        <v>4.0999999999999996</v>
      </c>
      <c r="AM67" s="278">
        <v>4.0999999999999996</v>
      </c>
      <c r="AN67" s="278">
        <v>4.0999999999999996</v>
      </c>
      <c r="AO67" s="278">
        <f>_xlfn.IFNA(VLOOKUP(C67,'INFORM Severity - hidden'!$C$5:$G$155,5,FALSE),"-")</f>
        <v>4.0999999999999996</v>
      </c>
    </row>
    <row r="68" spans="1:41" x14ac:dyDescent="0.25">
      <c r="A68" t="s">
        <v>72</v>
      </c>
      <c r="B68" t="s">
        <v>3469</v>
      </c>
      <c r="C68" t="s">
        <v>3470</v>
      </c>
      <c r="D68" s="278" t="str">
        <f t="shared" si="1"/>
        <v>Stable</v>
      </c>
      <c r="E68" s="278" t="s">
        <v>7694</v>
      </c>
      <c r="F68" s="278" t="s">
        <v>7694</v>
      </c>
      <c r="G68" s="278" t="s">
        <v>7694</v>
      </c>
      <c r="H68" s="278" t="s">
        <v>7694</v>
      </c>
      <c r="I68" s="278" t="s">
        <v>7694</v>
      </c>
      <c r="J68" s="278" t="s">
        <v>7694</v>
      </c>
      <c r="K68" s="278" t="s">
        <v>7694</v>
      </c>
      <c r="L68" s="278" t="s">
        <v>7694</v>
      </c>
      <c r="M68" s="278" t="s">
        <v>7694</v>
      </c>
      <c r="N68" s="278" t="s">
        <v>7694</v>
      </c>
      <c r="O68" s="278" t="s">
        <v>7694</v>
      </c>
      <c r="P68" s="278" t="s">
        <v>7694</v>
      </c>
      <c r="Q68" s="278" t="s">
        <v>7694</v>
      </c>
      <c r="R68" s="278" t="s">
        <v>7694</v>
      </c>
      <c r="S68" s="278" t="s">
        <v>7694</v>
      </c>
      <c r="T68" s="278" t="s">
        <v>7694</v>
      </c>
      <c r="U68" s="278" t="s">
        <v>7694</v>
      </c>
      <c r="V68" s="278" t="s">
        <v>7694</v>
      </c>
      <c r="W68" s="278" t="s">
        <v>7694</v>
      </c>
      <c r="X68" s="278" t="s">
        <v>7694</v>
      </c>
      <c r="Y68" s="278" t="s">
        <v>7694</v>
      </c>
      <c r="Z68" s="278" t="s">
        <v>7694</v>
      </c>
      <c r="AA68" s="278" t="s">
        <v>7694</v>
      </c>
      <c r="AB68" s="278" t="s">
        <v>7694</v>
      </c>
      <c r="AC68" s="278" t="s">
        <v>7694</v>
      </c>
      <c r="AD68" s="278" t="s">
        <v>7694</v>
      </c>
      <c r="AE68" s="278" t="s">
        <v>7694</v>
      </c>
      <c r="AF68" s="278" t="s">
        <v>7694</v>
      </c>
      <c r="AG68" s="278" t="s">
        <v>7694</v>
      </c>
      <c r="AH68" s="278" t="s">
        <v>7694</v>
      </c>
      <c r="AI68" s="278" t="s">
        <v>7694</v>
      </c>
      <c r="AJ68" s="278">
        <v>3.1</v>
      </c>
      <c r="AK68" s="278">
        <v>3.1</v>
      </c>
      <c r="AL68" s="278">
        <v>3.1</v>
      </c>
      <c r="AM68" s="278">
        <v>3.1</v>
      </c>
      <c r="AN68" s="278">
        <v>3.1</v>
      </c>
      <c r="AO68" s="278">
        <f>_xlfn.IFNA(VLOOKUP(C68,'INFORM Severity - hidden'!$C$5:$G$155,5,FALSE),"-")</f>
        <v>3.1</v>
      </c>
    </row>
    <row r="69" spans="1:41" x14ac:dyDescent="0.25">
      <c r="A69"/>
      <c r="B69"/>
      <c r="C69" t="s">
        <v>7722</v>
      </c>
      <c r="D69" s="278" t="str">
        <f t="shared" si="1"/>
        <v>-</v>
      </c>
      <c r="E69" s="278" t="s">
        <v>7694</v>
      </c>
      <c r="F69" s="278">
        <v>2.2999999999999998</v>
      </c>
      <c r="G69" s="278">
        <v>2.2999999999999998</v>
      </c>
      <c r="H69" s="278">
        <v>2.8</v>
      </c>
      <c r="I69" s="278">
        <v>2.8</v>
      </c>
      <c r="J69" s="278">
        <v>2.8</v>
      </c>
      <c r="K69" s="278">
        <v>2.1</v>
      </c>
      <c r="L69" s="278">
        <v>2.1</v>
      </c>
      <c r="M69" s="278">
        <v>2.1</v>
      </c>
      <c r="N69" s="278">
        <v>2.1</v>
      </c>
      <c r="O69" s="278">
        <v>2.1</v>
      </c>
      <c r="P69" s="278">
        <v>2.1</v>
      </c>
      <c r="Q69" s="278">
        <v>1.9</v>
      </c>
      <c r="R69" s="278">
        <v>1.9</v>
      </c>
      <c r="S69" s="278">
        <v>2.2000000000000002</v>
      </c>
      <c r="T69" s="278" t="s">
        <v>7694</v>
      </c>
      <c r="U69" s="278" t="s">
        <v>7694</v>
      </c>
      <c r="V69" s="278" t="s">
        <v>7694</v>
      </c>
      <c r="W69" s="278" t="s">
        <v>7694</v>
      </c>
      <c r="X69" s="278" t="s">
        <v>7694</v>
      </c>
      <c r="Y69" s="278" t="s">
        <v>7694</v>
      </c>
      <c r="Z69" s="278" t="s">
        <v>7694</v>
      </c>
      <c r="AA69" s="278" t="s">
        <v>7694</v>
      </c>
      <c r="AB69" s="278" t="s">
        <v>7694</v>
      </c>
      <c r="AC69" s="278" t="s">
        <v>7694</v>
      </c>
      <c r="AD69" s="278" t="s">
        <v>7694</v>
      </c>
      <c r="AE69" s="278" t="s">
        <v>7694</v>
      </c>
      <c r="AF69" s="278" t="s">
        <v>7694</v>
      </c>
      <c r="AG69" s="278" t="s">
        <v>7694</v>
      </c>
      <c r="AH69" s="278" t="s">
        <v>7694</v>
      </c>
      <c r="AI69" s="278" t="s">
        <v>7694</v>
      </c>
      <c r="AJ69" s="278" t="s">
        <v>7694</v>
      </c>
      <c r="AK69" s="278" t="s">
        <v>7694</v>
      </c>
      <c r="AL69" s="278" t="s">
        <v>7694</v>
      </c>
      <c r="AM69" s="278" t="s">
        <v>7694</v>
      </c>
      <c r="AN69" s="278" t="s">
        <v>7694</v>
      </c>
      <c r="AO69" s="278" t="str">
        <f>_xlfn.IFNA(VLOOKUP(C69,'INFORM Severity - hidden'!$C$5:$G$155,5,FALSE),"-")</f>
        <v>-</v>
      </c>
    </row>
    <row r="70" spans="1:41" x14ac:dyDescent="0.25">
      <c r="A70" t="s">
        <v>1226</v>
      </c>
      <c r="B70" t="s">
        <v>1224</v>
      </c>
      <c r="C70" t="s">
        <v>1225</v>
      </c>
      <c r="D70" s="278" t="str">
        <f t="shared" si="1"/>
        <v>-</v>
      </c>
      <c r="E70" s="278" t="s">
        <v>7694</v>
      </c>
      <c r="F70" s="278" t="s">
        <v>7694</v>
      </c>
      <c r="G70" s="278" t="s">
        <v>7694</v>
      </c>
      <c r="H70" s="278" t="s">
        <v>7694</v>
      </c>
      <c r="I70" s="278" t="s">
        <v>7694</v>
      </c>
      <c r="J70" s="278" t="s">
        <v>7694</v>
      </c>
      <c r="K70" s="278">
        <v>2.2000000000000002</v>
      </c>
      <c r="L70" s="278">
        <v>2.2000000000000002</v>
      </c>
      <c r="M70" s="278">
        <v>2.2000000000000002</v>
      </c>
      <c r="N70" s="278">
        <v>2.2000000000000002</v>
      </c>
      <c r="O70" s="278">
        <v>2.2000000000000002</v>
      </c>
      <c r="P70" s="278">
        <v>2.2000000000000002</v>
      </c>
      <c r="Q70" s="278" t="s">
        <v>7694</v>
      </c>
      <c r="R70" s="278" t="s">
        <v>7694</v>
      </c>
      <c r="S70" s="278" t="s">
        <v>7694</v>
      </c>
      <c r="T70" s="278" t="s">
        <v>7694</v>
      </c>
      <c r="U70" s="278" t="s">
        <v>7694</v>
      </c>
      <c r="V70" s="278" t="s">
        <v>7694</v>
      </c>
      <c r="W70" s="278" t="s">
        <v>7694</v>
      </c>
      <c r="X70" s="278" t="s">
        <v>7694</v>
      </c>
      <c r="Y70" s="278" t="s">
        <v>7694</v>
      </c>
      <c r="Z70" s="278" t="s">
        <v>7694</v>
      </c>
      <c r="AA70" s="278" t="s">
        <v>7694</v>
      </c>
      <c r="AB70" s="278" t="s">
        <v>7694</v>
      </c>
      <c r="AC70" s="278" t="s">
        <v>7694</v>
      </c>
      <c r="AD70" s="278" t="s">
        <v>7694</v>
      </c>
      <c r="AE70" s="278" t="s">
        <v>7694</v>
      </c>
      <c r="AF70" s="278" t="s">
        <v>7694</v>
      </c>
      <c r="AG70" s="278" t="s">
        <v>7694</v>
      </c>
      <c r="AH70" s="278" t="s">
        <v>7694</v>
      </c>
      <c r="AI70" s="278" t="s">
        <v>7694</v>
      </c>
      <c r="AJ70" s="278" t="s">
        <v>7694</v>
      </c>
      <c r="AK70" s="278" t="s">
        <v>7694</v>
      </c>
      <c r="AL70" s="278" t="s">
        <v>7694</v>
      </c>
      <c r="AM70" s="278">
        <v>2.1</v>
      </c>
      <c r="AN70" s="278">
        <v>2.2000000000000002</v>
      </c>
      <c r="AO70" s="278">
        <f>_xlfn.IFNA(VLOOKUP(C70,'INFORM Severity - hidden'!$C$5:$G$155,5,FALSE),"-")</f>
        <v>2.2000000000000002</v>
      </c>
    </row>
    <row r="71" spans="1:41" x14ac:dyDescent="0.25">
      <c r="A71"/>
      <c r="B71"/>
      <c r="C71" t="s">
        <v>7723</v>
      </c>
      <c r="D71" s="278" t="str">
        <f t="shared" si="1"/>
        <v>-</v>
      </c>
      <c r="E71" s="278" t="s">
        <v>7694</v>
      </c>
      <c r="F71" s="278" t="s">
        <v>7694</v>
      </c>
      <c r="G71" s="278" t="s">
        <v>7694</v>
      </c>
      <c r="H71" s="278" t="s">
        <v>7694</v>
      </c>
      <c r="I71" s="278" t="s">
        <v>7694</v>
      </c>
      <c r="J71" s="278" t="s">
        <v>7694</v>
      </c>
      <c r="K71" s="278">
        <v>1.2</v>
      </c>
      <c r="L71" s="278">
        <v>1.2</v>
      </c>
      <c r="M71" s="278">
        <v>1.2</v>
      </c>
      <c r="N71" s="278">
        <v>1.4</v>
      </c>
      <c r="O71" s="278">
        <v>1.3</v>
      </c>
      <c r="P71" s="278" t="s">
        <v>7694</v>
      </c>
      <c r="Q71" s="278" t="s">
        <v>7694</v>
      </c>
      <c r="R71" s="278" t="s">
        <v>7694</v>
      </c>
      <c r="S71" s="278" t="s">
        <v>7694</v>
      </c>
      <c r="T71" s="278" t="s">
        <v>7694</v>
      </c>
      <c r="U71" s="278" t="s">
        <v>7694</v>
      </c>
      <c r="V71" s="278" t="s">
        <v>7694</v>
      </c>
      <c r="W71" s="278" t="s">
        <v>7694</v>
      </c>
      <c r="X71" s="278" t="s">
        <v>7694</v>
      </c>
      <c r="Y71" s="278" t="s">
        <v>7694</v>
      </c>
      <c r="Z71" s="278" t="s">
        <v>7694</v>
      </c>
      <c r="AA71" s="278" t="s">
        <v>7694</v>
      </c>
      <c r="AB71" s="278" t="s">
        <v>7694</v>
      </c>
      <c r="AC71" s="278" t="s">
        <v>7694</v>
      </c>
      <c r="AD71" s="278" t="s">
        <v>7694</v>
      </c>
      <c r="AE71" s="278" t="s">
        <v>7694</v>
      </c>
      <c r="AF71" s="278" t="s">
        <v>7694</v>
      </c>
      <c r="AG71" s="278" t="s">
        <v>7694</v>
      </c>
      <c r="AH71" s="278" t="s">
        <v>7694</v>
      </c>
      <c r="AI71" s="278" t="s">
        <v>7694</v>
      </c>
      <c r="AJ71" s="278" t="s">
        <v>7694</v>
      </c>
      <c r="AK71" s="278" t="s">
        <v>7694</v>
      </c>
      <c r="AL71" s="278" t="s">
        <v>7694</v>
      </c>
      <c r="AM71" s="278" t="s">
        <v>7694</v>
      </c>
      <c r="AN71" s="278" t="s">
        <v>7694</v>
      </c>
      <c r="AO71" s="278" t="str">
        <f>_xlfn.IFNA(VLOOKUP(C71,'INFORM Severity - hidden'!$C$5:$G$155,5,FALSE),"-")</f>
        <v>-</v>
      </c>
    </row>
    <row r="72" spans="1:41" x14ac:dyDescent="0.25">
      <c r="A72"/>
      <c r="B72"/>
      <c r="C72" t="s">
        <v>7724</v>
      </c>
      <c r="D72" s="278" t="str">
        <f t="shared" si="1"/>
        <v>-</v>
      </c>
      <c r="E72" s="278" t="s">
        <v>7694</v>
      </c>
      <c r="F72" s="278" t="s">
        <v>7694</v>
      </c>
      <c r="G72" s="278" t="s">
        <v>7694</v>
      </c>
      <c r="H72" s="278" t="s">
        <v>7694</v>
      </c>
      <c r="I72" s="278" t="s">
        <v>7694</v>
      </c>
      <c r="J72" s="278" t="s">
        <v>7694</v>
      </c>
      <c r="K72" s="278" t="s">
        <v>7694</v>
      </c>
      <c r="L72" s="278" t="s">
        <v>7694</v>
      </c>
      <c r="M72" s="278" t="s">
        <v>7694</v>
      </c>
      <c r="N72" s="278" t="s">
        <v>7694</v>
      </c>
      <c r="O72" s="278" t="s">
        <v>7694</v>
      </c>
      <c r="P72" s="278" t="s">
        <v>7694</v>
      </c>
      <c r="Q72" s="278">
        <v>1.4</v>
      </c>
      <c r="R72" s="278">
        <v>1.4</v>
      </c>
      <c r="S72" s="278">
        <v>1.7</v>
      </c>
      <c r="T72" s="278" t="s">
        <v>7694</v>
      </c>
      <c r="U72" s="278" t="s">
        <v>7694</v>
      </c>
      <c r="V72" s="278" t="s">
        <v>7694</v>
      </c>
      <c r="W72" s="278" t="s">
        <v>7694</v>
      </c>
      <c r="X72" s="278" t="s">
        <v>7694</v>
      </c>
      <c r="Y72" s="278" t="s">
        <v>7694</v>
      </c>
      <c r="Z72" s="278" t="s">
        <v>7694</v>
      </c>
      <c r="AA72" s="278" t="s">
        <v>7694</v>
      </c>
      <c r="AB72" s="278" t="s">
        <v>7694</v>
      </c>
      <c r="AC72" s="278" t="s">
        <v>7694</v>
      </c>
      <c r="AD72" s="278" t="s">
        <v>7694</v>
      </c>
      <c r="AE72" s="278" t="s">
        <v>7694</v>
      </c>
      <c r="AF72" s="278" t="s">
        <v>7694</v>
      </c>
      <c r="AG72" s="278" t="s">
        <v>7694</v>
      </c>
      <c r="AH72" s="278" t="s">
        <v>7694</v>
      </c>
      <c r="AI72" s="278" t="s">
        <v>7694</v>
      </c>
      <c r="AJ72" s="278" t="s">
        <v>7694</v>
      </c>
      <c r="AK72" s="278" t="s">
        <v>7694</v>
      </c>
      <c r="AL72" s="278" t="s">
        <v>7694</v>
      </c>
      <c r="AM72" s="278" t="s">
        <v>7694</v>
      </c>
      <c r="AN72" s="278" t="s">
        <v>7694</v>
      </c>
      <c r="AO72" s="278" t="str">
        <f>_xlfn.IFNA(VLOOKUP(C72,'INFORM Severity - hidden'!$C$5:$G$155,5,FALSE),"-")</f>
        <v>-</v>
      </c>
    </row>
    <row r="73" spans="1:41" x14ac:dyDescent="0.25">
      <c r="A73"/>
      <c r="B73"/>
      <c r="C73" t="s">
        <v>7725</v>
      </c>
      <c r="D73" s="278" t="str">
        <f t="shared" si="1"/>
        <v>-</v>
      </c>
      <c r="E73" s="278" t="s">
        <v>7694</v>
      </c>
      <c r="F73" s="278" t="s">
        <v>7694</v>
      </c>
      <c r="G73" s="278" t="s">
        <v>7694</v>
      </c>
      <c r="H73" s="278" t="s">
        <v>7694</v>
      </c>
      <c r="I73" s="278" t="s">
        <v>7694</v>
      </c>
      <c r="J73" s="278" t="s">
        <v>7694</v>
      </c>
      <c r="K73" s="278" t="s">
        <v>7694</v>
      </c>
      <c r="L73" s="278" t="s">
        <v>7694</v>
      </c>
      <c r="M73" s="278" t="s">
        <v>7694</v>
      </c>
      <c r="N73" s="278" t="s">
        <v>7694</v>
      </c>
      <c r="O73" s="278" t="s">
        <v>7694</v>
      </c>
      <c r="P73" s="278" t="s">
        <v>7694</v>
      </c>
      <c r="Q73" s="278" t="s">
        <v>7694</v>
      </c>
      <c r="R73" s="278" t="s">
        <v>7694</v>
      </c>
      <c r="S73" s="278" t="s">
        <v>7694</v>
      </c>
      <c r="T73" s="278" t="s">
        <v>7694</v>
      </c>
      <c r="U73" s="278" t="s">
        <v>7694</v>
      </c>
      <c r="V73" s="278" t="s">
        <v>7694</v>
      </c>
      <c r="W73" s="278" t="s">
        <v>7694</v>
      </c>
      <c r="X73" s="278" t="s">
        <v>7694</v>
      </c>
      <c r="Y73" s="278" t="s">
        <v>7694</v>
      </c>
      <c r="Z73" s="278" t="s">
        <v>7694</v>
      </c>
      <c r="AA73" s="278" t="s">
        <v>7694</v>
      </c>
      <c r="AB73" s="278" t="s">
        <v>7694</v>
      </c>
      <c r="AC73" s="278">
        <v>2.1</v>
      </c>
      <c r="AD73" s="278">
        <v>2.1</v>
      </c>
      <c r="AE73" s="278">
        <v>2.1</v>
      </c>
      <c r="AF73" s="278">
        <v>2.1</v>
      </c>
      <c r="AG73" s="278" t="s">
        <v>7694</v>
      </c>
      <c r="AH73" s="278" t="s">
        <v>7694</v>
      </c>
      <c r="AI73" s="278" t="s">
        <v>7694</v>
      </c>
      <c r="AJ73" s="278" t="s">
        <v>7694</v>
      </c>
      <c r="AK73" s="278" t="s">
        <v>7694</v>
      </c>
      <c r="AL73" s="278" t="s">
        <v>7694</v>
      </c>
      <c r="AM73" s="278" t="s">
        <v>7694</v>
      </c>
      <c r="AN73" s="278" t="s">
        <v>7694</v>
      </c>
      <c r="AO73" s="278" t="str">
        <f>_xlfn.IFNA(VLOOKUP(C73,'INFORM Severity - hidden'!$C$5:$G$155,5,FALSE),"-")</f>
        <v>-</v>
      </c>
    </row>
    <row r="74" spans="1:41" x14ac:dyDescent="0.25">
      <c r="A74"/>
      <c r="B74"/>
      <c r="C74" t="s">
        <v>7726</v>
      </c>
      <c r="D74" s="278" t="str">
        <f t="shared" si="1"/>
        <v>-</v>
      </c>
      <c r="E74" s="278" t="s">
        <v>7694</v>
      </c>
      <c r="F74" s="278" t="s">
        <v>7694</v>
      </c>
      <c r="G74" s="278" t="s">
        <v>7694</v>
      </c>
      <c r="H74" s="278" t="s">
        <v>7694</v>
      </c>
      <c r="I74" s="278" t="s">
        <v>7694</v>
      </c>
      <c r="J74" s="278" t="s">
        <v>7694</v>
      </c>
      <c r="K74" s="278" t="s">
        <v>7694</v>
      </c>
      <c r="L74" s="278" t="s">
        <v>7694</v>
      </c>
      <c r="M74" s="278" t="s">
        <v>7694</v>
      </c>
      <c r="N74" s="278" t="s">
        <v>7694</v>
      </c>
      <c r="O74" s="278" t="s">
        <v>7694</v>
      </c>
      <c r="P74" s="278" t="s">
        <v>7694</v>
      </c>
      <c r="Q74" s="278" t="s">
        <v>7694</v>
      </c>
      <c r="R74" s="278" t="s">
        <v>7694</v>
      </c>
      <c r="S74" s="278" t="s">
        <v>7694</v>
      </c>
      <c r="T74" s="278" t="s">
        <v>7694</v>
      </c>
      <c r="U74" s="278" t="s">
        <v>7694</v>
      </c>
      <c r="V74" s="278" t="s">
        <v>7694</v>
      </c>
      <c r="W74" s="278" t="s">
        <v>7694</v>
      </c>
      <c r="X74" s="278" t="s">
        <v>7694</v>
      </c>
      <c r="Y74" s="278" t="s">
        <v>7694</v>
      </c>
      <c r="Z74" s="278" t="s">
        <v>7694</v>
      </c>
      <c r="AA74" s="278" t="s">
        <v>7694</v>
      </c>
      <c r="AB74" s="278" t="s">
        <v>7694</v>
      </c>
      <c r="AC74" s="278">
        <v>2.1</v>
      </c>
      <c r="AD74" s="278">
        <v>2.1</v>
      </c>
      <c r="AE74" s="278">
        <v>2.1</v>
      </c>
      <c r="AF74" s="278">
        <v>2.1</v>
      </c>
      <c r="AG74" s="278" t="s">
        <v>7694</v>
      </c>
      <c r="AH74" s="278" t="s">
        <v>7694</v>
      </c>
      <c r="AI74" s="278" t="s">
        <v>7694</v>
      </c>
      <c r="AJ74" s="278" t="s">
        <v>7694</v>
      </c>
      <c r="AK74" s="278" t="s">
        <v>7694</v>
      </c>
      <c r="AL74" s="278" t="s">
        <v>7694</v>
      </c>
      <c r="AM74" s="278" t="s">
        <v>7694</v>
      </c>
      <c r="AN74" s="278" t="s">
        <v>7694</v>
      </c>
      <c r="AO74" s="278" t="str">
        <f>_xlfn.IFNA(VLOOKUP(C74,'INFORM Severity - hidden'!$C$5:$G$155,5,FALSE),"-")</f>
        <v>-</v>
      </c>
    </row>
    <row r="75" spans="1:41" x14ac:dyDescent="0.25">
      <c r="A75"/>
      <c r="B75"/>
      <c r="C75" t="s">
        <v>7727</v>
      </c>
      <c r="D75" s="278" t="str">
        <f t="shared" si="1"/>
        <v>-</v>
      </c>
      <c r="E75" s="278" t="s">
        <v>7694</v>
      </c>
      <c r="F75" s="278" t="s">
        <v>7694</v>
      </c>
      <c r="G75" s="278" t="s">
        <v>7694</v>
      </c>
      <c r="H75" s="278" t="s">
        <v>7694</v>
      </c>
      <c r="I75" s="278" t="s">
        <v>7694</v>
      </c>
      <c r="J75" s="278" t="s">
        <v>7694</v>
      </c>
      <c r="K75" s="278" t="s">
        <v>7694</v>
      </c>
      <c r="L75" s="278" t="s">
        <v>7694</v>
      </c>
      <c r="M75" s="278" t="s">
        <v>7694</v>
      </c>
      <c r="N75" s="278" t="s">
        <v>7694</v>
      </c>
      <c r="O75" s="278" t="s">
        <v>7694</v>
      </c>
      <c r="P75" s="278" t="s">
        <v>7694</v>
      </c>
      <c r="Q75" s="278" t="s">
        <v>7694</v>
      </c>
      <c r="R75" s="278" t="s">
        <v>7694</v>
      </c>
      <c r="S75" s="278" t="s">
        <v>7694</v>
      </c>
      <c r="T75" s="278" t="s">
        <v>7694</v>
      </c>
      <c r="U75" s="278" t="s">
        <v>7694</v>
      </c>
      <c r="V75" s="278">
        <v>2.4</v>
      </c>
      <c r="W75" s="278">
        <v>3</v>
      </c>
      <c r="X75" s="278">
        <v>2.9</v>
      </c>
      <c r="Y75" s="278">
        <v>3</v>
      </c>
      <c r="Z75" s="278">
        <v>2.7</v>
      </c>
      <c r="AA75" s="278">
        <v>2.8</v>
      </c>
      <c r="AB75" s="278">
        <v>2.8</v>
      </c>
      <c r="AC75" s="278" t="s">
        <v>7694</v>
      </c>
      <c r="AD75" s="278" t="s">
        <v>7694</v>
      </c>
      <c r="AE75" s="278" t="s">
        <v>7694</v>
      </c>
      <c r="AF75" s="278" t="s">
        <v>7694</v>
      </c>
      <c r="AG75" s="278" t="s">
        <v>7694</v>
      </c>
      <c r="AH75" s="278" t="s">
        <v>7694</v>
      </c>
      <c r="AI75" s="278" t="s">
        <v>7694</v>
      </c>
      <c r="AJ75" s="278" t="s">
        <v>7694</v>
      </c>
      <c r="AK75" s="278" t="s">
        <v>7694</v>
      </c>
      <c r="AL75" s="278" t="s">
        <v>7694</v>
      </c>
      <c r="AM75" s="278" t="s">
        <v>7694</v>
      </c>
      <c r="AN75" s="278" t="s">
        <v>7694</v>
      </c>
      <c r="AO75" s="278" t="str">
        <f>_xlfn.IFNA(VLOOKUP(C75,'INFORM Severity - hidden'!$C$5:$G$155,5,FALSE),"-")</f>
        <v>-</v>
      </c>
    </row>
    <row r="76" spans="1:41" x14ac:dyDescent="0.25">
      <c r="A76" t="s">
        <v>936</v>
      </c>
      <c r="B76" t="s">
        <v>934</v>
      </c>
      <c r="C76" t="s">
        <v>935</v>
      </c>
      <c r="D76" s="278" t="str">
        <f t="shared" si="1"/>
        <v>-</v>
      </c>
      <c r="E76" s="278" t="s">
        <v>7694</v>
      </c>
      <c r="F76" s="278" t="s">
        <v>7694</v>
      </c>
      <c r="G76" s="278" t="s">
        <v>7694</v>
      </c>
      <c r="H76" s="278" t="s">
        <v>7694</v>
      </c>
      <c r="I76" s="278" t="s">
        <v>7694</v>
      </c>
      <c r="J76" s="278" t="s">
        <v>7694</v>
      </c>
      <c r="K76" s="278" t="s">
        <v>7694</v>
      </c>
      <c r="L76" s="278" t="s">
        <v>7694</v>
      </c>
      <c r="M76" s="278" t="s">
        <v>7694</v>
      </c>
      <c r="N76" s="278" t="s">
        <v>7694</v>
      </c>
      <c r="O76" s="278" t="s">
        <v>7694</v>
      </c>
      <c r="P76" s="278" t="s">
        <v>7694</v>
      </c>
      <c r="Q76" s="278" t="s">
        <v>7694</v>
      </c>
      <c r="R76" s="278" t="s">
        <v>7694</v>
      </c>
      <c r="S76" s="278" t="s">
        <v>7694</v>
      </c>
      <c r="T76" s="278" t="s">
        <v>7694</v>
      </c>
      <c r="U76" s="278" t="s">
        <v>7694</v>
      </c>
      <c r="V76" s="278" t="s">
        <v>7694</v>
      </c>
      <c r="W76" s="278" t="s">
        <v>7694</v>
      </c>
      <c r="X76" s="278" t="s">
        <v>7694</v>
      </c>
      <c r="Y76" s="278" t="s">
        <v>7694</v>
      </c>
      <c r="Z76" s="278" t="s">
        <v>7694</v>
      </c>
      <c r="AA76" s="278" t="s">
        <v>7694</v>
      </c>
      <c r="AB76" s="278" t="s">
        <v>7694</v>
      </c>
      <c r="AC76" s="278" t="s">
        <v>7694</v>
      </c>
      <c r="AD76" s="278" t="s">
        <v>7694</v>
      </c>
      <c r="AE76" s="278" t="s">
        <v>7694</v>
      </c>
      <c r="AF76" s="278" t="s">
        <v>7694</v>
      </c>
      <c r="AG76" s="278" t="s">
        <v>7694</v>
      </c>
      <c r="AH76" s="278" t="s">
        <v>7694</v>
      </c>
      <c r="AI76" s="278" t="s">
        <v>7694</v>
      </c>
      <c r="AJ76" s="278" t="s">
        <v>7694</v>
      </c>
      <c r="AK76" s="278" t="s">
        <v>7694</v>
      </c>
      <c r="AL76" s="278" t="s">
        <v>7694</v>
      </c>
      <c r="AM76" s="278" t="s">
        <v>7694</v>
      </c>
      <c r="AN76" s="278" t="s">
        <v>7694</v>
      </c>
      <c r="AO76" s="278" t="str">
        <f>_xlfn.IFNA(VLOOKUP(C76,'INFORM Severity - hidden'!$C$5:$G$155,5,FALSE),"-")</f>
        <v>x</v>
      </c>
    </row>
    <row r="77" spans="1:41" x14ac:dyDescent="0.25">
      <c r="A77"/>
      <c r="B77"/>
      <c r="C77" t="s">
        <v>7728</v>
      </c>
      <c r="D77" s="278" t="str">
        <f t="shared" si="1"/>
        <v>-</v>
      </c>
      <c r="E77" s="278" t="s">
        <v>7694</v>
      </c>
      <c r="F77" s="278" t="s">
        <v>7694</v>
      </c>
      <c r="G77" s="278" t="s">
        <v>7694</v>
      </c>
      <c r="H77" s="278" t="s">
        <v>7694</v>
      </c>
      <c r="I77" s="278" t="s">
        <v>7694</v>
      </c>
      <c r="J77" s="278" t="s">
        <v>7694</v>
      </c>
      <c r="K77" s="278" t="s">
        <v>7694</v>
      </c>
      <c r="L77" s="278" t="s">
        <v>7694</v>
      </c>
      <c r="M77" s="278" t="s">
        <v>7694</v>
      </c>
      <c r="N77" s="278" t="s">
        <v>7694</v>
      </c>
      <c r="O77" s="278" t="s">
        <v>7694</v>
      </c>
      <c r="P77" s="278" t="s">
        <v>7694</v>
      </c>
      <c r="Q77" s="278" t="s">
        <v>7694</v>
      </c>
      <c r="R77" s="278" t="s">
        <v>7694</v>
      </c>
      <c r="S77" s="278" t="s">
        <v>7694</v>
      </c>
      <c r="T77" s="278" t="s">
        <v>7694</v>
      </c>
      <c r="U77" s="278" t="s">
        <v>7694</v>
      </c>
      <c r="V77" s="278">
        <v>2.4</v>
      </c>
      <c r="W77" s="278">
        <v>2.5</v>
      </c>
      <c r="X77" s="278">
        <v>2.5</v>
      </c>
      <c r="Y77" s="278">
        <v>2.5</v>
      </c>
      <c r="Z77" s="278">
        <v>2.5</v>
      </c>
      <c r="AA77" s="278">
        <v>2.5</v>
      </c>
      <c r="AB77" s="278">
        <v>2.5</v>
      </c>
      <c r="AC77" s="278" t="s">
        <v>7694</v>
      </c>
      <c r="AD77" s="278" t="s">
        <v>7694</v>
      </c>
      <c r="AE77" s="278" t="s">
        <v>7694</v>
      </c>
      <c r="AF77" s="278" t="s">
        <v>7694</v>
      </c>
      <c r="AG77" s="278" t="s">
        <v>7694</v>
      </c>
      <c r="AH77" s="278" t="s">
        <v>7694</v>
      </c>
      <c r="AI77" s="278" t="s">
        <v>7694</v>
      </c>
      <c r="AJ77" s="278" t="s">
        <v>7694</v>
      </c>
      <c r="AK77" s="278" t="s">
        <v>7694</v>
      </c>
      <c r="AL77" s="278" t="s">
        <v>7694</v>
      </c>
      <c r="AM77" s="278" t="s">
        <v>7694</v>
      </c>
      <c r="AN77" s="278" t="s">
        <v>7694</v>
      </c>
      <c r="AO77" s="278" t="str">
        <f>_xlfn.IFNA(VLOOKUP(C77,'INFORM Severity - hidden'!$C$5:$G$155,5,FALSE),"-")</f>
        <v>-</v>
      </c>
    </row>
    <row r="78" spans="1:41" x14ac:dyDescent="0.25">
      <c r="A78"/>
      <c r="B78"/>
      <c r="C78" t="s">
        <v>7729</v>
      </c>
      <c r="D78" s="278" t="str">
        <f t="shared" si="1"/>
        <v>-</v>
      </c>
      <c r="E78" s="278" t="s">
        <v>7694</v>
      </c>
      <c r="F78" s="278" t="s">
        <v>7694</v>
      </c>
      <c r="G78" s="278" t="s">
        <v>7694</v>
      </c>
      <c r="H78" s="278" t="s">
        <v>7694</v>
      </c>
      <c r="I78" s="278" t="s">
        <v>7694</v>
      </c>
      <c r="J78" s="278" t="s">
        <v>7694</v>
      </c>
      <c r="K78" s="278" t="s">
        <v>7694</v>
      </c>
      <c r="L78" s="278" t="s">
        <v>7694</v>
      </c>
      <c r="M78" s="278" t="s">
        <v>7694</v>
      </c>
      <c r="N78" s="278" t="s">
        <v>7694</v>
      </c>
      <c r="O78" s="278" t="s">
        <v>7694</v>
      </c>
      <c r="P78" s="278" t="s">
        <v>7694</v>
      </c>
      <c r="Q78" s="278" t="s">
        <v>7694</v>
      </c>
      <c r="R78" s="278" t="s">
        <v>7694</v>
      </c>
      <c r="S78" s="278" t="s">
        <v>7694</v>
      </c>
      <c r="T78" s="278" t="s">
        <v>7694</v>
      </c>
      <c r="U78" s="278" t="s">
        <v>7694</v>
      </c>
      <c r="V78" s="278" t="s">
        <v>7694</v>
      </c>
      <c r="W78" s="278">
        <v>2.9</v>
      </c>
      <c r="X78" s="278" t="s">
        <v>7694</v>
      </c>
      <c r="Y78" s="278" t="s">
        <v>7694</v>
      </c>
      <c r="Z78" s="278" t="s">
        <v>7694</v>
      </c>
      <c r="AA78" s="278" t="s">
        <v>7694</v>
      </c>
      <c r="AB78" s="278" t="s">
        <v>7694</v>
      </c>
      <c r="AC78" s="278" t="s">
        <v>7694</v>
      </c>
      <c r="AD78" s="278" t="s">
        <v>7694</v>
      </c>
      <c r="AE78" s="278" t="s">
        <v>7694</v>
      </c>
      <c r="AF78" s="278" t="s">
        <v>7694</v>
      </c>
      <c r="AG78" s="278" t="s">
        <v>7694</v>
      </c>
      <c r="AH78" s="278" t="s">
        <v>7694</v>
      </c>
      <c r="AI78" s="278" t="s">
        <v>7694</v>
      </c>
      <c r="AJ78" s="278" t="s">
        <v>7694</v>
      </c>
      <c r="AK78" s="278" t="s">
        <v>7694</v>
      </c>
      <c r="AL78" s="278" t="s">
        <v>7694</v>
      </c>
      <c r="AM78" s="278" t="s">
        <v>7694</v>
      </c>
      <c r="AN78" s="278" t="s">
        <v>7694</v>
      </c>
      <c r="AO78" s="278" t="str">
        <f>_xlfn.IFNA(VLOOKUP(C78,'INFORM Severity - hidden'!$C$5:$G$155,5,FALSE),"-")</f>
        <v>-</v>
      </c>
    </row>
    <row r="79" spans="1:41" x14ac:dyDescent="0.25">
      <c r="A79"/>
      <c r="B79"/>
      <c r="C79" t="s">
        <v>7730</v>
      </c>
      <c r="D79" s="278" t="str">
        <f t="shared" si="1"/>
        <v>-</v>
      </c>
      <c r="E79" s="278" t="s">
        <v>7694</v>
      </c>
      <c r="F79" s="278" t="s">
        <v>7694</v>
      </c>
      <c r="G79" s="278" t="s">
        <v>7694</v>
      </c>
      <c r="H79" s="278" t="s">
        <v>7694</v>
      </c>
      <c r="I79" s="278" t="s">
        <v>7694</v>
      </c>
      <c r="J79" s="278" t="s">
        <v>7694</v>
      </c>
      <c r="K79" s="278" t="s">
        <v>7694</v>
      </c>
      <c r="L79" s="278" t="s">
        <v>7694</v>
      </c>
      <c r="M79" s="278" t="s">
        <v>7694</v>
      </c>
      <c r="N79" s="278" t="s">
        <v>7694</v>
      </c>
      <c r="O79" s="278" t="s">
        <v>7694</v>
      </c>
      <c r="P79" s="278" t="s">
        <v>7694</v>
      </c>
      <c r="Q79" s="278" t="s">
        <v>7694</v>
      </c>
      <c r="R79" s="278" t="s">
        <v>7694</v>
      </c>
      <c r="S79" s="278" t="s">
        <v>7694</v>
      </c>
      <c r="T79" s="278" t="s">
        <v>7694</v>
      </c>
      <c r="U79" s="278" t="s">
        <v>7694</v>
      </c>
      <c r="V79" s="278" t="s">
        <v>7694</v>
      </c>
      <c r="W79" s="278" t="s">
        <v>7694</v>
      </c>
      <c r="X79" s="278" t="s">
        <v>7694</v>
      </c>
      <c r="Y79" s="278">
        <v>2.7</v>
      </c>
      <c r="Z79" s="278">
        <v>2.6</v>
      </c>
      <c r="AA79" s="278">
        <v>2.6</v>
      </c>
      <c r="AB79" s="278" t="s">
        <v>7694</v>
      </c>
      <c r="AC79" s="278" t="s">
        <v>7694</v>
      </c>
      <c r="AD79" s="278" t="s">
        <v>7694</v>
      </c>
      <c r="AE79" s="278" t="s">
        <v>7694</v>
      </c>
      <c r="AF79" s="278" t="s">
        <v>7694</v>
      </c>
      <c r="AG79" s="278" t="s">
        <v>7694</v>
      </c>
      <c r="AH79" s="278" t="s">
        <v>7694</v>
      </c>
      <c r="AI79" s="278" t="s">
        <v>7694</v>
      </c>
      <c r="AJ79" s="278" t="s">
        <v>7694</v>
      </c>
      <c r="AK79" s="278" t="s">
        <v>7694</v>
      </c>
      <c r="AL79" s="278" t="s">
        <v>7694</v>
      </c>
      <c r="AM79" s="278" t="s">
        <v>7694</v>
      </c>
      <c r="AN79" s="278" t="s">
        <v>7694</v>
      </c>
      <c r="AO79" s="278" t="str">
        <f>_xlfn.IFNA(VLOOKUP(C79,'INFORM Severity - hidden'!$C$5:$G$155,5,FALSE),"-")</f>
        <v>-</v>
      </c>
    </row>
    <row r="80" spans="1:41" x14ac:dyDescent="0.25">
      <c r="A80"/>
      <c r="B80"/>
      <c r="C80" t="s">
        <v>7731</v>
      </c>
      <c r="D80" s="278" t="str">
        <f t="shared" si="1"/>
        <v>-</v>
      </c>
      <c r="E80" s="278" t="s">
        <v>7694</v>
      </c>
      <c r="F80" s="278" t="s">
        <v>7694</v>
      </c>
      <c r="G80" s="278" t="s">
        <v>7694</v>
      </c>
      <c r="H80" s="278">
        <v>3.2</v>
      </c>
      <c r="I80" s="278">
        <v>3.1</v>
      </c>
      <c r="J80" s="278">
        <v>3.1</v>
      </c>
      <c r="K80" s="278" t="s">
        <v>7694</v>
      </c>
      <c r="L80" s="278" t="s">
        <v>7694</v>
      </c>
      <c r="M80" s="278" t="s">
        <v>7694</v>
      </c>
      <c r="N80" s="278" t="s">
        <v>7694</v>
      </c>
      <c r="O80" s="278" t="s">
        <v>7694</v>
      </c>
      <c r="P80" s="278" t="s">
        <v>7694</v>
      </c>
      <c r="Q80" s="278" t="s">
        <v>7694</v>
      </c>
      <c r="R80" s="278" t="s">
        <v>7694</v>
      </c>
      <c r="S80" s="278" t="s">
        <v>7694</v>
      </c>
      <c r="T80" s="278" t="s">
        <v>7694</v>
      </c>
      <c r="U80" s="278" t="s">
        <v>7694</v>
      </c>
      <c r="V80" s="278" t="s">
        <v>7694</v>
      </c>
      <c r="W80" s="278" t="s">
        <v>7694</v>
      </c>
      <c r="X80" s="278" t="s">
        <v>7694</v>
      </c>
      <c r="Y80" s="278" t="s">
        <v>7694</v>
      </c>
      <c r="Z80" s="278" t="s">
        <v>7694</v>
      </c>
      <c r="AA80" s="278" t="s">
        <v>7694</v>
      </c>
      <c r="AB80" s="278" t="s">
        <v>7694</v>
      </c>
      <c r="AC80" s="278" t="s">
        <v>7694</v>
      </c>
      <c r="AD80" s="278" t="s">
        <v>7694</v>
      </c>
      <c r="AE80" s="278" t="s">
        <v>7694</v>
      </c>
      <c r="AF80" s="278" t="s">
        <v>7694</v>
      </c>
      <c r="AG80" s="278" t="s">
        <v>7694</v>
      </c>
      <c r="AH80" s="278" t="s">
        <v>7694</v>
      </c>
      <c r="AI80" s="278" t="s">
        <v>7694</v>
      </c>
      <c r="AJ80" s="278" t="s">
        <v>7694</v>
      </c>
      <c r="AK80" s="278" t="s">
        <v>7694</v>
      </c>
      <c r="AL80" s="278" t="s">
        <v>7694</v>
      </c>
      <c r="AM80" s="278" t="s">
        <v>7694</v>
      </c>
      <c r="AN80" s="278" t="s">
        <v>7694</v>
      </c>
      <c r="AO80" s="278" t="str">
        <f>_xlfn.IFNA(VLOOKUP(C80,'INFORM Severity - hidden'!$C$5:$G$155,5,FALSE),"-")</f>
        <v>-</v>
      </c>
    </row>
    <row r="81" spans="1:41" x14ac:dyDescent="0.25">
      <c r="A81"/>
      <c r="B81"/>
      <c r="C81" t="s">
        <v>7732</v>
      </c>
      <c r="D81" s="278" t="str">
        <f t="shared" si="1"/>
        <v>-</v>
      </c>
      <c r="E81" s="278" t="s">
        <v>7694</v>
      </c>
      <c r="F81" s="278" t="s">
        <v>7694</v>
      </c>
      <c r="G81" s="278" t="s">
        <v>7694</v>
      </c>
      <c r="H81" s="278" t="s">
        <v>7694</v>
      </c>
      <c r="I81" s="278" t="s">
        <v>7694</v>
      </c>
      <c r="J81" s="278" t="s">
        <v>7694</v>
      </c>
      <c r="K81" s="278" t="s">
        <v>7694</v>
      </c>
      <c r="L81" s="278" t="s">
        <v>7694</v>
      </c>
      <c r="M81" s="278" t="s">
        <v>7694</v>
      </c>
      <c r="N81" s="278" t="s">
        <v>7694</v>
      </c>
      <c r="O81" s="278" t="s">
        <v>7694</v>
      </c>
      <c r="P81" s="278" t="s">
        <v>7694</v>
      </c>
      <c r="Q81" s="278">
        <v>1.6</v>
      </c>
      <c r="R81" s="278" t="s">
        <v>7694</v>
      </c>
      <c r="S81" s="278" t="s">
        <v>7694</v>
      </c>
      <c r="T81" s="278" t="s">
        <v>7694</v>
      </c>
      <c r="U81" s="278" t="s">
        <v>7694</v>
      </c>
      <c r="V81" s="278" t="s">
        <v>7694</v>
      </c>
      <c r="W81" s="278" t="s">
        <v>7694</v>
      </c>
      <c r="X81" s="278" t="s">
        <v>7694</v>
      </c>
      <c r="Y81" s="278" t="s">
        <v>7694</v>
      </c>
      <c r="Z81" s="278" t="s">
        <v>7694</v>
      </c>
      <c r="AA81" s="278" t="s">
        <v>7694</v>
      </c>
      <c r="AB81" s="278" t="s">
        <v>7694</v>
      </c>
      <c r="AC81" s="278" t="s">
        <v>7694</v>
      </c>
      <c r="AD81" s="278" t="s">
        <v>7694</v>
      </c>
      <c r="AE81" s="278" t="s">
        <v>7694</v>
      </c>
      <c r="AF81" s="278" t="s">
        <v>7694</v>
      </c>
      <c r="AG81" s="278" t="s">
        <v>7694</v>
      </c>
      <c r="AH81" s="278" t="s">
        <v>7694</v>
      </c>
      <c r="AI81" s="278" t="s">
        <v>7694</v>
      </c>
      <c r="AJ81" s="278" t="s">
        <v>7694</v>
      </c>
      <c r="AK81" s="278" t="s">
        <v>7694</v>
      </c>
      <c r="AL81" s="278" t="s">
        <v>7694</v>
      </c>
      <c r="AM81" s="278" t="s">
        <v>7694</v>
      </c>
      <c r="AN81" s="278" t="s">
        <v>7694</v>
      </c>
      <c r="AO81" s="278" t="str">
        <f>_xlfn.IFNA(VLOOKUP(C81,'INFORM Severity - hidden'!$C$5:$G$155,5,FALSE),"-")</f>
        <v>-</v>
      </c>
    </row>
    <row r="82" spans="1:41" x14ac:dyDescent="0.25">
      <c r="A82" t="s">
        <v>1719</v>
      </c>
      <c r="B82" t="s">
        <v>1717</v>
      </c>
      <c r="C82" t="s">
        <v>1718</v>
      </c>
      <c r="D82" s="278" t="str">
        <f t="shared" si="1"/>
        <v>Increasing</v>
      </c>
      <c r="E82" s="278" t="s">
        <v>7694</v>
      </c>
      <c r="F82" s="278" t="s">
        <v>7694</v>
      </c>
      <c r="G82" s="278" t="s">
        <v>7694</v>
      </c>
      <c r="H82" s="278" t="s">
        <v>7694</v>
      </c>
      <c r="I82" s="278" t="s">
        <v>7694</v>
      </c>
      <c r="J82" s="278" t="s">
        <v>7694</v>
      </c>
      <c r="K82" s="278" t="s">
        <v>7694</v>
      </c>
      <c r="L82" s="278" t="s">
        <v>7694</v>
      </c>
      <c r="M82" s="278" t="s">
        <v>7694</v>
      </c>
      <c r="N82" s="278" t="s">
        <v>7694</v>
      </c>
      <c r="O82" s="278" t="s">
        <v>7694</v>
      </c>
      <c r="P82" s="278" t="s">
        <v>7694</v>
      </c>
      <c r="Q82" s="278" t="s">
        <v>7694</v>
      </c>
      <c r="R82" s="278" t="s">
        <v>7694</v>
      </c>
      <c r="S82" s="278">
        <v>3.4</v>
      </c>
      <c r="T82" s="278">
        <v>3.4</v>
      </c>
      <c r="U82" s="278">
        <v>3.4</v>
      </c>
      <c r="V82" s="278">
        <v>3.5</v>
      </c>
      <c r="W82" s="278">
        <v>3.5</v>
      </c>
      <c r="X82" s="278">
        <v>3.5</v>
      </c>
      <c r="Y82" s="278">
        <v>3.5</v>
      </c>
      <c r="Z82" s="278">
        <v>3.5</v>
      </c>
      <c r="AA82" s="278">
        <v>3.4</v>
      </c>
      <c r="AB82" s="278">
        <v>3.4</v>
      </c>
      <c r="AC82" s="278">
        <v>3.4</v>
      </c>
      <c r="AD82" s="278">
        <v>3.4</v>
      </c>
      <c r="AE82" s="278">
        <v>3.4</v>
      </c>
      <c r="AF82" s="278">
        <v>3.4</v>
      </c>
      <c r="AG82" s="278">
        <v>3.4</v>
      </c>
      <c r="AH82" s="278">
        <v>3.3</v>
      </c>
      <c r="AI82" s="278">
        <v>3.4</v>
      </c>
      <c r="AJ82" s="278">
        <v>3.4</v>
      </c>
      <c r="AK82" s="278">
        <v>3.4</v>
      </c>
      <c r="AL82" s="278">
        <v>3.5</v>
      </c>
      <c r="AM82" s="278">
        <v>3.5</v>
      </c>
      <c r="AN82" s="278">
        <v>3.5</v>
      </c>
      <c r="AO82" s="278">
        <f>_xlfn.IFNA(VLOOKUP(C82,'INFORM Severity - hidden'!$C$5:$G$155,5,FALSE),"-")</f>
        <v>3.5</v>
      </c>
    </row>
    <row r="83" spans="1:41" x14ac:dyDescent="0.25">
      <c r="A83" t="s">
        <v>579</v>
      </c>
      <c r="B83" t="s">
        <v>1782</v>
      </c>
      <c r="C83" t="s">
        <v>1783</v>
      </c>
      <c r="D83" s="278" t="str">
        <f t="shared" si="1"/>
        <v>Decreasing</v>
      </c>
      <c r="E83" s="278" t="s">
        <v>7694</v>
      </c>
      <c r="F83" s="278">
        <v>4.3</v>
      </c>
      <c r="G83" s="278">
        <v>4.3</v>
      </c>
      <c r="H83" s="278">
        <v>4.2</v>
      </c>
      <c r="I83" s="278">
        <v>4.2</v>
      </c>
      <c r="J83" s="278">
        <v>4.3</v>
      </c>
      <c r="K83" s="278">
        <v>4.3</v>
      </c>
      <c r="L83" s="278">
        <v>4.3</v>
      </c>
      <c r="M83" s="278">
        <v>4.3</v>
      </c>
      <c r="N83" s="278">
        <v>4.3</v>
      </c>
      <c r="O83" s="278">
        <v>4.3</v>
      </c>
      <c r="P83" s="278">
        <v>4.2</v>
      </c>
      <c r="Q83" s="278">
        <v>4.2</v>
      </c>
      <c r="R83" s="278">
        <v>4.2</v>
      </c>
      <c r="S83" s="278">
        <v>4.2</v>
      </c>
      <c r="T83" s="278">
        <v>3.9</v>
      </c>
      <c r="U83" s="278">
        <v>3.9</v>
      </c>
      <c r="V83" s="278">
        <v>4</v>
      </c>
      <c r="W83" s="278">
        <v>4</v>
      </c>
      <c r="X83" s="278">
        <v>4</v>
      </c>
      <c r="Y83" s="278">
        <v>4</v>
      </c>
      <c r="Z83" s="278">
        <v>4</v>
      </c>
      <c r="AA83" s="278">
        <v>4</v>
      </c>
      <c r="AB83" s="278">
        <v>4</v>
      </c>
      <c r="AC83" s="278">
        <v>3.9</v>
      </c>
      <c r="AD83" s="278">
        <v>3.9</v>
      </c>
      <c r="AE83" s="278">
        <v>4.2</v>
      </c>
      <c r="AF83" s="278">
        <v>4.2</v>
      </c>
      <c r="AG83" s="278">
        <v>4.2</v>
      </c>
      <c r="AH83" s="278">
        <v>4.2</v>
      </c>
      <c r="AI83" s="278">
        <v>4.3</v>
      </c>
      <c r="AJ83" s="278">
        <v>4.3</v>
      </c>
      <c r="AK83" s="278">
        <v>4.3</v>
      </c>
      <c r="AL83" s="278">
        <v>4.3</v>
      </c>
      <c r="AM83" s="278">
        <v>4.3</v>
      </c>
      <c r="AN83" s="278">
        <v>4.3</v>
      </c>
      <c r="AO83" s="278">
        <f>_xlfn.IFNA(VLOOKUP(C83,'INFORM Severity - hidden'!$C$5:$G$155,5,FALSE),"-")</f>
        <v>4</v>
      </c>
    </row>
    <row r="84" spans="1:41" x14ac:dyDescent="0.25">
      <c r="A84" t="s">
        <v>579</v>
      </c>
      <c r="B84" t="s">
        <v>577</v>
      </c>
      <c r="C84" t="s">
        <v>578</v>
      </c>
      <c r="D84" s="278" t="str">
        <f t="shared" si="1"/>
        <v>Decreasing</v>
      </c>
      <c r="E84" s="278" t="s">
        <v>7694</v>
      </c>
      <c r="F84" s="278">
        <v>4.4000000000000004</v>
      </c>
      <c r="G84" s="278">
        <v>4.3</v>
      </c>
      <c r="H84" s="278">
        <v>4.2</v>
      </c>
      <c r="I84" s="278">
        <v>4.2</v>
      </c>
      <c r="J84" s="278">
        <v>4.3</v>
      </c>
      <c r="K84" s="278">
        <v>4.3</v>
      </c>
      <c r="L84" s="278">
        <v>4.3</v>
      </c>
      <c r="M84" s="278">
        <v>4.3</v>
      </c>
      <c r="N84" s="278">
        <v>4.3</v>
      </c>
      <c r="O84" s="278">
        <v>4.3</v>
      </c>
      <c r="P84" s="278">
        <v>4.0999999999999996</v>
      </c>
      <c r="Q84" s="278">
        <v>4.0999999999999996</v>
      </c>
      <c r="R84" s="278">
        <v>4.0999999999999996</v>
      </c>
      <c r="S84" s="278">
        <v>4</v>
      </c>
      <c r="T84" s="278">
        <v>4</v>
      </c>
      <c r="U84" s="278">
        <v>4</v>
      </c>
      <c r="V84" s="278">
        <v>4.0999999999999996</v>
      </c>
      <c r="W84" s="278">
        <v>4.0999999999999996</v>
      </c>
      <c r="X84" s="278">
        <v>4.0999999999999996</v>
      </c>
      <c r="Y84" s="278">
        <v>4.0999999999999996</v>
      </c>
      <c r="Z84" s="278">
        <v>4.0999999999999996</v>
      </c>
      <c r="AA84" s="278">
        <v>4.0999999999999996</v>
      </c>
      <c r="AB84" s="278">
        <v>4.0999999999999996</v>
      </c>
      <c r="AC84" s="278">
        <v>4.0999999999999996</v>
      </c>
      <c r="AD84" s="278">
        <v>4.2</v>
      </c>
      <c r="AE84" s="278">
        <v>4.4000000000000004</v>
      </c>
      <c r="AF84" s="278">
        <v>4.4000000000000004</v>
      </c>
      <c r="AG84" s="278">
        <v>4.4000000000000004</v>
      </c>
      <c r="AH84" s="278">
        <v>4.4000000000000004</v>
      </c>
      <c r="AI84" s="278">
        <v>4.5999999999999996</v>
      </c>
      <c r="AJ84" s="278">
        <v>4.5999999999999996</v>
      </c>
      <c r="AK84" s="278">
        <v>4.5999999999999996</v>
      </c>
      <c r="AL84" s="278">
        <v>4.5999999999999996</v>
      </c>
      <c r="AM84" s="278">
        <v>4.5999999999999996</v>
      </c>
      <c r="AN84" s="278">
        <v>4.3</v>
      </c>
      <c r="AO84" s="278">
        <f>_xlfn.IFNA(VLOOKUP(C84,'INFORM Severity - hidden'!$C$5:$G$155,5,FALSE),"-")</f>
        <v>4</v>
      </c>
    </row>
    <row r="85" spans="1:41" x14ac:dyDescent="0.25">
      <c r="A85" t="s">
        <v>579</v>
      </c>
      <c r="B85" t="s">
        <v>583</v>
      </c>
      <c r="C85" t="s">
        <v>584</v>
      </c>
      <c r="D85" s="278" t="str">
        <f t="shared" si="1"/>
        <v>Stable</v>
      </c>
      <c r="E85" s="278" t="s">
        <v>7694</v>
      </c>
      <c r="F85" s="278">
        <v>2.5</v>
      </c>
      <c r="G85" s="278">
        <v>2.4</v>
      </c>
      <c r="H85" s="278">
        <v>3.2</v>
      </c>
      <c r="I85" s="278">
        <v>3.1</v>
      </c>
      <c r="J85" s="278">
        <v>3.2</v>
      </c>
      <c r="K85" s="278">
        <v>3.2</v>
      </c>
      <c r="L85" s="278">
        <v>3.2</v>
      </c>
      <c r="M85" s="278">
        <v>3.2</v>
      </c>
      <c r="N85" s="278">
        <v>3.2</v>
      </c>
      <c r="O85" s="278">
        <v>2.9</v>
      </c>
      <c r="P85" s="278">
        <v>2.9</v>
      </c>
      <c r="Q85" s="278">
        <v>2.9</v>
      </c>
      <c r="R85" s="278">
        <v>2.9</v>
      </c>
      <c r="S85" s="278">
        <v>2.9</v>
      </c>
      <c r="T85" s="278">
        <v>2.9</v>
      </c>
      <c r="U85" s="278">
        <v>2.9</v>
      </c>
      <c r="V85" s="278">
        <v>2.9</v>
      </c>
      <c r="W85" s="278">
        <v>2.9</v>
      </c>
      <c r="X85" s="278">
        <v>2.9</v>
      </c>
      <c r="Y85" s="278">
        <v>2.8</v>
      </c>
      <c r="Z85" s="278">
        <v>2.8</v>
      </c>
      <c r="AA85" s="278">
        <v>2.8</v>
      </c>
      <c r="AB85" s="278">
        <v>2.8</v>
      </c>
      <c r="AC85" s="278">
        <v>2.8</v>
      </c>
      <c r="AD85" s="278">
        <v>2.8</v>
      </c>
      <c r="AE85" s="278">
        <v>2.8</v>
      </c>
      <c r="AF85" s="278">
        <v>2.8</v>
      </c>
      <c r="AG85" s="278">
        <v>2.8</v>
      </c>
      <c r="AH85" s="278">
        <v>2.8</v>
      </c>
      <c r="AI85" s="278">
        <v>3</v>
      </c>
      <c r="AJ85" s="278">
        <v>3</v>
      </c>
      <c r="AK85" s="278">
        <v>3</v>
      </c>
      <c r="AL85" s="278">
        <v>3</v>
      </c>
      <c r="AM85" s="278">
        <v>3</v>
      </c>
      <c r="AN85" s="278">
        <v>3</v>
      </c>
      <c r="AO85" s="278">
        <f>_xlfn.IFNA(VLOOKUP(C85,'INFORM Severity - hidden'!$C$5:$G$155,5,FALSE),"-")</f>
        <v>3</v>
      </c>
    </row>
    <row r="86" spans="1:41" x14ac:dyDescent="0.25">
      <c r="A86" t="s">
        <v>597</v>
      </c>
      <c r="B86" t="s">
        <v>595</v>
      </c>
      <c r="C86" t="s">
        <v>596</v>
      </c>
      <c r="D86" s="278" t="str">
        <f t="shared" si="1"/>
        <v>Stable</v>
      </c>
      <c r="E86" s="278" t="s">
        <v>7694</v>
      </c>
      <c r="F86" s="278">
        <v>1.1000000000000001</v>
      </c>
      <c r="G86" s="278" t="s">
        <v>7694</v>
      </c>
      <c r="H86" s="278" t="s">
        <v>7694</v>
      </c>
      <c r="I86" s="278" t="s">
        <v>7694</v>
      </c>
      <c r="J86" s="278" t="s">
        <v>7694</v>
      </c>
      <c r="K86" s="278" t="s">
        <v>7694</v>
      </c>
      <c r="L86" s="278" t="s">
        <v>7694</v>
      </c>
      <c r="M86" s="278" t="s">
        <v>7694</v>
      </c>
      <c r="N86" s="278" t="s">
        <v>7694</v>
      </c>
      <c r="O86" s="278" t="s">
        <v>7694</v>
      </c>
      <c r="P86" s="278" t="s">
        <v>7694</v>
      </c>
      <c r="Q86" s="278" t="s">
        <v>7694</v>
      </c>
      <c r="R86" s="278" t="s">
        <v>7694</v>
      </c>
      <c r="S86" s="278" t="s">
        <v>7694</v>
      </c>
      <c r="T86" s="278" t="s">
        <v>7694</v>
      </c>
      <c r="U86" s="278" t="s">
        <v>7694</v>
      </c>
      <c r="V86" s="278" t="s">
        <v>7694</v>
      </c>
      <c r="W86" s="278" t="s">
        <v>7694</v>
      </c>
      <c r="X86" s="278" t="s">
        <v>7694</v>
      </c>
      <c r="Y86" s="278" t="s">
        <v>7694</v>
      </c>
      <c r="Z86" s="278" t="s">
        <v>7694</v>
      </c>
      <c r="AA86" s="278" t="s">
        <v>7694</v>
      </c>
      <c r="AB86" s="278" t="s">
        <v>7694</v>
      </c>
      <c r="AC86" s="278" t="s">
        <v>7694</v>
      </c>
      <c r="AD86" s="278" t="s">
        <v>7694</v>
      </c>
      <c r="AE86" s="278" t="s">
        <v>7694</v>
      </c>
      <c r="AF86" s="278" t="s">
        <v>7694</v>
      </c>
      <c r="AG86" s="278" t="s">
        <v>7694</v>
      </c>
      <c r="AH86" s="278">
        <v>1.9</v>
      </c>
      <c r="AI86" s="278">
        <v>1.9</v>
      </c>
      <c r="AJ86" s="278">
        <v>1.9</v>
      </c>
      <c r="AK86" s="278">
        <v>1.9</v>
      </c>
      <c r="AL86" s="278">
        <v>1.9</v>
      </c>
      <c r="AM86" s="278">
        <v>1.9</v>
      </c>
      <c r="AN86" s="278">
        <v>1.9</v>
      </c>
      <c r="AO86" s="278">
        <f>_xlfn.IFNA(VLOOKUP(C86,'INFORM Severity - hidden'!$C$5:$G$155,5,FALSE),"-")</f>
        <v>1.9</v>
      </c>
    </row>
    <row r="87" spans="1:41" x14ac:dyDescent="0.25">
      <c r="A87"/>
      <c r="B87"/>
      <c r="C87" t="s">
        <v>7733</v>
      </c>
      <c r="D87" s="278" t="str">
        <f t="shared" si="1"/>
        <v>-</v>
      </c>
      <c r="E87" s="278" t="s">
        <v>7694</v>
      </c>
      <c r="F87" s="278">
        <v>1.6</v>
      </c>
      <c r="G87" s="278">
        <v>1.6</v>
      </c>
      <c r="H87" s="278" t="s">
        <v>7694</v>
      </c>
      <c r="I87" s="278" t="s">
        <v>7694</v>
      </c>
      <c r="J87" s="278" t="s">
        <v>7694</v>
      </c>
      <c r="K87" s="278" t="s">
        <v>7694</v>
      </c>
      <c r="L87" s="278" t="s">
        <v>7694</v>
      </c>
      <c r="M87" s="278" t="s">
        <v>7694</v>
      </c>
      <c r="N87" s="278" t="s">
        <v>7694</v>
      </c>
      <c r="O87" s="278" t="s">
        <v>7694</v>
      </c>
      <c r="P87" s="278" t="s">
        <v>7694</v>
      </c>
      <c r="Q87" s="278" t="s">
        <v>7694</v>
      </c>
      <c r="R87" s="278" t="s">
        <v>7694</v>
      </c>
      <c r="S87" s="278" t="s">
        <v>7694</v>
      </c>
      <c r="T87" s="278" t="s">
        <v>7694</v>
      </c>
      <c r="U87" s="278" t="s">
        <v>7694</v>
      </c>
      <c r="V87" s="278" t="s">
        <v>7694</v>
      </c>
      <c r="W87" s="278" t="s">
        <v>7694</v>
      </c>
      <c r="X87" s="278" t="s">
        <v>7694</v>
      </c>
      <c r="Y87" s="278" t="s">
        <v>7694</v>
      </c>
      <c r="Z87" s="278" t="s">
        <v>7694</v>
      </c>
      <c r="AA87" s="278" t="s">
        <v>7694</v>
      </c>
      <c r="AB87" s="278" t="s">
        <v>7694</v>
      </c>
      <c r="AC87" s="278" t="s">
        <v>7694</v>
      </c>
      <c r="AD87" s="278" t="s">
        <v>7694</v>
      </c>
      <c r="AE87" s="278" t="s">
        <v>7694</v>
      </c>
      <c r="AF87" s="278" t="s">
        <v>7694</v>
      </c>
      <c r="AG87" s="278" t="s">
        <v>7694</v>
      </c>
      <c r="AH87" s="278" t="s">
        <v>7694</v>
      </c>
      <c r="AI87" s="278" t="s">
        <v>7694</v>
      </c>
      <c r="AJ87" s="278" t="s">
        <v>7694</v>
      </c>
      <c r="AK87" s="278" t="s">
        <v>7694</v>
      </c>
      <c r="AL87" s="278" t="s">
        <v>7694</v>
      </c>
      <c r="AM87" s="278" t="s">
        <v>7694</v>
      </c>
      <c r="AN87" s="278" t="s">
        <v>7694</v>
      </c>
      <c r="AO87" s="278" t="str">
        <f>_xlfn.IFNA(VLOOKUP(C87,'INFORM Severity - hidden'!$C$5:$G$155,5,FALSE),"-")</f>
        <v>-</v>
      </c>
    </row>
    <row r="88" spans="1:41" x14ac:dyDescent="0.25">
      <c r="A88" t="s">
        <v>195</v>
      </c>
      <c r="B88" t="s">
        <v>193</v>
      </c>
      <c r="C88" t="s">
        <v>194</v>
      </c>
      <c r="D88" s="278" t="str">
        <f t="shared" si="1"/>
        <v>Decreasing</v>
      </c>
      <c r="E88" s="278" t="s">
        <v>7694</v>
      </c>
      <c r="F88" s="278">
        <v>1.6</v>
      </c>
      <c r="G88" s="278">
        <v>1.6</v>
      </c>
      <c r="H88" s="278">
        <v>2.5</v>
      </c>
      <c r="I88" s="278">
        <v>2.6</v>
      </c>
      <c r="J88" s="278">
        <v>2.6</v>
      </c>
      <c r="K88" s="278">
        <v>2.6</v>
      </c>
      <c r="L88" s="278">
        <v>2.6</v>
      </c>
      <c r="M88" s="278">
        <v>2.6</v>
      </c>
      <c r="N88" s="278">
        <v>2.6</v>
      </c>
      <c r="O88" s="278">
        <v>2.5</v>
      </c>
      <c r="P88" s="278">
        <v>2.5</v>
      </c>
      <c r="Q88" s="278">
        <v>2.5</v>
      </c>
      <c r="R88" s="278">
        <v>2.5</v>
      </c>
      <c r="S88" s="278">
        <v>2.5</v>
      </c>
      <c r="T88" s="278">
        <v>2.5</v>
      </c>
      <c r="U88" s="278">
        <v>2.6</v>
      </c>
      <c r="V88" s="278">
        <v>2.7</v>
      </c>
      <c r="W88" s="278">
        <v>2.7</v>
      </c>
      <c r="X88" s="278">
        <v>2.7</v>
      </c>
      <c r="Y88" s="278">
        <v>2.7</v>
      </c>
      <c r="Z88" s="278">
        <v>2.7</v>
      </c>
      <c r="AA88" s="278">
        <v>2.8</v>
      </c>
      <c r="AB88" s="278">
        <v>2.7</v>
      </c>
      <c r="AC88" s="278">
        <v>3.1</v>
      </c>
      <c r="AD88" s="278">
        <v>3.1</v>
      </c>
      <c r="AE88" s="278">
        <v>3.1</v>
      </c>
      <c r="AF88" s="278">
        <v>3.1</v>
      </c>
      <c r="AG88" s="278">
        <v>3.1</v>
      </c>
      <c r="AH88" s="278">
        <v>2.9</v>
      </c>
      <c r="AI88" s="278">
        <v>2.9</v>
      </c>
      <c r="AJ88" s="278">
        <v>2.9</v>
      </c>
      <c r="AK88" s="278">
        <v>2.9</v>
      </c>
      <c r="AL88" s="278">
        <v>2.9</v>
      </c>
      <c r="AM88" s="278">
        <v>2.9</v>
      </c>
      <c r="AN88" s="278">
        <v>2.7</v>
      </c>
      <c r="AO88" s="278">
        <f>_xlfn.IFNA(VLOOKUP(C88,'INFORM Severity - hidden'!$C$5:$G$155,5,FALSE),"-")</f>
        <v>2.7</v>
      </c>
    </row>
    <row r="89" spans="1:41" x14ac:dyDescent="0.25">
      <c r="A89"/>
      <c r="B89"/>
      <c r="C89" t="s">
        <v>7734</v>
      </c>
      <c r="D89" s="278" t="str">
        <f t="shared" si="1"/>
        <v>-</v>
      </c>
      <c r="E89" s="278" t="s">
        <v>7694</v>
      </c>
      <c r="F89" s="278">
        <v>1.6</v>
      </c>
      <c r="G89" s="278">
        <v>1.6</v>
      </c>
      <c r="H89" s="278" t="s">
        <v>7694</v>
      </c>
      <c r="I89" s="278" t="s">
        <v>7694</v>
      </c>
      <c r="J89" s="278" t="s">
        <v>7694</v>
      </c>
      <c r="K89" s="278" t="s">
        <v>7694</v>
      </c>
      <c r="L89" s="278" t="s">
        <v>7694</v>
      </c>
      <c r="M89" s="278" t="s">
        <v>7694</v>
      </c>
      <c r="N89" s="278" t="s">
        <v>7694</v>
      </c>
      <c r="O89" s="278" t="s">
        <v>7694</v>
      </c>
      <c r="P89" s="278" t="s">
        <v>7694</v>
      </c>
      <c r="Q89" s="278" t="s">
        <v>7694</v>
      </c>
      <c r="R89" s="278" t="s">
        <v>7694</v>
      </c>
      <c r="S89" s="278" t="s">
        <v>7694</v>
      </c>
      <c r="T89" s="278" t="s">
        <v>7694</v>
      </c>
      <c r="U89" s="278" t="s">
        <v>7694</v>
      </c>
      <c r="V89" s="278" t="s">
        <v>7694</v>
      </c>
      <c r="W89" s="278" t="s">
        <v>7694</v>
      </c>
      <c r="X89" s="278" t="s">
        <v>7694</v>
      </c>
      <c r="Y89" s="278" t="s">
        <v>7694</v>
      </c>
      <c r="Z89" s="278" t="s">
        <v>7694</v>
      </c>
      <c r="AA89" s="278" t="s">
        <v>7694</v>
      </c>
      <c r="AB89" s="278" t="s">
        <v>7694</v>
      </c>
      <c r="AC89" s="278" t="s">
        <v>7694</v>
      </c>
      <c r="AD89" s="278" t="s">
        <v>7694</v>
      </c>
      <c r="AE89" s="278" t="s">
        <v>7694</v>
      </c>
      <c r="AF89" s="278" t="s">
        <v>7694</v>
      </c>
      <c r="AG89" s="278" t="s">
        <v>7694</v>
      </c>
      <c r="AH89" s="278" t="s">
        <v>7694</v>
      </c>
      <c r="AI89" s="278" t="s">
        <v>7694</v>
      </c>
      <c r="AJ89" s="278" t="s">
        <v>7694</v>
      </c>
      <c r="AK89" s="278" t="s">
        <v>7694</v>
      </c>
      <c r="AL89" s="278" t="s">
        <v>7694</v>
      </c>
      <c r="AM89" s="278" t="s">
        <v>7694</v>
      </c>
      <c r="AN89" s="278" t="s">
        <v>7694</v>
      </c>
      <c r="AO89" s="278" t="str">
        <f>_xlfn.IFNA(VLOOKUP(C89,'INFORM Severity - hidden'!$C$5:$G$155,5,FALSE),"-")</f>
        <v>-</v>
      </c>
    </row>
    <row r="90" spans="1:41" x14ac:dyDescent="0.25">
      <c r="A90" t="s">
        <v>613</v>
      </c>
      <c r="B90" t="s">
        <v>3650</v>
      </c>
      <c r="C90" t="s">
        <v>3651</v>
      </c>
      <c r="D90" s="278" t="str">
        <f t="shared" si="1"/>
        <v>Stable</v>
      </c>
      <c r="E90" s="278" t="s">
        <v>7694</v>
      </c>
      <c r="F90" s="278" t="s">
        <v>7694</v>
      </c>
      <c r="G90" s="278" t="s">
        <v>7694</v>
      </c>
      <c r="H90" s="278" t="s">
        <v>7694</v>
      </c>
      <c r="I90" s="278" t="s">
        <v>7694</v>
      </c>
      <c r="J90" s="278">
        <v>3.1</v>
      </c>
      <c r="K90" s="278">
        <v>3.1</v>
      </c>
      <c r="L90" s="278">
        <v>3.1</v>
      </c>
      <c r="M90" s="278">
        <v>3.4</v>
      </c>
      <c r="N90" s="278">
        <v>3.4</v>
      </c>
      <c r="O90" s="278">
        <v>3.3</v>
      </c>
      <c r="P90" s="278">
        <v>3.3</v>
      </c>
      <c r="Q90" s="278">
        <v>3.3</v>
      </c>
      <c r="R90" s="278">
        <v>3.3</v>
      </c>
      <c r="S90" s="278">
        <v>3.3</v>
      </c>
      <c r="T90" s="278">
        <v>3.3</v>
      </c>
      <c r="U90" s="278">
        <v>3.4</v>
      </c>
      <c r="V90" s="278">
        <v>3.5</v>
      </c>
      <c r="W90" s="278">
        <v>3.1</v>
      </c>
      <c r="X90" s="278">
        <v>3.1</v>
      </c>
      <c r="Y90" s="278">
        <v>3.1</v>
      </c>
      <c r="Z90" s="278">
        <v>3.1</v>
      </c>
      <c r="AA90" s="278">
        <v>3</v>
      </c>
      <c r="AB90" s="278">
        <v>3</v>
      </c>
      <c r="AC90" s="278">
        <v>3</v>
      </c>
      <c r="AD90" s="278" t="s">
        <v>7694</v>
      </c>
      <c r="AE90" s="278" t="s">
        <v>7694</v>
      </c>
      <c r="AF90" s="278" t="s">
        <v>7694</v>
      </c>
      <c r="AG90" s="278" t="s">
        <v>7694</v>
      </c>
      <c r="AH90" s="278" t="s">
        <v>7694</v>
      </c>
      <c r="AI90" s="278" t="s">
        <v>7694</v>
      </c>
      <c r="AJ90" s="278" t="s">
        <v>7694</v>
      </c>
      <c r="AK90" s="278">
        <v>3.2</v>
      </c>
      <c r="AL90" s="278">
        <v>3.3</v>
      </c>
      <c r="AM90" s="278">
        <v>3.3</v>
      </c>
      <c r="AN90" s="278">
        <v>3.3</v>
      </c>
      <c r="AO90" s="278">
        <f>_xlfn.IFNA(VLOOKUP(C90,'INFORM Severity - hidden'!$C$5:$G$155,5,FALSE),"-")</f>
        <v>3.3</v>
      </c>
    </row>
    <row r="91" spans="1:41" x14ac:dyDescent="0.25">
      <c r="A91" t="s">
        <v>613</v>
      </c>
      <c r="B91" t="s">
        <v>611</v>
      </c>
      <c r="C91" t="s">
        <v>612</v>
      </c>
      <c r="D91" s="278" t="str">
        <f t="shared" si="1"/>
        <v>Stable</v>
      </c>
      <c r="E91" s="278" t="s">
        <v>7694</v>
      </c>
      <c r="F91" s="278">
        <v>2</v>
      </c>
      <c r="G91" s="278">
        <v>2</v>
      </c>
      <c r="H91" s="278">
        <v>2.8</v>
      </c>
      <c r="I91" s="278">
        <v>2.8</v>
      </c>
      <c r="J91" s="278">
        <v>2.8</v>
      </c>
      <c r="K91" s="278">
        <v>2.8</v>
      </c>
      <c r="L91" s="278">
        <v>2.8</v>
      </c>
      <c r="M91" s="278">
        <v>2.8</v>
      </c>
      <c r="N91" s="278">
        <v>2.8</v>
      </c>
      <c r="O91" s="278">
        <v>2.7</v>
      </c>
      <c r="P91" s="278">
        <v>2.7</v>
      </c>
      <c r="Q91" s="278">
        <v>2.7</v>
      </c>
      <c r="R91" s="278">
        <v>2.7</v>
      </c>
      <c r="S91" s="278">
        <v>2.7</v>
      </c>
      <c r="T91" s="278">
        <v>2.7</v>
      </c>
      <c r="U91" s="278">
        <v>2.8</v>
      </c>
      <c r="V91" s="278">
        <v>2.8</v>
      </c>
      <c r="W91" s="278">
        <v>2.8</v>
      </c>
      <c r="X91" s="278">
        <v>2.8</v>
      </c>
      <c r="Y91" s="278">
        <v>2.8</v>
      </c>
      <c r="Z91" s="278">
        <v>2.8</v>
      </c>
      <c r="AA91" s="278">
        <v>2.8</v>
      </c>
      <c r="AB91" s="278">
        <v>2.8</v>
      </c>
      <c r="AC91" s="278">
        <v>2.8</v>
      </c>
      <c r="AD91" s="278">
        <v>2.8</v>
      </c>
      <c r="AE91" s="278">
        <v>2.8</v>
      </c>
      <c r="AF91" s="278">
        <v>2.8</v>
      </c>
      <c r="AG91" s="278">
        <v>2.8</v>
      </c>
      <c r="AH91" s="278">
        <v>2.8</v>
      </c>
      <c r="AI91" s="278">
        <v>3</v>
      </c>
      <c r="AJ91" s="278">
        <v>3</v>
      </c>
      <c r="AK91" s="278">
        <v>2.7</v>
      </c>
      <c r="AL91" s="278">
        <v>2.8</v>
      </c>
      <c r="AM91" s="278">
        <v>2.8</v>
      </c>
      <c r="AN91" s="278">
        <v>2.8</v>
      </c>
      <c r="AO91" s="278">
        <f>_xlfn.IFNA(VLOOKUP(C91,'INFORM Severity - hidden'!$C$5:$G$155,5,FALSE),"-")</f>
        <v>2.8</v>
      </c>
    </row>
    <row r="92" spans="1:41" x14ac:dyDescent="0.25">
      <c r="A92" t="s">
        <v>613</v>
      </c>
      <c r="B92" t="s">
        <v>3683</v>
      </c>
      <c r="C92" t="s">
        <v>3684</v>
      </c>
      <c r="D92" s="278" t="str">
        <f t="shared" si="1"/>
        <v>Increasing</v>
      </c>
      <c r="E92" s="278" t="s">
        <v>7694</v>
      </c>
      <c r="F92" s="278" t="s">
        <v>7694</v>
      </c>
      <c r="G92" s="278" t="s">
        <v>7694</v>
      </c>
      <c r="H92" s="278" t="s">
        <v>7694</v>
      </c>
      <c r="I92" s="278" t="s">
        <v>7694</v>
      </c>
      <c r="J92" s="278">
        <v>3</v>
      </c>
      <c r="K92" s="278">
        <v>3.1</v>
      </c>
      <c r="L92" s="278">
        <v>3.1</v>
      </c>
      <c r="M92" s="278">
        <v>3.3</v>
      </c>
      <c r="N92" s="278">
        <v>3.3</v>
      </c>
      <c r="O92" s="278">
        <v>3.2</v>
      </c>
      <c r="P92" s="278">
        <v>3.2</v>
      </c>
      <c r="Q92" s="278">
        <v>3.2</v>
      </c>
      <c r="R92" s="278">
        <v>3.2</v>
      </c>
      <c r="S92" s="278">
        <v>3.2</v>
      </c>
      <c r="T92" s="278">
        <v>3.2</v>
      </c>
      <c r="U92" s="278">
        <v>3.4</v>
      </c>
      <c r="V92" s="278">
        <v>3.4</v>
      </c>
      <c r="W92" s="278">
        <v>3</v>
      </c>
      <c r="X92" s="278">
        <v>3</v>
      </c>
      <c r="Y92" s="278">
        <v>2.9</v>
      </c>
      <c r="Z92" s="278">
        <v>2.9</v>
      </c>
      <c r="AA92" s="278">
        <v>3</v>
      </c>
      <c r="AB92" s="278">
        <v>2.9</v>
      </c>
      <c r="AC92" s="278">
        <v>2.9</v>
      </c>
      <c r="AD92" s="278" t="s">
        <v>7694</v>
      </c>
      <c r="AE92" s="278" t="s">
        <v>7694</v>
      </c>
      <c r="AF92" s="278" t="s">
        <v>7694</v>
      </c>
      <c r="AG92" s="278" t="s">
        <v>7694</v>
      </c>
      <c r="AH92" s="278" t="s">
        <v>7694</v>
      </c>
      <c r="AI92" s="278" t="s">
        <v>7694</v>
      </c>
      <c r="AJ92" s="278" t="s">
        <v>7694</v>
      </c>
      <c r="AK92" s="278">
        <v>3</v>
      </c>
      <c r="AL92" s="278">
        <v>3</v>
      </c>
      <c r="AM92" s="278">
        <v>3.1</v>
      </c>
      <c r="AN92" s="278">
        <v>3.1</v>
      </c>
      <c r="AO92" s="278">
        <f>_xlfn.IFNA(VLOOKUP(C92,'INFORM Severity - hidden'!$C$5:$G$155,5,FALSE),"-")</f>
        <v>3.1</v>
      </c>
    </row>
    <row r="93" spans="1:41" x14ac:dyDescent="0.25">
      <c r="A93"/>
      <c r="B93"/>
      <c r="C93" t="s">
        <v>7735</v>
      </c>
      <c r="D93" s="278" t="str">
        <f t="shared" si="1"/>
        <v>-</v>
      </c>
      <c r="E93" s="278" t="s">
        <v>7694</v>
      </c>
      <c r="F93" s="278" t="s">
        <v>7694</v>
      </c>
      <c r="G93" s="278" t="s">
        <v>7694</v>
      </c>
      <c r="H93" s="278" t="s">
        <v>7694</v>
      </c>
      <c r="I93" s="278" t="s">
        <v>7694</v>
      </c>
      <c r="J93" s="278" t="s">
        <v>7694</v>
      </c>
      <c r="K93" s="278" t="s">
        <v>7694</v>
      </c>
      <c r="L93" s="278" t="s">
        <v>7694</v>
      </c>
      <c r="M93" s="278" t="s">
        <v>7694</v>
      </c>
      <c r="N93" s="278" t="s">
        <v>7694</v>
      </c>
      <c r="O93" s="278" t="s">
        <v>7694</v>
      </c>
      <c r="P93" s="278" t="s">
        <v>7694</v>
      </c>
      <c r="Q93" s="278" t="s">
        <v>7694</v>
      </c>
      <c r="R93" s="278" t="s">
        <v>7694</v>
      </c>
      <c r="S93" s="278" t="s">
        <v>7694</v>
      </c>
      <c r="T93" s="278" t="s">
        <v>7694</v>
      </c>
      <c r="U93" s="278" t="s">
        <v>7694</v>
      </c>
      <c r="V93" s="278" t="s">
        <v>7694</v>
      </c>
      <c r="W93" s="278" t="s">
        <v>7694</v>
      </c>
      <c r="X93" s="278" t="s">
        <v>7694</v>
      </c>
      <c r="Y93" s="278" t="s">
        <v>7694</v>
      </c>
      <c r="Z93" s="278" t="s">
        <v>7694</v>
      </c>
      <c r="AA93" s="278" t="s">
        <v>7694</v>
      </c>
      <c r="AB93" s="278" t="s">
        <v>7694</v>
      </c>
      <c r="AC93" s="278" t="s">
        <v>7694</v>
      </c>
      <c r="AD93" s="278" t="s">
        <v>7694</v>
      </c>
      <c r="AE93" s="278" t="s">
        <v>7694</v>
      </c>
      <c r="AF93" s="278" t="s">
        <v>7694</v>
      </c>
      <c r="AG93" s="278" t="s">
        <v>7694</v>
      </c>
      <c r="AH93" s="278" t="s">
        <v>7694</v>
      </c>
      <c r="AI93" s="278" t="s">
        <v>7694</v>
      </c>
      <c r="AJ93" s="278" t="s">
        <v>7694</v>
      </c>
      <c r="AK93" s="278" t="s">
        <v>7694</v>
      </c>
      <c r="AL93" s="278" t="s">
        <v>7694</v>
      </c>
      <c r="AM93" s="278" t="s">
        <v>7694</v>
      </c>
      <c r="AN93" s="278" t="s">
        <v>7694</v>
      </c>
      <c r="AO93" s="278" t="str">
        <f>_xlfn.IFNA(VLOOKUP(C93,'INFORM Severity - hidden'!$C$5:$G$155,5,FALSE),"-")</f>
        <v>-</v>
      </c>
    </row>
    <row r="94" spans="1:41" x14ac:dyDescent="0.25">
      <c r="A94"/>
      <c r="B94"/>
      <c r="C94" t="s">
        <v>7736</v>
      </c>
      <c r="D94" s="278" t="str">
        <f t="shared" si="1"/>
        <v>-</v>
      </c>
      <c r="E94" s="278" t="s">
        <v>7694</v>
      </c>
      <c r="F94" s="278" t="s">
        <v>7694</v>
      </c>
      <c r="G94" s="278" t="s">
        <v>7694</v>
      </c>
      <c r="H94" s="278" t="s">
        <v>7694</v>
      </c>
      <c r="I94" s="278" t="s">
        <v>7694</v>
      </c>
      <c r="J94" s="278" t="s">
        <v>7694</v>
      </c>
      <c r="K94" s="278" t="s">
        <v>7694</v>
      </c>
      <c r="L94" s="278" t="s">
        <v>7694</v>
      </c>
      <c r="M94" s="278" t="s">
        <v>7694</v>
      </c>
      <c r="N94" s="278" t="s">
        <v>7694</v>
      </c>
      <c r="O94" s="278" t="s">
        <v>7694</v>
      </c>
      <c r="P94" s="278" t="s">
        <v>7694</v>
      </c>
      <c r="Q94" s="278" t="s">
        <v>7694</v>
      </c>
      <c r="R94" s="278" t="s">
        <v>7694</v>
      </c>
      <c r="S94" s="278" t="s">
        <v>7694</v>
      </c>
      <c r="T94" s="278">
        <v>1.7</v>
      </c>
      <c r="U94" s="278">
        <v>1.7</v>
      </c>
      <c r="V94" s="278">
        <v>2.2000000000000002</v>
      </c>
      <c r="W94" s="278">
        <v>2.2000000000000002</v>
      </c>
      <c r="X94" s="278">
        <v>2.2000000000000002</v>
      </c>
      <c r="Y94" s="278">
        <v>2.2000000000000002</v>
      </c>
      <c r="Z94" s="278">
        <v>2.2000000000000002</v>
      </c>
      <c r="AA94" s="278">
        <v>2.2000000000000002</v>
      </c>
      <c r="AB94" s="278">
        <v>2.2000000000000002</v>
      </c>
      <c r="AC94" s="278">
        <v>2.2000000000000002</v>
      </c>
      <c r="AD94" s="278" t="s">
        <v>7694</v>
      </c>
      <c r="AE94" s="278" t="s">
        <v>7694</v>
      </c>
      <c r="AF94" s="278" t="s">
        <v>7694</v>
      </c>
      <c r="AG94" s="278" t="s">
        <v>7694</v>
      </c>
      <c r="AH94" s="278" t="s">
        <v>7694</v>
      </c>
      <c r="AI94" s="278" t="s">
        <v>7694</v>
      </c>
      <c r="AJ94" s="278" t="s">
        <v>7694</v>
      </c>
      <c r="AK94" s="278" t="s">
        <v>7694</v>
      </c>
      <c r="AL94" s="278" t="s">
        <v>7694</v>
      </c>
      <c r="AM94" s="278" t="s">
        <v>7694</v>
      </c>
      <c r="AN94" s="278" t="s">
        <v>7694</v>
      </c>
      <c r="AO94" s="278" t="str">
        <f>_xlfn.IFNA(VLOOKUP(C94,'INFORM Severity - hidden'!$C$5:$G$155,5,FALSE),"-")</f>
        <v>-</v>
      </c>
    </row>
    <row r="95" spans="1:41" x14ac:dyDescent="0.25">
      <c r="A95"/>
      <c r="B95"/>
      <c r="C95" t="s">
        <v>7737</v>
      </c>
      <c r="D95" s="278" t="str">
        <f t="shared" si="1"/>
        <v>-</v>
      </c>
      <c r="E95" s="278" t="s">
        <v>7694</v>
      </c>
      <c r="F95" s="278" t="s">
        <v>7694</v>
      </c>
      <c r="G95" s="278" t="s">
        <v>7694</v>
      </c>
      <c r="H95" s="278" t="s">
        <v>7694</v>
      </c>
      <c r="I95" s="278" t="s">
        <v>7694</v>
      </c>
      <c r="J95" s="278" t="s">
        <v>7694</v>
      </c>
      <c r="K95" s="278" t="s">
        <v>7694</v>
      </c>
      <c r="L95" s="278" t="s">
        <v>7694</v>
      </c>
      <c r="M95" s="278" t="s">
        <v>7694</v>
      </c>
      <c r="N95" s="278">
        <v>1.9</v>
      </c>
      <c r="O95" s="278" t="s">
        <v>7694</v>
      </c>
      <c r="P95" s="278" t="s">
        <v>7694</v>
      </c>
      <c r="Q95" s="278" t="s">
        <v>7694</v>
      </c>
      <c r="R95" s="278" t="s">
        <v>7694</v>
      </c>
      <c r="S95" s="278" t="s">
        <v>7694</v>
      </c>
      <c r="T95" s="278" t="s">
        <v>7694</v>
      </c>
      <c r="U95" s="278" t="s">
        <v>7694</v>
      </c>
      <c r="V95" s="278" t="s">
        <v>7694</v>
      </c>
      <c r="W95" s="278" t="s">
        <v>7694</v>
      </c>
      <c r="X95" s="278" t="s">
        <v>7694</v>
      </c>
      <c r="Y95" s="278" t="s">
        <v>7694</v>
      </c>
      <c r="Z95" s="278" t="s">
        <v>7694</v>
      </c>
      <c r="AA95" s="278" t="s">
        <v>7694</v>
      </c>
      <c r="AB95" s="278" t="s">
        <v>7694</v>
      </c>
      <c r="AC95" s="278" t="s">
        <v>7694</v>
      </c>
      <c r="AD95" s="278" t="s">
        <v>7694</v>
      </c>
      <c r="AE95" s="278" t="s">
        <v>7694</v>
      </c>
      <c r="AF95" s="278" t="s">
        <v>7694</v>
      </c>
      <c r="AG95" s="278" t="s">
        <v>7694</v>
      </c>
      <c r="AH95" s="278" t="s">
        <v>7694</v>
      </c>
      <c r="AI95" s="278" t="s">
        <v>7694</v>
      </c>
      <c r="AJ95" s="278" t="s">
        <v>7694</v>
      </c>
      <c r="AK95" s="278" t="s">
        <v>7694</v>
      </c>
      <c r="AL95" s="278" t="s">
        <v>7694</v>
      </c>
      <c r="AM95" s="278" t="s">
        <v>7694</v>
      </c>
      <c r="AN95" s="278" t="s">
        <v>7694</v>
      </c>
      <c r="AO95" s="278" t="str">
        <f>_xlfn.IFNA(VLOOKUP(C95,'INFORM Severity - hidden'!$C$5:$G$155,5,FALSE),"-")</f>
        <v>-</v>
      </c>
    </row>
    <row r="96" spans="1:41" x14ac:dyDescent="0.25">
      <c r="A96"/>
      <c r="B96"/>
      <c r="C96" t="s">
        <v>7738</v>
      </c>
      <c r="D96" s="278" t="str">
        <f t="shared" si="1"/>
        <v>-</v>
      </c>
      <c r="E96" s="278" t="s">
        <v>7694</v>
      </c>
      <c r="F96" s="278">
        <v>2.4</v>
      </c>
      <c r="G96" s="278">
        <v>2.4</v>
      </c>
      <c r="H96" s="278" t="s">
        <v>7694</v>
      </c>
      <c r="I96" s="278" t="s">
        <v>7694</v>
      </c>
      <c r="J96" s="278" t="s">
        <v>7694</v>
      </c>
      <c r="K96" s="278" t="s">
        <v>7694</v>
      </c>
      <c r="L96" s="278" t="s">
        <v>7694</v>
      </c>
      <c r="M96" s="278" t="s">
        <v>7694</v>
      </c>
      <c r="N96" s="278" t="s">
        <v>7694</v>
      </c>
      <c r="O96" s="278" t="s">
        <v>7694</v>
      </c>
      <c r="P96" s="278" t="s">
        <v>7694</v>
      </c>
      <c r="Q96" s="278" t="s">
        <v>7694</v>
      </c>
      <c r="R96" s="278" t="s">
        <v>7694</v>
      </c>
      <c r="S96" s="278" t="s">
        <v>7694</v>
      </c>
      <c r="T96" s="278" t="s">
        <v>7694</v>
      </c>
      <c r="U96" s="278" t="s">
        <v>7694</v>
      </c>
      <c r="V96" s="278" t="s">
        <v>7694</v>
      </c>
      <c r="W96" s="278" t="s">
        <v>7694</v>
      </c>
      <c r="X96" s="278" t="s">
        <v>7694</v>
      </c>
      <c r="Y96" s="278" t="s">
        <v>7694</v>
      </c>
      <c r="Z96" s="278" t="s">
        <v>7694</v>
      </c>
      <c r="AA96" s="278" t="s">
        <v>7694</v>
      </c>
      <c r="AB96" s="278" t="s">
        <v>7694</v>
      </c>
      <c r="AC96" s="278" t="s">
        <v>7694</v>
      </c>
      <c r="AD96" s="278" t="s">
        <v>7694</v>
      </c>
      <c r="AE96" s="278" t="s">
        <v>7694</v>
      </c>
      <c r="AF96" s="278" t="s">
        <v>7694</v>
      </c>
      <c r="AG96" s="278" t="s">
        <v>7694</v>
      </c>
      <c r="AH96" s="278" t="s">
        <v>7694</v>
      </c>
      <c r="AI96" s="278" t="s">
        <v>7694</v>
      </c>
      <c r="AJ96" s="278" t="s">
        <v>7694</v>
      </c>
      <c r="AK96" s="278" t="s">
        <v>7694</v>
      </c>
      <c r="AL96" s="278" t="s">
        <v>7694</v>
      </c>
      <c r="AM96" s="278" t="s">
        <v>7694</v>
      </c>
      <c r="AN96" s="278" t="s">
        <v>7694</v>
      </c>
      <c r="AO96" s="278" t="str">
        <f>_xlfn.IFNA(VLOOKUP(C96,'INFORM Severity - hidden'!$C$5:$G$155,5,FALSE),"-")</f>
        <v>-</v>
      </c>
    </row>
    <row r="97" spans="1:41" x14ac:dyDescent="0.25">
      <c r="A97" t="s">
        <v>1806</v>
      </c>
      <c r="B97" t="s">
        <v>1843</v>
      </c>
      <c r="C97" t="s">
        <v>1844</v>
      </c>
      <c r="D97" s="278" t="str">
        <f t="shared" si="1"/>
        <v>Stable</v>
      </c>
      <c r="E97" s="278" t="s">
        <v>7694</v>
      </c>
      <c r="F97" s="278">
        <v>2.4</v>
      </c>
      <c r="G97" s="278">
        <v>2.4</v>
      </c>
      <c r="H97" s="278">
        <v>2.9</v>
      </c>
      <c r="I97" s="278">
        <v>2.8</v>
      </c>
      <c r="J97" s="278">
        <v>2.8</v>
      </c>
      <c r="K97" s="278">
        <v>2.8</v>
      </c>
      <c r="L97" s="278">
        <v>2.8</v>
      </c>
      <c r="M97" s="278">
        <v>2.8</v>
      </c>
      <c r="N97" s="278">
        <v>2.9</v>
      </c>
      <c r="O97" s="278">
        <v>2.9</v>
      </c>
      <c r="P97" s="278">
        <v>2.9</v>
      </c>
      <c r="Q97" s="278">
        <v>2.9</v>
      </c>
      <c r="R97" s="278">
        <v>2.9</v>
      </c>
      <c r="S97" s="278">
        <v>2.9</v>
      </c>
      <c r="T97" s="278">
        <v>2.9</v>
      </c>
      <c r="U97" s="278">
        <v>2.9</v>
      </c>
      <c r="V97" s="278">
        <v>3.2</v>
      </c>
      <c r="W97" s="278">
        <v>3.1</v>
      </c>
      <c r="X97" s="278">
        <v>3.2</v>
      </c>
      <c r="Y97" s="278">
        <v>3.2</v>
      </c>
      <c r="Z97" s="278">
        <v>3.2</v>
      </c>
      <c r="AA97" s="278">
        <v>3.2</v>
      </c>
      <c r="AB97" s="278">
        <v>3.2</v>
      </c>
      <c r="AC97" s="278">
        <v>3.4</v>
      </c>
      <c r="AD97" s="278">
        <v>3.4</v>
      </c>
      <c r="AE97" s="278">
        <v>3.5</v>
      </c>
      <c r="AF97" s="278">
        <v>3.5</v>
      </c>
      <c r="AG97" s="278">
        <v>3.5</v>
      </c>
      <c r="AH97" s="278">
        <v>3.5</v>
      </c>
      <c r="AI97" s="278">
        <v>3.6</v>
      </c>
      <c r="AJ97" s="278">
        <v>3.4</v>
      </c>
      <c r="AK97" s="278">
        <v>3.4</v>
      </c>
      <c r="AL97" s="278">
        <v>3.4</v>
      </c>
      <c r="AM97" s="278">
        <v>3.4</v>
      </c>
      <c r="AN97" s="278">
        <v>3.4</v>
      </c>
      <c r="AO97" s="278">
        <f>_xlfn.IFNA(VLOOKUP(C97,'INFORM Severity - hidden'!$C$5:$G$155,5,FALSE),"-")</f>
        <v>3.4</v>
      </c>
    </row>
    <row r="98" spans="1:41" x14ac:dyDescent="0.25">
      <c r="A98"/>
      <c r="B98"/>
      <c r="C98" t="s">
        <v>7739</v>
      </c>
      <c r="D98" s="278" t="str">
        <f t="shared" si="1"/>
        <v>-</v>
      </c>
      <c r="E98" s="278" t="s">
        <v>7694</v>
      </c>
      <c r="F98" s="278">
        <v>1.4</v>
      </c>
      <c r="G98" s="278">
        <v>1.4</v>
      </c>
      <c r="H98" s="278" t="s">
        <v>7694</v>
      </c>
      <c r="I98" s="278" t="s">
        <v>7694</v>
      </c>
      <c r="J98" s="278" t="s">
        <v>7694</v>
      </c>
      <c r="K98" s="278" t="s">
        <v>7694</v>
      </c>
      <c r="L98" s="278" t="s">
        <v>7694</v>
      </c>
      <c r="M98" s="278" t="s">
        <v>7694</v>
      </c>
      <c r="N98" s="278" t="s">
        <v>7694</v>
      </c>
      <c r="O98" s="278" t="s">
        <v>7694</v>
      </c>
      <c r="P98" s="278" t="s">
        <v>7694</v>
      </c>
      <c r="Q98" s="278" t="s">
        <v>7694</v>
      </c>
      <c r="R98" s="278" t="s">
        <v>7694</v>
      </c>
      <c r="S98" s="278" t="s">
        <v>7694</v>
      </c>
      <c r="T98" s="278" t="s">
        <v>7694</v>
      </c>
      <c r="U98" s="278" t="s">
        <v>7694</v>
      </c>
      <c r="V98" s="278" t="s">
        <v>7694</v>
      </c>
      <c r="W98" s="278" t="s">
        <v>7694</v>
      </c>
      <c r="X98" s="278" t="s">
        <v>7694</v>
      </c>
      <c r="Y98" s="278" t="s">
        <v>7694</v>
      </c>
      <c r="Z98" s="278" t="s">
        <v>7694</v>
      </c>
      <c r="AA98" s="278" t="s">
        <v>7694</v>
      </c>
      <c r="AB98" s="278" t="s">
        <v>7694</v>
      </c>
      <c r="AC98" s="278" t="s">
        <v>7694</v>
      </c>
      <c r="AD98" s="278" t="s">
        <v>7694</v>
      </c>
      <c r="AE98" s="278" t="s">
        <v>7694</v>
      </c>
      <c r="AF98" s="278" t="s">
        <v>7694</v>
      </c>
      <c r="AG98" s="278" t="s">
        <v>7694</v>
      </c>
      <c r="AH98" s="278" t="s">
        <v>7694</v>
      </c>
      <c r="AI98" s="278" t="s">
        <v>7694</v>
      </c>
      <c r="AJ98" s="278" t="s">
        <v>7694</v>
      </c>
      <c r="AK98" s="278" t="s">
        <v>7694</v>
      </c>
      <c r="AL98" s="278" t="s">
        <v>7694</v>
      </c>
      <c r="AM98" s="278" t="s">
        <v>7694</v>
      </c>
      <c r="AN98" s="278" t="s">
        <v>7694</v>
      </c>
      <c r="AO98" s="278" t="str">
        <f>_xlfn.IFNA(VLOOKUP(C98,'INFORM Severity - hidden'!$C$5:$G$155,5,FALSE),"-")</f>
        <v>-</v>
      </c>
    </row>
    <row r="99" spans="1:41" x14ac:dyDescent="0.25">
      <c r="A99" t="s">
        <v>1806</v>
      </c>
      <c r="B99" t="s">
        <v>1804</v>
      </c>
      <c r="C99" t="s">
        <v>1805</v>
      </c>
      <c r="D99" s="278" t="str">
        <f t="shared" si="1"/>
        <v>Stable</v>
      </c>
      <c r="E99" s="278" t="s">
        <v>7694</v>
      </c>
      <c r="F99" s="278" t="s">
        <v>7694</v>
      </c>
      <c r="G99" s="278" t="s">
        <v>7694</v>
      </c>
      <c r="H99" s="278" t="s">
        <v>7694</v>
      </c>
      <c r="I99" s="278" t="s">
        <v>7694</v>
      </c>
      <c r="J99" s="278" t="s">
        <v>7694</v>
      </c>
      <c r="K99" s="278" t="s">
        <v>7694</v>
      </c>
      <c r="L99" s="278" t="s">
        <v>7694</v>
      </c>
      <c r="M99" s="278" t="s">
        <v>7694</v>
      </c>
      <c r="N99" s="278" t="s">
        <v>7694</v>
      </c>
      <c r="O99" s="278" t="s">
        <v>7694</v>
      </c>
      <c r="P99" s="278" t="s">
        <v>7694</v>
      </c>
      <c r="Q99" s="278" t="s">
        <v>7694</v>
      </c>
      <c r="R99" s="278" t="s">
        <v>7694</v>
      </c>
      <c r="S99" s="278" t="s">
        <v>7694</v>
      </c>
      <c r="T99" s="278">
        <v>3.3</v>
      </c>
      <c r="U99" s="278">
        <v>3.3</v>
      </c>
      <c r="V99" s="278">
        <v>3.3</v>
      </c>
      <c r="W99" s="278">
        <v>3.3</v>
      </c>
      <c r="X99" s="278">
        <v>3.4</v>
      </c>
      <c r="Y99" s="278">
        <v>3.5</v>
      </c>
      <c r="Z99" s="278">
        <v>3.5</v>
      </c>
      <c r="AA99" s="278">
        <v>3.5</v>
      </c>
      <c r="AB99" s="278">
        <v>3.5</v>
      </c>
      <c r="AC99" s="278">
        <v>3.5</v>
      </c>
      <c r="AD99" s="278">
        <v>3.6</v>
      </c>
      <c r="AE99" s="278">
        <v>3.7</v>
      </c>
      <c r="AF99" s="278">
        <v>3.7</v>
      </c>
      <c r="AG99" s="278">
        <v>3.7</v>
      </c>
      <c r="AH99" s="278">
        <v>3.7</v>
      </c>
      <c r="AI99" s="278">
        <v>3.7</v>
      </c>
      <c r="AJ99" s="278">
        <v>3.6</v>
      </c>
      <c r="AK99" s="278">
        <v>3.6</v>
      </c>
      <c r="AL99" s="278">
        <v>3.6</v>
      </c>
      <c r="AM99" s="278">
        <v>3.6</v>
      </c>
      <c r="AN99" s="278">
        <v>3.6</v>
      </c>
      <c r="AO99" s="278">
        <f>_xlfn.IFNA(VLOOKUP(C99,'INFORM Severity - hidden'!$C$5:$G$155,5,FALSE),"-")</f>
        <v>3.6</v>
      </c>
    </row>
    <row r="100" spans="1:41" x14ac:dyDescent="0.25">
      <c r="A100"/>
      <c r="B100"/>
      <c r="C100" t="s">
        <v>7740</v>
      </c>
      <c r="D100" s="278" t="str">
        <f t="shared" si="1"/>
        <v>-</v>
      </c>
      <c r="E100" s="278" t="s">
        <v>7694</v>
      </c>
      <c r="F100" s="278" t="s">
        <v>7694</v>
      </c>
      <c r="G100" s="278" t="s">
        <v>7694</v>
      </c>
      <c r="H100" s="278" t="s">
        <v>7694</v>
      </c>
      <c r="I100" s="278" t="s">
        <v>7694</v>
      </c>
      <c r="J100" s="278" t="s">
        <v>7694</v>
      </c>
      <c r="K100" s="278" t="s">
        <v>7694</v>
      </c>
      <c r="L100" s="278" t="s">
        <v>7694</v>
      </c>
      <c r="M100" s="278" t="s">
        <v>7694</v>
      </c>
      <c r="N100" s="278" t="s">
        <v>7694</v>
      </c>
      <c r="O100" s="278" t="s">
        <v>7694</v>
      </c>
      <c r="P100" s="278" t="s">
        <v>7694</v>
      </c>
      <c r="Q100" s="278" t="s">
        <v>7694</v>
      </c>
      <c r="R100" s="278" t="s">
        <v>7694</v>
      </c>
      <c r="S100" s="278" t="s">
        <v>7694</v>
      </c>
      <c r="T100" s="278" t="s">
        <v>7694</v>
      </c>
      <c r="U100" s="278" t="s">
        <v>7694</v>
      </c>
      <c r="V100" s="278" t="s">
        <v>7694</v>
      </c>
      <c r="W100" s="278" t="s">
        <v>7694</v>
      </c>
      <c r="X100" s="278">
        <v>3.2</v>
      </c>
      <c r="Y100" s="278">
        <v>3.2</v>
      </c>
      <c r="Z100" s="278">
        <v>3.1</v>
      </c>
      <c r="AA100" s="278">
        <v>3.2</v>
      </c>
      <c r="AB100" s="278">
        <v>3.2</v>
      </c>
      <c r="AC100" s="278">
        <v>3.2</v>
      </c>
      <c r="AD100" s="278" t="s">
        <v>7694</v>
      </c>
      <c r="AE100" s="278" t="s">
        <v>7694</v>
      </c>
      <c r="AF100" s="278" t="s">
        <v>7694</v>
      </c>
      <c r="AG100" s="278" t="s">
        <v>7694</v>
      </c>
      <c r="AH100" s="278" t="s">
        <v>7694</v>
      </c>
      <c r="AI100" s="278" t="s">
        <v>7694</v>
      </c>
      <c r="AJ100" s="278" t="s">
        <v>7694</v>
      </c>
      <c r="AK100" s="278" t="s">
        <v>7694</v>
      </c>
      <c r="AL100" s="278" t="s">
        <v>7694</v>
      </c>
      <c r="AM100" s="278" t="s">
        <v>7694</v>
      </c>
      <c r="AN100" s="278" t="s">
        <v>7694</v>
      </c>
      <c r="AO100" s="278" t="str">
        <f>_xlfn.IFNA(VLOOKUP(C100,'INFORM Severity - hidden'!$C$5:$G$155,5,FALSE),"-")</f>
        <v>-</v>
      </c>
    </row>
    <row r="101" spans="1:41" x14ac:dyDescent="0.25">
      <c r="A101" t="s">
        <v>201</v>
      </c>
      <c r="B101" t="s">
        <v>199</v>
      </c>
      <c r="C101" t="s">
        <v>200</v>
      </c>
      <c r="D101" s="278" t="str">
        <f t="shared" si="1"/>
        <v>Stable</v>
      </c>
      <c r="E101" s="278" t="s">
        <v>7694</v>
      </c>
      <c r="F101" s="278">
        <v>3.9</v>
      </c>
      <c r="G101" s="278">
        <v>3.7</v>
      </c>
      <c r="H101" s="278">
        <v>3.9</v>
      </c>
      <c r="I101" s="278">
        <v>3.9</v>
      </c>
      <c r="J101" s="278">
        <v>3.9</v>
      </c>
      <c r="K101" s="278">
        <v>3.9</v>
      </c>
      <c r="L101" s="278">
        <v>3.9</v>
      </c>
      <c r="M101" s="278">
        <v>3.9</v>
      </c>
      <c r="N101" s="278">
        <v>3.9</v>
      </c>
      <c r="O101" s="278">
        <v>3.9</v>
      </c>
      <c r="P101" s="278">
        <v>3.9</v>
      </c>
      <c r="Q101" s="278">
        <v>3.9</v>
      </c>
      <c r="R101" s="278">
        <v>3.9</v>
      </c>
      <c r="S101" s="278">
        <v>3.9</v>
      </c>
      <c r="T101" s="278">
        <v>4.2</v>
      </c>
      <c r="U101" s="278">
        <v>4.2</v>
      </c>
      <c r="V101" s="278">
        <v>4.2</v>
      </c>
      <c r="W101" s="278">
        <v>4.2</v>
      </c>
      <c r="X101" s="278">
        <v>4.2</v>
      </c>
      <c r="Y101" s="278">
        <v>4.0999999999999996</v>
      </c>
      <c r="Z101" s="278">
        <v>4.0999999999999996</v>
      </c>
      <c r="AA101" s="278">
        <v>4.2</v>
      </c>
      <c r="AB101" s="278">
        <v>4.2</v>
      </c>
      <c r="AC101" s="278">
        <v>4.2</v>
      </c>
      <c r="AD101" s="278">
        <v>4.2</v>
      </c>
      <c r="AE101" s="278">
        <v>4</v>
      </c>
      <c r="AF101" s="278">
        <v>4</v>
      </c>
      <c r="AG101" s="278">
        <v>4</v>
      </c>
      <c r="AH101" s="278">
        <v>3.8</v>
      </c>
      <c r="AI101" s="278">
        <v>3.9</v>
      </c>
      <c r="AJ101" s="278">
        <v>3.9</v>
      </c>
      <c r="AK101" s="278">
        <v>3.9</v>
      </c>
      <c r="AL101" s="278">
        <v>3.9</v>
      </c>
      <c r="AM101" s="278">
        <v>3.9</v>
      </c>
      <c r="AN101" s="278">
        <v>3.9</v>
      </c>
      <c r="AO101" s="278">
        <f>_xlfn.IFNA(VLOOKUP(C101,'INFORM Severity - hidden'!$C$5:$G$155,5,FALSE),"-")</f>
        <v>3.9</v>
      </c>
    </row>
    <row r="102" spans="1:41" x14ac:dyDescent="0.25">
      <c r="A102" t="s">
        <v>201</v>
      </c>
      <c r="B102" t="s">
        <v>206</v>
      </c>
      <c r="C102" t="s">
        <v>207</v>
      </c>
      <c r="D102" s="278" t="str">
        <f t="shared" si="1"/>
        <v>Stable</v>
      </c>
      <c r="E102" s="278" t="s">
        <v>7694</v>
      </c>
      <c r="F102" s="278">
        <v>2.6</v>
      </c>
      <c r="G102" s="278">
        <v>2.6</v>
      </c>
      <c r="H102" s="278">
        <v>3.5</v>
      </c>
      <c r="I102" s="278">
        <v>3.5</v>
      </c>
      <c r="J102" s="278">
        <v>3.5</v>
      </c>
      <c r="K102" s="278">
        <v>3.5</v>
      </c>
      <c r="L102" s="278">
        <v>3.5</v>
      </c>
      <c r="M102" s="278">
        <v>3.5</v>
      </c>
      <c r="N102" s="278">
        <v>3.5</v>
      </c>
      <c r="O102" s="278">
        <v>3.5</v>
      </c>
      <c r="P102" s="278">
        <v>3.5</v>
      </c>
      <c r="Q102" s="278">
        <v>3.5</v>
      </c>
      <c r="R102" s="278">
        <v>3.5</v>
      </c>
      <c r="S102" s="278">
        <v>3.6</v>
      </c>
      <c r="T102" s="278">
        <v>3.1</v>
      </c>
      <c r="U102" s="278">
        <v>3.1</v>
      </c>
      <c r="V102" s="278">
        <v>3.1</v>
      </c>
      <c r="W102" s="278">
        <v>3</v>
      </c>
      <c r="X102" s="278">
        <v>3</v>
      </c>
      <c r="Y102" s="278">
        <v>3</v>
      </c>
      <c r="Z102" s="278">
        <v>3</v>
      </c>
      <c r="AA102" s="278">
        <v>3</v>
      </c>
      <c r="AB102" s="278">
        <v>3</v>
      </c>
      <c r="AC102" s="278">
        <v>3</v>
      </c>
      <c r="AD102" s="278">
        <v>3</v>
      </c>
      <c r="AE102" s="278">
        <v>2.6</v>
      </c>
      <c r="AF102" s="278">
        <v>2.6</v>
      </c>
      <c r="AG102" s="278">
        <v>2.6</v>
      </c>
      <c r="AH102" s="278">
        <v>2.5</v>
      </c>
      <c r="AI102" s="278">
        <v>2.7</v>
      </c>
      <c r="AJ102" s="278">
        <v>3.1</v>
      </c>
      <c r="AK102" s="278">
        <v>3.1</v>
      </c>
      <c r="AL102" s="278">
        <v>3.1</v>
      </c>
      <c r="AM102" s="278">
        <v>3.1</v>
      </c>
      <c r="AN102" s="278">
        <v>3.1</v>
      </c>
      <c r="AO102" s="278">
        <f>_xlfn.IFNA(VLOOKUP(C102,'INFORM Severity - hidden'!$C$5:$G$155,5,FALSE),"-")</f>
        <v>3.1</v>
      </c>
    </row>
    <row r="103" spans="1:41" x14ac:dyDescent="0.25">
      <c r="A103" t="s">
        <v>127</v>
      </c>
      <c r="B103" t="s">
        <v>125</v>
      </c>
      <c r="C103" t="s">
        <v>126</v>
      </c>
      <c r="D103" s="278" t="str">
        <f t="shared" si="1"/>
        <v>Stable</v>
      </c>
      <c r="E103" s="278">
        <v>2.2000000000000002</v>
      </c>
      <c r="F103" s="278">
        <v>2.2000000000000002</v>
      </c>
      <c r="G103" s="278">
        <v>2.1</v>
      </c>
      <c r="H103" s="278">
        <v>2.1</v>
      </c>
      <c r="I103" s="278">
        <v>2.1</v>
      </c>
      <c r="J103" s="278">
        <v>2.1</v>
      </c>
      <c r="K103" s="278">
        <v>2.1</v>
      </c>
      <c r="L103" s="278">
        <v>2.1</v>
      </c>
      <c r="M103" s="278">
        <v>2.1</v>
      </c>
      <c r="N103" s="278">
        <v>2.2000000000000002</v>
      </c>
      <c r="O103" s="278">
        <v>2.2000000000000002</v>
      </c>
      <c r="P103" s="278">
        <v>2.2000000000000002</v>
      </c>
      <c r="Q103" s="278">
        <v>2.2000000000000002</v>
      </c>
      <c r="R103" s="278">
        <v>2.2000000000000002</v>
      </c>
      <c r="S103" s="278">
        <v>2.4</v>
      </c>
      <c r="T103" s="278">
        <v>2.4</v>
      </c>
      <c r="U103" s="278">
        <v>2.4</v>
      </c>
      <c r="V103" s="278">
        <v>2.4</v>
      </c>
      <c r="W103" s="278">
        <v>2.4</v>
      </c>
      <c r="X103" s="278">
        <v>2.4</v>
      </c>
      <c r="Y103" s="278">
        <v>2.2999999999999998</v>
      </c>
      <c r="Z103" s="278">
        <v>2.5</v>
      </c>
      <c r="AA103" s="278">
        <v>2.5</v>
      </c>
      <c r="AB103" s="278">
        <v>2.5</v>
      </c>
      <c r="AC103" s="278">
        <v>2.5</v>
      </c>
      <c r="AD103" s="278">
        <v>2.5</v>
      </c>
      <c r="AE103" s="278">
        <v>2.5</v>
      </c>
      <c r="AF103" s="278">
        <v>2.5</v>
      </c>
      <c r="AG103" s="278">
        <v>2.5</v>
      </c>
      <c r="AH103" s="278">
        <v>2.5</v>
      </c>
      <c r="AI103" s="278">
        <v>2.5</v>
      </c>
      <c r="AJ103" s="278">
        <v>2.5</v>
      </c>
      <c r="AK103" s="278">
        <v>2</v>
      </c>
      <c r="AL103" s="278">
        <v>2</v>
      </c>
      <c r="AM103" s="278">
        <v>2.2000000000000002</v>
      </c>
      <c r="AN103" s="278">
        <v>2.2000000000000002</v>
      </c>
      <c r="AO103" s="278">
        <f>_xlfn.IFNA(VLOOKUP(C103,'INFORM Severity - hidden'!$C$5:$G$155,5,FALSE),"-")</f>
        <v>2.2000000000000002</v>
      </c>
    </row>
    <row r="104" spans="1:41" x14ac:dyDescent="0.25">
      <c r="A104" t="s">
        <v>617</v>
      </c>
      <c r="B104" t="s">
        <v>615</v>
      </c>
      <c r="C104" t="s">
        <v>616</v>
      </c>
      <c r="D104" s="278" t="str">
        <f t="shared" si="1"/>
        <v>-</v>
      </c>
      <c r="E104" s="278" t="s">
        <v>7694</v>
      </c>
      <c r="F104" s="278" t="s">
        <v>7694</v>
      </c>
      <c r="G104" s="278" t="s">
        <v>7694</v>
      </c>
      <c r="H104" s="278" t="s">
        <v>7694</v>
      </c>
      <c r="I104" s="278" t="s">
        <v>7694</v>
      </c>
      <c r="J104" s="278" t="s">
        <v>7694</v>
      </c>
      <c r="K104" s="278" t="s">
        <v>7694</v>
      </c>
      <c r="L104" s="278" t="s">
        <v>7694</v>
      </c>
      <c r="M104" s="278" t="s">
        <v>7694</v>
      </c>
      <c r="N104" s="278" t="s">
        <v>7694</v>
      </c>
      <c r="O104" s="278" t="s">
        <v>7694</v>
      </c>
      <c r="P104" s="278" t="s">
        <v>7694</v>
      </c>
      <c r="Q104" s="278" t="s">
        <v>7694</v>
      </c>
      <c r="R104" s="278" t="s">
        <v>7694</v>
      </c>
      <c r="S104" s="278" t="s">
        <v>7694</v>
      </c>
      <c r="T104" s="278" t="s">
        <v>7694</v>
      </c>
      <c r="U104" s="278" t="s">
        <v>7694</v>
      </c>
      <c r="V104" s="278" t="s">
        <v>7694</v>
      </c>
      <c r="W104" s="278" t="s">
        <v>7694</v>
      </c>
      <c r="X104" s="278" t="s">
        <v>7694</v>
      </c>
      <c r="Y104" s="278" t="s">
        <v>7694</v>
      </c>
      <c r="Z104" s="278" t="s">
        <v>7694</v>
      </c>
      <c r="AA104" s="278" t="s">
        <v>7694</v>
      </c>
      <c r="AB104" s="278" t="s">
        <v>7694</v>
      </c>
      <c r="AC104" s="278" t="s">
        <v>7694</v>
      </c>
      <c r="AD104" s="278" t="s">
        <v>7694</v>
      </c>
      <c r="AE104" s="278" t="s">
        <v>7694</v>
      </c>
      <c r="AF104" s="278" t="s">
        <v>7694</v>
      </c>
      <c r="AG104" s="278" t="s">
        <v>7694</v>
      </c>
      <c r="AH104" s="278" t="s">
        <v>7694</v>
      </c>
      <c r="AI104" s="278" t="s">
        <v>7694</v>
      </c>
      <c r="AJ104" s="278" t="s">
        <v>7694</v>
      </c>
      <c r="AK104" s="278" t="s">
        <v>7694</v>
      </c>
      <c r="AL104" s="278" t="s">
        <v>7694</v>
      </c>
      <c r="AM104" s="278" t="s">
        <v>7694</v>
      </c>
      <c r="AN104" s="278" t="s">
        <v>7694</v>
      </c>
      <c r="AO104" s="278" t="str">
        <f>_xlfn.IFNA(VLOOKUP(C104,'INFORM Severity - hidden'!$C$5:$G$155,5,FALSE),"-")</f>
        <v>x</v>
      </c>
    </row>
    <row r="105" spans="1:41" x14ac:dyDescent="0.25">
      <c r="A105" t="s">
        <v>1203</v>
      </c>
      <c r="B105" t="s">
        <v>6498</v>
      </c>
      <c r="C105" t="s">
        <v>6499</v>
      </c>
      <c r="D105" s="278" t="str">
        <f t="shared" si="1"/>
        <v>-</v>
      </c>
      <c r="E105" s="278" t="s">
        <v>7694</v>
      </c>
      <c r="F105" s="278">
        <v>2.8</v>
      </c>
      <c r="G105" s="278">
        <v>2.8</v>
      </c>
      <c r="H105" s="278">
        <v>2.9</v>
      </c>
      <c r="I105" s="278">
        <v>2.9</v>
      </c>
      <c r="J105" s="278" t="s">
        <v>7694</v>
      </c>
      <c r="K105" s="278" t="s">
        <v>7694</v>
      </c>
      <c r="L105" s="278" t="s">
        <v>7694</v>
      </c>
      <c r="M105" s="278" t="s">
        <v>7694</v>
      </c>
      <c r="N105" s="278" t="s">
        <v>7694</v>
      </c>
      <c r="O105" s="278" t="s">
        <v>7694</v>
      </c>
      <c r="P105" s="278" t="s">
        <v>7694</v>
      </c>
      <c r="Q105" s="278" t="s">
        <v>7694</v>
      </c>
      <c r="R105" s="278" t="s">
        <v>7694</v>
      </c>
      <c r="S105" s="278" t="s">
        <v>7694</v>
      </c>
      <c r="T105" s="278" t="s">
        <v>7694</v>
      </c>
      <c r="U105" s="278" t="s">
        <v>7694</v>
      </c>
      <c r="V105" s="278" t="s">
        <v>7694</v>
      </c>
      <c r="W105" s="278" t="s">
        <v>7694</v>
      </c>
      <c r="X105" s="278" t="s">
        <v>7694</v>
      </c>
      <c r="Y105" s="278" t="s">
        <v>7694</v>
      </c>
      <c r="Z105" s="278" t="s">
        <v>7694</v>
      </c>
      <c r="AA105" s="278" t="s">
        <v>7694</v>
      </c>
      <c r="AB105" s="278" t="s">
        <v>7694</v>
      </c>
      <c r="AC105" s="278" t="s">
        <v>7694</v>
      </c>
      <c r="AD105" s="278" t="s">
        <v>7694</v>
      </c>
      <c r="AE105" s="278" t="s">
        <v>7694</v>
      </c>
      <c r="AF105" s="278" t="s">
        <v>7694</v>
      </c>
      <c r="AG105" s="278" t="s">
        <v>7694</v>
      </c>
      <c r="AH105" s="278" t="s">
        <v>7694</v>
      </c>
      <c r="AI105" s="278" t="s">
        <v>7694</v>
      </c>
      <c r="AJ105" s="278" t="s">
        <v>7694</v>
      </c>
      <c r="AK105" s="278" t="s">
        <v>7694</v>
      </c>
      <c r="AL105" s="278" t="s">
        <v>7694</v>
      </c>
      <c r="AM105" s="278" t="s">
        <v>7694</v>
      </c>
      <c r="AN105" s="278" t="s">
        <v>7694</v>
      </c>
      <c r="AO105" s="278">
        <f>_xlfn.IFNA(VLOOKUP(C105,'INFORM Severity - hidden'!$C$5:$G$155,5,FALSE),"-")</f>
        <v>2.7</v>
      </c>
    </row>
    <row r="106" spans="1:41" x14ac:dyDescent="0.25">
      <c r="A106" t="s">
        <v>1203</v>
      </c>
      <c r="B106" t="s">
        <v>1201</v>
      </c>
      <c r="C106" t="s">
        <v>1202</v>
      </c>
      <c r="D106" s="278" t="str">
        <f t="shared" si="1"/>
        <v>Increasing</v>
      </c>
      <c r="E106" s="278" t="s">
        <v>7694</v>
      </c>
      <c r="F106" s="278">
        <v>3</v>
      </c>
      <c r="G106" s="278">
        <v>3</v>
      </c>
      <c r="H106" s="278">
        <v>2.9</v>
      </c>
      <c r="I106" s="278">
        <v>2.9</v>
      </c>
      <c r="J106" s="278">
        <v>2.9</v>
      </c>
      <c r="K106" s="278">
        <v>2.8</v>
      </c>
      <c r="L106" s="278">
        <v>2.8</v>
      </c>
      <c r="M106" s="278">
        <v>2.6</v>
      </c>
      <c r="N106" s="278">
        <v>2.4</v>
      </c>
      <c r="O106" s="278">
        <v>2.4</v>
      </c>
      <c r="P106" s="278">
        <v>2.4</v>
      </c>
      <c r="Q106" s="278">
        <v>2.7</v>
      </c>
      <c r="R106" s="278">
        <v>2.7</v>
      </c>
      <c r="S106" s="278">
        <v>2.7</v>
      </c>
      <c r="T106" s="278">
        <v>2.7</v>
      </c>
      <c r="U106" s="278">
        <v>2.6</v>
      </c>
      <c r="V106" s="278">
        <v>2.6</v>
      </c>
      <c r="W106" s="278">
        <v>2.6</v>
      </c>
      <c r="X106" s="278">
        <v>2.6</v>
      </c>
      <c r="Y106" s="278">
        <v>2.6</v>
      </c>
      <c r="Z106" s="278">
        <v>2.5</v>
      </c>
      <c r="AA106" s="278">
        <v>2.5</v>
      </c>
      <c r="AB106" s="278">
        <v>2.5</v>
      </c>
      <c r="AC106" s="278">
        <v>3</v>
      </c>
      <c r="AD106" s="278">
        <v>3</v>
      </c>
      <c r="AE106" s="278">
        <v>3</v>
      </c>
      <c r="AF106" s="278">
        <v>3</v>
      </c>
      <c r="AG106" s="278">
        <v>3.1</v>
      </c>
      <c r="AH106" s="278">
        <v>3.1</v>
      </c>
      <c r="AI106" s="278">
        <v>2.8</v>
      </c>
      <c r="AJ106" s="278">
        <v>2.8</v>
      </c>
      <c r="AK106" s="278">
        <v>2.8</v>
      </c>
      <c r="AL106" s="278">
        <v>2.8</v>
      </c>
      <c r="AM106" s="278">
        <v>2.9</v>
      </c>
      <c r="AN106" s="278">
        <v>2.8</v>
      </c>
      <c r="AO106" s="278">
        <f>_xlfn.IFNA(VLOOKUP(C106,'INFORM Severity - hidden'!$C$5:$G$155,5,FALSE),"-")</f>
        <v>2.9</v>
      </c>
    </row>
    <row r="107" spans="1:41" x14ac:dyDescent="0.25">
      <c r="A107"/>
      <c r="B107"/>
      <c r="C107" t="s">
        <v>7741</v>
      </c>
      <c r="D107" s="278" t="str">
        <f t="shared" si="1"/>
        <v>-</v>
      </c>
      <c r="E107" s="278" t="s">
        <v>7694</v>
      </c>
      <c r="F107" s="278">
        <v>1.7</v>
      </c>
      <c r="G107" s="278">
        <v>1.8</v>
      </c>
      <c r="H107" s="278">
        <v>2.2999999999999998</v>
      </c>
      <c r="I107" s="278">
        <v>2.4</v>
      </c>
      <c r="J107" s="278" t="s">
        <v>7694</v>
      </c>
      <c r="K107" s="278" t="s">
        <v>7694</v>
      </c>
      <c r="L107" s="278" t="s">
        <v>7694</v>
      </c>
      <c r="M107" s="278" t="s">
        <v>7694</v>
      </c>
      <c r="N107" s="278" t="s">
        <v>7694</v>
      </c>
      <c r="O107" s="278" t="s">
        <v>7694</v>
      </c>
      <c r="P107" s="278" t="s">
        <v>7694</v>
      </c>
      <c r="Q107" s="278" t="s">
        <v>7694</v>
      </c>
      <c r="R107" s="278" t="s">
        <v>7694</v>
      </c>
      <c r="S107" s="278" t="s">
        <v>7694</v>
      </c>
      <c r="T107" s="278" t="s">
        <v>7694</v>
      </c>
      <c r="U107" s="278" t="s">
        <v>7694</v>
      </c>
      <c r="V107" s="278" t="s">
        <v>7694</v>
      </c>
      <c r="W107" s="278" t="s">
        <v>7694</v>
      </c>
      <c r="X107" s="278" t="s">
        <v>7694</v>
      </c>
      <c r="Y107" s="278" t="s">
        <v>7694</v>
      </c>
      <c r="Z107" s="278" t="s">
        <v>7694</v>
      </c>
      <c r="AA107" s="278" t="s">
        <v>7694</v>
      </c>
      <c r="AB107" s="278" t="s">
        <v>7694</v>
      </c>
      <c r="AC107" s="278" t="s">
        <v>7694</v>
      </c>
      <c r="AD107" s="278" t="s">
        <v>7694</v>
      </c>
      <c r="AE107" s="278" t="s">
        <v>7694</v>
      </c>
      <c r="AF107" s="278" t="s">
        <v>7694</v>
      </c>
      <c r="AG107" s="278" t="s">
        <v>7694</v>
      </c>
      <c r="AH107" s="278" t="s">
        <v>7694</v>
      </c>
      <c r="AI107" s="278" t="s">
        <v>7694</v>
      </c>
      <c r="AJ107" s="278" t="s">
        <v>7694</v>
      </c>
      <c r="AK107" s="278" t="s">
        <v>7694</v>
      </c>
      <c r="AL107" s="278" t="s">
        <v>7694</v>
      </c>
      <c r="AM107" s="278" t="s">
        <v>7694</v>
      </c>
      <c r="AN107" s="278" t="s">
        <v>7694</v>
      </c>
      <c r="AO107" s="278" t="str">
        <f>_xlfn.IFNA(VLOOKUP(C107,'INFORM Severity - hidden'!$C$5:$G$155,5,FALSE),"-")</f>
        <v>-</v>
      </c>
    </row>
    <row r="108" spans="1:41" x14ac:dyDescent="0.25">
      <c r="A108"/>
      <c r="B108"/>
      <c r="C108" t="s">
        <v>7742</v>
      </c>
      <c r="D108" s="278" t="str">
        <f t="shared" si="1"/>
        <v>-</v>
      </c>
      <c r="E108" s="278" t="s">
        <v>7694</v>
      </c>
      <c r="F108" s="278" t="s">
        <v>7694</v>
      </c>
      <c r="G108" s="278" t="s">
        <v>7694</v>
      </c>
      <c r="H108" s="278" t="s">
        <v>7694</v>
      </c>
      <c r="I108" s="278" t="s">
        <v>7694</v>
      </c>
      <c r="J108" s="278" t="s">
        <v>7694</v>
      </c>
      <c r="K108" s="278" t="s">
        <v>7694</v>
      </c>
      <c r="L108" s="278" t="s">
        <v>7694</v>
      </c>
      <c r="M108" s="278" t="s">
        <v>7694</v>
      </c>
      <c r="N108" s="278" t="s">
        <v>7694</v>
      </c>
      <c r="O108" s="278" t="s">
        <v>7694</v>
      </c>
      <c r="P108" s="278" t="s">
        <v>7694</v>
      </c>
      <c r="Q108" s="278" t="s">
        <v>7694</v>
      </c>
      <c r="R108" s="278">
        <v>1.2</v>
      </c>
      <c r="S108" s="278">
        <v>1.3</v>
      </c>
      <c r="T108" s="278">
        <v>1.3</v>
      </c>
      <c r="U108" s="278">
        <v>1.3</v>
      </c>
      <c r="V108" s="278">
        <v>1.3</v>
      </c>
      <c r="W108" s="278">
        <v>1.3</v>
      </c>
      <c r="X108" s="278">
        <v>1.3</v>
      </c>
      <c r="Y108" s="278">
        <v>1.3</v>
      </c>
      <c r="Z108" s="278">
        <v>1.3</v>
      </c>
      <c r="AA108" s="278">
        <v>1.1000000000000001</v>
      </c>
      <c r="AB108" s="278">
        <v>1.1000000000000001</v>
      </c>
      <c r="AC108" s="278" t="s">
        <v>7694</v>
      </c>
      <c r="AD108" s="278" t="s">
        <v>7694</v>
      </c>
      <c r="AE108" s="278" t="s">
        <v>7694</v>
      </c>
      <c r="AF108" s="278" t="s">
        <v>7694</v>
      </c>
      <c r="AG108" s="278" t="s">
        <v>7694</v>
      </c>
      <c r="AH108" s="278" t="s">
        <v>7694</v>
      </c>
      <c r="AI108" s="278" t="s">
        <v>7694</v>
      </c>
      <c r="AJ108" s="278" t="s">
        <v>7694</v>
      </c>
      <c r="AK108" s="278" t="s">
        <v>7694</v>
      </c>
      <c r="AL108" s="278" t="s">
        <v>7694</v>
      </c>
      <c r="AM108" s="278" t="s">
        <v>7694</v>
      </c>
      <c r="AN108" s="278" t="s">
        <v>7694</v>
      </c>
      <c r="AO108" s="278" t="str">
        <f>_xlfn.IFNA(VLOOKUP(C108,'INFORM Severity - hidden'!$C$5:$G$155,5,FALSE),"-")</f>
        <v>-</v>
      </c>
    </row>
    <row r="109" spans="1:41" x14ac:dyDescent="0.25">
      <c r="A109"/>
      <c r="B109"/>
      <c r="C109" t="s">
        <v>7743</v>
      </c>
      <c r="D109" s="278" t="str">
        <f t="shared" si="1"/>
        <v>-</v>
      </c>
      <c r="E109" s="278" t="s">
        <v>7694</v>
      </c>
      <c r="F109" s="278" t="s">
        <v>7694</v>
      </c>
      <c r="G109" s="278" t="s">
        <v>7694</v>
      </c>
      <c r="H109" s="278" t="s">
        <v>7694</v>
      </c>
      <c r="I109" s="278" t="s">
        <v>7694</v>
      </c>
      <c r="J109" s="278" t="s">
        <v>7694</v>
      </c>
      <c r="K109" s="278" t="s">
        <v>7694</v>
      </c>
      <c r="L109" s="278" t="s">
        <v>7694</v>
      </c>
      <c r="M109" s="278" t="s">
        <v>7694</v>
      </c>
      <c r="N109" s="278" t="s">
        <v>7694</v>
      </c>
      <c r="O109" s="278" t="s">
        <v>7694</v>
      </c>
      <c r="P109" s="278" t="s">
        <v>7694</v>
      </c>
      <c r="Q109" s="278" t="s">
        <v>7694</v>
      </c>
      <c r="R109" s="278">
        <v>2.5</v>
      </c>
      <c r="S109" s="278">
        <v>2.5</v>
      </c>
      <c r="T109" s="278">
        <v>2.5</v>
      </c>
      <c r="U109" s="278">
        <v>2.5</v>
      </c>
      <c r="V109" s="278">
        <v>2.6</v>
      </c>
      <c r="W109" s="278">
        <v>2.6</v>
      </c>
      <c r="X109" s="278">
        <v>2.6</v>
      </c>
      <c r="Y109" s="278">
        <v>2.6</v>
      </c>
      <c r="Z109" s="278">
        <v>2.6</v>
      </c>
      <c r="AA109" s="278">
        <v>2.5</v>
      </c>
      <c r="AB109" s="278">
        <v>2.5</v>
      </c>
      <c r="AC109" s="278" t="s">
        <v>7694</v>
      </c>
      <c r="AD109" s="278" t="s">
        <v>7694</v>
      </c>
      <c r="AE109" s="278" t="s">
        <v>7694</v>
      </c>
      <c r="AF109" s="278" t="s">
        <v>7694</v>
      </c>
      <c r="AG109" s="278" t="s">
        <v>7694</v>
      </c>
      <c r="AH109" s="278" t="s">
        <v>7694</v>
      </c>
      <c r="AI109" s="278" t="s">
        <v>7694</v>
      </c>
      <c r="AJ109" s="278" t="s">
        <v>7694</v>
      </c>
      <c r="AK109" s="278" t="s">
        <v>7694</v>
      </c>
      <c r="AL109" s="278" t="s">
        <v>7694</v>
      </c>
      <c r="AM109" s="278" t="s">
        <v>7694</v>
      </c>
      <c r="AN109" s="278" t="s">
        <v>7694</v>
      </c>
      <c r="AO109" s="278" t="str">
        <f>_xlfn.IFNA(VLOOKUP(C109,'INFORM Severity - hidden'!$C$5:$G$155,5,FALSE),"-")</f>
        <v>-</v>
      </c>
    </row>
    <row r="110" spans="1:41" x14ac:dyDescent="0.25">
      <c r="A110" t="s">
        <v>1203</v>
      </c>
      <c r="B110" t="s">
        <v>6458</v>
      </c>
      <c r="C110" t="s">
        <v>6459</v>
      </c>
      <c r="D110" s="278" t="str">
        <f t="shared" si="1"/>
        <v>-</v>
      </c>
      <c r="E110" s="278" t="s">
        <v>7694</v>
      </c>
      <c r="F110" s="278" t="s">
        <v>7694</v>
      </c>
      <c r="G110" s="278" t="s">
        <v>7694</v>
      </c>
      <c r="H110" s="278" t="s">
        <v>7694</v>
      </c>
      <c r="I110" s="278" t="s">
        <v>7694</v>
      </c>
      <c r="J110" s="278" t="s">
        <v>7694</v>
      </c>
      <c r="K110" s="278" t="s">
        <v>7694</v>
      </c>
      <c r="L110" s="278" t="s">
        <v>7694</v>
      </c>
      <c r="M110" s="278" t="s">
        <v>7694</v>
      </c>
      <c r="N110" s="278" t="s">
        <v>7694</v>
      </c>
      <c r="O110" s="278" t="s">
        <v>7694</v>
      </c>
      <c r="P110" s="278" t="s">
        <v>7694</v>
      </c>
      <c r="Q110" s="278" t="s">
        <v>7694</v>
      </c>
      <c r="R110" s="278" t="s">
        <v>7694</v>
      </c>
      <c r="S110" s="278" t="s">
        <v>7694</v>
      </c>
      <c r="T110" s="278" t="s">
        <v>7694</v>
      </c>
      <c r="U110" s="278" t="s">
        <v>7694</v>
      </c>
      <c r="V110" s="278" t="s">
        <v>7694</v>
      </c>
      <c r="W110" s="278" t="s">
        <v>7694</v>
      </c>
      <c r="X110" s="278" t="s">
        <v>7694</v>
      </c>
      <c r="Y110" s="278" t="s">
        <v>7694</v>
      </c>
      <c r="Z110" s="278" t="s">
        <v>7694</v>
      </c>
      <c r="AA110" s="278" t="s">
        <v>7694</v>
      </c>
      <c r="AB110" s="278" t="s">
        <v>7694</v>
      </c>
      <c r="AC110" s="278" t="s">
        <v>7694</v>
      </c>
      <c r="AD110" s="278" t="s">
        <v>7694</v>
      </c>
      <c r="AE110" s="278" t="s">
        <v>7694</v>
      </c>
      <c r="AF110" s="278" t="s">
        <v>7694</v>
      </c>
      <c r="AG110" s="278" t="s">
        <v>7694</v>
      </c>
      <c r="AH110" s="278" t="s">
        <v>7694</v>
      </c>
      <c r="AI110" s="278" t="s">
        <v>7694</v>
      </c>
      <c r="AJ110" s="278" t="s">
        <v>7694</v>
      </c>
      <c r="AK110" s="278" t="s">
        <v>7694</v>
      </c>
      <c r="AL110" s="278" t="s">
        <v>7694</v>
      </c>
      <c r="AM110" s="278" t="s">
        <v>7694</v>
      </c>
      <c r="AN110" s="278" t="s">
        <v>7694</v>
      </c>
      <c r="AO110" s="278">
        <f>_xlfn.IFNA(VLOOKUP(C110,'INFORM Severity - hidden'!$C$5:$G$155,5,FALSE),"-")</f>
        <v>1.7</v>
      </c>
    </row>
    <row r="111" spans="1:41" x14ac:dyDescent="0.25">
      <c r="A111" t="s">
        <v>1424</v>
      </c>
      <c r="B111" t="s">
        <v>1422</v>
      </c>
      <c r="C111" t="s">
        <v>1423</v>
      </c>
      <c r="D111" s="278" t="str">
        <f t="shared" si="1"/>
        <v>-</v>
      </c>
      <c r="E111" s="278" t="s">
        <v>7694</v>
      </c>
      <c r="F111" s="278" t="s">
        <v>7694</v>
      </c>
      <c r="G111" s="278" t="s">
        <v>7694</v>
      </c>
      <c r="H111" s="278" t="s">
        <v>7694</v>
      </c>
      <c r="I111" s="278" t="s">
        <v>7694</v>
      </c>
      <c r="J111" s="278" t="s">
        <v>7694</v>
      </c>
      <c r="K111" s="278" t="s">
        <v>7694</v>
      </c>
      <c r="L111" s="278" t="s">
        <v>7694</v>
      </c>
      <c r="M111" s="278" t="s">
        <v>7694</v>
      </c>
      <c r="N111" s="278" t="s">
        <v>7694</v>
      </c>
      <c r="O111" s="278" t="s">
        <v>7694</v>
      </c>
      <c r="P111" s="278" t="s">
        <v>7694</v>
      </c>
      <c r="Q111" s="278" t="s">
        <v>7694</v>
      </c>
      <c r="R111" s="278" t="s">
        <v>7694</v>
      </c>
      <c r="S111" s="278" t="s">
        <v>7694</v>
      </c>
      <c r="T111" s="278" t="s">
        <v>7694</v>
      </c>
      <c r="U111" s="278" t="s">
        <v>7694</v>
      </c>
      <c r="V111" s="278" t="s">
        <v>7694</v>
      </c>
      <c r="W111" s="278" t="s">
        <v>7694</v>
      </c>
      <c r="X111" s="278" t="s">
        <v>7694</v>
      </c>
      <c r="Y111" s="278" t="s">
        <v>7694</v>
      </c>
      <c r="Z111" s="278" t="s">
        <v>7694</v>
      </c>
      <c r="AA111" s="278" t="s">
        <v>7694</v>
      </c>
      <c r="AB111" s="278" t="s">
        <v>7694</v>
      </c>
      <c r="AC111" s="278" t="s">
        <v>7694</v>
      </c>
      <c r="AD111" s="278" t="s">
        <v>7694</v>
      </c>
      <c r="AE111" s="278" t="s">
        <v>7694</v>
      </c>
      <c r="AF111" s="278" t="s">
        <v>7694</v>
      </c>
      <c r="AG111" s="278" t="s">
        <v>7694</v>
      </c>
      <c r="AH111" s="278" t="s">
        <v>7694</v>
      </c>
      <c r="AI111" s="278" t="s">
        <v>7694</v>
      </c>
      <c r="AJ111" s="278" t="s">
        <v>7694</v>
      </c>
      <c r="AK111" s="278" t="s">
        <v>7694</v>
      </c>
      <c r="AL111" s="278" t="s">
        <v>7694</v>
      </c>
      <c r="AM111" s="278" t="s">
        <v>7694</v>
      </c>
      <c r="AN111" s="278" t="s">
        <v>7694</v>
      </c>
      <c r="AO111" s="278" t="str">
        <f>_xlfn.IFNA(VLOOKUP(C111,'INFORM Severity - hidden'!$C$5:$G$155,5,FALSE),"-")</f>
        <v>x</v>
      </c>
    </row>
    <row r="112" spans="1:41" x14ac:dyDescent="0.25">
      <c r="A112" t="s">
        <v>1424</v>
      </c>
      <c r="B112" t="s">
        <v>1432</v>
      </c>
      <c r="C112" t="s">
        <v>1433</v>
      </c>
      <c r="D112" s="278" t="str">
        <f t="shared" si="1"/>
        <v>-</v>
      </c>
      <c r="E112" s="278" t="s">
        <v>7694</v>
      </c>
      <c r="F112" s="278" t="s">
        <v>7694</v>
      </c>
      <c r="G112" s="278" t="s">
        <v>7694</v>
      </c>
      <c r="H112" s="278" t="s">
        <v>7694</v>
      </c>
      <c r="I112" s="278" t="s">
        <v>7694</v>
      </c>
      <c r="J112" s="278" t="s">
        <v>7694</v>
      </c>
      <c r="K112" s="278" t="s">
        <v>7694</v>
      </c>
      <c r="L112" s="278" t="s">
        <v>7694</v>
      </c>
      <c r="M112" s="278" t="s">
        <v>7694</v>
      </c>
      <c r="N112" s="278" t="s">
        <v>7694</v>
      </c>
      <c r="O112" s="278" t="s">
        <v>7694</v>
      </c>
      <c r="P112" s="278" t="s">
        <v>7694</v>
      </c>
      <c r="Q112" s="278" t="s">
        <v>7694</v>
      </c>
      <c r="R112" s="278" t="s">
        <v>7694</v>
      </c>
      <c r="S112" s="278" t="s">
        <v>7694</v>
      </c>
      <c r="T112" s="278" t="s">
        <v>7694</v>
      </c>
      <c r="U112" s="278" t="s">
        <v>7694</v>
      </c>
      <c r="V112" s="278" t="s">
        <v>7694</v>
      </c>
      <c r="W112" s="278" t="s">
        <v>7694</v>
      </c>
      <c r="X112" s="278" t="s">
        <v>7694</v>
      </c>
      <c r="Y112" s="278" t="s">
        <v>7694</v>
      </c>
      <c r="Z112" s="278" t="s">
        <v>7694</v>
      </c>
      <c r="AA112" s="278" t="s">
        <v>7694</v>
      </c>
      <c r="AB112" s="278" t="s">
        <v>7694</v>
      </c>
      <c r="AC112" s="278" t="s">
        <v>7694</v>
      </c>
      <c r="AD112" s="278" t="s">
        <v>7694</v>
      </c>
      <c r="AE112" s="278" t="s">
        <v>7694</v>
      </c>
      <c r="AF112" s="278" t="s">
        <v>7694</v>
      </c>
      <c r="AG112" s="278" t="s">
        <v>7694</v>
      </c>
      <c r="AH112" s="278" t="s">
        <v>7694</v>
      </c>
      <c r="AI112" s="278" t="s">
        <v>7694</v>
      </c>
      <c r="AJ112" s="278" t="s">
        <v>7694</v>
      </c>
      <c r="AK112" s="278" t="s">
        <v>7694</v>
      </c>
      <c r="AL112" s="278" t="s">
        <v>7694</v>
      </c>
      <c r="AM112" s="278" t="s">
        <v>7694</v>
      </c>
      <c r="AN112" s="278" t="s">
        <v>7694</v>
      </c>
      <c r="AO112" s="278" t="str">
        <f>_xlfn.IFNA(VLOOKUP(C112,'INFORM Severity - hidden'!$C$5:$G$155,5,FALSE),"-")</f>
        <v>x</v>
      </c>
    </row>
    <row r="113" spans="1:41" x14ac:dyDescent="0.25">
      <c r="A113" t="s">
        <v>1424</v>
      </c>
      <c r="B113" t="s">
        <v>1441</v>
      </c>
      <c r="C113" t="s">
        <v>1442</v>
      </c>
      <c r="D113" s="278" t="str">
        <f t="shared" si="1"/>
        <v>-</v>
      </c>
      <c r="E113" s="278" t="s">
        <v>7694</v>
      </c>
      <c r="F113" s="278" t="s">
        <v>7694</v>
      </c>
      <c r="G113" s="278" t="s">
        <v>7694</v>
      </c>
      <c r="H113" s="278" t="s">
        <v>7694</v>
      </c>
      <c r="I113" s="278" t="s">
        <v>7694</v>
      </c>
      <c r="J113" s="278" t="s">
        <v>7694</v>
      </c>
      <c r="K113" s="278" t="s">
        <v>7694</v>
      </c>
      <c r="L113" s="278" t="s">
        <v>7694</v>
      </c>
      <c r="M113" s="278" t="s">
        <v>7694</v>
      </c>
      <c r="N113" s="278" t="s">
        <v>7694</v>
      </c>
      <c r="O113" s="278" t="s">
        <v>7694</v>
      </c>
      <c r="P113" s="278" t="s">
        <v>7694</v>
      </c>
      <c r="Q113" s="278" t="s">
        <v>7694</v>
      </c>
      <c r="R113" s="278" t="s">
        <v>7694</v>
      </c>
      <c r="S113" s="278" t="s">
        <v>7694</v>
      </c>
      <c r="T113" s="278" t="s">
        <v>7694</v>
      </c>
      <c r="U113" s="278" t="s">
        <v>7694</v>
      </c>
      <c r="V113" s="278" t="s">
        <v>7694</v>
      </c>
      <c r="W113" s="278" t="s">
        <v>7694</v>
      </c>
      <c r="X113" s="278" t="s">
        <v>7694</v>
      </c>
      <c r="Y113" s="278" t="s">
        <v>7694</v>
      </c>
      <c r="Z113" s="278" t="s">
        <v>7694</v>
      </c>
      <c r="AA113" s="278" t="s">
        <v>7694</v>
      </c>
      <c r="AB113" s="278" t="s">
        <v>7694</v>
      </c>
      <c r="AC113" s="278" t="s">
        <v>7694</v>
      </c>
      <c r="AD113" s="278" t="s">
        <v>7694</v>
      </c>
      <c r="AE113" s="278" t="s">
        <v>7694</v>
      </c>
      <c r="AF113" s="278" t="s">
        <v>7694</v>
      </c>
      <c r="AG113" s="278" t="s">
        <v>7694</v>
      </c>
      <c r="AH113" s="278" t="s">
        <v>7694</v>
      </c>
      <c r="AI113" s="278" t="s">
        <v>7694</v>
      </c>
      <c r="AJ113" s="278" t="s">
        <v>7694</v>
      </c>
      <c r="AK113" s="278" t="s">
        <v>7694</v>
      </c>
      <c r="AL113" s="278" t="s">
        <v>7694</v>
      </c>
      <c r="AM113" s="278" t="s">
        <v>7694</v>
      </c>
      <c r="AN113" s="278" t="s">
        <v>7694</v>
      </c>
      <c r="AO113" s="278" t="str">
        <f>_xlfn.IFNA(VLOOKUP(C113,'INFORM Severity - hidden'!$C$5:$G$155,5,FALSE),"-")</f>
        <v>x</v>
      </c>
    </row>
    <row r="114" spans="1:41" x14ac:dyDescent="0.25">
      <c r="A114"/>
      <c r="B114"/>
      <c r="C114" t="s">
        <v>7744</v>
      </c>
      <c r="D114" s="278" t="str">
        <f t="shared" si="1"/>
        <v>-</v>
      </c>
      <c r="E114" s="278" t="s">
        <v>7694</v>
      </c>
      <c r="F114" s="278" t="s">
        <v>7694</v>
      </c>
      <c r="G114" s="278" t="s">
        <v>7694</v>
      </c>
      <c r="H114" s="278" t="s">
        <v>7694</v>
      </c>
      <c r="I114" s="278" t="s">
        <v>7694</v>
      </c>
      <c r="J114" s="278" t="s">
        <v>7694</v>
      </c>
      <c r="K114" s="278" t="s">
        <v>7694</v>
      </c>
      <c r="L114" s="278" t="s">
        <v>7694</v>
      </c>
      <c r="M114" s="278" t="s">
        <v>7694</v>
      </c>
      <c r="N114" s="278" t="s">
        <v>7694</v>
      </c>
      <c r="O114" s="278" t="s">
        <v>7694</v>
      </c>
      <c r="P114" s="278" t="s">
        <v>7694</v>
      </c>
      <c r="Q114" s="278" t="s">
        <v>7694</v>
      </c>
      <c r="R114" s="278" t="s">
        <v>7694</v>
      </c>
      <c r="S114" s="278" t="s">
        <v>7694</v>
      </c>
      <c r="T114" s="278" t="s">
        <v>7694</v>
      </c>
      <c r="U114" s="278" t="s">
        <v>7694</v>
      </c>
      <c r="V114" s="278" t="s">
        <v>7694</v>
      </c>
      <c r="W114" s="278" t="s">
        <v>7694</v>
      </c>
      <c r="X114" s="278" t="s">
        <v>7694</v>
      </c>
      <c r="Y114" s="278" t="s">
        <v>7694</v>
      </c>
      <c r="Z114" s="278" t="s">
        <v>7694</v>
      </c>
      <c r="AA114" s="278" t="s">
        <v>7694</v>
      </c>
      <c r="AB114" s="278">
        <v>1.7</v>
      </c>
      <c r="AC114" s="278">
        <v>1.7</v>
      </c>
      <c r="AD114" s="278">
        <v>1.7</v>
      </c>
      <c r="AE114" s="278" t="s">
        <v>7694</v>
      </c>
      <c r="AF114" s="278" t="s">
        <v>7694</v>
      </c>
      <c r="AG114" s="278" t="s">
        <v>7694</v>
      </c>
      <c r="AH114" s="278" t="s">
        <v>7694</v>
      </c>
      <c r="AI114" s="278" t="s">
        <v>7694</v>
      </c>
      <c r="AJ114" s="278" t="s">
        <v>7694</v>
      </c>
      <c r="AK114" s="278" t="s">
        <v>7694</v>
      </c>
      <c r="AL114" s="278" t="s">
        <v>7694</v>
      </c>
      <c r="AM114" s="278" t="s">
        <v>7694</v>
      </c>
      <c r="AN114" s="278" t="s">
        <v>7694</v>
      </c>
      <c r="AO114" s="278" t="str">
        <f>_xlfn.IFNA(VLOOKUP(C114,'INFORM Severity - hidden'!$C$5:$G$155,5,FALSE),"-")</f>
        <v>-</v>
      </c>
    </row>
    <row r="115" spans="1:41" x14ac:dyDescent="0.25">
      <c r="A115" t="s">
        <v>12</v>
      </c>
      <c r="B115" t="s">
        <v>10</v>
      </c>
      <c r="C115" t="s">
        <v>11</v>
      </c>
      <c r="D115" s="278" t="str">
        <f t="shared" si="1"/>
        <v>Stable</v>
      </c>
      <c r="E115" s="278">
        <v>3.6</v>
      </c>
      <c r="F115" s="278">
        <v>3.8</v>
      </c>
      <c r="G115" s="278">
        <v>3.8</v>
      </c>
      <c r="H115" s="278">
        <v>3.6</v>
      </c>
      <c r="I115" s="278">
        <v>3.6</v>
      </c>
      <c r="J115" s="278">
        <v>3.6</v>
      </c>
      <c r="K115" s="278">
        <v>3.6</v>
      </c>
      <c r="L115" s="278">
        <v>3.7</v>
      </c>
      <c r="M115" s="278">
        <v>3.7</v>
      </c>
      <c r="N115" s="278">
        <v>3.8</v>
      </c>
      <c r="O115" s="278">
        <v>3.8</v>
      </c>
      <c r="P115" s="278">
        <v>3.8</v>
      </c>
      <c r="Q115" s="278">
        <v>3.8</v>
      </c>
      <c r="R115" s="278">
        <v>3.8</v>
      </c>
      <c r="S115" s="278">
        <v>3.8</v>
      </c>
      <c r="T115" s="278">
        <v>3.8</v>
      </c>
      <c r="U115" s="278">
        <v>3.8</v>
      </c>
      <c r="V115" s="278">
        <v>3.8</v>
      </c>
      <c r="W115" s="278">
        <v>3.8</v>
      </c>
      <c r="X115" s="278">
        <v>3.8</v>
      </c>
      <c r="Y115" s="278">
        <v>3.8</v>
      </c>
      <c r="Z115" s="278">
        <v>3.8</v>
      </c>
      <c r="AA115" s="278">
        <v>3.8</v>
      </c>
      <c r="AB115" s="278">
        <v>3.8</v>
      </c>
      <c r="AC115" s="278">
        <v>3.8</v>
      </c>
      <c r="AD115" s="278">
        <v>3.8</v>
      </c>
      <c r="AE115" s="278">
        <v>4.0999999999999996</v>
      </c>
      <c r="AF115" s="278">
        <v>4.0999999999999996</v>
      </c>
      <c r="AG115" s="278">
        <v>4.0999999999999996</v>
      </c>
      <c r="AH115" s="278">
        <v>4.3</v>
      </c>
      <c r="AI115" s="278">
        <v>4.4000000000000004</v>
      </c>
      <c r="AJ115" s="278">
        <v>4.4000000000000004</v>
      </c>
      <c r="AK115" s="278">
        <v>4.4000000000000004</v>
      </c>
      <c r="AL115" s="278">
        <v>4.4000000000000004</v>
      </c>
      <c r="AM115" s="278">
        <v>4.4000000000000004</v>
      </c>
      <c r="AN115" s="278">
        <v>4.4000000000000004</v>
      </c>
      <c r="AO115" s="278">
        <f>_xlfn.IFNA(VLOOKUP(C115,'INFORM Severity - hidden'!$C$5:$G$155,5,FALSE),"-")</f>
        <v>4.4000000000000004</v>
      </c>
    </row>
    <row r="116" spans="1:41" x14ac:dyDescent="0.25">
      <c r="A116" t="s">
        <v>485</v>
      </c>
      <c r="B116" t="s">
        <v>1730</v>
      </c>
      <c r="C116" t="s">
        <v>1731</v>
      </c>
      <c r="D116" s="278" t="str">
        <f t="shared" si="1"/>
        <v>Increasing</v>
      </c>
      <c r="E116" s="278" t="s">
        <v>7694</v>
      </c>
      <c r="F116" s="278">
        <v>3.2</v>
      </c>
      <c r="G116" s="278">
        <v>3.2</v>
      </c>
      <c r="H116" s="278">
        <v>3.2</v>
      </c>
      <c r="I116" s="278">
        <v>3.3</v>
      </c>
      <c r="J116" s="278">
        <v>3.3</v>
      </c>
      <c r="K116" s="278">
        <v>3.3</v>
      </c>
      <c r="L116" s="278">
        <v>3.3</v>
      </c>
      <c r="M116" s="278">
        <v>3.3</v>
      </c>
      <c r="N116" s="278">
        <v>3.4</v>
      </c>
      <c r="O116" s="278">
        <v>3.4</v>
      </c>
      <c r="P116" s="278">
        <v>3.4</v>
      </c>
      <c r="Q116" s="278">
        <v>3.4</v>
      </c>
      <c r="R116" s="278">
        <v>3.4</v>
      </c>
      <c r="S116" s="278">
        <v>3.6</v>
      </c>
      <c r="T116" s="278">
        <v>3.6</v>
      </c>
      <c r="U116" s="278">
        <v>3.6</v>
      </c>
      <c r="V116" s="278">
        <v>3.6</v>
      </c>
      <c r="W116" s="278">
        <v>3.6</v>
      </c>
      <c r="X116" s="278">
        <v>3.5</v>
      </c>
      <c r="Y116" s="278">
        <v>3.5</v>
      </c>
      <c r="Z116" s="278">
        <v>3.5</v>
      </c>
      <c r="AA116" s="278">
        <v>3.5</v>
      </c>
      <c r="AB116" s="278">
        <v>3.5</v>
      </c>
      <c r="AC116" s="278">
        <v>3.5</v>
      </c>
      <c r="AD116" s="278">
        <v>3.7</v>
      </c>
      <c r="AE116" s="278">
        <v>3.7</v>
      </c>
      <c r="AF116" s="278">
        <v>3.7</v>
      </c>
      <c r="AG116" s="278">
        <v>3.7</v>
      </c>
      <c r="AH116" s="278">
        <v>3.7</v>
      </c>
      <c r="AI116" s="278">
        <v>4</v>
      </c>
      <c r="AJ116" s="278">
        <v>4</v>
      </c>
      <c r="AK116" s="278">
        <v>4</v>
      </c>
      <c r="AL116" s="278">
        <v>3.9</v>
      </c>
      <c r="AM116" s="278">
        <v>4</v>
      </c>
      <c r="AN116" s="278">
        <v>4</v>
      </c>
      <c r="AO116" s="278">
        <f>_xlfn.IFNA(VLOOKUP(C116,'INFORM Severity - hidden'!$C$5:$G$155,5,FALSE),"-")</f>
        <v>4.4000000000000004</v>
      </c>
    </row>
    <row r="117" spans="1:41" x14ac:dyDescent="0.25">
      <c r="A117" t="s">
        <v>485</v>
      </c>
      <c r="B117" t="s">
        <v>483</v>
      </c>
      <c r="C117" t="s">
        <v>484</v>
      </c>
      <c r="D117" s="278" t="str">
        <f t="shared" si="1"/>
        <v>Decreasing</v>
      </c>
      <c r="E117" s="278" t="s">
        <v>7694</v>
      </c>
      <c r="F117" s="278">
        <v>3.3</v>
      </c>
      <c r="G117" s="278">
        <v>3.3</v>
      </c>
      <c r="H117" s="278">
        <v>3.1</v>
      </c>
      <c r="I117" s="278">
        <v>3.2</v>
      </c>
      <c r="J117" s="278">
        <v>3.2</v>
      </c>
      <c r="K117" s="278">
        <v>3.2</v>
      </c>
      <c r="L117" s="278">
        <v>3.2</v>
      </c>
      <c r="M117" s="278">
        <v>3.2</v>
      </c>
      <c r="N117" s="278">
        <v>3.5</v>
      </c>
      <c r="O117" s="278">
        <v>3.5</v>
      </c>
      <c r="P117" s="278">
        <v>3.4</v>
      </c>
      <c r="Q117" s="278">
        <v>3.5</v>
      </c>
      <c r="R117" s="278">
        <v>3.5</v>
      </c>
      <c r="S117" s="278">
        <v>3.5</v>
      </c>
      <c r="T117" s="278">
        <v>3.5</v>
      </c>
      <c r="U117" s="278">
        <v>3.5</v>
      </c>
      <c r="V117" s="278">
        <v>3.5</v>
      </c>
      <c r="W117" s="278">
        <v>3.5</v>
      </c>
      <c r="X117" s="278">
        <v>3.5</v>
      </c>
      <c r="Y117" s="278">
        <v>3.5</v>
      </c>
      <c r="Z117" s="278">
        <v>3.5</v>
      </c>
      <c r="AA117" s="278">
        <v>3.5</v>
      </c>
      <c r="AB117" s="278">
        <v>3.5</v>
      </c>
      <c r="AC117" s="278">
        <v>3.5</v>
      </c>
      <c r="AD117" s="278">
        <v>3.5</v>
      </c>
      <c r="AE117" s="278">
        <v>3.5</v>
      </c>
      <c r="AF117" s="278">
        <v>3.5</v>
      </c>
      <c r="AG117" s="278">
        <v>3.5</v>
      </c>
      <c r="AH117" s="278">
        <v>3.6</v>
      </c>
      <c r="AI117" s="278">
        <v>3.7</v>
      </c>
      <c r="AJ117" s="278">
        <v>3.7</v>
      </c>
      <c r="AK117" s="278">
        <v>3.7</v>
      </c>
      <c r="AL117" s="278">
        <v>3.6</v>
      </c>
      <c r="AM117" s="278">
        <v>3.6</v>
      </c>
      <c r="AN117" s="278">
        <v>3.6</v>
      </c>
      <c r="AO117" s="278">
        <f>_xlfn.IFNA(VLOOKUP(C117,'INFORM Severity - hidden'!$C$5:$G$155,5,FALSE),"-")</f>
        <v>3.7</v>
      </c>
    </row>
    <row r="118" spans="1:41" x14ac:dyDescent="0.25">
      <c r="A118" t="s">
        <v>485</v>
      </c>
      <c r="B118" t="s">
        <v>491</v>
      </c>
      <c r="C118" t="s">
        <v>492</v>
      </c>
      <c r="D118" s="278" t="str">
        <f t="shared" si="1"/>
        <v>Increasing</v>
      </c>
      <c r="E118" s="278" t="s">
        <v>7694</v>
      </c>
      <c r="F118" s="278">
        <v>2.1</v>
      </c>
      <c r="G118" s="278">
        <v>2.1</v>
      </c>
      <c r="H118" s="278">
        <v>2.2999999999999998</v>
      </c>
      <c r="I118" s="278">
        <v>2.4</v>
      </c>
      <c r="J118" s="278">
        <v>2.2999999999999998</v>
      </c>
      <c r="K118" s="278">
        <v>2.2999999999999998</v>
      </c>
      <c r="L118" s="278">
        <v>2.2999999999999998</v>
      </c>
      <c r="M118" s="278">
        <v>2.2999999999999998</v>
      </c>
      <c r="N118" s="278">
        <v>2.7</v>
      </c>
      <c r="O118" s="278">
        <v>2.7</v>
      </c>
      <c r="P118" s="278">
        <v>2.7</v>
      </c>
      <c r="Q118" s="278">
        <v>2.7</v>
      </c>
      <c r="R118" s="278">
        <v>2.7</v>
      </c>
      <c r="S118" s="278">
        <v>2.6</v>
      </c>
      <c r="T118" s="278">
        <v>2.6</v>
      </c>
      <c r="U118" s="278">
        <v>2.6</v>
      </c>
      <c r="V118" s="278">
        <v>2.6</v>
      </c>
      <c r="W118" s="278">
        <v>2.6</v>
      </c>
      <c r="X118" s="278">
        <v>2.6</v>
      </c>
      <c r="Y118" s="278">
        <v>2.6</v>
      </c>
      <c r="Z118" s="278">
        <v>2.6</v>
      </c>
      <c r="AA118" s="278">
        <v>2.6</v>
      </c>
      <c r="AB118" s="278">
        <v>2.6</v>
      </c>
      <c r="AC118" s="278">
        <v>2.6</v>
      </c>
      <c r="AD118" s="278">
        <v>3.1</v>
      </c>
      <c r="AE118" s="278">
        <v>3.1</v>
      </c>
      <c r="AF118" s="278">
        <v>3.1</v>
      </c>
      <c r="AG118" s="278">
        <v>3.1</v>
      </c>
      <c r="AH118" s="278">
        <v>3.2</v>
      </c>
      <c r="AI118" s="278">
        <v>3.3</v>
      </c>
      <c r="AJ118" s="278">
        <v>3.3</v>
      </c>
      <c r="AK118" s="278">
        <v>3.3</v>
      </c>
      <c r="AL118" s="278">
        <v>3.2</v>
      </c>
      <c r="AM118" s="278">
        <v>3.2</v>
      </c>
      <c r="AN118" s="278">
        <v>3.3</v>
      </c>
      <c r="AO118" s="278">
        <f>_xlfn.IFNA(VLOOKUP(C118,'INFORM Severity - hidden'!$C$5:$G$155,5,FALSE),"-")</f>
        <v>3.9</v>
      </c>
    </row>
    <row r="119" spans="1:41" x14ac:dyDescent="0.25">
      <c r="A119" t="s">
        <v>485</v>
      </c>
      <c r="B119" t="s">
        <v>3139</v>
      </c>
      <c r="C119" t="s">
        <v>3140</v>
      </c>
      <c r="D119" s="278" t="str">
        <f t="shared" si="1"/>
        <v>Increasing</v>
      </c>
      <c r="E119" s="278" t="s">
        <v>7694</v>
      </c>
      <c r="F119" s="278" t="s">
        <v>7694</v>
      </c>
      <c r="G119" s="278" t="s">
        <v>7694</v>
      </c>
      <c r="H119" s="278" t="s">
        <v>7694</v>
      </c>
      <c r="I119" s="278" t="s">
        <v>7694</v>
      </c>
      <c r="J119" s="278" t="s">
        <v>7694</v>
      </c>
      <c r="K119" s="278" t="s">
        <v>7694</v>
      </c>
      <c r="L119" s="278" t="s">
        <v>7694</v>
      </c>
      <c r="M119" s="278" t="s">
        <v>7694</v>
      </c>
      <c r="N119" s="278" t="s">
        <v>7694</v>
      </c>
      <c r="O119" s="278" t="s">
        <v>7694</v>
      </c>
      <c r="P119" s="278" t="s">
        <v>7694</v>
      </c>
      <c r="Q119" s="278" t="s">
        <v>7694</v>
      </c>
      <c r="R119" s="278" t="s">
        <v>7694</v>
      </c>
      <c r="S119" s="278" t="s">
        <v>7694</v>
      </c>
      <c r="T119" s="278" t="s">
        <v>7694</v>
      </c>
      <c r="U119" s="278" t="s">
        <v>7694</v>
      </c>
      <c r="V119" s="278" t="s">
        <v>7694</v>
      </c>
      <c r="W119" s="278" t="s">
        <v>7694</v>
      </c>
      <c r="X119" s="278" t="s">
        <v>7694</v>
      </c>
      <c r="Y119" s="278" t="s">
        <v>7694</v>
      </c>
      <c r="Z119" s="278" t="s">
        <v>7694</v>
      </c>
      <c r="AA119" s="278" t="s">
        <v>7694</v>
      </c>
      <c r="AB119" s="278" t="s">
        <v>7694</v>
      </c>
      <c r="AC119" s="278" t="s">
        <v>7694</v>
      </c>
      <c r="AD119" s="278" t="s">
        <v>7694</v>
      </c>
      <c r="AE119" s="278" t="s">
        <v>7694</v>
      </c>
      <c r="AF119" s="278" t="s">
        <v>7694</v>
      </c>
      <c r="AG119" s="278" t="s">
        <v>7694</v>
      </c>
      <c r="AH119" s="278">
        <v>2.1</v>
      </c>
      <c r="AI119" s="278">
        <v>3.5</v>
      </c>
      <c r="AJ119" s="278">
        <v>3.5</v>
      </c>
      <c r="AK119" s="278">
        <v>3.5</v>
      </c>
      <c r="AL119" s="278">
        <v>3.5</v>
      </c>
      <c r="AM119" s="278">
        <v>3.6</v>
      </c>
      <c r="AN119" s="278">
        <v>3.6</v>
      </c>
      <c r="AO119" s="278">
        <f>_xlfn.IFNA(VLOOKUP(C119,'INFORM Severity - hidden'!$C$5:$G$155,5,FALSE),"-")</f>
        <v>4.2</v>
      </c>
    </row>
    <row r="120" spans="1:41" x14ac:dyDescent="0.25">
      <c r="A120" t="s">
        <v>921</v>
      </c>
      <c r="B120" t="s">
        <v>1236</v>
      </c>
      <c r="C120" t="s">
        <v>1237</v>
      </c>
      <c r="D120" s="278" t="str">
        <f t="shared" si="1"/>
        <v>-</v>
      </c>
      <c r="E120" s="278" t="s">
        <v>7694</v>
      </c>
      <c r="F120" s="278" t="s">
        <v>7694</v>
      </c>
      <c r="G120" s="278" t="s">
        <v>7694</v>
      </c>
      <c r="H120" s="278">
        <v>3.8</v>
      </c>
      <c r="I120" s="278">
        <v>3.7</v>
      </c>
      <c r="J120" s="278">
        <v>3.7</v>
      </c>
      <c r="K120" s="278">
        <v>3.2</v>
      </c>
      <c r="L120" s="278">
        <v>3.2</v>
      </c>
      <c r="M120" s="278">
        <v>3.2</v>
      </c>
      <c r="N120" s="278">
        <v>3.2</v>
      </c>
      <c r="O120" s="278">
        <v>3.4</v>
      </c>
      <c r="P120" s="278">
        <v>3.4</v>
      </c>
      <c r="Q120" s="278">
        <v>3.5</v>
      </c>
      <c r="R120" s="278">
        <v>3.5</v>
      </c>
      <c r="S120" s="278">
        <v>3.2</v>
      </c>
      <c r="T120" s="278">
        <v>3.2</v>
      </c>
      <c r="U120" s="278">
        <v>3.2</v>
      </c>
      <c r="V120" s="278">
        <v>3.2</v>
      </c>
      <c r="W120" s="278">
        <v>3</v>
      </c>
      <c r="X120" s="278">
        <v>3</v>
      </c>
      <c r="Y120" s="278">
        <v>3</v>
      </c>
      <c r="Z120" s="278">
        <v>3.2</v>
      </c>
      <c r="AA120" s="278">
        <v>3.3</v>
      </c>
      <c r="AB120" s="278">
        <v>3.3</v>
      </c>
      <c r="AC120" s="278">
        <v>3.6</v>
      </c>
      <c r="AD120" s="278">
        <v>3.6</v>
      </c>
      <c r="AE120" s="278">
        <v>3.6</v>
      </c>
      <c r="AF120" s="278">
        <v>3.6</v>
      </c>
      <c r="AG120" s="278">
        <v>3.6</v>
      </c>
      <c r="AH120" s="278">
        <v>3.6</v>
      </c>
      <c r="AI120" s="278" t="s">
        <v>7694</v>
      </c>
      <c r="AJ120" s="278" t="s">
        <v>7694</v>
      </c>
      <c r="AK120" s="278" t="s">
        <v>7694</v>
      </c>
      <c r="AL120" s="278" t="s">
        <v>7694</v>
      </c>
      <c r="AM120" s="278" t="s">
        <v>7694</v>
      </c>
      <c r="AN120" s="278" t="s">
        <v>7694</v>
      </c>
      <c r="AO120" s="278">
        <f>_xlfn.IFNA(VLOOKUP(C120,'INFORM Severity - hidden'!$C$5:$G$155,5,FALSE),"-")</f>
        <v>3.6</v>
      </c>
    </row>
    <row r="121" spans="1:41" x14ac:dyDescent="0.25">
      <c r="A121"/>
      <c r="B121"/>
      <c r="C121" t="s">
        <v>7745</v>
      </c>
      <c r="D121" s="278" t="str">
        <f t="shared" si="1"/>
        <v>-</v>
      </c>
      <c r="E121" s="278" t="s">
        <v>7694</v>
      </c>
      <c r="F121" s="278">
        <v>3.3</v>
      </c>
      <c r="G121" s="278">
        <v>3.3</v>
      </c>
      <c r="H121" s="278">
        <v>3.3</v>
      </c>
      <c r="I121" s="278">
        <v>3.3</v>
      </c>
      <c r="J121" s="278" t="s">
        <v>7694</v>
      </c>
      <c r="K121" s="278" t="s">
        <v>7694</v>
      </c>
      <c r="L121" s="278" t="s">
        <v>7694</v>
      </c>
      <c r="M121" s="278" t="s">
        <v>7694</v>
      </c>
      <c r="N121" s="278" t="s">
        <v>7694</v>
      </c>
      <c r="O121" s="278" t="s">
        <v>7694</v>
      </c>
      <c r="P121" s="278" t="s">
        <v>7694</v>
      </c>
      <c r="Q121" s="278" t="s">
        <v>7694</v>
      </c>
      <c r="R121" s="278" t="s">
        <v>7694</v>
      </c>
      <c r="S121" s="278" t="s">
        <v>7694</v>
      </c>
      <c r="T121" s="278" t="s">
        <v>7694</v>
      </c>
      <c r="U121" s="278" t="s">
        <v>7694</v>
      </c>
      <c r="V121" s="278" t="s">
        <v>7694</v>
      </c>
      <c r="W121" s="278" t="s">
        <v>7694</v>
      </c>
      <c r="X121" s="278" t="s">
        <v>7694</v>
      </c>
      <c r="Y121" s="278" t="s">
        <v>7694</v>
      </c>
      <c r="Z121" s="278" t="s">
        <v>7694</v>
      </c>
      <c r="AA121" s="278" t="s">
        <v>7694</v>
      </c>
      <c r="AB121" s="278" t="s">
        <v>7694</v>
      </c>
      <c r="AC121" s="278" t="s">
        <v>7694</v>
      </c>
      <c r="AD121" s="278" t="s">
        <v>7694</v>
      </c>
      <c r="AE121" s="278" t="s">
        <v>7694</v>
      </c>
      <c r="AF121" s="278" t="s">
        <v>7694</v>
      </c>
      <c r="AG121" s="278" t="s">
        <v>7694</v>
      </c>
      <c r="AH121" s="278" t="s">
        <v>7694</v>
      </c>
      <c r="AI121" s="278" t="s">
        <v>7694</v>
      </c>
      <c r="AJ121" s="278" t="s">
        <v>7694</v>
      </c>
      <c r="AK121" s="278" t="s">
        <v>7694</v>
      </c>
      <c r="AL121" s="278" t="s">
        <v>7694</v>
      </c>
      <c r="AM121" s="278" t="s">
        <v>7694</v>
      </c>
      <c r="AN121" s="278" t="s">
        <v>7694</v>
      </c>
      <c r="AO121" s="278" t="str">
        <f>_xlfn.IFNA(VLOOKUP(C121,'INFORM Severity - hidden'!$C$5:$G$155,5,FALSE),"-")</f>
        <v>-</v>
      </c>
    </row>
    <row r="122" spans="1:41" x14ac:dyDescent="0.25">
      <c r="A122"/>
      <c r="B122"/>
      <c r="C122" t="s">
        <v>7746</v>
      </c>
      <c r="D122" s="278" t="str">
        <f t="shared" si="1"/>
        <v>-</v>
      </c>
      <c r="E122" s="278" t="s">
        <v>7694</v>
      </c>
      <c r="F122" s="278" t="s">
        <v>7694</v>
      </c>
      <c r="G122" s="278">
        <v>3.1</v>
      </c>
      <c r="H122" s="278">
        <v>3.4</v>
      </c>
      <c r="I122" s="278">
        <v>3.4</v>
      </c>
      <c r="J122" s="278" t="s">
        <v>7694</v>
      </c>
      <c r="K122" s="278" t="s">
        <v>7694</v>
      </c>
      <c r="L122" s="278" t="s">
        <v>7694</v>
      </c>
      <c r="M122" s="278" t="s">
        <v>7694</v>
      </c>
      <c r="N122" s="278" t="s">
        <v>7694</v>
      </c>
      <c r="O122" s="278" t="s">
        <v>7694</v>
      </c>
      <c r="P122" s="278" t="s">
        <v>7694</v>
      </c>
      <c r="Q122" s="278" t="s">
        <v>7694</v>
      </c>
      <c r="R122" s="278" t="s">
        <v>7694</v>
      </c>
      <c r="S122" s="278" t="s">
        <v>7694</v>
      </c>
      <c r="T122" s="278" t="s">
        <v>7694</v>
      </c>
      <c r="U122" s="278" t="s">
        <v>7694</v>
      </c>
      <c r="V122" s="278" t="s">
        <v>7694</v>
      </c>
      <c r="W122" s="278" t="s">
        <v>7694</v>
      </c>
      <c r="X122" s="278" t="s">
        <v>7694</v>
      </c>
      <c r="Y122" s="278" t="s">
        <v>7694</v>
      </c>
      <c r="Z122" s="278" t="s">
        <v>7694</v>
      </c>
      <c r="AA122" s="278" t="s">
        <v>7694</v>
      </c>
      <c r="AB122" s="278" t="s">
        <v>7694</v>
      </c>
      <c r="AC122" s="278" t="s">
        <v>7694</v>
      </c>
      <c r="AD122" s="278" t="s">
        <v>7694</v>
      </c>
      <c r="AE122" s="278" t="s">
        <v>7694</v>
      </c>
      <c r="AF122" s="278" t="s">
        <v>7694</v>
      </c>
      <c r="AG122" s="278" t="s">
        <v>7694</v>
      </c>
      <c r="AH122" s="278" t="s">
        <v>7694</v>
      </c>
      <c r="AI122" s="278" t="s">
        <v>7694</v>
      </c>
      <c r="AJ122" s="278" t="s">
        <v>7694</v>
      </c>
      <c r="AK122" s="278" t="s">
        <v>7694</v>
      </c>
      <c r="AL122" s="278" t="s">
        <v>7694</v>
      </c>
      <c r="AM122" s="278" t="s">
        <v>7694</v>
      </c>
      <c r="AN122" s="278" t="s">
        <v>7694</v>
      </c>
      <c r="AO122" s="278" t="str">
        <f>_xlfn.IFNA(VLOOKUP(C122,'INFORM Severity - hidden'!$C$5:$G$155,5,FALSE),"-")</f>
        <v>-</v>
      </c>
    </row>
    <row r="123" spans="1:41" x14ac:dyDescent="0.25">
      <c r="A123" t="s">
        <v>921</v>
      </c>
      <c r="B123" t="s">
        <v>919</v>
      </c>
      <c r="C123" t="s">
        <v>920</v>
      </c>
      <c r="D123" s="278" t="str">
        <f t="shared" si="1"/>
        <v>Stable</v>
      </c>
      <c r="E123" s="278" t="s">
        <v>7694</v>
      </c>
      <c r="F123" s="278" t="s">
        <v>7694</v>
      </c>
      <c r="G123" s="278" t="s">
        <v>7694</v>
      </c>
      <c r="H123" s="278" t="s">
        <v>7694</v>
      </c>
      <c r="I123" s="278" t="s">
        <v>7694</v>
      </c>
      <c r="J123" s="278" t="s">
        <v>7694</v>
      </c>
      <c r="K123" s="278" t="s">
        <v>7694</v>
      </c>
      <c r="L123" s="278" t="s">
        <v>7694</v>
      </c>
      <c r="M123" s="278" t="s">
        <v>7694</v>
      </c>
      <c r="N123" s="278" t="s">
        <v>7694</v>
      </c>
      <c r="O123" s="278" t="s">
        <v>7694</v>
      </c>
      <c r="P123" s="278" t="s">
        <v>7694</v>
      </c>
      <c r="Q123" s="278" t="s">
        <v>7694</v>
      </c>
      <c r="R123" s="278" t="s">
        <v>7694</v>
      </c>
      <c r="S123" s="278">
        <v>2</v>
      </c>
      <c r="T123" s="278">
        <v>2</v>
      </c>
      <c r="U123" s="278">
        <v>2.6</v>
      </c>
      <c r="V123" s="278">
        <v>2.6</v>
      </c>
      <c r="W123" s="278">
        <v>2.8</v>
      </c>
      <c r="X123" s="278">
        <v>2.9</v>
      </c>
      <c r="Y123" s="278">
        <v>2.9</v>
      </c>
      <c r="Z123" s="278">
        <v>2.9</v>
      </c>
      <c r="AA123" s="278">
        <v>2.1</v>
      </c>
      <c r="AB123" s="278">
        <v>2.1</v>
      </c>
      <c r="AC123" s="278">
        <v>3.5</v>
      </c>
      <c r="AD123" s="278">
        <v>3.5</v>
      </c>
      <c r="AE123" s="278">
        <v>3.5</v>
      </c>
      <c r="AF123" s="278">
        <v>3.5</v>
      </c>
      <c r="AG123" s="278">
        <v>3.5</v>
      </c>
      <c r="AH123" s="278">
        <v>3.6</v>
      </c>
      <c r="AI123" s="278">
        <v>3.5</v>
      </c>
      <c r="AJ123" s="278">
        <v>3.5</v>
      </c>
      <c r="AK123" s="278">
        <v>3.5</v>
      </c>
      <c r="AL123" s="278">
        <v>3.5</v>
      </c>
      <c r="AM123" s="278">
        <v>3.5</v>
      </c>
      <c r="AN123" s="278">
        <v>3.5</v>
      </c>
      <c r="AO123" s="278">
        <f>_xlfn.IFNA(VLOOKUP(C123,'INFORM Severity - hidden'!$C$5:$G$155,5,FALSE),"-")</f>
        <v>3.6</v>
      </c>
    </row>
    <row r="124" spans="1:41" x14ac:dyDescent="0.25">
      <c r="A124"/>
      <c r="B124"/>
      <c r="C124" t="s">
        <v>7747</v>
      </c>
      <c r="D124" s="278" t="str">
        <f t="shared" si="1"/>
        <v>-</v>
      </c>
      <c r="E124" s="278" t="s">
        <v>7694</v>
      </c>
      <c r="F124" s="278" t="s">
        <v>7694</v>
      </c>
      <c r="G124" s="278" t="s">
        <v>7694</v>
      </c>
      <c r="H124" s="278">
        <v>2.7</v>
      </c>
      <c r="I124" s="278">
        <v>2.8</v>
      </c>
      <c r="J124" s="278" t="s">
        <v>7694</v>
      </c>
      <c r="K124" s="278" t="s">
        <v>7694</v>
      </c>
      <c r="L124" s="278" t="s">
        <v>7694</v>
      </c>
      <c r="M124" s="278" t="s">
        <v>7694</v>
      </c>
      <c r="N124" s="278" t="s">
        <v>7694</v>
      </c>
      <c r="O124" s="278" t="s">
        <v>7694</v>
      </c>
      <c r="P124" s="278" t="s">
        <v>7694</v>
      </c>
      <c r="Q124" s="278" t="s">
        <v>7694</v>
      </c>
      <c r="R124" s="278" t="s">
        <v>7694</v>
      </c>
      <c r="S124" s="278" t="s">
        <v>7694</v>
      </c>
      <c r="T124" s="278" t="s">
        <v>7694</v>
      </c>
      <c r="U124" s="278" t="s">
        <v>7694</v>
      </c>
      <c r="V124" s="278" t="s">
        <v>7694</v>
      </c>
      <c r="W124" s="278" t="s">
        <v>7694</v>
      </c>
      <c r="X124" s="278" t="s">
        <v>7694</v>
      </c>
      <c r="Y124" s="278" t="s">
        <v>7694</v>
      </c>
      <c r="Z124" s="278" t="s">
        <v>7694</v>
      </c>
      <c r="AA124" s="278" t="s">
        <v>7694</v>
      </c>
      <c r="AB124" s="278" t="s">
        <v>7694</v>
      </c>
      <c r="AC124" s="278" t="s">
        <v>7694</v>
      </c>
      <c r="AD124" s="278" t="s">
        <v>7694</v>
      </c>
      <c r="AE124" s="278" t="s">
        <v>7694</v>
      </c>
      <c r="AF124" s="278" t="s">
        <v>7694</v>
      </c>
      <c r="AG124" s="278" t="s">
        <v>7694</v>
      </c>
      <c r="AH124" s="278" t="s">
        <v>7694</v>
      </c>
      <c r="AI124" s="278" t="s">
        <v>7694</v>
      </c>
      <c r="AJ124" s="278" t="s">
        <v>7694</v>
      </c>
      <c r="AK124" s="278" t="s">
        <v>7694</v>
      </c>
      <c r="AL124" s="278" t="s">
        <v>7694</v>
      </c>
      <c r="AM124" s="278" t="s">
        <v>7694</v>
      </c>
      <c r="AN124" s="278" t="s">
        <v>7694</v>
      </c>
      <c r="AO124" s="278" t="str">
        <f>_xlfn.IFNA(VLOOKUP(C124,'INFORM Severity - hidden'!$C$5:$G$155,5,FALSE),"-")</f>
        <v>-</v>
      </c>
    </row>
    <row r="125" spans="1:41" x14ac:dyDescent="0.25">
      <c r="A125"/>
      <c r="B125"/>
      <c r="C125" t="s">
        <v>7748</v>
      </c>
      <c r="D125" s="278" t="str">
        <f t="shared" si="1"/>
        <v>-</v>
      </c>
      <c r="E125" s="278" t="s">
        <v>7694</v>
      </c>
      <c r="F125" s="278" t="s">
        <v>7694</v>
      </c>
      <c r="G125" s="278" t="s">
        <v>7694</v>
      </c>
      <c r="H125" s="278" t="s">
        <v>7694</v>
      </c>
      <c r="I125" s="278" t="s">
        <v>7694</v>
      </c>
      <c r="J125" s="278" t="s">
        <v>7694</v>
      </c>
      <c r="K125" s="278" t="s">
        <v>7694</v>
      </c>
      <c r="L125" s="278" t="s">
        <v>7694</v>
      </c>
      <c r="M125" s="278" t="s">
        <v>7694</v>
      </c>
      <c r="N125" s="278" t="s">
        <v>7694</v>
      </c>
      <c r="O125" s="278" t="s">
        <v>7694</v>
      </c>
      <c r="P125" s="278" t="s">
        <v>7694</v>
      </c>
      <c r="Q125" s="278" t="s">
        <v>7694</v>
      </c>
      <c r="R125" s="278">
        <v>3.2</v>
      </c>
      <c r="S125" s="278">
        <v>3.2</v>
      </c>
      <c r="T125" s="278">
        <v>3.2</v>
      </c>
      <c r="U125" s="278">
        <v>3.2</v>
      </c>
      <c r="V125" s="278">
        <v>3.2</v>
      </c>
      <c r="W125" s="278">
        <v>3.2</v>
      </c>
      <c r="X125" s="278">
        <v>3.2</v>
      </c>
      <c r="Y125" s="278">
        <v>3.2</v>
      </c>
      <c r="Z125" s="278">
        <v>2.8</v>
      </c>
      <c r="AA125" s="278">
        <v>3</v>
      </c>
      <c r="AB125" s="278">
        <v>3</v>
      </c>
      <c r="AC125" s="278">
        <v>3.4</v>
      </c>
      <c r="AD125" s="278">
        <v>3.4</v>
      </c>
      <c r="AE125" s="278">
        <v>3.4</v>
      </c>
      <c r="AF125" s="278">
        <v>3.4</v>
      </c>
      <c r="AG125" s="278">
        <v>3.4</v>
      </c>
      <c r="AH125" s="278">
        <v>3.5</v>
      </c>
      <c r="AI125" s="278" t="s">
        <v>7694</v>
      </c>
      <c r="AJ125" s="278" t="s">
        <v>7694</v>
      </c>
      <c r="AK125" s="278" t="s">
        <v>7694</v>
      </c>
      <c r="AL125" s="278" t="s">
        <v>7694</v>
      </c>
      <c r="AM125" s="278" t="s">
        <v>7694</v>
      </c>
      <c r="AN125" s="278" t="s">
        <v>7694</v>
      </c>
      <c r="AO125" s="278" t="str">
        <f>_xlfn.IFNA(VLOOKUP(C125,'INFORM Severity - hidden'!$C$5:$G$155,5,FALSE),"-")</f>
        <v>-</v>
      </c>
    </row>
    <row r="126" spans="1:41" x14ac:dyDescent="0.25">
      <c r="A126"/>
      <c r="B126"/>
      <c r="C126" t="s">
        <v>7749</v>
      </c>
      <c r="D126" s="278" t="str">
        <f t="shared" si="1"/>
        <v>-</v>
      </c>
      <c r="E126" s="278" t="s">
        <v>7694</v>
      </c>
      <c r="F126" s="278" t="s">
        <v>7694</v>
      </c>
      <c r="G126" s="278" t="s">
        <v>7694</v>
      </c>
      <c r="H126" s="278" t="s">
        <v>7694</v>
      </c>
      <c r="I126" s="278" t="s">
        <v>7694</v>
      </c>
      <c r="J126" s="278" t="s">
        <v>7694</v>
      </c>
      <c r="K126" s="278" t="s">
        <v>7694</v>
      </c>
      <c r="L126" s="278" t="s">
        <v>7694</v>
      </c>
      <c r="M126" s="278" t="s">
        <v>7694</v>
      </c>
      <c r="N126" s="278" t="s">
        <v>7694</v>
      </c>
      <c r="O126" s="278" t="s">
        <v>7694</v>
      </c>
      <c r="P126" s="278" t="s">
        <v>7694</v>
      </c>
      <c r="Q126" s="278" t="s">
        <v>7694</v>
      </c>
      <c r="R126" s="278" t="s">
        <v>7694</v>
      </c>
      <c r="S126" s="278" t="s">
        <v>7694</v>
      </c>
      <c r="T126" s="278" t="s">
        <v>7694</v>
      </c>
      <c r="U126" s="278" t="s">
        <v>7694</v>
      </c>
      <c r="V126" s="278" t="s">
        <v>7694</v>
      </c>
      <c r="W126" s="278" t="s">
        <v>7694</v>
      </c>
      <c r="X126" s="278" t="s">
        <v>7694</v>
      </c>
      <c r="Y126" s="278" t="s">
        <v>7694</v>
      </c>
      <c r="Z126" s="278" t="s">
        <v>7694</v>
      </c>
      <c r="AA126" s="278" t="s">
        <v>7694</v>
      </c>
      <c r="AB126" s="278" t="s">
        <v>7694</v>
      </c>
      <c r="AC126" s="278" t="s">
        <v>7694</v>
      </c>
      <c r="AD126" s="278">
        <v>2.2000000000000002</v>
      </c>
      <c r="AE126" s="278">
        <v>2.2000000000000002</v>
      </c>
      <c r="AF126" s="278">
        <v>2.2000000000000002</v>
      </c>
      <c r="AG126" s="278">
        <v>2.2000000000000002</v>
      </c>
      <c r="AH126" s="278">
        <v>2.2000000000000002</v>
      </c>
      <c r="AI126" s="278" t="s">
        <v>7694</v>
      </c>
      <c r="AJ126" s="278" t="s">
        <v>7694</v>
      </c>
      <c r="AK126" s="278" t="s">
        <v>7694</v>
      </c>
      <c r="AL126" s="278" t="s">
        <v>7694</v>
      </c>
      <c r="AM126" s="278" t="s">
        <v>7694</v>
      </c>
      <c r="AN126" s="278" t="s">
        <v>7694</v>
      </c>
      <c r="AO126" s="278" t="str">
        <f>_xlfn.IFNA(VLOOKUP(C126,'INFORM Severity - hidden'!$C$5:$G$155,5,FALSE),"-")</f>
        <v>-</v>
      </c>
    </row>
    <row r="127" spans="1:41" x14ac:dyDescent="0.25">
      <c r="A127" t="s">
        <v>921</v>
      </c>
      <c r="B127" t="s">
        <v>6939</v>
      </c>
      <c r="C127" t="s">
        <v>6940</v>
      </c>
      <c r="D127" s="278" t="str">
        <f t="shared" si="1"/>
        <v>-</v>
      </c>
      <c r="E127" s="278" t="s">
        <v>7694</v>
      </c>
      <c r="F127" s="278" t="s">
        <v>7694</v>
      </c>
      <c r="G127" s="278" t="s">
        <v>7694</v>
      </c>
      <c r="H127" s="278" t="s">
        <v>7694</v>
      </c>
      <c r="I127" s="278" t="s">
        <v>7694</v>
      </c>
      <c r="J127" s="278" t="s">
        <v>7694</v>
      </c>
      <c r="K127" s="278" t="s">
        <v>7694</v>
      </c>
      <c r="L127" s="278" t="s">
        <v>7694</v>
      </c>
      <c r="M127" s="278" t="s">
        <v>7694</v>
      </c>
      <c r="N127" s="278" t="s">
        <v>7694</v>
      </c>
      <c r="O127" s="278" t="s">
        <v>7694</v>
      </c>
      <c r="P127" s="278" t="s">
        <v>7694</v>
      </c>
      <c r="Q127" s="278" t="s">
        <v>7694</v>
      </c>
      <c r="R127" s="278" t="s">
        <v>7694</v>
      </c>
      <c r="S127" s="278" t="s">
        <v>7694</v>
      </c>
      <c r="T127" s="278" t="s">
        <v>7694</v>
      </c>
      <c r="U127" s="278" t="s">
        <v>7694</v>
      </c>
      <c r="V127" s="278" t="s">
        <v>7694</v>
      </c>
      <c r="W127" s="278" t="s">
        <v>7694</v>
      </c>
      <c r="X127" s="278" t="s">
        <v>7694</v>
      </c>
      <c r="Y127" s="278" t="s">
        <v>7694</v>
      </c>
      <c r="Z127" s="278" t="s">
        <v>7694</v>
      </c>
      <c r="AA127" s="278" t="s">
        <v>7694</v>
      </c>
      <c r="AB127" s="278" t="s">
        <v>7694</v>
      </c>
      <c r="AC127" s="278" t="s">
        <v>7694</v>
      </c>
      <c r="AD127" s="278" t="s">
        <v>7694</v>
      </c>
      <c r="AE127" s="278" t="s">
        <v>7694</v>
      </c>
      <c r="AF127" s="278" t="s">
        <v>7694</v>
      </c>
      <c r="AG127" s="278" t="s">
        <v>7694</v>
      </c>
      <c r="AH127" s="278" t="s">
        <v>7694</v>
      </c>
      <c r="AI127" s="278" t="s">
        <v>7694</v>
      </c>
      <c r="AJ127" s="278" t="s">
        <v>7694</v>
      </c>
      <c r="AK127" s="278" t="s">
        <v>7694</v>
      </c>
      <c r="AL127" s="278" t="s">
        <v>7694</v>
      </c>
      <c r="AM127" s="278" t="s">
        <v>7694</v>
      </c>
      <c r="AN127" s="278" t="s">
        <v>7694</v>
      </c>
      <c r="AO127" s="278">
        <f>_xlfn.IFNA(VLOOKUP(C127,'INFORM Severity - hidden'!$C$5:$G$155,5,FALSE),"-")</f>
        <v>2.4</v>
      </c>
    </row>
    <row r="128" spans="1:41" x14ac:dyDescent="0.25">
      <c r="A128"/>
      <c r="B128"/>
      <c r="C128" t="s">
        <v>7750</v>
      </c>
      <c r="D128" s="278" t="str">
        <f t="shared" si="1"/>
        <v>-</v>
      </c>
      <c r="E128" s="278" t="s">
        <v>7694</v>
      </c>
      <c r="F128" s="278">
        <v>2.9</v>
      </c>
      <c r="G128" s="278">
        <v>2.9</v>
      </c>
      <c r="H128" s="278" t="s">
        <v>7694</v>
      </c>
      <c r="I128" s="278" t="s">
        <v>7694</v>
      </c>
      <c r="J128" s="278" t="s">
        <v>7694</v>
      </c>
      <c r="K128" s="278" t="s">
        <v>7694</v>
      </c>
      <c r="L128" s="278" t="s">
        <v>7694</v>
      </c>
      <c r="M128" s="278" t="s">
        <v>7694</v>
      </c>
      <c r="N128" s="278" t="s">
        <v>7694</v>
      </c>
      <c r="O128" s="278" t="s">
        <v>7694</v>
      </c>
      <c r="P128" s="278" t="s">
        <v>7694</v>
      </c>
      <c r="Q128" s="278" t="s">
        <v>7694</v>
      </c>
      <c r="R128" s="278" t="s">
        <v>7694</v>
      </c>
      <c r="S128" s="278" t="s">
        <v>7694</v>
      </c>
      <c r="T128" s="278" t="s">
        <v>7694</v>
      </c>
      <c r="U128" s="278" t="s">
        <v>7694</v>
      </c>
      <c r="V128" s="278" t="s">
        <v>7694</v>
      </c>
      <c r="W128" s="278" t="s">
        <v>7694</v>
      </c>
      <c r="X128" s="278" t="s">
        <v>7694</v>
      </c>
      <c r="Y128" s="278" t="s">
        <v>7694</v>
      </c>
      <c r="Z128" s="278" t="s">
        <v>7694</v>
      </c>
      <c r="AA128" s="278" t="s">
        <v>7694</v>
      </c>
      <c r="AB128" s="278" t="s">
        <v>7694</v>
      </c>
      <c r="AC128" s="278" t="s">
        <v>7694</v>
      </c>
      <c r="AD128" s="278" t="s">
        <v>7694</v>
      </c>
      <c r="AE128" s="278" t="s">
        <v>7694</v>
      </c>
      <c r="AF128" s="278" t="s">
        <v>7694</v>
      </c>
      <c r="AG128" s="278" t="s">
        <v>7694</v>
      </c>
      <c r="AH128" s="278" t="s">
        <v>7694</v>
      </c>
      <c r="AI128" s="278" t="s">
        <v>7694</v>
      </c>
      <c r="AJ128" s="278" t="s">
        <v>7694</v>
      </c>
      <c r="AK128" s="278" t="s">
        <v>7694</v>
      </c>
      <c r="AL128" s="278" t="s">
        <v>7694</v>
      </c>
      <c r="AM128" s="278" t="s">
        <v>7694</v>
      </c>
      <c r="AN128" s="278" t="s">
        <v>7694</v>
      </c>
      <c r="AO128" s="278" t="str">
        <f>_xlfn.IFNA(VLOOKUP(C128,'INFORM Severity - hidden'!$C$5:$G$155,5,FALSE),"-")</f>
        <v>-</v>
      </c>
    </row>
    <row r="129" spans="1:41" x14ac:dyDescent="0.25">
      <c r="A129" t="s">
        <v>502</v>
      </c>
      <c r="B129" t="s">
        <v>500</v>
      </c>
      <c r="C129" t="s">
        <v>501</v>
      </c>
      <c r="D129" s="278" t="str">
        <f t="shared" si="1"/>
        <v>Increasing</v>
      </c>
      <c r="E129" s="278" t="s">
        <v>7694</v>
      </c>
      <c r="F129" s="278">
        <v>2.2999999999999998</v>
      </c>
      <c r="G129" s="278">
        <v>2.2999999999999998</v>
      </c>
      <c r="H129" s="278">
        <v>2.2999999999999998</v>
      </c>
      <c r="I129" s="278">
        <v>2.2000000000000002</v>
      </c>
      <c r="J129" s="278">
        <v>2.2000000000000002</v>
      </c>
      <c r="K129" s="278">
        <v>2.2000000000000002</v>
      </c>
      <c r="L129" s="278">
        <v>2.2000000000000002</v>
      </c>
      <c r="M129" s="278">
        <v>2.2000000000000002</v>
      </c>
      <c r="N129" s="278">
        <v>2.2000000000000002</v>
      </c>
      <c r="O129" s="278">
        <v>2.2000000000000002</v>
      </c>
      <c r="P129" s="278">
        <v>2.2000000000000002</v>
      </c>
      <c r="Q129" s="278">
        <v>2.2000000000000002</v>
      </c>
      <c r="R129" s="278">
        <v>2.2000000000000002</v>
      </c>
      <c r="S129" s="278">
        <v>2.2000000000000002</v>
      </c>
      <c r="T129" s="278">
        <v>2.2999999999999998</v>
      </c>
      <c r="U129" s="278">
        <v>2.2999999999999998</v>
      </c>
      <c r="V129" s="278">
        <v>2.2999999999999998</v>
      </c>
      <c r="W129" s="278">
        <v>2.2999999999999998</v>
      </c>
      <c r="X129" s="278">
        <v>2.2999999999999998</v>
      </c>
      <c r="Y129" s="278">
        <v>2.2999999999999998</v>
      </c>
      <c r="Z129" s="278">
        <v>2.2999999999999998</v>
      </c>
      <c r="AA129" s="278">
        <v>2.2000000000000002</v>
      </c>
      <c r="AB129" s="278">
        <v>2.2000000000000002</v>
      </c>
      <c r="AC129" s="278">
        <v>2.2000000000000002</v>
      </c>
      <c r="AD129" s="278">
        <v>2.2000000000000002</v>
      </c>
      <c r="AE129" s="278">
        <v>2.2000000000000002</v>
      </c>
      <c r="AF129" s="278">
        <v>2.2000000000000002</v>
      </c>
      <c r="AG129" s="278">
        <v>2.2000000000000002</v>
      </c>
      <c r="AH129" s="278">
        <v>2.2000000000000002</v>
      </c>
      <c r="AI129" s="278">
        <v>2.2999999999999998</v>
      </c>
      <c r="AJ129" s="278">
        <v>2.1</v>
      </c>
      <c r="AK129" s="278">
        <v>2.1</v>
      </c>
      <c r="AL129" s="278">
        <v>2.2000000000000002</v>
      </c>
      <c r="AM129" s="278">
        <v>2.2000000000000002</v>
      </c>
      <c r="AN129" s="278">
        <v>2.2000000000000002</v>
      </c>
      <c r="AO129" s="278">
        <f>_xlfn.IFNA(VLOOKUP(C129,'INFORM Severity - hidden'!$C$5:$G$155,5,FALSE),"-")</f>
        <v>2.2000000000000002</v>
      </c>
    </row>
    <row r="130" spans="1:41" x14ac:dyDescent="0.25">
      <c r="A130" t="s">
        <v>502</v>
      </c>
      <c r="B130" t="s">
        <v>2005</v>
      </c>
      <c r="C130" t="s">
        <v>2006</v>
      </c>
      <c r="D130" s="278" t="str">
        <f t="shared" si="1"/>
        <v>Stable</v>
      </c>
      <c r="E130" s="278" t="s">
        <v>7694</v>
      </c>
      <c r="F130" s="278">
        <v>3</v>
      </c>
      <c r="G130" s="278">
        <v>3</v>
      </c>
      <c r="H130" s="278">
        <v>3</v>
      </c>
      <c r="I130" s="278">
        <v>2.7</v>
      </c>
      <c r="J130" s="278">
        <v>2.8</v>
      </c>
      <c r="K130" s="278">
        <v>2.9</v>
      </c>
      <c r="L130" s="278">
        <v>2.9</v>
      </c>
      <c r="M130" s="278">
        <v>2.9</v>
      </c>
      <c r="N130" s="278">
        <v>2.9</v>
      </c>
      <c r="O130" s="278">
        <v>2.8</v>
      </c>
      <c r="P130" s="278">
        <v>2.8</v>
      </c>
      <c r="Q130" s="278">
        <v>2.6</v>
      </c>
      <c r="R130" s="278">
        <v>2.6</v>
      </c>
      <c r="S130" s="278">
        <v>2.6</v>
      </c>
      <c r="T130" s="278">
        <v>2.6</v>
      </c>
      <c r="U130" s="278">
        <v>2.6</v>
      </c>
      <c r="V130" s="278">
        <v>2.7</v>
      </c>
      <c r="W130" s="278">
        <v>2.7</v>
      </c>
      <c r="X130" s="278">
        <v>3</v>
      </c>
      <c r="Y130" s="278">
        <v>2.9</v>
      </c>
      <c r="Z130" s="278">
        <v>2.9</v>
      </c>
      <c r="AA130" s="278">
        <v>2.8</v>
      </c>
      <c r="AB130" s="278">
        <v>2.8</v>
      </c>
      <c r="AC130" s="278">
        <v>2.8</v>
      </c>
      <c r="AD130" s="278">
        <v>2.8</v>
      </c>
      <c r="AE130" s="278">
        <v>2.8</v>
      </c>
      <c r="AF130" s="278">
        <v>2.8</v>
      </c>
      <c r="AG130" s="278">
        <v>2.8</v>
      </c>
      <c r="AH130" s="278">
        <v>2.8</v>
      </c>
      <c r="AI130" s="278">
        <v>2.9</v>
      </c>
      <c r="AJ130" s="278">
        <v>2.9</v>
      </c>
      <c r="AK130" s="278">
        <v>2.9</v>
      </c>
      <c r="AL130" s="278">
        <v>2.9</v>
      </c>
      <c r="AM130" s="278">
        <v>2.9</v>
      </c>
      <c r="AN130" s="278">
        <v>2.9</v>
      </c>
      <c r="AO130" s="278">
        <f>_xlfn.IFNA(VLOOKUP(C130,'INFORM Severity - hidden'!$C$5:$G$155,5,FALSE),"-")</f>
        <v>2.9</v>
      </c>
    </row>
    <row r="131" spans="1:41" x14ac:dyDescent="0.25">
      <c r="A131" t="s">
        <v>629</v>
      </c>
      <c r="B131" t="s">
        <v>627</v>
      </c>
      <c r="C131" t="s">
        <v>628</v>
      </c>
      <c r="D131" s="278" t="str">
        <f t="shared" ref="D131:D194" si="2">IF(AO131="-","-",IFERROR(IF(ROUND(AVERAGE(AM131:AO131),1)=ROUND(AVERAGE(AJ131:AL131),1),"Stable",IF(ROUND(AVERAGE(AM131:AO131),1)&lt;ROUND(AVERAGE(AJ131:AL131),1),"Decreasing",IF(ROUND(AVERAGE(AM131:AO131),1)&gt;ROUND(AVERAGE(AJ131:AL131),1),"Increasing"))),"-"))</f>
        <v>Increasing</v>
      </c>
      <c r="E131" s="278" t="s">
        <v>7694</v>
      </c>
      <c r="F131" s="278" t="s">
        <v>7694</v>
      </c>
      <c r="G131" s="278">
        <v>2.9</v>
      </c>
      <c r="H131" s="278">
        <v>3</v>
      </c>
      <c r="I131" s="278">
        <v>3.1</v>
      </c>
      <c r="J131" s="278">
        <v>3.1</v>
      </c>
      <c r="K131" s="278">
        <v>3.1</v>
      </c>
      <c r="L131" s="278">
        <v>2.7</v>
      </c>
      <c r="M131" s="278">
        <v>2.7</v>
      </c>
      <c r="N131" s="278">
        <v>2.5</v>
      </c>
      <c r="O131" s="278">
        <v>2.5</v>
      </c>
      <c r="P131" s="278">
        <v>2.5</v>
      </c>
      <c r="Q131" s="278">
        <v>2.6</v>
      </c>
      <c r="R131" s="278">
        <v>2.6</v>
      </c>
      <c r="S131" s="278">
        <v>2.7</v>
      </c>
      <c r="T131" s="278">
        <v>2.7</v>
      </c>
      <c r="U131" s="278">
        <v>2.6</v>
      </c>
      <c r="V131" s="278">
        <v>2.7</v>
      </c>
      <c r="W131" s="278">
        <v>2.7</v>
      </c>
      <c r="X131" s="278">
        <v>2.6</v>
      </c>
      <c r="Y131" s="278">
        <v>2.6</v>
      </c>
      <c r="Z131" s="278">
        <v>2.7</v>
      </c>
      <c r="AA131" s="278">
        <v>2.8</v>
      </c>
      <c r="AB131" s="278">
        <v>2.8</v>
      </c>
      <c r="AC131" s="278">
        <v>2.8</v>
      </c>
      <c r="AD131" s="278">
        <v>2.8</v>
      </c>
      <c r="AE131" s="278">
        <v>2.8</v>
      </c>
      <c r="AF131" s="278">
        <v>2.8</v>
      </c>
      <c r="AG131" s="278">
        <v>2.9</v>
      </c>
      <c r="AH131" s="278">
        <v>2.9</v>
      </c>
      <c r="AI131" s="278">
        <v>3</v>
      </c>
      <c r="AJ131" s="278">
        <v>3</v>
      </c>
      <c r="AK131" s="278">
        <v>2.8</v>
      </c>
      <c r="AL131" s="278">
        <v>2.8</v>
      </c>
      <c r="AM131" s="278">
        <v>3</v>
      </c>
      <c r="AN131" s="278">
        <v>3</v>
      </c>
      <c r="AO131" s="278">
        <f>_xlfn.IFNA(VLOOKUP(C131,'INFORM Severity - hidden'!$C$5:$G$155,5,FALSE),"-")</f>
        <v>3</v>
      </c>
    </row>
    <row r="132" spans="1:41" x14ac:dyDescent="0.25">
      <c r="A132"/>
      <c r="B132"/>
      <c r="C132" t="s">
        <v>7751</v>
      </c>
      <c r="D132" s="278" t="str">
        <f t="shared" si="2"/>
        <v>-</v>
      </c>
      <c r="E132" s="278" t="s">
        <v>7694</v>
      </c>
      <c r="F132" s="278" t="s">
        <v>7694</v>
      </c>
      <c r="G132" s="278" t="s">
        <v>7694</v>
      </c>
      <c r="H132" s="278" t="s">
        <v>7694</v>
      </c>
      <c r="I132" s="278">
        <v>2.7</v>
      </c>
      <c r="J132" s="278">
        <v>2.6</v>
      </c>
      <c r="K132" s="278" t="s">
        <v>7694</v>
      </c>
      <c r="L132" s="278" t="s">
        <v>7694</v>
      </c>
      <c r="M132" s="278" t="s">
        <v>7694</v>
      </c>
      <c r="N132" s="278" t="s">
        <v>7694</v>
      </c>
      <c r="O132" s="278" t="s">
        <v>7694</v>
      </c>
      <c r="P132" s="278" t="s">
        <v>7694</v>
      </c>
      <c r="Q132" s="278" t="s">
        <v>7694</v>
      </c>
      <c r="R132" s="278" t="s">
        <v>7694</v>
      </c>
      <c r="S132" s="278" t="s">
        <v>7694</v>
      </c>
      <c r="T132" s="278" t="s">
        <v>7694</v>
      </c>
      <c r="U132" s="278" t="s">
        <v>7694</v>
      </c>
      <c r="V132" s="278" t="s">
        <v>7694</v>
      </c>
      <c r="W132" s="278" t="s">
        <v>7694</v>
      </c>
      <c r="X132" s="278" t="s">
        <v>7694</v>
      </c>
      <c r="Y132" s="278" t="s">
        <v>7694</v>
      </c>
      <c r="Z132" s="278" t="s">
        <v>7694</v>
      </c>
      <c r="AA132" s="278" t="s">
        <v>7694</v>
      </c>
      <c r="AB132" s="278" t="s">
        <v>7694</v>
      </c>
      <c r="AC132" s="278" t="s">
        <v>7694</v>
      </c>
      <c r="AD132" s="278" t="s">
        <v>7694</v>
      </c>
      <c r="AE132" s="278" t="s">
        <v>7694</v>
      </c>
      <c r="AF132" s="278" t="s">
        <v>7694</v>
      </c>
      <c r="AG132" s="278" t="s">
        <v>7694</v>
      </c>
      <c r="AH132" s="278" t="s">
        <v>7694</v>
      </c>
      <c r="AI132" s="278" t="s">
        <v>7694</v>
      </c>
      <c r="AJ132" s="278" t="s">
        <v>7694</v>
      </c>
      <c r="AK132" s="278" t="s">
        <v>7694</v>
      </c>
      <c r="AL132" s="278" t="s">
        <v>7694</v>
      </c>
      <c r="AM132" s="278" t="s">
        <v>7694</v>
      </c>
      <c r="AN132" s="278" t="s">
        <v>7694</v>
      </c>
      <c r="AO132" s="278" t="str">
        <f>_xlfn.IFNA(VLOOKUP(C132,'INFORM Severity - hidden'!$C$5:$G$155,5,FALSE),"-")</f>
        <v>-</v>
      </c>
    </row>
    <row r="133" spans="1:41" x14ac:dyDescent="0.25">
      <c r="A133" t="s">
        <v>629</v>
      </c>
      <c r="B133" t="s">
        <v>6882</v>
      </c>
      <c r="C133" t="s">
        <v>6883</v>
      </c>
      <c r="D133" s="278" t="str">
        <f t="shared" si="2"/>
        <v>-</v>
      </c>
      <c r="E133" s="278" t="s">
        <v>7694</v>
      </c>
      <c r="F133" s="278" t="s">
        <v>7694</v>
      </c>
      <c r="G133" s="278" t="s">
        <v>7694</v>
      </c>
      <c r="H133" s="278" t="s">
        <v>7694</v>
      </c>
      <c r="I133" s="278" t="s">
        <v>7694</v>
      </c>
      <c r="J133" s="278" t="s">
        <v>7694</v>
      </c>
      <c r="K133" s="278" t="s">
        <v>7694</v>
      </c>
      <c r="L133" s="278" t="s">
        <v>7694</v>
      </c>
      <c r="M133" s="278" t="s">
        <v>7694</v>
      </c>
      <c r="N133" s="278" t="s">
        <v>7694</v>
      </c>
      <c r="O133" s="278" t="s">
        <v>7694</v>
      </c>
      <c r="P133" s="278" t="s">
        <v>7694</v>
      </c>
      <c r="Q133" s="278" t="s">
        <v>7694</v>
      </c>
      <c r="R133" s="278" t="s">
        <v>7694</v>
      </c>
      <c r="S133" s="278" t="s">
        <v>7694</v>
      </c>
      <c r="T133" s="278" t="s">
        <v>7694</v>
      </c>
      <c r="U133" s="278" t="s">
        <v>7694</v>
      </c>
      <c r="V133" s="278" t="s">
        <v>7694</v>
      </c>
      <c r="W133" s="278" t="s">
        <v>7694</v>
      </c>
      <c r="X133" s="278" t="s">
        <v>7694</v>
      </c>
      <c r="Y133" s="278" t="s">
        <v>7694</v>
      </c>
      <c r="Z133" s="278" t="s">
        <v>7694</v>
      </c>
      <c r="AA133" s="278" t="s">
        <v>7694</v>
      </c>
      <c r="AB133" s="278" t="s">
        <v>7694</v>
      </c>
      <c r="AC133" s="278" t="s">
        <v>7694</v>
      </c>
      <c r="AD133" s="278" t="s">
        <v>7694</v>
      </c>
      <c r="AE133" s="278" t="s">
        <v>7694</v>
      </c>
      <c r="AF133" s="278" t="s">
        <v>7694</v>
      </c>
      <c r="AG133" s="278" t="s">
        <v>7694</v>
      </c>
      <c r="AH133" s="278" t="s">
        <v>7694</v>
      </c>
      <c r="AI133" s="278" t="s">
        <v>7694</v>
      </c>
      <c r="AJ133" s="278" t="s">
        <v>7694</v>
      </c>
      <c r="AK133" s="278" t="s">
        <v>7694</v>
      </c>
      <c r="AL133" s="278" t="s">
        <v>7694</v>
      </c>
      <c r="AM133" s="278" t="s">
        <v>7694</v>
      </c>
      <c r="AN133" s="278" t="s">
        <v>7694</v>
      </c>
      <c r="AO133" s="278">
        <f>_xlfn.IFNA(VLOOKUP(C133,'INFORM Severity - hidden'!$C$5:$G$155,5,FALSE),"-")</f>
        <v>2.1</v>
      </c>
    </row>
    <row r="134" spans="1:41" x14ac:dyDescent="0.25">
      <c r="A134" t="s">
        <v>2922</v>
      </c>
      <c r="B134" t="s">
        <v>2920</v>
      </c>
      <c r="C134" t="s">
        <v>2921</v>
      </c>
      <c r="D134" s="278" t="str">
        <f t="shared" si="2"/>
        <v>Decreasing</v>
      </c>
      <c r="E134" s="278" t="s">
        <v>7694</v>
      </c>
      <c r="F134" s="278" t="s">
        <v>7694</v>
      </c>
      <c r="G134" s="278" t="s">
        <v>7694</v>
      </c>
      <c r="H134" s="278" t="s">
        <v>7694</v>
      </c>
      <c r="I134" s="278" t="s">
        <v>7694</v>
      </c>
      <c r="J134" s="278" t="s">
        <v>7694</v>
      </c>
      <c r="K134" s="278" t="s">
        <v>7694</v>
      </c>
      <c r="L134" s="278" t="s">
        <v>7694</v>
      </c>
      <c r="M134" s="278" t="s">
        <v>7694</v>
      </c>
      <c r="N134" s="278" t="s">
        <v>7694</v>
      </c>
      <c r="O134" s="278" t="s">
        <v>7694</v>
      </c>
      <c r="P134" s="278" t="s">
        <v>7694</v>
      </c>
      <c r="Q134" s="278" t="s">
        <v>7694</v>
      </c>
      <c r="R134" s="278" t="s">
        <v>7694</v>
      </c>
      <c r="S134" s="278" t="s">
        <v>7694</v>
      </c>
      <c r="T134" s="278" t="s">
        <v>7694</v>
      </c>
      <c r="U134" s="278" t="s">
        <v>7694</v>
      </c>
      <c r="V134" s="278" t="s">
        <v>7694</v>
      </c>
      <c r="W134" s="278" t="s">
        <v>7694</v>
      </c>
      <c r="X134" s="278" t="s">
        <v>7694</v>
      </c>
      <c r="Y134" s="278" t="s">
        <v>7694</v>
      </c>
      <c r="Z134" s="278" t="s">
        <v>7694</v>
      </c>
      <c r="AA134" s="278" t="s">
        <v>7694</v>
      </c>
      <c r="AB134" s="278" t="s">
        <v>7694</v>
      </c>
      <c r="AC134" s="278" t="s">
        <v>7694</v>
      </c>
      <c r="AD134" s="278" t="s">
        <v>7694</v>
      </c>
      <c r="AE134" s="278">
        <v>1.6</v>
      </c>
      <c r="AF134" s="278">
        <v>1.6</v>
      </c>
      <c r="AG134" s="278">
        <v>1.6</v>
      </c>
      <c r="AH134" s="278">
        <v>1.7</v>
      </c>
      <c r="AI134" s="278">
        <v>1.8</v>
      </c>
      <c r="AJ134" s="278">
        <v>1.8</v>
      </c>
      <c r="AK134" s="278">
        <v>1.8</v>
      </c>
      <c r="AL134" s="278">
        <v>1.7</v>
      </c>
      <c r="AM134" s="278">
        <v>1.7</v>
      </c>
      <c r="AN134" s="278">
        <v>1.7</v>
      </c>
      <c r="AO134" s="278">
        <f>_xlfn.IFNA(VLOOKUP(C134,'INFORM Severity - hidden'!$C$5:$G$155,5,FALSE),"-")</f>
        <v>1.7</v>
      </c>
    </row>
    <row r="135" spans="1:41" x14ac:dyDescent="0.25">
      <c r="A135" t="s">
        <v>1639</v>
      </c>
      <c r="B135" t="s">
        <v>1637</v>
      </c>
      <c r="C135" t="s">
        <v>1638</v>
      </c>
      <c r="D135" s="278" t="str">
        <f t="shared" si="2"/>
        <v>Stable</v>
      </c>
      <c r="E135" s="278" t="s">
        <v>7694</v>
      </c>
      <c r="F135" s="278" t="s">
        <v>7694</v>
      </c>
      <c r="G135" s="278" t="s">
        <v>7694</v>
      </c>
      <c r="H135" s="278" t="s">
        <v>7694</v>
      </c>
      <c r="I135" s="278" t="s">
        <v>7694</v>
      </c>
      <c r="J135" s="278" t="s">
        <v>7694</v>
      </c>
      <c r="K135" s="278" t="s">
        <v>7694</v>
      </c>
      <c r="L135" s="278" t="s">
        <v>7694</v>
      </c>
      <c r="M135" s="278" t="s">
        <v>7694</v>
      </c>
      <c r="N135" s="278" t="s">
        <v>7694</v>
      </c>
      <c r="O135" s="278" t="s">
        <v>7694</v>
      </c>
      <c r="P135" s="278" t="s">
        <v>7694</v>
      </c>
      <c r="Q135" s="278" t="s">
        <v>7694</v>
      </c>
      <c r="R135" s="278">
        <v>2.2000000000000002</v>
      </c>
      <c r="S135" s="278">
        <v>2.1</v>
      </c>
      <c r="T135" s="278">
        <v>2.1</v>
      </c>
      <c r="U135" s="278">
        <v>2.1</v>
      </c>
      <c r="V135" s="278">
        <v>2.1</v>
      </c>
      <c r="W135" s="278">
        <v>2.1</v>
      </c>
      <c r="X135" s="278">
        <v>2.1</v>
      </c>
      <c r="Y135" s="278">
        <v>2.1</v>
      </c>
      <c r="Z135" s="278">
        <v>2</v>
      </c>
      <c r="AA135" s="278">
        <v>2.1</v>
      </c>
      <c r="AB135" s="278">
        <v>2.1</v>
      </c>
      <c r="AC135" s="278">
        <v>2.1</v>
      </c>
      <c r="AD135" s="278">
        <v>2.1</v>
      </c>
      <c r="AE135" s="278">
        <v>2.1</v>
      </c>
      <c r="AF135" s="278">
        <v>2.1</v>
      </c>
      <c r="AG135" s="278">
        <v>2.1</v>
      </c>
      <c r="AH135" s="278">
        <v>2.1</v>
      </c>
      <c r="AI135" s="278">
        <v>2.2999999999999998</v>
      </c>
      <c r="AJ135" s="278">
        <v>2.2999999999999998</v>
      </c>
      <c r="AK135" s="278">
        <v>2.2999999999999998</v>
      </c>
      <c r="AL135" s="278">
        <v>2.2000000000000002</v>
      </c>
      <c r="AM135" s="278">
        <v>2.2000000000000002</v>
      </c>
      <c r="AN135" s="278">
        <v>2.4</v>
      </c>
      <c r="AO135" s="278">
        <f>_xlfn.IFNA(VLOOKUP(C135,'INFORM Severity - hidden'!$C$5:$G$155,5,FALSE),"-")</f>
        <v>2.4</v>
      </c>
    </row>
    <row r="136" spans="1:41" x14ac:dyDescent="0.25">
      <c r="A136" t="s">
        <v>264</v>
      </c>
      <c r="B136" t="s">
        <v>262</v>
      </c>
      <c r="C136" t="s">
        <v>263</v>
      </c>
      <c r="D136" s="278" t="str">
        <f t="shared" si="2"/>
        <v>Stable</v>
      </c>
      <c r="E136" s="278" t="s">
        <v>7694</v>
      </c>
      <c r="F136" s="278">
        <v>3.1</v>
      </c>
      <c r="G136" s="278">
        <v>3.2</v>
      </c>
      <c r="H136" s="278">
        <v>3.5</v>
      </c>
      <c r="I136" s="278">
        <v>3.5</v>
      </c>
      <c r="J136" s="278">
        <v>3.5</v>
      </c>
      <c r="K136" s="278">
        <v>3.5</v>
      </c>
      <c r="L136" s="278">
        <v>3.5</v>
      </c>
      <c r="M136" s="278">
        <v>3.5</v>
      </c>
      <c r="N136" s="278">
        <v>3.6</v>
      </c>
      <c r="O136" s="278">
        <v>3.6</v>
      </c>
      <c r="P136" s="278">
        <v>3.6</v>
      </c>
      <c r="Q136" s="278">
        <v>3.6</v>
      </c>
      <c r="R136" s="278">
        <v>3.6</v>
      </c>
      <c r="S136" s="278">
        <v>3.6</v>
      </c>
      <c r="T136" s="278">
        <v>3.6</v>
      </c>
      <c r="U136" s="278">
        <v>3.6</v>
      </c>
      <c r="V136" s="278">
        <v>3.6</v>
      </c>
      <c r="W136" s="278">
        <v>3.7</v>
      </c>
      <c r="X136" s="278">
        <v>3.7</v>
      </c>
      <c r="Y136" s="278">
        <v>3.7</v>
      </c>
      <c r="Z136" s="278">
        <v>3.8</v>
      </c>
      <c r="AA136" s="278">
        <v>3.7</v>
      </c>
      <c r="AB136" s="278">
        <v>3.7</v>
      </c>
      <c r="AC136" s="278">
        <v>3.7</v>
      </c>
      <c r="AD136" s="278">
        <v>3.7</v>
      </c>
      <c r="AE136" s="278">
        <v>3.7</v>
      </c>
      <c r="AF136" s="278">
        <v>3.7</v>
      </c>
      <c r="AG136" s="278">
        <v>3.7</v>
      </c>
      <c r="AH136" s="278">
        <v>3.8</v>
      </c>
      <c r="AI136" s="278">
        <v>3.9</v>
      </c>
      <c r="AJ136" s="278">
        <v>3.9</v>
      </c>
      <c r="AK136" s="278">
        <v>3.9</v>
      </c>
      <c r="AL136" s="278">
        <v>3.9</v>
      </c>
      <c r="AM136" s="278">
        <v>3.9</v>
      </c>
      <c r="AN136" s="278">
        <v>3.9</v>
      </c>
      <c r="AO136" s="278">
        <f>_xlfn.IFNA(VLOOKUP(C136,'INFORM Severity - hidden'!$C$5:$G$155,5,FALSE),"-")</f>
        <v>3.9</v>
      </c>
    </row>
    <row r="137" spans="1:41" x14ac:dyDescent="0.25">
      <c r="A137" t="s">
        <v>264</v>
      </c>
      <c r="B137" t="s">
        <v>280</v>
      </c>
      <c r="C137" t="s">
        <v>281</v>
      </c>
      <c r="D137" s="278" t="str">
        <f t="shared" si="2"/>
        <v>Stable</v>
      </c>
      <c r="E137" s="278" t="s">
        <v>7694</v>
      </c>
      <c r="F137" s="278">
        <v>3.1</v>
      </c>
      <c r="G137" s="278">
        <v>3.2</v>
      </c>
      <c r="H137" s="278">
        <v>3.2</v>
      </c>
      <c r="I137" s="278">
        <v>3.2</v>
      </c>
      <c r="J137" s="278">
        <v>3.3</v>
      </c>
      <c r="K137" s="278">
        <v>3.3</v>
      </c>
      <c r="L137" s="278">
        <v>3.3</v>
      </c>
      <c r="M137" s="278">
        <v>3.3</v>
      </c>
      <c r="N137" s="278">
        <v>3.4</v>
      </c>
      <c r="O137" s="278">
        <v>3.4</v>
      </c>
      <c r="P137" s="278">
        <v>3.4</v>
      </c>
      <c r="Q137" s="278">
        <v>3.4</v>
      </c>
      <c r="R137" s="278">
        <v>3.4</v>
      </c>
      <c r="S137" s="278">
        <v>3.4</v>
      </c>
      <c r="T137" s="278">
        <v>3.4</v>
      </c>
      <c r="U137" s="278">
        <v>3.4</v>
      </c>
      <c r="V137" s="278">
        <v>3.4</v>
      </c>
      <c r="W137" s="278">
        <v>3.5</v>
      </c>
      <c r="X137" s="278">
        <v>3.5</v>
      </c>
      <c r="Y137" s="278">
        <v>3.4</v>
      </c>
      <c r="Z137" s="278">
        <v>3.4</v>
      </c>
      <c r="AA137" s="278">
        <v>3.4</v>
      </c>
      <c r="AB137" s="278">
        <v>3.4</v>
      </c>
      <c r="AC137" s="278">
        <v>2.9</v>
      </c>
      <c r="AD137" s="278">
        <v>2.9</v>
      </c>
      <c r="AE137" s="278">
        <v>2.9</v>
      </c>
      <c r="AF137" s="278">
        <v>2.9</v>
      </c>
      <c r="AG137" s="278">
        <v>2.9</v>
      </c>
      <c r="AH137" s="278">
        <v>3</v>
      </c>
      <c r="AI137" s="278">
        <v>3.1</v>
      </c>
      <c r="AJ137" s="278">
        <v>3.1</v>
      </c>
      <c r="AK137" s="278">
        <v>3.1</v>
      </c>
      <c r="AL137" s="278">
        <v>3.1</v>
      </c>
      <c r="AM137" s="278">
        <v>3.1</v>
      </c>
      <c r="AN137" s="278">
        <v>3.1</v>
      </c>
      <c r="AO137" s="278">
        <f>_xlfn.IFNA(VLOOKUP(C137,'INFORM Severity - hidden'!$C$5:$G$155,5,FALSE),"-")</f>
        <v>3.1</v>
      </c>
    </row>
    <row r="138" spans="1:41" x14ac:dyDescent="0.25">
      <c r="A138" t="s">
        <v>264</v>
      </c>
      <c r="B138" t="s">
        <v>289</v>
      </c>
      <c r="C138" t="s">
        <v>290</v>
      </c>
      <c r="D138" s="278" t="str">
        <f t="shared" si="2"/>
        <v>Decreasing</v>
      </c>
      <c r="E138" s="278" t="s">
        <v>7694</v>
      </c>
      <c r="F138" s="278">
        <v>2.4</v>
      </c>
      <c r="G138" s="278">
        <v>2.6</v>
      </c>
      <c r="H138" s="278">
        <v>3</v>
      </c>
      <c r="I138" s="278">
        <v>3</v>
      </c>
      <c r="J138" s="278">
        <v>3</v>
      </c>
      <c r="K138" s="278">
        <v>3</v>
      </c>
      <c r="L138" s="278">
        <v>3</v>
      </c>
      <c r="M138" s="278">
        <v>3</v>
      </c>
      <c r="N138" s="278">
        <v>3.1</v>
      </c>
      <c r="O138" s="278">
        <v>3.1</v>
      </c>
      <c r="P138" s="278">
        <v>3.1</v>
      </c>
      <c r="Q138" s="278">
        <v>3.1</v>
      </c>
      <c r="R138" s="278">
        <v>3.1</v>
      </c>
      <c r="S138" s="278">
        <v>3.2</v>
      </c>
      <c r="T138" s="278">
        <v>3.2</v>
      </c>
      <c r="U138" s="278">
        <v>3.2</v>
      </c>
      <c r="V138" s="278">
        <v>3.2</v>
      </c>
      <c r="W138" s="278">
        <v>3.3</v>
      </c>
      <c r="X138" s="278">
        <v>3.2</v>
      </c>
      <c r="Y138" s="278">
        <v>3.2</v>
      </c>
      <c r="Z138" s="278">
        <v>3.2</v>
      </c>
      <c r="AA138" s="278">
        <v>3.2</v>
      </c>
      <c r="AB138" s="278">
        <v>3.2</v>
      </c>
      <c r="AC138" s="278">
        <v>3.2</v>
      </c>
      <c r="AD138" s="278">
        <v>3.2</v>
      </c>
      <c r="AE138" s="278">
        <v>3.2</v>
      </c>
      <c r="AF138" s="278">
        <v>3.2</v>
      </c>
      <c r="AG138" s="278">
        <v>3.2</v>
      </c>
      <c r="AH138" s="278">
        <v>3.3</v>
      </c>
      <c r="AI138" s="278">
        <v>3.4</v>
      </c>
      <c r="AJ138" s="278">
        <v>3.4</v>
      </c>
      <c r="AK138" s="278">
        <v>3.4</v>
      </c>
      <c r="AL138" s="278">
        <v>3.3</v>
      </c>
      <c r="AM138" s="278">
        <v>3.3</v>
      </c>
      <c r="AN138" s="278">
        <v>3.3</v>
      </c>
      <c r="AO138" s="278">
        <f>_xlfn.IFNA(VLOOKUP(C138,'INFORM Severity - hidden'!$C$5:$G$155,5,FALSE),"-")</f>
        <v>3.3</v>
      </c>
    </row>
    <row r="139" spans="1:41" x14ac:dyDescent="0.25">
      <c r="A139" t="s">
        <v>264</v>
      </c>
      <c r="B139" t="s">
        <v>1488</v>
      </c>
      <c r="C139" t="s">
        <v>1489</v>
      </c>
      <c r="D139" s="278" t="str">
        <f t="shared" si="2"/>
        <v>Stable</v>
      </c>
      <c r="E139" s="278" t="s">
        <v>7694</v>
      </c>
      <c r="F139" s="278" t="s">
        <v>7694</v>
      </c>
      <c r="G139" s="278" t="s">
        <v>7694</v>
      </c>
      <c r="H139" s="278" t="s">
        <v>7694</v>
      </c>
      <c r="I139" s="278" t="s">
        <v>7694</v>
      </c>
      <c r="J139" s="278" t="s">
        <v>7694</v>
      </c>
      <c r="K139" s="278" t="s">
        <v>7694</v>
      </c>
      <c r="L139" s="278" t="s">
        <v>7694</v>
      </c>
      <c r="M139" s="278" t="s">
        <v>7694</v>
      </c>
      <c r="N139" s="278" t="s">
        <v>7694</v>
      </c>
      <c r="O139" s="278" t="s">
        <v>7694</v>
      </c>
      <c r="P139" s="278">
        <v>2.5</v>
      </c>
      <c r="Q139" s="278">
        <v>2.5</v>
      </c>
      <c r="R139" s="278">
        <v>2.6</v>
      </c>
      <c r="S139" s="278">
        <v>2.5</v>
      </c>
      <c r="T139" s="278">
        <v>2.5</v>
      </c>
      <c r="U139" s="278">
        <v>2.5</v>
      </c>
      <c r="V139" s="278">
        <v>2.6</v>
      </c>
      <c r="W139" s="278">
        <v>2.5</v>
      </c>
      <c r="X139" s="278">
        <v>2.5</v>
      </c>
      <c r="Y139" s="278">
        <v>2.5</v>
      </c>
      <c r="Z139" s="278">
        <v>2.5</v>
      </c>
      <c r="AA139" s="278">
        <v>2.4</v>
      </c>
      <c r="AB139" s="278">
        <v>2.5</v>
      </c>
      <c r="AC139" s="278">
        <v>2.7</v>
      </c>
      <c r="AD139" s="278">
        <v>2.7</v>
      </c>
      <c r="AE139" s="278">
        <v>2.7</v>
      </c>
      <c r="AF139" s="278">
        <v>2.7</v>
      </c>
      <c r="AG139" s="278">
        <v>2.7</v>
      </c>
      <c r="AH139" s="278">
        <v>2.7</v>
      </c>
      <c r="AI139" s="278">
        <v>2.8</v>
      </c>
      <c r="AJ139" s="278">
        <v>2.8</v>
      </c>
      <c r="AK139" s="278">
        <v>2.8</v>
      </c>
      <c r="AL139" s="278">
        <v>2.8</v>
      </c>
      <c r="AM139" s="278">
        <v>2.8</v>
      </c>
      <c r="AN139" s="278">
        <v>2.8</v>
      </c>
      <c r="AO139" s="278">
        <f>_xlfn.IFNA(VLOOKUP(C139,'INFORM Severity - hidden'!$C$5:$G$155,5,FALSE),"-")</f>
        <v>2.8</v>
      </c>
    </row>
    <row r="140" spans="1:41" x14ac:dyDescent="0.25">
      <c r="A140"/>
      <c r="B140"/>
      <c r="C140" t="s">
        <v>7752</v>
      </c>
      <c r="D140" s="278" t="str">
        <f t="shared" si="2"/>
        <v>-</v>
      </c>
      <c r="E140" s="278" t="s">
        <v>7694</v>
      </c>
      <c r="F140" s="278" t="s">
        <v>7694</v>
      </c>
      <c r="G140" s="278" t="s">
        <v>7694</v>
      </c>
      <c r="H140" s="278" t="s">
        <v>7694</v>
      </c>
      <c r="I140" s="278" t="s">
        <v>7694</v>
      </c>
      <c r="J140" s="278" t="s">
        <v>7694</v>
      </c>
      <c r="K140" s="278" t="s">
        <v>7694</v>
      </c>
      <c r="L140" s="278" t="s">
        <v>7694</v>
      </c>
      <c r="M140" s="278" t="s">
        <v>7694</v>
      </c>
      <c r="N140" s="278" t="s">
        <v>7694</v>
      </c>
      <c r="O140" s="278" t="s">
        <v>7694</v>
      </c>
      <c r="P140" s="278" t="s">
        <v>7694</v>
      </c>
      <c r="Q140" s="278" t="s">
        <v>7694</v>
      </c>
      <c r="R140" s="278" t="s">
        <v>7694</v>
      </c>
      <c r="S140" s="278" t="s">
        <v>7694</v>
      </c>
      <c r="T140" s="278" t="s">
        <v>7694</v>
      </c>
      <c r="U140" s="278" t="s">
        <v>7694</v>
      </c>
      <c r="V140" s="278" t="s">
        <v>7694</v>
      </c>
      <c r="W140" s="278" t="s">
        <v>7694</v>
      </c>
      <c r="X140" s="278" t="s">
        <v>7694</v>
      </c>
      <c r="Y140" s="278" t="s">
        <v>7694</v>
      </c>
      <c r="Z140" s="278">
        <v>2.9</v>
      </c>
      <c r="AA140" s="278">
        <v>2.9</v>
      </c>
      <c r="AB140" s="278">
        <v>2.9</v>
      </c>
      <c r="AC140" s="278">
        <v>2.9</v>
      </c>
      <c r="AD140" s="278" t="s">
        <v>7694</v>
      </c>
      <c r="AE140" s="278" t="s">
        <v>7694</v>
      </c>
      <c r="AF140" s="278" t="s">
        <v>7694</v>
      </c>
      <c r="AG140" s="278" t="s">
        <v>7694</v>
      </c>
      <c r="AH140" s="278" t="s">
        <v>7694</v>
      </c>
      <c r="AI140" s="278" t="s">
        <v>7694</v>
      </c>
      <c r="AJ140" s="278" t="s">
        <v>7694</v>
      </c>
      <c r="AK140" s="278" t="s">
        <v>7694</v>
      </c>
      <c r="AL140" s="278" t="s">
        <v>7694</v>
      </c>
      <c r="AM140" s="278" t="s">
        <v>7694</v>
      </c>
      <c r="AN140" s="278" t="s">
        <v>7694</v>
      </c>
      <c r="AO140" s="278" t="str">
        <f>_xlfn.IFNA(VLOOKUP(C140,'INFORM Severity - hidden'!$C$5:$G$155,5,FALSE),"-")</f>
        <v>-</v>
      </c>
    </row>
    <row r="141" spans="1:41" x14ac:dyDescent="0.25">
      <c r="A141" t="s">
        <v>1154</v>
      </c>
      <c r="B141" t="s">
        <v>1186</v>
      </c>
      <c r="C141" t="s">
        <v>1187</v>
      </c>
      <c r="D141" s="278" t="str">
        <f t="shared" si="2"/>
        <v>Stable</v>
      </c>
      <c r="E141" s="278">
        <v>3.5</v>
      </c>
      <c r="F141" s="278">
        <v>3.5</v>
      </c>
      <c r="G141" s="278">
        <v>4</v>
      </c>
      <c r="H141" s="278">
        <v>4.0999999999999996</v>
      </c>
      <c r="I141" s="278">
        <v>3.8</v>
      </c>
      <c r="J141" s="278">
        <v>3.8</v>
      </c>
      <c r="K141" s="278">
        <v>4.0999999999999996</v>
      </c>
      <c r="L141" s="278">
        <v>4.0999999999999996</v>
      </c>
      <c r="M141" s="278">
        <v>4.0999999999999996</v>
      </c>
      <c r="N141" s="278">
        <v>4.0999999999999996</v>
      </c>
      <c r="O141" s="278">
        <v>4.0999999999999996</v>
      </c>
      <c r="P141" s="278">
        <v>4.0999999999999996</v>
      </c>
      <c r="Q141" s="278">
        <v>4</v>
      </c>
      <c r="R141" s="278">
        <v>4</v>
      </c>
      <c r="S141" s="278">
        <v>3.7</v>
      </c>
      <c r="T141" s="278">
        <v>4.2</v>
      </c>
      <c r="U141" s="278">
        <v>4.0999999999999996</v>
      </c>
      <c r="V141" s="278">
        <v>4.2</v>
      </c>
      <c r="W141" s="278">
        <v>4.2</v>
      </c>
      <c r="X141" s="278">
        <v>4.2</v>
      </c>
      <c r="Y141" s="278">
        <v>4.2</v>
      </c>
      <c r="Z141" s="278">
        <v>4.2</v>
      </c>
      <c r="AA141" s="278">
        <v>4</v>
      </c>
      <c r="AB141" s="278">
        <v>4</v>
      </c>
      <c r="AC141" s="278">
        <v>4</v>
      </c>
      <c r="AD141" s="278">
        <v>4.0999999999999996</v>
      </c>
      <c r="AE141" s="278">
        <v>4.0999999999999996</v>
      </c>
      <c r="AF141" s="278">
        <v>4.0999999999999996</v>
      </c>
      <c r="AG141" s="278">
        <v>4.0999999999999996</v>
      </c>
      <c r="AH141" s="278">
        <v>4.0999999999999996</v>
      </c>
      <c r="AI141" s="278">
        <v>4.2</v>
      </c>
      <c r="AJ141" s="278">
        <v>4.3</v>
      </c>
      <c r="AK141" s="278">
        <v>4.3</v>
      </c>
      <c r="AL141" s="278">
        <v>4.3</v>
      </c>
      <c r="AM141" s="278">
        <v>4.3</v>
      </c>
      <c r="AN141" s="278">
        <v>4.3</v>
      </c>
      <c r="AO141" s="278">
        <f>_xlfn.IFNA(VLOOKUP(C141,'INFORM Severity - hidden'!$C$5:$G$155,5,FALSE),"-")</f>
        <v>4.3</v>
      </c>
    </row>
    <row r="142" spans="1:41" x14ac:dyDescent="0.25">
      <c r="A142"/>
      <c r="B142"/>
      <c r="C142" t="s">
        <v>7753</v>
      </c>
      <c r="D142" s="278" t="str">
        <f t="shared" si="2"/>
        <v>-</v>
      </c>
      <c r="E142" s="278">
        <v>3.6</v>
      </c>
      <c r="F142" s="278">
        <v>3.6</v>
      </c>
      <c r="G142" s="278">
        <v>3.5</v>
      </c>
      <c r="H142" s="278">
        <v>3.6</v>
      </c>
      <c r="I142" s="278" t="s">
        <v>7694</v>
      </c>
      <c r="J142" s="278" t="s">
        <v>7694</v>
      </c>
      <c r="K142" s="278" t="s">
        <v>7694</v>
      </c>
      <c r="L142" s="278" t="s">
        <v>7694</v>
      </c>
      <c r="M142" s="278" t="s">
        <v>7694</v>
      </c>
      <c r="N142" s="278" t="s">
        <v>7694</v>
      </c>
      <c r="O142" s="278" t="s">
        <v>7694</v>
      </c>
      <c r="P142" s="278" t="s">
        <v>7694</v>
      </c>
      <c r="Q142" s="278" t="s">
        <v>7694</v>
      </c>
      <c r="R142" s="278" t="s">
        <v>7694</v>
      </c>
      <c r="S142" s="278" t="s">
        <v>7694</v>
      </c>
      <c r="T142" s="278" t="s">
        <v>7694</v>
      </c>
      <c r="U142" s="278" t="s">
        <v>7694</v>
      </c>
      <c r="V142" s="278" t="s">
        <v>7694</v>
      </c>
      <c r="W142" s="278" t="s">
        <v>7694</v>
      </c>
      <c r="X142" s="278" t="s">
        <v>7694</v>
      </c>
      <c r="Y142" s="278" t="s">
        <v>7694</v>
      </c>
      <c r="Z142" s="278" t="s">
        <v>7694</v>
      </c>
      <c r="AA142" s="278" t="s">
        <v>7694</v>
      </c>
      <c r="AB142" s="278" t="s">
        <v>7694</v>
      </c>
      <c r="AC142" s="278" t="s">
        <v>7694</v>
      </c>
      <c r="AD142" s="278" t="s">
        <v>7694</v>
      </c>
      <c r="AE142" s="278" t="s">
        <v>7694</v>
      </c>
      <c r="AF142" s="278" t="s">
        <v>7694</v>
      </c>
      <c r="AG142" s="278" t="s">
        <v>7694</v>
      </c>
      <c r="AH142" s="278" t="s">
        <v>7694</v>
      </c>
      <c r="AI142" s="278" t="s">
        <v>7694</v>
      </c>
      <c r="AJ142" s="278" t="s">
        <v>7694</v>
      </c>
      <c r="AK142" s="278" t="s">
        <v>7694</v>
      </c>
      <c r="AL142" s="278" t="s">
        <v>7694</v>
      </c>
      <c r="AM142" s="278" t="s">
        <v>7694</v>
      </c>
      <c r="AN142" s="278" t="s">
        <v>7694</v>
      </c>
      <c r="AO142" s="278" t="str">
        <f>_xlfn.IFNA(VLOOKUP(C142,'INFORM Severity - hidden'!$C$5:$G$155,5,FALSE),"-")</f>
        <v>-</v>
      </c>
    </row>
    <row r="143" spans="1:41" x14ac:dyDescent="0.25">
      <c r="A143" t="s">
        <v>1154</v>
      </c>
      <c r="B143" t="s">
        <v>1175</v>
      </c>
      <c r="C143" t="s">
        <v>1176</v>
      </c>
      <c r="D143" s="278" t="str">
        <f t="shared" si="2"/>
        <v>Decreasing</v>
      </c>
      <c r="E143" s="278">
        <v>2.1</v>
      </c>
      <c r="F143" s="278">
        <v>2</v>
      </c>
      <c r="G143" s="278">
        <v>2.7</v>
      </c>
      <c r="H143" s="278">
        <v>2.8</v>
      </c>
      <c r="I143" s="278">
        <v>2.8</v>
      </c>
      <c r="J143" s="278">
        <v>2.8</v>
      </c>
      <c r="K143" s="278">
        <v>2.8</v>
      </c>
      <c r="L143" s="278">
        <v>2.8</v>
      </c>
      <c r="M143" s="278">
        <v>2.8</v>
      </c>
      <c r="N143" s="278">
        <v>2.8</v>
      </c>
      <c r="O143" s="278" t="s">
        <v>7694</v>
      </c>
      <c r="P143" s="278" t="s">
        <v>7694</v>
      </c>
      <c r="Q143" s="278" t="s">
        <v>7694</v>
      </c>
      <c r="R143" s="278" t="s">
        <v>7694</v>
      </c>
      <c r="S143" s="278" t="s">
        <v>7694</v>
      </c>
      <c r="T143" s="278" t="s">
        <v>7694</v>
      </c>
      <c r="U143" s="278" t="s">
        <v>7694</v>
      </c>
      <c r="V143" s="278" t="s">
        <v>7694</v>
      </c>
      <c r="W143" s="278" t="s">
        <v>7694</v>
      </c>
      <c r="X143" s="278" t="s">
        <v>7694</v>
      </c>
      <c r="Y143" s="278" t="s">
        <v>7694</v>
      </c>
      <c r="Z143" s="278" t="s">
        <v>7694</v>
      </c>
      <c r="AA143" s="278">
        <v>2.5</v>
      </c>
      <c r="AB143" s="278">
        <v>2.5</v>
      </c>
      <c r="AC143" s="278">
        <v>2.5</v>
      </c>
      <c r="AD143" s="278">
        <v>2.5</v>
      </c>
      <c r="AE143" s="278">
        <v>2.5</v>
      </c>
      <c r="AF143" s="278">
        <v>2.5</v>
      </c>
      <c r="AG143" s="278">
        <v>2.5</v>
      </c>
      <c r="AH143" s="278">
        <v>2.6</v>
      </c>
      <c r="AI143" s="278">
        <v>2.8</v>
      </c>
      <c r="AJ143" s="278">
        <v>3.5</v>
      </c>
      <c r="AK143" s="278">
        <v>3.5</v>
      </c>
      <c r="AL143" s="278">
        <v>3.5</v>
      </c>
      <c r="AM143" s="278">
        <v>3.3</v>
      </c>
      <c r="AN143" s="278">
        <v>3.3</v>
      </c>
      <c r="AO143" s="278">
        <f>_xlfn.IFNA(VLOOKUP(C143,'INFORM Severity - hidden'!$C$5:$G$155,5,FALSE),"-")</f>
        <v>3.3</v>
      </c>
    </row>
    <row r="144" spans="1:41" x14ac:dyDescent="0.25">
      <c r="A144" t="s">
        <v>1154</v>
      </c>
      <c r="B144" t="s">
        <v>1152</v>
      </c>
      <c r="C144" t="s">
        <v>1153</v>
      </c>
      <c r="D144" s="278" t="str">
        <f t="shared" si="2"/>
        <v>Stable</v>
      </c>
      <c r="E144" s="278">
        <v>4</v>
      </c>
      <c r="F144" s="278">
        <v>4</v>
      </c>
      <c r="G144" s="278">
        <v>4</v>
      </c>
      <c r="H144" s="278">
        <v>4.0999999999999996</v>
      </c>
      <c r="I144" s="278">
        <v>4.0999999999999996</v>
      </c>
      <c r="J144" s="278">
        <v>4.0999999999999996</v>
      </c>
      <c r="K144" s="278">
        <v>4.2</v>
      </c>
      <c r="L144" s="278">
        <v>4.0999999999999996</v>
      </c>
      <c r="M144" s="278">
        <v>4.0999999999999996</v>
      </c>
      <c r="N144" s="278">
        <v>4.0999999999999996</v>
      </c>
      <c r="O144" s="278">
        <v>4.0999999999999996</v>
      </c>
      <c r="P144" s="278">
        <v>4.0999999999999996</v>
      </c>
      <c r="Q144" s="278">
        <v>4</v>
      </c>
      <c r="R144" s="278">
        <v>4</v>
      </c>
      <c r="S144" s="278">
        <v>4</v>
      </c>
      <c r="T144" s="278">
        <v>4</v>
      </c>
      <c r="U144" s="278">
        <v>4</v>
      </c>
      <c r="V144" s="278">
        <v>4.0999999999999996</v>
      </c>
      <c r="W144" s="278">
        <v>4.0999999999999996</v>
      </c>
      <c r="X144" s="278">
        <v>4.0999999999999996</v>
      </c>
      <c r="Y144" s="278">
        <v>4.0999999999999996</v>
      </c>
      <c r="Z144" s="278">
        <v>4</v>
      </c>
      <c r="AA144" s="278">
        <v>4.0999999999999996</v>
      </c>
      <c r="AB144" s="278">
        <v>4.0999999999999996</v>
      </c>
      <c r="AC144" s="278">
        <v>4.0999999999999996</v>
      </c>
      <c r="AD144" s="278">
        <v>4</v>
      </c>
      <c r="AE144" s="278">
        <v>4.0999999999999996</v>
      </c>
      <c r="AF144" s="278">
        <v>4.0999999999999996</v>
      </c>
      <c r="AG144" s="278">
        <v>4.0999999999999996</v>
      </c>
      <c r="AH144" s="278">
        <v>4.0999999999999996</v>
      </c>
      <c r="AI144" s="278">
        <v>4.2</v>
      </c>
      <c r="AJ144" s="278">
        <v>4.3</v>
      </c>
      <c r="AK144" s="278">
        <v>4.3</v>
      </c>
      <c r="AL144" s="278">
        <v>4.3</v>
      </c>
      <c r="AM144" s="278">
        <v>4.3</v>
      </c>
      <c r="AN144" s="278">
        <v>4.3</v>
      </c>
      <c r="AO144" s="278">
        <f>_xlfn.IFNA(VLOOKUP(C144,'INFORM Severity - hidden'!$C$5:$G$155,5,FALSE),"-")</f>
        <v>4.3</v>
      </c>
    </row>
    <row r="145" spans="1:41" x14ac:dyDescent="0.25">
      <c r="A145"/>
      <c r="B145"/>
      <c r="C145" t="s">
        <v>7754</v>
      </c>
      <c r="D145" s="278" t="str">
        <f t="shared" si="2"/>
        <v>-</v>
      </c>
      <c r="E145" s="278">
        <v>1.5</v>
      </c>
      <c r="F145" s="278">
        <v>1.5</v>
      </c>
      <c r="G145" s="278" t="s">
        <v>7694</v>
      </c>
      <c r="H145" s="278" t="s">
        <v>7694</v>
      </c>
      <c r="I145" s="278" t="s">
        <v>7694</v>
      </c>
      <c r="J145" s="278" t="s">
        <v>7694</v>
      </c>
      <c r="K145" s="278" t="s">
        <v>7694</v>
      </c>
      <c r="L145" s="278" t="s">
        <v>7694</v>
      </c>
      <c r="M145" s="278" t="s">
        <v>7694</v>
      </c>
      <c r="N145" s="278" t="s">
        <v>7694</v>
      </c>
      <c r="O145" s="278" t="s">
        <v>7694</v>
      </c>
      <c r="P145" s="278" t="s">
        <v>7694</v>
      </c>
      <c r="Q145" s="278" t="s">
        <v>7694</v>
      </c>
      <c r="R145" s="278" t="s">
        <v>7694</v>
      </c>
      <c r="S145" s="278" t="s">
        <v>7694</v>
      </c>
      <c r="T145" s="278" t="s">
        <v>7694</v>
      </c>
      <c r="U145" s="278" t="s">
        <v>7694</v>
      </c>
      <c r="V145" s="278" t="s">
        <v>7694</v>
      </c>
      <c r="W145" s="278" t="s">
        <v>7694</v>
      </c>
      <c r="X145" s="278" t="s">
        <v>7694</v>
      </c>
      <c r="Y145" s="278" t="s">
        <v>7694</v>
      </c>
      <c r="Z145" s="278" t="s">
        <v>7694</v>
      </c>
      <c r="AA145" s="278" t="s">
        <v>7694</v>
      </c>
      <c r="AB145" s="278" t="s">
        <v>7694</v>
      </c>
      <c r="AC145" s="278" t="s">
        <v>7694</v>
      </c>
      <c r="AD145" s="278" t="s">
        <v>7694</v>
      </c>
      <c r="AE145" s="278" t="s">
        <v>7694</v>
      </c>
      <c r="AF145" s="278" t="s">
        <v>7694</v>
      </c>
      <c r="AG145" s="278" t="s">
        <v>7694</v>
      </c>
      <c r="AH145" s="278" t="s">
        <v>7694</v>
      </c>
      <c r="AI145" s="278" t="s">
        <v>7694</v>
      </c>
      <c r="AJ145" s="278" t="s">
        <v>7694</v>
      </c>
      <c r="AK145" s="278" t="s">
        <v>7694</v>
      </c>
      <c r="AL145" s="278" t="s">
        <v>7694</v>
      </c>
      <c r="AM145" s="278" t="s">
        <v>7694</v>
      </c>
      <c r="AN145" s="278" t="s">
        <v>7694</v>
      </c>
      <c r="AO145" s="278" t="str">
        <f>_xlfn.IFNA(VLOOKUP(C145,'INFORM Severity - hidden'!$C$5:$G$155,5,FALSE),"-")</f>
        <v>-</v>
      </c>
    </row>
    <row r="146" spans="1:41" x14ac:dyDescent="0.25">
      <c r="A146" t="s">
        <v>1154</v>
      </c>
      <c r="B146" t="s">
        <v>1502</v>
      </c>
      <c r="C146" t="s">
        <v>1503</v>
      </c>
      <c r="D146" s="278" t="str">
        <f t="shared" si="2"/>
        <v>Decreasing</v>
      </c>
      <c r="E146" s="278" t="s">
        <v>7694</v>
      </c>
      <c r="F146" s="278" t="s">
        <v>7694</v>
      </c>
      <c r="G146" s="278" t="s">
        <v>7694</v>
      </c>
      <c r="H146" s="278" t="s">
        <v>7694</v>
      </c>
      <c r="I146" s="278" t="s">
        <v>7694</v>
      </c>
      <c r="J146" s="278" t="s">
        <v>7694</v>
      </c>
      <c r="K146" s="278" t="s">
        <v>7694</v>
      </c>
      <c r="L146" s="278" t="s">
        <v>7694</v>
      </c>
      <c r="M146" s="278" t="s">
        <v>7694</v>
      </c>
      <c r="N146" s="278" t="s">
        <v>7694</v>
      </c>
      <c r="O146" s="278" t="s">
        <v>7694</v>
      </c>
      <c r="P146" s="278" t="s">
        <v>7694</v>
      </c>
      <c r="Q146" s="278" t="s">
        <v>7694</v>
      </c>
      <c r="R146" s="278" t="s">
        <v>7694</v>
      </c>
      <c r="S146" s="278">
        <v>2.5</v>
      </c>
      <c r="T146" s="278">
        <v>2.5</v>
      </c>
      <c r="U146" s="278">
        <v>2.6</v>
      </c>
      <c r="V146" s="278">
        <v>2.6</v>
      </c>
      <c r="W146" s="278">
        <v>2.6</v>
      </c>
      <c r="X146" s="278">
        <v>2.6</v>
      </c>
      <c r="Y146" s="278">
        <v>2.6</v>
      </c>
      <c r="Z146" s="278">
        <v>2.6</v>
      </c>
      <c r="AA146" s="278">
        <v>2.6</v>
      </c>
      <c r="AB146" s="278">
        <v>2.6</v>
      </c>
      <c r="AC146" s="278">
        <v>2.6</v>
      </c>
      <c r="AD146" s="278">
        <v>2.6</v>
      </c>
      <c r="AE146" s="278">
        <v>2.7</v>
      </c>
      <c r="AF146" s="278">
        <v>2.7</v>
      </c>
      <c r="AG146" s="278">
        <v>2.7</v>
      </c>
      <c r="AH146" s="278">
        <v>2.9</v>
      </c>
      <c r="AI146" s="278">
        <v>3</v>
      </c>
      <c r="AJ146" s="278">
        <v>3.9</v>
      </c>
      <c r="AK146" s="278">
        <v>3.9</v>
      </c>
      <c r="AL146" s="278">
        <v>3.8</v>
      </c>
      <c r="AM146" s="278">
        <v>3.7</v>
      </c>
      <c r="AN146" s="278">
        <v>3.7</v>
      </c>
      <c r="AO146" s="278">
        <f>_xlfn.IFNA(VLOOKUP(C146,'INFORM Severity - hidden'!$C$5:$G$155,5,FALSE),"-")</f>
        <v>3.7</v>
      </c>
    </row>
    <row r="147" spans="1:41" x14ac:dyDescent="0.25">
      <c r="A147" t="s">
        <v>1154</v>
      </c>
      <c r="B147" t="s">
        <v>1542</v>
      </c>
      <c r="C147" t="s">
        <v>1543</v>
      </c>
      <c r="D147" s="278" t="str">
        <f t="shared" si="2"/>
        <v>Stable</v>
      </c>
      <c r="E147" s="278" t="s">
        <v>7694</v>
      </c>
      <c r="F147" s="278" t="s">
        <v>7694</v>
      </c>
      <c r="G147" s="278" t="s">
        <v>7694</v>
      </c>
      <c r="H147" s="278" t="s">
        <v>7694</v>
      </c>
      <c r="I147" s="278" t="s">
        <v>7694</v>
      </c>
      <c r="J147" s="278" t="s">
        <v>7694</v>
      </c>
      <c r="K147" s="278" t="s">
        <v>7694</v>
      </c>
      <c r="L147" s="278" t="s">
        <v>7694</v>
      </c>
      <c r="M147" s="278" t="s">
        <v>7694</v>
      </c>
      <c r="N147" s="278" t="s">
        <v>7694</v>
      </c>
      <c r="O147" s="278" t="s">
        <v>7694</v>
      </c>
      <c r="P147" s="278" t="s">
        <v>7694</v>
      </c>
      <c r="Q147" s="278">
        <v>2</v>
      </c>
      <c r="R147" s="278">
        <v>2.4</v>
      </c>
      <c r="S147" s="278">
        <v>2.4</v>
      </c>
      <c r="T147" s="278">
        <v>2.5</v>
      </c>
      <c r="U147" s="278">
        <v>2.5</v>
      </c>
      <c r="V147" s="278">
        <v>2.1</v>
      </c>
      <c r="W147" s="278">
        <v>2.1</v>
      </c>
      <c r="X147" s="278">
        <v>2.1</v>
      </c>
      <c r="Y147" s="278">
        <v>2.1</v>
      </c>
      <c r="Z147" s="278">
        <v>2</v>
      </c>
      <c r="AA147" s="278">
        <v>2.1</v>
      </c>
      <c r="AB147" s="278">
        <v>2.1</v>
      </c>
      <c r="AC147" s="278">
        <v>2.1</v>
      </c>
      <c r="AD147" s="278">
        <v>2.1</v>
      </c>
      <c r="AE147" s="278">
        <v>2.1</v>
      </c>
      <c r="AF147" s="278">
        <v>2.1</v>
      </c>
      <c r="AG147" s="278">
        <v>2.1</v>
      </c>
      <c r="AH147" s="278">
        <v>2</v>
      </c>
      <c r="AI147" s="278">
        <v>2.1</v>
      </c>
      <c r="AJ147" s="278">
        <v>2.1</v>
      </c>
      <c r="AK147" s="278">
        <v>2.1</v>
      </c>
      <c r="AL147" s="278">
        <v>2.1</v>
      </c>
      <c r="AM147" s="278">
        <v>2.1</v>
      </c>
      <c r="AN147" s="278">
        <v>2.1</v>
      </c>
      <c r="AO147" s="278">
        <f>_xlfn.IFNA(VLOOKUP(C147,'INFORM Severity - hidden'!$C$5:$G$155,5,FALSE),"-")</f>
        <v>2.1</v>
      </c>
    </row>
    <row r="148" spans="1:41" x14ac:dyDescent="0.25">
      <c r="A148" t="s">
        <v>32</v>
      </c>
      <c r="B148" t="s">
        <v>30</v>
      </c>
      <c r="C148" t="s">
        <v>31</v>
      </c>
      <c r="D148" s="278" t="str">
        <f t="shared" si="2"/>
        <v>-</v>
      </c>
      <c r="E148" s="278">
        <v>2</v>
      </c>
      <c r="F148" s="278">
        <v>2</v>
      </c>
      <c r="G148" s="278">
        <v>2</v>
      </c>
      <c r="H148" s="278">
        <v>2.4</v>
      </c>
      <c r="I148" s="278">
        <v>2.4</v>
      </c>
      <c r="J148" s="278">
        <v>2.4</v>
      </c>
      <c r="K148" s="278">
        <v>2.4</v>
      </c>
      <c r="L148" s="278">
        <v>2.4</v>
      </c>
      <c r="M148" s="278">
        <v>2.4</v>
      </c>
      <c r="N148" s="278" t="s">
        <v>7694</v>
      </c>
      <c r="O148" s="278" t="s">
        <v>7694</v>
      </c>
      <c r="P148" s="278" t="s">
        <v>7694</v>
      </c>
      <c r="Q148" s="278" t="s">
        <v>7694</v>
      </c>
      <c r="R148" s="278" t="s">
        <v>7694</v>
      </c>
      <c r="S148" s="278" t="s">
        <v>7694</v>
      </c>
      <c r="T148" s="278" t="s">
        <v>7694</v>
      </c>
      <c r="U148" s="278" t="s">
        <v>7694</v>
      </c>
      <c r="V148" s="278" t="s">
        <v>7694</v>
      </c>
      <c r="W148" s="278" t="s">
        <v>7694</v>
      </c>
      <c r="X148" s="278" t="s">
        <v>7694</v>
      </c>
      <c r="Y148" s="278" t="s">
        <v>7694</v>
      </c>
      <c r="Z148" s="278" t="s">
        <v>7694</v>
      </c>
      <c r="AA148" s="278" t="s">
        <v>7694</v>
      </c>
      <c r="AB148" s="278" t="s">
        <v>7694</v>
      </c>
      <c r="AC148" s="278" t="s">
        <v>7694</v>
      </c>
      <c r="AD148" s="278" t="s">
        <v>7694</v>
      </c>
      <c r="AE148" s="278" t="s">
        <v>7694</v>
      </c>
      <c r="AF148" s="278" t="s">
        <v>7694</v>
      </c>
      <c r="AG148" s="278" t="s">
        <v>7694</v>
      </c>
      <c r="AH148" s="278" t="s">
        <v>7694</v>
      </c>
      <c r="AI148" s="278" t="s">
        <v>7694</v>
      </c>
      <c r="AJ148" s="278" t="s">
        <v>7694</v>
      </c>
      <c r="AK148" s="278" t="s">
        <v>7694</v>
      </c>
      <c r="AL148" s="278" t="s">
        <v>7694</v>
      </c>
      <c r="AM148" s="278" t="s">
        <v>7694</v>
      </c>
      <c r="AN148" s="278" t="s">
        <v>7694</v>
      </c>
      <c r="AO148" s="278" t="str">
        <f>_xlfn.IFNA(VLOOKUP(C148,'INFORM Severity - hidden'!$C$5:$G$155,5,FALSE),"-")</f>
        <v>x</v>
      </c>
    </row>
    <row r="149" spans="1:41" x14ac:dyDescent="0.25">
      <c r="A149"/>
      <c r="B149"/>
      <c r="C149" t="s">
        <v>7755</v>
      </c>
      <c r="D149" s="278" t="str">
        <f t="shared" si="2"/>
        <v>-</v>
      </c>
      <c r="E149" s="278" t="s">
        <v>7694</v>
      </c>
      <c r="F149" s="278" t="s">
        <v>7694</v>
      </c>
      <c r="G149" s="278" t="s">
        <v>7694</v>
      </c>
      <c r="H149" s="278" t="s">
        <v>7694</v>
      </c>
      <c r="I149" s="278" t="s">
        <v>7694</v>
      </c>
      <c r="J149" s="278" t="s">
        <v>7694</v>
      </c>
      <c r="K149" s="278" t="s">
        <v>7694</v>
      </c>
      <c r="L149" s="278" t="s">
        <v>7694</v>
      </c>
      <c r="M149" s="278" t="s">
        <v>7694</v>
      </c>
      <c r="N149" s="278" t="s">
        <v>7694</v>
      </c>
      <c r="O149" s="278" t="s">
        <v>7694</v>
      </c>
      <c r="P149" s="278" t="s">
        <v>7694</v>
      </c>
      <c r="Q149" s="278" t="s">
        <v>7694</v>
      </c>
      <c r="R149" s="278" t="s">
        <v>7694</v>
      </c>
      <c r="S149" s="278" t="s">
        <v>7694</v>
      </c>
      <c r="T149" s="278" t="s">
        <v>7694</v>
      </c>
      <c r="U149" s="278" t="s">
        <v>7694</v>
      </c>
      <c r="V149" s="278" t="s">
        <v>7694</v>
      </c>
      <c r="W149" s="278" t="s">
        <v>7694</v>
      </c>
      <c r="X149" s="278" t="s">
        <v>7694</v>
      </c>
      <c r="Y149" s="278" t="s">
        <v>7694</v>
      </c>
      <c r="Z149" s="278" t="s">
        <v>7694</v>
      </c>
      <c r="AA149" s="278" t="s">
        <v>7694</v>
      </c>
      <c r="AB149" s="278">
        <v>2.2000000000000002</v>
      </c>
      <c r="AC149" s="278">
        <v>2.2000000000000002</v>
      </c>
      <c r="AD149" s="278">
        <v>2.2000000000000002</v>
      </c>
      <c r="AE149" s="278">
        <v>2.2000000000000002</v>
      </c>
      <c r="AF149" s="278">
        <v>2.2000000000000002</v>
      </c>
      <c r="AG149" s="278">
        <v>2.2000000000000002</v>
      </c>
      <c r="AH149" s="278">
        <v>2.2999999999999998</v>
      </c>
      <c r="AI149" s="278">
        <v>2.4</v>
      </c>
      <c r="AJ149" s="278">
        <v>2.4</v>
      </c>
      <c r="AK149" s="278">
        <v>2.4</v>
      </c>
      <c r="AL149" s="278" t="s">
        <v>7694</v>
      </c>
      <c r="AM149" s="278" t="s">
        <v>7694</v>
      </c>
      <c r="AN149" s="278" t="s">
        <v>7694</v>
      </c>
      <c r="AO149" s="278" t="str">
        <f>_xlfn.IFNA(VLOOKUP(C149,'INFORM Severity - hidden'!$C$5:$G$155,5,FALSE),"-")</f>
        <v>-</v>
      </c>
    </row>
    <row r="150" spans="1:41" x14ac:dyDescent="0.25">
      <c r="A150"/>
      <c r="B150"/>
      <c r="C150" t="s">
        <v>7756</v>
      </c>
      <c r="D150" s="278" t="str">
        <f t="shared" si="2"/>
        <v>-</v>
      </c>
      <c r="E150" s="278" t="s">
        <v>7694</v>
      </c>
      <c r="F150" s="278" t="s">
        <v>7694</v>
      </c>
      <c r="G150" s="278" t="s">
        <v>7694</v>
      </c>
      <c r="H150" s="278" t="s">
        <v>7694</v>
      </c>
      <c r="I150" s="278" t="s">
        <v>7694</v>
      </c>
      <c r="J150" s="278" t="s">
        <v>7694</v>
      </c>
      <c r="K150" s="278">
        <v>1.9</v>
      </c>
      <c r="L150" s="278">
        <v>1.9</v>
      </c>
      <c r="M150" s="278" t="s">
        <v>7694</v>
      </c>
      <c r="N150" s="278" t="s">
        <v>7694</v>
      </c>
      <c r="O150" s="278" t="s">
        <v>7694</v>
      </c>
      <c r="P150" s="278" t="s">
        <v>7694</v>
      </c>
      <c r="Q150" s="278" t="s">
        <v>7694</v>
      </c>
      <c r="R150" s="278" t="s">
        <v>7694</v>
      </c>
      <c r="S150" s="278" t="s">
        <v>7694</v>
      </c>
      <c r="T150" s="278" t="s">
        <v>7694</v>
      </c>
      <c r="U150" s="278" t="s">
        <v>7694</v>
      </c>
      <c r="V150" s="278" t="s">
        <v>7694</v>
      </c>
      <c r="W150" s="278" t="s">
        <v>7694</v>
      </c>
      <c r="X150" s="278" t="s">
        <v>7694</v>
      </c>
      <c r="Y150" s="278" t="s">
        <v>7694</v>
      </c>
      <c r="Z150" s="278" t="s">
        <v>7694</v>
      </c>
      <c r="AA150" s="278" t="s">
        <v>7694</v>
      </c>
      <c r="AB150" s="278" t="s">
        <v>7694</v>
      </c>
      <c r="AC150" s="278" t="s">
        <v>7694</v>
      </c>
      <c r="AD150" s="278" t="s">
        <v>7694</v>
      </c>
      <c r="AE150" s="278" t="s">
        <v>7694</v>
      </c>
      <c r="AF150" s="278" t="s">
        <v>7694</v>
      </c>
      <c r="AG150" s="278" t="s">
        <v>7694</v>
      </c>
      <c r="AH150" s="278" t="s">
        <v>7694</v>
      </c>
      <c r="AI150" s="278" t="s">
        <v>7694</v>
      </c>
      <c r="AJ150" s="278" t="s">
        <v>7694</v>
      </c>
      <c r="AK150" s="278" t="s">
        <v>7694</v>
      </c>
      <c r="AL150" s="278" t="s">
        <v>7694</v>
      </c>
      <c r="AM150" s="278" t="s">
        <v>7694</v>
      </c>
      <c r="AN150" s="278" t="s">
        <v>7694</v>
      </c>
      <c r="AO150" s="278" t="str">
        <f>_xlfn.IFNA(VLOOKUP(C150,'INFORM Severity - hidden'!$C$5:$G$155,5,FALSE),"-")</f>
        <v>-</v>
      </c>
    </row>
    <row r="151" spans="1:41" x14ac:dyDescent="0.25">
      <c r="A151" t="s">
        <v>215</v>
      </c>
      <c r="B151" t="s">
        <v>213</v>
      </c>
      <c r="C151" t="s">
        <v>214</v>
      </c>
      <c r="D151" s="278" t="str">
        <f t="shared" si="2"/>
        <v>Decreasing</v>
      </c>
      <c r="E151" s="278" t="s">
        <v>7694</v>
      </c>
      <c r="F151" s="278">
        <v>3.2</v>
      </c>
      <c r="G151" s="278">
        <v>3.2</v>
      </c>
      <c r="H151" s="278">
        <v>3.3</v>
      </c>
      <c r="I151" s="278">
        <v>3.3</v>
      </c>
      <c r="J151" s="278">
        <v>3.3</v>
      </c>
      <c r="K151" s="278">
        <v>3.3</v>
      </c>
      <c r="L151" s="278">
        <v>3.3</v>
      </c>
      <c r="M151" s="278">
        <v>3.3</v>
      </c>
      <c r="N151" s="278">
        <v>3.4</v>
      </c>
      <c r="O151" s="278">
        <v>3.4</v>
      </c>
      <c r="P151" s="278">
        <v>3.4</v>
      </c>
      <c r="Q151" s="278">
        <v>3.4</v>
      </c>
      <c r="R151" s="278">
        <v>3.4</v>
      </c>
      <c r="S151" s="278">
        <v>3.4</v>
      </c>
      <c r="T151" s="278">
        <v>3.4</v>
      </c>
      <c r="U151" s="278">
        <v>3.4</v>
      </c>
      <c r="V151" s="278">
        <v>3.4</v>
      </c>
      <c r="W151" s="278">
        <v>3.4</v>
      </c>
      <c r="X151" s="278">
        <v>3.4</v>
      </c>
      <c r="Y151" s="278">
        <v>3.4</v>
      </c>
      <c r="Z151" s="278">
        <v>3.4</v>
      </c>
      <c r="AA151" s="278">
        <v>3.4</v>
      </c>
      <c r="AB151" s="278">
        <v>3.4</v>
      </c>
      <c r="AC151" s="278">
        <v>3.4</v>
      </c>
      <c r="AD151" s="278">
        <v>3.4</v>
      </c>
      <c r="AE151" s="278">
        <v>3.4</v>
      </c>
      <c r="AF151" s="278">
        <v>3.4</v>
      </c>
      <c r="AG151" s="278">
        <v>3.8</v>
      </c>
      <c r="AH151" s="278">
        <v>3.8</v>
      </c>
      <c r="AI151" s="278">
        <v>3.9</v>
      </c>
      <c r="AJ151" s="278">
        <v>3.9</v>
      </c>
      <c r="AK151" s="278">
        <v>3.9</v>
      </c>
      <c r="AL151" s="278">
        <v>3.8</v>
      </c>
      <c r="AM151" s="278">
        <v>3.8</v>
      </c>
      <c r="AN151" s="278">
        <v>3.7</v>
      </c>
      <c r="AO151" s="278">
        <f>_xlfn.IFNA(VLOOKUP(C151,'INFORM Severity - hidden'!$C$5:$G$155,5,FALSE),"-")</f>
        <v>3.7</v>
      </c>
    </row>
    <row r="152" spans="1:41" x14ac:dyDescent="0.25">
      <c r="A152"/>
      <c r="B152"/>
      <c r="C152" t="s">
        <v>7757</v>
      </c>
      <c r="D152" s="278" t="str">
        <f t="shared" si="2"/>
        <v>-</v>
      </c>
      <c r="E152" s="278" t="s">
        <v>7694</v>
      </c>
      <c r="F152" s="278">
        <v>2.6</v>
      </c>
      <c r="G152" s="278" t="s">
        <v>7694</v>
      </c>
      <c r="H152" s="278" t="s">
        <v>7694</v>
      </c>
      <c r="I152" s="278" t="s">
        <v>7694</v>
      </c>
      <c r="J152" s="278" t="s">
        <v>7694</v>
      </c>
      <c r="K152" s="278" t="s">
        <v>7694</v>
      </c>
      <c r="L152" s="278" t="s">
        <v>7694</v>
      </c>
      <c r="M152" s="278" t="s">
        <v>7694</v>
      </c>
      <c r="N152" s="278" t="s">
        <v>7694</v>
      </c>
      <c r="O152" s="278" t="s">
        <v>7694</v>
      </c>
      <c r="P152" s="278" t="s">
        <v>7694</v>
      </c>
      <c r="Q152" s="278" t="s">
        <v>7694</v>
      </c>
      <c r="R152" s="278" t="s">
        <v>7694</v>
      </c>
      <c r="S152" s="278" t="s">
        <v>7694</v>
      </c>
      <c r="T152" s="278" t="s">
        <v>7694</v>
      </c>
      <c r="U152" s="278" t="s">
        <v>7694</v>
      </c>
      <c r="V152" s="278" t="s">
        <v>7694</v>
      </c>
      <c r="W152" s="278" t="s">
        <v>7694</v>
      </c>
      <c r="X152" s="278" t="s">
        <v>7694</v>
      </c>
      <c r="Y152" s="278" t="s">
        <v>7694</v>
      </c>
      <c r="Z152" s="278" t="s">
        <v>7694</v>
      </c>
      <c r="AA152" s="278" t="s">
        <v>7694</v>
      </c>
      <c r="AB152" s="278" t="s">
        <v>7694</v>
      </c>
      <c r="AC152" s="278" t="s">
        <v>7694</v>
      </c>
      <c r="AD152" s="278" t="s">
        <v>7694</v>
      </c>
      <c r="AE152" s="278" t="s">
        <v>7694</v>
      </c>
      <c r="AF152" s="278" t="s">
        <v>7694</v>
      </c>
      <c r="AG152" s="278" t="s">
        <v>7694</v>
      </c>
      <c r="AH152" s="278" t="s">
        <v>7694</v>
      </c>
      <c r="AI152" s="278" t="s">
        <v>7694</v>
      </c>
      <c r="AJ152" s="278" t="s">
        <v>7694</v>
      </c>
      <c r="AK152" s="278" t="s">
        <v>7694</v>
      </c>
      <c r="AL152" s="278" t="s">
        <v>7694</v>
      </c>
      <c r="AM152" s="278" t="s">
        <v>7694</v>
      </c>
      <c r="AN152" s="278" t="s">
        <v>7694</v>
      </c>
      <c r="AO152" s="278" t="str">
        <f>_xlfn.IFNA(VLOOKUP(C152,'INFORM Severity - hidden'!$C$5:$G$155,5,FALSE),"-")</f>
        <v>-</v>
      </c>
    </row>
    <row r="153" spans="1:41" x14ac:dyDescent="0.25">
      <c r="A153"/>
      <c r="B153"/>
      <c r="C153" t="s">
        <v>7758</v>
      </c>
      <c r="D153" s="278" t="str">
        <f t="shared" si="2"/>
        <v>-</v>
      </c>
      <c r="E153" s="278" t="s">
        <v>7694</v>
      </c>
      <c r="F153" s="278">
        <v>3.2</v>
      </c>
      <c r="G153" s="278">
        <v>3.2</v>
      </c>
      <c r="H153" s="278" t="s">
        <v>7694</v>
      </c>
      <c r="I153" s="278" t="s">
        <v>7694</v>
      </c>
      <c r="J153" s="278" t="s">
        <v>7694</v>
      </c>
      <c r="K153" s="278" t="s">
        <v>7694</v>
      </c>
      <c r="L153" s="278" t="s">
        <v>7694</v>
      </c>
      <c r="M153" s="278" t="s">
        <v>7694</v>
      </c>
      <c r="N153" s="278" t="s">
        <v>7694</v>
      </c>
      <c r="O153" s="278" t="s">
        <v>7694</v>
      </c>
      <c r="P153" s="278" t="s">
        <v>7694</v>
      </c>
      <c r="Q153" s="278" t="s">
        <v>7694</v>
      </c>
      <c r="R153" s="278" t="s">
        <v>7694</v>
      </c>
      <c r="S153" s="278" t="s">
        <v>7694</v>
      </c>
      <c r="T153" s="278" t="s">
        <v>7694</v>
      </c>
      <c r="U153" s="278" t="s">
        <v>7694</v>
      </c>
      <c r="V153" s="278" t="s">
        <v>7694</v>
      </c>
      <c r="W153" s="278" t="s">
        <v>7694</v>
      </c>
      <c r="X153" s="278" t="s">
        <v>7694</v>
      </c>
      <c r="Y153" s="278" t="s">
        <v>7694</v>
      </c>
      <c r="Z153" s="278" t="s">
        <v>7694</v>
      </c>
      <c r="AA153" s="278" t="s">
        <v>7694</v>
      </c>
      <c r="AB153" s="278" t="s">
        <v>7694</v>
      </c>
      <c r="AC153" s="278" t="s">
        <v>7694</v>
      </c>
      <c r="AD153" s="278" t="s">
        <v>7694</v>
      </c>
      <c r="AE153" s="278" t="s">
        <v>7694</v>
      </c>
      <c r="AF153" s="278" t="s">
        <v>7694</v>
      </c>
      <c r="AG153" s="278" t="s">
        <v>7694</v>
      </c>
      <c r="AH153" s="278" t="s">
        <v>7694</v>
      </c>
      <c r="AI153" s="278" t="s">
        <v>7694</v>
      </c>
      <c r="AJ153" s="278" t="s">
        <v>7694</v>
      </c>
      <c r="AK153" s="278" t="s">
        <v>7694</v>
      </c>
      <c r="AL153" s="278" t="s">
        <v>7694</v>
      </c>
      <c r="AM153" s="278" t="s">
        <v>7694</v>
      </c>
      <c r="AN153" s="278" t="s">
        <v>7694</v>
      </c>
      <c r="AO153" s="278" t="str">
        <f>_xlfn.IFNA(VLOOKUP(C153,'INFORM Severity - hidden'!$C$5:$G$155,5,FALSE),"-")</f>
        <v>-</v>
      </c>
    </row>
    <row r="154" spans="1:41" x14ac:dyDescent="0.25">
      <c r="A154" t="s">
        <v>215</v>
      </c>
      <c r="B154" t="s">
        <v>868</v>
      </c>
      <c r="C154" t="s">
        <v>869</v>
      </c>
      <c r="D154" s="278" t="str">
        <f t="shared" si="2"/>
        <v>-</v>
      </c>
      <c r="E154" s="278" t="s">
        <v>7694</v>
      </c>
      <c r="F154" s="278" t="s">
        <v>7694</v>
      </c>
      <c r="G154" s="278" t="s">
        <v>7694</v>
      </c>
      <c r="H154" s="278" t="s">
        <v>7694</v>
      </c>
      <c r="I154" s="278" t="s">
        <v>7694</v>
      </c>
      <c r="J154" s="278" t="s">
        <v>7694</v>
      </c>
      <c r="K154" s="278" t="s">
        <v>7694</v>
      </c>
      <c r="L154" s="278" t="s">
        <v>7694</v>
      </c>
      <c r="M154" s="278" t="s">
        <v>7694</v>
      </c>
      <c r="N154" s="278" t="s">
        <v>7694</v>
      </c>
      <c r="O154" s="278" t="s">
        <v>7694</v>
      </c>
      <c r="P154" s="278" t="s">
        <v>7694</v>
      </c>
      <c r="Q154" s="278" t="s">
        <v>7694</v>
      </c>
      <c r="R154" s="278" t="s">
        <v>7694</v>
      </c>
      <c r="S154" s="278" t="s">
        <v>7694</v>
      </c>
      <c r="T154" s="278" t="s">
        <v>7694</v>
      </c>
      <c r="U154" s="278" t="s">
        <v>7694</v>
      </c>
      <c r="V154" s="278" t="s">
        <v>7694</v>
      </c>
      <c r="W154" s="278" t="s">
        <v>7694</v>
      </c>
      <c r="X154" s="278" t="s">
        <v>7694</v>
      </c>
      <c r="Y154" s="278" t="s">
        <v>7694</v>
      </c>
      <c r="Z154" s="278" t="s">
        <v>7694</v>
      </c>
      <c r="AA154" s="278" t="s">
        <v>7694</v>
      </c>
      <c r="AB154" s="278" t="s">
        <v>7694</v>
      </c>
      <c r="AC154" s="278" t="s">
        <v>7694</v>
      </c>
      <c r="AD154" s="278" t="s">
        <v>7694</v>
      </c>
      <c r="AE154" s="278" t="s">
        <v>7694</v>
      </c>
      <c r="AF154" s="278" t="s">
        <v>7694</v>
      </c>
      <c r="AG154" s="278" t="s">
        <v>7694</v>
      </c>
      <c r="AH154" s="278" t="s">
        <v>7694</v>
      </c>
      <c r="AI154" s="278" t="s">
        <v>7694</v>
      </c>
      <c r="AJ154" s="278" t="s">
        <v>7694</v>
      </c>
      <c r="AK154" s="278" t="s">
        <v>7694</v>
      </c>
      <c r="AL154" s="278" t="s">
        <v>7694</v>
      </c>
      <c r="AM154" s="278" t="s">
        <v>7694</v>
      </c>
      <c r="AN154" s="278" t="s">
        <v>7694</v>
      </c>
      <c r="AO154" s="278" t="str">
        <f>_xlfn.IFNA(VLOOKUP(C154,'INFORM Severity - hidden'!$C$5:$G$155,5,FALSE),"-")</f>
        <v>x</v>
      </c>
    </row>
    <row r="155" spans="1:41" x14ac:dyDescent="0.25">
      <c r="A155"/>
      <c r="B155"/>
      <c r="C155" t="s">
        <v>7759</v>
      </c>
      <c r="D155" s="278" t="str">
        <f t="shared" si="2"/>
        <v>-</v>
      </c>
      <c r="E155" s="278" t="s">
        <v>7694</v>
      </c>
      <c r="F155" s="278">
        <v>1.1000000000000001</v>
      </c>
      <c r="G155" s="278" t="s">
        <v>7694</v>
      </c>
      <c r="H155" s="278" t="s">
        <v>7694</v>
      </c>
      <c r="I155" s="278" t="s">
        <v>7694</v>
      </c>
      <c r="J155" s="278" t="s">
        <v>7694</v>
      </c>
      <c r="K155" s="278" t="s">
        <v>7694</v>
      </c>
      <c r="L155" s="278" t="s">
        <v>7694</v>
      </c>
      <c r="M155" s="278" t="s">
        <v>7694</v>
      </c>
      <c r="N155" s="278" t="s">
        <v>7694</v>
      </c>
      <c r="O155" s="278" t="s">
        <v>7694</v>
      </c>
      <c r="P155" s="278" t="s">
        <v>7694</v>
      </c>
      <c r="Q155" s="278" t="s">
        <v>7694</v>
      </c>
      <c r="R155" s="278" t="s">
        <v>7694</v>
      </c>
      <c r="S155" s="278" t="s">
        <v>7694</v>
      </c>
      <c r="T155" s="278" t="s">
        <v>7694</v>
      </c>
      <c r="U155" s="278" t="s">
        <v>7694</v>
      </c>
      <c r="V155" s="278" t="s">
        <v>7694</v>
      </c>
      <c r="W155" s="278" t="s">
        <v>7694</v>
      </c>
      <c r="X155" s="278" t="s">
        <v>7694</v>
      </c>
      <c r="Y155" s="278" t="s">
        <v>7694</v>
      </c>
      <c r="Z155" s="278" t="s">
        <v>7694</v>
      </c>
      <c r="AA155" s="278" t="s">
        <v>7694</v>
      </c>
      <c r="AB155" s="278" t="s">
        <v>7694</v>
      </c>
      <c r="AC155" s="278" t="s">
        <v>7694</v>
      </c>
      <c r="AD155" s="278" t="s">
        <v>7694</v>
      </c>
      <c r="AE155" s="278" t="s">
        <v>7694</v>
      </c>
      <c r="AF155" s="278" t="s">
        <v>7694</v>
      </c>
      <c r="AG155" s="278" t="s">
        <v>7694</v>
      </c>
      <c r="AH155" s="278" t="s">
        <v>7694</v>
      </c>
      <c r="AI155" s="278" t="s">
        <v>7694</v>
      </c>
      <c r="AJ155" s="278" t="s">
        <v>7694</v>
      </c>
      <c r="AK155" s="278" t="s">
        <v>7694</v>
      </c>
      <c r="AL155" s="278" t="s">
        <v>7694</v>
      </c>
      <c r="AM155" s="278" t="s">
        <v>7694</v>
      </c>
      <c r="AN155" s="278" t="s">
        <v>7694</v>
      </c>
      <c r="AO155" s="278" t="str">
        <f>_xlfn.IFNA(VLOOKUP(C155,'INFORM Severity - hidden'!$C$5:$G$155,5,FALSE),"-")</f>
        <v>-</v>
      </c>
    </row>
    <row r="156" spans="1:41" x14ac:dyDescent="0.25">
      <c r="A156" t="s">
        <v>634</v>
      </c>
      <c r="B156" t="s">
        <v>632</v>
      </c>
      <c r="C156" t="s">
        <v>633</v>
      </c>
      <c r="D156" s="278" t="str">
        <f t="shared" si="2"/>
        <v>Increasing</v>
      </c>
      <c r="E156" s="278" t="s">
        <v>7694</v>
      </c>
      <c r="F156" s="278">
        <v>1.5</v>
      </c>
      <c r="G156" s="278">
        <v>1.5</v>
      </c>
      <c r="H156" s="278">
        <v>2.6</v>
      </c>
      <c r="I156" s="278">
        <v>2.6</v>
      </c>
      <c r="J156" s="278">
        <v>2.6</v>
      </c>
      <c r="K156" s="278">
        <v>2.6</v>
      </c>
      <c r="L156" s="278">
        <v>2.6</v>
      </c>
      <c r="M156" s="278">
        <v>2.6</v>
      </c>
      <c r="N156" s="278">
        <v>2.6</v>
      </c>
      <c r="O156" s="278">
        <v>2.2999999999999998</v>
      </c>
      <c r="P156" s="278">
        <v>2.2999999999999998</v>
      </c>
      <c r="Q156" s="278">
        <v>2.2999999999999998</v>
      </c>
      <c r="R156" s="278">
        <v>2.6</v>
      </c>
      <c r="S156" s="278">
        <v>2.6</v>
      </c>
      <c r="T156" s="278">
        <v>2.6</v>
      </c>
      <c r="U156" s="278">
        <v>2.6</v>
      </c>
      <c r="V156" s="278">
        <v>2.6</v>
      </c>
      <c r="W156" s="278">
        <v>2.6</v>
      </c>
      <c r="X156" s="278">
        <v>2.6</v>
      </c>
      <c r="Y156" s="278">
        <v>2.6</v>
      </c>
      <c r="Z156" s="278">
        <v>2.6</v>
      </c>
      <c r="AA156" s="278">
        <v>2.7</v>
      </c>
      <c r="AB156" s="278">
        <v>2.7</v>
      </c>
      <c r="AC156" s="278">
        <v>2.8</v>
      </c>
      <c r="AD156" s="278">
        <v>2.8</v>
      </c>
      <c r="AE156" s="278">
        <v>2.8</v>
      </c>
      <c r="AF156" s="278">
        <v>2.8</v>
      </c>
      <c r="AG156" s="278">
        <v>2.8</v>
      </c>
      <c r="AH156" s="278">
        <v>2.8</v>
      </c>
      <c r="AI156" s="278">
        <v>2.9</v>
      </c>
      <c r="AJ156" s="278">
        <v>2.9</v>
      </c>
      <c r="AK156" s="278">
        <v>2.9</v>
      </c>
      <c r="AL156" s="278">
        <v>2.8</v>
      </c>
      <c r="AM156" s="278">
        <v>3</v>
      </c>
      <c r="AN156" s="278">
        <v>3</v>
      </c>
      <c r="AO156" s="278">
        <f>_xlfn.IFNA(VLOOKUP(C156,'INFORM Severity - hidden'!$C$5:$G$155,5,FALSE),"-")</f>
        <v>3</v>
      </c>
    </row>
    <row r="157" spans="1:41" x14ac:dyDescent="0.25">
      <c r="A157" t="s">
        <v>975</v>
      </c>
      <c r="B157" t="s">
        <v>5460</v>
      </c>
      <c r="C157" t="s">
        <v>5461</v>
      </c>
      <c r="D157" s="278" t="str">
        <f t="shared" si="2"/>
        <v>-</v>
      </c>
      <c r="E157" s="278" t="s">
        <v>7694</v>
      </c>
      <c r="F157" s="278" t="s">
        <v>7694</v>
      </c>
      <c r="G157" s="278" t="s">
        <v>7694</v>
      </c>
      <c r="H157" s="278" t="s">
        <v>7694</v>
      </c>
      <c r="I157" s="278" t="s">
        <v>7694</v>
      </c>
      <c r="J157" s="278" t="s">
        <v>7694</v>
      </c>
      <c r="K157" s="278" t="s">
        <v>7694</v>
      </c>
      <c r="L157" s="278" t="s">
        <v>7694</v>
      </c>
      <c r="M157" s="278" t="s">
        <v>7694</v>
      </c>
      <c r="N157" s="278" t="s">
        <v>7694</v>
      </c>
      <c r="O157" s="278" t="s">
        <v>7694</v>
      </c>
      <c r="P157" s="278">
        <v>2.7</v>
      </c>
      <c r="Q157" s="278">
        <v>2.7</v>
      </c>
      <c r="R157" s="278">
        <v>3.4</v>
      </c>
      <c r="S157" s="278">
        <v>2.7</v>
      </c>
      <c r="T157" s="278">
        <v>2.4</v>
      </c>
      <c r="U157" s="278">
        <v>2.4</v>
      </c>
      <c r="V157" s="278">
        <v>2.5</v>
      </c>
      <c r="W157" s="278">
        <v>2.5</v>
      </c>
      <c r="X157" s="278">
        <v>2.5</v>
      </c>
      <c r="Y157" s="278">
        <v>2.5</v>
      </c>
      <c r="Z157" s="278">
        <v>2.4</v>
      </c>
      <c r="AA157" s="278">
        <v>3</v>
      </c>
      <c r="AB157" s="278">
        <v>3</v>
      </c>
      <c r="AC157" s="278">
        <v>3</v>
      </c>
      <c r="AD157" s="278">
        <v>3</v>
      </c>
      <c r="AE157" s="278">
        <v>3</v>
      </c>
      <c r="AF157" s="278">
        <v>3</v>
      </c>
      <c r="AG157" s="278" t="s">
        <v>7694</v>
      </c>
      <c r="AH157" s="278" t="s">
        <v>7694</v>
      </c>
      <c r="AI157" s="278" t="s">
        <v>7694</v>
      </c>
      <c r="AJ157" s="278" t="s">
        <v>7694</v>
      </c>
      <c r="AK157" s="278" t="s">
        <v>7694</v>
      </c>
      <c r="AL157" s="278" t="s">
        <v>7694</v>
      </c>
      <c r="AM157" s="278" t="s">
        <v>7694</v>
      </c>
      <c r="AN157" s="278">
        <v>3.4</v>
      </c>
      <c r="AO157" s="278">
        <f>_xlfn.IFNA(VLOOKUP(C157,'INFORM Severity - hidden'!$C$5:$G$155,5,FALSE),"-")</f>
        <v>3.3</v>
      </c>
    </row>
    <row r="158" spans="1:41" x14ac:dyDescent="0.25">
      <c r="A158" t="s">
        <v>975</v>
      </c>
      <c r="B158" t="s">
        <v>973</v>
      </c>
      <c r="C158" t="s">
        <v>974</v>
      </c>
      <c r="D158" s="278" t="str">
        <f t="shared" si="2"/>
        <v>Decreasing</v>
      </c>
      <c r="E158" s="278" t="s">
        <v>7694</v>
      </c>
      <c r="F158" s="278" t="s">
        <v>7694</v>
      </c>
      <c r="G158" s="278">
        <v>1.1000000000000001</v>
      </c>
      <c r="H158" s="278">
        <v>1.8</v>
      </c>
      <c r="I158" s="278">
        <v>2</v>
      </c>
      <c r="J158" s="278">
        <v>1.8</v>
      </c>
      <c r="K158" s="278">
        <v>2.2000000000000002</v>
      </c>
      <c r="L158" s="278">
        <v>2.2000000000000002</v>
      </c>
      <c r="M158" s="278">
        <v>2.2000000000000002</v>
      </c>
      <c r="N158" s="278">
        <v>2.1</v>
      </c>
      <c r="O158" s="278">
        <v>2.2000000000000002</v>
      </c>
      <c r="P158" s="278">
        <v>2.2000000000000002</v>
      </c>
      <c r="Q158" s="278">
        <v>2.2000000000000002</v>
      </c>
      <c r="R158" s="278">
        <v>2.4</v>
      </c>
      <c r="S158" s="278">
        <v>2.4</v>
      </c>
      <c r="T158" s="278">
        <v>2.2000000000000002</v>
      </c>
      <c r="U158" s="278">
        <v>2.2000000000000002</v>
      </c>
      <c r="V158" s="278">
        <v>2.2999999999999998</v>
      </c>
      <c r="W158" s="278">
        <v>2.2999999999999998</v>
      </c>
      <c r="X158" s="278">
        <v>2.2999999999999998</v>
      </c>
      <c r="Y158" s="278">
        <v>2.2999999999999998</v>
      </c>
      <c r="Z158" s="278">
        <v>2.2999999999999998</v>
      </c>
      <c r="AA158" s="278">
        <v>2.2999999999999998</v>
      </c>
      <c r="AB158" s="278">
        <v>2.2999999999999998</v>
      </c>
      <c r="AC158" s="278">
        <v>2.2999999999999998</v>
      </c>
      <c r="AD158" s="278">
        <v>2.2999999999999998</v>
      </c>
      <c r="AE158" s="278">
        <v>2.4</v>
      </c>
      <c r="AF158" s="278">
        <v>2.4</v>
      </c>
      <c r="AG158" s="278">
        <v>2.4</v>
      </c>
      <c r="AH158" s="278">
        <v>2.4</v>
      </c>
      <c r="AI158" s="278">
        <v>2.5</v>
      </c>
      <c r="AJ158" s="278">
        <v>2.5</v>
      </c>
      <c r="AK158" s="278">
        <v>2.4</v>
      </c>
      <c r="AL158" s="278">
        <v>2.4</v>
      </c>
      <c r="AM158" s="278">
        <v>2.2999999999999998</v>
      </c>
      <c r="AN158" s="278">
        <v>2.2000000000000002</v>
      </c>
      <c r="AO158" s="278">
        <f>_xlfn.IFNA(VLOOKUP(C158,'INFORM Severity - hidden'!$C$5:$G$155,5,FALSE),"-")</f>
        <v>2.2000000000000002</v>
      </c>
    </row>
    <row r="159" spans="1:41" x14ac:dyDescent="0.25">
      <c r="A159"/>
      <c r="B159"/>
      <c r="C159" t="s">
        <v>7760</v>
      </c>
      <c r="D159" s="278" t="str">
        <f t="shared" si="2"/>
        <v>-</v>
      </c>
      <c r="E159" s="278" t="s">
        <v>7694</v>
      </c>
      <c r="F159" s="278" t="s">
        <v>7694</v>
      </c>
      <c r="G159" s="278" t="s">
        <v>7694</v>
      </c>
      <c r="H159" s="278" t="s">
        <v>7694</v>
      </c>
      <c r="I159" s="278" t="s">
        <v>7694</v>
      </c>
      <c r="J159" s="278" t="s">
        <v>7694</v>
      </c>
      <c r="K159" s="278" t="s">
        <v>7694</v>
      </c>
      <c r="L159" s="278" t="s">
        <v>7694</v>
      </c>
      <c r="M159" s="278" t="s">
        <v>7694</v>
      </c>
      <c r="N159" s="278" t="s">
        <v>7694</v>
      </c>
      <c r="O159" s="278" t="s">
        <v>7694</v>
      </c>
      <c r="P159" s="278">
        <v>2.1</v>
      </c>
      <c r="Q159" s="278">
        <v>2.1</v>
      </c>
      <c r="R159" s="278">
        <v>2.1</v>
      </c>
      <c r="S159" s="278">
        <v>2.1</v>
      </c>
      <c r="T159" s="278">
        <v>2.1</v>
      </c>
      <c r="U159" s="278">
        <v>2.1</v>
      </c>
      <c r="V159" s="278">
        <v>2.1</v>
      </c>
      <c r="W159" s="278">
        <v>2.1</v>
      </c>
      <c r="X159" s="278">
        <v>2</v>
      </c>
      <c r="Y159" s="278">
        <v>2</v>
      </c>
      <c r="Z159" s="278">
        <v>1.8</v>
      </c>
      <c r="AA159" s="278">
        <v>1.8</v>
      </c>
      <c r="AB159" s="278">
        <v>1.8</v>
      </c>
      <c r="AC159" s="278">
        <v>1.8</v>
      </c>
      <c r="AD159" s="278">
        <v>1.8</v>
      </c>
      <c r="AE159" s="278">
        <v>1.8</v>
      </c>
      <c r="AF159" s="278">
        <v>1.8</v>
      </c>
      <c r="AG159" s="278" t="s">
        <v>7694</v>
      </c>
      <c r="AH159" s="278" t="s">
        <v>7694</v>
      </c>
      <c r="AI159" s="278" t="s">
        <v>7694</v>
      </c>
      <c r="AJ159" s="278" t="s">
        <v>7694</v>
      </c>
      <c r="AK159" s="278" t="s">
        <v>7694</v>
      </c>
      <c r="AL159" s="278" t="s">
        <v>7694</v>
      </c>
      <c r="AM159" s="278" t="s">
        <v>7694</v>
      </c>
      <c r="AN159" s="278" t="s">
        <v>7694</v>
      </c>
      <c r="AO159" s="278" t="str">
        <f>_xlfn.IFNA(VLOOKUP(C159,'INFORM Severity - hidden'!$C$5:$G$155,5,FALSE),"-")</f>
        <v>-</v>
      </c>
    </row>
    <row r="160" spans="1:41" x14ac:dyDescent="0.25">
      <c r="A160"/>
      <c r="B160"/>
      <c r="C160" t="s">
        <v>7761</v>
      </c>
      <c r="D160" s="278" t="str">
        <f t="shared" si="2"/>
        <v>-</v>
      </c>
      <c r="E160" s="278" t="s">
        <v>7694</v>
      </c>
      <c r="F160" s="278" t="s">
        <v>7694</v>
      </c>
      <c r="G160" s="278" t="s">
        <v>7694</v>
      </c>
      <c r="H160" s="278" t="s">
        <v>7694</v>
      </c>
      <c r="I160" s="278" t="s">
        <v>7694</v>
      </c>
      <c r="J160" s="278" t="s">
        <v>7694</v>
      </c>
      <c r="K160" s="278" t="s">
        <v>7694</v>
      </c>
      <c r="L160" s="278" t="s">
        <v>7694</v>
      </c>
      <c r="M160" s="278" t="s">
        <v>7694</v>
      </c>
      <c r="N160" s="278" t="s">
        <v>7694</v>
      </c>
      <c r="O160" s="278" t="s">
        <v>7694</v>
      </c>
      <c r="P160" s="278">
        <v>1.8</v>
      </c>
      <c r="Q160" s="278">
        <v>1.8</v>
      </c>
      <c r="R160" s="278" t="s">
        <v>7694</v>
      </c>
      <c r="S160" s="278" t="s">
        <v>7694</v>
      </c>
      <c r="T160" s="278" t="s">
        <v>7694</v>
      </c>
      <c r="U160" s="278" t="s">
        <v>7694</v>
      </c>
      <c r="V160" s="278" t="s">
        <v>7694</v>
      </c>
      <c r="W160" s="278" t="s">
        <v>7694</v>
      </c>
      <c r="X160" s="278" t="s">
        <v>7694</v>
      </c>
      <c r="Y160" s="278" t="s">
        <v>7694</v>
      </c>
      <c r="Z160" s="278" t="s">
        <v>7694</v>
      </c>
      <c r="AA160" s="278" t="s">
        <v>7694</v>
      </c>
      <c r="AB160" s="278" t="s">
        <v>7694</v>
      </c>
      <c r="AC160" s="278" t="s">
        <v>7694</v>
      </c>
      <c r="AD160" s="278" t="s">
        <v>7694</v>
      </c>
      <c r="AE160" s="278" t="s">
        <v>7694</v>
      </c>
      <c r="AF160" s="278" t="s">
        <v>7694</v>
      </c>
      <c r="AG160" s="278" t="s">
        <v>7694</v>
      </c>
      <c r="AH160" s="278" t="s">
        <v>7694</v>
      </c>
      <c r="AI160" s="278" t="s">
        <v>7694</v>
      </c>
      <c r="AJ160" s="278" t="s">
        <v>7694</v>
      </c>
      <c r="AK160" s="278" t="s">
        <v>7694</v>
      </c>
      <c r="AL160" s="278" t="s">
        <v>7694</v>
      </c>
      <c r="AM160" s="278" t="s">
        <v>7694</v>
      </c>
      <c r="AN160" s="278" t="s">
        <v>7694</v>
      </c>
      <c r="AO160" s="278" t="str">
        <f>_xlfn.IFNA(VLOOKUP(C160,'INFORM Severity - hidden'!$C$5:$G$155,5,FALSE),"-")</f>
        <v>-</v>
      </c>
    </row>
    <row r="161" spans="1:41" x14ac:dyDescent="0.25">
      <c r="A161"/>
      <c r="B161"/>
      <c r="C161" t="s">
        <v>7762</v>
      </c>
      <c r="D161" s="278" t="str">
        <f t="shared" si="2"/>
        <v>-</v>
      </c>
      <c r="E161" s="278" t="s">
        <v>7694</v>
      </c>
      <c r="F161" s="278" t="s">
        <v>7694</v>
      </c>
      <c r="G161" s="278" t="s">
        <v>7694</v>
      </c>
      <c r="H161" s="278" t="s">
        <v>7694</v>
      </c>
      <c r="I161" s="278" t="s">
        <v>7694</v>
      </c>
      <c r="J161" s="278" t="s">
        <v>7694</v>
      </c>
      <c r="K161" s="278" t="s">
        <v>7694</v>
      </c>
      <c r="L161" s="278" t="s">
        <v>7694</v>
      </c>
      <c r="M161" s="278" t="s">
        <v>7694</v>
      </c>
      <c r="N161" s="278" t="s">
        <v>7694</v>
      </c>
      <c r="O161" s="278" t="s">
        <v>7694</v>
      </c>
      <c r="P161" s="278" t="s">
        <v>7694</v>
      </c>
      <c r="Q161" s="278">
        <v>3</v>
      </c>
      <c r="R161" s="278">
        <v>3.1</v>
      </c>
      <c r="S161" s="278" t="s">
        <v>7694</v>
      </c>
      <c r="T161" s="278" t="s">
        <v>7694</v>
      </c>
      <c r="U161" s="278" t="s">
        <v>7694</v>
      </c>
      <c r="V161" s="278" t="s">
        <v>7694</v>
      </c>
      <c r="W161" s="278" t="s">
        <v>7694</v>
      </c>
      <c r="X161" s="278" t="s">
        <v>7694</v>
      </c>
      <c r="Y161" s="278" t="s">
        <v>7694</v>
      </c>
      <c r="Z161" s="278" t="s">
        <v>7694</v>
      </c>
      <c r="AA161" s="278" t="s">
        <v>7694</v>
      </c>
      <c r="AB161" s="278" t="s">
        <v>7694</v>
      </c>
      <c r="AC161" s="278" t="s">
        <v>7694</v>
      </c>
      <c r="AD161" s="278" t="s">
        <v>7694</v>
      </c>
      <c r="AE161" s="278" t="s">
        <v>7694</v>
      </c>
      <c r="AF161" s="278" t="s">
        <v>7694</v>
      </c>
      <c r="AG161" s="278" t="s">
        <v>7694</v>
      </c>
      <c r="AH161" s="278" t="s">
        <v>7694</v>
      </c>
      <c r="AI161" s="278" t="s">
        <v>7694</v>
      </c>
      <c r="AJ161" s="278" t="s">
        <v>7694</v>
      </c>
      <c r="AK161" s="278" t="s">
        <v>7694</v>
      </c>
      <c r="AL161" s="278" t="s">
        <v>7694</v>
      </c>
      <c r="AM161" s="278" t="s">
        <v>7694</v>
      </c>
      <c r="AN161" s="278" t="s">
        <v>7694</v>
      </c>
      <c r="AO161" s="278" t="str">
        <f>_xlfn.IFNA(VLOOKUP(C161,'INFORM Severity - hidden'!$C$5:$G$155,5,FALSE),"-")</f>
        <v>-</v>
      </c>
    </row>
    <row r="162" spans="1:41" x14ac:dyDescent="0.25">
      <c r="A162"/>
      <c r="B162"/>
      <c r="C162" t="s">
        <v>7763</v>
      </c>
      <c r="D162" s="278" t="str">
        <f t="shared" si="2"/>
        <v>-</v>
      </c>
      <c r="E162" s="278" t="s">
        <v>7694</v>
      </c>
      <c r="F162" s="278" t="s">
        <v>7694</v>
      </c>
      <c r="G162" s="278" t="s">
        <v>7694</v>
      </c>
      <c r="H162" s="278" t="s">
        <v>7694</v>
      </c>
      <c r="I162" s="278" t="s">
        <v>7694</v>
      </c>
      <c r="J162" s="278" t="s">
        <v>7694</v>
      </c>
      <c r="K162" s="278" t="s">
        <v>7694</v>
      </c>
      <c r="L162" s="278" t="s">
        <v>7694</v>
      </c>
      <c r="M162" s="278" t="s">
        <v>7694</v>
      </c>
      <c r="N162" s="278" t="s">
        <v>7694</v>
      </c>
      <c r="O162" s="278" t="s">
        <v>7694</v>
      </c>
      <c r="P162" s="278" t="s">
        <v>7694</v>
      </c>
      <c r="Q162" s="278" t="s">
        <v>7694</v>
      </c>
      <c r="R162" s="278">
        <v>2</v>
      </c>
      <c r="S162" s="278" t="s">
        <v>7694</v>
      </c>
      <c r="T162" s="278" t="s">
        <v>7694</v>
      </c>
      <c r="U162" s="278" t="s">
        <v>7694</v>
      </c>
      <c r="V162" s="278" t="s">
        <v>7694</v>
      </c>
      <c r="W162" s="278" t="s">
        <v>7694</v>
      </c>
      <c r="X162" s="278" t="s">
        <v>7694</v>
      </c>
      <c r="Y162" s="278" t="s">
        <v>7694</v>
      </c>
      <c r="Z162" s="278" t="s">
        <v>7694</v>
      </c>
      <c r="AA162" s="278" t="s">
        <v>7694</v>
      </c>
      <c r="AB162" s="278" t="s">
        <v>7694</v>
      </c>
      <c r="AC162" s="278" t="s">
        <v>7694</v>
      </c>
      <c r="AD162" s="278" t="s">
        <v>7694</v>
      </c>
      <c r="AE162" s="278" t="s">
        <v>7694</v>
      </c>
      <c r="AF162" s="278" t="s">
        <v>7694</v>
      </c>
      <c r="AG162" s="278" t="s">
        <v>7694</v>
      </c>
      <c r="AH162" s="278" t="s">
        <v>7694</v>
      </c>
      <c r="AI162" s="278" t="s">
        <v>7694</v>
      </c>
      <c r="AJ162" s="278" t="s">
        <v>7694</v>
      </c>
      <c r="AK162" s="278" t="s">
        <v>7694</v>
      </c>
      <c r="AL162" s="278" t="s">
        <v>7694</v>
      </c>
      <c r="AM162" s="278" t="s">
        <v>7694</v>
      </c>
      <c r="AN162" s="278" t="s">
        <v>7694</v>
      </c>
      <c r="AO162" s="278" t="str">
        <f>_xlfn.IFNA(VLOOKUP(C162,'INFORM Severity - hidden'!$C$5:$G$155,5,FALSE),"-")</f>
        <v>-</v>
      </c>
    </row>
    <row r="163" spans="1:41" x14ac:dyDescent="0.25">
      <c r="A163"/>
      <c r="B163"/>
      <c r="C163" t="s">
        <v>7764</v>
      </c>
      <c r="D163" s="278" t="str">
        <f t="shared" si="2"/>
        <v>-</v>
      </c>
      <c r="E163" s="278" t="s">
        <v>7694</v>
      </c>
      <c r="F163" s="278" t="s">
        <v>7694</v>
      </c>
      <c r="G163" s="278" t="s">
        <v>7694</v>
      </c>
      <c r="H163" s="278" t="s">
        <v>7694</v>
      </c>
      <c r="I163" s="278" t="s">
        <v>7694</v>
      </c>
      <c r="J163" s="278" t="s">
        <v>7694</v>
      </c>
      <c r="K163" s="278" t="s">
        <v>7694</v>
      </c>
      <c r="L163" s="278" t="s">
        <v>7694</v>
      </c>
      <c r="M163" s="278" t="s">
        <v>7694</v>
      </c>
      <c r="N163" s="278" t="s">
        <v>7694</v>
      </c>
      <c r="O163" s="278" t="s">
        <v>7694</v>
      </c>
      <c r="P163" s="278" t="s">
        <v>7694</v>
      </c>
      <c r="Q163" s="278" t="s">
        <v>7694</v>
      </c>
      <c r="R163" s="278" t="s">
        <v>7694</v>
      </c>
      <c r="S163" s="278" t="s">
        <v>7694</v>
      </c>
      <c r="T163" s="278" t="s">
        <v>7694</v>
      </c>
      <c r="U163" s="278" t="s">
        <v>7694</v>
      </c>
      <c r="V163" s="278" t="s">
        <v>7694</v>
      </c>
      <c r="W163" s="278" t="s">
        <v>7694</v>
      </c>
      <c r="X163" s="278" t="s">
        <v>7694</v>
      </c>
      <c r="Y163" s="278" t="s">
        <v>7694</v>
      </c>
      <c r="Z163" s="278" t="s">
        <v>7694</v>
      </c>
      <c r="AA163" s="278" t="s">
        <v>7694</v>
      </c>
      <c r="AB163" s="278" t="s">
        <v>7694</v>
      </c>
      <c r="AC163" s="278" t="s">
        <v>7694</v>
      </c>
      <c r="AD163" s="278" t="s">
        <v>7694</v>
      </c>
      <c r="AE163" s="278" t="s">
        <v>7694</v>
      </c>
      <c r="AF163" s="278" t="s">
        <v>7694</v>
      </c>
      <c r="AG163" s="278" t="s">
        <v>7694</v>
      </c>
      <c r="AH163" s="278" t="s">
        <v>7694</v>
      </c>
      <c r="AI163" s="278" t="s">
        <v>7694</v>
      </c>
      <c r="AJ163" s="278" t="s">
        <v>7694</v>
      </c>
      <c r="AK163" s="278" t="s">
        <v>7694</v>
      </c>
      <c r="AL163" s="278" t="s">
        <v>7694</v>
      </c>
      <c r="AM163" s="278" t="s">
        <v>7694</v>
      </c>
      <c r="AN163" s="278" t="s">
        <v>7694</v>
      </c>
      <c r="AO163" s="278" t="str">
        <f>_xlfn.IFNA(VLOOKUP(C163,'INFORM Severity - hidden'!$C$5:$G$155,5,FALSE),"-")</f>
        <v>-</v>
      </c>
    </row>
    <row r="164" spans="1:41" x14ac:dyDescent="0.25">
      <c r="A164"/>
      <c r="B164"/>
      <c r="C164" t="s">
        <v>7765</v>
      </c>
      <c r="D164" s="278" t="str">
        <f t="shared" si="2"/>
        <v>-</v>
      </c>
      <c r="E164" s="278" t="s">
        <v>7694</v>
      </c>
      <c r="F164" s="278" t="s">
        <v>7694</v>
      </c>
      <c r="G164" s="278" t="s">
        <v>7694</v>
      </c>
      <c r="H164" s="278" t="s">
        <v>7694</v>
      </c>
      <c r="I164" s="278" t="s">
        <v>7694</v>
      </c>
      <c r="J164" s="278" t="s">
        <v>7694</v>
      </c>
      <c r="K164" s="278" t="s">
        <v>7694</v>
      </c>
      <c r="L164" s="278" t="s">
        <v>7694</v>
      </c>
      <c r="M164" s="278" t="s">
        <v>7694</v>
      </c>
      <c r="N164" s="278" t="s">
        <v>7694</v>
      </c>
      <c r="O164" s="278" t="s">
        <v>7694</v>
      </c>
      <c r="P164" s="278" t="s">
        <v>7694</v>
      </c>
      <c r="Q164" s="278" t="s">
        <v>7694</v>
      </c>
      <c r="R164" s="278" t="s">
        <v>7694</v>
      </c>
      <c r="S164" s="278" t="s">
        <v>7694</v>
      </c>
      <c r="T164" s="278" t="s">
        <v>7694</v>
      </c>
      <c r="U164" s="278" t="s">
        <v>7694</v>
      </c>
      <c r="V164" s="278" t="s">
        <v>7694</v>
      </c>
      <c r="W164" s="278" t="s">
        <v>7694</v>
      </c>
      <c r="X164" s="278" t="s">
        <v>7694</v>
      </c>
      <c r="Y164" s="278" t="s">
        <v>7694</v>
      </c>
      <c r="Z164" s="278" t="s">
        <v>7694</v>
      </c>
      <c r="AA164" s="278" t="s">
        <v>7694</v>
      </c>
      <c r="AB164" s="278">
        <v>2.5</v>
      </c>
      <c r="AC164" s="278">
        <v>2.5</v>
      </c>
      <c r="AD164" s="278">
        <v>2.5</v>
      </c>
      <c r="AE164" s="278">
        <v>2.5</v>
      </c>
      <c r="AF164" s="278">
        <v>2.5</v>
      </c>
      <c r="AG164" s="278" t="s">
        <v>7694</v>
      </c>
      <c r="AH164" s="278" t="s">
        <v>7694</v>
      </c>
      <c r="AI164" s="278" t="s">
        <v>7694</v>
      </c>
      <c r="AJ164" s="278" t="s">
        <v>7694</v>
      </c>
      <c r="AK164" s="278" t="s">
        <v>7694</v>
      </c>
      <c r="AL164" s="278" t="s">
        <v>7694</v>
      </c>
      <c r="AM164" s="278" t="s">
        <v>7694</v>
      </c>
      <c r="AN164" s="278" t="s">
        <v>7694</v>
      </c>
      <c r="AO164" s="278" t="str">
        <f>_xlfn.IFNA(VLOOKUP(C164,'INFORM Severity - hidden'!$C$5:$G$155,5,FALSE),"-")</f>
        <v>-</v>
      </c>
    </row>
    <row r="165" spans="1:41" x14ac:dyDescent="0.25">
      <c r="A165" t="s">
        <v>975</v>
      </c>
      <c r="B165" t="s">
        <v>5474</v>
      </c>
      <c r="C165" t="s">
        <v>5475</v>
      </c>
      <c r="D165" s="278" t="str">
        <f t="shared" si="2"/>
        <v>-</v>
      </c>
      <c r="E165" s="278" t="s">
        <v>7694</v>
      </c>
      <c r="F165" s="278" t="s">
        <v>7694</v>
      </c>
      <c r="G165" s="278" t="s">
        <v>7694</v>
      </c>
      <c r="H165" s="278" t="s">
        <v>7694</v>
      </c>
      <c r="I165" s="278" t="s">
        <v>7694</v>
      </c>
      <c r="J165" s="278" t="s">
        <v>7694</v>
      </c>
      <c r="K165" s="278" t="s">
        <v>7694</v>
      </c>
      <c r="L165" s="278" t="s">
        <v>7694</v>
      </c>
      <c r="M165" s="278" t="s">
        <v>7694</v>
      </c>
      <c r="N165" s="278" t="s">
        <v>7694</v>
      </c>
      <c r="O165" s="278" t="s">
        <v>7694</v>
      </c>
      <c r="P165" s="278" t="s">
        <v>7694</v>
      </c>
      <c r="Q165" s="278" t="s">
        <v>7694</v>
      </c>
      <c r="R165" s="278" t="s">
        <v>7694</v>
      </c>
      <c r="S165" s="278" t="s">
        <v>7694</v>
      </c>
      <c r="T165" s="278" t="s">
        <v>7694</v>
      </c>
      <c r="U165" s="278" t="s">
        <v>7694</v>
      </c>
      <c r="V165" s="278" t="s">
        <v>7694</v>
      </c>
      <c r="W165" s="278" t="s">
        <v>7694</v>
      </c>
      <c r="X165" s="278" t="s">
        <v>7694</v>
      </c>
      <c r="Y165" s="278" t="s">
        <v>7694</v>
      </c>
      <c r="Z165" s="278" t="s">
        <v>7694</v>
      </c>
      <c r="AA165" s="278" t="s">
        <v>7694</v>
      </c>
      <c r="AB165" s="278" t="s">
        <v>7694</v>
      </c>
      <c r="AC165" s="278" t="s">
        <v>7694</v>
      </c>
      <c r="AD165" s="278" t="s">
        <v>7694</v>
      </c>
      <c r="AE165" s="278" t="s">
        <v>7694</v>
      </c>
      <c r="AF165" s="278" t="s">
        <v>7694</v>
      </c>
      <c r="AG165" s="278" t="s">
        <v>7694</v>
      </c>
      <c r="AH165" s="278" t="s">
        <v>7694</v>
      </c>
      <c r="AI165" s="278" t="s">
        <v>7694</v>
      </c>
      <c r="AJ165" s="278" t="s">
        <v>7694</v>
      </c>
      <c r="AK165" s="278" t="s">
        <v>7694</v>
      </c>
      <c r="AL165" s="278" t="s">
        <v>7694</v>
      </c>
      <c r="AM165" s="278" t="s">
        <v>7694</v>
      </c>
      <c r="AN165" s="278">
        <v>3.2</v>
      </c>
      <c r="AO165" s="278">
        <f>_xlfn.IFNA(VLOOKUP(C165,'INFORM Severity - hidden'!$C$5:$G$155,5,FALSE),"-")</f>
        <v>3.2</v>
      </c>
    </row>
    <row r="166" spans="1:41" x14ac:dyDescent="0.25">
      <c r="A166"/>
      <c r="B166"/>
      <c r="C166" t="s">
        <v>7766</v>
      </c>
      <c r="D166" s="278" t="str">
        <f t="shared" si="2"/>
        <v>-</v>
      </c>
      <c r="E166" s="278" t="s">
        <v>7694</v>
      </c>
      <c r="F166" s="278" t="s">
        <v>7694</v>
      </c>
      <c r="G166" s="278" t="s">
        <v>7694</v>
      </c>
      <c r="H166" s="278" t="s">
        <v>7694</v>
      </c>
      <c r="I166" s="278" t="s">
        <v>7694</v>
      </c>
      <c r="J166" s="278" t="s">
        <v>7694</v>
      </c>
      <c r="K166" s="278" t="s">
        <v>7694</v>
      </c>
      <c r="L166" s="278" t="s">
        <v>7694</v>
      </c>
      <c r="M166" s="278" t="s">
        <v>7694</v>
      </c>
      <c r="N166" s="278" t="s">
        <v>7694</v>
      </c>
      <c r="O166" s="278" t="s">
        <v>7694</v>
      </c>
      <c r="P166" s="278" t="s">
        <v>7694</v>
      </c>
      <c r="Q166" s="278" t="s">
        <v>7694</v>
      </c>
      <c r="R166" s="278" t="s">
        <v>7694</v>
      </c>
      <c r="S166" s="278" t="s">
        <v>7694</v>
      </c>
      <c r="T166" s="278" t="s">
        <v>7694</v>
      </c>
      <c r="U166" s="278" t="s">
        <v>7694</v>
      </c>
      <c r="V166" s="278" t="s">
        <v>7694</v>
      </c>
      <c r="W166" s="278" t="s">
        <v>7694</v>
      </c>
      <c r="X166" s="278" t="s">
        <v>7694</v>
      </c>
      <c r="Y166" s="278" t="s">
        <v>7694</v>
      </c>
      <c r="Z166" s="278" t="s">
        <v>7694</v>
      </c>
      <c r="AA166" s="278" t="s">
        <v>7694</v>
      </c>
      <c r="AB166" s="278" t="s">
        <v>7694</v>
      </c>
      <c r="AC166" s="278" t="s">
        <v>7694</v>
      </c>
      <c r="AD166" s="278" t="s">
        <v>7694</v>
      </c>
      <c r="AE166" s="278" t="s">
        <v>7694</v>
      </c>
      <c r="AF166" s="278" t="s">
        <v>7694</v>
      </c>
      <c r="AG166" s="278" t="s">
        <v>7694</v>
      </c>
      <c r="AH166" s="278" t="s">
        <v>7694</v>
      </c>
      <c r="AI166" s="278" t="s">
        <v>7694</v>
      </c>
      <c r="AJ166" s="278" t="s">
        <v>7694</v>
      </c>
      <c r="AK166" s="278" t="s">
        <v>7694</v>
      </c>
      <c r="AL166" s="278" t="s">
        <v>7694</v>
      </c>
      <c r="AM166" s="278" t="s">
        <v>7694</v>
      </c>
      <c r="AN166" s="278" t="s">
        <v>7694</v>
      </c>
      <c r="AO166" s="278" t="str">
        <f>_xlfn.IFNA(VLOOKUP(C166,'INFORM Severity - hidden'!$C$5:$G$155,5,FALSE),"-")</f>
        <v>-</v>
      </c>
    </row>
    <row r="167" spans="1:41" x14ac:dyDescent="0.25">
      <c r="A167" t="s">
        <v>81</v>
      </c>
      <c r="B167" t="s">
        <v>79</v>
      </c>
      <c r="C167" t="s">
        <v>80</v>
      </c>
      <c r="D167" s="278" t="str">
        <f t="shared" si="2"/>
        <v>Increasing</v>
      </c>
      <c r="E167" s="278">
        <v>3.6</v>
      </c>
      <c r="F167" s="278">
        <v>3.6</v>
      </c>
      <c r="G167" s="278">
        <v>3.6</v>
      </c>
      <c r="H167" s="278">
        <v>3.9</v>
      </c>
      <c r="I167" s="278">
        <v>3.9</v>
      </c>
      <c r="J167" s="278">
        <v>3.9</v>
      </c>
      <c r="K167" s="278">
        <v>3.9</v>
      </c>
      <c r="L167" s="278">
        <v>3.9</v>
      </c>
      <c r="M167" s="278">
        <v>3.9</v>
      </c>
      <c r="N167" s="278">
        <v>3.9</v>
      </c>
      <c r="O167" s="278">
        <v>4.0999999999999996</v>
      </c>
      <c r="P167" s="278">
        <v>4.0999999999999996</v>
      </c>
      <c r="Q167" s="278">
        <v>4.0999999999999996</v>
      </c>
      <c r="R167" s="278">
        <v>4.0999999999999996</v>
      </c>
      <c r="S167" s="278">
        <v>4.0999999999999996</v>
      </c>
      <c r="T167" s="278">
        <v>4.0999999999999996</v>
      </c>
      <c r="U167" s="278">
        <v>4</v>
      </c>
      <c r="V167" s="278">
        <v>4</v>
      </c>
      <c r="W167" s="278">
        <v>4</v>
      </c>
      <c r="X167" s="278">
        <v>4</v>
      </c>
      <c r="Y167" s="278">
        <v>4</v>
      </c>
      <c r="Z167" s="278">
        <v>4</v>
      </c>
      <c r="AA167" s="278">
        <v>3.7</v>
      </c>
      <c r="AB167" s="278">
        <v>3.7</v>
      </c>
      <c r="AC167" s="278">
        <v>3.7</v>
      </c>
      <c r="AD167" s="278">
        <v>3.7</v>
      </c>
      <c r="AE167" s="278">
        <v>3.8</v>
      </c>
      <c r="AF167" s="278">
        <v>3.8</v>
      </c>
      <c r="AG167" s="278">
        <v>3.8</v>
      </c>
      <c r="AH167" s="278">
        <v>3.8</v>
      </c>
      <c r="AI167" s="278">
        <v>3.8</v>
      </c>
      <c r="AJ167" s="278">
        <v>3.8</v>
      </c>
      <c r="AK167" s="278">
        <v>3.8</v>
      </c>
      <c r="AL167" s="278">
        <v>3.9</v>
      </c>
      <c r="AM167" s="278">
        <v>3.9</v>
      </c>
      <c r="AN167" s="278">
        <v>3.9</v>
      </c>
      <c r="AO167" s="278">
        <f>_xlfn.IFNA(VLOOKUP(C167,'INFORM Severity - hidden'!$C$5:$G$155,5,FALSE),"-")</f>
        <v>3.8</v>
      </c>
    </row>
    <row r="168" spans="1:41" x14ac:dyDescent="0.25">
      <c r="A168" t="s">
        <v>228</v>
      </c>
      <c r="B168" t="s">
        <v>226</v>
      </c>
      <c r="C168" t="s">
        <v>227</v>
      </c>
      <c r="D168" s="278" t="str">
        <f t="shared" si="2"/>
        <v>Decreasing</v>
      </c>
      <c r="E168" s="278" t="s">
        <v>7694</v>
      </c>
      <c r="F168" s="278">
        <v>3.6</v>
      </c>
      <c r="G168" s="278">
        <v>3.6</v>
      </c>
      <c r="H168" s="278">
        <v>3.8</v>
      </c>
      <c r="I168" s="278">
        <v>3.8</v>
      </c>
      <c r="J168" s="278">
        <v>3.8</v>
      </c>
      <c r="K168" s="278">
        <v>3.8</v>
      </c>
      <c r="L168" s="278">
        <v>3.8</v>
      </c>
      <c r="M168" s="278">
        <v>3.8</v>
      </c>
      <c r="N168" s="278">
        <v>3.8</v>
      </c>
      <c r="O168" s="278">
        <v>3.8</v>
      </c>
      <c r="P168" s="278">
        <v>3.8</v>
      </c>
      <c r="Q168" s="278">
        <v>3.8</v>
      </c>
      <c r="R168" s="278">
        <v>3.8</v>
      </c>
      <c r="S168" s="278">
        <v>3.8</v>
      </c>
      <c r="T168" s="278">
        <v>3.8</v>
      </c>
      <c r="U168" s="278">
        <v>3.9</v>
      </c>
      <c r="V168" s="278">
        <v>3.9</v>
      </c>
      <c r="W168" s="278">
        <v>3.9</v>
      </c>
      <c r="X168" s="278">
        <v>3.9</v>
      </c>
      <c r="Y168" s="278">
        <v>3.9</v>
      </c>
      <c r="Z168" s="278">
        <v>3.9</v>
      </c>
      <c r="AA168" s="278">
        <v>3.9</v>
      </c>
      <c r="AB168" s="278">
        <v>3.9</v>
      </c>
      <c r="AC168" s="278">
        <v>3.9</v>
      </c>
      <c r="AD168" s="278">
        <v>4</v>
      </c>
      <c r="AE168" s="278">
        <v>4</v>
      </c>
      <c r="AF168" s="278">
        <v>4</v>
      </c>
      <c r="AG168" s="278">
        <v>4</v>
      </c>
      <c r="AH168" s="278">
        <v>4.2</v>
      </c>
      <c r="AI168" s="278">
        <v>4.3</v>
      </c>
      <c r="AJ168" s="278">
        <v>4.3</v>
      </c>
      <c r="AK168" s="278">
        <v>4.3</v>
      </c>
      <c r="AL168" s="278">
        <v>4.3</v>
      </c>
      <c r="AM168" s="278">
        <v>4</v>
      </c>
      <c r="AN168" s="278">
        <v>3.9</v>
      </c>
      <c r="AO168" s="278">
        <f>_xlfn.IFNA(VLOOKUP(C168,'INFORM Severity - hidden'!$C$5:$G$155,5,FALSE),"-")</f>
        <v>3.9</v>
      </c>
    </row>
    <row r="169" spans="1:41" x14ac:dyDescent="0.25">
      <c r="A169" t="s">
        <v>911</v>
      </c>
      <c r="B169" t="s">
        <v>909</v>
      </c>
      <c r="C169" t="s">
        <v>910</v>
      </c>
      <c r="D169" s="278" t="str">
        <f t="shared" si="2"/>
        <v>Decreasing</v>
      </c>
      <c r="E169" s="278" t="s">
        <v>7694</v>
      </c>
      <c r="F169" s="278" t="s">
        <v>7694</v>
      </c>
      <c r="G169" s="278">
        <v>4.2</v>
      </c>
      <c r="H169" s="278">
        <v>4.2</v>
      </c>
      <c r="I169" s="278">
        <v>4.2</v>
      </c>
      <c r="J169" s="278">
        <v>4.2</v>
      </c>
      <c r="K169" s="278">
        <v>4.2</v>
      </c>
      <c r="L169" s="278">
        <v>4.2</v>
      </c>
      <c r="M169" s="278">
        <v>4.2</v>
      </c>
      <c r="N169" s="278">
        <v>4.3</v>
      </c>
      <c r="O169" s="278">
        <v>4.3</v>
      </c>
      <c r="P169" s="278">
        <v>4.3</v>
      </c>
      <c r="Q169" s="278">
        <v>4.3</v>
      </c>
      <c r="R169" s="278">
        <v>4.3</v>
      </c>
      <c r="S169" s="278">
        <v>4.3</v>
      </c>
      <c r="T169" s="278">
        <v>4.3</v>
      </c>
      <c r="U169" s="278">
        <v>4.0999999999999996</v>
      </c>
      <c r="V169" s="278">
        <v>4</v>
      </c>
      <c r="W169" s="278">
        <v>4</v>
      </c>
      <c r="X169" s="278">
        <v>4</v>
      </c>
      <c r="Y169" s="278">
        <v>4</v>
      </c>
      <c r="Z169" s="278">
        <v>4</v>
      </c>
      <c r="AA169" s="278">
        <v>4.0999999999999996</v>
      </c>
      <c r="AB169" s="278">
        <v>4.0999999999999996</v>
      </c>
      <c r="AC169" s="278">
        <v>4.0999999999999996</v>
      </c>
      <c r="AD169" s="278">
        <v>4.0999999999999996</v>
      </c>
      <c r="AE169" s="278">
        <v>4.2</v>
      </c>
      <c r="AF169" s="278">
        <v>4.2</v>
      </c>
      <c r="AG169" s="278">
        <v>4.2</v>
      </c>
      <c r="AH169" s="278">
        <v>4.3</v>
      </c>
      <c r="AI169" s="278">
        <v>4.4000000000000004</v>
      </c>
      <c r="AJ169" s="278">
        <v>4.4000000000000004</v>
      </c>
      <c r="AK169" s="278">
        <v>4.4000000000000004</v>
      </c>
      <c r="AL169" s="278">
        <v>4.3</v>
      </c>
      <c r="AM169" s="278">
        <v>4.3</v>
      </c>
      <c r="AN169" s="278">
        <v>4.3</v>
      </c>
      <c r="AO169" s="278">
        <f>_xlfn.IFNA(VLOOKUP(C169,'INFORM Severity - hidden'!$C$5:$G$155,5,FALSE),"-")</f>
        <v>4.3</v>
      </c>
    </row>
    <row r="170" spans="1:41" x14ac:dyDescent="0.25">
      <c r="A170" t="s">
        <v>1072</v>
      </c>
      <c r="B170" t="s">
        <v>1070</v>
      </c>
      <c r="C170" t="s">
        <v>1071</v>
      </c>
      <c r="D170" s="278" t="str">
        <f t="shared" si="2"/>
        <v>Increasing</v>
      </c>
      <c r="E170" s="278" t="s">
        <v>7694</v>
      </c>
      <c r="F170" s="278" t="s">
        <v>7694</v>
      </c>
      <c r="G170" s="278" t="s">
        <v>7694</v>
      </c>
      <c r="H170" s="278">
        <v>3.7</v>
      </c>
      <c r="I170" s="278">
        <v>3.7</v>
      </c>
      <c r="J170" s="278">
        <v>3.7</v>
      </c>
      <c r="K170" s="278">
        <v>3.7</v>
      </c>
      <c r="L170" s="278">
        <v>3.7</v>
      </c>
      <c r="M170" s="278">
        <v>3.7</v>
      </c>
      <c r="N170" s="278">
        <v>3.7</v>
      </c>
      <c r="O170" s="278">
        <v>3.6</v>
      </c>
      <c r="P170" s="278">
        <v>3.6</v>
      </c>
      <c r="Q170" s="278">
        <v>3.6</v>
      </c>
      <c r="R170" s="278">
        <v>3.5</v>
      </c>
      <c r="S170" s="278">
        <v>3.6</v>
      </c>
      <c r="T170" s="278">
        <v>3.6</v>
      </c>
      <c r="U170" s="278">
        <v>3.6</v>
      </c>
      <c r="V170" s="278">
        <v>3.6</v>
      </c>
      <c r="W170" s="278">
        <v>3.6</v>
      </c>
      <c r="X170" s="278">
        <v>3.6</v>
      </c>
      <c r="Y170" s="278">
        <v>3.6</v>
      </c>
      <c r="Z170" s="278">
        <v>3.6</v>
      </c>
      <c r="AA170" s="278">
        <v>3.8</v>
      </c>
      <c r="AB170" s="278">
        <v>3.8</v>
      </c>
      <c r="AC170" s="278">
        <v>3.8</v>
      </c>
      <c r="AD170" s="278">
        <v>3.8</v>
      </c>
      <c r="AE170" s="278">
        <v>3.8</v>
      </c>
      <c r="AF170" s="278">
        <v>3.8</v>
      </c>
      <c r="AG170" s="278">
        <v>3.8</v>
      </c>
      <c r="AH170" s="278">
        <v>3.8</v>
      </c>
      <c r="AI170" s="278">
        <v>3.9</v>
      </c>
      <c r="AJ170" s="278">
        <v>3.9</v>
      </c>
      <c r="AK170" s="278">
        <v>3.9</v>
      </c>
      <c r="AL170" s="278">
        <v>4.0999999999999996</v>
      </c>
      <c r="AM170" s="278">
        <v>4.0999999999999996</v>
      </c>
      <c r="AN170" s="278">
        <v>4.0999999999999996</v>
      </c>
      <c r="AO170" s="278">
        <f>_xlfn.IFNA(VLOOKUP(C170,'INFORM Severity - hidden'!$C$5:$G$155,5,FALSE),"-")</f>
        <v>4.0999999999999996</v>
      </c>
    </row>
    <row r="171" spans="1:41" x14ac:dyDescent="0.25">
      <c r="A171" t="s">
        <v>984</v>
      </c>
      <c r="B171" t="s">
        <v>982</v>
      </c>
      <c r="C171" t="s">
        <v>983</v>
      </c>
      <c r="D171" s="278" t="str">
        <f t="shared" si="2"/>
        <v>-</v>
      </c>
      <c r="E171" s="278" t="s">
        <v>7694</v>
      </c>
      <c r="F171" s="278" t="s">
        <v>7694</v>
      </c>
      <c r="G171" s="278" t="s">
        <v>7694</v>
      </c>
      <c r="H171" s="278" t="s">
        <v>7694</v>
      </c>
      <c r="I171" s="278" t="s">
        <v>7694</v>
      </c>
      <c r="J171" s="278" t="s">
        <v>7694</v>
      </c>
      <c r="K171" s="278" t="s">
        <v>7694</v>
      </c>
      <c r="L171" s="278" t="s">
        <v>7694</v>
      </c>
      <c r="M171" s="278" t="s">
        <v>7694</v>
      </c>
      <c r="N171" s="278" t="s">
        <v>7694</v>
      </c>
      <c r="O171" s="278" t="s">
        <v>7694</v>
      </c>
      <c r="P171" s="278" t="s">
        <v>7694</v>
      </c>
      <c r="Q171" s="278" t="s">
        <v>7694</v>
      </c>
      <c r="R171" s="278" t="s">
        <v>7694</v>
      </c>
      <c r="S171" s="278" t="s">
        <v>7694</v>
      </c>
      <c r="T171" s="278" t="s">
        <v>7694</v>
      </c>
      <c r="U171" s="278" t="s">
        <v>7694</v>
      </c>
      <c r="V171" s="278" t="s">
        <v>7694</v>
      </c>
      <c r="W171" s="278" t="s">
        <v>7694</v>
      </c>
      <c r="X171" s="278" t="s">
        <v>7694</v>
      </c>
      <c r="Y171" s="278" t="s">
        <v>7694</v>
      </c>
      <c r="Z171" s="278" t="s">
        <v>7694</v>
      </c>
      <c r="AA171" s="278" t="s">
        <v>7694</v>
      </c>
      <c r="AB171" s="278" t="s">
        <v>7694</v>
      </c>
      <c r="AC171" s="278" t="s">
        <v>7694</v>
      </c>
      <c r="AD171" s="278" t="s">
        <v>7694</v>
      </c>
      <c r="AE171" s="278" t="s">
        <v>7694</v>
      </c>
      <c r="AF171" s="278" t="s">
        <v>7694</v>
      </c>
      <c r="AG171" s="278" t="s">
        <v>7694</v>
      </c>
      <c r="AH171" s="278" t="s">
        <v>7694</v>
      </c>
      <c r="AI171" s="278" t="s">
        <v>7694</v>
      </c>
      <c r="AJ171" s="278" t="s">
        <v>7694</v>
      </c>
      <c r="AK171" s="278" t="s">
        <v>7694</v>
      </c>
      <c r="AL171" s="278" t="s">
        <v>7694</v>
      </c>
      <c r="AM171" s="278" t="s">
        <v>7694</v>
      </c>
      <c r="AN171" s="278" t="s">
        <v>7694</v>
      </c>
      <c r="AO171" s="278" t="str">
        <f>_xlfn.IFNA(VLOOKUP(C171,'INFORM Severity - hidden'!$C$5:$G$155,5,FALSE),"-")</f>
        <v>x</v>
      </c>
    </row>
    <row r="172" spans="1:41" x14ac:dyDescent="0.25">
      <c r="A172" t="s">
        <v>1110</v>
      </c>
      <c r="B172" t="s">
        <v>1108</v>
      </c>
      <c r="C172" t="s">
        <v>1109</v>
      </c>
      <c r="D172" s="278" t="str">
        <f t="shared" si="2"/>
        <v>Decreasing</v>
      </c>
      <c r="E172" s="278" t="s">
        <v>7694</v>
      </c>
      <c r="F172" s="278" t="s">
        <v>7694</v>
      </c>
      <c r="G172" s="278" t="s">
        <v>7694</v>
      </c>
      <c r="H172" s="278" t="s">
        <v>7694</v>
      </c>
      <c r="I172" s="278">
        <v>4.0999999999999996</v>
      </c>
      <c r="J172" s="278">
        <v>4.2</v>
      </c>
      <c r="K172" s="278">
        <v>4.2</v>
      </c>
      <c r="L172" s="278">
        <v>4.2</v>
      </c>
      <c r="M172" s="278">
        <v>4.2</v>
      </c>
      <c r="N172" s="278">
        <v>4.2</v>
      </c>
      <c r="O172" s="278">
        <v>4.2</v>
      </c>
      <c r="P172" s="278">
        <v>4.2</v>
      </c>
      <c r="Q172" s="278">
        <v>4.2</v>
      </c>
      <c r="R172" s="278">
        <v>4.2</v>
      </c>
      <c r="S172" s="278">
        <v>4.2</v>
      </c>
      <c r="T172" s="278">
        <v>4.2</v>
      </c>
      <c r="U172" s="278">
        <v>4.2</v>
      </c>
      <c r="V172" s="278">
        <v>4</v>
      </c>
      <c r="W172" s="278">
        <v>4</v>
      </c>
      <c r="X172" s="278">
        <v>4</v>
      </c>
      <c r="Y172" s="278">
        <v>4</v>
      </c>
      <c r="Z172" s="278">
        <v>4</v>
      </c>
      <c r="AA172" s="278">
        <v>4.3</v>
      </c>
      <c r="AB172" s="278">
        <v>4.3</v>
      </c>
      <c r="AC172" s="278">
        <v>4.3</v>
      </c>
      <c r="AD172" s="278">
        <v>4.5</v>
      </c>
      <c r="AE172" s="278">
        <v>4.5</v>
      </c>
      <c r="AF172" s="278">
        <v>4.5</v>
      </c>
      <c r="AG172" s="278">
        <v>4.5</v>
      </c>
      <c r="AH172" s="278">
        <v>4.5999999999999996</v>
      </c>
      <c r="AI172" s="278">
        <v>4.7</v>
      </c>
      <c r="AJ172" s="278">
        <v>4.7</v>
      </c>
      <c r="AK172" s="278">
        <v>4.7</v>
      </c>
      <c r="AL172" s="278">
        <v>4.7</v>
      </c>
      <c r="AM172" s="278">
        <v>4.7</v>
      </c>
      <c r="AN172" s="278">
        <v>4.4000000000000004</v>
      </c>
      <c r="AO172" s="278">
        <f>_xlfn.IFNA(VLOOKUP(C172,'INFORM Severity - hidden'!$C$5:$G$155,5,FALSE),"-")</f>
        <v>4.4000000000000004</v>
      </c>
    </row>
    <row r="173" spans="1:41" x14ac:dyDescent="0.25">
      <c r="A173" t="s">
        <v>1098</v>
      </c>
      <c r="B173" t="s">
        <v>1096</v>
      </c>
      <c r="C173" t="s">
        <v>1097</v>
      </c>
      <c r="D173" s="278" t="str">
        <f t="shared" si="2"/>
        <v>Stable</v>
      </c>
      <c r="E173" s="278" t="s">
        <v>7694</v>
      </c>
      <c r="F173" s="278" t="s">
        <v>7694</v>
      </c>
      <c r="G173" s="278" t="s">
        <v>7694</v>
      </c>
      <c r="H173" s="278" t="s">
        <v>7694</v>
      </c>
      <c r="I173" s="278" t="s">
        <v>7694</v>
      </c>
      <c r="J173" s="278" t="s">
        <v>7694</v>
      </c>
      <c r="K173" s="278" t="s">
        <v>7694</v>
      </c>
      <c r="L173" s="278" t="s">
        <v>7694</v>
      </c>
      <c r="M173" s="278" t="s">
        <v>7694</v>
      </c>
      <c r="N173" s="278" t="s">
        <v>7694</v>
      </c>
      <c r="O173" s="278" t="s">
        <v>7694</v>
      </c>
      <c r="P173" s="278" t="s">
        <v>7694</v>
      </c>
      <c r="Q173" s="278" t="s">
        <v>7694</v>
      </c>
      <c r="R173" s="278" t="s">
        <v>7694</v>
      </c>
      <c r="S173" s="278" t="s">
        <v>7694</v>
      </c>
      <c r="T173" s="278" t="s">
        <v>7694</v>
      </c>
      <c r="U173" s="278" t="s">
        <v>7694</v>
      </c>
      <c r="V173" s="278" t="s">
        <v>7694</v>
      </c>
      <c r="W173" s="278" t="s">
        <v>7694</v>
      </c>
      <c r="X173" s="278" t="s">
        <v>7694</v>
      </c>
      <c r="Y173" s="278" t="s">
        <v>7694</v>
      </c>
      <c r="Z173" s="278" t="s">
        <v>7694</v>
      </c>
      <c r="AA173" s="278" t="s">
        <v>7694</v>
      </c>
      <c r="AB173" s="278" t="s">
        <v>7694</v>
      </c>
      <c r="AC173" s="278" t="s">
        <v>7694</v>
      </c>
      <c r="AD173" s="278" t="s">
        <v>7694</v>
      </c>
      <c r="AE173" s="278" t="s">
        <v>7694</v>
      </c>
      <c r="AF173" s="278" t="s">
        <v>7694</v>
      </c>
      <c r="AG173" s="278" t="s">
        <v>7694</v>
      </c>
      <c r="AH173" s="278" t="s">
        <v>7694</v>
      </c>
      <c r="AI173" s="278" t="s">
        <v>7694</v>
      </c>
      <c r="AJ173" s="278" t="s">
        <v>7694</v>
      </c>
      <c r="AK173" s="278">
        <v>3.2</v>
      </c>
      <c r="AL173" s="278">
        <v>3.3</v>
      </c>
      <c r="AM173" s="278">
        <v>3.3</v>
      </c>
      <c r="AN173" s="278">
        <v>3.3</v>
      </c>
      <c r="AO173" s="278">
        <f>_xlfn.IFNA(VLOOKUP(C173,'INFORM Severity - hidden'!$C$5:$G$155,5,FALSE),"-")</f>
        <v>3.3</v>
      </c>
    </row>
    <row r="174" spans="1:41" x14ac:dyDescent="0.25">
      <c r="A174" t="s">
        <v>1007</v>
      </c>
      <c r="B174" t="s">
        <v>1005</v>
      </c>
      <c r="C174" t="s">
        <v>1006</v>
      </c>
      <c r="D174" s="278" t="str">
        <f t="shared" si="2"/>
        <v>-</v>
      </c>
      <c r="E174" s="278" t="s">
        <v>7694</v>
      </c>
      <c r="F174" s="278" t="s">
        <v>7694</v>
      </c>
      <c r="G174" s="278" t="s">
        <v>7694</v>
      </c>
      <c r="H174" s="278" t="s">
        <v>7694</v>
      </c>
      <c r="I174" s="278" t="s">
        <v>7694</v>
      </c>
      <c r="J174" s="278" t="s">
        <v>7694</v>
      </c>
      <c r="K174" s="278" t="s">
        <v>7694</v>
      </c>
      <c r="L174" s="278" t="s">
        <v>7694</v>
      </c>
      <c r="M174" s="278" t="s">
        <v>7694</v>
      </c>
      <c r="N174" s="278" t="s">
        <v>7694</v>
      </c>
      <c r="O174" s="278" t="s">
        <v>7694</v>
      </c>
      <c r="P174" s="278" t="s">
        <v>7694</v>
      </c>
      <c r="Q174" s="278" t="s">
        <v>7694</v>
      </c>
      <c r="R174" s="278" t="s">
        <v>7694</v>
      </c>
      <c r="S174" s="278" t="s">
        <v>7694</v>
      </c>
      <c r="T174" s="278" t="s">
        <v>7694</v>
      </c>
      <c r="U174" s="278" t="s">
        <v>7694</v>
      </c>
      <c r="V174" s="278" t="s">
        <v>7694</v>
      </c>
      <c r="W174" s="278" t="s">
        <v>7694</v>
      </c>
      <c r="X174" s="278" t="s">
        <v>7694</v>
      </c>
      <c r="Y174" s="278" t="s">
        <v>7694</v>
      </c>
      <c r="Z174" s="278" t="s">
        <v>7694</v>
      </c>
      <c r="AA174" s="278" t="s">
        <v>7694</v>
      </c>
      <c r="AB174" s="278" t="s">
        <v>7694</v>
      </c>
      <c r="AC174" s="278" t="s">
        <v>7694</v>
      </c>
      <c r="AD174" s="278" t="s">
        <v>7694</v>
      </c>
      <c r="AE174" s="278" t="s">
        <v>7694</v>
      </c>
      <c r="AF174" s="278" t="s">
        <v>7694</v>
      </c>
      <c r="AG174" s="278" t="s">
        <v>7694</v>
      </c>
      <c r="AH174" s="278" t="s">
        <v>7694</v>
      </c>
      <c r="AI174" s="278" t="s">
        <v>7694</v>
      </c>
      <c r="AJ174" s="278" t="s">
        <v>7694</v>
      </c>
      <c r="AK174" s="278" t="s">
        <v>7694</v>
      </c>
      <c r="AL174" s="278" t="s">
        <v>7694</v>
      </c>
      <c r="AM174" s="278" t="s">
        <v>7694</v>
      </c>
      <c r="AN174" s="278" t="s">
        <v>7694</v>
      </c>
      <c r="AO174" s="278" t="str">
        <f>_xlfn.IFNA(VLOOKUP(C174,'INFORM Severity - hidden'!$C$5:$G$155,5,FALSE),"-")</f>
        <v>x</v>
      </c>
    </row>
    <row r="175" spans="1:41" x14ac:dyDescent="0.25">
      <c r="A175" t="s">
        <v>1028</v>
      </c>
      <c r="B175" t="s">
        <v>1026</v>
      </c>
      <c r="C175" t="s">
        <v>1027</v>
      </c>
      <c r="D175" s="278" t="str">
        <f t="shared" si="2"/>
        <v>-</v>
      </c>
      <c r="E175" s="278" t="s">
        <v>7694</v>
      </c>
      <c r="F175" s="278" t="s">
        <v>7694</v>
      </c>
      <c r="G175" s="278" t="s">
        <v>7694</v>
      </c>
      <c r="H175" s="278" t="s">
        <v>7694</v>
      </c>
      <c r="I175" s="278" t="s">
        <v>7694</v>
      </c>
      <c r="J175" s="278" t="s">
        <v>7694</v>
      </c>
      <c r="K175" s="278" t="s">
        <v>7694</v>
      </c>
      <c r="L175" s="278" t="s">
        <v>7694</v>
      </c>
      <c r="M175" s="278" t="s">
        <v>7694</v>
      </c>
      <c r="N175" s="278" t="s">
        <v>7694</v>
      </c>
      <c r="O175" s="278" t="s">
        <v>7694</v>
      </c>
      <c r="P175" s="278" t="s">
        <v>7694</v>
      </c>
      <c r="Q175" s="278" t="s">
        <v>7694</v>
      </c>
      <c r="R175" s="278" t="s">
        <v>7694</v>
      </c>
      <c r="S175" s="278" t="s">
        <v>7694</v>
      </c>
      <c r="T175" s="278" t="s">
        <v>7694</v>
      </c>
      <c r="U175" s="278" t="s">
        <v>7694</v>
      </c>
      <c r="V175" s="278" t="s">
        <v>7694</v>
      </c>
      <c r="W175" s="278" t="s">
        <v>7694</v>
      </c>
      <c r="X175" s="278" t="s">
        <v>7694</v>
      </c>
      <c r="Y175" s="278" t="s">
        <v>7694</v>
      </c>
      <c r="Z175" s="278" t="s">
        <v>7694</v>
      </c>
      <c r="AA175" s="278" t="s">
        <v>7694</v>
      </c>
      <c r="AB175" s="278" t="s">
        <v>7694</v>
      </c>
      <c r="AC175" s="278" t="s">
        <v>7694</v>
      </c>
      <c r="AD175" s="278" t="s">
        <v>7694</v>
      </c>
      <c r="AE175" s="278" t="s">
        <v>7694</v>
      </c>
      <c r="AF175" s="278" t="s">
        <v>7694</v>
      </c>
      <c r="AG175" s="278" t="s">
        <v>7694</v>
      </c>
      <c r="AH175" s="278" t="s">
        <v>7694</v>
      </c>
      <c r="AI175" s="278" t="s">
        <v>7694</v>
      </c>
      <c r="AJ175" s="278" t="s">
        <v>7694</v>
      </c>
      <c r="AK175" s="278" t="s">
        <v>7694</v>
      </c>
      <c r="AL175" s="278" t="s">
        <v>7694</v>
      </c>
      <c r="AM175" s="278" t="s">
        <v>7694</v>
      </c>
      <c r="AN175" s="278" t="s">
        <v>7694</v>
      </c>
      <c r="AO175" s="278" t="str">
        <f>_xlfn.IFNA(VLOOKUP(C175,'INFORM Severity - hidden'!$C$5:$G$155,5,FALSE),"-")</f>
        <v>x</v>
      </c>
    </row>
    <row r="176" spans="1:41" x14ac:dyDescent="0.25">
      <c r="A176" t="s">
        <v>1082</v>
      </c>
      <c r="B176" t="s">
        <v>1080</v>
      </c>
      <c r="C176" t="s">
        <v>1081</v>
      </c>
      <c r="D176" s="278" t="str">
        <f t="shared" si="2"/>
        <v>Decreasing</v>
      </c>
      <c r="E176" s="278" t="s">
        <v>7694</v>
      </c>
      <c r="F176" s="278" t="s">
        <v>7694</v>
      </c>
      <c r="G176" s="278" t="s">
        <v>7694</v>
      </c>
      <c r="H176" s="278">
        <v>3.5</v>
      </c>
      <c r="I176" s="278">
        <v>3.5</v>
      </c>
      <c r="J176" s="278">
        <v>3.5</v>
      </c>
      <c r="K176" s="278">
        <v>3.5</v>
      </c>
      <c r="L176" s="278">
        <v>3.5</v>
      </c>
      <c r="M176" s="278">
        <v>3.5</v>
      </c>
      <c r="N176" s="278">
        <v>3.7</v>
      </c>
      <c r="O176" s="278">
        <v>3.7</v>
      </c>
      <c r="P176" s="278">
        <v>3.7</v>
      </c>
      <c r="Q176" s="278">
        <v>3.7</v>
      </c>
      <c r="R176" s="278">
        <v>3.7</v>
      </c>
      <c r="S176" s="278">
        <v>3.7</v>
      </c>
      <c r="T176" s="278">
        <v>3.7</v>
      </c>
      <c r="U176" s="278">
        <v>3.7</v>
      </c>
      <c r="V176" s="278">
        <v>3.4</v>
      </c>
      <c r="W176" s="278">
        <v>3.4</v>
      </c>
      <c r="X176" s="278">
        <v>3.4</v>
      </c>
      <c r="Y176" s="278">
        <v>3.4</v>
      </c>
      <c r="Z176" s="278">
        <v>3.3</v>
      </c>
      <c r="AA176" s="278">
        <v>3.6</v>
      </c>
      <c r="AB176" s="278">
        <v>3.6</v>
      </c>
      <c r="AC176" s="278">
        <v>3.6</v>
      </c>
      <c r="AD176" s="278">
        <v>3.6</v>
      </c>
      <c r="AE176" s="278">
        <v>3.6</v>
      </c>
      <c r="AF176" s="278">
        <v>3.6</v>
      </c>
      <c r="AG176" s="278">
        <v>3.6</v>
      </c>
      <c r="AH176" s="278">
        <v>3.7</v>
      </c>
      <c r="AI176" s="278">
        <v>3.8</v>
      </c>
      <c r="AJ176" s="278">
        <v>3.8</v>
      </c>
      <c r="AK176" s="278">
        <v>3.8</v>
      </c>
      <c r="AL176" s="278">
        <v>3.8</v>
      </c>
      <c r="AM176" s="278">
        <v>3.5</v>
      </c>
      <c r="AN176" s="278">
        <v>3.6</v>
      </c>
      <c r="AO176" s="278">
        <f>_xlfn.IFNA(VLOOKUP(C176,'INFORM Severity - hidden'!$C$5:$G$155,5,FALSE),"-")</f>
        <v>3.9</v>
      </c>
    </row>
    <row r="177" spans="1:41" x14ac:dyDescent="0.25">
      <c r="A177" t="s">
        <v>1657</v>
      </c>
      <c r="B177" t="s">
        <v>1655</v>
      </c>
      <c r="C177" t="s">
        <v>1656</v>
      </c>
      <c r="D177" s="278" t="str">
        <f t="shared" si="2"/>
        <v>Stable</v>
      </c>
      <c r="E177" s="278" t="s">
        <v>7694</v>
      </c>
      <c r="F177" s="278" t="s">
        <v>7694</v>
      </c>
      <c r="G177" s="278" t="s">
        <v>7694</v>
      </c>
      <c r="H177" s="278" t="s">
        <v>7694</v>
      </c>
      <c r="I177" s="278" t="s">
        <v>7694</v>
      </c>
      <c r="J177" s="278" t="s">
        <v>7694</v>
      </c>
      <c r="K177" s="278" t="s">
        <v>7694</v>
      </c>
      <c r="L177" s="278" t="s">
        <v>7694</v>
      </c>
      <c r="M177" s="278" t="s">
        <v>7694</v>
      </c>
      <c r="N177" s="278" t="s">
        <v>7694</v>
      </c>
      <c r="O177" s="278" t="s">
        <v>7694</v>
      </c>
      <c r="P177" s="278" t="s">
        <v>7694</v>
      </c>
      <c r="Q177" s="278" t="s">
        <v>7694</v>
      </c>
      <c r="R177" s="278">
        <v>3.6</v>
      </c>
      <c r="S177" s="278">
        <v>3.5</v>
      </c>
      <c r="T177" s="278">
        <v>3.5</v>
      </c>
      <c r="U177" s="278">
        <v>3.6</v>
      </c>
      <c r="V177" s="278">
        <v>3.5</v>
      </c>
      <c r="W177" s="278">
        <v>3.5</v>
      </c>
      <c r="X177" s="278">
        <v>3.5</v>
      </c>
      <c r="Y177" s="278">
        <v>3.5</v>
      </c>
      <c r="Z177" s="278">
        <v>3.5</v>
      </c>
      <c r="AA177" s="278">
        <v>3.5</v>
      </c>
      <c r="AB177" s="278">
        <v>3.5</v>
      </c>
      <c r="AC177" s="278">
        <v>3.6</v>
      </c>
      <c r="AD177" s="278">
        <v>3.6</v>
      </c>
      <c r="AE177" s="278">
        <v>3.6</v>
      </c>
      <c r="AF177" s="278">
        <v>3.6</v>
      </c>
      <c r="AG177" s="278">
        <v>3.6</v>
      </c>
      <c r="AH177" s="278">
        <v>3.9</v>
      </c>
      <c r="AI177" s="278">
        <v>3.7</v>
      </c>
      <c r="AJ177" s="278">
        <v>3.7</v>
      </c>
      <c r="AK177" s="278">
        <v>3.7</v>
      </c>
      <c r="AL177" s="278">
        <v>3.5</v>
      </c>
      <c r="AM177" s="278">
        <v>3.6</v>
      </c>
      <c r="AN177" s="278">
        <v>3.6</v>
      </c>
      <c r="AO177" s="278">
        <f>_xlfn.IFNA(VLOOKUP(C177,'INFORM Severity - hidden'!$C$5:$G$155,5,FALSE),"-")</f>
        <v>3.6</v>
      </c>
    </row>
    <row r="178" spans="1:41" x14ac:dyDescent="0.25">
      <c r="A178" t="s">
        <v>2157</v>
      </c>
      <c r="B178" t="s">
        <v>2155</v>
      </c>
      <c r="C178" t="s">
        <v>2156</v>
      </c>
      <c r="D178" s="278" t="str">
        <f t="shared" si="2"/>
        <v>-</v>
      </c>
      <c r="E178" s="278" t="s">
        <v>7694</v>
      </c>
      <c r="F178" s="278" t="s">
        <v>7694</v>
      </c>
      <c r="G178" s="278" t="s">
        <v>7694</v>
      </c>
      <c r="H178" s="278" t="s">
        <v>7694</v>
      </c>
      <c r="I178" s="278" t="s">
        <v>7694</v>
      </c>
      <c r="J178" s="278" t="s">
        <v>7694</v>
      </c>
      <c r="K178" s="278" t="s">
        <v>7694</v>
      </c>
      <c r="L178" s="278" t="s">
        <v>7694</v>
      </c>
      <c r="M178" s="278" t="s">
        <v>7694</v>
      </c>
      <c r="N178" s="278" t="s">
        <v>7694</v>
      </c>
      <c r="O178" s="278" t="s">
        <v>7694</v>
      </c>
      <c r="P178" s="278" t="s">
        <v>7694</v>
      </c>
      <c r="Q178" s="278" t="s">
        <v>7694</v>
      </c>
      <c r="R178" s="278" t="s">
        <v>7694</v>
      </c>
      <c r="S178" s="278" t="s">
        <v>7694</v>
      </c>
      <c r="T178" s="278" t="s">
        <v>7694</v>
      </c>
      <c r="U178" s="278" t="s">
        <v>7694</v>
      </c>
      <c r="V178" s="278" t="s">
        <v>7694</v>
      </c>
      <c r="W178" s="278" t="s">
        <v>7694</v>
      </c>
      <c r="X178" s="278" t="s">
        <v>7694</v>
      </c>
      <c r="Y178" s="278" t="s">
        <v>7694</v>
      </c>
      <c r="Z178" s="278" t="s">
        <v>7694</v>
      </c>
      <c r="AA178" s="278" t="s">
        <v>7694</v>
      </c>
      <c r="AB178" s="278" t="s">
        <v>7694</v>
      </c>
      <c r="AC178" s="278" t="s">
        <v>7694</v>
      </c>
      <c r="AD178" s="278" t="s">
        <v>7694</v>
      </c>
      <c r="AE178" s="278" t="s">
        <v>7694</v>
      </c>
      <c r="AF178" s="278" t="s">
        <v>7694</v>
      </c>
      <c r="AG178" s="278" t="s">
        <v>7694</v>
      </c>
      <c r="AH178" s="278" t="s">
        <v>7694</v>
      </c>
      <c r="AI178" s="278" t="s">
        <v>7694</v>
      </c>
      <c r="AJ178" s="278" t="s">
        <v>7694</v>
      </c>
      <c r="AK178" s="278" t="s">
        <v>7694</v>
      </c>
      <c r="AL178" s="278" t="s">
        <v>7694</v>
      </c>
      <c r="AM178" s="278" t="s">
        <v>7694</v>
      </c>
      <c r="AN178" s="278" t="s">
        <v>7694</v>
      </c>
      <c r="AO178" s="278" t="str">
        <f>_xlfn.IFNA(VLOOKUP(C178,'INFORM Severity - hidden'!$C$5:$G$155,5,FALSE),"-")</f>
        <v>x</v>
      </c>
    </row>
    <row r="179" spans="1:41" x14ac:dyDescent="0.25">
      <c r="A179" t="s">
        <v>641</v>
      </c>
      <c r="B179" t="s">
        <v>639</v>
      </c>
      <c r="C179" t="s">
        <v>640</v>
      </c>
      <c r="D179" s="278" t="str">
        <f t="shared" si="2"/>
        <v>Stable</v>
      </c>
      <c r="E179" s="278" t="s">
        <v>7694</v>
      </c>
      <c r="F179" s="278">
        <v>1.4</v>
      </c>
      <c r="G179" s="278">
        <v>1.4</v>
      </c>
      <c r="H179" s="278">
        <v>1.6</v>
      </c>
      <c r="I179" s="278">
        <v>1.6</v>
      </c>
      <c r="J179" s="278">
        <v>1.6</v>
      </c>
      <c r="K179" s="278">
        <v>1.6</v>
      </c>
      <c r="L179" s="278">
        <v>1.6</v>
      </c>
      <c r="M179" s="278">
        <v>1.6</v>
      </c>
      <c r="N179" s="278">
        <v>2.2999999999999998</v>
      </c>
      <c r="O179" s="278">
        <v>2.2999999999999998</v>
      </c>
      <c r="P179" s="278">
        <v>2.2999999999999998</v>
      </c>
      <c r="Q179" s="278">
        <v>2.2999999999999998</v>
      </c>
      <c r="R179" s="278">
        <v>2.2999999999999998</v>
      </c>
      <c r="S179" s="278">
        <v>2</v>
      </c>
      <c r="T179" s="278">
        <v>2</v>
      </c>
      <c r="U179" s="278">
        <v>1.8</v>
      </c>
      <c r="V179" s="278">
        <v>1.9</v>
      </c>
      <c r="W179" s="278">
        <v>1.9</v>
      </c>
      <c r="X179" s="278">
        <v>1.9</v>
      </c>
      <c r="Y179" s="278">
        <v>1.8</v>
      </c>
      <c r="Z179" s="278">
        <v>1.9</v>
      </c>
      <c r="AA179" s="278">
        <v>2</v>
      </c>
      <c r="AB179" s="278">
        <v>2</v>
      </c>
      <c r="AC179" s="278">
        <v>1.9</v>
      </c>
      <c r="AD179" s="278">
        <v>1.9</v>
      </c>
      <c r="AE179" s="278">
        <v>1.9</v>
      </c>
      <c r="AF179" s="278">
        <v>1.9</v>
      </c>
      <c r="AG179" s="278">
        <v>1.9</v>
      </c>
      <c r="AH179" s="278">
        <v>1.9</v>
      </c>
      <c r="AI179" s="278">
        <v>2.2000000000000002</v>
      </c>
      <c r="AJ179" s="278">
        <v>2.2000000000000002</v>
      </c>
      <c r="AK179" s="278">
        <v>2.2000000000000002</v>
      </c>
      <c r="AL179" s="278">
        <v>2.2000000000000002</v>
      </c>
      <c r="AM179" s="278">
        <v>2.2000000000000002</v>
      </c>
      <c r="AN179" s="278">
        <v>2.2000000000000002</v>
      </c>
      <c r="AO179" s="278">
        <f>_xlfn.IFNA(VLOOKUP(C179,'INFORM Severity - hidden'!$C$5:$G$155,5,FALSE),"-")</f>
        <v>2.2000000000000002</v>
      </c>
    </row>
    <row r="180" spans="1:41" x14ac:dyDescent="0.25">
      <c r="A180" t="s">
        <v>668</v>
      </c>
      <c r="B180" t="s">
        <v>666</v>
      </c>
      <c r="C180" t="s">
        <v>667</v>
      </c>
      <c r="D180" s="278" t="str">
        <f t="shared" si="2"/>
        <v>Decreasing</v>
      </c>
      <c r="E180" s="278" t="s">
        <v>7694</v>
      </c>
      <c r="F180" s="278">
        <v>3.9</v>
      </c>
      <c r="G180" s="278">
        <v>3.9</v>
      </c>
      <c r="H180" s="278">
        <v>4</v>
      </c>
      <c r="I180" s="278">
        <v>3.9</v>
      </c>
      <c r="J180" s="278">
        <v>4</v>
      </c>
      <c r="K180" s="278">
        <v>4</v>
      </c>
      <c r="L180" s="278">
        <v>4</v>
      </c>
      <c r="M180" s="278">
        <v>4</v>
      </c>
      <c r="N180" s="278">
        <v>4.0999999999999996</v>
      </c>
      <c r="O180" s="278">
        <v>4.0999999999999996</v>
      </c>
      <c r="P180" s="278">
        <v>4.0999999999999996</v>
      </c>
      <c r="Q180" s="278">
        <v>4.0999999999999996</v>
      </c>
      <c r="R180" s="278">
        <v>4.5999999999999996</v>
      </c>
      <c r="S180" s="278">
        <v>4.5999999999999996</v>
      </c>
      <c r="T180" s="278">
        <v>4.5999999999999996</v>
      </c>
      <c r="U180" s="278">
        <v>4.5999999999999996</v>
      </c>
      <c r="V180" s="278">
        <v>4.5</v>
      </c>
      <c r="W180" s="278">
        <v>4.5</v>
      </c>
      <c r="X180" s="278">
        <v>4.5</v>
      </c>
      <c r="Y180" s="278">
        <v>4.5</v>
      </c>
      <c r="Z180" s="278">
        <v>4.5</v>
      </c>
      <c r="AA180" s="278">
        <v>4.5</v>
      </c>
      <c r="AB180" s="278">
        <v>4.5</v>
      </c>
      <c r="AC180" s="278">
        <v>4.5</v>
      </c>
      <c r="AD180" s="278">
        <v>4.3</v>
      </c>
      <c r="AE180" s="278">
        <v>4.3</v>
      </c>
      <c r="AF180" s="278">
        <v>4.2</v>
      </c>
      <c r="AG180" s="278">
        <v>4.2</v>
      </c>
      <c r="AH180" s="278">
        <v>4.4000000000000004</v>
      </c>
      <c r="AI180" s="278">
        <v>4.5</v>
      </c>
      <c r="AJ180" s="278">
        <v>4.5</v>
      </c>
      <c r="AK180" s="278">
        <v>4.5</v>
      </c>
      <c r="AL180" s="278">
        <v>4.5</v>
      </c>
      <c r="AM180" s="278">
        <v>4.4000000000000004</v>
      </c>
      <c r="AN180" s="278">
        <v>4.5</v>
      </c>
      <c r="AO180" s="278">
        <f>_xlfn.IFNA(VLOOKUP(C180,'INFORM Severity - hidden'!$C$5:$G$155,5,FALSE),"-")</f>
        <v>4.4000000000000004</v>
      </c>
    </row>
    <row r="181" spans="1:41" x14ac:dyDescent="0.25">
      <c r="A181"/>
      <c r="B181"/>
      <c r="C181" t="s">
        <v>7767</v>
      </c>
      <c r="D181" s="278" t="str">
        <f t="shared" si="2"/>
        <v>-</v>
      </c>
      <c r="E181" s="278" t="s">
        <v>7694</v>
      </c>
      <c r="F181" s="278">
        <v>3.9</v>
      </c>
      <c r="G181" s="278">
        <v>3.9</v>
      </c>
      <c r="H181" s="278" t="s">
        <v>7694</v>
      </c>
      <c r="I181" s="278" t="s">
        <v>7694</v>
      </c>
      <c r="J181" s="278" t="s">
        <v>7694</v>
      </c>
      <c r="K181" s="278" t="s">
        <v>7694</v>
      </c>
      <c r="L181" s="278" t="s">
        <v>7694</v>
      </c>
      <c r="M181" s="278" t="s">
        <v>7694</v>
      </c>
      <c r="N181" s="278" t="s">
        <v>7694</v>
      </c>
      <c r="O181" s="278" t="s">
        <v>7694</v>
      </c>
      <c r="P181" s="278" t="s">
        <v>7694</v>
      </c>
      <c r="Q181" s="278" t="s">
        <v>7694</v>
      </c>
      <c r="R181" s="278" t="s">
        <v>7694</v>
      </c>
      <c r="S181" s="278" t="s">
        <v>7694</v>
      </c>
      <c r="T181" s="278" t="s">
        <v>7694</v>
      </c>
      <c r="U181" s="278" t="s">
        <v>7694</v>
      </c>
      <c r="V181" s="278" t="s">
        <v>7694</v>
      </c>
      <c r="W181" s="278" t="s">
        <v>7694</v>
      </c>
      <c r="X181" s="278" t="s">
        <v>7694</v>
      </c>
      <c r="Y181" s="278" t="s">
        <v>7694</v>
      </c>
      <c r="Z181" s="278" t="s">
        <v>7694</v>
      </c>
      <c r="AA181" s="278" t="s">
        <v>7694</v>
      </c>
      <c r="AB181" s="278" t="s">
        <v>7694</v>
      </c>
      <c r="AC181" s="278" t="s">
        <v>7694</v>
      </c>
      <c r="AD181" s="278" t="s">
        <v>7694</v>
      </c>
      <c r="AE181" s="278" t="s">
        <v>7694</v>
      </c>
      <c r="AF181" s="278" t="s">
        <v>7694</v>
      </c>
      <c r="AG181" s="278" t="s">
        <v>7694</v>
      </c>
      <c r="AH181" s="278" t="s">
        <v>7694</v>
      </c>
      <c r="AI181" s="278" t="s">
        <v>7694</v>
      </c>
      <c r="AJ181" s="278" t="s">
        <v>7694</v>
      </c>
      <c r="AK181" s="278" t="s">
        <v>7694</v>
      </c>
      <c r="AL181" s="278" t="s">
        <v>7694</v>
      </c>
      <c r="AM181" s="278" t="s">
        <v>7694</v>
      </c>
      <c r="AN181" s="278" t="s">
        <v>7694</v>
      </c>
      <c r="AO181" s="278" t="str">
        <f>_xlfn.IFNA(VLOOKUP(C181,'INFORM Severity - hidden'!$C$5:$G$155,5,FALSE),"-")</f>
        <v>-</v>
      </c>
    </row>
    <row r="182" spans="1:41" x14ac:dyDescent="0.25">
      <c r="A182"/>
      <c r="B182"/>
      <c r="C182" t="s">
        <v>7768</v>
      </c>
      <c r="D182" s="278" t="str">
        <f t="shared" si="2"/>
        <v>-</v>
      </c>
      <c r="E182" s="278" t="s">
        <v>7694</v>
      </c>
      <c r="F182" s="278">
        <v>2.1</v>
      </c>
      <c r="G182" s="278">
        <v>2.1</v>
      </c>
      <c r="H182" s="278">
        <v>2.7</v>
      </c>
      <c r="I182" s="278">
        <v>2.7</v>
      </c>
      <c r="J182" s="278">
        <v>2.7</v>
      </c>
      <c r="K182" s="278">
        <v>2.8</v>
      </c>
      <c r="L182" s="278">
        <v>2.7</v>
      </c>
      <c r="M182" s="278">
        <v>2.7</v>
      </c>
      <c r="N182" s="278">
        <v>2.7</v>
      </c>
      <c r="O182" s="278">
        <v>2.7</v>
      </c>
      <c r="P182" s="278" t="s">
        <v>7694</v>
      </c>
      <c r="Q182" s="278" t="s">
        <v>7694</v>
      </c>
      <c r="R182" s="278" t="s">
        <v>7694</v>
      </c>
      <c r="S182" s="278" t="s">
        <v>7694</v>
      </c>
      <c r="T182" s="278" t="s">
        <v>7694</v>
      </c>
      <c r="U182" s="278" t="s">
        <v>7694</v>
      </c>
      <c r="V182" s="278" t="s">
        <v>7694</v>
      </c>
      <c r="W182" s="278" t="s">
        <v>7694</v>
      </c>
      <c r="X182" s="278" t="s">
        <v>7694</v>
      </c>
      <c r="Y182" s="278" t="s">
        <v>7694</v>
      </c>
      <c r="Z182" s="278" t="s">
        <v>7694</v>
      </c>
      <c r="AA182" s="278" t="s">
        <v>7694</v>
      </c>
      <c r="AB182" s="278" t="s">
        <v>7694</v>
      </c>
      <c r="AC182" s="278" t="s">
        <v>7694</v>
      </c>
      <c r="AD182" s="278" t="s">
        <v>7694</v>
      </c>
      <c r="AE182" s="278" t="s">
        <v>7694</v>
      </c>
      <c r="AF182" s="278" t="s">
        <v>7694</v>
      </c>
      <c r="AG182" s="278" t="s">
        <v>7694</v>
      </c>
      <c r="AH182" s="278" t="s">
        <v>7694</v>
      </c>
      <c r="AI182" s="278" t="s">
        <v>7694</v>
      </c>
      <c r="AJ182" s="278" t="s">
        <v>7694</v>
      </c>
      <c r="AK182" s="278" t="s">
        <v>7694</v>
      </c>
      <c r="AL182" s="278" t="s">
        <v>7694</v>
      </c>
      <c r="AM182" s="278" t="s">
        <v>7694</v>
      </c>
      <c r="AN182" s="278" t="s">
        <v>7694</v>
      </c>
      <c r="AO182" s="278" t="str">
        <f>_xlfn.IFNA(VLOOKUP(C182,'INFORM Severity - hidden'!$C$5:$G$155,5,FALSE),"-")</f>
        <v>-</v>
      </c>
    </row>
    <row r="183" spans="1:41" x14ac:dyDescent="0.25">
      <c r="A183"/>
      <c r="B183"/>
      <c r="C183" t="s">
        <v>7769</v>
      </c>
      <c r="D183" s="278" t="str">
        <f t="shared" si="2"/>
        <v>-</v>
      </c>
      <c r="E183" s="278" t="s">
        <v>7694</v>
      </c>
      <c r="F183" s="278">
        <v>2.6</v>
      </c>
      <c r="G183" s="278">
        <v>2.6</v>
      </c>
      <c r="H183" s="278">
        <v>3.5</v>
      </c>
      <c r="I183" s="278">
        <v>3.5</v>
      </c>
      <c r="J183" s="278">
        <v>3.5</v>
      </c>
      <c r="K183" s="278">
        <v>3.5</v>
      </c>
      <c r="L183" s="278">
        <v>3.4</v>
      </c>
      <c r="M183" s="278">
        <v>3.4</v>
      </c>
      <c r="N183" s="278">
        <v>3.4</v>
      </c>
      <c r="O183" s="278">
        <v>3.4</v>
      </c>
      <c r="P183" s="278" t="s">
        <v>7694</v>
      </c>
      <c r="Q183" s="278" t="s">
        <v>7694</v>
      </c>
      <c r="R183" s="278" t="s">
        <v>7694</v>
      </c>
      <c r="S183" s="278" t="s">
        <v>7694</v>
      </c>
      <c r="T183" s="278" t="s">
        <v>7694</v>
      </c>
      <c r="U183" s="278" t="s">
        <v>7694</v>
      </c>
      <c r="V183" s="278" t="s">
        <v>7694</v>
      </c>
      <c r="W183" s="278" t="s">
        <v>7694</v>
      </c>
      <c r="X183" s="278" t="s">
        <v>7694</v>
      </c>
      <c r="Y183" s="278" t="s">
        <v>7694</v>
      </c>
      <c r="Z183" s="278" t="s">
        <v>7694</v>
      </c>
      <c r="AA183" s="278" t="s">
        <v>7694</v>
      </c>
      <c r="AB183" s="278" t="s">
        <v>7694</v>
      </c>
      <c r="AC183" s="278" t="s">
        <v>7694</v>
      </c>
      <c r="AD183" s="278" t="s">
        <v>7694</v>
      </c>
      <c r="AE183" s="278" t="s">
        <v>7694</v>
      </c>
      <c r="AF183" s="278" t="s">
        <v>7694</v>
      </c>
      <c r="AG183" s="278" t="s">
        <v>7694</v>
      </c>
      <c r="AH183" s="278" t="s">
        <v>7694</v>
      </c>
      <c r="AI183" s="278" t="s">
        <v>7694</v>
      </c>
      <c r="AJ183" s="278" t="s">
        <v>7694</v>
      </c>
      <c r="AK183" s="278" t="s">
        <v>7694</v>
      </c>
      <c r="AL183" s="278" t="s">
        <v>7694</v>
      </c>
      <c r="AM183" s="278" t="s">
        <v>7694</v>
      </c>
      <c r="AN183" s="278" t="s">
        <v>7694</v>
      </c>
      <c r="AO183" s="278" t="str">
        <f>_xlfn.IFNA(VLOOKUP(C183,'INFORM Severity - hidden'!$C$5:$G$155,5,FALSE),"-")</f>
        <v>-</v>
      </c>
    </row>
    <row r="184" spans="1:41" x14ac:dyDescent="0.25">
      <c r="A184" t="s">
        <v>668</v>
      </c>
      <c r="B184" t="s">
        <v>1646</v>
      </c>
      <c r="C184" t="s">
        <v>1647</v>
      </c>
      <c r="D184" s="278" t="str">
        <f t="shared" si="2"/>
        <v>Stable</v>
      </c>
      <c r="E184" s="278" t="s">
        <v>7694</v>
      </c>
      <c r="F184" s="278" t="s">
        <v>7694</v>
      </c>
      <c r="G184" s="278" t="s">
        <v>7694</v>
      </c>
      <c r="H184" s="278" t="s">
        <v>7694</v>
      </c>
      <c r="I184" s="278" t="s">
        <v>7694</v>
      </c>
      <c r="J184" s="278" t="s">
        <v>7694</v>
      </c>
      <c r="K184" s="278" t="s">
        <v>7694</v>
      </c>
      <c r="L184" s="278" t="s">
        <v>7694</v>
      </c>
      <c r="M184" s="278" t="s">
        <v>7694</v>
      </c>
      <c r="N184" s="278" t="s">
        <v>7694</v>
      </c>
      <c r="O184" s="278" t="s">
        <v>7694</v>
      </c>
      <c r="P184" s="278" t="s">
        <v>7694</v>
      </c>
      <c r="Q184" s="278" t="s">
        <v>7694</v>
      </c>
      <c r="R184" s="278">
        <v>3.7</v>
      </c>
      <c r="S184" s="278">
        <v>3.8</v>
      </c>
      <c r="T184" s="278">
        <v>3.8</v>
      </c>
      <c r="U184" s="278">
        <v>3.8</v>
      </c>
      <c r="V184" s="278">
        <v>3.8</v>
      </c>
      <c r="W184" s="278">
        <v>3.8</v>
      </c>
      <c r="X184" s="278">
        <v>3.8</v>
      </c>
      <c r="Y184" s="278">
        <v>3.8</v>
      </c>
      <c r="Z184" s="278">
        <v>3.8</v>
      </c>
      <c r="AA184" s="278">
        <v>4.0999999999999996</v>
      </c>
      <c r="AB184" s="278">
        <v>4.0999999999999996</v>
      </c>
      <c r="AC184" s="278">
        <v>4</v>
      </c>
      <c r="AD184" s="278">
        <v>3.9</v>
      </c>
      <c r="AE184" s="278">
        <v>3.9</v>
      </c>
      <c r="AF184" s="278">
        <v>3.8</v>
      </c>
      <c r="AG184" s="278">
        <v>3.8</v>
      </c>
      <c r="AH184" s="278">
        <v>3.5</v>
      </c>
      <c r="AI184" s="278">
        <v>3.4</v>
      </c>
      <c r="AJ184" s="278">
        <v>3.4</v>
      </c>
      <c r="AK184" s="278">
        <v>3.4</v>
      </c>
      <c r="AL184" s="278">
        <v>3.4</v>
      </c>
      <c r="AM184" s="278">
        <v>3.4</v>
      </c>
      <c r="AN184" s="278">
        <v>3.4</v>
      </c>
      <c r="AO184" s="278">
        <f>_xlfn.IFNA(VLOOKUP(C184,'INFORM Severity - hidden'!$C$5:$G$155,5,FALSE),"-")</f>
        <v>3.4</v>
      </c>
    </row>
    <row r="185" spans="1:41" x14ac:dyDescent="0.25">
      <c r="A185"/>
      <c r="B185"/>
      <c r="C185" t="s">
        <v>7770</v>
      </c>
      <c r="D185" s="278" t="str">
        <f t="shared" si="2"/>
        <v>-</v>
      </c>
      <c r="E185" s="278" t="s">
        <v>7694</v>
      </c>
      <c r="F185" s="278" t="s">
        <v>7694</v>
      </c>
      <c r="G185" s="278" t="s">
        <v>7694</v>
      </c>
      <c r="H185" s="278" t="s">
        <v>7694</v>
      </c>
      <c r="I185" s="278" t="s">
        <v>7694</v>
      </c>
      <c r="J185" s="278" t="s">
        <v>7694</v>
      </c>
      <c r="K185" s="278" t="s">
        <v>7694</v>
      </c>
      <c r="L185" s="278" t="s">
        <v>7694</v>
      </c>
      <c r="M185" s="278" t="s">
        <v>7694</v>
      </c>
      <c r="N185" s="278" t="s">
        <v>7694</v>
      </c>
      <c r="O185" s="278" t="s">
        <v>7694</v>
      </c>
      <c r="P185" s="278" t="s">
        <v>7694</v>
      </c>
      <c r="Q185" s="278" t="s">
        <v>7694</v>
      </c>
      <c r="R185" s="278" t="s">
        <v>7694</v>
      </c>
      <c r="S185" s="278" t="s">
        <v>7694</v>
      </c>
      <c r="T185" s="278" t="s">
        <v>7694</v>
      </c>
      <c r="U185" s="278" t="s">
        <v>7694</v>
      </c>
      <c r="V185" s="278" t="s">
        <v>7694</v>
      </c>
      <c r="W185" s="278" t="s">
        <v>7694</v>
      </c>
      <c r="X185" s="278">
        <v>2.5</v>
      </c>
      <c r="Y185" s="278">
        <v>2.5</v>
      </c>
      <c r="Z185" s="278">
        <v>2.6</v>
      </c>
      <c r="AA185" s="278">
        <v>2.6</v>
      </c>
      <c r="AB185" s="278">
        <v>2.6</v>
      </c>
      <c r="AC185" s="278">
        <v>2.6</v>
      </c>
      <c r="AD185" s="278">
        <v>2.6</v>
      </c>
      <c r="AE185" s="278">
        <v>2.6</v>
      </c>
      <c r="AF185" s="278">
        <v>2.5</v>
      </c>
      <c r="AG185" s="278">
        <v>2.5</v>
      </c>
      <c r="AH185" s="278">
        <v>2.5</v>
      </c>
      <c r="AI185" s="278">
        <v>2.6</v>
      </c>
      <c r="AJ185" s="278">
        <v>2.6</v>
      </c>
      <c r="AK185" s="278">
        <v>2.5</v>
      </c>
      <c r="AL185" s="278">
        <v>2.5</v>
      </c>
      <c r="AM185" s="278">
        <v>2.7</v>
      </c>
      <c r="AN185" s="278">
        <v>2.7</v>
      </c>
      <c r="AO185" s="278" t="str">
        <f>_xlfn.IFNA(VLOOKUP(C185,'INFORM Severity - hidden'!$C$5:$G$155,5,FALSE),"-")</f>
        <v>-</v>
      </c>
    </row>
    <row r="186" spans="1:41" x14ac:dyDescent="0.25">
      <c r="A186" t="s">
        <v>668</v>
      </c>
      <c r="B186" t="s">
        <v>2274</v>
      </c>
      <c r="C186" t="s">
        <v>2275</v>
      </c>
      <c r="D186" s="278" t="str">
        <f t="shared" si="2"/>
        <v>Stable</v>
      </c>
      <c r="E186" s="278" t="s">
        <v>7694</v>
      </c>
      <c r="F186" s="278" t="s">
        <v>7694</v>
      </c>
      <c r="G186" s="278" t="s">
        <v>7694</v>
      </c>
      <c r="H186" s="278" t="s">
        <v>7694</v>
      </c>
      <c r="I186" s="278" t="s">
        <v>7694</v>
      </c>
      <c r="J186" s="278" t="s">
        <v>7694</v>
      </c>
      <c r="K186" s="278" t="s">
        <v>7694</v>
      </c>
      <c r="L186" s="278" t="s">
        <v>7694</v>
      </c>
      <c r="M186" s="278" t="s">
        <v>7694</v>
      </c>
      <c r="N186" s="278" t="s">
        <v>7694</v>
      </c>
      <c r="O186" s="278" t="s">
        <v>7694</v>
      </c>
      <c r="P186" s="278" t="s">
        <v>7694</v>
      </c>
      <c r="Q186" s="278" t="s">
        <v>7694</v>
      </c>
      <c r="R186" s="278" t="s">
        <v>7694</v>
      </c>
      <c r="S186" s="278" t="s">
        <v>7694</v>
      </c>
      <c r="T186" s="278" t="s">
        <v>7694</v>
      </c>
      <c r="U186" s="278" t="s">
        <v>7694</v>
      </c>
      <c r="V186" s="278" t="s">
        <v>7694</v>
      </c>
      <c r="W186" s="278" t="s">
        <v>7694</v>
      </c>
      <c r="X186" s="278" t="s">
        <v>7694</v>
      </c>
      <c r="Y186" s="278" t="s">
        <v>7694</v>
      </c>
      <c r="Z186" s="278" t="s">
        <v>7694</v>
      </c>
      <c r="AA186" s="278" t="s">
        <v>7694</v>
      </c>
      <c r="AB186" s="278" t="s">
        <v>7694</v>
      </c>
      <c r="AC186" s="278">
        <v>2.9</v>
      </c>
      <c r="AD186" s="278">
        <v>2.1</v>
      </c>
      <c r="AE186" s="278">
        <v>2.1</v>
      </c>
      <c r="AF186" s="278">
        <v>2.4</v>
      </c>
      <c r="AG186" s="278">
        <v>2.4</v>
      </c>
      <c r="AH186" s="278">
        <v>2.5</v>
      </c>
      <c r="AI186" s="278">
        <v>2.6</v>
      </c>
      <c r="AJ186" s="278">
        <v>2.6</v>
      </c>
      <c r="AK186" s="278">
        <v>2.6</v>
      </c>
      <c r="AL186" s="278">
        <v>2.6</v>
      </c>
      <c r="AM186" s="278">
        <v>2.6</v>
      </c>
      <c r="AN186" s="278">
        <v>2.6</v>
      </c>
      <c r="AO186" s="278">
        <f>_xlfn.IFNA(VLOOKUP(C186,'INFORM Severity - hidden'!$C$5:$G$155,5,FALSE),"-")</f>
        <v>2.6</v>
      </c>
    </row>
    <row r="187" spans="1:41" x14ac:dyDescent="0.25">
      <c r="A187" t="s">
        <v>668</v>
      </c>
      <c r="B187" t="s">
        <v>2994</v>
      </c>
      <c r="C187" t="s">
        <v>2995</v>
      </c>
      <c r="D187" s="278" t="str">
        <f t="shared" si="2"/>
        <v>Increasing</v>
      </c>
      <c r="E187" s="278" t="s">
        <v>7694</v>
      </c>
      <c r="F187" s="278" t="s">
        <v>7694</v>
      </c>
      <c r="G187" s="278" t="s">
        <v>7694</v>
      </c>
      <c r="H187" s="278" t="s">
        <v>7694</v>
      </c>
      <c r="I187" s="278" t="s">
        <v>7694</v>
      </c>
      <c r="J187" s="278" t="s">
        <v>7694</v>
      </c>
      <c r="K187" s="278" t="s">
        <v>7694</v>
      </c>
      <c r="L187" s="278" t="s">
        <v>7694</v>
      </c>
      <c r="M187" s="278" t="s">
        <v>7694</v>
      </c>
      <c r="N187" s="278" t="s">
        <v>7694</v>
      </c>
      <c r="O187" s="278" t="s">
        <v>7694</v>
      </c>
      <c r="P187" s="278" t="s">
        <v>7694</v>
      </c>
      <c r="Q187" s="278" t="s">
        <v>7694</v>
      </c>
      <c r="R187" s="278" t="s">
        <v>7694</v>
      </c>
      <c r="S187" s="278" t="s">
        <v>7694</v>
      </c>
      <c r="T187" s="278" t="s">
        <v>7694</v>
      </c>
      <c r="U187" s="278" t="s">
        <v>7694</v>
      </c>
      <c r="V187" s="278" t="s">
        <v>7694</v>
      </c>
      <c r="W187" s="278" t="s">
        <v>7694</v>
      </c>
      <c r="X187" s="278" t="s">
        <v>7694</v>
      </c>
      <c r="Y187" s="278" t="s">
        <v>7694</v>
      </c>
      <c r="Z187" s="278" t="s">
        <v>7694</v>
      </c>
      <c r="AA187" s="278" t="s">
        <v>7694</v>
      </c>
      <c r="AB187" s="278" t="s">
        <v>7694</v>
      </c>
      <c r="AC187" s="278" t="s">
        <v>7694</v>
      </c>
      <c r="AD187" s="278" t="s">
        <v>7694</v>
      </c>
      <c r="AE187" s="278" t="s">
        <v>7694</v>
      </c>
      <c r="AF187" s="278">
        <v>2.8</v>
      </c>
      <c r="AG187" s="278">
        <v>2.8</v>
      </c>
      <c r="AH187" s="278">
        <v>2.9</v>
      </c>
      <c r="AI187" s="278">
        <v>3.3</v>
      </c>
      <c r="AJ187" s="278">
        <v>3.3</v>
      </c>
      <c r="AK187" s="278">
        <v>3.3</v>
      </c>
      <c r="AL187" s="278">
        <v>3.3</v>
      </c>
      <c r="AM187" s="278">
        <v>3.2</v>
      </c>
      <c r="AN187" s="278">
        <v>3.6</v>
      </c>
      <c r="AO187" s="278">
        <f>_xlfn.IFNA(VLOOKUP(C187,'INFORM Severity - hidden'!$C$5:$G$155,5,FALSE),"-")</f>
        <v>3.7</v>
      </c>
    </row>
    <row r="188" spans="1:41" x14ac:dyDescent="0.25">
      <c r="A188" t="s">
        <v>54</v>
      </c>
      <c r="B188" t="s">
        <v>52</v>
      </c>
      <c r="C188" t="s">
        <v>53</v>
      </c>
      <c r="D188" s="278" t="str">
        <f t="shared" si="2"/>
        <v>Stable</v>
      </c>
      <c r="E188" s="278">
        <v>2.5</v>
      </c>
      <c r="F188" s="278">
        <v>2.5</v>
      </c>
      <c r="G188" s="278">
        <v>2.5</v>
      </c>
      <c r="H188" s="278">
        <v>2.5</v>
      </c>
      <c r="I188" s="278">
        <v>2.5</v>
      </c>
      <c r="J188" s="278">
        <v>2.5</v>
      </c>
      <c r="K188" s="278">
        <v>2.5</v>
      </c>
      <c r="L188" s="278">
        <v>2.5</v>
      </c>
      <c r="M188" s="278">
        <v>2.5</v>
      </c>
      <c r="N188" s="278">
        <v>2.6</v>
      </c>
      <c r="O188" s="278">
        <v>2.6</v>
      </c>
      <c r="P188" s="278">
        <v>2.6</v>
      </c>
      <c r="Q188" s="278">
        <v>2.6</v>
      </c>
      <c r="R188" s="278">
        <v>2.6</v>
      </c>
      <c r="S188" s="278">
        <v>2.6</v>
      </c>
      <c r="T188" s="278">
        <v>2.6</v>
      </c>
      <c r="U188" s="278">
        <v>2.5</v>
      </c>
      <c r="V188" s="278">
        <v>2.7</v>
      </c>
      <c r="W188" s="278">
        <v>2.5</v>
      </c>
      <c r="X188" s="278">
        <v>2.5</v>
      </c>
      <c r="Y188" s="278">
        <v>2.4</v>
      </c>
      <c r="Z188" s="278">
        <v>2.4</v>
      </c>
      <c r="AA188" s="278">
        <v>2.4</v>
      </c>
      <c r="AB188" s="278">
        <v>2.4</v>
      </c>
      <c r="AC188" s="278">
        <v>2.4</v>
      </c>
      <c r="AD188" s="278">
        <v>2.4</v>
      </c>
      <c r="AE188" s="278">
        <v>2.4</v>
      </c>
      <c r="AF188" s="278">
        <v>2.4</v>
      </c>
      <c r="AG188" s="278">
        <v>2.4</v>
      </c>
      <c r="AH188" s="278">
        <v>2.4</v>
      </c>
      <c r="AI188" s="278">
        <v>2.4</v>
      </c>
      <c r="AJ188" s="278">
        <v>2.4</v>
      </c>
      <c r="AK188" s="278">
        <v>2.4</v>
      </c>
      <c r="AL188" s="278">
        <v>2.4</v>
      </c>
      <c r="AM188" s="278">
        <v>2.4</v>
      </c>
      <c r="AN188" s="278">
        <v>2.4</v>
      </c>
      <c r="AO188" s="278">
        <f>_xlfn.IFNA(VLOOKUP(C188,'INFORM Severity - hidden'!$C$5:$G$155,5,FALSE),"-")</f>
        <v>2.4</v>
      </c>
    </row>
    <row r="189" spans="1:41" x14ac:dyDescent="0.25">
      <c r="A189" t="s">
        <v>374</v>
      </c>
      <c r="B189" t="s">
        <v>372</v>
      </c>
      <c r="C189" t="s">
        <v>373</v>
      </c>
      <c r="D189" s="278" t="str">
        <f t="shared" si="2"/>
        <v>Increasing</v>
      </c>
      <c r="E189" s="278" t="s">
        <v>7694</v>
      </c>
      <c r="F189" s="278">
        <v>2.8</v>
      </c>
      <c r="G189" s="278">
        <v>2.8</v>
      </c>
      <c r="H189" s="278">
        <v>3</v>
      </c>
      <c r="I189" s="278">
        <v>3</v>
      </c>
      <c r="J189" s="278">
        <v>3</v>
      </c>
      <c r="K189" s="278">
        <v>3</v>
      </c>
      <c r="L189" s="278">
        <v>3</v>
      </c>
      <c r="M189" s="278">
        <v>2.6</v>
      </c>
      <c r="N189" s="278">
        <v>2.6</v>
      </c>
      <c r="O189" s="278">
        <v>2.7</v>
      </c>
      <c r="P189" s="278">
        <v>2.7</v>
      </c>
      <c r="Q189" s="278">
        <v>2.7</v>
      </c>
      <c r="R189" s="278">
        <v>2.7</v>
      </c>
      <c r="S189" s="278">
        <v>2.7</v>
      </c>
      <c r="T189" s="278">
        <v>2.7</v>
      </c>
      <c r="U189" s="278">
        <v>2.7</v>
      </c>
      <c r="V189" s="278">
        <v>2.7</v>
      </c>
      <c r="W189" s="278">
        <v>2.7</v>
      </c>
      <c r="X189" s="278">
        <v>2.7</v>
      </c>
      <c r="Y189" s="278">
        <v>2.7</v>
      </c>
      <c r="Z189" s="278">
        <v>3</v>
      </c>
      <c r="AA189" s="278">
        <v>3</v>
      </c>
      <c r="AB189" s="278">
        <v>3</v>
      </c>
      <c r="AC189" s="278">
        <v>3</v>
      </c>
      <c r="AD189" s="278">
        <v>3</v>
      </c>
      <c r="AE189" s="278">
        <v>3</v>
      </c>
      <c r="AF189" s="278">
        <v>3</v>
      </c>
      <c r="AG189" s="278">
        <v>3</v>
      </c>
      <c r="AH189" s="278">
        <v>3</v>
      </c>
      <c r="AI189" s="278">
        <v>3.1</v>
      </c>
      <c r="AJ189" s="278">
        <v>3.1</v>
      </c>
      <c r="AK189" s="278">
        <v>3.1</v>
      </c>
      <c r="AL189" s="278">
        <v>3.1</v>
      </c>
      <c r="AM189" s="278">
        <v>3.2</v>
      </c>
      <c r="AN189" s="278">
        <v>3.2</v>
      </c>
      <c r="AO189" s="278">
        <f>_xlfn.IFNA(VLOOKUP(C189,'INFORM Severity - hidden'!$C$5:$G$155,5,FALSE),"-")</f>
        <v>3.2</v>
      </c>
    </row>
    <row r="190" spans="1:41" x14ac:dyDescent="0.25">
      <c r="A190" t="s">
        <v>163</v>
      </c>
      <c r="B190" t="s">
        <v>161</v>
      </c>
      <c r="C190" t="s">
        <v>162</v>
      </c>
      <c r="D190" s="278" t="str">
        <f t="shared" si="2"/>
        <v>Decreasing</v>
      </c>
      <c r="E190" s="278">
        <v>3.6</v>
      </c>
      <c r="F190" s="278">
        <v>3.6</v>
      </c>
      <c r="G190" s="278">
        <v>3.6</v>
      </c>
      <c r="H190" s="278">
        <v>4.0999999999999996</v>
      </c>
      <c r="I190" s="278">
        <v>4.3</v>
      </c>
      <c r="J190" s="278">
        <v>4.3</v>
      </c>
      <c r="K190" s="278">
        <v>4.3</v>
      </c>
      <c r="L190" s="278">
        <v>4.3</v>
      </c>
      <c r="M190" s="278">
        <v>4.3</v>
      </c>
      <c r="N190" s="278">
        <v>4.2</v>
      </c>
      <c r="O190" s="278">
        <v>4.2</v>
      </c>
      <c r="P190" s="278">
        <v>4.2</v>
      </c>
      <c r="Q190" s="278">
        <v>4.2</v>
      </c>
      <c r="R190" s="278">
        <v>4.7</v>
      </c>
      <c r="S190" s="278">
        <v>4.7</v>
      </c>
      <c r="T190" s="278">
        <v>4.7</v>
      </c>
      <c r="U190" s="278">
        <v>4.7</v>
      </c>
      <c r="V190" s="278">
        <v>4.7</v>
      </c>
      <c r="W190" s="278">
        <v>4.7</v>
      </c>
      <c r="X190" s="278">
        <v>4.7</v>
      </c>
      <c r="Y190" s="278">
        <v>4.5999999999999996</v>
      </c>
      <c r="Z190" s="278">
        <v>4.5999999999999996</v>
      </c>
      <c r="AA190" s="278">
        <v>4</v>
      </c>
      <c r="AB190" s="278">
        <v>4</v>
      </c>
      <c r="AC190" s="278">
        <v>4</v>
      </c>
      <c r="AD190" s="278">
        <v>4</v>
      </c>
      <c r="AE190" s="278">
        <v>4.4000000000000004</v>
      </c>
      <c r="AF190" s="278">
        <v>4.4000000000000004</v>
      </c>
      <c r="AG190" s="278">
        <v>4.4000000000000004</v>
      </c>
      <c r="AH190" s="278">
        <v>4.5</v>
      </c>
      <c r="AI190" s="278">
        <v>4.5999999999999996</v>
      </c>
      <c r="AJ190" s="278">
        <v>4.5999999999999996</v>
      </c>
      <c r="AK190" s="278">
        <v>4.5999999999999996</v>
      </c>
      <c r="AL190" s="278">
        <v>4.5</v>
      </c>
      <c r="AM190" s="278">
        <v>4.4000000000000004</v>
      </c>
      <c r="AN190" s="278">
        <v>4.4000000000000004</v>
      </c>
      <c r="AO190" s="278">
        <f>_xlfn.IFNA(VLOOKUP(C190,'INFORM Severity - hidden'!$C$5:$G$155,5,FALSE),"-")</f>
        <v>4.4000000000000004</v>
      </c>
    </row>
    <row r="191" spans="1:41" x14ac:dyDescent="0.25">
      <c r="A191" t="s">
        <v>163</v>
      </c>
      <c r="B191" t="s">
        <v>1052</v>
      </c>
      <c r="C191" t="s">
        <v>1053</v>
      </c>
      <c r="D191" s="278" t="str">
        <f t="shared" si="2"/>
        <v>Stable</v>
      </c>
      <c r="E191" s="278" t="s">
        <v>7694</v>
      </c>
      <c r="F191" s="278" t="s">
        <v>7694</v>
      </c>
      <c r="G191" s="278" t="s">
        <v>7694</v>
      </c>
      <c r="H191" s="278">
        <v>2.1</v>
      </c>
      <c r="I191" s="278">
        <v>2.1</v>
      </c>
      <c r="J191" s="278">
        <v>2.1</v>
      </c>
      <c r="K191" s="278">
        <v>2.1</v>
      </c>
      <c r="L191" s="278">
        <v>2.1</v>
      </c>
      <c r="M191" s="278">
        <v>2.1</v>
      </c>
      <c r="N191" s="278">
        <v>2</v>
      </c>
      <c r="O191" s="278">
        <v>2</v>
      </c>
      <c r="P191" s="278">
        <v>2</v>
      </c>
      <c r="Q191" s="278">
        <v>2</v>
      </c>
      <c r="R191" s="278">
        <v>2</v>
      </c>
      <c r="S191" s="278">
        <v>2</v>
      </c>
      <c r="T191" s="278">
        <v>2</v>
      </c>
      <c r="U191" s="278">
        <v>2</v>
      </c>
      <c r="V191" s="278">
        <v>2</v>
      </c>
      <c r="W191" s="278">
        <v>2</v>
      </c>
      <c r="X191" s="278">
        <v>2</v>
      </c>
      <c r="Y191" s="278">
        <v>1.9</v>
      </c>
      <c r="Z191" s="278">
        <v>1.9</v>
      </c>
      <c r="AA191" s="278">
        <v>1.9</v>
      </c>
      <c r="AB191" s="278">
        <v>1.9</v>
      </c>
      <c r="AC191" s="278">
        <v>1.9</v>
      </c>
      <c r="AD191" s="278">
        <v>1.9</v>
      </c>
      <c r="AE191" s="278">
        <v>1.9</v>
      </c>
      <c r="AF191" s="278">
        <v>1.9</v>
      </c>
      <c r="AG191" s="278">
        <v>1.8</v>
      </c>
      <c r="AH191" s="278">
        <v>1.9</v>
      </c>
      <c r="AI191" s="278">
        <v>2</v>
      </c>
      <c r="AJ191" s="278">
        <v>2</v>
      </c>
      <c r="AK191" s="278">
        <v>2</v>
      </c>
      <c r="AL191" s="278">
        <v>2</v>
      </c>
      <c r="AM191" s="278">
        <v>2</v>
      </c>
      <c r="AN191" s="278">
        <v>2</v>
      </c>
      <c r="AO191" s="278">
        <f>_xlfn.IFNA(VLOOKUP(C191,'INFORM Severity - hidden'!$C$5:$G$155,5,FALSE),"-")</f>
        <v>1.9</v>
      </c>
    </row>
    <row r="192" spans="1:41" x14ac:dyDescent="0.25">
      <c r="A192"/>
      <c r="B192"/>
      <c r="C192" t="s">
        <v>7771</v>
      </c>
      <c r="D192" s="278" t="str">
        <f t="shared" si="2"/>
        <v>-</v>
      </c>
      <c r="E192" s="278" t="s">
        <v>7694</v>
      </c>
      <c r="F192" s="278" t="s">
        <v>7694</v>
      </c>
      <c r="G192" s="278" t="s">
        <v>7694</v>
      </c>
      <c r="H192" s="278" t="s">
        <v>7694</v>
      </c>
      <c r="I192" s="278" t="s">
        <v>7694</v>
      </c>
      <c r="J192" s="278" t="s">
        <v>7694</v>
      </c>
      <c r="K192" s="278" t="s">
        <v>7694</v>
      </c>
      <c r="L192" s="278" t="s">
        <v>7694</v>
      </c>
      <c r="M192" s="278" t="s">
        <v>7694</v>
      </c>
      <c r="N192" s="278" t="s">
        <v>7694</v>
      </c>
      <c r="O192" s="278" t="s">
        <v>7694</v>
      </c>
      <c r="P192" s="278" t="s">
        <v>7694</v>
      </c>
      <c r="Q192" s="278" t="s">
        <v>7694</v>
      </c>
      <c r="R192" s="278" t="s">
        <v>7694</v>
      </c>
      <c r="S192" s="278" t="s">
        <v>7694</v>
      </c>
      <c r="T192" s="278">
        <v>2.4</v>
      </c>
      <c r="U192" s="278">
        <v>2.4</v>
      </c>
      <c r="V192" s="278">
        <v>2.4</v>
      </c>
      <c r="W192" s="278">
        <v>3.3</v>
      </c>
      <c r="X192" s="278">
        <v>3.3</v>
      </c>
      <c r="Y192" s="278">
        <v>3.2</v>
      </c>
      <c r="Z192" s="278">
        <v>3.2</v>
      </c>
      <c r="AA192" s="278">
        <v>3.2</v>
      </c>
      <c r="AB192" s="278">
        <v>3.2</v>
      </c>
      <c r="AC192" s="278">
        <v>3.2</v>
      </c>
      <c r="AD192" s="278">
        <v>3.2</v>
      </c>
      <c r="AE192" s="278">
        <v>3.2</v>
      </c>
      <c r="AF192" s="278">
        <v>3.2</v>
      </c>
      <c r="AG192" s="278">
        <v>2.8</v>
      </c>
      <c r="AH192" s="278">
        <v>3</v>
      </c>
      <c r="AI192" s="278">
        <v>3.1</v>
      </c>
      <c r="AJ192" s="278">
        <v>3.1</v>
      </c>
      <c r="AK192" s="278" t="s">
        <v>7694</v>
      </c>
      <c r="AL192" s="278" t="s">
        <v>7694</v>
      </c>
      <c r="AM192" s="278" t="s">
        <v>7694</v>
      </c>
      <c r="AN192" s="278" t="s">
        <v>7694</v>
      </c>
      <c r="AO192" s="278" t="str">
        <f>_xlfn.IFNA(VLOOKUP(C192,'INFORM Severity - hidden'!$C$5:$G$155,5,FALSE),"-")</f>
        <v>-</v>
      </c>
    </row>
    <row r="193" spans="1:41" x14ac:dyDescent="0.25">
      <c r="A193" t="s">
        <v>163</v>
      </c>
      <c r="B193" t="s">
        <v>5247</v>
      </c>
      <c r="C193" t="s">
        <v>5248</v>
      </c>
      <c r="D193" s="278" t="str">
        <f t="shared" si="2"/>
        <v>-</v>
      </c>
      <c r="E193" s="278" t="s">
        <v>7694</v>
      </c>
      <c r="F193" s="278" t="s">
        <v>7694</v>
      </c>
      <c r="G193" s="278" t="s">
        <v>7694</v>
      </c>
      <c r="H193" s="278" t="s">
        <v>7694</v>
      </c>
      <c r="I193" s="278" t="s">
        <v>7694</v>
      </c>
      <c r="J193" s="278" t="s">
        <v>7694</v>
      </c>
      <c r="K193" s="278" t="s">
        <v>7694</v>
      </c>
      <c r="L193" s="278" t="s">
        <v>7694</v>
      </c>
      <c r="M193" s="278" t="s">
        <v>7694</v>
      </c>
      <c r="N193" s="278" t="s">
        <v>7694</v>
      </c>
      <c r="O193" s="278" t="s">
        <v>7694</v>
      </c>
      <c r="P193" s="278" t="s">
        <v>7694</v>
      </c>
      <c r="Q193" s="278" t="s">
        <v>7694</v>
      </c>
      <c r="R193" s="278" t="s">
        <v>7694</v>
      </c>
      <c r="S193" s="278" t="s">
        <v>7694</v>
      </c>
      <c r="T193" s="278" t="s">
        <v>7694</v>
      </c>
      <c r="U193" s="278" t="s">
        <v>7694</v>
      </c>
      <c r="V193" s="278" t="s">
        <v>7694</v>
      </c>
      <c r="W193" s="278" t="s">
        <v>7694</v>
      </c>
      <c r="X193" s="278" t="s">
        <v>7694</v>
      </c>
      <c r="Y193" s="278" t="s">
        <v>7694</v>
      </c>
      <c r="Z193" s="278" t="s">
        <v>7694</v>
      </c>
      <c r="AA193" s="278" t="s">
        <v>7694</v>
      </c>
      <c r="AB193" s="278" t="s">
        <v>7694</v>
      </c>
      <c r="AC193" s="278" t="s">
        <v>7694</v>
      </c>
      <c r="AD193" s="278" t="s">
        <v>7694</v>
      </c>
      <c r="AE193" s="278" t="s">
        <v>7694</v>
      </c>
      <c r="AF193" s="278" t="s">
        <v>7694</v>
      </c>
      <c r="AG193" s="278" t="s">
        <v>7694</v>
      </c>
      <c r="AH193" s="278" t="s">
        <v>7694</v>
      </c>
      <c r="AI193" s="278" t="s">
        <v>7694</v>
      </c>
      <c r="AJ193" s="278" t="s">
        <v>7694</v>
      </c>
      <c r="AK193" s="278" t="s">
        <v>7694</v>
      </c>
      <c r="AL193" s="278" t="s">
        <v>7694</v>
      </c>
      <c r="AM193" s="278">
        <v>3.6</v>
      </c>
      <c r="AN193" s="278">
        <v>3.7</v>
      </c>
      <c r="AO193" s="278">
        <f>_xlfn.IFNA(VLOOKUP(C193,'INFORM Severity - hidden'!$C$5:$G$155,5,FALSE),"-")</f>
        <v>3.7</v>
      </c>
    </row>
    <row r="194" spans="1:41" x14ac:dyDescent="0.25">
      <c r="A194" t="s">
        <v>513</v>
      </c>
      <c r="B194" t="s">
        <v>511</v>
      </c>
      <c r="C194" t="s">
        <v>512</v>
      </c>
      <c r="D194" s="278" t="str">
        <f t="shared" si="2"/>
        <v>Stable</v>
      </c>
      <c r="E194" s="278" t="s">
        <v>7694</v>
      </c>
      <c r="F194" s="278">
        <v>4.3</v>
      </c>
      <c r="G194" s="278">
        <v>4.3</v>
      </c>
      <c r="H194" s="278">
        <v>4.3</v>
      </c>
      <c r="I194" s="278">
        <v>4.3</v>
      </c>
      <c r="J194" s="278">
        <v>4.3</v>
      </c>
      <c r="K194" s="278">
        <v>4.3</v>
      </c>
      <c r="L194" s="278">
        <v>4.3</v>
      </c>
      <c r="M194" s="278">
        <v>4.3</v>
      </c>
      <c r="N194" s="278">
        <v>4.3</v>
      </c>
      <c r="O194" s="278">
        <v>4.3</v>
      </c>
      <c r="P194" s="278">
        <v>4.3</v>
      </c>
      <c r="Q194" s="278">
        <v>4.3</v>
      </c>
      <c r="R194" s="278">
        <v>4.3</v>
      </c>
      <c r="S194" s="278">
        <v>4.3</v>
      </c>
      <c r="T194" s="278">
        <v>4.3</v>
      </c>
      <c r="U194" s="278">
        <v>4.3</v>
      </c>
      <c r="V194" s="278">
        <v>4.3</v>
      </c>
      <c r="W194" s="278">
        <v>4.4000000000000004</v>
      </c>
      <c r="X194" s="278">
        <v>4.4000000000000004</v>
      </c>
      <c r="Y194" s="278">
        <v>4.4000000000000004</v>
      </c>
      <c r="Z194" s="278">
        <v>4.4000000000000004</v>
      </c>
      <c r="AA194" s="278">
        <v>4.2</v>
      </c>
      <c r="AB194" s="278">
        <v>4.3</v>
      </c>
      <c r="AC194" s="278">
        <v>4.3</v>
      </c>
      <c r="AD194" s="278">
        <v>4.3</v>
      </c>
      <c r="AE194" s="278">
        <v>4.3</v>
      </c>
      <c r="AF194" s="278">
        <v>4.3</v>
      </c>
      <c r="AG194" s="278">
        <v>4.3</v>
      </c>
      <c r="AH194" s="278">
        <v>4.4000000000000004</v>
      </c>
      <c r="AI194" s="278">
        <v>4.5999999999999996</v>
      </c>
      <c r="AJ194" s="278">
        <v>4.5999999999999996</v>
      </c>
      <c r="AK194" s="278">
        <v>4.5999999999999996</v>
      </c>
      <c r="AL194" s="278">
        <v>4.5999999999999996</v>
      </c>
      <c r="AM194" s="278">
        <v>4.5999999999999996</v>
      </c>
      <c r="AN194" s="278">
        <v>4.5999999999999996</v>
      </c>
      <c r="AO194" s="278">
        <f>_xlfn.IFNA(VLOOKUP(C194,'INFORM Severity - hidden'!$C$5:$G$155,5,FALSE),"-")</f>
        <v>4.5999999999999996</v>
      </c>
    </row>
    <row r="195" spans="1:41" x14ac:dyDescent="0.25">
      <c r="A195"/>
      <c r="B195"/>
      <c r="C195" t="s">
        <v>7772</v>
      </c>
      <c r="D195" s="278" t="str">
        <f t="shared" ref="D195:D235" si="3">IF(AO195="-","-",IFERROR(IF(ROUND(AVERAGE(AM195:AO195),1)=ROUND(AVERAGE(AJ195:AL195),1),"Stable",IF(ROUND(AVERAGE(AM195:AO195),1)&lt;ROUND(AVERAGE(AJ195:AL195),1),"Decreasing",IF(ROUND(AVERAGE(AM195:AO195),1)&gt;ROUND(AVERAGE(AJ195:AL195),1),"Increasing"))),"-"))</f>
        <v>-</v>
      </c>
      <c r="E195" s="278" t="s">
        <v>7694</v>
      </c>
      <c r="F195" s="278" t="s">
        <v>7694</v>
      </c>
      <c r="G195" s="278" t="s">
        <v>7694</v>
      </c>
      <c r="H195" s="278" t="s">
        <v>7694</v>
      </c>
      <c r="I195" s="278" t="s">
        <v>7694</v>
      </c>
      <c r="J195" s="278" t="s">
        <v>7694</v>
      </c>
      <c r="K195" s="278" t="s">
        <v>7694</v>
      </c>
      <c r="L195" s="278" t="s">
        <v>7694</v>
      </c>
      <c r="M195" s="278" t="s">
        <v>7694</v>
      </c>
      <c r="N195" s="278" t="s">
        <v>7694</v>
      </c>
      <c r="O195" s="278">
        <v>3.1</v>
      </c>
      <c r="P195" s="278">
        <v>3.1</v>
      </c>
      <c r="Q195" s="278">
        <v>3.1</v>
      </c>
      <c r="R195" s="278">
        <v>3.1</v>
      </c>
      <c r="S195" s="278" t="s">
        <v>7694</v>
      </c>
      <c r="T195" s="278" t="s">
        <v>7694</v>
      </c>
      <c r="U195" s="278" t="s">
        <v>7694</v>
      </c>
      <c r="V195" s="278" t="s">
        <v>7694</v>
      </c>
      <c r="W195" s="278" t="s">
        <v>7694</v>
      </c>
      <c r="X195" s="278" t="s">
        <v>7694</v>
      </c>
      <c r="Y195" s="278" t="s">
        <v>7694</v>
      </c>
      <c r="Z195" s="278" t="s">
        <v>7694</v>
      </c>
      <c r="AA195" s="278" t="s">
        <v>7694</v>
      </c>
      <c r="AB195" s="278" t="s">
        <v>7694</v>
      </c>
      <c r="AC195" s="278" t="s">
        <v>7694</v>
      </c>
      <c r="AD195" s="278" t="s">
        <v>7694</v>
      </c>
      <c r="AE195" s="278" t="s">
        <v>7694</v>
      </c>
      <c r="AF195" s="278" t="s">
        <v>7694</v>
      </c>
      <c r="AG195" s="278" t="s">
        <v>7694</v>
      </c>
      <c r="AH195" s="278" t="s">
        <v>7694</v>
      </c>
      <c r="AI195" s="278" t="s">
        <v>7694</v>
      </c>
      <c r="AJ195" s="278" t="s">
        <v>7694</v>
      </c>
      <c r="AK195" s="278" t="s">
        <v>7694</v>
      </c>
      <c r="AL195" s="278" t="s">
        <v>7694</v>
      </c>
      <c r="AM195" s="278" t="s">
        <v>7694</v>
      </c>
      <c r="AN195" s="278" t="s">
        <v>7694</v>
      </c>
      <c r="AO195" s="278" t="str">
        <f>_xlfn.IFNA(VLOOKUP(C195,'INFORM Severity - hidden'!$C$5:$G$155,5,FALSE),"-")</f>
        <v>-</v>
      </c>
    </row>
    <row r="196" spans="1:41" x14ac:dyDescent="0.25">
      <c r="A196" t="s">
        <v>1664</v>
      </c>
      <c r="B196" t="s">
        <v>1662</v>
      </c>
      <c r="C196" t="s">
        <v>1663</v>
      </c>
      <c r="D196" s="278" t="str">
        <f t="shared" si="3"/>
        <v>Increasing</v>
      </c>
      <c r="E196" s="278" t="s">
        <v>7694</v>
      </c>
      <c r="F196" s="278" t="s">
        <v>7694</v>
      </c>
      <c r="G196" s="278" t="s">
        <v>7694</v>
      </c>
      <c r="H196" s="278" t="s">
        <v>7694</v>
      </c>
      <c r="I196" s="278" t="s">
        <v>7694</v>
      </c>
      <c r="J196" s="278" t="s">
        <v>7694</v>
      </c>
      <c r="K196" s="278" t="s">
        <v>7694</v>
      </c>
      <c r="L196" s="278" t="s">
        <v>7694</v>
      </c>
      <c r="M196" s="278" t="s">
        <v>7694</v>
      </c>
      <c r="N196" s="278" t="s">
        <v>7694</v>
      </c>
      <c r="O196" s="278" t="s">
        <v>7694</v>
      </c>
      <c r="P196" s="278" t="s">
        <v>7694</v>
      </c>
      <c r="Q196" s="278" t="s">
        <v>7694</v>
      </c>
      <c r="R196" s="278" t="s">
        <v>7694</v>
      </c>
      <c r="S196" s="278" t="s">
        <v>7694</v>
      </c>
      <c r="T196" s="278" t="s">
        <v>7694</v>
      </c>
      <c r="U196" s="278" t="s">
        <v>7694</v>
      </c>
      <c r="V196" s="278" t="s">
        <v>7694</v>
      </c>
      <c r="W196" s="278" t="s">
        <v>7694</v>
      </c>
      <c r="X196" s="278" t="s">
        <v>7694</v>
      </c>
      <c r="Y196" s="278" t="s">
        <v>7694</v>
      </c>
      <c r="Z196" s="278" t="s">
        <v>7694</v>
      </c>
      <c r="AA196" s="278">
        <v>2.7</v>
      </c>
      <c r="AB196" s="278">
        <v>2.7</v>
      </c>
      <c r="AC196" s="278">
        <v>2.7</v>
      </c>
      <c r="AD196" s="278">
        <v>2.7</v>
      </c>
      <c r="AE196" s="278">
        <v>2.7</v>
      </c>
      <c r="AF196" s="278">
        <v>2.7</v>
      </c>
      <c r="AG196" s="278">
        <v>2.7</v>
      </c>
      <c r="AH196" s="278">
        <v>2.7</v>
      </c>
      <c r="AI196" s="278">
        <v>2.2999999999999998</v>
      </c>
      <c r="AJ196" s="278">
        <v>2.2999999999999998</v>
      </c>
      <c r="AK196" s="278">
        <v>2.2999999999999998</v>
      </c>
      <c r="AL196" s="278">
        <v>2.4</v>
      </c>
      <c r="AM196" s="278">
        <v>2.5</v>
      </c>
      <c r="AN196" s="278">
        <v>2.5</v>
      </c>
      <c r="AO196" s="278">
        <f>_xlfn.IFNA(VLOOKUP(C196,'INFORM Severity - hidden'!$C$5:$G$155,5,FALSE),"-")</f>
        <v>2.5</v>
      </c>
    </row>
    <row r="197" spans="1:41" x14ac:dyDescent="0.25">
      <c r="A197" t="s">
        <v>141</v>
      </c>
      <c r="B197" t="s">
        <v>139</v>
      </c>
      <c r="C197" t="s">
        <v>140</v>
      </c>
      <c r="D197" s="278" t="str">
        <f t="shared" si="3"/>
        <v>Stable</v>
      </c>
      <c r="E197" s="278">
        <v>4.9000000000000004</v>
      </c>
      <c r="F197" s="278">
        <v>4.9000000000000004</v>
      </c>
      <c r="G197" s="278">
        <v>4.8</v>
      </c>
      <c r="H197" s="278">
        <v>4.8</v>
      </c>
      <c r="I197" s="278">
        <v>4.8</v>
      </c>
      <c r="J197" s="278">
        <v>4.9000000000000004</v>
      </c>
      <c r="K197" s="278">
        <v>4.9000000000000004</v>
      </c>
      <c r="L197" s="278">
        <v>4.9000000000000004</v>
      </c>
      <c r="M197" s="278">
        <v>4.9000000000000004</v>
      </c>
      <c r="N197" s="278">
        <v>4.8</v>
      </c>
      <c r="O197" s="278">
        <v>4.9000000000000004</v>
      </c>
      <c r="P197" s="278">
        <v>4.9000000000000004</v>
      </c>
      <c r="Q197" s="278">
        <v>4.9000000000000004</v>
      </c>
      <c r="R197" s="278">
        <v>4.9000000000000004</v>
      </c>
      <c r="S197" s="278">
        <v>4.9000000000000004</v>
      </c>
      <c r="T197" s="278">
        <v>4.9000000000000004</v>
      </c>
      <c r="U197" s="278">
        <v>4.9000000000000004</v>
      </c>
      <c r="V197" s="278">
        <v>4.9000000000000004</v>
      </c>
      <c r="W197" s="278">
        <v>4.9000000000000004</v>
      </c>
      <c r="X197" s="278">
        <v>4.9000000000000004</v>
      </c>
      <c r="Y197" s="278">
        <v>4.9000000000000004</v>
      </c>
      <c r="Z197" s="278">
        <v>4.9000000000000004</v>
      </c>
      <c r="AA197" s="278">
        <v>4.9000000000000004</v>
      </c>
      <c r="AB197" s="278">
        <v>4.9000000000000004</v>
      </c>
      <c r="AC197" s="278">
        <v>4.7</v>
      </c>
      <c r="AD197" s="278">
        <v>4.9000000000000004</v>
      </c>
      <c r="AE197" s="278">
        <v>4.9000000000000004</v>
      </c>
      <c r="AF197" s="278">
        <v>4.9000000000000004</v>
      </c>
      <c r="AG197" s="278">
        <v>4.9000000000000004</v>
      </c>
      <c r="AH197" s="278">
        <v>4.9000000000000004</v>
      </c>
      <c r="AI197" s="278">
        <v>5</v>
      </c>
      <c r="AJ197" s="278">
        <v>5</v>
      </c>
      <c r="AK197" s="278">
        <v>5</v>
      </c>
      <c r="AL197" s="278">
        <v>5</v>
      </c>
      <c r="AM197" s="278">
        <v>5</v>
      </c>
      <c r="AN197" s="278">
        <v>5</v>
      </c>
      <c r="AO197" s="278">
        <f>_xlfn.IFNA(VLOOKUP(C197,'INFORM Severity - hidden'!$C$5:$G$155,5,FALSE),"-")</f>
        <v>5</v>
      </c>
    </row>
    <row r="198" spans="1:41" x14ac:dyDescent="0.25">
      <c r="A198" t="s">
        <v>673</v>
      </c>
      <c r="B198" t="s">
        <v>2289</v>
      </c>
      <c r="C198" t="s">
        <v>2290</v>
      </c>
      <c r="D198" s="278" t="str">
        <f t="shared" si="3"/>
        <v>Increasing</v>
      </c>
      <c r="E198" s="278" t="s">
        <v>7694</v>
      </c>
      <c r="F198" s="278" t="s">
        <v>7694</v>
      </c>
      <c r="G198" s="278" t="s">
        <v>7694</v>
      </c>
      <c r="H198" s="278">
        <v>4</v>
      </c>
      <c r="I198" s="278">
        <v>4</v>
      </c>
      <c r="J198" s="278">
        <v>4</v>
      </c>
      <c r="K198" s="278">
        <v>4</v>
      </c>
      <c r="L198" s="278">
        <v>4</v>
      </c>
      <c r="M198" s="278">
        <v>4</v>
      </c>
      <c r="N198" s="278">
        <v>4.0999999999999996</v>
      </c>
      <c r="O198" s="278">
        <v>4.0999999999999996</v>
      </c>
      <c r="P198" s="278">
        <v>4.0999999999999996</v>
      </c>
      <c r="Q198" s="278">
        <v>4.0999999999999996</v>
      </c>
      <c r="R198" s="278">
        <v>4.0999999999999996</v>
      </c>
      <c r="S198" s="278">
        <v>4.0999999999999996</v>
      </c>
      <c r="T198" s="278">
        <v>4.0999999999999996</v>
      </c>
      <c r="U198" s="278">
        <v>4.0999999999999996</v>
      </c>
      <c r="V198" s="278">
        <v>4.0999999999999996</v>
      </c>
      <c r="W198" s="278">
        <v>4.0999999999999996</v>
      </c>
      <c r="X198" s="278">
        <v>4.0999999999999996</v>
      </c>
      <c r="Y198" s="278">
        <v>4.0999999999999996</v>
      </c>
      <c r="Z198" s="278">
        <v>4.2</v>
      </c>
      <c r="AA198" s="278">
        <v>4.0999999999999996</v>
      </c>
      <c r="AB198" s="278">
        <v>4.0999999999999996</v>
      </c>
      <c r="AC198" s="278">
        <v>4.0999999999999996</v>
      </c>
      <c r="AD198" s="278">
        <v>4.0999999999999996</v>
      </c>
      <c r="AE198" s="278">
        <v>4.0999999999999996</v>
      </c>
      <c r="AF198" s="278">
        <v>4.0999999999999996</v>
      </c>
      <c r="AG198" s="278">
        <v>4.0999999999999996</v>
      </c>
      <c r="AH198" s="278">
        <v>4.0999999999999996</v>
      </c>
      <c r="AI198" s="278">
        <v>4.2</v>
      </c>
      <c r="AJ198" s="278">
        <v>4.2</v>
      </c>
      <c r="AK198" s="278">
        <v>4.2</v>
      </c>
      <c r="AL198" s="278">
        <v>4.2</v>
      </c>
      <c r="AM198" s="278">
        <v>4.3</v>
      </c>
      <c r="AN198" s="278">
        <v>4.3</v>
      </c>
      <c r="AO198" s="278">
        <f>_xlfn.IFNA(VLOOKUP(C198,'INFORM Severity - hidden'!$C$5:$G$155,5,FALSE),"-")</f>
        <v>4.3</v>
      </c>
    </row>
    <row r="199" spans="1:41" x14ac:dyDescent="0.25">
      <c r="A199"/>
      <c r="B199"/>
      <c r="C199" t="s">
        <v>7773</v>
      </c>
      <c r="D199" s="278" t="str">
        <f t="shared" si="3"/>
        <v>-</v>
      </c>
      <c r="E199" s="278" t="s">
        <v>7694</v>
      </c>
      <c r="F199" s="278" t="s">
        <v>7694</v>
      </c>
      <c r="G199" s="278" t="s">
        <v>7694</v>
      </c>
      <c r="H199" s="278">
        <v>3</v>
      </c>
      <c r="I199" s="278" t="s">
        <v>7694</v>
      </c>
      <c r="J199" s="278" t="s">
        <v>7694</v>
      </c>
      <c r="K199" s="278" t="s">
        <v>7694</v>
      </c>
      <c r="L199" s="278" t="s">
        <v>7694</v>
      </c>
      <c r="M199" s="278" t="s">
        <v>7694</v>
      </c>
      <c r="N199" s="278" t="s">
        <v>7694</v>
      </c>
      <c r="O199" s="278" t="s">
        <v>7694</v>
      </c>
      <c r="P199" s="278" t="s">
        <v>7694</v>
      </c>
      <c r="Q199" s="278" t="s">
        <v>7694</v>
      </c>
      <c r="R199" s="278" t="s">
        <v>7694</v>
      </c>
      <c r="S199" s="278" t="s">
        <v>7694</v>
      </c>
      <c r="T199" s="278" t="s">
        <v>7694</v>
      </c>
      <c r="U199" s="278" t="s">
        <v>7694</v>
      </c>
      <c r="V199" s="278" t="s">
        <v>7694</v>
      </c>
      <c r="W199" s="278" t="s">
        <v>7694</v>
      </c>
      <c r="X199" s="278" t="s">
        <v>7694</v>
      </c>
      <c r="Y199" s="278" t="s">
        <v>7694</v>
      </c>
      <c r="Z199" s="278" t="s">
        <v>7694</v>
      </c>
      <c r="AA199" s="278" t="s">
        <v>7694</v>
      </c>
      <c r="AB199" s="278" t="s">
        <v>7694</v>
      </c>
      <c r="AC199" s="278" t="s">
        <v>7694</v>
      </c>
      <c r="AD199" s="278" t="s">
        <v>7694</v>
      </c>
      <c r="AE199" s="278" t="s">
        <v>7694</v>
      </c>
      <c r="AF199" s="278" t="s">
        <v>7694</v>
      </c>
      <c r="AG199" s="278" t="s">
        <v>7694</v>
      </c>
      <c r="AH199" s="278" t="s">
        <v>7694</v>
      </c>
      <c r="AI199" s="278" t="s">
        <v>7694</v>
      </c>
      <c r="AJ199" s="278" t="s">
        <v>7694</v>
      </c>
      <c r="AK199" s="278" t="s">
        <v>7694</v>
      </c>
      <c r="AL199" s="278" t="s">
        <v>7694</v>
      </c>
      <c r="AM199" s="278" t="s">
        <v>7694</v>
      </c>
      <c r="AN199" s="278" t="s">
        <v>7694</v>
      </c>
      <c r="AO199" s="278" t="str">
        <f>_xlfn.IFNA(VLOOKUP(C199,'INFORM Severity - hidden'!$C$5:$G$155,5,FALSE),"-")</f>
        <v>-</v>
      </c>
    </row>
    <row r="200" spans="1:41" x14ac:dyDescent="0.25">
      <c r="A200" t="s">
        <v>673</v>
      </c>
      <c r="B200" t="s">
        <v>671</v>
      </c>
      <c r="C200" t="s">
        <v>672</v>
      </c>
      <c r="D200" s="278" t="str">
        <f t="shared" si="3"/>
        <v>Stable</v>
      </c>
      <c r="E200" s="278" t="s">
        <v>7694</v>
      </c>
      <c r="F200" s="278" t="s">
        <v>7694</v>
      </c>
      <c r="G200" s="278" t="s">
        <v>7694</v>
      </c>
      <c r="H200" s="278">
        <v>3.4</v>
      </c>
      <c r="I200" s="278">
        <v>3.4</v>
      </c>
      <c r="J200" s="278">
        <v>3.4</v>
      </c>
      <c r="K200" s="278">
        <v>3.4</v>
      </c>
      <c r="L200" s="278">
        <v>3.4</v>
      </c>
      <c r="M200" s="278">
        <v>3.4</v>
      </c>
      <c r="N200" s="278">
        <v>3.5</v>
      </c>
      <c r="O200" s="278">
        <v>3.5</v>
      </c>
      <c r="P200" s="278">
        <v>3.5</v>
      </c>
      <c r="Q200" s="278">
        <v>3.5</v>
      </c>
      <c r="R200" s="278">
        <v>3.5</v>
      </c>
      <c r="S200" s="278">
        <v>3.7</v>
      </c>
      <c r="T200" s="278">
        <v>3.7</v>
      </c>
      <c r="U200" s="278">
        <v>3.7</v>
      </c>
      <c r="V200" s="278">
        <v>3.7</v>
      </c>
      <c r="W200" s="278">
        <v>3.7</v>
      </c>
      <c r="X200" s="278">
        <v>3.7</v>
      </c>
      <c r="Y200" s="278">
        <v>3.7</v>
      </c>
      <c r="Z200" s="278">
        <v>3.7</v>
      </c>
      <c r="AA200" s="278">
        <v>3.6</v>
      </c>
      <c r="AB200" s="278">
        <v>3.6</v>
      </c>
      <c r="AC200" s="278">
        <v>3.6</v>
      </c>
      <c r="AD200" s="278">
        <v>3.6</v>
      </c>
      <c r="AE200" s="278">
        <v>3.6</v>
      </c>
      <c r="AF200" s="278">
        <v>3.6</v>
      </c>
      <c r="AG200" s="278">
        <v>3.6</v>
      </c>
      <c r="AH200" s="278">
        <v>3.6</v>
      </c>
      <c r="AI200" s="278">
        <v>3.8</v>
      </c>
      <c r="AJ200" s="278">
        <v>3.8</v>
      </c>
      <c r="AK200" s="278">
        <v>3.8</v>
      </c>
      <c r="AL200" s="278">
        <v>3.8</v>
      </c>
      <c r="AM200" s="278">
        <v>3.8</v>
      </c>
      <c r="AN200" s="278">
        <v>3.8</v>
      </c>
      <c r="AO200" s="278">
        <f>_xlfn.IFNA(VLOOKUP(C200,'INFORM Severity - hidden'!$C$5:$G$155,5,FALSE),"-")</f>
        <v>3.8</v>
      </c>
    </row>
    <row r="201" spans="1:41" x14ac:dyDescent="0.25">
      <c r="A201" t="s">
        <v>673</v>
      </c>
      <c r="B201" t="s">
        <v>687</v>
      </c>
      <c r="C201" t="s">
        <v>688</v>
      </c>
      <c r="D201" s="278" t="str">
        <f t="shared" si="3"/>
        <v>Stable</v>
      </c>
      <c r="E201" s="278" t="s">
        <v>7694</v>
      </c>
      <c r="F201" s="278" t="s">
        <v>7694</v>
      </c>
      <c r="G201" s="278" t="s">
        <v>7694</v>
      </c>
      <c r="H201" s="278">
        <v>3.1</v>
      </c>
      <c r="I201" s="278">
        <v>3.1</v>
      </c>
      <c r="J201" s="278">
        <v>3.1</v>
      </c>
      <c r="K201" s="278">
        <v>3.1</v>
      </c>
      <c r="L201" s="278">
        <v>3.1</v>
      </c>
      <c r="M201" s="278">
        <v>3.1</v>
      </c>
      <c r="N201" s="278">
        <v>3.1</v>
      </c>
      <c r="O201" s="278">
        <v>3.1</v>
      </c>
      <c r="P201" s="278">
        <v>3.1</v>
      </c>
      <c r="Q201" s="278">
        <v>3.1</v>
      </c>
      <c r="R201" s="278">
        <v>3.1</v>
      </c>
      <c r="S201" s="278">
        <v>3.3</v>
      </c>
      <c r="T201" s="278">
        <v>3.3</v>
      </c>
      <c r="U201" s="278">
        <v>3.4</v>
      </c>
      <c r="V201" s="278">
        <v>3.4</v>
      </c>
      <c r="W201" s="278">
        <v>3.4</v>
      </c>
      <c r="X201" s="278">
        <v>3.4</v>
      </c>
      <c r="Y201" s="278">
        <v>3.4</v>
      </c>
      <c r="Z201" s="278">
        <v>3.4</v>
      </c>
      <c r="AA201" s="278">
        <v>3.3</v>
      </c>
      <c r="AB201" s="278">
        <v>3.3</v>
      </c>
      <c r="AC201" s="278">
        <v>3.3</v>
      </c>
      <c r="AD201" s="278">
        <v>3.3</v>
      </c>
      <c r="AE201" s="278">
        <v>3.3</v>
      </c>
      <c r="AF201" s="278">
        <v>3.3</v>
      </c>
      <c r="AG201" s="278">
        <v>3.3</v>
      </c>
      <c r="AH201" s="278">
        <v>3.3</v>
      </c>
      <c r="AI201" s="278">
        <v>3.5</v>
      </c>
      <c r="AJ201" s="278">
        <v>3.5</v>
      </c>
      <c r="AK201" s="278">
        <v>3.5</v>
      </c>
      <c r="AL201" s="278">
        <v>3.5</v>
      </c>
      <c r="AM201" s="278">
        <v>3.5</v>
      </c>
      <c r="AN201" s="278">
        <v>3.5</v>
      </c>
      <c r="AO201" s="278">
        <f>_xlfn.IFNA(VLOOKUP(C201,'INFORM Severity - hidden'!$C$5:$G$155,5,FALSE),"-")</f>
        <v>3.5</v>
      </c>
    </row>
    <row r="202" spans="1:41" x14ac:dyDescent="0.25">
      <c r="A202" t="s">
        <v>673</v>
      </c>
      <c r="B202" t="s">
        <v>702</v>
      </c>
      <c r="C202" t="s">
        <v>703</v>
      </c>
      <c r="D202" s="278" t="str">
        <f t="shared" si="3"/>
        <v>Decreasing</v>
      </c>
      <c r="E202" s="278" t="s">
        <v>7694</v>
      </c>
      <c r="F202" s="278" t="s">
        <v>7694</v>
      </c>
      <c r="G202" s="278" t="s">
        <v>7694</v>
      </c>
      <c r="H202" s="278">
        <v>3.3</v>
      </c>
      <c r="I202" s="278">
        <v>3.3</v>
      </c>
      <c r="J202" s="278">
        <v>3.3</v>
      </c>
      <c r="K202" s="278">
        <v>3.3</v>
      </c>
      <c r="L202" s="278">
        <v>3.3</v>
      </c>
      <c r="M202" s="278">
        <v>3.3</v>
      </c>
      <c r="N202" s="278">
        <v>3.3</v>
      </c>
      <c r="O202" s="278">
        <v>3.3</v>
      </c>
      <c r="P202" s="278">
        <v>3.3</v>
      </c>
      <c r="Q202" s="278">
        <v>3.3</v>
      </c>
      <c r="R202" s="278">
        <v>3.3</v>
      </c>
      <c r="S202" s="278">
        <v>3.3</v>
      </c>
      <c r="T202" s="278">
        <v>3.4</v>
      </c>
      <c r="U202" s="278">
        <v>3.4</v>
      </c>
      <c r="V202" s="278">
        <v>3.4</v>
      </c>
      <c r="W202" s="278">
        <v>3.3</v>
      </c>
      <c r="X202" s="278">
        <v>3.3</v>
      </c>
      <c r="Y202" s="278">
        <v>3.2</v>
      </c>
      <c r="Z202" s="278">
        <v>3.2</v>
      </c>
      <c r="AA202" s="278">
        <v>3.2</v>
      </c>
      <c r="AB202" s="278">
        <v>3.2</v>
      </c>
      <c r="AC202" s="278">
        <v>3.2</v>
      </c>
      <c r="AD202" s="278">
        <v>3.2</v>
      </c>
      <c r="AE202" s="278">
        <v>3.2</v>
      </c>
      <c r="AF202" s="278">
        <v>3.2</v>
      </c>
      <c r="AG202" s="278">
        <v>3.2</v>
      </c>
      <c r="AH202" s="278">
        <v>3.2</v>
      </c>
      <c r="AI202" s="278">
        <v>3.5</v>
      </c>
      <c r="AJ202" s="278">
        <v>3.5</v>
      </c>
      <c r="AK202" s="278">
        <v>3.5</v>
      </c>
      <c r="AL202" s="278">
        <v>3.4</v>
      </c>
      <c r="AM202" s="278">
        <v>3.4</v>
      </c>
      <c r="AN202" s="278">
        <v>3.4</v>
      </c>
      <c r="AO202" s="278">
        <f>_xlfn.IFNA(VLOOKUP(C202,'INFORM Severity - hidden'!$C$5:$G$155,5,FALSE),"-")</f>
        <v>3.4</v>
      </c>
    </row>
    <row r="203" spans="1:41" x14ac:dyDescent="0.25">
      <c r="A203" t="s">
        <v>673</v>
      </c>
      <c r="B203" t="s">
        <v>714</v>
      </c>
      <c r="C203" t="s">
        <v>715</v>
      </c>
      <c r="D203" s="278" t="str">
        <f t="shared" si="3"/>
        <v>Decreasing</v>
      </c>
      <c r="E203" s="278" t="s">
        <v>7694</v>
      </c>
      <c r="F203" s="278" t="s">
        <v>7694</v>
      </c>
      <c r="G203" s="278" t="s">
        <v>7694</v>
      </c>
      <c r="H203" s="278" t="s">
        <v>7694</v>
      </c>
      <c r="I203" s="278" t="s">
        <v>7694</v>
      </c>
      <c r="J203" s="278" t="s">
        <v>7694</v>
      </c>
      <c r="K203" s="278" t="s">
        <v>7694</v>
      </c>
      <c r="L203" s="278" t="s">
        <v>7694</v>
      </c>
      <c r="M203" s="278" t="s">
        <v>7694</v>
      </c>
      <c r="N203" s="278" t="s">
        <v>7694</v>
      </c>
      <c r="O203" s="278" t="s">
        <v>7694</v>
      </c>
      <c r="P203" s="278" t="s">
        <v>7694</v>
      </c>
      <c r="Q203" s="278" t="s">
        <v>7694</v>
      </c>
      <c r="R203" s="278" t="s">
        <v>7694</v>
      </c>
      <c r="S203" s="278" t="s">
        <v>7694</v>
      </c>
      <c r="T203" s="278" t="s">
        <v>7694</v>
      </c>
      <c r="U203" s="278" t="s">
        <v>7694</v>
      </c>
      <c r="V203" s="278" t="s">
        <v>7694</v>
      </c>
      <c r="W203" s="278">
        <v>2.6</v>
      </c>
      <c r="X203" s="278">
        <v>2.6</v>
      </c>
      <c r="Y203" s="278">
        <v>2.6</v>
      </c>
      <c r="Z203" s="278">
        <v>2.5</v>
      </c>
      <c r="AA203" s="278">
        <v>2.5</v>
      </c>
      <c r="AB203" s="278">
        <v>2.5</v>
      </c>
      <c r="AC203" s="278">
        <v>2.5</v>
      </c>
      <c r="AD203" s="278">
        <v>2.5</v>
      </c>
      <c r="AE203" s="278">
        <v>2.5</v>
      </c>
      <c r="AF203" s="278">
        <v>2.5</v>
      </c>
      <c r="AG203" s="278">
        <v>2.5</v>
      </c>
      <c r="AH203" s="278">
        <v>2.5</v>
      </c>
      <c r="AI203" s="278">
        <v>2.8</v>
      </c>
      <c r="AJ203" s="278">
        <v>2.8</v>
      </c>
      <c r="AK203" s="278">
        <v>2.8</v>
      </c>
      <c r="AL203" s="278">
        <v>2.7</v>
      </c>
      <c r="AM203" s="278">
        <v>2.7</v>
      </c>
      <c r="AN203" s="278">
        <v>2.7</v>
      </c>
      <c r="AO203" s="278">
        <f>_xlfn.IFNA(VLOOKUP(C203,'INFORM Severity - hidden'!$C$5:$G$155,5,FALSE),"-")</f>
        <v>2.7</v>
      </c>
    </row>
    <row r="204" spans="1:41" x14ac:dyDescent="0.25">
      <c r="A204"/>
      <c r="B204"/>
      <c r="C204" t="s">
        <v>7774</v>
      </c>
      <c r="D204" s="278" t="str">
        <f t="shared" si="3"/>
        <v>-</v>
      </c>
      <c r="E204" s="278" t="s">
        <v>7694</v>
      </c>
      <c r="F204" s="278" t="s">
        <v>7694</v>
      </c>
      <c r="G204" s="278" t="s">
        <v>7694</v>
      </c>
      <c r="H204" s="278" t="s">
        <v>7694</v>
      </c>
      <c r="I204" s="278" t="s">
        <v>7694</v>
      </c>
      <c r="J204" s="278" t="s">
        <v>7694</v>
      </c>
      <c r="K204" s="278" t="s">
        <v>7694</v>
      </c>
      <c r="L204" s="278" t="s">
        <v>7694</v>
      </c>
      <c r="M204" s="278" t="s">
        <v>7694</v>
      </c>
      <c r="N204" s="278" t="s">
        <v>7694</v>
      </c>
      <c r="O204" s="278" t="s">
        <v>7694</v>
      </c>
      <c r="P204" s="278" t="s">
        <v>7694</v>
      </c>
      <c r="Q204" s="278" t="s">
        <v>7694</v>
      </c>
      <c r="R204" s="278" t="s">
        <v>7694</v>
      </c>
      <c r="S204" s="278" t="s">
        <v>7694</v>
      </c>
      <c r="T204" s="278" t="s">
        <v>7694</v>
      </c>
      <c r="U204" s="278" t="s">
        <v>7694</v>
      </c>
      <c r="V204" s="278" t="s">
        <v>7694</v>
      </c>
      <c r="W204" s="278" t="s">
        <v>7694</v>
      </c>
      <c r="X204" s="278" t="s">
        <v>7694</v>
      </c>
      <c r="Y204" s="278">
        <v>2.1</v>
      </c>
      <c r="Z204" s="278">
        <v>2.6</v>
      </c>
      <c r="AA204" s="278">
        <v>2.6</v>
      </c>
      <c r="AB204" s="278">
        <v>2.6</v>
      </c>
      <c r="AC204" s="278">
        <v>2.6</v>
      </c>
      <c r="AD204" s="278" t="s">
        <v>7694</v>
      </c>
      <c r="AE204" s="278" t="s">
        <v>7694</v>
      </c>
      <c r="AF204" s="278" t="s">
        <v>7694</v>
      </c>
      <c r="AG204" s="278" t="s">
        <v>7694</v>
      </c>
      <c r="AH204" s="278" t="s">
        <v>7694</v>
      </c>
      <c r="AI204" s="278" t="s">
        <v>7694</v>
      </c>
      <c r="AJ204" s="278" t="s">
        <v>7694</v>
      </c>
      <c r="AK204" s="278" t="s">
        <v>7694</v>
      </c>
      <c r="AL204" s="278" t="s">
        <v>7694</v>
      </c>
      <c r="AM204" s="278" t="s">
        <v>7694</v>
      </c>
      <c r="AN204" s="278" t="s">
        <v>7694</v>
      </c>
      <c r="AO204" s="278" t="str">
        <f>_xlfn.IFNA(VLOOKUP(C204,'INFORM Severity - hidden'!$C$5:$G$155,5,FALSE),"-")</f>
        <v>-</v>
      </c>
    </row>
    <row r="205" spans="1:41" x14ac:dyDescent="0.25">
      <c r="A205" t="s">
        <v>380</v>
      </c>
      <c r="B205" t="s">
        <v>378</v>
      </c>
      <c r="C205" t="s">
        <v>379</v>
      </c>
      <c r="D205" s="278" t="str">
        <f t="shared" si="3"/>
        <v>Decreasing</v>
      </c>
      <c r="E205" s="278" t="s">
        <v>7694</v>
      </c>
      <c r="F205" s="278" t="s">
        <v>7694</v>
      </c>
      <c r="G205" s="278" t="s">
        <v>7694</v>
      </c>
      <c r="H205" s="278" t="s">
        <v>7694</v>
      </c>
      <c r="I205" s="278" t="s">
        <v>7694</v>
      </c>
      <c r="J205" s="278" t="s">
        <v>7694</v>
      </c>
      <c r="K205" s="278" t="s">
        <v>7694</v>
      </c>
      <c r="L205" s="278" t="s">
        <v>7694</v>
      </c>
      <c r="M205" s="278" t="s">
        <v>7694</v>
      </c>
      <c r="N205" s="278" t="s">
        <v>7694</v>
      </c>
      <c r="O205" s="278" t="s">
        <v>7694</v>
      </c>
      <c r="P205" s="278" t="s">
        <v>7694</v>
      </c>
      <c r="Q205" s="278">
        <v>1.7</v>
      </c>
      <c r="R205" s="278">
        <v>1.7</v>
      </c>
      <c r="S205" s="278">
        <v>2.1</v>
      </c>
      <c r="T205" s="278">
        <v>2.1</v>
      </c>
      <c r="U205" s="278">
        <v>2.2000000000000002</v>
      </c>
      <c r="V205" s="278">
        <v>2.2000000000000002</v>
      </c>
      <c r="W205" s="278">
        <v>2.1</v>
      </c>
      <c r="X205" s="278">
        <v>2.1</v>
      </c>
      <c r="Y205" s="278">
        <v>2.1</v>
      </c>
      <c r="Z205" s="278">
        <v>2.1</v>
      </c>
      <c r="AA205" s="278">
        <v>2.1</v>
      </c>
      <c r="AB205" s="278">
        <v>2.1</v>
      </c>
      <c r="AC205" s="278">
        <v>1.9</v>
      </c>
      <c r="AD205" s="278">
        <v>2</v>
      </c>
      <c r="AE205" s="278">
        <v>2</v>
      </c>
      <c r="AF205" s="278">
        <v>2</v>
      </c>
      <c r="AG205" s="278">
        <v>2.1</v>
      </c>
      <c r="AH205" s="278">
        <v>2.1</v>
      </c>
      <c r="AI205" s="278">
        <v>2.1</v>
      </c>
      <c r="AJ205" s="278">
        <v>2.1</v>
      </c>
      <c r="AK205" s="278">
        <v>2.1</v>
      </c>
      <c r="AL205" s="278">
        <v>2</v>
      </c>
      <c r="AM205" s="278">
        <v>2</v>
      </c>
      <c r="AN205" s="278">
        <v>2</v>
      </c>
      <c r="AO205" s="278">
        <f>_xlfn.IFNA(VLOOKUP(C205,'INFORM Severity - hidden'!$C$5:$G$155,5,FALSE),"-")</f>
        <v>1.9</v>
      </c>
    </row>
    <row r="206" spans="1:41" x14ac:dyDescent="0.25">
      <c r="A206" t="s">
        <v>380</v>
      </c>
      <c r="B206" t="s">
        <v>391</v>
      </c>
      <c r="C206" t="s">
        <v>392</v>
      </c>
      <c r="D206" s="278" t="str">
        <f t="shared" si="3"/>
        <v>-</v>
      </c>
      <c r="E206" s="278" t="s">
        <v>7694</v>
      </c>
      <c r="F206" s="278" t="s">
        <v>7694</v>
      </c>
      <c r="G206" s="278" t="s">
        <v>7694</v>
      </c>
      <c r="H206" s="278" t="s">
        <v>7694</v>
      </c>
      <c r="I206" s="278" t="s">
        <v>7694</v>
      </c>
      <c r="J206" s="278" t="s">
        <v>7694</v>
      </c>
      <c r="K206" s="278" t="s">
        <v>7694</v>
      </c>
      <c r="L206" s="278" t="s">
        <v>7694</v>
      </c>
      <c r="M206" s="278" t="s">
        <v>7694</v>
      </c>
      <c r="N206" s="278" t="s">
        <v>7694</v>
      </c>
      <c r="O206" s="278" t="s">
        <v>7694</v>
      </c>
      <c r="P206" s="278" t="s">
        <v>7694</v>
      </c>
      <c r="Q206" s="278" t="s">
        <v>7694</v>
      </c>
      <c r="R206" s="278" t="s">
        <v>7694</v>
      </c>
      <c r="S206" s="278" t="s">
        <v>7694</v>
      </c>
      <c r="T206" s="278" t="s">
        <v>7694</v>
      </c>
      <c r="U206" s="278" t="s">
        <v>7694</v>
      </c>
      <c r="V206" s="278" t="s">
        <v>7694</v>
      </c>
      <c r="W206" s="278" t="s">
        <v>7694</v>
      </c>
      <c r="X206" s="278" t="s">
        <v>7694</v>
      </c>
      <c r="Y206" s="278" t="s">
        <v>7694</v>
      </c>
      <c r="Z206" s="278" t="s">
        <v>7694</v>
      </c>
      <c r="AA206" s="278" t="s">
        <v>7694</v>
      </c>
      <c r="AB206" s="278" t="s">
        <v>7694</v>
      </c>
      <c r="AC206" s="278" t="s">
        <v>7694</v>
      </c>
      <c r="AD206" s="278" t="s">
        <v>7694</v>
      </c>
      <c r="AE206" s="278" t="s">
        <v>7694</v>
      </c>
      <c r="AF206" s="278" t="s">
        <v>7694</v>
      </c>
      <c r="AG206" s="278" t="s">
        <v>7694</v>
      </c>
      <c r="AH206" s="278" t="s">
        <v>7694</v>
      </c>
      <c r="AI206" s="278" t="s">
        <v>7694</v>
      </c>
      <c r="AJ206" s="278" t="s">
        <v>7694</v>
      </c>
      <c r="AK206" s="278" t="s">
        <v>7694</v>
      </c>
      <c r="AL206" s="278" t="s">
        <v>7694</v>
      </c>
      <c r="AM206" s="278" t="s">
        <v>7694</v>
      </c>
      <c r="AN206" s="278" t="s">
        <v>7694</v>
      </c>
      <c r="AO206" s="278" t="str">
        <f>_xlfn.IFNA(VLOOKUP(C206,'INFORM Severity - hidden'!$C$5:$G$155,5,FALSE),"-")</f>
        <v>x</v>
      </c>
    </row>
    <row r="207" spans="1:41" x14ac:dyDescent="0.25">
      <c r="A207" t="s">
        <v>380</v>
      </c>
      <c r="B207" t="s">
        <v>401</v>
      </c>
      <c r="C207" t="s">
        <v>402</v>
      </c>
      <c r="D207" s="278" t="str">
        <f t="shared" si="3"/>
        <v>Stable</v>
      </c>
      <c r="E207" s="278" t="s">
        <v>7694</v>
      </c>
      <c r="F207" s="278">
        <v>1.2</v>
      </c>
      <c r="G207" s="278">
        <v>1.2</v>
      </c>
      <c r="H207" s="278">
        <v>1.4</v>
      </c>
      <c r="I207" s="278">
        <v>1.4</v>
      </c>
      <c r="J207" s="278">
        <v>1.4</v>
      </c>
      <c r="K207" s="278">
        <v>1.4</v>
      </c>
      <c r="L207" s="278">
        <v>1.4</v>
      </c>
      <c r="M207" s="278">
        <v>1.4</v>
      </c>
      <c r="N207" s="278">
        <v>1.4</v>
      </c>
      <c r="O207" s="278">
        <v>2.1</v>
      </c>
      <c r="P207" s="278">
        <v>2.1</v>
      </c>
      <c r="Q207" s="278">
        <v>2.1</v>
      </c>
      <c r="R207" s="278">
        <v>2.1</v>
      </c>
      <c r="S207" s="278">
        <v>2.1</v>
      </c>
      <c r="T207" s="278">
        <v>2.1</v>
      </c>
      <c r="U207" s="278">
        <v>2.1</v>
      </c>
      <c r="V207" s="278">
        <v>2.1</v>
      </c>
      <c r="W207" s="278">
        <v>2.1</v>
      </c>
      <c r="X207" s="278">
        <v>2.1</v>
      </c>
      <c r="Y207" s="278">
        <v>2.1</v>
      </c>
      <c r="Z207" s="278">
        <v>2.2000000000000002</v>
      </c>
      <c r="AA207" s="278">
        <v>2.2999999999999998</v>
      </c>
      <c r="AB207" s="278">
        <v>2.2999999999999998</v>
      </c>
      <c r="AC207" s="278">
        <v>2.2999999999999998</v>
      </c>
      <c r="AD207" s="278">
        <v>2.2999999999999998</v>
      </c>
      <c r="AE207" s="278">
        <v>2.2999999999999998</v>
      </c>
      <c r="AF207" s="278">
        <v>2.2999999999999998</v>
      </c>
      <c r="AG207" s="278">
        <v>2.2999999999999998</v>
      </c>
      <c r="AH207" s="278">
        <v>2.2999999999999998</v>
      </c>
      <c r="AI207" s="278">
        <v>2.4</v>
      </c>
      <c r="AJ207" s="278">
        <v>2.2999999999999998</v>
      </c>
      <c r="AK207" s="278">
        <v>2.2999999999999998</v>
      </c>
      <c r="AL207" s="278">
        <v>2.2999999999999998</v>
      </c>
      <c r="AM207" s="278">
        <v>2.2999999999999998</v>
      </c>
      <c r="AN207" s="278">
        <v>2.2999999999999998</v>
      </c>
      <c r="AO207" s="278">
        <f>_xlfn.IFNA(VLOOKUP(C207,'INFORM Severity - hidden'!$C$5:$G$155,5,FALSE),"-")</f>
        <v>2.2999999999999998</v>
      </c>
    </row>
    <row r="208" spans="1:41" x14ac:dyDescent="0.25">
      <c r="A208"/>
      <c r="B208"/>
      <c r="C208" t="s">
        <v>7775</v>
      </c>
      <c r="D208" s="278" t="str">
        <f t="shared" si="3"/>
        <v>-</v>
      </c>
      <c r="E208" s="278" t="s">
        <v>7694</v>
      </c>
      <c r="F208" s="278" t="s">
        <v>7694</v>
      </c>
      <c r="G208" s="278" t="s">
        <v>7694</v>
      </c>
      <c r="H208" s="278" t="s">
        <v>7694</v>
      </c>
      <c r="I208" s="278" t="s">
        <v>7694</v>
      </c>
      <c r="J208" s="278" t="s">
        <v>7694</v>
      </c>
      <c r="K208" s="278" t="s">
        <v>7694</v>
      </c>
      <c r="L208" s="278" t="s">
        <v>7694</v>
      </c>
      <c r="M208" s="278" t="s">
        <v>7694</v>
      </c>
      <c r="N208" s="278" t="s">
        <v>7694</v>
      </c>
      <c r="O208" s="278" t="s">
        <v>7694</v>
      </c>
      <c r="P208" s="278" t="s">
        <v>7694</v>
      </c>
      <c r="Q208" s="278" t="s">
        <v>7694</v>
      </c>
      <c r="R208" s="278" t="s">
        <v>7694</v>
      </c>
      <c r="S208" s="278" t="s">
        <v>7694</v>
      </c>
      <c r="T208" s="278" t="s">
        <v>7694</v>
      </c>
      <c r="U208" s="278" t="s">
        <v>7694</v>
      </c>
      <c r="V208" s="278" t="s">
        <v>7694</v>
      </c>
      <c r="W208" s="278" t="s">
        <v>7694</v>
      </c>
      <c r="X208" s="278" t="s">
        <v>7694</v>
      </c>
      <c r="Y208" s="278" t="s">
        <v>7694</v>
      </c>
      <c r="Z208" s="278" t="s">
        <v>7694</v>
      </c>
      <c r="AA208" s="278" t="s">
        <v>7694</v>
      </c>
      <c r="AB208" s="278" t="s">
        <v>7694</v>
      </c>
      <c r="AC208" s="278" t="s">
        <v>7694</v>
      </c>
      <c r="AD208" s="278" t="s">
        <v>7694</v>
      </c>
      <c r="AE208" s="278" t="s">
        <v>7694</v>
      </c>
      <c r="AF208" s="278">
        <v>1.4</v>
      </c>
      <c r="AG208" s="278">
        <v>1.3</v>
      </c>
      <c r="AH208" s="278">
        <v>1.3</v>
      </c>
      <c r="AI208" s="278">
        <v>1.3</v>
      </c>
      <c r="AJ208" s="278">
        <v>1.3</v>
      </c>
      <c r="AK208" s="278" t="s">
        <v>7694</v>
      </c>
      <c r="AL208" s="278" t="s">
        <v>7694</v>
      </c>
      <c r="AM208" s="278" t="s">
        <v>7694</v>
      </c>
      <c r="AN208" s="278" t="s">
        <v>7694</v>
      </c>
      <c r="AO208" s="278" t="str">
        <f>_xlfn.IFNA(VLOOKUP(C208,'INFORM Severity - hidden'!$C$5:$G$155,5,FALSE),"-")</f>
        <v>-</v>
      </c>
    </row>
    <row r="209" spans="1:41" x14ac:dyDescent="0.25">
      <c r="A209" t="s">
        <v>5997</v>
      </c>
      <c r="B209" t="s">
        <v>5995</v>
      </c>
      <c r="C209" t="s">
        <v>5996</v>
      </c>
      <c r="D209" s="278" t="str">
        <f t="shared" si="3"/>
        <v>-</v>
      </c>
      <c r="E209" s="278" t="s">
        <v>7694</v>
      </c>
      <c r="F209" s="278" t="s">
        <v>7694</v>
      </c>
      <c r="G209" s="278" t="s">
        <v>7694</v>
      </c>
      <c r="H209" s="278" t="s">
        <v>7694</v>
      </c>
      <c r="I209" s="278" t="s">
        <v>7694</v>
      </c>
      <c r="J209" s="278" t="s">
        <v>7694</v>
      </c>
      <c r="K209" s="278" t="s">
        <v>7694</v>
      </c>
      <c r="L209" s="278" t="s">
        <v>7694</v>
      </c>
      <c r="M209" s="278" t="s">
        <v>7694</v>
      </c>
      <c r="N209" s="278" t="s">
        <v>7694</v>
      </c>
      <c r="O209" s="278" t="s">
        <v>7694</v>
      </c>
      <c r="P209" s="278" t="s">
        <v>7694</v>
      </c>
      <c r="Q209" s="278" t="s">
        <v>7694</v>
      </c>
      <c r="R209" s="278" t="s">
        <v>7694</v>
      </c>
      <c r="S209" s="278" t="s">
        <v>7694</v>
      </c>
      <c r="T209" s="278" t="s">
        <v>7694</v>
      </c>
      <c r="U209" s="278" t="s">
        <v>7694</v>
      </c>
      <c r="V209" s="278" t="s">
        <v>7694</v>
      </c>
      <c r="W209" s="278" t="s">
        <v>7694</v>
      </c>
      <c r="X209" s="278" t="s">
        <v>7694</v>
      </c>
      <c r="Y209" s="278" t="s">
        <v>7694</v>
      </c>
      <c r="Z209" s="278" t="s">
        <v>7694</v>
      </c>
      <c r="AA209" s="278" t="s">
        <v>7694</v>
      </c>
      <c r="AB209" s="278" t="s">
        <v>7694</v>
      </c>
      <c r="AC209" s="278" t="s">
        <v>7694</v>
      </c>
      <c r="AD209" s="278" t="s">
        <v>7694</v>
      </c>
      <c r="AE209" s="278" t="s">
        <v>7694</v>
      </c>
      <c r="AF209" s="278" t="s">
        <v>7694</v>
      </c>
      <c r="AG209" s="278" t="s">
        <v>7694</v>
      </c>
      <c r="AH209" s="278" t="s">
        <v>7694</v>
      </c>
      <c r="AI209" s="278" t="s">
        <v>7694</v>
      </c>
      <c r="AJ209" s="278" t="s">
        <v>7694</v>
      </c>
      <c r="AK209" s="278" t="s">
        <v>7694</v>
      </c>
      <c r="AL209" s="278" t="s">
        <v>7694</v>
      </c>
      <c r="AM209" s="278" t="s">
        <v>7694</v>
      </c>
      <c r="AN209" s="278" t="s">
        <v>7694</v>
      </c>
      <c r="AO209" s="278">
        <f>_xlfn.IFNA(VLOOKUP(C209,'INFORM Severity - hidden'!$C$5:$G$155,5,FALSE),"-")</f>
        <v>1.3</v>
      </c>
    </row>
    <row r="210" spans="1:41" x14ac:dyDescent="0.25">
      <c r="A210" t="s">
        <v>894</v>
      </c>
      <c r="B210" t="s">
        <v>892</v>
      </c>
      <c r="C210" t="s">
        <v>893</v>
      </c>
      <c r="D210" s="278" t="str">
        <f t="shared" si="3"/>
        <v>Increasing</v>
      </c>
      <c r="E210" s="278" t="s">
        <v>7694</v>
      </c>
      <c r="F210" s="278">
        <v>0.9</v>
      </c>
      <c r="G210" s="278">
        <v>0.9</v>
      </c>
      <c r="H210" s="278">
        <v>1.4</v>
      </c>
      <c r="I210" s="278">
        <v>1.4</v>
      </c>
      <c r="J210" s="278">
        <v>1.4</v>
      </c>
      <c r="K210" s="278">
        <v>1.4</v>
      </c>
      <c r="L210" s="278">
        <v>1.4</v>
      </c>
      <c r="M210" s="278">
        <v>1.4</v>
      </c>
      <c r="N210" s="278">
        <v>1.4</v>
      </c>
      <c r="O210" s="278">
        <v>1.7</v>
      </c>
      <c r="P210" s="278">
        <v>1.5</v>
      </c>
      <c r="Q210" s="278">
        <v>1.5</v>
      </c>
      <c r="R210" s="278">
        <v>1.5</v>
      </c>
      <c r="S210" s="278">
        <v>1.5</v>
      </c>
      <c r="T210" s="278">
        <v>1.5</v>
      </c>
      <c r="U210" s="278">
        <v>1.6</v>
      </c>
      <c r="V210" s="278">
        <v>1.5</v>
      </c>
      <c r="W210" s="278">
        <v>1.5</v>
      </c>
      <c r="X210" s="278">
        <v>1.5</v>
      </c>
      <c r="Y210" s="278">
        <v>1.5</v>
      </c>
      <c r="Z210" s="278">
        <v>1.5</v>
      </c>
      <c r="AA210" s="278">
        <v>1.8</v>
      </c>
      <c r="AB210" s="278">
        <v>1.7</v>
      </c>
      <c r="AC210" s="278">
        <v>1.7</v>
      </c>
      <c r="AD210" s="278">
        <v>1.7</v>
      </c>
      <c r="AE210" s="278">
        <v>1.7</v>
      </c>
      <c r="AF210" s="278">
        <v>1.7</v>
      </c>
      <c r="AG210" s="278">
        <v>1.7</v>
      </c>
      <c r="AH210" s="278">
        <v>1.7</v>
      </c>
      <c r="AI210" s="278">
        <v>1.7</v>
      </c>
      <c r="AJ210" s="278">
        <v>1.7</v>
      </c>
      <c r="AK210" s="278">
        <v>1.7</v>
      </c>
      <c r="AL210" s="278">
        <v>1.8</v>
      </c>
      <c r="AM210" s="278">
        <v>1.8</v>
      </c>
      <c r="AN210" s="278">
        <v>1.8</v>
      </c>
      <c r="AO210" s="278">
        <f>_xlfn.IFNA(VLOOKUP(C210,'INFORM Severity - hidden'!$C$5:$G$155,5,FALSE),"-")</f>
        <v>1.8</v>
      </c>
    </row>
    <row r="211" spans="1:41" x14ac:dyDescent="0.25">
      <c r="A211" t="s">
        <v>729</v>
      </c>
      <c r="B211" t="s">
        <v>727</v>
      </c>
      <c r="C211" t="s">
        <v>728</v>
      </c>
      <c r="D211" s="278" t="str">
        <f t="shared" si="3"/>
        <v>-</v>
      </c>
      <c r="E211" s="278" t="s">
        <v>7694</v>
      </c>
      <c r="F211" s="278" t="s">
        <v>7694</v>
      </c>
      <c r="G211" s="278" t="s">
        <v>7694</v>
      </c>
      <c r="H211" s="278" t="s">
        <v>7694</v>
      </c>
      <c r="I211" s="278" t="s">
        <v>7694</v>
      </c>
      <c r="J211" s="278" t="s">
        <v>7694</v>
      </c>
      <c r="K211" s="278" t="s">
        <v>7694</v>
      </c>
      <c r="L211" s="278" t="s">
        <v>7694</v>
      </c>
      <c r="M211" s="278" t="s">
        <v>7694</v>
      </c>
      <c r="N211" s="278" t="s">
        <v>7694</v>
      </c>
      <c r="O211" s="278" t="s">
        <v>7694</v>
      </c>
      <c r="P211" s="278" t="s">
        <v>7694</v>
      </c>
      <c r="Q211" s="278" t="s">
        <v>7694</v>
      </c>
      <c r="R211" s="278" t="s">
        <v>7694</v>
      </c>
      <c r="S211" s="278" t="s">
        <v>7694</v>
      </c>
      <c r="T211" s="278" t="s">
        <v>7694</v>
      </c>
      <c r="U211" s="278" t="s">
        <v>7694</v>
      </c>
      <c r="V211" s="278" t="s">
        <v>7694</v>
      </c>
      <c r="W211" s="278" t="s">
        <v>7694</v>
      </c>
      <c r="X211" s="278" t="s">
        <v>7694</v>
      </c>
      <c r="Y211" s="278" t="s">
        <v>7694</v>
      </c>
      <c r="Z211" s="278" t="s">
        <v>7694</v>
      </c>
      <c r="AA211" s="278" t="s">
        <v>7694</v>
      </c>
      <c r="AB211" s="278" t="s">
        <v>7694</v>
      </c>
      <c r="AC211" s="278" t="s">
        <v>7694</v>
      </c>
      <c r="AD211" s="278" t="s">
        <v>7694</v>
      </c>
      <c r="AE211" s="278" t="s">
        <v>7694</v>
      </c>
      <c r="AF211" s="278" t="s">
        <v>7694</v>
      </c>
      <c r="AG211" s="278" t="s">
        <v>7694</v>
      </c>
      <c r="AH211" s="278" t="s">
        <v>7694</v>
      </c>
      <c r="AI211" s="278" t="s">
        <v>7694</v>
      </c>
      <c r="AJ211" s="278" t="s">
        <v>7694</v>
      </c>
      <c r="AK211" s="278" t="s">
        <v>7694</v>
      </c>
      <c r="AL211" s="278" t="s">
        <v>7694</v>
      </c>
      <c r="AM211" s="278" t="s">
        <v>7694</v>
      </c>
      <c r="AN211" s="278" t="s">
        <v>7694</v>
      </c>
      <c r="AO211" s="278" t="str">
        <f>_xlfn.IFNA(VLOOKUP(C211,'INFORM Severity - hidden'!$C$5:$G$155,5,FALSE),"-")</f>
        <v>x</v>
      </c>
    </row>
    <row r="212" spans="1:41" x14ac:dyDescent="0.25">
      <c r="A212" t="s">
        <v>751</v>
      </c>
      <c r="B212" t="s">
        <v>749</v>
      </c>
      <c r="C212" t="s">
        <v>750</v>
      </c>
      <c r="D212" s="278" t="str">
        <f t="shared" si="3"/>
        <v>Stable</v>
      </c>
      <c r="E212" s="278" t="s">
        <v>7694</v>
      </c>
      <c r="F212" s="278" t="s">
        <v>7694</v>
      </c>
      <c r="G212" s="278" t="s">
        <v>7694</v>
      </c>
      <c r="H212" s="278">
        <v>3.6</v>
      </c>
      <c r="I212" s="278">
        <v>3.6</v>
      </c>
      <c r="J212" s="278">
        <v>3.6</v>
      </c>
      <c r="K212" s="278">
        <v>3.5</v>
      </c>
      <c r="L212" s="278">
        <v>3.5</v>
      </c>
      <c r="M212" s="278">
        <v>3.5</v>
      </c>
      <c r="N212" s="278">
        <v>3.5</v>
      </c>
      <c r="O212" s="278">
        <v>3.5</v>
      </c>
      <c r="P212" s="278">
        <v>3.5</v>
      </c>
      <c r="Q212" s="278">
        <v>3.2</v>
      </c>
      <c r="R212" s="278">
        <v>3.2</v>
      </c>
      <c r="S212" s="278">
        <v>3.2</v>
      </c>
      <c r="T212" s="278">
        <v>3.2</v>
      </c>
      <c r="U212" s="278">
        <v>3.3</v>
      </c>
      <c r="V212" s="278">
        <v>3.2</v>
      </c>
      <c r="W212" s="278">
        <v>3.2</v>
      </c>
      <c r="X212" s="278">
        <v>3.2</v>
      </c>
      <c r="Y212" s="278">
        <v>3.2</v>
      </c>
      <c r="Z212" s="278">
        <v>3.3</v>
      </c>
      <c r="AA212" s="278">
        <v>3.3</v>
      </c>
      <c r="AB212" s="278">
        <v>3.3</v>
      </c>
      <c r="AC212" s="278">
        <v>3.2</v>
      </c>
      <c r="AD212" s="278">
        <v>3.2</v>
      </c>
      <c r="AE212" s="278">
        <v>3.2</v>
      </c>
      <c r="AF212" s="278">
        <v>3.2</v>
      </c>
      <c r="AG212" s="278">
        <v>3.2</v>
      </c>
      <c r="AH212" s="278">
        <v>3.2</v>
      </c>
      <c r="AI212" s="278">
        <v>3.3</v>
      </c>
      <c r="AJ212" s="278">
        <v>3.3</v>
      </c>
      <c r="AK212" s="278">
        <v>3.4</v>
      </c>
      <c r="AL212" s="278">
        <v>3.4</v>
      </c>
      <c r="AM212" s="278">
        <v>3.4</v>
      </c>
      <c r="AN212" s="278">
        <v>3.4</v>
      </c>
      <c r="AO212" s="278">
        <f>_xlfn.IFNA(VLOOKUP(C212,'INFORM Severity - hidden'!$C$5:$G$155,5,FALSE),"-")</f>
        <v>3.4</v>
      </c>
    </row>
    <row r="213" spans="1:41" x14ac:dyDescent="0.25">
      <c r="A213" t="s">
        <v>751</v>
      </c>
      <c r="B213" t="s">
        <v>767</v>
      </c>
      <c r="C213" t="s">
        <v>768</v>
      </c>
      <c r="D213" s="278" t="str">
        <f t="shared" si="3"/>
        <v>Decreasing</v>
      </c>
      <c r="E213" s="278" t="s">
        <v>7694</v>
      </c>
      <c r="F213" s="278" t="s">
        <v>7694</v>
      </c>
      <c r="G213" s="278" t="s">
        <v>7694</v>
      </c>
      <c r="H213" s="278">
        <v>3.3</v>
      </c>
      <c r="I213" s="278">
        <v>3.3</v>
      </c>
      <c r="J213" s="278">
        <v>3.3</v>
      </c>
      <c r="K213" s="278">
        <v>3.3</v>
      </c>
      <c r="L213" s="278">
        <v>3.3</v>
      </c>
      <c r="M213" s="278">
        <v>3.3</v>
      </c>
      <c r="N213" s="278">
        <v>3.3</v>
      </c>
      <c r="O213" s="278">
        <v>3.3</v>
      </c>
      <c r="P213" s="278">
        <v>3.3</v>
      </c>
      <c r="Q213" s="278">
        <v>3.3</v>
      </c>
      <c r="R213" s="278">
        <v>3.3</v>
      </c>
      <c r="S213" s="278">
        <v>3.3</v>
      </c>
      <c r="T213" s="278">
        <v>3.3</v>
      </c>
      <c r="U213" s="278">
        <v>3.3</v>
      </c>
      <c r="V213" s="278">
        <v>3.3</v>
      </c>
      <c r="W213" s="278">
        <v>3.3</v>
      </c>
      <c r="X213" s="278">
        <v>3.3</v>
      </c>
      <c r="Y213" s="278">
        <v>3.3</v>
      </c>
      <c r="Z213" s="278">
        <v>3.3</v>
      </c>
      <c r="AA213" s="278">
        <v>3.3</v>
      </c>
      <c r="AB213" s="278">
        <v>3.3</v>
      </c>
      <c r="AC213" s="278">
        <v>3.3</v>
      </c>
      <c r="AD213" s="278">
        <v>3.3</v>
      </c>
      <c r="AE213" s="278">
        <v>3.3</v>
      </c>
      <c r="AF213" s="278">
        <v>3.3</v>
      </c>
      <c r="AG213" s="278">
        <v>3.3</v>
      </c>
      <c r="AH213" s="278">
        <v>3.3</v>
      </c>
      <c r="AI213" s="278">
        <v>3.5</v>
      </c>
      <c r="AJ213" s="278">
        <v>3.5</v>
      </c>
      <c r="AK213" s="278">
        <v>3.5</v>
      </c>
      <c r="AL213" s="278">
        <v>3.5</v>
      </c>
      <c r="AM213" s="278">
        <v>3.5</v>
      </c>
      <c r="AN213" s="278">
        <v>3.4</v>
      </c>
      <c r="AO213" s="278">
        <f>_xlfn.IFNA(VLOOKUP(C213,'INFORM Severity - hidden'!$C$5:$G$155,5,FALSE),"-")</f>
        <v>3.4</v>
      </c>
    </row>
    <row r="214" spans="1:41" x14ac:dyDescent="0.25">
      <c r="A214" t="s">
        <v>751</v>
      </c>
      <c r="B214" t="s">
        <v>788</v>
      </c>
      <c r="C214" t="s">
        <v>789</v>
      </c>
      <c r="D214" s="278" t="str">
        <f t="shared" si="3"/>
        <v>Stable</v>
      </c>
      <c r="E214" s="278" t="s">
        <v>7694</v>
      </c>
      <c r="F214" s="278" t="s">
        <v>7694</v>
      </c>
      <c r="G214" s="278" t="s">
        <v>7694</v>
      </c>
      <c r="H214" s="278">
        <v>3.3</v>
      </c>
      <c r="I214" s="278">
        <v>3.3</v>
      </c>
      <c r="J214" s="278">
        <v>3.3</v>
      </c>
      <c r="K214" s="278">
        <v>3.2</v>
      </c>
      <c r="L214" s="278">
        <v>3.3</v>
      </c>
      <c r="M214" s="278">
        <v>3.3</v>
      </c>
      <c r="N214" s="278">
        <v>3.2</v>
      </c>
      <c r="O214" s="278">
        <v>3.2</v>
      </c>
      <c r="P214" s="278">
        <v>3.2</v>
      </c>
      <c r="Q214" s="278">
        <v>3.1</v>
      </c>
      <c r="R214" s="278">
        <v>3.1</v>
      </c>
      <c r="S214" s="278">
        <v>3.1</v>
      </c>
      <c r="T214" s="278">
        <v>3.1</v>
      </c>
      <c r="U214" s="278">
        <v>3.2</v>
      </c>
      <c r="V214" s="278">
        <v>3.2</v>
      </c>
      <c r="W214" s="278">
        <v>3.2</v>
      </c>
      <c r="X214" s="278">
        <v>3.2</v>
      </c>
      <c r="Y214" s="278">
        <v>3.2</v>
      </c>
      <c r="Z214" s="278">
        <v>3.2</v>
      </c>
      <c r="AA214" s="278">
        <v>3.2</v>
      </c>
      <c r="AB214" s="278">
        <v>3.2</v>
      </c>
      <c r="AC214" s="278">
        <v>3.2</v>
      </c>
      <c r="AD214" s="278">
        <v>3.2</v>
      </c>
      <c r="AE214" s="278">
        <v>3.2</v>
      </c>
      <c r="AF214" s="278">
        <v>3.2</v>
      </c>
      <c r="AG214" s="278">
        <v>3.2</v>
      </c>
      <c r="AH214" s="278">
        <v>3.2</v>
      </c>
      <c r="AI214" s="278">
        <v>3.4</v>
      </c>
      <c r="AJ214" s="278">
        <v>3.4</v>
      </c>
      <c r="AK214" s="278">
        <v>3.4</v>
      </c>
      <c r="AL214" s="278">
        <v>3.4</v>
      </c>
      <c r="AM214" s="278">
        <v>3.4</v>
      </c>
      <c r="AN214" s="278">
        <v>3.4</v>
      </c>
      <c r="AO214" s="278">
        <f>_xlfn.IFNA(VLOOKUP(C214,'INFORM Severity - hidden'!$C$5:$G$155,5,FALSE),"-")</f>
        <v>3.4</v>
      </c>
    </row>
    <row r="215" spans="1:41" x14ac:dyDescent="0.25">
      <c r="A215" t="s">
        <v>751</v>
      </c>
      <c r="B215" t="s">
        <v>804</v>
      </c>
      <c r="C215" t="s">
        <v>805</v>
      </c>
      <c r="D215" s="278" t="str">
        <f t="shared" si="3"/>
        <v>-</v>
      </c>
      <c r="E215" s="278" t="s">
        <v>7694</v>
      </c>
      <c r="F215" s="278" t="s">
        <v>7694</v>
      </c>
      <c r="G215" s="278" t="s">
        <v>7694</v>
      </c>
      <c r="H215" s="278" t="s">
        <v>7694</v>
      </c>
      <c r="I215" s="278" t="s">
        <v>7694</v>
      </c>
      <c r="J215" s="278" t="s">
        <v>7694</v>
      </c>
      <c r="K215" s="278" t="s">
        <v>7694</v>
      </c>
      <c r="L215" s="278" t="s">
        <v>7694</v>
      </c>
      <c r="M215" s="278" t="s">
        <v>7694</v>
      </c>
      <c r="N215" s="278" t="s">
        <v>7694</v>
      </c>
      <c r="O215" s="278" t="s">
        <v>7694</v>
      </c>
      <c r="P215" s="278" t="s">
        <v>7694</v>
      </c>
      <c r="Q215" s="278" t="s">
        <v>7694</v>
      </c>
      <c r="R215" s="278" t="s">
        <v>7694</v>
      </c>
      <c r="S215" s="278" t="s">
        <v>7694</v>
      </c>
      <c r="T215" s="278" t="s">
        <v>7694</v>
      </c>
      <c r="U215" s="278" t="s">
        <v>7694</v>
      </c>
      <c r="V215" s="278" t="s">
        <v>7694</v>
      </c>
      <c r="W215" s="278" t="s">
        <v>7694</v>
      </c>
      <c r="X215" s="278" t="s">
        <v>7694</v>
      </c>
      <c r="Y215" s="278" t="s">
        <v>7694</v>
      </c>
      <c r="Z215" s="278" t="s">
        <v>7694</v>
      </c>
      <c r="AA215" s="278" t="s">
        <v>7694</v>
      </c>
      <c r="AB215" s="278" t="s">
        <v>7694</v>
      </c>
      <c r="AC215" s="278" t="s">
        <v>7694</v>
      </c>
      <c r="AD215" s="278" t="s">
        <v>7694</v>
      </c>
      <c r="AE215" s="278" t="s">
        <v>7694</v>
      </c>
      <c r="AF215" s="278" t="s">
        <v>7694</v>
      </c>
      <c r="AG215" s="278" t="s">
        <v>7694</v>
      </c>
      <c r="AH215" s="278" t="s">
        <v>7694</v>
      </c>
      <c r="AI215" s="278" t="s">
        <v>7694</v>
      </c>
      <c r="AJ215" s="278" t="s">
        <v>7694</v>
      </c>
      <c r="AK215" s="278" t="s">
        <v>7694</v>
      </c>
      <c r="AL215" s="278" t="s">
        <v>7694</v>
      </c>
      <c r="AM215" s="278" t="s">
        <v>7694</v>
      </c>
      <c r="AN215" s="278" t="s">
        <v>7694</v>
      </c>
      <c r="AO215" s="278" t="str">
        <f>_xlfn.IFNA(VLOOKUP(C215,'INFORM Severity - hidden'!$C$5:$G$155,5,FALSE),"-")</f>
        <v>x</v>
      </c>
    </row>
    <row r="216" spans="1:41" x14ac:dyDescent="0.25">
      <c r="A216" t="s">
        <v>154</v>
      </c>
      <c r="B216" t="s">
        <v>152</v>
      </c>
      <c r="C216" t="s">
        <v>153</v>
      </c>
      <c r="D216" s="278" t="str">
        <f t="shared" si="3"/>
        <v>Stable</v>
      </c>
      <c r="E216" s="278">
        <v>1.5</v>
      </c>
      <c r="F216" s="278">
        <v>1.5</v>
      </c>
      <c r="G216" s="278">
        <v>1.5</v>
      </c>
      <c r="H216" s="278">
        <v>2.2000000000000002</v>
      </c>
      <c r="I216" s="278">
        <v>2.2000000000000002</v>
      </c>
      <c r="J216" s="278">
        <v>2.1</v>
      </c>
      <c r="K216" s="278">
        <v>1.8</v>
      </c>
      <c r="L216" s="278">
        <v>1.8</v>
      </c>
      <c r="M216" s="278">
        <v>1.9</v>
      </c>
      <c r="N216" s="278">
        <v>1.8</v>
      </c>
      <c r="O216" s="278">
        <v>1.8</v>
      </c>
      <c r="P216" s="278">
        <v>1.8</v>
      </c>
      <c r="Q216" s="278">
        <v>1.8</v>
      </c>
      <c r="R216" s="278">
        <v>1.8</v>
      </c>
      <c r="S216" s="278">
        <v>1.8</v>
      </c>
      <c r="T216" s="278">
        <v>1.8</v>
      </c>
      <c r="U216" s="278">
        <v>1.8</v>
      </c>
      <c r="V216" s="278">
        <v>1.8</v>
      </c>
      <c r="W216" s="278">
        <v>1.8</v>
      </c>
      <c r="X216" s="278">
        <v>2.5</v>
      </c>
      <c r="Y216" s="278">
        <v>2.4</v>
      </c>
      <c r="Z216" s="278">
        <v>1.7</v>
      </c>
      <c r="AA216" s="278">
        <v>1.7</v>
      </c>
      <c r="AB216" s="278">
        <v>1.7</v>
      </c>
      <c r="AC216" s="278">
        <v>1.7</v>
      </c>
      <c r="AD216" s="278">
        <v>1.7</v>
      </c>
      <c r="AE216" s="278">
        <v>1.7</v>
      </c>
      <c r="AF216" s="278">
        <v>1.7</v>
      </c>
      <c r="AG216" s="278">
        <v>1.7</v>
      </c>
      <c r="AH216" s="278">
        <v>1.7</v>
      </c>
      <c r="AI216" s="278">
        <v>2.5</v>
      </c>
      <c r="AJ216" s="278">
        <v>2.5</v>
      </c>
      <c r="AK216" s="278">
        <v>2.5</v>
      </c>
      <c r="AL216" s="278">
        <v>2.5</v>
      </c>
      <c r="AM216" s="278">
        <v>2.4</v>
      </c>
      <c r="AN216" s="278">
        <v>2.5</v>
      </c>
      <c r="AO216" s="278">
        <f>_xlfn.IFNA(VLOOKUP(C216,'INFORM Severity - hidden'!$C$5:$G$155,5,FALSE),"-")</f>
        <v>2.5</v>
      </c>
    </row>
    <row r="217" spans="1:41" x14ac:dyDescent="0.25">
      <c r="A217"/>
      <c r="B217"/>
      <c r="C217" t="s">
        <v>7776</v>
      </c>
      <c r="D217" s="278" t="str">
        <f t="shared" si="3"/>
        <v>-</v>
      </c>
      <c r="E217" s="278" t="s">
        <v>7694</v>
      </c>
      <c r="F217" s="278">
        <v>2.9</v>
      </c>
      <c r="G217" s="278">
        <v>3</v>
      </c>
      <c r="H217" s="278">
        <v>3.1</v>
      </c>
      <c r="I217" s="278">
        <v>3.1</v>
      </c>
      <c r="J217" s="278">
        <v>3</v>
      </c>
      <c r="K217" s="278">
        <v>2.9</v>
      </c>
      <c r="L217" s="278">
        <v>2.9</v>
      </c>
      <c r="M217" s="278">
        <v>2.9</v>
      </c>
      <c r="N217" s="278">
        <v>2.9</v>
      </c>
      <c r="O217" s="278" t="s">
        <v>7694</v>
      </c>
      <c r="P217" s="278" t="s">
        <v>7694</v>
      </c>
      <c r="Q217" s="278" t="s">
        <v>7694</v>
      </c>
      <c r="R217" s="278" t="s">
        <v>7694</v>
      </c>
      <c r="S217" s="278" t="s">
        <v>7694</v>
      </c>
      <c r="T217" s="278" t="s">
        <v>7694</v>
      </c>
      <c r="U217" s="278">
        <v>2.9</v>
      </c>
      <c r="V217" s="278">
        <v>2.9</v>
      </c>
      <c r="W217" s="278">
        <v>2.9</v>
      </c>
      <c r="X217" s="278">
        <v>2.9</v>
      </c>
      <c r="Y217" s="278">
        <v>2.9</v>
      </c>
      <c r="Z217" s="278">
        <v>2.9</v>
      </c>
      <c r="AA217" s="278">
        <v>3.1</v>
      </c>
      <c r="AB217" s="278">
        <v>3.1</v>
      </c>
      <c r="AC217" s="278">
        <v>3.1</v>
      </c>
      <c r="AD217" s="278">
        <v>3.1</v>
      </c>
      <c r="AE217" s="278">
        <v>3.1</v>
      </c>
      <c r="AF217" s="278">
        <v>3.1</v>
      </c>
      <c r="AG217" s="278">
        <v>3.1</v>
      </c>
      <c r="AH217" s="278" t="s">
        <v>7694</v>
      </c>
      <c r="AI217" s="278" t="s">
        <v>7694</v>
      </c>
      <c r="AJ217" s="278" t="s">
        <v>7694</v>
      </c>
      <c r="AK217" s="278" t="s">
        <v>7694</v>
      </c>
      <c r="AL217" s="278" t="s">
        <v>7694</v>
      </c>
      <c r="AM217" s="278" t="s">
        <v>7694</v>
      </c>
      <c r="AN217" s="278" t="s">
        <v>7694</v>
      </c>
      <c r="AO217" s="278" t="str">
        <f>_xlfn.IFNA(VLOOKUP(C217,'INFORM Severity - hidden'!$C$5:$G$155,5,FALSE),"-")</f>
        <v>-</v>
      </c>
    </row>
    <row r="218" spans="1:41" x14ac:dyDescent="0.25">
      <c r="A218"/>
      <c r="B218"/>
      <c r="C218" t="s">
        <v>7777</v>
      </c>
      <c r="D218" s="278" t="str">
        <f t="shared" si="3"/>
        <v>-</v>
      </c>
      <c r="E218" s="278" t="s">
        <v>7694</v>
      </c>
      <c r="F218" s="278">
        <v>2.8</v>
      </c>
      <c r="G218" s="278">
        <v>2.8</v>
      </c>
      <c r="H218" s="278">
        <v>2.6</v>
      </c>
      <c r="I218" s="278">
        <v>2.6</v>
      </c>
      <c r="J218" s="278">
        <v>2.5</v>
      </c>
      <c r="K218" s="278">
        <v>2.5</v>
      </c>
      <c r="L218" s="278">
        <v>2.5</v>
      </c>
      <c r="M218" s="278">
        <v>2.5</v>
      </c>
      <c r="N218" s="278" t="s">
        <v>7694</v>
      </c>
      <c r="O218" s="278" t="s">
        <v>7694</v>
      </c>
      <c r="P218" s="278" t="s">
        <v>7694</v>
      </c>
      <c r="Q218" s="278" t="s">
        <v>7694</v>
      </c>
      <c r="R218" s="278" t="s">
        <v>7694</v>
      </c>
      <c r="S218" s="278" t="s">
        <v>7694</v>
      </c>
      <c r="T218" s="278" t="s">
        <v>7694</v>
      </c>
      <c r="U218" s="278" t="s">
        <v>7694</v>
      </c>
      <c r="V218" s="278" t="s">
        <v>7694</v>
      </c>
      <c r="W218" s="278" t="s">
        <v>7694</v>
      </c>
      <c r="X218" s="278" t="s">
        <v>7694</v>
      </c>
      <c r="Y218" s="278" t="s">
        <v>7694</v>
      </c>
      <c r="Z218" s="278" t="s">
        <v>7694</v>
      </c>
      <c r="AA218" s="278" t="s">
        <v>7694</v>
      </c>
      <c r="AB218" s="278" t="s">
        <v>7694</v>
      </c>
      <c r="AC218" s="278" t="s">
        <v>7694</v>
      </c>
      <c r="AD218" s="278" t="s">
        <v>7694</v>
      </c>
      <c r="AE218" s="278" t="s">
        <v>7694</v>
      </c>
      <c r="AF218" s="278" t="s">
        <v>7694</v>
      </c>
      <c r="AG218" s="278" t="s">
        <v>7694</v>
      </c>
      <c r="AH218" s="278" t="s">
        <v>7694</v>
      </c>
      <c r="AI218" s="278" t="s">
        <v>7694</v>
      </c>
      <c r="AJ218" s="278" t="s">
        <v>7694</v>
      </c>
      <c r="AK218" s="278" t="s">
        <v>7694</v>
      </c>
      <c r="AL218" s="278" t="s">
        <v>7694</v>
      </c>
      <c r="AM218" s="278" t="s">
        <v>7694</v>
      </c>
      <c r="AN218" s="278" t="s">
        <v>7694</v>
      </c>
      <c r="AO218" s="278" t="str">
        <f>_xlfn.IFNA(VLOOKUP(C218,'INFORM Severity - hidden'!$C$5:$G$155,5,FALSE),"-")</f>
        <v>-</v>
      </c>
    </row>
    <row r="219" spans="1:41" x14ac:dyDescent="0.25">
      <c r="A219"/>
      <c r="B219"/>
      <c r="C219" t="s">
        <v>7778</v>
      </c>
      <c r="D219" s="278" t="str">
        <f t="shared" si="3"/>
        <v>-</v>
      </c>
      <c r="E219" s="278" t="s">
        <v>7694</v>
      </c>
      <c r="F219" s="278">
        <v>1.9</v>
      </c>
      <c r="G219" s="278">
        <v>1.9</v>
      </c>
      <c r="H219" s="278">
        <v>2.4</v>
      </c>
      <c r="I219" s="278">
        <v>2.4</v>
      </c>
      <c r="J219" s="278">
        <v>2.2999999999999998</v>
      </c>
      <c r="K219" s="278">
        <v>2.2999999999999998</v>
      </c>
      <c r="L219" s="278">
        <v>2.2999999999999998</v>
      </c>
      <c r="M219" s="278">
        <v>1.6</v>
      </c>
      <c r="N219" s="278" t="s">
        <v>7694</v>
      </c>
      <c r="O219" s="278" t="s">
        <v>7694</v>
      </c>
      <c r="P219" s="278" t="s">
        <v>7694</v>
      </c>
      <c r="Q219" s="278" t="s">
        <v>7694</v>
      </c>
      <c r="R219" s="278" t="s">
        <v>7694</v>
      </c>
      <c r="S219" s="278" t="s">
        <v>7694</v>
      </c>
      <c r="T219" s="278" t="s">
        <v>7694</v>
      </c>
      <c r="U219" s="278" t="s">
        <v>7694</v>
      </c>
      <c r="V219" s="278" t="s">
        <v>7694</v>
      </c>
      <c r="W219" s="278" t="s">
        <v>7694</v>
      </c>
      <c r="X219" s="278" t="s">
        <v>7694</v>
      </c>
      <c r="Y219" s="278" t="s">
        <v>7694</v>
      </c>
      <c r="Z219" s="278" t="s">
        <v>7694</v>
      </c>
      <c r="AA219" s="278" t="s">
        <v>7694</v>
      </c>
      <c r="AB219" s="278" t="s">
        <v>7694</v>
      </c>
      <c r="AC219" s="278" t="s">
        <v>7694</v>
      </c>
      <c r="AD219" s="278" t="s">
        <v>7694</v>
      </c>
      <c r="AE219" s="278" t="s">
        <v>7694</v>
      </c>
      <c r="AF219" s="278" t="s">
        <v>7694</v>
      </c>
      <c r="AG219" s="278" t="s">
        <v>7694</v>
      </c>
      <c r="AH219" s="278" t="s">
        <v>7694</v>
      </c>
      <c r="AI219" s="278" t="s">
        <v>7694</v>
      </c>
      <c r="AJ219" s="278" t="s">
        <v>7694</v>
      </c>
      <c r="AK219" s="278" t="s">
        <v>7694</v>
      </c>
      <c r="AL219" s="278" t="s">
        <v>7694</v>
      </c>
      <c r="AM219" s="278" t="s">
        <v>7694</v>
      </c>
      <c r="AN219" s="278" t="s">
        <v>7694</v>
      </c>
      <c r="AO219" s="278" t="str">
        <f>_xlfn.IFNA(VLOOKUP(C219,'INFORM Severity - hidden'!$C$5:$G$155,5,FALSE),"-")</f>
        <v>-</v>
      </c>
    </row>
    <row r="220" spans="1:41" x14ac:dyDescent="0.25">
      <c r="A220"/>
      <c r="B220"/>
      <c r="C220" t="s">
        <v>7779</v>
      </c>
      <c r="D220" s="278" t="str">
        <f t="shared" si="3"/>
        <v>-</v>
      </c>
      <c r="E220" s="278" t="s">
        <v>7694</v>
      </c>
      <c r="F220" s="278">
        <v>2</v>
      </c>
      <c r="G220" s="278">
        <v>2.2000000000000002</v>
      </c>
      <c r="H220" s="278">
        <v>2.4</v>
      </c>
      <c r="I220" s="278">
        <v>2.4</v>
      </c>
      <c r="J220" s="278">
        <v>2.2999999999999998</v>
      </c>
      <c r="K220" s="278">
        <v>2.2999999999999998</v>
      </c>
      <c r="L220" s="278">
        <v>2.2999999999999998</v>
      </c>
      <c r="M220" s="278">
        <v>2.2999999999999998</v>
      </c>
      <c r="N220" s="278" t="s">
        <v>7694</v>
      </c>
      <c r="O220" s="278" t="s">
        <v>7694</v>
      </c>
      <c r="P220" s="278" t="s">
        <v>7694</v>
      </c>
      <c r="Q220" s="278" t="s">
        <v>7694</v>
      </c>
      <c r="R220" s="278" t="s">
        <v>7694</v>
      </c>
      <c r="S220" s="278" t="s">
        <v>7694</v>
      </c>
      <c r="T220" s="278" t="s">
        <v>7694</v>
      </c>
      <c r="U220" s="278" t="s">
        <v>7694</v>
      </c>
      <c r="V220" s="278" t="s">
        <v>7694</v>
      </c>
      <c r="W220" s="278" t="s">
        <v>7694</v>
      </c>
      <c r="X220" s="278" t="s">
        <v>7694</v>
      </c>
      <c r="Y220" s="278" t="s">
        <v>7694</v>
      </c>
      <c r="Z220" s="278" t="s">
        <v>7694</v>
      </c>
      <c r="AA220" s="278" t="s">
        <v>7694</v>
      </c>
      <c r="AB220" s="278" t="s">
        <v>7694</v>
      </c>
      <c r="AC220" s="278" t="s">
        <v>7694</v>
      </c>
      <c r="AD220" s="278" t="s">
        <v>7694</v>
      </c>
      <c r="AE220" s="278" t="s">
        <v>7694</v>
      </c>
      <c r="AF220" s="278" t="s">
        <v>7694</v>
      </c>
      <c r="AG220" s="278" t="s">
        <v>7694</v>
      </c>
      <c r="AH220" s="278" t="s">
        <v>7694</v>
      </c>
      <c r="AI220" s="278" t="s">
        <v>7694</v>
      </c>
      <c r="AJ220" s="278" t="s">
        <v>7694</v>
      </c>
      <c r="AK220" s="278" t="s">
        <v>7694</v>
      </c>
      <c r="AL220" s="278" t="s">
        <v>7694</v>
      </c>
      <c r="AM220" s="278" t="s">
        <v>7694</v>
      </c>
      <c r="AN220" s="278" t="s">
        <v>7694</v>
      </c>
      <c r="AO220" s="278" t="str">
        <f>_xlfn.IFNA(VLOOKUP(C220,'INFORM Severity - hidden'!$C$5:$G$155,5,FALSE),"-")</f>
        <v>-</v>
      </c>
    </row>
    <row r="221" spans="1:41" x14ac:dyDescent="0.25">
      <c r="A221" t="s">
        <v>1475</v>
      </c>
      <c r="B221" t="s">
        <v>1473</v>
      </c>
      <c r="C221" t="s">
        <v>1474</v>
      </c>
      <c r="D221" s="278" t="str">
        <f t="shared" si="3"/>
        <v>Stable</v>
      </c>
      <c r="E221" s="278" t="s">
        <v>7694</v>
      </c>
      <c r="F221" s="278" t="s">
        <v>7694</v>
      </c>
      <c r="G221" s="278" t="s">
        <v>7694</v>
      </c>
      <c r="H221" s="278" t="s">
        <v>7694</v>
      </c>
      <c r="I221" s="278" t="s">
        <v>7694</v>
      </c>
      <c r="J221" s="278" t="s">
        <v>7694</v>
      </c>
      <c r="K221" s="278" t="s">
        <v>7694</v>
      </c>
      <c r="L221" s="278" t="s">
        <v>7694</v>
      </c>
      <c r="M221" s="278" t="s">
        <v>7694</v>
      </c>
      <c r="N221" s="278" t="s">
        <v>7694</v>
      </c>
      <c r="O221" s="278">
        <v>3</v>
      </c>
      <c r="P221" s="278">
        <v>2.8</v>
      </c>
      <c r="Q221" s="278">
        <v>2.8</v>
      </c>
      <c r="R221" s="278">
        <v>3</v>
      </c>
      <c r="S221" s="278">
        <v>3</v>
      </c>
      <c r="T221" s="278">
        <v>3</v>
      </c>
      <c r="U221" s="278">
        <v>3</v>
      </c>
      <c r="V221" s="278">
        <v>3.1</v>
      </c>
      <c r="W221" s="278">
        <v>3.1</v>
      </c>
      <c r="X221" s="278">
        <v>3.1</v>
      </c>
      <c r="Y221" s="278">
        <v>3.1</v>
      </c>
      <c r="Z221" s="278">
        <v>3.1</v>
      </c>
      <c r="AA221" s="278">
        <v>3.2</v>
      </c>
      <c r="AB221" s="278">
        <v>3.1</v>
      </c>
      <c r="AC221" s="278">
        <v>3.1</v>
      </c>
      <c r="AD221" s="278">
        <v>3.1</v>
      </c>
      <c r="AE221" s="278">
        <v>3.1</v>
      </c>
      <c r="AF221" s="278">
        <v>3.1</v>
      </c>
      <c r="AG221" s="278">
        <v>3.1</v>
      </c>
      <c r="AH221" s="278">
        <v>3.1</v>
      </c>
      <c r="AI221" s="278">
        <v>3.2</v>
      </c>
      <c r="AJ221" s="278">
        <v>3.2</v>
      </c>
      <c r="AK221" s="278">
        <v>3.2</v>
      </c>
      <c r="AL221" s="278">
        <v>3.2</v>
      </c>
      <c r="AM221" s="278">
        <v>3.2</v>
      </c>
      <c r="AN221" s="278">
        <v>3.2</v>
      </c>
      <c r="AO221" s="278">
        <f>_xlfn.IFNA(VLOOKUP(C221,'INFORM Severity - hidden'!$C$5:$G$155,5,FALSE),"-")</f>
        <v>3.2</v>
      </c>
    </row>
    <row r="222" spans="1:41" x14ac:dyDescent="0.25">
      <c r="A222"/>
      <c r="B222"/>
      <c r="C222" t="s">
        <v>7780</v>
      </c>
      <c r="D222" s="278" t="str">
        <f t="shared" si="3"/>
        <v>-</v>
      </c>
      <c r="E222" s="278" t="s">
        <v>7694</v>
      </c>
      <c r="F222" s="278" t="s">
        <v>7694</v>
      </c>
      <c r="G222" s="278" t="s">
        <v>7694</v>
      </c>
      <c r="H222" s="278" t="s">
        <v>7694</v>
      </c>
      <c r="I222" s="278" t="s">
        <v>7694</v>
      </c>
      <c r="J222" s="278" t="s">
        <v>7694</v>
      </c>
      <c r="K222" s="278" t="s">
        <v>7694</v>
      </c>
      <c r="L222" s="278" t="s">
        <v>7694</v>
      </c>
      <c r="M222" s="278" t="s">
        <v>7694</v>
      </c>
      <c r="N222" s="278" t="s">
        <v>7694</v>
      </c>
      <c r="O222" s="278" t="s">
        <v>7694</v>
      </c>
      <c r="P222" s="278" t="s">
        <v>7694</v>
      </c>
      <c r="Q222" s="278" t="s">
        <v>7694</v>
      </c>
      <c r="R222" s="278" t="s">
        <v>7694</v>
      </c>
      <c r="S222" s="278" t="s">
        <v>7694</v>
      </c>
      <c r="T222" s="278" t="s">
        <v>7694</v>
      </c>
      <c r="U222" s="278" t="s">
        <v>7694</v>
      </c>
      <c r="V222" s="278" t="s">
        <v>7694</v>
      </c>
      <c r="W222" s="278" t="s">
        <v>7694</v>
      </c>
      <c r="X222" s="278" t="s">
        <v>7694</v>
      </c>
      <c r="Y222" s="278" t="s">
        <v>7694</v>
      </c>
      <c r="Z222" s="278" t="s">
        <v>7694</v>
      </c>
      <c r="AA222" s="278" t="s">
        <v>7694</v>
      </c>
      <c r="AB222" s="278" t="s">
        <v>7694</v>
      </c>
      <c r="AC222" s="278" t="s">
        <v>7694</v>
      </c>
      <c r="AD222" s="278" t="s">
        <v>7694</v>
      </c>
      <c r="AE222" s="278" t="s">
        <v>7694</v>
      </c>
      <c r="AF222" s="278" t="s">
        <v>7694</v>
      </c>
      <c r="AG222" s="278" t="s">
        <v>7694</v>
      </c>
      <c r="AH222" s="278" t="s">
        <v>7694</v>
      </c>
      <c r="AI222" s="278" t="s">
        <v>7694</v>
      </c>
      <c r="AJ222" s="278" t="s">
        <v>7694</v>
      </c>
      <c r="AK222" s="278" t="s">
        <v>7694</v>
      </c>
      <c r="AL222" s="278" t="s">
        <v>7694</v>
      </c>
      <c r="AM222" s="278" t="s">
        <v>7694</v>
      </c>
      <c r="AN222" s="278" t="s">
        <v>7694</v>
      </c>
      <c r="AO222" s="278" t="str">
        <f>_xlfn.IFNA(VLOOKUP(C222,'INFORM Severity - hidden'!$C$5:$G$155,5,FALSE),"-")</f>
        <v>-</v>
      </c>
    </row>
    <row r="223" spans="1:41" x14ac:dyDescent="0.25">
      <c r="A223" t="s">
        <v>835</v>
      </c>
      <c r="B223" t="s">
        <v>833</v>
      </c>
      <c r="C223" t="s">
        <v>834</v>
      </c>
      <c r="D223" s="278" t="str">
        <f t="shared" si="3"/>
        <v>Increasing</v>
      </c>
      <c r="E223" s="278" t="s">
        <v>7694</v>
      </c>
      <c r="F223" s="278">
        <v>3.3</v>
      </c>
      <c r="G223" s="278">
        <v>3.3</v>
      </c>
      <c r="H223" s="278">
        <v>3.6</v>
      </c>
      <c r="I223" s="278">
        <v>3.6</v>
      </c>
      <c r="J223" s="278">
        <v>3.6</v>
      </c>
      <c r="K223" s="278">
        <v>3.6</v>
      </c>
      <c r="L223" s="278">
        <v>3.6</v>
      </c>
      <c r="M223" s="278">
        <v>3.6</v>
      </c>
      <c r="N223" s="278">
        <v>3.5</v>
      </c>
      <c r="O223" s="278">
        <v>3.5</v>
      </c>
      <c r="P223" s="278">
        <v>3.5</v>
      </c>
      <c r="Q223" s="278">
        <v>3.5</v>
      </c>
      <c r="R223" s="278">
        <v>3.5</v>
      </c>
      <c r="S223" s="278">
        <v>3.5</v>
      </c>
      <c r="T223" s="278">
        <v>3.5</v>
      </c>
      <c r="U223" s="278">
        <v>3.5</v>
      </c>
      <c r="V223" s="278">
        <v>3.5</v>
      </c>
      <c r="W223" s="278">
        <v>3.5</v>
      </c>
      <c r="X223" s="278">
        <v>3.5</v>
      </c>
      <c r="Y223" s="278">
        <v>3.5</v>
      </c>
      <c r="Z223" s="278">
        <v>3.5</v>
      </c>
      <c r="AA223" s="278">
        <v>3.5</v>
      </c>
      <c r="AB223" s="278">
        <v>3.5</v>
      </c>
      <c r="AC223" s="278">
        <v>3.5</v>
      </c>
      <c r="AD223" s="278">
        <v>3.5</v>
      </c>
      <c r="AE223" s="278">
        <v>3.5</v>
      </c>
      <c r="AF223" s="278">
        <v>3.5</v>
      </c>
      <c r="AG223" s="278">
        <v>3.5</v>
      </c>
      <c r="AH223" s="278">
        <v>3.5</v>
      </c>
      <c r="AI223" s="278">
        <v>3.6</v>
      </c>
      <c r="AJ223" s="278">
        <v>3.6</v>
      </c>
      <c r="AK223" s="278">
        <v>3.6</v>
      </c>
      <c r="AL223" s="278">
        <v>3.7</v>
      </c>
      <c r="AM223" s="278">
        <v>3.7</v>
      </c>
      <c r="AN223" s="278">
        <v>3.7</v>
      </c>
      <c r="AO223" s="278">
        <f>_xlfn.IFNA(VLOOKUP(C223,'INFORM Severity - hidden'!$C$5:$G$155,5,FALSE),"-")</f>
        <v>3.7</v>
      </c>
    </row>
    <row r="224" spans="1:41" x14ac:dyDescent="0.25">
      <c r="A224"/>
      <c r="B224"/>
      <c r="C224" t="s">
        <v>7781</v>
      </c>
      <c r="D224" s="278" t="str">
        <f t="shared" si="3"/>
        <v>-</v>
      </c>
      <c r="E224" s="278" t="s">
        <v>7694</v>
      </c>
      <c r="F224" s="278" t="s">
        <v>7694</v>
      </c>
      <c r="G224" s="278" t="s">
        <v>7694</v>
      </c>
      <c r="H224" s="278" t="s">
        <v>7694</v>
      </c>
      <c r="I224" s="278" t="s">
        <v>7694</v>
      </c>
      <c r="J224" s="278" t="s">
        <v>7694</v>
      </c>
      <c r="K224" s="278" t="s">
        <v>7694</v>
      </c>
      <c r="L224" s="278" t="s">
        <v>7694</v>
      </c>
      <c r="M224" s="278" t="s">
        <v>7694</v>
      </c>
      <c r="N224" s="278" t="s">
        <v>7694</v>
      </c>
      <c r="O224" s="278" t="s">
        <v>7694</v>
      </c>
      <c r="P224" s="278" t="s">
        <v>7694</v>
      </c>
      <c r="Q224" s="278" t="s">
        <v>7694</v>
      </c>
      <c r="R224" s="278" t="s">
        <v>7694</v>
      </c>
      <c r="S224" s="278" t="s">
        <v>7694</v>
      </c>
      <c r="T224" s="278" t="s">
        <v>7694</v>
      </c>
      <c r="U224" s="278" t="s">
        <v>7694</v>
      </c>
      <c r="V224" s="278" t="s">
        <v>7694</v>
      </c>
      <c r="W224" s="278" t="s">
        <v>7694</v>
      </c>
      <c r="X224" s="278" t="s">
        <v>7694</v>
      </c>
      <c r="Y224" s="278" t="s">
        <v>7694</v>
      </c>
      <c r="Z224" s="278" t="s">
        <v>7694</v>
      </c>
      <c r="AA224" s="278" t="s">
        <v>7694</v>
      </c>
      <c r="AB224" s="278" t="s">
        <v>7694</v>
      </c>
      <c r="AC224" s="278" t="s">
        <v>7694</v>
      </c>
      <c r="AD224" s="278" t="s">
        <v>7694</v>
      </c>
      <c r="AE224" s="278" t="s">
        <v>7694</v>
      </c>
      <c r="AF224" s="278">
        <v>1.5</v>
      </c>
      <c r="AG224" s="278">
        <v>1.5</v>
      </c>
      <c r="AH224" s="278">
        <v>1.6</v>
      </c>
      <c r="AI224" s="278">
        <v>1.6</v>
      </c>
      <c r="AJ224" s="278">
        <v>1.6</v>
      </c>
      <c r="AK224" s="278" t="s">
        <v>7694</v>
      </c>
      <c r="AL224" s="278" t="s">
        <v>7694</v>
      </c>
      <c r="AM224" s="278" t="s">
        <v>7694</v>
      </c>
      <c r="AN224" s="278" t="s">
        <v>7694</v>
      </c>
      <c r="AO224" s="278" t="str">
        <f>_xlfn.IFNA(VLOOKUP(C224,'INFORM Severity - hidden'!$C$5:$G$155,5,FALSE),"-")</f>
        <v>-</v>
      </c>
    </row>
    <row r="225" spans="1:41" x14ac:dyDescent="0.25">
      <c r="A225" t="s">
        <v>103</v>
      </c>
      <c r="B225" t="s">
        <v>101</v>
      </c>
      <c r="C225" t="s">
        <v>102</v>
      </c>
      <c r="D225" s="278" t="str">
        <f t="shared" si="3"/>
        <v>Stable</v>
      </c>
      <c r="E225" s="278">
        <v>4.2</v>
      </c>
      <c r="F225" s="278">
        <v>4.2</v>
      </c>
      <c r="G225" s="278">
        <v>4.2</v>
      </c>
      <c r="H225" s="278">
        <v>3.9</v>
      </c>
      <c r="I225" s="278">
        <v>3.9</v>
      </c>
      <c r="J225" s="278">
        <v>4</v>
      </c>
      <c r="K225" s="278">
        <v>4</v>
      </c>
      <c r="L225" s="278">
        <v>4</v>
      </c>
      <c r="M225" s="278">
        <v>4</v>
      </c>
      <c r="N225" s="278">
        <v>4</v>
      </c>
      <c r="O225" s="278">
        <v>4</v>
      </c>
      <c r="P225" s="278">
        <v>4</v>
      </c>
      <c r="Q225" s="278">
        <v>4</v>
      </c>
      <c r="R225" s="278">
        <v>4.0999999999999996</v>
      </c>
      <c r="S225" s="278">
        <v>4.0999999999999996</v>
      </c>
      <c r="T225" s="278">
        <v>4.0999999999999996</v>
      </c>
      <c r="U225" s="278">
        <v>4.0999999999999996</v>
      </c>
      <c r="V225" s="278">
        <v>4.0999999999999996</v>
      </c>
      <c r="W225" s="278">
        <v>4.0999999999999996</v>
      </c>
      <c r="X225" s="278">
        <v>4.0999999999999996</v>
      </c>
      <c r="Y225" s="278">
        <v>4.0999999999999996</v>
      </c>
      <c r="Z225" s="278">
        <v>4.0999999999999996</v>
      </c>
      <c r="AA225" s="278">
        <v>4</v>
      </c>
      <c r="AB225" s="278">
        <v>4</v>
      </c>
      <c r="AC225" s="278">
        <v>4</v>
      </c>
      <c r="AD225" s="278">
        <v>4</v>
      </c>
      <c r="AE225" s="278">
        <v>4</v>
      </c>
      <c r="AF225" s="278">
        <v>4</v>
      </c>
      <c r="AG225" s="278">
        <v>4</v>
      </c>
      <c r="AH225" s="278">
        <v>4.0999999999999996</v>
      </c>
      <c r="AI225" s="278">
        <v>4.2</v>
      </c>
      <c r="AJ225" s="278">
        <v>4.2</v>
      </c>
      <c r="AK225" s="278">
        <v>4.2</v>
      </c>
      <c r="AL225" s="278">
        <v>4.2</v>
      </c>
      <c r="AM225" s="278">
        <v>4.2</v>
      </c>
      <c r="AN225" s="278">
        <v>4.2</v>
      </c>
      <c r="AO225" s="278">
        <f>_xlfn.IFNA(VLOOKUP(C225,'INFORM Severity - hidden'!$C$5:$G$155,5,FALSE),"-")</f>
        <v>4.2</v>
      </c>
    </row>
    <row r="226" spans="1:41" x14ac:dyDescent="0.25">
      <c r="A226"/>
      <c r="B226"/>
      <c r="C226" t="s">
        <v>7782</v>
      </c>
      <c r="D226" s="278" t="str">
        <f t="shared" si="3"/>
        <v>-</v>
      </c>
      <c r="E226" s="278" t="s">
        <v>7694</v>
      </c>
      <c r="F226" s="278" t="s">
        <v>7694</v>
      </c>
      <c r="G226" s="278" t="s">
        <v>7694</v>
      </c>
      <c r="H226" s="278" t="s">
        <v>7694</v>
      </c>
      <c r="I226" s="278" t="s">
        <v>7694</v>
      </c>
      <c r="J226" s="278" t="s">
        <v>7694</v>
      </c>
      <c r="K226" s="278" t="s">
        <v>7694</v>
      </c>
      <c r="L226" s="278" t="s">
        <v>7694</v>
      </c>
      <c r="M226" s="278" t="s">
        <v>7694</v>
      </c>
      <c r="N226" s="278" t="s">
        <v>7694</v>
      </c>
      <c r="O226" s="278" t="s">
        <v>7694</v>
      </c>
      <c r="P226" s="278" t="s">
        <v>7694</v>
      </c>
      <c r="Q226" s="278" t="s">
        <v>7694</v>
      </c>
      <c r="R226" s="278" t="s">
        <v>7694</v>
      </c>
      <c r="S226" s="278" t="s">
        <v>7694</v>
      </c>
      <c r="T226" s="278" t="s">
        <v>7694</v>
      </c>
      <c r="U226" s="278" t="s">
        <v>7694</v>
      </c>
      <c r="V226" s="278" t="s">
        <v>7694</v>
      </c>
      <c r="W226" s="278" t="s">
        <v>7694</v>
      </c>
      <c r="X226" s="278" t="s">
        <v>7694</v>
      </c>
      <c r="Y226" s="278" t="s">
        <v>7694</v>
      </c>
      <c r="Z226" s="278" t="s">
        <v>7694</v>
      </c>
      <c r="AA226" s="278">
        <v>2.4</v>
      </c>
      <c r="AB226" s="278">
        <v>2.4</v>
      </c>
      <c r="AC226" s="278">
        <v>2.4</v>
      </c>
      <c r="AD226" s="278">
        <v>2.9</v>
      </c>
      <c r="AE226" s="278">
        <v>2.9</v>
      </c>
      <c r="AF226" s="278">
        <v>2.9</v>
      </c>
      <c r="AG226" s="278" t="s">
        <v>7694</v>
      </c>
      <c r="AH226" s="278" t="s">
        <v>7694</v>
      </c>
      <c r="AI226" s="278" t="s">
        <v>7694</v>
      </c>
      <c r="AJ226" s="278" t="s">
        <v>7694</v>
      </c>
      <c r="AK226" s="278" t="s">
        <v>7694</v>
      </c>
      <c r="AL226" s="278" t="s">
        <v>7694</v>
      </c>
      <c r="AM226" s="278" t="s">
        <v>7694</v>
      </c>
      <c r="AN226" s="278" t="s">
        <v>7694</v>
      </c>
      <c r="AO226" s="278" t="str">
        <f>_xlfn.IFNA(VLOOKUP(C226,'INFORM Severity - hidden'!$C$5:$G$155,5,FALSE),"-")</f>
        <v>-</v>
      </c>
    </row>
    <row r="227" spans="1:41" x14ac:dyDescent="0.25">
      <c r="A227"/>
      <c r="B227"/>
      <c r="C227" t="s">
        <v>7783</v>
      </c>
      <c r="D227" s="278" t="str">
        <f t="shared" si="3"/>
        <v>-</v>
      </c>
      <c r="E227" s="278" t="s">
        <v>7694</v>
      </c>
      <c r="F227" s="278" t="s">
        <v>7694</v>
      </c>
      <c r="G227" s="278" t="s">
        <v>7694</v>
      </c>
      <c r="H227" s="278" t="s">
        <v>7694</v>
      </c>
      <c r="I227" s="278" t="s">
        <v>7694</v>
      </c>
      <c r="J227" s="278" t="s">
        <v>7694</v>
      </c>
      <c r="K227" s="278" t="s">
        <v>7694</v>
      </c>
      <c r="L227" s="278" t="s">
        <v>7694</v>
      </c>
      <c r="M227" s="278" t="s">
        <v>7694</v>
      </c>
      <c r="N227" s="278" t="s">
        <v>7694</v>
      </c>
      <c r="O227" s="278" t="s">
        <v>7694</v>
      </c>
      <c r="P227" s="278" t="s">
        <v>7694</v>
      </c>
      <c r="Q227" s="278" t="s">
        <v>7694</v>
      </c>
      <c r="R227" s="278" t="s">
        <v>7694</v>
      </c>
      <c r="S227" s="278" t="s">
        <v>7694</v>
      </c>
      <c r="T227" s="278">
        <v>1.9</v>
      </c>
      <c r="U227" s="278">
        <v>1.9</v>
      </c>
      <c r="V227" s="278">
        <v>2</v>
      </c>
      <c r="W227" s="278">
        <v>2</v>
      </c>
      <c r="X227" s="278">
        <v>2</v>
      </c>
      <c r="Y227" s="278">
        <v>2</v>
      </c>
      <c r="Z227" s="278">
        <v>2</v>
      </c>
      <c r="AA227" s="278">
        <v>2</v>
      </c>
      <c r="AB227" s="278">
        <v>2</v>
      </c>
      <c r="AC227" s="278">
        <v>2</v>
      </c>
      <c r="AD227" s="278">
        <v>2</v>
      </c>
      <c r="AE227" s="278">
        <v>2</v>
      </c>
      <c r="AF227" s="278">
        <v>2</v>
      </c>
      <c r="AG227" s="278" t="s">
        <v>7694</v>
      </c>
      <c r="AH227" s="278" t="s">
        <v>7694</v>
      </c>
      <c r="AI227" s="278" t="s">
        <v>7694</v>
      </c>
      <c r="AJ227" s="278" t="s">
        <v>7694</v>
      </c>
      <c r="AK227" s="278" t="s">
        <v>7694</v>
      </c>
      <c r="AL227" s="278" t="s">
        <v>7694</v>
      </c>
      <c r="AM227" s="278" t="s">
        <v>7694</v>
      </c>
      <c r="AN227" s="278" t="s">
        <v>7694</v>
      </c>
      <c r="AO227" s="278" t="str">
        <f>_xlfn.IFNA(VLOOKUP(C227,'INFORM Severity - hidden'!$C$5:$G$155,5,FALSE),"-")</f>
        <v>-</v>
      </c>
    </row>
    <row r="228" spans="1:41" x14ac:dyDescent="0.25">
      <c r="A228"/>
      <c r="B228"/>
      <c r="C228" t="s">
        <v>7784</v>
      </c>
      <c r="D228" s="278" t="str">
        <f t="shared" si="3"/>
        <v>-</v>
      </c>
      <c r="E228" s="278" t="s">
        <v>7694</v>
      </c>
      <c r="F228" s="278">
        <v>1.5</v>
      </c>
      <c r="G228" s="278" t="s">
        <v>7694</v>
      </c>
      <c r="H228" s="278" t="s">
        <v>7694</v>
      </c>
      <c r="I228" s="278" t="s">
        <v>7694</v>
      </c>
      <c r="J228" s="278" t="s">
        <v>7694</v>
      </c>
      <c r="K228" s="278" t="s">
        <v>7694</v>
      </c>
      <c r="L228" s="278" t="s">
        <v>7694</v>
      </c>
      <c r="M228" s="278" t="s">
        <v>7694</v>
      </c>
      <c r="N228" s="278" t="s">
        <v>7694</v>
      </c>
      <c r="O228" s="278" t="s">
        <v>7694</v>
      </c>
      <c r="P228" s="278" t="s">
        <v>7694</v>
      </c>
      <c r="Q228" s="278" t="s">
        <v>7694</v>
      </c>
      <c r="R228" s="278" t="s">
        <v>7694</v>
      </c>
      <c r="S228" s="278" t="s">
        <v>7694</v>
      </c>
      <c r="T228" s="278" t="s">
        <v>7694</v>
      </c>
      <c r="U228" s="278" t="s">
        <v>7694</v>
      </c>
      <c r="V228" s="278" t="s">
        <v>7694</v>
      </c>
      <c r="W228" s="278" t="s">
        <v>7694</v>
      </c>
      <c r="X228" s="278" t="s">
        <v>7694</v>
      </c>
      <c r="Y228" s="278" t="s">
        <v>7694</v>
      </c>
      <c r="Z228" s="278" t="s">
        <v>7694</v>
      </c>
      <c r="AA228" s="278" t="s">
        <v>7694</v>
      </c>
      <c r="AB228" s="278" t="s">
        <v>7694</v>
      </c>
      <c r="AC228" s="278" t="s">
        <v>7694</v>
      </c>
      <c r="AD228" s="278" t="s">
        <v>7694</v>
      </c>
      <c r="AE228" s="278" t="s">
        <v>7694</v>
      </c>
      <c r="AF228" s="278" t="s">
        <v>7694</v>
      </c>
      <c r="AG228" s="278" t="s">
        <v>7694</v>
      </c>
      <c r="AH228" s="278" t="s">
        <v>7694</v>
      </c>
      <c r="AI228" s="278" t="s">
        <v>7694</v>
      </c>
      <c r="AJ228" s="278" t="s">
        <v>7694</v>
      </c>
      <c r="AK228" s="278" t="s">
        <v>7694</v>
      </c>
      <c r="AL228" s="278" t="s">
        <v>7694</v>
      </c>
      <c r="AM228" s="278" t="s">
        <v>7694</v>
      </c>
      <c r="AN228" s="278" t="s">
        <v>7694</v>
      </c>
      <c r="AO228" s="278" t="str">
        <f>_xlfn.IFNA(VLOOKUP(C228,'INFORM Severity - hidden'!$C$5:$G$155,5,FALSE),"-")</f>
        <v>-</v>
      </c>
    </row>
    <row r="229" spans="1:41" x14ac:dyDescent="0.25">
      <c r="A229"/>
      <c r="B229"/>
      <c r="C229" t="s">
        <v>7785</v>
      </c>
      <c r="D229" s="278" t="str">
        <f t="shared" si="3"/>
        <v>-</v>
      </c>
      <c r="E229" s="278" t="s">
        <v>7694</v>
      </c>
      <c r="F229" s="278">
        <v>1.3</v>
      </c>
      <c r="G229" s="278" t="s">
        <v>7694</v>
      </c>
      <c r="H229" s="278" t="s">
        <v>7694</v>
      </c>
      <c r="I229" s="278" t="s">
        <v>7694</v>
      </c>
      <c r="J229" s="278" t="s">
        <v>7694</v>
      </c>
      <c r="K229" s="278" t="s">
        <v>7694</v>
      </c>
      <c r="L229" s="278" t="s">
        <v>7694</v>
      </c>
      <c r="M229" s="278" t="s">
        <v>7694</v>
      </c>
      <c r="N229" s="278" t="s">
        <v>7694</v>
      </c>
      <c r="O229" s="278" t="s">
        <v>7694</v>
      </c>
      <c r="P229" s="278" t="s">
        <v>7694</v>
      </c>
      <c r="Q229" s="278" t="s">
        <v>7694</v>
      </c>
      <c r="R229" s="278" t="s">
        <v>7694</v>
      </c>
      <c r="S229" s="278" t="s">
        <v>7694</v>
      </c>
      <c r="T229" s="278" t="s">
        <v>7694</v>
      </c>
      <c r="U229" s="278" t="s">
        <v>7694</v>
      </c>
      <c r="V229" s="278" t="s">
        <v>7694</v>
      </c>
      <c r="W229" s="278" t="s">
        <v>7694</v>
      </c>
      <c r="X229" s="278" t="s">
        <v>7694</v>
      </c>
      <c r="Y229" s="278" t="s">
        <v>7694</v>
      </c>
      <c r="Z229" s="278" t="s">
        <v>7694</v>
      </c>
      <c r="AA229" s="278" t="s">
        <v>7694</v>
      </c>
      <c r="AB229" s="278" t="s">
        <v>7694</v>
      </c>
      <c r="AC229" s="278" t="s">
        <v>7694</v>
      </c>
      <c r="AD229" s="278" t="s">
        <v>7694</v>
      </c>
      <c r="AE229" s="278" t="s">
        <v>7694</v>
      </c>
      <c r="AF229" s="278" t="s">
        <v>7694</v>
      </c>
      <c r="AG229" s="278" t="s">
        <v>7694</v>
      </c>
      <c r="AH229" s="278" t="s">
        <v>7694</v>
      </c>
      <c r="AI229" s="278" t="s">
        <v>7694</v>
      </c>
      <c r="AJ229" s="278" t="s">
        <v>7694</v>
      </c>
      <c r="AK229" s="278" t="s">
        <v>7694</v>
      </c>
      <c r="AL229" s="278" t="s">
        <v>7694</v>
      </c>
      <c r="AM229" s="278" t="s">
        <v>7694</v>
      </c>
      <c r="AN229" s="278" t="s">
        <v>7694</v>
      </c>
      <c r="AO229" s="278" t="str">
        <f>_xlfn.IFNA(VLOOKUP(C229,'INFORM Severity - hidden'!$C$5:$G$155,5,FALSE),"-")</f>
        <v>-</v>
      </c>
    </row>
    <row r="230" spans="1:41" x14ac:dyDescent="0.25">
      <c r="A230" t="s">
        <v>93</v>
      </c>
      <c r="B230" t="s">
        <v>91</v>
      </c>
      <c r="C230" t="s">
        <v>92</v>
      </c>
      <c r="D230" s="278" t="str">
        <f t="shared" si="3"/>
        <v>Decreasing</v>
      </c>
      <c r="E230" s="278">
        <v>4.2</v>
      </c>
      <c r="F230" s="278">
        <v>4.3</v>
      </c>
      <c r="G230" s="278">
        <v>4.3</v>
      </c>
      <c r="H230" s="278">
        <v>4.7</v>
      </c>
      <c r="I230" s="278">
        <v>4.7</v>
      </c>
      <c r="J230" s="278">
        <v>4.7</v>
      </c>
      <c r="K230" s="278">
        <v>4.7</v>
      </c>
      <c r="L230" s="278">
        <v>4.7</v>
      </c>
      <c r="M230" s="278">
        <v>4.7</v>
      </c>
      <c r="N230" s="278">
        <v>4.7</v>
      </c>
      <c r="O230" s="278">
        <v>4.7</v>
      </c>
      <c r="P230" s="278">
        <v>4.7</v>
      </c>
      <c r="Q230" s="278">
        <v>4.7</v>
      </c>
      <c r="R230" s="278">
        <v>4.7</v>
      </c>
      <c r="S230" s="278">
        <v>4.7</v>
      </c>
      <c r="T230" s="278">
        <v>4.7</v>
      </c>
      <c r="U230" s="278">
        <v>4.7</v>
      </c>
      <c r="V230" s="278">
        <v>4.7</v>
      </c>
      <c r="W230" s="278">
        <v>4.7</v>
      </c>
      <c r="X230" s="278">
        <v>4.7</v>
      </c>
      <c r="Y230" s="278">
        <v>4.5999999999999996</v>
      </c>
      <c r="Z230" s="278">
        <v>4.5999999999999996</v>
      </c>
      <c r="AA230" s="278">
        <v>4.5999999999999996</v>
      </c>
      <c r="AB230" s="278">
        <v>4.5999999999999996</v>
      </c>
      <c r="AC230" s="278">
        <v>4.5999999999999996</v>
      </c>
      <c r="AD230" s="278">
        <v>4.5999999999999996</v>
      </c>
      <c r="AE230" s="278">
        <v>4.5999999999999996</v>
      </c>
      <c r="AF230" s="278">
        <v>4.5999999999999996</v>
      </c>
      <c r="AG230" s="278">
        <v>4.9000000000000004</v>
      </c>
      <c r="AH230" s="278">
        <v>4.9000000000000004</v>
      </c>
      <c r="AI230" s="278">
        <v>5</v>
      </c>
      <c r="AJ230" s="278">
        <v>5</v>
      </c>
      <c r="AK230" s="278">
        <v>4.9000000000000004</v>
      </c>
      <c r="AL230" s="278">
        <v>4.8</v>
      </c>
      <c r="AM230" s="278">
        <v>4.8</v>
      </c>
      <c r="AN230" s="278">
        <v>4.8</v>
      </c>
      <c r="AO230" s="278">
        <f>_xlfn.IFNA(VLOOKUP(C230,'INFORM Severity - hidden'!$C$5:$G$155,5,FALSE),"-")</f>
        <v>4.8</v>
      </c>
    </row>
    <row r="231" spans="1:41" x14ac:dyDescent="0.25">
      <c r="A231" t="s">
        <v>93</v>
      </c>
      <c r="B231" t="s">
        <v>884</v>
      </c>
      <c r="C231" t="s">
        <v>885</v>
      </c>
      <c r="D231" s="278" t="str">
        <f t="shared" si="3"/>
        <v>Increasing</v>
      </c>
      <c r="E231" s="278" t="s">
        <v>7694</v>
      </c>
      <c r="F231" s="278">
        <v>2.8</v>
      </c>
      <c r="G231" s="278">
        <v>2.8</v>
      </c>
      <c r="H231" s="278">
        <v>3</v>
      </c>
      <c r="I231" s="278">
        <v>3</v>
      </c>
      <c r="J231" s="278">
        <v>3</v>
      </c>
      <c r="K231" s="278">
        <v>3</v>
      </c>
      <c r="L231" s="278">
        <v>3</v>
      </c>
      <c r="M231" s="278">
        <v>2.9</v>
      </c>
      <c r="N231" s="278">
        <v>2.9</v>
      </c>
      <c r="O231" s="278">
        <v>3</v>
      </c>
      <c r="P231" s="278">
        <v>3</v>
      </c>
      <c r="Q231" s="278">
        <v>3</v>
      </c>
      <c r="R231" s="278">
        <v>2.9</v>
      </c>
      <c r="S231" s="278">
        <v>2.9</v>
      </c>
      <c r="T231" s="278">
        <v>2.9</v>
      </c>
      <c r="U231" s="278">
        <v>2.9</v>
      </c>
      <c r="V231" s="278">
        <v>2.6</v>
      </c>
      <c r="W231" s="278">
        <v>2.6</v>
      </c>
      <c r="X231" s="278">
        <v>2.6</v>
      </c>
      <c r="Y231" s="278">
        <v>2.6</v>
      </c>
      <c r="Z231" s="278">
        <v>2.6</v>
      </c>
      <c r="AA231" s="278">
        <v>2.9</v>
      </c>
      <c r="AB231" s="278">
        <v>2.9</v>
      </c>
      <c r="AC231" s="278">
        <v>2.9</v>
      </c>
      <c r="AD231" s="278">
        <v>2.9</v>
      </c>
      <c r="AE231" s="278">
        <v>2.9</v>
      </c>
      <c r="AF231" s="278">
        <v>2.9</v>
      </c>
      <c r="AG231" s="278">
        <v>2.5</v>
      </c>
      <c r="AH231" s="278">
        <v>2.4</v>
      </c>
      <c r="AI231" s="278">
        <v>2.7</v>
      </c>
      <c r="AJ231" s="278">
        <v>2.7</v>
      </c>
      <c r="AK231" s="278">
        <v>4.5999999999999996</v>
      </c>
      <c r="AL231" s="278">
        <v>4.5999999999999996</v>
      </c>
      <c r="AM231" s="278">
        <v>4.5999999999999996</v>
      </c>
      <c r="AN231" s="278">
        <v>4.5999999999999996</v>
      </c>
      <c r="AO231" s="278">
        <f>_xlfn.IFNA(VLOOKUP(C231,'INFORM Severity - hidden'!$C$5:$G$155,5,FALSE),"-")</f>
        <v>4.5999999999999996</v>
      </c>
    </row>
    <row r="232" spans="1:41" x14ac:dyDescent="0.25">
      <c r="A232" t="s">
        <v>413</v>
      </c>
      <c r="B232" t="s">
        <v>411</v>
      </c>
      <c r="C232" t="s">
        <v>412</v>
      </c>
      <c r="D232" s="278" t="str">
        <f t="shared" si="3"/>
        <v>Stable</v>
      </c>
      <c r="E232" s="278" t="s">
        <v>7694</v>
      </c>
      <c r="F232" s="278">
        <v>2.7</v>
      </c>
      <c r="G232" s="278">
        <v>2.7</v>
      </c>
      <c r="H232" s="278">
        <v>2.7</v>
      </c>
      <c r="I232" s="278">
        <v>2.7</v>
      </c>
      <c r="J232" s="278">
        <v>2.7</v>
      </c>
      <c r="K232" s="278">
        <v>2.7</v>
      </c>
      <c r="L232" s="278">
        <v>2.7</v>
      </c>
      <c r="M232" s="278">
        <v>2.7</v>
      </c>
      <c r="N232" s="278">
        <v>2.7</v>
      </c>
      <c r="O232" s="278">
        <v>2.7</v>
      </c>
      <c r="P232" s="278">
        <v>2.7</v>
      </c>
      <c r="Q232" s="278">
        <v>2.7</v>
      </c>
      <c r="R232" s="278">
        <v>2.7</v>
      </c>
      <c r="S232" s="278">
        <v>2.7</v>
      </c>
      <c r="T232" s="278">
        <v>2.7</v>
      </c>
      <c r="U232" s="278">
        <v>2.7</v>
      </c>
      <c r="V232" s="278">
        <v>2.8</v>
      </c>
      <c r="W232" s="278">
        <v>2.8</v>
      </c>
      <c r="X232" s="278">
        <v>2.8</v>
      </c>
      <c r="Y232" s="278">
        <v>2.8</v>
      </c>
      <c r="Z232" s="278">
        <v>2.7</v>
      </c>
      <c r="AA232" s="278">
        <v>2.7</v>
      </c>
      <c r="AB232" s="278">
        <v>2.7</v>
      </c>
      <c r="AC232" s="278">
        <v>2.7</v>
      </c>
      <c r="AD232" s="278">
        <v>2.7</v>
      </c>
      <c r="AE232" s="278">
        <v>2.7</v>
      </c>
      <c r="AF232" s="278">
        <v>2.7</v>
      </c>
      <c r="AG232" s="278">
        <v>2.7</v>
      </c>
      <c r="AH232" s="278">
        <v>2.8</v>
      </c>
      <c r="AI232" s="278">
        <v>2.9</v>
      </c>
      <c r="AJ232" s="278">
        <v>2.9</v>
      </c>
      <c r="AK232" s="278">
        <v>2.9</v>
      </c>
      <c r="AL232" s="278">
        <v>2.8</v>
      </c>
      <c r="AM232" s="278">
        <v>2.9</v>
      </c>
      <c r="AN232" s="278">
        <v>2.9</v>
      </c>
      <c r="AO232" s="278">
        <f>_xlfn.IFNA(VLOOKUP(C232,'INFORM Severity - hidden'!$C$5:$G$155,5,FALSE),"-")</f>
        <v>2.9</v>
      </c>
    </row>
    <row r="233" spans="1:41" x14ac:dyDescent="0.25">
      <c r="A233" t="s">
        <v>182</v>
      </c>
      <c r="B233" t="s">
        <v>180</v>
      </c>
      <c r="C233" t="s">
        <v>181</v>
      </c>
      <c r="D233" s="278" t="str">
        <f t="shared" si="3"/>
        <v>Increasing</v>
      </c>
      <c r="E233" s="278" t="s">
        <v>7694</v>
      </c>
      <c r="F233" s="278">
        <v>3.6</v>
      </c>
      <c r="G233" s="278">
        <v>3.8</v>
      </c>
      <c r="H233" s="278">
        <v>3.9</v>
      </c>
      <c r="I233" s="278">
        <v>3.9</v>
      </c>
      <c r="J233" s="278">
        <v>3.9</v>
      </c>
      <c r="K233" s="278">
        <v>3.9</v>
      </c>
      <c r="L233" s="278">
        <v>3.9</v>
      </c>
      <c r="M233" s="278">
        <v>3.9</v>
      </c>
      <c r="N233" s="278">
        <v>3.7</v>
      </c>
      <c r="O233" s="278">
        <v>3.7</v>
      </c>
      <c r="P233" s="278">
        <v>3.7</v>
      </c>
      <c r="Q233" s="278">
        <v>3.8</v>
      </c>
      <c r="R233" s="278">
        <v>3.8</v>
      </c>
      <c r="S233" s="278">
        <v>3.8</v>
      </c>
      <c r="T233" s="278">
        <v>3.7</v>
      </c>
      <c r="U233" s="278">
        <v>3.7</v>
      </c>
      <c r="V233" s="278">
        <v>3.7</v>
      </c>
      <c r="W233" s="278">
        <v>3.7</v>
      </c>
      <c r="X233" s="278">
        <v>3.7</v>
      </c>
      <c r="Y233" s="278">
        <v>3.7</v>
      </c>
      <c r="Z233" s="278">
        <v>3.5</v>
      </c>
      <c r="AA233" s="278">
        <v>3.5</v>
      </c>
      <c r="AB233" s="278">
        <v>3.5</v>
      </c>
      <c r="AC233" s="278">
        <v>3.5</v>
      </c>
      <c r="AD233" s="278">
        <v>3.5</v>
      </c>
      <c r="AE233" s="278">
        <v>3.5</v>
      </c>
      <c r="AF233" s="278">
        <v>3.5</v>
      </c>
      <c r="AG233" s="278">
        <v>3.5</v>
      </c>
      <c r="AH233" s="278">
        <v>3.5</v>
      </c>
      <c r="AI233" s="278">
        <v>3.5</v>
      </c>
      <c r="AJ233" s="278">
        <v>3.5</v>
      </c>
      <c r="AK233" s="278">
        <v>3.5</v>
      </c>
      <c r="AL233" s="278">
        <v>3.5</v>
      </c>
      <c r="AM233" s="278">
        <v>3.5</v>
      </c>
      <c r="AN233" s="278">
        <v>3.8</v>
      </c>
      <c r="AO233" s="278">
        <f>_xlfn.IFNA(VLOOKUP(C233,'INFORM Severity - hidden'!$C$5:$G$155,5,FALSE),"-")</f>
        <v>3.8</v>
      </c>
    </row>
    <row r="234" spans="1:41" x14ac:dyDescent="0.25">
      <c r="A234"/>
      <c r="B234"/>
      <c r="C234" t="s">
        <v>7786</v>
      </c>
      <c r="D234" s="278" t="str">
        <f t="shared" si="3"/>
        <v>-</v>
      </c>
      <c r="E234" s="278" t="s">
        <v>7694</v>
      </c>
      <c r="F234" s="278" t="s">
        <v>7694</v>
      </c>
      <c r="G234" s="278">
        <v>2.2999999999999998</v>
      </c>
      <c r="H234" s="278">
        <v>3.2</v>
      </c>
      <c r="I234" s="278">
        <v>3.2</v>
      </c>
      <c r="J234" s="278" t="s">
        <v>7694</v>
      </c>
      <c r="K234" s="278" t="s">
        <v>7694</v>
      </c>
      <c r="L234" s="278" t="s">
        <v>7694</v>
      </c>
      <c r="M234" s="278" t="s">
        <v>7694</v>
      </c>
      <c r="N234" s="278" t="s">
        <v>7694</v>
      </c>
      <c r="O234" s="278" t="s">
        <v>7694</v>
      </c>
      <c r="P234" s="278" t="s">
        <v>7694</v>
      </c>
      <c r="Q234" s="278" t="s">
        <v>7694</v>
      </c>
      <c r="R234" s="278" t="s">
        <v>7694</v>
      </c>
      <c r="S234" s="278" t="s">
        <v>7694</v>
      </c>
      <c r="T234" s="278" t="s">
        <v>7694</v>
      </c>
      <c r="U234" s="278" t="s">
        <v>7694</v>
      </c>
      <c r="V234" s="278" t="s">
        <v>7694</v>
      </c>
      <c r="W234" s="278" t="s">
        <v>7694</v>
      </c>
      <c r="X234" s="278" t="s">
        <v>7694</v>
      </c>
      <c r="Y234" s="278" t="s">
        <v>7694</v>
      </c>
      <c r="Z234" s="278" t="s">
        <v>7694</v>
      </c>
      <c r="AA234" s="278" t="s">
        <v>7694</v>
      </c>
      <c r="AB234" s="278" t="s">
        <v>7694</v>
      </c>
      <c r="AC234" s="278" t="s">
        <v>7694</v>
      </c>
      <c r="AD234" s="278" t="s">
        <v>7694</v>
      </c>
      <c r="AE234" s="278" t="s">
        <v>7694</v>
      </c>
      <c r="AF234" s="278" t="s">
        <v>7694</v>
      </c>
      <c r="AG234" s="278" t="s">
        <v>7694</v>
      </c>
      <c r="AH234" s="278" t="s">
        <v>7694</v>
      </c>
      <c r="AI234" s="278" t="s">
        <v>7694</v>
      </c>
      <c r="AJ234" s="278" t="s">
        <v>7694</v>
      </c>
      <c r="AK234" s="278" t="s">
        <v>7694</v>
      </c>
      <c r="AL234" s="278" t="s">
        <v>7694</v>
      </c>
      <c r="AM234" s="278" t="s">
        <v>7694</v>
      </c>
      <c r="AN234" s="278" t="s">
        <v>7694</v>
      </c>
      <c r="AO234" s="278" t="str">
        <f>_xlfn.IFNA(VLOOKUP(C234,'INFORM Severity - hidden'!$C$5:$G$155,5,FALSE),"-")</f>
        <v>-</v>
      </c>
    </row>
    <row r="235" spans="1:41" x14ac:dyDescent="0.25">
      <c r="A235"/>
      <c r="B235"/>
      <c r="C235" t="s">
        <v>7787</v>
      </c>
      <c r="D235" s="278" t="str">
        <f t="shared" si="3"/>
        <v>-</v>
      </c>
      <c r="E235" s="278" t="s">
        <v>7694</v>
      </c>
      <c r="F235" s="278" t="s">
        <v>7694</v>
      </c>
      <c r="G235" s="278" t="s">
        <v>7694</v>
      </c>
      <c r="H235" s="278" t="s">
        <v>7694</v>
      </c>
      <c r="I235" s="278" t="s">
        <v>7694</v>
      </c>
      <c r="J235" s="278" t="s">
        <v>7694</v>
      </c>
      <c r="K235" s="278" t="s">
        <v>7694</v>
      </c>
      <c r="L235" s="278" t="s">
        <v>7694</v>
      </c>
      <c r="M235" s="278" t="s">
        <v>7694</v>
      </c>
      <c r="N235" s="278" t="s">
        <v>7694</v>
      </c>
      <c r="O235" s="278" t="s">
        <v>7694</v>
      </c>
      <c r="P235" s="278" t="s">
        <v>7694</v>
      </c>
      <c r="Q235" s="278" t="s">
        <v>7694</v>
      </c>
      <c r="R235" s="278" t="s">
        <v>7694</v>
      </c>
      <c r="S235" s="278" t="s">
        <v>7694</v>
      </c>
      <c r="T235" s="278" t="s">
        <v>7694</v>
      </c>
      <c r="U235" s="278" t="s">
        <v>7694</v>
      </c>
      <c r="V235" s="278">
        <v>2.6</v>
      </c>
      <c r="W235" s="278">
        <v>2.6</v>
      </c>
      <c r="X235" s="278">
        <v>2.6</v>
      </c>
      <c r="Y235" s="278">
        <v>2.6</v>
      </c>
      <c r="Z235" s="278">
        <v>2.6</v>
      </c>
      <c r="AA235" s="278">
        <v>2.6</v>
      </c>
      <c r="AB235" s="278" t="s">
        <v>7694</v>
      </c>
      <c r="AC235" s="278" t="s">
        <v>7694</v>
      </c>
      <c r="AD235" s="278" t="s">
        <v>7694</v>
      </c>
      <c r="AE235" s="278" t="s">
        <v>7694</v>
      </c>
      <c r="AF235" s="278" t="s">
        <v>7694</v>
      </c>
      <c r="AG235" s="278" t="s">
        <v>7694</v>
      </c>
      <c r="AH235" s="278" t="s">
        <v>7694</v>
      </c>
      <c r="AI235" s="278" t="s">
        <v>7694</v>
      </c>
      <c r="AJ235" s="278" t="s">
        <v>7694</v>
      </c>
      <c r="AK235" s="278" t="s">
        <v>7694</v>
      </c>
      <c r="AL235" s="278" t="s">
        <v>7694</v>
      </c>
      <c r="AM235" s="278" t="s">
        <v>7694</v>
      </c>
      <c r="AN235" s="278" t="s">
        <v>7694</v>
      </c>
      <c r="AO235" s="278" t="str">
        <f>_xlfn.IFNA(VLOOKUP(C235,'INFORM Severity - hidden'!$C$5:$G$155,5,FALSE),"-")</f>
        <v>-</v>
      </c>
    </row>
  </sheetData>
  <conditionalFormatting sqref="D3:D235">
    <cfRule type="cellIs" dxfId="224" priority="1" stopIfTrue="1" operator="equal">
      <formula>"Increasing"</formula>
    </cfRule>
    <cfRule type="cellIs" dxfId="223" priority="2" stopIfTrue="1" operator="equal">
      <formula>"Stable"</formula>
    </cfRule>
    <cfRule type="cellIs" dxfId="222" priority="3" stopIfTrue="1" operator="equal">
      <formula>"Decreasing"</formula>
    </cfRule>
  </conditionalFormatting>
  <conditionalFormatting sqref="E3:E235">
    <cfRule type="cellIs" dxfId="221" priority="4" stopIfTrue="1" operator="equal">
      <formula>"-"</formula>
    </cfRule>
    <cfRule type="cellIs" dxfId="220" priority="5" stopIfTrue="1" operator="greaterThanOrEqual">
      <formula>4</formula>
    </cfRule>
    <cfRule type="cellIs" dxfId="219" priority="6" stopIfTrue="1" operator="between">
      <formula>3</formula>
      <formula>4</formula>
    </cfRule>
    <cfRule type="cellIs" dxfId="218" priority="7" stopIfTrue="1" operator="between">
      <formula>2</formula>
      <formula>3</formula>
    </cfRule>
    <cfRule type="cellIs" dxfId="217" priority="8" stopIfTrue="1" operator="between">
      <formula>1</formula>
      <formula>2</formula>
    </cfRule>
    <cfRule type="cellIs" dxfId="216" priority="9" stopIfTrue="1" operator="between">
      <formula>0.1</formula>
      <formula>1</formula>
    </cfRule>
  </conditionalFormatting>
  <conditionalFormatting sqref="F3:F235">
    <cfRule type="cellIs" dxfId="215" priority="10" stopIfTrue="1" operator="equal">
      <formula>"-"</formula>
    </cfRule>
    <cfRule type="cellIs" dxfId="214" priority="11" stopIfTrue="1" operator="greaterThanOrEqual">
      <formula>4</formula>
    </cfRule>
    <cfRule type="cellIs" dxfId="213" priority="12" stopIfTrue="1" operator="between">
      <formula>3</formula>
      <formula>4</formula>
    </cfRule>
    <cfRule type="cellIs" dxfId="212" priority="13" stopIfTrue="1" operator="between">
      <formula>2</formula>
      <formula>3</formula>
    </cfRule>
    <cfRule type="cellIs" dxfId="211" priority="14" stopIfTrue="1" operator="between">
      <formula>1</formula>
      <formula>2</formula>
    </cfRule>
    <cfRule type="cellIs" dxfId="210" priority="15" stopIfTrue="1" operator="between">
      <formula>0.1</formula>
      <formula>1</formula>
    </cfRule>
  </conditionalFormatting>
  <conditionalFormatting sqref="G3:G235">
    <cfRule type="cellIs" dxfId="209" priority="16" stopIfTrue="1" operator="equal">
      <formula>"-"</formula>
    </cfRule>
    <cfRule type="cellIs" dxfId="208" priority="17" stopIfTrue="1" operator="greaterThanOrEqual">
      <formula>4</formula>
    </cfRule>
    <cfRule type="cellIs" dxfId="207" priority="18" stopIfTrue="1" operator="between">
      <formula>3</formula>
      <formula>4</formula>
    </cfRule>
    <cfRule type="cellIs" dxfId="206" priority="19" stopIfTrue="1" operator="between">
      <formula>2</formula>
      <formula>3</formula>
    </cfRule>
    <cfRule type="cellIs" dxfId="205" priority="20" stopIfTrue="1" operator="between">
      <formula>1</formula>
      <formula>2</formula>
    </cfRule>
    <cfRule type="cellIs" dxfId="204" priority="21" stopIfTrue="1" operator="between">
      <formula>0.1</formula>
      <formula>1</formula>
    </cfRule>
  </conditionalFormatting>
  <conditionalFormatting sqref="H3:H235">
    <cfRule type="cellIs" dxfId="203" priority="22" stopIfTrue="1" operator="equal">
      <formula>"-"</formula>
    </cfRule>
    <cfRule type="cellIs" dxfId="202" priority="23" stopIfTrue="1" operator="greaterThanOrEqual">
      <formula>4</formula>
    </cfRule>
    <cfRule type="cellIs" dxfId="201" priority="24" stopIfTrue="1" operator="between">
      <formula>3</formula>
      <formula>4</formula>
    </cfRule>
    <cfRule type="cellIs" dxfId="200" priority="25" stopIfTrue="1" operator="between">
      <formula>2</formula>
      <formula>3</formula>
    </cfRule>
    <cfRule type="cellIs" dxfId="199" priority="26" stopIfTrue="1" operator="between">
      <formula>1</formula>
      <formula>2</formula>
    </cfRule>
    <cfRule type="cellIs" dxfId="198" priority="27" stopIfTrue="1" operator="between">
      <formula>0.1</formula>
      <formula>1</formula>
    </cfRule>
  </conditionalFormatting>
  <conditionalFormatting sqref="I3:I235">
    <cfRule type="cellIs" dxfId="197" priority="28" stopIfTrue="1" operator="equal">
      <formula>"-"</formula>
    </cfRule>
    <cfRule type="cellIs" dxfId="196" priority="29" stopIfTrue="1" operator="greaterThanOrEqual">
      <formula>4</formula>
    </cfRule>
    <cfRule type="cellIs" dxfId="195" priority="30" stopIfTrue="1" operator="between">
      <formula>3</formula>
      <formula>4</formula>
    </cfRule>
    <cfRule type="cellIs" dxfId="194" priority="31" stopIfTrue="1" operator="between">
      <formula>2</formula>
      <formula>3</formula>
    </cfRule>
    <cfRule type="cellIs" dxfId="193" priority="32" stopIfTrue="1" operator="between">
      <formula>1</formula>
      <formula>2</formula>
    </cfRule>
    <cfRule type="cellIs" dxfId="192" priority="33" stopIfTrue="1" operator="between">
      <formula>0.1</formula>
      <formula>1</formula>
    </cfRule>
  </conditionalFormatting>
  <conditionalFormatting sqref="J3:J235">
    <cfRule type="cellIs" dxfId="191" priority="34" stopIfTrue="1" operator="equal">
      <formula>"-"</formula>
    </cfRule>
    <cfRule type="cellIs" dxfId="190" priority="35" stopIfTrue="1" operator="greaterThanOrEqual">
      <formula>4</formula>
    </cfRule>
    <cfRule type="cellIs" dxfId="189" priority="36" stopIfTrue="1" operator="between">
      <formula>3</formula>
      <formula>4</formula>
    </cfRule>
    <cfRule type="cellIs" dxfId="188" priority="37" stopIfTrue="1" operator="between">
      <formula>2</formula>
      <formula>3</formula>
    </cfRule>
    <cfRule type="cellIs" dxfId="187" priority="38" stopIfTrue="1" operator="between">
      <formula>1</formula>
      <formula>2</formula>
    </cfRule>
    <cfRule type="cellIs" dxfId="186" priority="39" stopIfTrue="1" operator="between">
      <formula>0.1</formula>
      <formula>1</formula>
    </cfRule>
  </conditionalFormatting>
  <conditionalFormatting sqref="K3:K235">
    <cfRule type="cellIs" dxfId="185" priority="40" stopIfTrue="1" operator="equal">
      <formula>"-"</formula>
    </cfRule>
    <cfRule type="cellIs" dxfId="184" priority="41" stopIfTrue="1" operator="greaterThanOrEqual">
      <formula>4</formula>
    </cfRule>
    <cfRule type="cellIs" dxfId="183" priority="42" stopIfTrue="1" operator="between">
      <formula>3</formula>
      <formula>4</formula>
    </cfRule>
    <cfRule type="cellIs" dxfId="182" priority="43" stopIfTrue="1" operator="between">
      <formula>2</formula>
      <formula>3</formula>
    </cfRule>
    <cfRule type="cellIs" dxfId="181" priority="44" stopIfTrue="1" operator="between">
      <formula>1</formula>
      <formula>2</formula>
    </cfRule>
    <cfRule type="cellIs" dxfId="180" priority="45" stopIfTrue="1" operator="between">
      <formula>0.1</formula>
      <formula>1</formula>
    </cfRule>
  </conditionalFormatting>
  <conditionalFormatting sqref="L3:L235">
    <cfRule type="cellIs" dxfId="179" priority="46" stopIfTrue="1" operator="equal">
      <formula>"-"</formula>
    </cfRule>
    <cfRule type="cellIs" dxfId="178" priority="47" stopIfTrue="1" operator="greaterThanOrEqual">
      <formula>4</formula>
    </cfRule>
    <cfRule type="cellIs" dxfId="177" priority="48" stopIfTrue="1" operator="between">
      <formula>3</formula>
      <formula>4</formula>
    </cfRule>
    <cfRule type="cellIs" dxfId="176" priority="49" stopIfTrue="1" operator="between">
      <formula>2</formula>
      <formula>3</formula>
    </cfRule>
    <cfRule type="cellIs" dxfId="175" priority="50" stopIfTrue="1" operator="between">
      <formula>1</formula>
      <formula>2</formula>
    </cfRule>
    <cfRule type="cellIs" dxfId="174" priority="51" stopIfTrue="1" operator="between">
      <formula>0.1</formula>
      <formula>1</formula>
    </cfRule>
  </conditionalFormatting>
  <conditionalFormatting sqref="M3:M235">
    <cfRule type="cellIs" dxfId="173" priority="52" stopIfTrue="1" operator="equal">
      <formula>"-"</formula>
    </cfRule>
    <cfRule type="cellIs" dxfId="172" priority="53" stopIfTrue="1" operator="greaterThanOrEqual">
      <formula>4</formula>
    </cfRule>
    <cfRule type="cellIs" dxfId="171" priority="54" stopIfTrue="1" operator="between">
      <formula>3</formula>
      <formula>4</formula>
    </cfRule>
    <cfRule type="cellIs" dxfId="170" priority="55" stopIfTrue="1" operator="between">
      <formula>2</formula>
      <formula>3</formula>
    </cfRule>
    <cfRule type="cellIs" dxfId="169" priority="56" stopIfTrue="1" operator="between">
      <formula>1</formula>
      <formula>2</formula>
    </cfRule>
    <cfRule type="cellIs" dxfId="168" priority="57" stopIfTrue="1" operator="between">
      <formula>0.1</formula>
      <formula>1</formula>
    </cfRule>
  </conditionalFormatting>
  <conditionalFormatting sqref="N3:N235">
    <cfRule type="cellIs" dxfId="167" priority="58" stopIfTrue="1" operator="equal">
      <formula>"-"</formula>
    </cfRule>
    <cfRule type="cellIs" dxfId="166" priority="59" stopIfTrue="1" operator="greaterThanOrEqual">
      <formula>4</formula>
    </cfRule>
    <cfRule type="cellIs" dxfId="165" priority="60" stopIfTrue="1" operator="between">
      <formula>3</formula>
      <formula>4</formula>
    </cfRule>
    <cfRule type="cellIs" dxfId="164" priority="61" stopIfTrue="1" operator="between">
      <formula>2</formula>
      <formula>3</formula>
    </cfRule>
    <cfRule type="cellIs" dxfId="163" priority="62" stopIfTrue="1" operator="between">
      <formula>1</formula>
      <formula>2</formula>
    </cfRule>
    <cfRule type="cellIs" dxfId="162" priority="63" stopIfTrue="1" operator="between">
      <formula>0.1</formula>
      <formula>1</formula>
    </cfRule>
  </conditionalFormatting>
  <conditionalFormatting sqref="O3:O235">
    <cfRule type="cellIs" dxfId="161" priority="64" stopIfTrue="1" operator="equal">
      <formula>"-"</formula>
    </cfRule>
    <cfRule type="cellIs" dxfId="160" priority="65" stopIfTrue="1" operator="greaterThanOrEqual">
      <formula>4</formula>
    </cfRule>
    <cfRule type="cellIs" dxfId="159" priority="66" stopIfTrue="1" operator="between">
      <formula>3</formula>
      <formula>4</formula>
    </cfRule>
    <cfRule type="cellIs" dxfId="158" priority="67" stopIfTrue="1" operator="between">
      <formula>2</formula>
      <formula>3</formula>
    </cfRule>
    <cfRule type="cellIs" dxfId="157" priority="68" stopIfTrue="1" operator="between">
      <formula>1</formula>
      <formula>2</formula>
    </cfRule>
    <cfRule type="cellIs" dxfId="156" priority="69" stopIfTrue="1" operator="between">
      <formula>0.1</formula>
      <formula>1</formula>
    </cfRule>
  </conditionalFormatting>
  <conditionalFormatting sqref="P3:P235">
    <cfRule type="cellIs" dxfId="155" priority="70" stopIfTrue="1" operator="equal">
      <formula>"-"</formula>
    </cfRule>
    <cfRule type="cellIs" dxfId="154" priority="71" stopIfTrue="1" operator="greaterThanOrEqual">
      <formula>4</formula>
    </cfRule>
    <cfRule type="cellIs" dxfId="153" priority="72" stopIfTrue="1" operator="between">
      <formula>3</formula>
      <formula>4</formula>
    </cfRule>
    <cfRule type="cellIs" dxfId="152" priority="73" stopIfTrue="1" operator="between">
      <formula>2</formula>
      <formula>3</formula>
    </cfRule>
    <cfRule type="cellIs" dxfId="151" priority="74" stopIfTrue="1" operator="between">
      <formula>1</formula>
      <formula>2</formula>
    </cfRule>
    <cfRule type="cellIs" dxfId="150" priority="75" stopIfTrue="1" operator="between">
      <formula>0.1</formula>
      <formula>1</formula>
    </cfRule>
  </conditionalFormatting>
  <conditionalFormatting sqref="Q3:Q235">
    <cfRule type="cellIs" dxfId="149" priority="76" stopIfTrue="1" operator="equal">
      <formula>"-"</formula>
    </cfRule>
    <cfRule type="cellIs" dxfId="148" priority="77" stopIfTrue="1" operator="greaterThanOrEqual">
      <formula>4</formula>
    </cfRule>
    <cfRule type="cellIs" dxfId="147" priority="78" stopIfTrue="1" operator="between">
      <formula>3</formula>
      <formula>4</formula>
    </cfRule>
    <cfRule type="cellIs" dxfId="146" priority="79" stopIfTrue="1" operator="between">
      <formula>2</formula>
      <formula>3</formula>
    </cfRule>
    <cfRule type="cellIs" dxfId="145" priority="80" stopIfTrue="1" operator="between">
      <formula>1</formula>
      <formula>2</formula>
    </cfRule>
    <cfRule type="cellIs" dxfId="144" priority="81" stopIfTrue="1" operator="between">
      <formula>0.1</formula>
      <formula>1</formula>
    </cfRule>
  </conditionalFormatting>
  <conditionalFormatting sqref="R3:R235">
    <cfRule type="cellIs" dxfId="143" priority="82" stopIfTrue="1" operator="equal">
      <formula>"-"</formula>
    </cfRule>
    <cfRule type="cellIs" dxfId="142" priority="83" stopIfTrue="1" operator="greaterThanOrEqual">
      <formula>4</formula>
    </cfRule>
    <cfRule type="cellIs" dxfId="141" priority="84" stopIfTrue="1" operator="between">
      <formula>3</formula>
      <formula>4</formula>
    </cfRule>
    <cfRule type="cellIs" dxfId="140" priority="85" stopIfTrue="1" operator="between">
      <formula>2</formula>
      <formula>3</formula>
    </cfRule>
    <cfRule type="cellIs" dxfId="139" priority="86" stopIfTrue="1" operator="between">
      <formula>1</formula>
      <formula>2</formula>
    </cfRule>
    <cfRule type="cellIs" dxfId="138" priority="87" stopIfTrue="1" operator="between">
      <formula>0.1</formula>
      <formula>1</formula>
    </cfRule>
  </conditionalFormatting>
  <conditionalFormatting sqref="S3:S235">
    <cfRule type="cellIs" dxfId="137" priority="88" stopIfTrue="1" operator="equal">
      <formula>"-"</formula>
    </cfRule>
    <cfRule type="cellIs" dxfId="136" priority="89" stopIfTrue="1" operator="greaterThanOrEqual">
      <formula>4</formula>
    </cfRule>
    <cfRule type="cellIs" dxfId="135" priority="90" stopIfTrue="1" operator="between">
      <formula>3</formula>
      <formula>4</formula>
    </cfRule>
    <cfRule type="cellIs" dxfId="134" priority="91" stopIfTrue="1" operator="between">
      <formula>2</formula>
      <formula>3</formula>
    </cfRule>
    <cfRule type="cellIs" dxfId="133" priority="92" stopIfTrue="1" operator="between">
      <formula>1</formula>
      <formula>2</formula>
    </cfRule>
    <cfRule type="cellIs" dxfId="132" priority="93" stopIfTrue="1" operator="between">
      <formula>0.1</formula>
      <formula>1</formula>
    </cfRule>
  </conditionalFormatting>
  <conditionalFormatting sqref="T3:T235">
    <cfRule type="cellIs" dxfId="131" priority="94" stopIfTrue="1" operator="equal">
      <formula>"-"</formula>
    </cfRule>
    <cfRule type="cellIs" dxfId="130" priority="95" stopIfTrue="1" operator="greaterThanOrEqual">
      <formula>4</formula>
    </cfRule>
    <cfRule type="cellIs" dxfId="129" priority="96" stopIfTrue="1" operator="between">
      <formula>3</formula>
      <formula>4</formula>
    </cfRule>
    <cfRule type="cellIs" dxfId="128" priority="97" stopIfTrue="1" operator="between">
      <formula>2</formula>
      <formula>3</formula>
    </cfRule>
    <cfRule type="cellIs" dxfId="127" priority="98" stopIfTrue="1" operator="between">
      <formula>1</formula>
      <formula>2</formula>
    </cfRule>
    <cfRule type="cellIs" dxfId="126" priority="99" stopIfTrue="1" operator="between">
      <formula>0.1</formula>
      <formula>1</formula>
    </cfRule>
  </conditionalFormatting>
  <conditionalFormatting sqref="U3:U235">
    <cfRule type="cellIs" dxfId="125" priority="100" stopIfTrue="1" operator="equal">
      <formula>"-"</formula>
    </cfRule>
    <cfRule type="cellIs" dxfId="124" priority="101" stopIfTrue="1" operator="greaterThanOrEqual">
      <formula>4</formula>
    </cfRule>
    <cfRule type="cellIs" dxfId="123" priority="102" stopIfTrue="1" operator="between">
      <formula>3</formula>
      <formula>4</formula>
    </cfRule>
    <cfRule type="cellIs" dxfId="122" priority="103" stopIfTrue="1" operator="between">
      <formula>2</formula>
      <formula>3</formula>
    </cfRule>
    <cfRule type="cellIs" dxfId="121" priority="104" stopIfTrue="1" operator="between">
      <formula>1</formula>
      <formula>2</formula>
    </cfRule>
    <cfRule type="cellIs" dxfId="120" priority="105" stopIfTrue="1" operator="between">
      <formula>0.1</formula>
      <formula>1</formula>
    </cfRule>
  </conditionalFormatting>
  <conditionalFormatting sqref="V3:V235">
    <cfRule type="cellIs" dxfId="119" priority="106" stopIfTrue="1" operator="equal">
      <formula>"-"</formula>
    </cfRule>
    <cfRule type="cellIs" dxfId="118" priority="107" stopIfTrue="1" operator="greaterThanOrEqual">
      <formula>4</formula>
    </cfRule>
    <cfRule type="cellIs" dxfId="117" priority="108" stopIfTrue="1" operator="between">
      <formula>3</formula>
      <formula>4</formula>
    </cfRule>
    <cfRule type="cellIs" dxfId="116" priority="109" stopIfTrue="1" operator="between">
      <formula>2</formula>
      <formula>3</formula>
    </cfRule>
    <cfRule type="cellIs" dxfId="115" priority="110" stopIfTrue="1" operator="between">
      <formula>1</formula>
      <formula>2</formula>
    </cfRule>
    <cfRule type="cellIs" dxfId="114" priority="111" stopIfTrue="1" operator="between">
      <formula>0.1</formula>
      <formula>1</formula>
    </cfRule>
  </conditionalFormatting>
  <conditionalFormatting sqref="W3:W235">
    <cfRule type="cellIs" dxfId="113" priority="112" stopIfTrue="1" operator="equal">
      <formula>"-"</formula>
    </cfRule>
    <cfRule type="cellIs" dxfId="112" priority="113" stopIfTrue="1" operator="greaterThanOrEqual">
      <formula>4</formula>
    </cfRule>
    <cfRule type="cellIs" dxfId="111" priority="114" stopIfTrue="1" operator="between">
      <formula>3</formula>
      <formula>4</formula>
    </cfRule>
    <cfRule type="cellIs" dxfId="110" priority="115" stopIfTrue="1" operator="between">
      <formula>2</formula>
      <formula>3</formula>
    </cfRule>
    <cfRule type="cellIs" dxfId="109" priority="116" stopIfTrue="1" operator="between">
      <formula>1</formula>
      <formula>2</formula>
    </cfRule>
    <cfRule type="cellIs" dxfId="108" priority="117" stopIfTrue="1" operator="between">
      <formula>0.1</formula>
      <formula>1</formula>
    </cfRule>
  </conditionalFormatting>
  <conditionalFormatting sqref="X3:X235">
    <cfRule type="cellIs" dxfId="107" priority="118" stopIfTrue="1" operator="equal">
      <formula>"-"</formula>
    </cfRule>
    <cfRule type="cellIs" dxfId="106" priority="119" stopIfTrue="1" operator="greaterThanOrEqual">
      <formula>4</formula>
    </cfRule>
    <cfRule type="cellIs" dxfId="105" priority="120" stopIfTrue="1" operator="between">
      <formula>3</formula>
      <formula>4</formula>
    </cfRule>
    <cfRule type="cellIs" dxfId="104" priority="121" stopIfTrue="1" operator="between">
      <formula>2</formula>
      <formula>3</formula>
    </cfRule>
    <cfRule type="cellIs" dxfId="103" priority="122" stopIfTrue="1" operator="between">
      <formula>1</formula>
      <formula>2</formula>
    </cfRule>
    <cfRule type="cellIs" dxfId="102" priority="123" stopIfTrue="1" operator="between">
      <formula>0.1</formula>
      <formula>1</formula>
    </cfRule>
  </conditionalFormatting>
  <conditionalFormatting sqref="Y3:Y235">
    <cfRule type="cellIs" dxfId="101" priority="124" stopIfTrue="1" operator="equal">
      <formula>"-"</formula>
    </cfRule>
    <cfRule type="cellIs" dxfId="100" priority="125" stopIfTrue="1" operator="greaterThanOrEqual">
      <formula>4</formula>
    </cfRule>
    <cfRule type="cellIs" dxfId="99" priority="126" stopIfTrue="1" operator="between">
      <formula>3</formula>
      <formula>4</formula>
    </cfRule>
    <cfRule type="cellIs" dxfId="98" priority="127" stopIfTrue="1" operator="between">
      <formula>2</formula>
      <formula>3</formula>
    </cfRule>
    <cfRule type="cellIs" dxfId="97" priority="128" stopIfTrue="1" operator="between">
      <formula>1</formula>
      <formula>2</formula>
    </cfRule>
    <cfRule type="cellIs" dxfId="96" priority="129" stopIfTrue="1" operator="between">
      <formula>0.1</formula>
      <formula>1</formula>
    </cfRule>
  </conditionalFormatting>
  <conditionalFormatting sqref="Z3:Z235">
    <cfRule type="cellIs" dxfId="95" priority="130" stopIfTrue="1" operator="equal">
      <formula>"-"</formula>
    </cfRule>
    <cfRule type="cellIs" dxfId="94" priority="131" stopIfTrue="1" operator="greaterThanOrEqual">
      <formula>4</formula>
    </cfRule>
    <cfRule type="cellIs" dxfId="93" priority="132" stopIfTrue="1" operator="between">
      <formula>3</formula>
      <formula>4</formula>
    </cfRule>
    <cfRule type="cellIs" dxfId="92" priority="133" stopIfTrue="1" operator="between">
      <formula>2</formula>
      <formula>3</formula>
    </cfRule>
    <cfRule type="cellIs" dxfId="91" priority="134" stopIfTrue="1" operator="between">
      <formula>1</formula>
      <formula>2</formula>
    </cfRule>
    <cfRule type="cellIs" dxfId="90" priority="135" stopIfTrue="1" operator="between">
      <formula>0.1</formula>
      <formula>1</formula>
    </cfRule>
  </conditionalFormatting>
  <conditionalFormatting sqref="AA3:AA235">
    <cfRule type="cellIs" dxfId="89" priority="136" stopIfTrue="1" operator="equal">
      <formula>"-"</formula>
    </cfRule>
    <cfRule type="cellIs" dxfId="88" priority="137" stopIfTrue="1" operator="greaterThanOrEqual">
      <formula>4</formula>
    </cfRule>
    <cfRule type="cellIs" dxfId="87" priority="138" stopIfTrue="1" operator="between">
      <formula>3</formula>
      <formula>4</formula>
    </cfRule>
    <cfRule type="cellIs" dxfId="86" priority="139" stopIfTrue="1" operator="between">
      <formula>2</formula>
      <formula>3</formula>
    </cfRule>
    <cfRule type="cellIs" dxfId="85" priority="140" stopIfTrue="1" operator="between">
      <formula>1</formula>
      <formula>2</formula>
    </cfRule>
    <cfRule type="cellIs" dxfId="84" priority="141" stopIfTrue="1" operator="between">
      <formula>0.1</formula>
      <formula>1</formula>
    </cfRule>
  </conditionalFormatting>
  <conditionalFormatting sqref="AB3:AB235">
    <cfRule type="cellIs" dxfId="83" priority="142" stopIfTrue="1" operator="equal">
      <formula>"-"</formula>
    </cfRule>
    <cfRule type="cellIs" dxfId="82" priority="143" stopIfTrue="1" operator="greaterThanOrEqual">
      <formula>4</formula>
    </cfRule>
    <cfRule type="cellIs" dxfId="81" priority="144" stopIfTrue="1" operator="between">
      <formula>3</formula>
      <formula>4</formula>
    </cfRule>
    <cfRule type="cellIs" dxfId="80" priority="145" stopIfTrue="1" operator="between">
      <formula>2</formula>
      <formula>3</formula>
    </cfRule>
    <cfRule type="cellIs" dxfId="79" priority="146" stopIfTrue="1" operator="between">
      <formula>1</formula>
      <formula>2</formula>
    </cfRule>
    <cfRule type="cellIs" dxfId="78" priority="147" stopIfTrue="1" operator="between">
      <formula>0.1</formula>
      <formula>1</formula>
    </cfRule>
  </conditionalFormatting>
  <conditionalFormatting sqref="AC3:AC235">
    <cfRule type="cellIs" dxfId="77" priority="148" stopIfTrue="1" operator="equal">
      <formula>"-"</formula>
    </cfRule>
    <cfRule type="cellIs" dxfId="76" priority="149" stopIfTrue="1" operator="greaterThanOrEqual">
      <formula>4</formula>
    </cfRule>
    <cfRule type="cellIs" dxfId="75" priority="150" stopIfTrue="1" operator="between">
      <formula>3</formula>
      <formula>4</formula>
    </cfRule>
    <cfRule type="cellIs" dxfId="74" priority="151" stopIfTrue="1" operator="between">
      <formula>2</formula>
      <formula>3</formula>
    </cfRule>
    <cfRule type="cellIs" dxfId="73" priority="152" stopIfTrue="1" operator="between">
      <formula>1</formula>
      <formula>2</formula>
    </cfRule>
    <cfRule type="cellIs" dxfId="72" priority="153" stopIfTrue="1" operator="between">
      <formula>0.1</formula>
      <formula>1</formula>
    </cfRule>
  </conditionalFormatting>
  <conditionalFormatting sqref="AD3:AD235">
    <cfRule type="cellIs" dxfId="71" priority="154" stopIfTrue="1" operator="equal">
      <formula>"-"</formula>
    </cfRule>
    <cfRule type="cellIs" dxfId="70" priority="155" stopIfTrue="1" operator="greaterThanOrEqual">
      <formula>4</formula>
    </cfRule>
    <cfRule type="cellIs" dxfId="69" priority="156" stopIfTrue="1" operator="between">
      <formula>3</formula>
      <formula>4</formula>
    </cfRule>
    <cfRule type="cellIs" dxfId="68" priority="157" stopIfTrue="1" operator="between">
      <formula>2</formula>
      <formula>3</formula>
    </cfRule>
    <cfRule type="cellIs" dxfId="67" priority="158" stopIfTrue="1" operator="between">
      <formula>1</formula>
      <formula>2</formula>
    </cfRule>
    <cfRule type="cellIs" dxfId="66" priority="159" stopIfTrue="1" operator="between">
      <formula>0.1</formula>
      <formula>1</formula>
    </cfRule>
  </conditionalFormatting>
  <conditionalFormatting sqref="AE3:AE235">
    <cfRule type="cellIs" dxfId="65" priority="160" stopIfTrue="1" operator="equal">
      <formula>"-"</formula>
    </cfRule>
    <cfRule type="cellIs" dxfId="64" priority="161" stopIfTrue="1" operator="greaterThanOrEqual">
      <formula>4</formula>
    </cfRule>
    <cfRule type="cellIs" dxfId="63" priority="162" stopIfTrue="1" operator="between">
      <formula>3</formula>
      <formula>4</formula>
    </cfRule>
    <cfRule type="cellIs" dxfId="62" priority="163" stopIfTrue="1" operator="between">
      <formula>2</formula>
      <formula>3</formula>
    </cfRule>
    <cfRule type="cellIs" dxfId="61" priority="164" stopIfTrue="1" operator="between">
      <formula>1</formula>
      <formula>2</formula>
    </cfRule>
    <cfRule type="cellIs" dxfId="60" priority="165" stopIfTrue="1" operator="between">
      <formula>0.1</formula>
      <formula>1</formula>
    </cfRule>
  </conditionalFormatting>
  <conditionalFormatting sqref="AF3:AF235">
    <cfRule type="cellIs" dxfId="59" priority="166" stopIfTrue="1" operator="equal">
      <formula>"-"</formula>
    </cfRule>
    <cfRule type="cellIs" dxfId="58" priority="167" stopIfTrue="1" operator="greaterThanOrEqual">
      <formula>4</formula>
    </cfRule>
    <cfRule type="cellIs" dxfId="57" priority="168" stopIfTrue="1" operator="between">
      <formula>3</formula>
      <formula>4</formula>
    </cfRule>
    <cfRule type="cellIs" dxfId="56" priority="169" stopIfTrue="1" operator="between">
      <formula>2</formula>
      <formula>3</formula>
    </cfRule>
    <cfRule type="cellIs" dxfId="55" priority="170" stopIfTrue="1" operator="between">
      <formula>1</formula>
      <formula>2</formula>
    </cfRule>
    <cfRule type="cellIs" dxfId="54" priority="171" stopIfTrue="1" operator="between">
      <formula>0.1</formula>
      <formula>1</formula>
    </cfRule>
  </conditionalFormatting>
  <conditionalFormatting sqref="AG3:AG235">
    <cfRule type="cellIs" dxfId="53" priority="172" stopIfTrue="1" operator="equal">
      <formula>"-"</formula>
    </cfRule>
    <cfRule type="cellIs" dxfId="52" priority="173" stopIfTrue="1" operator="greaterThanOrEqual">
      <formula>4</formula>
    </cfRule>
    <cfRule type="cellIs" dxfId="51" priority="174" stopIfTrue="1" operator="between">
      <formula>3</formula>
      <formula>4</formula>
    </cfRule>
    <cfRule type="cellIs" dxfId="50" priority="175" stopIfTrue="1" operator="between">
      <formula>2</formula>
      <formula>3</formula>
    </cfRule>
    <cfRule type="cellIs" dxfId="49" priority="176" stopIfTrue="1" operator="between">
      <formula>1</formula>
      <formula>2</formula>
    </cfRule>
    <cfRule type="cellIs" dxfId="48" priority="177" stopIfTrue="1" operator="between">
      <formula>0.1</formula>
      <formula>1</formula>
    </cfRule>
  </conditionalFormatting>
  <conditionalFormatting sqref="AH3:AH235">
    <cfRule type="cellIs" dxfId="47" priority="178" stopIfTrue="1" operator="equal">
      <formula>"-"</formula>
    </cfRule>
    <cfRule type="cellIs" dxfId="46" priority="179" stopIfTrue="1" operator="greaterThanOrEqual">
      <formula>4</formula>
    </cfRule>
    <cfRule type="cellIs" dxfId="45" priority="180" stopIfTrue="1" operator="between">
      <formula>3</formula>
      <formula>4</formula>
    </cfRule>
    <cfRule type="cellIs" dxfId="44" priority="181" stopIfTrue="1" operator="between">
      <formula>2</formula>
      <formula>3</formula>
    </cfRule>
    <cfRule type="cellIs" dxfId="43" priority="182" stopIfTrue="1" operator="between">
      <formula>1</formula>
      <formula>2</formula>
    </cfRule>
    <cfRule type="cellIs" dxfId="42" priority="183" stopIfTrue="1" operator="between">
      <formula>0.1</formula>
      <formula>1</formula>
    </cfRule>
  </conditionalFormatting>
  <conditionalFormatting sqref="AI3:AI235">
    <cfRule type="cellIs" dxfId="41" priority="184" stopIfTrue="1" operator="equal">
      <formula>"-"</formula>
    </cfRule>
    <cfRule type="cellIs" dxfId="40" priority="185" stopIfTrue="1" operator="greaterThanOrEqual">
      <formula>4</formula>
    </cfRule>
    <cfRule type="cellIs" dxfId="39" priority="186" stopIfTrue="1" operator="between">
      <formula>3</formula>
      <formula>4</formula>
    </cfRule>
    <cfRule type="cellIs" dxfId="38" priority="187" stopIfTrue="1" operator="between">
      <formula>2</formula>
      <formula>3</formula>
    </cfRule>
    <cfRule type="cellIs" dxfId="37" priority="188" stopIfTrue="1" operator="between">
      <formula>1</formula>
      <formula>2</formula>
    </cfRule>
    <cfRule type="cellIs" dxfId="36" priority="189" stopIfTrue="1" operator="between">
      <formula>0.1</formula>
      <formula>1</formula>
    </cfRule>
  </conditionalFormatting>
  <conditionalFormatting sqref="AJ3:AJ235">
    <cfRule type="cellIs" dxfId="35" priority="190" stopIfTrue="1" operator="equal">
      <formula>"-"</formula>
    </cfRule>
    <cfRule type="cellIs" dxfId="34" priority="191" stopIfTrue="1" operator="greaterThanOrEqual">
      <formula>4</formula>
    </cfRule>
    <cfRule type="cellIs" dxfId="33" priority="192" stopIfTrue="1" operator="between">
      <formula>3</formula>
      <formula>4</formula>
    </cfRule>
    <cfRule type="cellIs" dxfId="32" priority="193" stopIfTrue="1" operator="between">
      <formula>2</formula>
      <formula>3</formula>
    </cfRule>
    <cfRule type="cellIs" dxfId="31" priority="194" stopIfTrue="1" operator="between">
      <formula>1</formula>
      <formula>2</formula>
    </cfRule>
    <cfRule type="cellIs" dxfId="30" priority="195" stopIfTrue="1" operator="between">
      <formula>0.1</formula>
      <formula>1</formula>
    </cfRule>
  </conditionalFormatting>
  <conditionalFormatting sqref="AK3:AK235">
    <cfRule type="cellIs" dxfId="29" priority="196" stopIfTrue="1" operator="equal">
      <formula>"-"</formula>
    </cfRule>
    <cfRule type="cellIs" dxfId="28" priority="197" stopIfTrue="1" operator="greaterThanOrEqual">
      <formula>4</formula>
    </cfRule>
    <cfRule type="cellIs" dxfId="27" priority="198" stopIfTrue="1" operator="between">
      <formula>3</formula>
      <formula>4</formula>
    </cfRule>
    <cfRule type="cellIs" dxfId="26" priority="199" stopIfTrue="1" operator="between">
      <formula>2</formula>
      <formula>3</formula>
    </cfRule>
    <cfRule type="cellIs" dxfId="25" priority="200" stopIfTrue="1" operator="between">
      <formula>1</formula>
      <formula>2</formula>
    </cfRule>
    <cfRule type="cellIs" dxfId="24" priority="201" stopIfTrue="1" operator="between">
      <formula>0.1</formula>
      <formula>1</formula>
    </cfRule>
  </conditionalFormatting>
  <conditionalFormatting sqref="AL3:AL235">
    <cfRule type="cellIs" dxfId="23" priority="202" stopIfTrue="1" operator="equal">
      <formula>"-"</formula>
    </cfRule>
    <cfRule type="cellIs" dxfId="22" priority="203" stopIfTrue="1" operator="greaterThanOrEqual">
      <formula>4</formula>
    </cfRule>
    <cfRule type="cellIs" dxfId="21" priority="204" stopIfTrue="1" operator="between">
      <formula>3</formula>
      <formula>4</formula>
    </cfRule>
    <cfRule type="cellIs" dxfId="20" priority="205" stopIfTrue="1" operator="between">
      <formula>2</formula>
      <formula>3</formula>
    </cfRule>
    <cfRule type="cellIs" dxfId="19" priority="206" stopIfTrue="1" operator="between">
      <formula>1</formula>
      <formula>2</formula>
    </cfRule>
    <cfRule type="cellIs" dxfId="18" priority="207" stopIfTrue="1" operator="between">
      <formula>0.1</formula>
      <formula>1</formula>
    </cfRule>
  </conditionalFormatting>
  <conditionalFormatting sqref="AM3:AM235">
    <cfRule type="cellIs" dxfId="17" priority="208" stopIfTrue="1" operator="equal">
      <formula>"-"</formula>
    </cfRule>
    <cfRule type="cellIs" dxfId="16" priority="209" stopIfTrue="1" operator="greaterThanOrEqual">
      <formula>4</formula>
    </cfRule>
    <cfRule type="cellIs" dxfId="15" priority="210" stopIfTrue="1" operator="between">
      <formula>3</formula>
      <formula>4</formula>
    </cfRule>
    <cfRule type="cellIs" dxfId="14" priority="211" stopIfTrue="1" operator="between">
      <formula>2</formula>
      <formula>3</formula>
    </cfRule>
    <cfRule type="cellIs" dxfId="13" priority="212" stopIfTrue="1" operator="between">
      <formula>1</formula>
      <formula>2</formula>
    </cfRule>
    <cfRule type="cellIs" dxfId="12" priority="213" stopIfTrue="1" operator="between">
      <formula>0.1</formula>
      <formula>1</formula>
    </cfRule>
  </conditionalFormatting>
  <conditionalFormatting sqref="AN3:AN235">
    <cfRule type="cellIs" dxfId="11" priority="214" stopIfTrue="1" operator="equal">
      <formula>"-"</formula>
    </cfRule>
    <cfRule type="cellIs" dxfId="10" priority="215" stopIfTrue="1" operator="greaterThanOrEqual">
      <formula>4</formula>
    </cfRule>
    <cfRule type="cellIs" dxfId="9" priority="216" stopIfTrue="1" operator="between">
      <formula>3</formula>
      <formula>4</formula>
    </cfRule>
    <cfRule type="cellIs" dxfId="8" priority="217" stopIfTrue="1" operator="between">
      <formula>2</formula>
      <formula>3</formula>
    </cfRule>
    <cfRule type="cellIs" dxfId="7" priority="218" stopIfTrue="1" operator="between">
      <formula>1</formula>
      <formula>2</formula>
    </cfRule>
    <cfRule type="cellIs" dxfId="6" priority="219" stopIfTrue="1" operator="between">
      <formula>0.1</formula>
      <formula>1</formula>
    </cfRule>
  </conditionalFormatting>
  <conditionalFormatting sqref="AO3:AO235">
    <cfRule type="cellIs" dxfId="5" priority="220" stopIfTrue="1" operator="equal">
      <formula>"-"</formula>
    </cfRule>
    <cfRule type="cellIs" dxfId="4" priority="221" stopIfTrue="1" operator="greaterThanOrEqual">
      <formula>4</formula>
    </cfRule>
    <cfRule type="cellIs" dxfId="3" priority="222" stopIfTrue="1" operator="between">
      <formula>3</formula>
      <formula>4</formula>
    </cfRule>
    <cfRule type="cellIs" dxfId="2" priority="223" stopIfTrue="1" operator="between">
      <formula>2</formula>
      <formula>3</formula>
    </cfRule>
    <cfRule type="cellIs" dxfId="1" priority="224" stopIfTrue="1" operator="between">
      <formula>1</formula>
      <formula>2</formula>
    </cfRule>
    <cfRule type="cellIs" dxfId="0" priority="225"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40"/>
  <sheetViews>
    <sheetView workbookViewId="0"/>
  </sheetViews>
  <sheetFormatPr defaultRowHeight="15" x14ac:dyDescent="0.25"/>
  <cols>
    <col min="1" max="1" width="10" style="216" customWidth="1"/>
    <col min="2" max="2" width="20" style="216" customWidth="1"/>
    <col min="3" max="3" width="20" style="216" hidden="1" customWidth="1"/>
    <col min="4" max="4" width="25" style="216" customWidth="1"/>
    <col min="5" max="5" width="40" style="216" customWidth="1"/>
    <col min="6" max="7" width="15" style="216" customWidth="1"/>
    <col min="8" max="9" width="25" style="216" customWidth="1"/>
    <col min="10" max="10" width="20" style="216" customWidth="1"/>
    <col min="11" max="11" width="60" style="216" customWidth="1"/>
    <col min="12" max="14" width="15" style="216" customWidth="1"/>
  </cols>
  <sheetData>
    <row r="1" spans="1:14" x14ac:dyDescent="0.25">
      <c r="A1" s="279" t="s">
        <v>1</v>
      </c>
      <c r="B1" s="279" t="s">
        <v>7788</v>
      </c>
      <c r="C1" s="279" t="s">
        <v>7789</v>
      </c>
      <c r="D1" s="279" t="s">
        <v>2</v>
      </c>
      <c r="E1" s="279" t="s">
        <v>0</v>
      </c>
      <c r="F1" s="279" t="s">
        <v>7790</v>
      </c>
      <c r="G1" s="279" t="s">
        <v>7791</v>
      </c>
      <c r="H1" s="279" t="s">
        <v>7153</v>
      </c>
      <c r="I1" s="279" t="s">
        <v>7792</v>
      </c>
      <c r="J1" s="279" t="s">
        <v>7069</v>
      </c>
      <c r="K1" s="279" t="s">
        <v>7793</v>
      </c>
      <c r="L1" s="279" t="s">
        <v>7794</v>
      </c>
      <c r="M1" s="279" t="s">
        <v>7795</v>
      </c>
      <c r="N1" s="279" t="s">
        <v>7796</v>
      </c>
    </row>
    <row r="2" spans="1:14" x14ac:dyDescent="0.25">
      <c r="A2" t="s">
        <v>115</v>
      </c>
      <c r="B2"/>
      <c r="C2"/>
      <c r="D2" t="s">
        <v>116</v>
      </c>
      <c r="E2" t="s">
        <v>114</v>
      </c>
      <c r="F2" t="s">
        <v>7236</v>
      </c>
      <c r="G2" t="s">
        <v>7797</v>
      </c>
      <c r="H2" t="s">
        <v>7798</v>
      </c>
      <c r="I2" t="s">
        <v>116</v>
      </c>
      <c r="J2" t="s">
        <v>7798</v>
      </c>
      <c r="K2" t="s">
        <v>7799</v>
      </c>
      <c r="L2"/>
      <c r="M2" t="s">
        <v>7800</v>
      </c>
      <c r="N2" t="s">
        <v>7801</v>
      </c>
    </row>
    <row r="3" spans="1:14" x14ac:dyDescent="0.25">
      <c r="A3" t="s">
        <v>5371</v>
      </c>
      <c r="B3"/>
      <c r="C3"/>
      <c r="D3" t="s">
        <v>5372</v>
      </c>
      <c r="E3" t="s">
        <v>5370</v>
      </c>
      <c r="F3" t="s">
        <v>7237</v>
      </c>
      <c r="G3" t="s">
        <v>7802</v>
      </c>
      <c r="H3" t="s">
        <v>7803</v>
      </c>
      <c r="I3" t="s">
        <v>5372</v>
      </c>
      <c r="J3" t="s">
        <v>7804</v>
      </c>
      <c r="K3" t="s">
        <v>7805</v>
      </c>
      <c r="L3"/>
      <c r="M3" t="s">
        <v>7806</v>
      </c>
      <c r="N3">
        <v>48</v>
      </c>
    </row>
    <row r="4" spans="1:14" x14ac:dyDescent="0.25">
      <c r="A4" t="s">
        <v>2123</v>
      </c>
      <c r="B4"/>
      <c r="C4"/>
      <c r="D4" t="s">
        <v>2124</v>
      </c>
      <c r="E4" t="s">
        <v>2122</v>
      </c>
      <c r="F4" t="s">
        <v>7244</v>
      </c>
      <c r="G4" t="s">
        <v>7807</v>
      </c>
      <c r="H4" t="s">
        <v>7808</v>
      </c>
      <c r="I4" t="s">
        <v>2124</v>
      </c>
      <c r="J4" t="s">
        <v>2122</v>
      </c>
      <c r="K4" t="s">
        <v>7809</v>
      </c>
      <c r="L4"/>
      <c r="M4" t="s">
        <v>7810</v>
      </c>
      <c r="N4">
        <v>453</v>
      </c>
    </row>
    <row r="5" spans="1:14" x14ac:dyDescent="0.25">
      <c r="A5" t="s">
        <v>2133</v>
      </c>
      <c r="B5"/>
      <c r="C5"/>
      <c r="D5" t="s">
        <v>2134</v>
      </c>
      <c r="E5" t="s">
        <v>2132</v>
      </c>
      <c r="F5" t="s">
        <v>7251</v>
      </c>
      <c r="G5" t="s">
        <v>7807</v>
      </c>
      <c r="H5" t="s">
        <v>7808</v>
      </c>
      <c r="I5" t="s">
        <v>2134</v>
      </c>
      <c r="J5" t="s">
        <v>2132</v>
      </c>
      <c r="K5" t="s">
        <v>7811</v>
      </c>
      <c r="L5"/>
      <c r="M5" t="s">
        <v>7810</v>
      </c>
      <c r="N5">
        <v>453</v>
      </c>
    </row>
    <row r="6" spans="1:14" x14ac:dyDescent="0.25">
      <c r="A6" t="s">
        <v>851</v>
      </c>
      <c r="B6"/>
      <c r="C6"/>
      <c r="D6" t="s">
        <v>852</v>
      </c>
      <c r="E6" t="s">
        <v>850</v>
      </c>
      <c r="F6" t="s">
        <v>7252</v>
      </c>
      <c r="G6" t="s">
        <v>7802</v>
      </c>
      <c r="H6" t="s">
        <v>7798</v>
      </c>
      <c r="I6" t="s">
        <v>852</v>
      </c>
      <c r="J6" t="s">
        <v>7812</v>
      </c>
      <c r="K6" t="s">
        <v>7813</v>
      </c>
      <c r="L6"/>
      <c r="M6" t="s">
        <v>7800</v>
      </c>
      <c r="N6" t="s">
        <v>7801</v>
      </c>
    </row>
    <row r="7" spans="1:14" x14ac:dyDescent="0.25">
      <c r="A7" t="s">
        <v>526</v>
      </c>
      <c r="B7"/>
      <c r="C7"/>
      <c r="D7" t="s">
        <v>527</v>
      </c>
      <c r="E7" t="s">
        <v>525</v>
      </c>
      <c r="F7" t="s">
        <v>7257</v>
      </c>
      <c r="G7" t="s">
        <v>7802</v>
      </c>
      <c r="H7" t="s">
        <v>7808</v>
      </c>
      <c r="I7" t="s">
        <v>527</v>
      </c>
      <c r="J7" t="s">
        <v>7808</v>
      </c>
      <c r="K7" t="s">
        <v>7814</v>
      </c>
      <c r="L7"/>
      <c r="M7" t="s">
        <v>7800</v>
      </c>
      <c r="N7" t="s">
        <v>7801</v>
      </c>
    </row>
    <row r="8" spans="1:14" x14ac:dyDescent="0.25">
      <c r="A8" t="s">
        <v>187</v>
      </c>
      <c r="B8"/>
      <c r="C8"/>
      <c r="D8" t="s">
        <v>188</v>
      </c>
      <c r="E8" t="s">
        <v>186</v>
      </c>
      <c r="F8" t="s">
        <v>7258</v>
      </c>
      <c r="G8" t="s">
        <v>7797</v>
      </c>
      <c r="H8" t="s">
        <v>7815</v>
      </c>
      <c r="I8" t="s">
        <v>188</v>
      </c>
      <c r="J8" t="s">
        <v>7816</v>
      </c>
      <c r="K8" t="s">
        <v>7817</v>
      </c>
      <c r="L8"/>
      <c r="M8" t="s">
        <v>7800</v>
      </c>
      <c r="N8" t="s">
        <v>7801</v>
      </c>
    </row>
    <row r="9" spans="1:14" x14ac:dyDescent="0.25">
      <c r="A9" t="s">
        <v>5860</v>
      </c>
      <c r="B9"/>
      <c r="C9"/>
      <c r="D9" t="s">
        <v>537</v>
      </c>
      <c r="E9" t="s">
        <v>5859</v>
      </c>
      <c r="F9" t="s">
        <v>7273</v>
      </c>
      <c r="G9" t="s">
        <v>7818</v>
      </c>
      <c r="H9" t="s">
        <v>7819</v>
      </c>
      <c r="I9" t="s">
        <v>537</v>
      </c>
      <c r="J9" t="s">
        <v>7820</v>
      </c>
      <c r="K9" t="s">
        <v>7821</v>
      </c>
      <c r="L9"/>
      <c r="M9" t="s">
        <v>7822</v>
      </c>
      <c r="N9">
        <v>27</v>
      </c>
    </row>
    <row r="10" spans="1:14" x14ac:dyDescent="0.25">
      <c r="A10" t="s">
        <v>536</v>
      </c>
      <c r="B10"/>
      <c r="C10"/>
      <c r="D10" t="s">
        <v>537</v>
      </c>
      <c r="E10" t="s">
        <v>535</v>
      </c>
      <c r="F10" t="s">
        <v>7273</v>
      </c>
      <c r="G10" t="s">
        <v>7818</v>
      </c>
      <c r="H10" t="s">
        <v>7815</v>
      </c>
      <c r="I10" t="s">
        <v>537</v>
      </c>
      <c r="J10" t="s">
        <v>7823</v>
      </c>
      <c r="K10" t="s">
        <v>7824</v>
      </c>
      <c r="L10"/>
      <c r="M10" t="s">
        <v>7800</v>
      </c>
      <c r="N10" t="s">
        <v>7801</v>
      </c>
    </row>
    <row r="11" spans="1:14" x14ac:dyDescent="0.25">
      <c r="A11" t="s">
        <v>5822</v>
      </c>
      <c r="B11"/>
      <c r="C11"/>
      <c r="D11" t="s">
        <v>537</v>
      </c>
      <c r="E11" t="s">
        <v>5821</v>
      </c>
      <c r="F11" t="s">
        <v>7273</v>
      </c>
      <c r="G11" t="s">
        <v>7818</v>
      </c>
      <c r="H11" t="s">
        <v>7825</v>
      </c>
      <c r="I11" t="s">
        <v>537</v>
      </c>
      <c r="J11" t="s">
        <v>7826</v>
      </c>
      <c r="K11" t="s">
        <v>7827</v>
      </c>
      <c r="L11"/>
      <c r="M11" t="s">
        <v>7822</v>
      </c>
      <c r="N11">
        <v>27</v>
      </c>
    </row>
    <row r="12" spans="1:14" x14ac:dyDescent="0.25">
      <c r="A12" t="s">
        <v>249</v>
      </c>
      <c r="B12"/>
      <c r="C12"/>
      <c r="D12" t="s">
        <v>250</v>
      </c>
      <c r="E12" t="s">
        <v>248</v>
      </c>
      <c r="F12" t="s">
        <v>7282</v>
      </c>
      <c r="G12" t="s">
        <v>7802</v>
      </c>
      <c r="H12" t="s">
        <v>7798</v>
      </c>
      <c r="I12" t="s">
        <v>250</v>
      </c>
      <c r="J12" t="s">
        <v>7798</v>
      </c>
      <c r="K12" t="s">
        <v>7828</v>
      </c>
      <c r="L12"/>
      <c r="M12" t="s">
        <v>7800</v>
      </c>
      <c r="N12" t="s">
        <v>7801</v>
      </c>
    </row>
    <row r="13" spans="1:14" x14ac:dyDescent="0.25">
      <c r="A13" t="s">
        <v>304</v>
      </c>
      <c r="B13"/>
      <c r="C13"/>
      <c r="D13" t="s">
        <v>305</v>
      </c>
      <c r="E13" t="s">
        <v>303</v>
      </c>
      <c r="F13" t="s">
        <v>7293</v>
      </c>
      <c r="G13" t="s">
        <v>7802</v>
      </c>
      <c r="H13" t="s">
        <v>7819</v>
      </c>
      <c r="I13" t="s">
        <v>305</v>
      </c>
      <c r="J13" t="s">
        <v>7820</v>
      </c>
      <c r="K13" t="s">
        <v>7829</v>
      </c>
      <c r="L13"/>
      <c r="M13" t="s">
        <v>7800</v>
      </c>
      <c r="N13" t="s">
        <v>7801</v>
      </c>
    </row>
    <row r="14" spans="1:14" x14ac:dyDescent="0.25">
      <c r="A14" t="s">
        <v>310</v>
      </c>
      <c r="B14"/>
      <c r="C14"/>
      <c r="D14" t="s">
        <v>305</v>
      </c>
      <c r="E14" t="s">
        <v>309</v>
      </c>
      <c r="F14" t="s">
        <v>7293</v>
      </c>
      <c r="G14" t="s">
        <v>7802</v>
      </c>
      <c r="H14" t="s">
        <v>7808</v>
      </c>
      <c r="I14" t="s">
        <v>305</v>
      </c>
      <c r="J14" t="s">
        <v>7830</v>
      </c>
      <c r="K14" t="s">
        <v>7831</v>
      </c>
      <c r="L14"/>
      <c r="M14" t="s">
        <v>7800</v>
      </c>
      <c r="N14" t="s">
        <v>7801</v>
      </c>
    </row>
    <row r="15" spans="1:14" x14ac:dyDescent="0.25">
      <c r="A15" t="s">
        <v>320</v>
      </c>
      <c r="B15"/>
      <c r="C15"/>
      <c r="D15" t="s">
        <v>305</v>
      </c>
      <c r="E15" t="s">
        <v>319</v>
      </c>
      <c r="F15" t="s">
        <v>7293</v>
      </c>
      <c r="G15" t="s">
        <v>7802</v>
      </c>
      <c r="H15" t="s">
        <v>7808</v>
      </c>
      <c r="I15" t="s">
        <v>305</v>
      </c>
      <c r="J15" t="s">
        <v>7832</v>
      </c>
      <c r="K15" t="s">
        <v>7833</v>
      </c>
      <c r="L15"/>
      <c r="M15" t="s">
        <v>7800</v>
      </c>
      <c r="N15" t="s">
        <v>7801</v>
      </c>
    </row>
    <row r="16" spans="1:14" x14ac:dyDescent="0.25">
      <c r="A16" t="s">
        <v>331</v>
      </c>
      <c r="B16"/>
      <c r="C16"/>
      <c r="D16" t="s">
        <v>305</v>
      </c>
      <c r="E16" t="s">
        <v>330</v>
      </c>
      <c r="F16" t="s">
        <v>7293</v>
      </c>
      <c r="G16" t="s">
        <v>7802</v>
      </c>
      <c r="H16" t="s">
        <v>7815</v>
      </c>
      <c r="I16" t="s">
        <v>305</v>
      </c>
      <c r="J16" t="s">
        <v>7834</v>
      </c>
      <c r="K16" t="s">
        <v>7835</v>
      </c>
      <c r="L16"/>
      <c r="M16" t="s">
        <v>7800</v>
      </c>
      <c r="N16" t="s">
        <v>7801</v>
      </c>
    </row>
    <row r="17" spans="1:14" x14ac:dyDescent="0.25">
      <c r="A17" t="s">
        <v>342</v>
      </c>
      <c r="B17"/>
      <c r="C17"/>
      <c r="D17" t="s">
        <v>343</v>
      </c>
      <c r="E17" t="s">
        <v>341</v>
      </c>
      <c r="F17" t="s">
        <v>7294</v>
      </c>
      <c r="G17" t="s">
        <v>7802</v>
      </c>
      <c r="H17" t="s">
        <v>7798</v>
      </c>
      <c r="I17" t="s">
        <v>343</v>
      </c>
      <c r="J17" t="s">
        <v>7798</v>
      </c>
      <c r="K17" t="s">
        <v>7836</v>
      </c>
      <c r="L17"/>
      <c r="M17" t="s">
        <v>7800</v>
      </c>
      <c r="N17" t="s">
        <v>7801</v>
      </c>
    </row>
    <row r="18" spans="1:14" x14ac:dyDescent="0.25">
      <c r="A18" t="s">
        <v>2316</v>
      </c>
      <c r="B18"/>
      <c r="C18"/>
      <c r="D18" t="s">
        <v>2317</v>
      </c>
      <c r="E18" t="s">
        <v>2315</v>
      </c>
      <c r="F18" t="s">
        <v>7295</v>
      </c>
      <c r="G18" t="s">
        <v>7802</v>
      </c>
      <c r="H18" t="s">
        <v>7798</v>
      </c>
      <c r="I18" t="s">
        <v>2317</v>
      </c>
      <c r="J18" t="s">
        <v>7798</v>
      </c>
      <c r="K18" t="s">
        <v>7837</v>
      </c>
      <c r="L18"/>
      <c r="M18" t="s">
        <v>7838</v>
      </c>
      <c r="N18">
        <v>792</v>
      </c>
    </row>
    <row r="19" spans="1:14" x14ac:dyDescent="0.25">
      <c r="A19" t="s">
        <v>418</v>
      </c>
      <c r="B19"/>
      <c r="C19"/>
      <c r="D19" t="s">
        <v>419</v>
      </c>
      <c r="E19" t="s">
        <v>417</v>
      </c>
      <c r="F19" t="s">
        <v>7296</v>
      </c>
      <c r="G19" t="s">
        <v>7818</v>
      </c>
      <c r="H19" t="s">
        <v>7798</v>
      </c>
      <c r="I19" t="s">
        <v>419</v>
      </c>
      <c r="J19" t="s">
        <v>7798</v>
      </c>
      <c r="K19" t="s">
        <v>7839</v>
      </c>
      <c r="L19"/>
      <c r="M19" t="s">
        <v>7800</v>
      </c>
      <c r="N19" t="s">
        <v>7801</v>
      </c>
    </row>
    <row r="20" spans="1:14" x14ac:dyDescent="0.25">
      <c r="A20" t="s">
        <v>431</v>
      </c>
      <c r="B20"/>
      <c r="C20"/>
      <c r="D20" t="s">
        <v>419</v>
      </c>
      <c r="E20" t="s">
        <v>430</v>
      </c>
      <c r="F20" t="s">
        <v>7296</v>
      </c>
      <c r="G20" t="s">
        <v>7818</v>
      </c>
      <c r="H20" t="s">
        <v>7815</v>
      </c>
      <c r="I20" t="s">
        <v>419</v>
      </c>
      <c r="J20" t="s">
        <v>7840</v>
      </c>
      <c r="K20" t="s">
        <v>7841</v>
      </c>
      <c r="L20"/>
      <c r="M20" t="s">
        <v>7800</v>
      </c>
      <c r="N20" t="s">
        <v>7801</v>
      </c>
    </row>
    <row r="21" spans="1:14" x14ac:dyDescent="0.25">
      <c r="A21" t="s">
        <v>953</v>
      </c>
      <c r="B21"/>
      <c r="C21"/>
      <c r="D21" t="s">
        <v>954</v>
      </c>
      <c r="E21" t="s">
        <v>952</v>
      </c>
      <c r="F21" t="s">
        <v>7301</v>
      </c>
      <c r="G21" t="s">
        <v>7818</v>
      </c>
      <c r="H21" t="s">
        <v>7815</v>
      </c>
      <c r="I21" t="s">
        <v>954</v>
      </c>
      <c r="J21" t="s">
        <v>7842</v>
      </c>
      <c r="K21" t="s">
        <v>7843</v>
      </c>
      <c r="L21"/>
      <c r="M21" t="s">
        <v>7844</v>
      </c>
      <c r="N21">
        <v>1036</v>
      </c>
    </row>
    <row r="22" spans="1:14" x14ac:dyDescent="0.25">
      <c r="A22" t="s">
        <v>1523</v>
      </c>
      <c r="B22"/>
      <c r="C22"/>
      <c r="D22" t="s">
        <v>441</v>
      </c>
      <c r="E22" t="s">
        <v>1522</v>
      </c>
      <c r="F22" t="s">
        <v>7310</v>
      </c>
      <c r="G22" t="s">
        <v>7802</v>
      </c>
      <c r="H22" t="s">
        <v>7819</v>
      </c>
      <c r="I22" t="s">
        <v>441</v>
      </c>
      <c r="J22" t="s">
        <v>7820</v>
      </c>
      <c r="K22" t="s">
        <v>7845</v>
      </c>
      <c r="L22"/>
      <c r="M22" t="s">
        <v>7800</v>
      </c>
      <c r="N22" t="s">
        <v>7801</v>
      </c>
    </row>
    <row r="23" spans="1:14" x14ac:dyDescent="0.25">
      <c r="A23" t="s">
        <v>440</v>
      </c>
      <c r="B23"/>
      <c r="C23"/>
      <c r="D23" t="s">
        <v>441</v>
      </c>
      <c r="E23" t="s">
        <v>439</v>
      </c>
      <c r="F23" t="s">
        <v>7310</v>
      </c>
      <c r="G23" t="s">
        <v>7802</v>
      </c>
      <c r="H23" t="s">
        <v>7815</v>
      </c>
      <c r="I23" t="s">
        <v>441</v>
      </c>
      <c r="J23" t="s">
        <v>7846</v>
      </c>
      <c r="K23" t="s">
        <v>7847</v>
      </c>
      <c r="L23"/>
      <c r="M23" t="s">
        <v>7800</v>
      </c>
      <c r="N23" t="s">
        <v>7801</v>
      </c>
    </row>
    <row r="24" spans="1:14" x14ac:dyDescent="0.25">
      <c r="A24" t="s">
        <v>449</v>
      </c>
      <c r="B24"/>
      <c r="C24"/>
      <c r="D24" t="s">
        <v>441</v>
      </c>
      <c r="E24" t="s">
        <v>448</v>
      </c>
      <c r="F24" t="s">
        <v>7310</v>
      </c>
      <c r="G24" t="s">
        <v>7802</v>
      </c>
      <c r="H24" t="s">
        <v>7848</v>
      </c>
      <c r="I24" t="s">
        <v>441</v>
      </c>
      <c r="J24" t="s">
        <v>7848</v>
      </c>
      <c r="K24" t="s">
        <v>7849</v>
      </c>
      <c r="L24"/>
      <c r="M24" t="s">
        <v>7800</v>
      </c>
      <c r="N24" t="s">
        <v>7801</v>
      </c>
    </row>
    <row r="25" spans="1:14" x14ac:dyDescent="0.25">
      <c r="A25" t="s">
        <v>546</v>
      </c>
      <c r="B25"/>
      <c r="C25"/>
      <c r="D25" t="s">
        <v>547</v>
      </c>
      <c r="E25" t="s">
        <v>545</v>
      </c>
      <c r="F25" t="s">
        <v>7317</v>
      </c>
      <c r="G25" t="s">
        <v>7802</v>
      </c>
      <c r="H25" t="s">
        <v>7815</v>
      </c>
      <c r="I25" t="s">
        <v>547</v>
      </c>
      <c r="J25" t="s">
        <v>7846</v>
      </c>
      <c r="K25" t="s">
        <v>7850</v>
      </c>
      <c r="L25"/>
      <c r="M25" t="s">
        <v>7800</v>
      </c>
      <c r="N25" t="s">
        <v>7801</v>
      </c>
    </row>
    <row r="26" spans="1:14" x14ac:dyDescent="0.25">
      <c r="A26" t="s">
        <v>556</v>
      </c>
      <c r="B26"/>
      <c r="C26"/>
      <c r="D26" t="s">
        <v>547</v>
      </c>
      <c r="E26" t="s">
        <v>555</v>
      </c>
      <c r="F26" t="s">
        <v>7317</v>
      </c>
      <c r="G26" t="s">
        <v>7802</v>
      </c>
      <c r="H26" t="s">
        <v>7815</v>
      </c>
      <c r="I26" t="s">
        <v>547</v>
      </c>
      <c r="J26" t="s">
        <v>7851</v>
      </c>
      <c r="K26" t="s">
        <v>7852</v>
      </c>
      <c r="L26"/>
      <c r="M26" t="s">
        <v>7800</v>
      </c>
      <c r="N26" t="s">
        <v>7801</v>
      </c>
    </row>
    <row r="27" spans="1:14" x14ac:dyDescent="0.25">
      <c r="A27" t="s">
        <v>1900</v>
      </c>
      <c r="B27"/>
      <c r="C27"/>
      <c r="D27" t="s">
        <v>547</v>
      </c>
      <c r="E27" t="s">
        <v>1899</v>
      </c>
      <c r="F27" t="s">
        <v>7317</v>
      </c>
      <c r="G27" t="s">
        <v>7802</v>
      </c>
      <c r="H27" t="s">
        <v>7819</v>
      </c>
      <c r="I27" t="s">
        <v>547</v>
      </c>
      <c r="J27" t="s">
        <v>7820</v>
      </c>
      <c r="K27" t="s">
        <v>7853</v>
      </c>
      <c r="L27"/>
      <c r="M27" t="s">
        <v>7854</v>
      </c>
      <c r="N27">
        <v>587</v>
      </c>
    </row>
    <row r="28" spans="1:14" x14ac:dyDescent="0.25">
      <c r="A28" t="s">
        <v>457</v>
      </c>
      <c r="B28"/>
      <c r="C28"/>
      <c r="D28" t="s">
        <v>458</v>
      </c>
      <c r="E28" t="s">
        <v>456</v>
      </c>
      <c r="F28" t="s">
        <v>7318</v>
      </c>
      <c r="G28" t="s">
        <v>7818</v>
      </c>
      <c r="H28" t="s">
        <v>7815</v>
      </c>
      <c r="I28" t="s">
        <v>458</v>
      </c>
      <c r="J28" t="s">
        <v>7840</v>
      </c>
      <c r="K28" t="s">
        <v>7855</v>
      </c>
      <c r="L28"/>
      <c r="M28" t="s">
        <v>7800</v>
      </c>
      <c r="N28" t="s">
        <v>7801</v>
      </c>
    </row>
    <row r="29" spans="1:14" x14ac:dyDescent="0.25">
      <c r="A29" t="s">
        <v>242</v>
      </c>
      <c r="B29"/>
      <c r="C29"/>
      <c r="D29" t="s">
        <v>243</v>
      </c>
      <c r="E29" t="s">
        <v>241</v>
      </c>
      <c r="F29" t="s">
        <v>7319</v>
      </c>
      <c r="G29" t="s">
        <v>7802</v>
      </c>
      <c r="H29" t="s">
        <v>7815</v>
      </c>
      <c r="I29" t="s">
        <v>243</v>
      </c>
      <c r="J29" t="s">
        <v>7856</v>
      </c>
      <c r="K29" t="s">
        <v>7857</v>
      </c>
      <c r="L29"/>
      <c r="M29" t="s">
        <v>7800</v>
      </c>
      <c r="N29" t="s">
        <v>7801</v>
      </c>
    </row>
    <row r="30" spans="1:14" x14ac:dyDescent="0.25">
      <c r="A30" t="s">
        <v>352</v>
      </c>
      <c r="B30"/>
      <c r="C30"/>
      <c r="D30" t="s">
        <v>353</v>
      </c>
      <c r="E30" t="s">
        <v>351</v>
      </c>
      <c r="F30" t="s">
        <v>7320</v>
      </c>
      <c r="G30" t="s">
        <v>7802</v>
      </c>
      <c r="H30" t="s">
        <v>7798</v>
      </c>
      <c r="I30" t="s">
        <v>353</v>
      </c>
      <c r="J30" t="s">
        <v>7798</v>
      </c>
      <c r="K30" t="s">
        <v>7858</v>
      </c>
      <c r="L30"/>
      <c r="M30" t="s">
        <v>7800</v>
      </c>
      <c r="N30" t="s">
        <v>7801</v>
      </c>
    </row>
    <row r="31" spans="1:14" x14ac:dyDescent="0.25">
      <c r="A31" t="s">
        <v>465</v>
      </c>
      <c r="B31"/>
      <c r="C31"/>
      <c r="D31" t="s">
        <v>466</v>
      </c>
      <c r="E31" t="s">
        <v>464</v>
      </c>
      <c r="F31" t="s">
        <v>7321</v>
      </c>
      <c r="G31" t="s">
        <v>7859</v>
      </c>
      <c r="H31" t="s">
        <v>7815</v>
      </c>
      <c r="I31" t="s">
        <v>466</v>
      </c>
      <c r="J31" t="s">
        <v>7846</v>
      </c>
      <c r="K31" t="s">
        <v>7860</v>
      </c>
      <c r="L31"/>
      <c r="M31" t="s">
        <v>7800</v>
      </c>
      <c r="N31" t="s">
        <v>7801</v>
      </c>
    </row>
    <row r="32" spans="1:14" x14ac:dyDescent="0.25">
      <c r="A32" t="s">
        <v>568</v>
      </c>
      <c r="B32"/>
      <c r="C32"/>
      <c r="D32" t="s">
        <v>569</v>
      </c>
      <c r="E32" t="s">
        <v>567</v>
      </c>
      <c r="F32" t="s">
        <v>7324</v>
      </c>
      <c r="G32" t="s">
        <v>7802</v>
      </c>
      <c r="H32" t="s">
        <v>7798</v>
      </c>
      <c r="I32" t="s">
        <v>569</v>
      </c>
      <c r="J32" t="s">
        <v>7798</v>
      </c>
      <c r="K32" t="s">
        <v>7861</v>
      </c>
      <c r="L32"/>
      <c r="M32" t="s">
        <v>7800</v>
      </c>
      <c r="N32" t="s">
        <v>7801</v>
      </c>
    </row>
    <row r="33" spans="1:14" x14ac:dyDescent="0.25">
      <c r="A33" t="s">
        <v>1944</v>
      </c>
      <c r="B33"/>
      <c r="C33"/>
      <c r="D33" t="s">
        <v>569</v>
      </c>
      <c r="E33" t="s">
        <v>1943</v>
      </c>
      <c r="F33" t="s">
        <v>7324</v>
      </c>
      <c r="G33" t="s">
        <v>7802</v>
      </c>
      <c r="H33" t="s">
        <v>7815</v>
      </c>
      <c r="I33" t="s">
        <v>569</v>
      </c>
      <c r="J33" t="s">
        <v>1943</v>
      </c>
      <c r="K33" t="s">
        <v>7862</v>
      </c>
      <c r="L33"/>
      <c r="M33" t="s">
        <v>7863</v>
      </c>
      <c r="N33">
        <v>609</v>
      </c>
    </row>
    <row r="34" spans="1:14" x14ac:dyDescent="0.25">
      <c r="A34" t="s">
        <v>3131</v>
      </c>
      <c r="B34"/>
      <c r="C34"/>
      <c r="D34" t="s">
        <v>569</v>
      </c>
      <c r="E34" t="s">
        <v>3130</v>
      </c>
      <c r="F34" t="s">
        <v>7324</v>
      </c>
      <c r="G34" t="s">
        <v>7802</v>
      </c>
      <c r="H34" t="s">
        <v>7808</v>
      </c>
      <c r="I34" t="s">
        <v>569</v>
      </c>
      <c r="J34" t="s">
        <v>3130</v>
      </c>
      <c r="K34" t="s">
        <v>7864</v>
      </c>
      <c r="L34"/>
      <c r="M34" t="s">
        <v>7865</v>
      </c>
      <c r="N34">
        <v>423</v>
      </c>
    </row>
    <row r="35" spans="1:14" x14ac:dyDescent="0.25">
      <c r="A35" t="s">
        <v>170</v>
      </c>
      <c r="B35"/>
      <c r="C35"/>
      <c r="D35" t="s">
        <v>171</v>
      </c>
      <c r="E35" t="s">
        <v>169</v>
      </c>
      <c r="F35" t="s">
        <v>7349</v>
      </c>
      <c r="G35" t="s">
        <v>7859</v>
      </c>
      <c r="H35" t="s">
        <v>7815</v>
      </c>
      <c r="I35" t="s">
        <v>171</v>
      </c>
      <c r="J35" t="s">
        <v>7846</v>
      </c>
      <c r="K35" t="s">
        <v>7866</v>
      </c>
      <c r="L35"/>
      <c r="M35" t="s">
        <v>7800</v>
      </c>
      <c r="N35" t="s">
        <v>7801</v>
      </c>
    </row>
    <row r="36" spans="1:14" x14ac:dyDescent="0.25">
      <c r="A36" t="s">
        <v>477</v>
      </c>
      <c r="B36"/>
      <c r="C36"/>
      <c r="D36" t="s">
        <v>478</v>
      </c>
      <c r="E36" t="s">
        <v>476</v>
      </c>
      <c r="F36" t="s">
        <v>7352</v>
      </c>
      <c r="G36" t="s">
        <v>7818</v>
      </c>
      <c r="H36" t="s">
        <v>7798</v>
      </c>
      <c r="I36" t="s">
        <v>478</v>
      </c>
      <c r="J36" t="s">
        <v>7798</v>
      </c>
      <c r="K36" t="s">
        <v>7867</v>
      </c>
      <c r="L36"/>
      <c r="M36" t="s">
        <v>7800</v>
      </c>
      <c r="N36" t="s">
        <v>7801</v>
      </c>
    </row>
    <row r="37" spans="1:14" x14ac:dyDescent="0.25">
      <c r="A37" t="s">
        <v>364</v>
      </c>
      <c r="B37"/>
      <c r="C37"/>
      <c r="D37" t="s">
        <v>365</v>
      </c>
      <c r="E37" t="s">
        <v>363</v>
      </c>
      <c r="F37" t="s">
        <v>7355</v>
      </c>
      <c r="G37" t="s">
        <v>7818</v>
      </c>
      <c r="H37" t="s">
        <v>7798</v>
      </c>
      <c r="I37" t="s">
        <v>365</v>
      </c>
      <c r="J37" t="s">
        <v>7798</v>
      </c>
      <c r="K37" t="s">
        <v>7868</v>
      </c>
      <c r="L37"/>
      <c r="M37" t="s">
        <v>7800</v>
      </c>
      <c r="N37" t="s">
        <v>7801</v>
      </c>
    </row>
    <row r="38" spans="1:14" x14ac:dyDescent="0.25">
      <c r="A38" t="s">
        <v>71</v>
      </c>
      <c r="B38"/>
      <c r="C38"/>
      <c r="D38" t="s">
        <v>72</v>
      </c>
      <c r="E38" t="s">
        <v>70</v>
      </c>
      <c r="F38" t="s">
        <v>7358</v>
      </c>
      <c r="G38" t="s">
        <v>7818</v>
      </c>
      <c r="H38" t="s">
        <v>7798</v>
      </c>
      <c r="I38" t="s">
        <v>72</v>
      </c>
      <c r="J38" t="s">
        <v>7798</v>
      </c>
      <c r="K38" t="s">
        <v>7869</v>
      </c>
      <c r="L38"/>
      <c r="M38" t="s">
        <v>7800</v>
      </c>
      <c r="N38" t="s">
        <v>7801</v>
      </c>
    </row>
    <row r="39" spans="1:14" x14ac:dyDescent="0.25">
      <c r="A39" t="s">
        <v>3470</v>
      </c>
      <c r="B39"/>
      <c r="C39"/>
      <c r="D39" t="s">
        <v>72</v>
      </c>
      <c r="E39" t="s">
        <v>3469</v>
      </c>
      <c r="F39" t="s">
        <v>7358</v>
      </c>
      <c r="G39" t="s">
        <v>7818</v>
      </c>
      <c r="H39" t="s">
        <v>7870</v>
      </c>
      <c r="I39" t="s">
        <v>72</v>
      </c>
      <c r="J39" t="s">
        <v>7870</v>
      </c>
      <c r="K39" t="s">
        <v>7871</v>
      </c>
      <c r="L39"/>
      <c r="M39" t="s">
        <v>7872</v>
      </c>
      <c r="N39">
        <v>168</v>
      </c>
    </row>
    <row r="40" spans="1:14" x14ac:dyDescent="0.25">
      <c r="A40" t="s">
        <v>1225</v>
      </c>
      <c r="B40"/>
      <c r="C40"/>
      <c r="D40" t="s">
        <v>1226</v>
      </c>
      <c r="E40" t="s">
        <v>1224</v>
      </c>
      <c r="F40" t="s">
        <v>7361</v>
      </c>
      <c r="G40" t="s">
        <v>7797</v>
      </c>
      <c r="H40" t="s">
        <v>7808</v>
      </c>
      <c r="I40" t="s">
        <v>1226</v>
      </c>
      <c r="J40" t="s">
        <v>1224</v>
      </c>
      <c r="K40" t="s">
        <v>7873</v>
      </c>
      <c r="L40"/>
      <c r="M40" t="s">
        <v>7874</v>
      </c>
      <c r="N40">
        <v>945</v>
      </c>
    </row>
    <row r="41" spans="1:14" x14ac:dyDescent="0.25">
      <c r="A41" t="s">
        <v>935</v>
      </c>
      <c r="B41"/>
      <c r="C41"/>
      <c r="D41" t="s">
        <v>936</v>
      </c>
      <c r="E41" t="s">
        <v>934</v>
      </c>
      <c r="F41" t="s">
        <v>7362</v>
      </c>
      <c r="G41" t="s">
        <v>7797</v>
      </c>
      <c r="H41" t="s">
        <v>7808</v>
      </c>
      <c r="I41" t="s">
        <v>936</v>
      </c>
      <c r="J41" t="s">
        <v>7875</v>
      </c>
      <c r="K41" t="s">
        <v>7876</v>
      </c>
      <c r="L41"/>
      <c r="M41" t="s">
        <v>7877</v>
      </c>
      <c r="N41">
        <v>1067</v>
      </c>
    </row>
    <row r="42" spans="1:14" x14ac:dyDescent="0.25">
      <c r="A42" t="s">
        <v>1718</v>
      </c>
      <c r="B42"/>
      <c r="C42"/>
      <c r="D42" t="s">
        <v>1719</v>
      </c>
      <c r="E42" t="s">
        <v>1717</v>
      </c>
      <c r="F42" t="s">
        <v>7365</v>
      </c>
      <c r="G42" t="s">
        <v>7807</v>
      </c>
      <c r="H42" t="s">
        <v>7815</v>
      </c>
      <c r="I42" t="s">
        <v>1719</v>
      </c>
      <c r="J42" t="s">
        <v>7878</v>
      </c>
      <c r="K42" t="s">
        <v>7879</v>
      </c>
      <c r="L42"/>
      <c r="M42" t="s">
        <v>7880</v>
      </c>
      <c r="N42">
        <v>701</v>
      </c>
    </row>
    <row r="43" spans="1:14" x14ac:dyDescent="0.25">
      <c r="A43" t="s">
        <v>1783</v>
      </c>
      <c r="B43"/>
      <c r="C43"/>
      <c r="D43" t="s">
        <v>579</v>
      </c>
      <c r="E43" t="s">
        <v>1782</v>
      </c>
      <c r="F43" t="s">
        <v>7366</v>
      </c>
      <c r="G43" t="s">
        <v>7807</v>
      </c>
      <c r="H43" t="s">
        <v>7819</v>
      </c>
      <c r="I43" t="s">
        <v>579</v>
      </c>
      <c r="J43" t="s">
        <v>7820</v>
      </c>
      <c r="K43" t="s">
        <v>7881</v>
      </c>
      <c r="L43"/>
      <c r="M43" t="s">
        <v>7800</v>
      </c>
      <c r="N43" t="s">
        <v>7801</v>
      </c>
    </row>
    <row r="44" spans="1:14" x14ac:dyDescent="0.25">
      <c r="A44" t="s">
        <v>578</v>
      </c>
      <c r="B44"/>
      <c r="C44"/>
      <c r="D44" t="s">
        <v>579</v>
      </c>
      <c r="E44" t="s">
        <v>577</v>
      </c>
      <c r="F44" t="s">
        <v>7366</v>
      </c>
      <c r="G44" t="s">
        <v>7807</v>
      </c>
      <c r="H44" t="s">
        <v>7808</v>
      </c>
      <c r="I44" t="s">
        <v>579</v>
      </c>
      <c r="J44" t="s">
        <v>7808</v>
      </c>
      <c r="K44" t="s">
        <v>7882</v>
      </c>
      <c r="L44"/>
      <c r="M44" t="s">
        <v>7800</v>
      </c>
      <c r="N44" t="s">
        <v>7801</v>
      </c>
    </row>
    <row r="45" spans="1:14" x14ac:dyDescent="0.25">
      <c r="A45" t="s">
        <v>584</v>
      </c>
      <c r="B45"/>
      <c r="C45"/>
      <c r="D45" t="s">
        <v>579</v>
      </c>
      <c r="E45" t="s">
        <v>583</v>
      </c>
      <c r="F45" t="s">
        <v>7366</v>
      </c>
      <c r="G45" t="s">
        <v>7807</v>
      </c>
      <c r="H45" t="s">
        <v>7815</v>
      </c>
      <c r="I45" t="s">
        <v>579</v>
      </c>
      <c r="J45" t="s">
        <v>7883</v>
      </c>
      <c r="K45" t="s">
        <v>7884</v>
      </c>
      <c r="L45"/>
      <c r="M45" t="s">
        <v>7800</v>
      </c>
      <c r="N45" t="s">
        <v>7801</v>
      </c>
    </row>
    <row r="46" spans="1:14" x14ac:dyDescent="0.25">
      <c r="A46" t="s">
        <v>596</v>
      </c>
      <c r="B46"/>
      <c r="C46"/>
      <c r="D46" t="s">
        <v>597</v>
      </c>
      <c r="E46" t="s">
        <v>595</v>
      </c>
      <c r="F46" t="s">
        <v>7371</v>
      </c>
      <c r="G46" t="s">
        <v>7859</v>
      </c>
      <c r="H46" t="s">
        <v>7815</v>
      </c>
      <c r="I46" t="s">
        <v>597</v>
      </c>
      <c r="J46" t="s">
        <v>7846</v>
      </c>
      <c r="K46" t="s">
        <v>7885</v>
      </c>
      <c r="L46"/>
      <c r="M46" t="s">
        <v>7800</v>
      </c>
      <c r="N46" t="s">
        <v>7801</v>
      </c>
    </row>
    <row r="47" spans="1:14" x14ac:dyDescent="0.25">
      <c r="A47" t="s">
        <v>194</v>
      </c>
      <c r="B47"/>
      <c r="C47"/>
      <c r="D47" t="s">
        <v>195</v>
      </c>
      <c r="E47" t="s">
        <v>193</v>
      </c>
      <c r="F47" t="s">
        <v>7374</v>
      </c>
      <c r="G47" t="s">
        <v>7807</v>
      </c>
      <c r="H47" t="s">
        <v>7815</v>
      </c>
      <c r="I47" t="s">
        <v>195</v>
      </c>
      <c r="J47" t="s">
        <v>7886</v>
      </c>
      <c r="K47" t="s">
        <v>7887</v>
      </c>
      <c r="L47"/>
      <c r="M47" t="s">
        <v>7800</v>
      </c>
      <c r="N47" t="s">
        <v>7801</v>
      </c>
    </row>
    <row r="48" spans="1:14" x14ac:dyDescent="0.25">
      <c r="A48" t="s">
        <v>3651</v>
      </c>
      <c r="B48"/>
      <c r="C48"/>
      <c r="D48" t="s">
        <v>613</v>
      </c>
      <c r="E48" t="s">
        <v>3650</v>
      </c>
      <c r="F48" t="s">
        <v>7379</v>
      </c>
      <c r="G48" t="s">
        <v>7802</v>
      </c>
      <c r="H48" t="s">
        <v>7819</v>
      </c>
      <c r="I48" t="s">
        <v>613</v>
      </c>
      <c r="J48" t="s">
        <v>7888</v>
      </c>
      <c r="K48" t="s">
        <v>7889</v>
      </c>
      <c r="L48"/>
      <c r="M48" t="s">
        <v>7890</v>
      </c>
      <c r="N48">
        <v>975</v>
      </c>
    </row>
    <row r="49" spans="1:14" x14ac:dyDescent="0.25">
      <c r="A49" t="s">
        <v>612</v>
      </c>
      <c r="B49"/>
      <c r="C49"/>
      <c r="D49" t="s">
        <v>613</v>
      </c>
      <c r="E49" t="s">
        <v>611</v>
      </c>
      <c r="F49" t="s">
        <v>7379</v>
      </c>
      <c r="G49" t="s">
        <v>7802</v>
      </c>
      <c r="H49" t="s">
        <v>7815</v>
      </c>
      <c r="I49" t="s">
        <v>613</v>
      </c>
      <c r="J49" t="s">
        <v>7891</v>
      </c>
      <c r="K49" t="s">
        <v>7892</v>
      </c>
      <c r="L49"/>
      <c r="M49" t="s">
        <v>7800</v>
      </c>
      <c r="N49" t="s">
        <v>7801</v>
      </c>
    </row>
    <row r="50" spans="1:14" x14ac:dyDescent="0.25">
      <c r="A50" t="s">
        <v>3684</v>
      </c>
      <c r="B50"/>
      <c r="C50"/>
      <c r="D50" t="s">
        <v>613</v>
      </c>
      <c r="E50" t="s">
        <v>3683</v>
      </c>
      <c r="F50" t="s">
        <v>7379</v>
      </c>
      <c r="G50" t="s">
        <v>7802</v>
      </c>
      <c r="H50" t="s">
        <v>7848</v>
      </c>
      <c r="I50" t="s">
        <v>613</v>
      </c>
      <c r="J50" t="s">
        <v>7848</v>
      </c>
      <c r="K50" t="s">
        <v>7893</v>
      </c>
      <c r="L50"/>
      <c r="M50" t="s">
        <v>7890</v>
      </c>
      <c r="N50">
        <v>975</v>
      </c>
    </row>
    <row r="51" spans="1:14" x14ac:dyDescent="0.25">
      <c r="A51" t="s">
        <v>1844</v>
      </c>
      <c r="B51"/>
      <c r="C51"/>
      <c r="D51" t="s">
        <v>1806</v>
      </c>
      <c r="E51" t="s">
        <v>1843</v>
      </c>
      <c r="F51" t="s">
        <v>7394</v>
      </c>
      <c r="G51" t="s">
        <v>7807</v>
      </c>
      <c r="H51" t="s">
        <v>7815</v>
      </c>
      <c r="I51" t="s">
        <v>1806</v>
      </c>
      <c r="J51" t="s">
        <v>7886</v>
      </c>
      <c r="K51" t="s">
        <v>7894</v>
      </c>
      <c r="L51"/>
      <c r="M51" t="s">
        <v>7800</v>
      </c>
      <c r="N51" t="s">
        <v>7801</v>
      </c>
    </row>
    <row r="52" spans="1:14" x14ac:dyDescent="0.25">
      <c r="A52" t="s">
        <v>1805</v>
      </c>
      <c r="B52"/>
      <c r="C52"/>
      <c r="D52" t="s">
        <v>1806</v>
      </c>
      <c r="E52" t="s">
        <v>1804</v>
      </c>
      <c r="F52" t="s">
        <v>7394</v>
      </c>
      <c r="G52" t="s">
        <v>7807</v>
      </c>
      <c r="H52" t="s">
        <v>7895</v>
      </c>
      <c r="I52" t="s">
        <v>1806</v>
      </c>
      <c r="J52" t="s">
        <v>7896</v>
      </c>
      <c r="K52" t="s">
        <v>7897</v>
      </c>
      <c r="L52"/>
      <c r="M52" t="s">
        <v>7898</v>
      </c>
      <c r="N52">
        <v>670</v>
      </c>
    </row>
    <row r="53" spans="1:14" x14ac:dyDescent="0.25">
      <c r="A53" t="s">
        <v>200</v>
      </c>
      <c r="B53"/>
      <c r="C53"/>
      <c r="D53" t="s">
        <v>201</v>
      </c>
      <c r="E53" t="s">
        <v>199</v>
      </c>
      <c r="F53" t="s">
        <v>7397</v>
      </c>
      <c r="G53" t="s">
        <v>7802</v>
      </c>
      <c r="H53" t="s">
        <v>7819</v>
      </c>
      <c r="I53" t="s">
        <v>201</v>
      </c>
      <c r="J53" t="s">
        <v>7798</v>
      </c>
      <c r="K53" t="s">
        <v>7899</v>
      </c>
      <c r="L53"/>
      <c r="M53" t="s">
        <v>7800</v>
      </c>
      <c r="N53" t="s">
        <v>7801</v>
      </c>
    </row>
    <row r="54" spans="1:14" x14ac:dyDescent="0.25">
      <c r="A54" t="s">
        <v>207</v>
      </c>
      <c r="B54"/>
      <c r="C54"/>
      <c r="D54" t="s">
        <v>201</v>
      </c>
      <c r="E54" t="s">
        <v>206</v>
      </c>
      <c r="F54" t="s">
        <v>7397</v>
      </c>
      <c r="G54" t="s">
        <v>7802</v>
      </c>
      <c r="H54" t="s">
        <v>7815</v>
      </c>
      <c r="I54" t="s">
        <v>201</v>
      </c>
      <c r="J54" t="s">
        <v>7846</v>
      </c>
      <c r="K54" t="s">
        <v>7900</v>
      </c>
      <c r="L54"/>
      <c r="M54" t="s">
        <v>7800</v>
      </c>
      <c r="N54" t="s">
        <v>7801</v>
      </c>
    </row>
    <row r="55" spans="1:14" x14ac:dyDescent="0.25">
      <c r="A55" t="s">
        <v>126</v>
      </c>
      <c r="B55"/>
      <c r="C55"/>
      <c r="D55" t="s">
        <v>127</v>
      </c>
      <c r="E55" t="s">
        <v>125</v>
      </c>
      <c r="F55" t="s">
        <v>7404</v>
      </c>
      <c r="G55" t="s">
        <v>7802</v>
      </c>
      <c r="H55" t="s">
        <v>7848</v>
      </c>
      <c r="I55" t="s">
        <v>127</v>
      </c>
      <c r="J55" t="s">
        <v>7848</v>
      </c>
      <c r="K55" t="s">
        <v>7901</v>
      </c>
      <c r="L55"/>
      <c r="M55" t="s">
        <v>7800</v>
      </c>
      <c r="N55" t="s">
        <v>7801</v>
      </c>
    </row>
    <row r="56" spans="1:14" x14ac:dyDescent="0.25">
      <c r="A56" t="s">
        <v>616</v>
      </c>
      <c r="B56"/>
      <c r="C56"/>
      <c r="D56" t="s">
        <v>617</v>
      </c>
      <c r="E56" t="s">
        <v>615</v>
      </c>
      <c r="F56" t="s">
        <v>7411</v>
      </c>
      <c r="G56" t="s">
        <v>7802</v>
      </c>
      <c r="H56" t="s">
        <v>7815</v>
      </c>
      <c r="I56" t="s">
        <v>617</v>
      </c>
      <c r="J56" t="s">
        <v>7846</v>
      </c>
      <c r="K56" t="s">
        <v>7902</v>
      </c>
      <c r="L56"/>
      <c r="M56" t="s">
        <v>7800</v>
      </c>
      <c r="N56" t="s">
        <v>7801</v>
      </c>
    </row>
    <row r="57" spans="1:14" x14ac:dyDescent="0.25">
      <c r="A57" t="s">
        <v>6499</v>
      </c>
      <c r="B57"/>
      <c r="C57"/>
      <c r="D57" t="s">
        <v>1203</v>
      </c>
      <c r="E57" t="s">
        <v>6498</v>
      </c>
      <c r="F57" t="s">
        <v>7414</v>
      </c>
      <c r="G57" t="s">
        <v>7802</v>
      </c>
      <c r="H57" t="s">
        <v>7819</v>
      </c>
      <c r="I57" t="s">
        <v>1203</v>
      </c>
      <c r="J57" t="s">
        <v>7820</v>
      </c>
      <c r="K57" t="s">
        <v>7903</v>
      </c>
      <c r="L57"/>
      <c r="M57" t="s">
        <v>7800</v>
      </c>
      <c r="N57" t="s">
        <v>7801</v>
      </c>
    </row>
    <row r="58" spans="1:14" x14ac:dyDescent="0.25">
      <c r="A58" t="s">
        <v>1202</v>
      </c>
      <c r="B58"/>
      <c r="C58"/>
      <c r="D58" t="s">
        <v>1203</v>
      </c>
      <c r="E58" t="s">
        <v>1201</v>
      </c>
      <c r="F58" t="s">
        <v>7414</v>
      </c>
      <c r="G58" t="s">
        <v>7802</v>
      </c>
      <c r="H58" t="s">
        <v>7848</v>
      </c>
      <c r="I58" t="s">
        <v>1203</v>
      </c>
      <c r="J58" t="s">
        <v>7848</v>
      </c>
      <c r="K58" t="s">
        <v>7904</v>
      </c>
      <c r="L58"/>
      <c r="M58" t="s">
        <v>7800</v>
      </c>
      <c r="N58" t="s">
        <v>7801</v>
      </c>
    </row>
    <row r="59" spans="1:14" x14ac:dyDescent="0.25">
      <c r="A59" t="s">
        <v>6459</v>
      </c>
      <c r="B59"/>
      <c r="C59"/>
      <c r="D59" t="s">
        <v>1203</v>
      </c>
      <c r="E59" t="s">
        <v>6458</v>
      </c>
      <c r="F59" t="s">
        <v>7414</v>
      </c>
      <c r="G59" t="s">
        <v>7802</v>
      </c>
      <c r="H59" t="s">
        <v>7905</v>
      </c>
      <c r="I59" t="s">
        <v>1203</v>
      </c>
      <c r="J59" t="s">
        <v>7906</v>
      </c>
      <c r="K59" t="s">
        <v>7907</v>
      </c>
      <c r="L59"/>
      <c r="M59" t="s">
        <v>7908</v>
      </c>
      <c r="N59">
        <v>6</v>
      </c>
    </row>
    <row r="60" spans="1:14" x14ac:dyDescent="0.25">
      <c r="A60" t="s">
        <v>1423</v>
      </c>
      <c r="B60"/>
      <c r="C60"/>
      <c r="D60" t="s">
        <v>1424</v>
      </c>
      <c r="E60" t="s">
        <v>1422</v>
      </c>
      <c r="F60" t="s">
        <v>7417</v>
      </c>
      <c r="G60" t="s">
        <v>7818</v>
      </c>
      <c r="H60" t="s">
        <v>7819</v>
      </c>
      <c r="I60" t="s">
        <v>1424</v>
      </c>
      <c r="J60" t="s">
        <v>7909</v>
      </c>
      <c r="K60" t="s">
        <v>7910</v>
      </c>
      <c r="L60"/>
      <c r="M60" t="s">
        <v>7911</v>
      </c>
      <c r="N60">
        <v>822</v>
      </c>
    </row>
    <row r="61" spans="1:14" x14ac:dyDescent="0.25">
      <c r="A61" t="s">
        <v>1433</v>
      </c>
      <c r="B61"/>
      <c r="C61"/>
      <c r="D61" t="s">
        <v>1424</v>
      </c>
      <c r="E61" t="s">
        <v>1432</v>
      </c>
      <c r="F61" t="s">
        <v>7417</v>
      </c>
      <c r="G61" t="s">
        <v>7818</v>
      </c>
      <c r="H61" t="s">
        <v>7912</v>
      </c>
      <c r="I61" t="s">
        <v>1424</v>
      </c>
      <c r="J61" t="s">
        <v>7913</v>
      </c>
      <c r="K61" t="s">
        <v>7914</v>
      </c>
      <c r="L61"/>
      <c r="M61" t="s">
        <v>7911</v>
      </c>
      <c r="N61">
        <v>822</v>
      </c>
    </row>
    <row r="62" spans="1:14" x14ac:dyDescent="0.25">
      <c r="A62" t="s">
        <v>1442</v>
      </c>
      <c r="B62"/>
      <c r="C62"/>
      <c r="D62" t="s">
        <v>1424</v>
      </c>
      <c r="E62" t="s">
        <v>1441</v>
      </c>
      <c r="F62" t="s">
        <v>7417</v>
      </c>
      <c r="G62" t="s">
        <v>7818</v>
      </c>
      <c r="H62" t="s">
        <v>7815</v>
      </c>
      <c r="I62" t="s">
        <v>1424</v>
      </c>
      <c r="J62" t="s">
        <v>7846</v>
      </c>
      <c r="K62" t="s">
        <v>7915</v>
      </c>
      <c r="L62"/>
      <c r="M62" t="s">
        <v>7911</v>
      </c>
      <c r="N62">
        <v>822</v>
      </c>
    </row>
    <row r="63" spans="1:14" x14ac:dyDescent="0.25">
      <c r="A63" t="s">
        <v>11</v>
      </c>
      <c r="B63"/>
      <c r="C63"/>
      <c r="D63" t="s">
        <v>12</v>
      </c>
      <c r="E63" t="s">
        <v>10</v>
      </c>
      <c r="F63" t="s">
        <v>7422</v>
      </c>
      <c r="G63" t="s">
        <v>7802</v>
      </c>
      <c r="H63" t="s">
        <v>7798</v>
      </c>
      <c r="I63" t="s">
        <v>12</v>
      </c>
      <c r="J63" t="s">
        <v>7798</v>
      </c>
      <c r="K63" t="s">
        <v>7916</v>
      </c>
      <c r="L63"/>
      <c r="M63" t="s">
        <v>7800</v>
      </c>
      <c r="N63" t="s">
        <v>7801</v>
      </c>
    </row>
    <row r="64" spans="1:14" x14ac:dyDescent="0.25">
      <c r="A64" t="s">
        <v>1731</v>
      </c>
      <c r="B64"/>
      <c r="C64"/>
      <c r="D64" t="s">
        <v>485</v>
      </c>
      <c r="E64" t="s">
        <v>1730</v>
      </c>
      <c r="F64" t="s">
        <v>7425</v>
      </c>
      <c r="G64" t="s">
        <v>7797</v>
      </c>
      <c r="H64" t="s">
        <v>7819</v>
      </c>
      <c r="I64" t="s">
        <v>485</v>
      </c>
      <c r="J64" t="s">
        <v>7820</v>
      </c>
      <c r="K64" t="s">
        <v>7917</v>
      </c>
      <c r="L64"/>
      <c r="M64" t="s">
        <v>7800</v>
      </c>
      <c r="N64" t="s">
        <v>7801</v>
      </c>
    </row>
    <row r="65" spans="1:14" x14ac:dyDescent="0.25">
      <c r="A65" t="s">
        <v>484</v>
      </c>
      <c r="B65"/>
      <c r="C65"/>
      <c r="D65" t="s">
        <v>485</v>
      </c>
      <c r="E65" t="s">
        <v>483</v>
      </c>
      <c r="F65" t="s">
        <v>7425</v>
      </c>
      <c r="G65" t="s">
        <v>7797</v>
      </c>
      <c r="H65" t="s">
        <v>7808</v>
      </c>
      <c r="I65" t="s">
        <v>485</v>
      </c>
      <c r="J65" t="s">
        <v>7918</v>
      </c>
      <c r="K65" t="s">
        <v>7919</v>
      </c>
      <c r="L65"/>
      <c r="M65" t="s">
        <v>7800</v>
      </c>
      <c r="N65" t="s">
        <v>7801</v>
      </c>
    </row>
    <row r="66" spans="1:14" x14ac:dyDescent="0.25">
      <c r="A66" t="s">
        <v>492</v>
      </c>
      <c r="B66"/>
      <c r="C66"/>
      <c r="D66" t="s">
        <v>485</v>
      </c>
      <c r="E66" t="s">
        <v>491</v>
      </c>
      <c r="F66" t="s">
        <v>7425</v>
      </c>
      <c r="G66" t="s">
        <v>7797</v>
      </c>
      <c r="H66" t="s">
        <v>7808</v>
      </c>
      <c r="I66" t="s">
        <v>485</v>
      </c>
      <c r="J66" t="s">
        <v>7920</v>
      </c>
      <c r="K66" t="s">
        <v>7921</v>
      </c>
      <c r="L66"/>
      <c r="M66" t="s">
        <v>7800</v>
      </c>
      <c r="N66" t="s">
        <v>7801</v>
      </c>
    </row>
    <row r="67" spans="1:14" x14ac:dyDescent="0.25">
      <c r="A67" t="s">
        <v>3140</v>
      </c>
      <c r="B67"/>
      <c r="C67"/>
      <c r="D67" t="s">
        <v>485</v>
      </c>
      <c r="E67" t="s">
        <v>3139</v>
      </c>
      <c r="F67" t="s">
        <v>7425</v>
      </c>
      <c r="G67" t="s">
        <v>7797</v>
      </c>
      <c r="H67" t="s">
        <v>7808</v>
      </c>
      <c r="I67" t="s">
        <v>485</v>
      </c>
      <c r="J67" t="s">
        <v>7922</v>
      </c>
      <c r="K67" t="s">
        <v>7923</v>
      </c>
      <c r="L67"/>
      <c r="M67" t="s">
        <v>7924</v>
      </c>
      <c r="N67">
        <v>228</v>
      </c>
    </row>
    <row r="68" spans="1:14" x14ac:dyDescent="0.25">
      <c r="A68" t="s">
        <v>1237</v>
      </c>
      <c r="B68"/>
      <c r="C68"/>
      <c r="D68" t="s">
        <v>921</v>
      </c>
      <c r="E68" t="s">
        <v>1236</v>
      </c>
      <c r="F68" t="s">
        <v>7430</v>
      </c>
      <c r="G68" t="s">
        <v>7802</v>
      </c>
      <c r="H68" t="s">
        <v>7819</v>
      </c>
      <c r="I68" t="s">
        <v>921</v>
      </c>
      <c r="J68" t="s">
        <v>7925</v>
      </c>
      <c r="K68" t="s">
        <v>7926</v>
      </c>
      <c r="L68"/>
      <c r="M68" t="s">
        <v>7844</v>
      </c>
      <c r="N68">
        <v>1036</v>
      </c>
    </row>
    <row r="69" spans="1:14" x14ac:dyDescent="0.25">
      <c r="A69" t="s">
        <v>920</v>
      </c>
      <c r="B69"/>
      <c r="C69"/>
      <c r="D69" t="s">
        <v>921</v>
      </c>
      <c r="E69" t="s">
        <v>919</v>
      </c>
      <c r="F69" t="s">
        <v>7430</v>
      </c>
      <c r="G69" t="s">
        <v>7802</v>
      </c>
      <c r="H69" t="s">
        <v>7912</v>
      </c>
      <c r="I69" t="s">
        <v>921</v>
      </c>
      <c r="J69" t="s">
        <v>7927</v>
      </c>
      <c r="K69" t="s">
        <v>7928</v>
      </c>
      <c r="L69"/>
      <c r="M69" t="s">
        <v>7877</v>
      </c>
      <c r="N69">
        <v>1067</v>
      </c>
    </row>
    <row r="70" spans="1:14" x14ac:dyDescent="0.25">
      <c r="A70" t="s">
        <v>6940</v>
      </c>
      <c r="B70"/>
      <c r="C70"/>
      <c r="D70" t="s">
        <v>921</v>
      </c>
      <c r="E70" t="s">
        <v>6939</v>
      </c>
      <c r="F70" t="s">
        <v>7430</v>
      </c>
      <c r="G70" t="s">
        <v>7802</v>
      </c>
      <c r="H70" t="s">
        <v>7905</v>
      </c>
      <c r="I70" t="s">
        <v>921</v>
      </c>
      <c r="J70" t="s">
        <v>7906</v>
      </c>
      <c r="K70" t="s">
        <v>7929</v>
      </c>
      <c r="L70"/>
      <c r="M70" t="s">
        <v>7054</v>
      </c>
      <c r="N70">
        <v>0</v>
      </c>
    </row>
    <row r="71" spans="1:14" x14ac:dyDescent="0.25">
      <c r="A71" t="s">
        <v>501</v>
      </c>
      <c r="B71"/>
      <c r="C71"/>
      <c r="D71" t="s">
        <v>502</v>
      </c>
      <c r="E71" t="s">
        <v>500</v>
      </c>
      <c r="F71" t="s">
        <v>7431</v>
      </c>
      <c r="G71" t="s">
        <v>7802</v>
      </c>
      <c r="H71" t="s">
        <v>7815</v>
      </c>
      <c r="I71" t="s">
        <v>502</v>
      </c>
      <c r="J71" t="s">
        <v>7930</v>
      </c>
      <c r="K71" t="s">
        <v>7931</v>
      </c>
      <c r="L71"/>
      <c r="M71" t="s">
        <v>7800</v>
      </c>
      <c r="N71" t="s">
        <v>7801</v>
      </c>
    </row>
    <row r="72" spans="1:14" x14ac:dyDescent="0.25">
      <c r="A72" t="s">
        <v>2006</v>
      </c>
      <c r="B72"/>
      <c r="C72"/>
      <c r="D72" t="s">
        <v>502</v>
      </c>
      <c r="E72" t="s">
        <v>2005</v>
      </c>
      <c r="F72" t="s">
        <v>7431</v>
      </c>
      <c r="G72" t="s">
        <v>7802</v>
      </c>
      <c r="H72" t="s">
        <v>7848</v>
      </c>
      <c r="I72" t="s">
        <v>502</v>
      </c>
      <c r="J72" t="s">
        <v>7932</v>
      </c>
      <c r="K72" t="s">
        <v>7933</v>
      </c>
      <c r="L72"/>
      <c r="M72" t="s">
        <v>7800</v>
      </c>
      <c r="N72" t="s">
        <v>7801</v>
      </c>
    </row>
    <row r="73" spans="1:14" x14ac:dyDescent="0.25">
      <c r="A73" t="s">
        <v>628</v>
      </c>
      <c r="B73"/>
      <c r="C73"/>
      <c r="D73" t="s">
        <v>629</v>
      </c>
      <c r="E73" t="s">
        <v>627</v>
      </c>
      <c r="F73" t="s">
        <v>7434</v>
      </c>
      <c r="G73" t="s">
        <v>7802</v>
      </c>
      <c r="H73" t="s">
        <v>7798</v>
      </c>
      <c r="I73" t="s">
        <v>629</v>
      </c>
      <c r="J73" t="s">
        <v>7934</v>
      </c>
      <c r="K73" t="s">
        <v>7935</v>
      </c>
      <c r="L73"/>
      <c r="M73" t="s">
        <v>7800</v>
      </c>
      <c r="N73" t="s">
        <v>7801</v>
      </c>
    </row>
    <row r="74" spans="1:14" x14ac:dyDescent="0.25">
      <c r="A74" t="s">
        <v>6883</v>
      </c>
      <c r="B74"/>
      <c r="C74"/>
      <c r="D74" t="s">
        <v>629</v>
      </c>
      <c r="E74" t="s">
        <v>6882</v>
      </c>
      <c r="F74" t="s">
        <v>7434</v>
      </c>
      <c r="G74" t="s">
        <v>7802</v>
      </c>
      <c r="H74" t="s">
        <v>7905</v>
      </c>
      <c r="I74" t="s">
        <v>629</v>
      </c>
      <c r="J74" t="s">
        <v>7906</v>
      </c>
      <c r="K74" t="s">
        <v>7936</v>
      </c>
      <c r="L74"/>
      <c r="M74" t="s">
        <v>7054</v>
      </c>
      <c r="N74">
        <v>0</v>
      </c>
    </row>
    <row r="75" spans="1:14" x14ac:dyDescent="0.25">
      <c r="A75" t="s">
        <v>2921</v>
      </c>
      <c r="B75"/>
      <c r="C75"/>
      <c r="D75" t="s">
        <v>2922</v>
      </c>
      <c r="E75" t="s">
        <v>2920</v>
      </c>
      <c r="F75" t="s">
        <v>7435</v>
      </c>
      <c r="G75" t="s">
        <v>7797</v>
      </c>
      <c r="H75" t="s">
        <v>7815</v>
      </c>
      <c r="I75" t="s">
        <v>2922</v>
      </c>
      <c r="J75" t="s">
        <v>7937</v>
      </c>
      <c r="K75" t="s">
        <v>7938</v>
      </c>
      <c r="L75"/>
      <c r="M75" t="s">
        <v>7939</v>
      </c>
      <c r="N75">
        <v>311</v>
      </c>
    </row>
    <row r="76" spans="1:14" x14ac:dyDescent="0.25">
      <c r="A76" t="s">
        <v>1638</v>
      </c>
      <c r="B76"/>
      <c r="C76"/>
      <c r="D76" t="s">
        <v>1639</v>
      </c>
      <c r="E76" t="s">
        <v>1637</v>
      </c>
      <c r="F76" t="s">
        <v>7436</v>
      </c>
      <c r="G76" t="s">
        <v>7802</v>
      </c>
      <c r="H76" t="s">
        <v>7803</v>
      </c>
      <c r="I76" t="s">
        <v>1639</v>
      </c>
      <c r="J76" t="s">
        <v>7940</v>
      </c>
      <c r="K76" t="s">
        <v>7941</v>
      </c>
      <c r="L76"/>
      <c r="M76" t="s">
        <v>7942</v>
      </c>
      <c r="N76">
        <v>761</v>
      </c>
    </row>
    <row r="77" spans="1:14" x14ac:dyDescent="0.25">
      <c r="A77" t="s">
        <v>263</v>
      </c>
      <c r="B77"/>
      <c r="C77"/>
      <c r="D77" t="s">
        <v>264</v>
      </c>
      <c r="E77" t="s">
        <v>262</v>
      </c>
      <c r="F77" t="s">
        <v>7437</v>
      </c>
      <c r="G77" t="s">
        <v>7802</v>
      </c>
      <c r="H77" t="s">
        <v>7819</v>
      </c>
      <c r="I77" t="s">
        <v>264</v>
      </c>
      <c r="J77" t="s">
        <v>7820</v>
      </c>
      <c r="K77" t="s">
        <v>7943</v>
      </c>
      <c r="L77"/>
      <c r="M77" t="s">
        <v>7800</v>
      </c>
      <c r="N77" t="s">
        <v>7801</v>
      </c>
    </row>
    <row r="78" spans="1:14" x14ac:dyDescent="0.25">
      <c r="A78" t="s">
        <v>281</v>
      </c>
      <c r="B78"/>
      <c r="C78"/>
      <c r="D78" t="s">
        <v>264</v>
      </c>
      <c r="E78" t="s">
        <v>280</v>
      </c>
      <c r="F78" t="s">
        <v>7437</v>
      </c>
      <c r="G78" t="s">
        <v>7802</v>
      </c>
      <c r="H78" t="s">
        <v>7808</v>
      </c>
      <c r="I78" t="s">
        <v>264</v>
      </c>
      <c r="J78" t="s">
        <v>7830</v>
      </c>
      <c r="K78" t="s">
        <v>7944</v>
      </c>
      <c r="L78"/>
      <c r="M78" t="s">
        <v>7800</v>
      </c>
      <c r="N78" t="s">
        <v>7801</v>
      </c>
    </row>
    <row r="79" spans="1:14" x14ac:dyDescent="0.25">
      <c r="A79" t="s">
        <v>290</v>
      </c>
      <c r="B79"/>
      <c r="C79"/>
      <c r="D79" t="s">
        <v>264</v>
      </c>
      <c r="E79" t="s">
        <v>289</v>
      </c>
      <c r="F79" t="s">
        <v>7437</v>
      </c>
      <c r="G79" t="s">
        <v>7802</v>
      </c>
      <c r="H79" t="s">
        <v>7808</v>
      </c>
      <c r="I79" t="s">
        <v>264</v>
      </c>
      <c r="J79" t="s">
        <v>7945</v>
      </c>
      <c r="K79" t="s">
        <v>7946</v>
      </c>
      <c r="L79"/>
      <c r="M79" t="s">
        <v>7800</v>
      </c>
      <c r="N79" t="s">
        <v>7801</v>
      </c>
    </row>
    <row r="80" spans="1:14" x14ac:dyDescent="0.25">
      <c r="A80" t="s">
        <v>1489</v>
      </c>
      <c r="B80"/>
      <c r="C80"/>
      <c r="D80" t="s">
        <v>264</v>
      </c>
      <c r="E80" t="s">
        <v>1488</v>
      </c>
      <c r="F80" t="s">
        <v>7437</v>
      </c>
      <c r="G80" t="s">
        <v>7802</v>
      </c>
      <c r="H80" t="s">
        <v>7815</v>
      </c>
      <c r="I80" t="s">
        <v>264</v>
      </c>
      <c r="J80" t="s">
        <v>1488</v>
      </c>
      <c r="K80" t="s">
        <v>7947</v>
      </c>
      <c r="L80"/>
      <c r="M80" t="s">
        <v>7838</v>
      </c>
      <c r="N80">
        <v>792</v>
      </c>
    </row>
    <row r="81" spans="1:14" x14ac:dyDescent="0.25">
      <c r="A81" t="s">
        <v>1187</v>
      </c>
      <c r="B81"/>
      <c r="C81"/>
      <c r="D81" t="s">
        <v>1154</v>
      </c>
      <c r="E81" t="s">
        <v>1186</v>
      </c>
      <c r="F81" t="s">
        <v>7438</v>
      </c>
      <c r="G81" t="s">
        <v>7802</v>
      </c>
      <c r="H81" t="s">
        <v>7798</v>
      </c>
      <c r="I81" t="s">
        <v>1154</v>
      </c>
      <c r="J81" t="s">
        <v>7798</v>
      </c>
      <c r="K81" t="s">
        <v>7948</v>
      </c>
      <c r="L81"/>
      <c r="M81" t="s">
        <v>7800</v>
      </c>
      <c r="N81" t="s">
        <v>7801</v>
      </c>
    </row>
    <row r="82" spans="1:14" x14ac:dyDescent="0.25">
      <c r="A82" t="s">
        <v>1176</v>
      </c>
      <c r="B82"/>
      <c r="C82"/>
      <c r="D82" t="s">
        <v>1154</v>
      </c>
      <c r="E82" t="s">
        <v>1175</v>
      </c>
      <c r="F82" t="s">
        <v>7438</v>
      </c>
      <c r="G82" t="s">
        <v>7802</v>
      </c>
      <c r="H82" t="s">
        <v>7808</v>
      </c>
      <c r="I82" t="s">
        <v>1154</v>
      </c>
      <c r="J82" t="s">
        <v>7949</v>
      </c>
      <c r="K82" t="s">
        <v>7950</v>
      </c>
      <c r="L82"/>
      <c r="M82" t="s">
        <v>7800</v>
      </c>
      <c r="N82" t="s">
        <v>7801</v>
      </c>
    </row>
    <row r="83" spans="1:14" x14ac:dyDescent="0.25">
      <c r="A83" t="s">
        <v>1153</v>
      </c>
      <c r="B83"/>
      <c r="C83"/>
      <c r="D83" t="s">
        <v>1154</v>
      </c>
      <c r="E83" t="s">
        <v>1152</v>
      </c>
      <c r="F83" t="s">
        <v>7438</v>
      </c>
      <c r="G83" t="s">
        <v>7802</v>
      </c>
      <c r="H83" t="s">
        <v>7808</v>
      </c>
      <c r="I83" t="s">
        <v>1154</v>
      </c>
      <c r="J83" t="s">
        <v>7951</v>
      </c>
      <c r="K83" t="s">
        <v>7952</v>
      </c>
      <c r="L83"/>
      <c r="M83" t="s">
        <v>7800</v>
      </c>
      <c r="N83" t="s">
        <v>7801</v>
      </c>
    </row>
    <row r="84" spans="1:14" x14ac:dyDescent="0.25">
      <c r="A84" t="s">
        <v>1503</v>
      </c>
      <c r="B84"/>
      <c r="C84"/>
      <c r="D84" t="s">
        <v>1154</v>
      </c>
      <c r="E84" t="s">
        <v>1502</v>
      </c>
      <c r="F84" t="s">
        <v>7438</v>
      </c>
      <c r="G84" t="s">
        <v>7802</v>
      </c>
      <c r="H84" t="s">
        <v>7912</v>
      </c>
      <c r="I84" t="s">
        <v>1154</v>
      </c>
      <c r="J84" t="s">
        <v>1502</v>
      </c>
      <c r="K84" t="s">
        <v>7953</v>
      </c>
      <c r="L84"/>
      <c r="M84" t="s">
        <v>7838</v>
      </c>
      <c r="N84">
        <v>792</v>
      </c>
    </row>
    <row r="85" spans="1:14" x14ac:dyDescent="0.25">
      <c r="A85" t="s">
        <v>1543</v>
      </c>
      <c r="B85"/>
      <c r="C85"/>
      <c r="D85" t="s">
        <v>1154</v>
      </c>
      <c r="E85" t="s">
        <v>1542</v>
      </c>
      <c r="F85" t="s">
        <v>7438</v>
      </c>
      <c r="G85" t="s">
        <v>7802</v>
      </c>
      <c r="H85" t="s">
        <v>7815</v>
      </c>
      <c r="I85" t="s">
        <v>1154</v>
      </c>
      <c r="J85" t="s">
        <v>7954</v>
      </c>
      <c r="K85" t="s">
        <v>7955</v>
      </c>
      <c r="L85"/>
      <c r="M85" t="s">
        <v>7942</v>
      </c>
      <c r="N85">
        <v>761</v>
      </c>
    </row>
    <row r="86" spans="1:14" x14ac:dyDescent="0.25">
      <c r="A86" t="s">
        <v>31</v>
      </c>
      <c r="B86"/>
      <c r="C86"/>
      <c r="D86" t="s">
        <v>32</v>
      </c>
      <c r="E86" t="s">
        <v>30</v>
      </c>
      <c r="F86" t="s">
        <v>7439</v>
      </c>
      <c r="G86" t="s">
        <v>7818</v>
      </c>
      <c r="H86" t="s">
        <v>7895</v>
      </c>
      <c r="I86" t="s">
        <v>32</v>
      </c>
      <c r="J86" t="s">
        <v>7896</v>
      </c>
      <c r="K86" t="s">
        <v>7956</v>
      </c>
      <c r="L86"/>
      <c r="M86" t="s">
        <v>7800</v>
      </c>
      <c r="N86" t="s">
        <v>7801</v>
      </c>
    </row>
    <row r="87" spans="1:14" x14ac:dyDescent="0.25">
      <c r="A87" t="s">
        <v>214</v>
      </c>
      <c r="B87"/>
      <c r="C87"/>
      <c r="D87" t="s">
        <v>215</v>
      </c>
      <c r="E87" t="s">
        <v>213</v>
      </c>
      <c r="F87" t="s">
        <v>7452</v>
      </c>
      <c r="G87" t="s">
        <v>7797</v>
      </c>
      <c r="H87" t="s">
        <v>7798</v>
      </c>
      <c r="I87" t="s">
        <v>215</v>
      </c>
      <c r="J87" t="s">
        <v>7798</v>
      </c>
      <c r="K87" t="s">
        <v>7957</v>
      </c>
      <c r="L87"/>
      <c r="M87" t="s">
        <v>7800</v>
      </c>
      <c r="N87" t="s">
        <v>7801</v>
      </c>
    </row>
    <row r="88" spans="1:14" x14ac:dyDescent="0.25">
      <c r="A88" t="s">
        <v>869</v>
      </c>
      <c r="B88"/>
      <c r="C88"/>
      <c r="D88" t="s">
        <v>215</v>
      </c>
      <c r="E88" t="s">
        <v>868</v>
      </c>
      <c r="F88" t="s">
        <v>7452</v>
      </c>
      <c r="G88" t="s">
        <v>7797</v>
      </c>
      <c r="H88" t="s">
        <v>7808</v>
      </c>
      <c r="I88" t="s">
        <v>215</v>
      </c>
      <c r="J88" t="s">
        <v>7958</v>
      </c>
      <c r="K88" t="s">
        <v>7959</v>
      </c>
      <c r="L88"/>
      <c r="M88" t="s">
        <v>7960</v>
      </c>
      <c r="N88">
        <v>1095</v>
      </c>
    </row>
    <row r="89" spans="1:14" x14ac:dyDescent="0.25">
      <c r="A89" t="s">
        <v>633</v>
      </c>
      <c r="B89"/>
      <c r="C89"/>
      <c r="D89" t="s">
        <v>634</v>
      </c>
      <c r="E89" t="s">
        <v>632</v>
      </c>
      <c r="F89" t="s">
        <v>7455</v>
      </c>
      <c r="G89" t="s">
        <v>7818</v>
      </c>
      <c r="H89" t="s">
        <v>7815</v>
      </c>
      <c r="I89" t="s">
        <v>634</v>
      </c>
      <c r="J89" t="s">
        <v>7823</v>
      </c>
      <c r="K89" t="s">
        <v>7961</v>
      </c>
      <c r="L89"/>
      <c r="M89" t="s">
        <v>7800</v>
      </c>
      <c r="N89" t="s">
        <v>7801</v>
      </c>
    </row>
    <row r="90" spans="1:14" x14ac:dyDescent="0.25">
      <c r="A90" t="s">
        <v>5461</v>
      </c>
      <c r="B90"/>
      <c r="C90"/>
      <c r="D90" t="s">
        <v>975</v>
      </c>
      <c r="E90" t="s">
        <v>5460</v>
      </c>
      <c r="F90" t="s">
        <v>7456</v>
      </c>
      <c r="G90" t="s">
        <v>7797</v>
      </c>
      <c r="H90" t="s">
        <v>7819</v>
      </c>
      <c r="I90" t="s">
        <v>975</v>
      </c>
      <c r="J90" t="s">
        <v>7820</v>
      </c>
      <c r="K90" t="s">
        <v>7962</v>
      </c>
      <c r="L90"/>
      <c r="M90" t="s">
        <v>7800</v>
      </c>
      <c r="N90" t="s">
        <v>7801</v>
      </c>
    </row>
    <row r="91" spans="1:14" x14ac:dyDescent="0.25">
      <c r="A91" t="s">
        <v>974</v>
      </c>
      <c r="B91"/>
      <c r="C91"/>
      <c r="D91" t="s">
        <v>975</v>
      </c>
      <c r="E91" t="s">
        <v>973</v>
      </c>
      <c r="F91" t="s">
        <v>7456</v>
      </c>
      <c r="G91" t="s">
        <v>7797</v>
      </c>
      <c r="H91" t="s">
        <v>7808</v>
      </c>
      <c r="I91" t="s">
        <v>975</v>
      </c>
      <c r="J91" t="s">
        <v>7963</v>
      </c>
      <c r="K91" t="s">
        <v>7964</v>
      </c>
      <c r="L91"/>
      <c r="M91" t="s">
        <v>7800</v>
      </c>
      <c r="N91" t="s">
        <v>7801</v>
      </c>
    </row>
    <row r="92" spans="1:14" x14ac:dyDescent="0.25">
      <c r="A92" t="s">
        <v>5475</v>
      </c>
      <c r="B92"/>
      <c r="C92"/>
      <c r="D92" t="s">
        <v>975</v>
      </c>
      <c r="E92" t="s">
        <v>5474</v>
      </c>
      <c r="F92" t="s">
        <v>7456</v>
      </c>
      <c r="G92" t="s">
        <v>7797</v>
      </c>
      <c r="H92" t="s">
        <v>7905</v>
      </c>
      <c r="I92" t="s">
        <v>975</v>
      </c>
      <c r="J92" t="s">
        <v>7965</v>
      </c>
      <c r="K92" t="s">
        <v>7966</v>
      </c>
      <c r="L92"/>
      <c r="M92" t="s">
        <v>7967</v>
      </c>
      <c r="N92">
        <v>43</v>
      </c>
    </row>
    <row r="93" spans="1:14" x14ac:dyDescent="0.25">
      <c r="A93" t="s">
        <v>80</v>
      </c>
      <c r="B93"/>
      <c r="C93"/>
      <c r="D93" t="s">
        <v>81</v>
      </c>
      <c r="E93" t="s">
        <v>79</v>
      </c>
      <c r="F93" t="s">
        <v>7463</v>
      </c>
      <c r="G93" t="s">
        <v>7797</v>
      </c>
      <c r="H93" t="s">
        <v>7798</v>
      </c>
      <c r="I93" t="s">
        <v>81</v>
      </c>
      <c r="J93" t="s">
        <v>7798</v>
      </c>
      <c r="K93" t="s">
        <v>7968</v>
      </c>
      <c r="L93"/>
      <c r="M93" t="s">
        <v>7800</v>
      </c>
      <c r="N93" t="s">
        <v>7801</v>
      </c>
    </row>
    <row r="94" spans="1:14" x14ac:dyDescent="0.25">
      <c r="A94" t="s">
        <v>227</v>
      </c>
      <c r="B94"/>
      <c r="C94"/>
      <c r="D94" t="s">
        <v>228</v>
      </c>
      <c r="E94" t="s">
        <v>226</v>
      </c>
      <c r="F94" t="s">
        <v>7468</v>
      </c>
      <c r="G94" t="s">
        <v>7807</v>
      </c>
      <c r="H94" t="s">
        <v>7808</v>
      </c>
      <c r="I94" t="s">
        <v>228</v>
      </c>
      <c r="J94" t="s">
        <v>7808</v>
      </c>
      <c r="K94" t="s">
        <v>7969</v>
      </c>
      <c r="L94"/>
      <c r="M94" t="s">
        <v>7800</v>
      </c>
      <c r="N94" t="s">
        <v>7801</v>
      </c>
    </row>
    <row r="95" spans="1:14" x14ac:dyDescent="0.25">
      <c r="A95" t="s">
        <v>910</v>
      </c>
      <c r="B95"/>
      <c r="C95"/>
      <c r="D95" t="s">
        <v>911</v>
      </c>
      <c r="E95" t="s">
        <v>909</v>
      </c>
      <c r="F95" t="s">
        <v>7970</v>
      </c>
      <c r="G95" t="s">
        <v>7971</v>
      </c>
      <c r="H95" t="s">
        <v>7972</v>
      </c>
      <c r="I95" t="s">
        <v>1154</v>
      </c>
      <c r="J95" t="s">
        <v>7973</v>
      </c>
      <c r="K95" t="s">
        <v>7974</v>
      </c>
      <c r="L95"/>
      <c r="M95" t="s">
        <v>7877</v>
      </c>
      <c r="N95">
        <v>1067</v>
      </c>
    </row>
    <row r="96" spans="1:14" x14ac:dyDescent="0.25">
      <c r="A96" t="s">
        <v>1071</v>
      </c>
      <c r="B96"/>
      <c r="C96"/>
      <c r="D96" t="s">
        <v>1072</v>
      </c>
      <c r="E96" t="s">
        <v>1070</v>
      </c>
      <c r="F96" t="s">
        <v>7975</v>
      </c>
      <c r="G96" t="s">
        <v>7976</v>
      </c>
      <c r="H96" t="s">
        <v>7972</v>
      </c>
      <c r="I96" t="s">
        <v>103</v>
      </c>
      <c r="J96" t="s">
        <v>1070</v>
      </c>
      <c r="K96" t="s">
        <v>7977</v>
      </c>
      <c r="L96"/>
      <c r="M96" t="s">
        <v>7844</v>
      </c>
      <c r="N96">
        <v>1036</v>
      </c>
    </row>
    <row r="97" spans="1:14" x14ac:dyDescent="0.25">
      <c r="A97" t="s">
        <v>983</v>
      </c>
      <c r="B97"/>
      <c r="C97"/>
      <c r="D97" t="s">
        <v>984</v>
      </c>
      <c r="E97" t="s">
        <v>982</v>
      </c>
      <c r="F97" t="s">
        <v>7978</v>
      </c>
      <c r="G97" t="s">
        <v>7979</v>
      </c>
      <c r="H97" t="s">
        <v>7972</v>
      </c>
      <c r="I97" t="s">
        <v>936</v>
      </c>
      <c r="J97" t="s">
        <v>982</v>
      </c>
      <c r="K97" t="s">
        <v>7980</v>
      </c>
      <c r="L97"/>
      <c r="M97" t="s">
        <v>7844</v>
      </c>
      <c r="N97">
        <v>1036</v>
      </c>
    </row>
    <row r="98" spans="1:14" x14ac:dyDescent="0.25">
      <c r="A98" t="s">
        <v>1109</v>
      </c>
      <c r="B98"/>
      <c r="C98"/>
      <c r="D98" t="s">
        <v>1110</v>
      </c>
      <c r="E98" t="s">
        <v>1108</v>
      </c>
      <c r="F98" t="s">
        <v>7981</v>
      </c>
      <c r="G98" t="s">
        <v>7982</v>
      </c>
      <c r="H98" t="s">
        <v>7972</v>
      </c>
      <c r="I98" t="s">
        <v>141</v>
      </c>
      <c r="J98" t="s">
        <v>1108</v>
      </c>
      <c r="K98" t="s">
        <v>7983</v>
      </c>
      <c r="L98"/>
      <c r="M98" t="s">
        <v>7984</v>
      </c>
      <c r="N98">
        <v>1006</v>
      </c>
    </row>
    <row r="99" spans="1:14" x14ac:dyDescent="0.25">
      <c r="A99" t="s">
        <v>1097</v>
      </c>
      <c r="B99"/>
      <c r="C99"/>
      <c r="D99" t="s">
        <v>1098</v>
      </c>
      <c r="E99" t="s">
        <v>1096</v>
      </c>
      <c r="F99" t="s">
        <v>7985</v>
      </c>
      <c r="G99" t="s">
        <v>7986</v>
      </c>
      <c r="H99" t="s">
        <v>7972</v>
      </c>
      <c r="I99" t="s">
        <v>751</v>
      </c>
      <c r="J99" t="s">
        <v>1096</v>
      </c>
      <c r="K99" t="s">
        <v>7987</v>
      </c>
      <c r="L99"/>
      <c r="M99" t="s">
        <v>7984</v>
      </c>
      <c r="N99">
        <v>1006</v>
      </c>
    </row>
    <row r="100" spans="1:14" x14ac:dyDescent="0.25">
      <c r="A100" t="s">
        <v>1006</v>
      </c>
      <c r="B100"/>
      <c r="C100"/>
      <c r="D100" t="s">
        <v>1007</v>
      </c>
      <c r="E100" t="s">
        <v>1005</v>
      </c>
      <c r="F100" t="s">
        <v>7988</v>
      </c>
      <c r="G100" t="s">
        <v>7989</v>
      </c>
      <c r="H100" t="s">
        <v>7972</v>
      </c>
      <c r="I100" t="s">
        <v>547</v>
      </c>
      <c r="J100" t="s">
        <v>1005</v>
      </c>
      <c r="K100" t="s">
        <v>7990</v>
      </c>
      <c r="L100"/>
      <c r="M100" t="s">
        <v>7844</v>
      </c>
      <c r="N100">
        <v>1036</v>
      </c>
    </row>
    <row r="101" spans="1:14" x14ac:dyDescent="0.25">
      <c r="A101" t="s">
        <v>1027</v>
      </c>
      <c r="B101"/>
      <c r="C101"/>
      <c r="D101" t="s">
        <v>1028</v>
      </c>
      <c r="E101" t="s">
        <v>1026</v>
      </c>
      <c r="F101" t="s">
        <v>7991</v>
      </c>
      <c r="G101" t="s">
        <v>7992</v>
      </c>
      <c r="H101" t="s">
        <v>7972</v>
      </c>
      <c r="I101" t="s">
        <v>547</v>
      </c>
      <c r="J101" t="s">
        <v>1026</v>
      </c>
      <c r="K101" t="s">
        <v>7993</v>
      </c>
      <c r="L101"/>
      <c r="M101" t="s">
        <v>7844</v>
      </c>
      <c r="N101">
        <v>1036</v>
      </c>
    </row>
    <row r="102" spans="1:14" x14ac:dyDescent="0.25">
      <c r="A102" t="s">
        <v>1081</v>
      </c>
      <c r="B102"/>
      <c r="C102"/>
      <c r="D102" t="s">
        <v>1082</v>
      </c>
      <c r="E102" t="s">
        <v>1080</v>
      </c>
      <c r="F102" t="s">
        <v>7994</v>
      </c>
      <c r="G102" t="s">
        <v>7979</v>
      </c>
      <c r="H102" t="s">
        <v>7972</v>
      </c>
      <c r="I102" t="s">
        <v>188</v>
      </c>
      <c r="J102" t="s">
        <v>1080</v>
      </c>
      <c r="K102" t="s">
        <v>7995</v>
      </c>
      <c r="L102"/>
      <c r="M102" t="s">
        <v>7844</v>
      </c>
      <c r="N102">
        <v>1036</v>
      </c>
    </row>
    <row r="103" spans="1:14" x14ac:dyDescent="0.25">
      <c r="A103" t="s">
        <v>1656</v>
      </c>
      <c r="B103"/>
      <c r="C103"/>
      <c r="D103" t="s">
        <v>1657</v>
      </c>
      <c r="E103" t="s">
        <v>1655</v>
      </c>
      <c r="F103" t="s">
        <v>7996</v>
      </c>
      <c r="G103" t="s">
        <v>7997</v>
      </c>
      <c r="H103" t="s">
        <v>7972</v>
      </c>
      <c r="I103" t="s">
        <v>127</v>
      </c>
      <c r="J103" t="s">
        <v>1655</v>
      </c>
      <c r="K103" t="s">
        <v>7998</v>
      </c>
      <c r="L103"/>
      <c r="M103" t="s">
        <v>7999</v>
      </c>
      <c r="N103">
        <v>730</v>
      </c>
    </row>
    <row r="104" spans="1:14" x14ac:dyDescent="0.25">
      <c r="A104" t="s">
        <v>2156</v>
      </c>
      <c r="B104"/>
      <c r="C104"/>
      <c r="D104" t="s">
        <v>2157</v>
      </c>
      <c r="E104" t="s">
        <v>2155</v>
      </c>
      <c r="F104" t="s">
        <v>8000</v>
      </c>
      <c r="G104" t="s">
        <v>8001</v>
      </c>
      <c r="H104" t="s">
        <v>7972</v>
      </c>
      <c r="I104" t="s">
        <v>2124</v>
      </c>
      <c r="J104" t="s">
        <v>8002</v>
      </c>
      <c r="K104" t="s">
        <v>8003</v>
      </c>
      <c r="L104"/>
      <c r="M104" t="s">
        <v>8004</v>
      </c>
      <c r="N104">
        <v>459</v>
      </c>
    </row>
    <row r="105" spans="1:14" x14ac:dyDescent="0.25">
      <c r="A105" t="s">
        <v>640</v>
      </c>
      <c r="B105"/>
      <c r="C105"/>
      <c r="D105" t="s">
        <v>641</v>
      </c>
      <c r="E105" t="s">
        <v>639</v>
      </c>
      <c r="F105" t="s">
        <v>7477</v>
      </c>
      <c r="G105" t="s">
        <v>7802</v>
      </c>
      <c r="H105" t="s">
        <v>7815</v>
      </c>
      <c r="I105" t="s">
        <v>641</v>
      </c>
      <c r="J105" t="s">
        <v>557</v>
      </c>
      <c r="K105" t="s">
        <v>8005</v>
      </c>
      <c r="L105"/>
      <c r="M105" t="s">
        <v>7800</v>
      </c>
      <c r="N105" t="s">
        <v>7801</v>
      </c>
    </row>
    <row r="106" spans="1:14" x14ac:dyDescent="0.25">
      <c r="A106" t="s">
        <v>667</v>
      </c>
      <c r="B106"/>
      <c r="C106"/>
      <c r="D106" t="s">
        <v>668</v>
      </c>
      <c r="E106" t="s">
        <v>666</v>
      </c>
      <c r="F106" t="s">
        <v>7480</v>
      </c>
      <c r="G106" t="s">
        <v>7802</v>
      </c>
      <c r="H106" t="s">
        <v>7819</v>
      </c>
      <c r="I106" t="s">
        <v>668</v>
      </c>
      <c r="J106" t="s">
        <v>7798</v>
      </c>
      <c r="K106" t="s">
        <v>8006</v>
      </c>
      <c r="L106"/>
      <c r="M106" t="s">
        <v>7800</v>
      </c>
      <c r="N106" t="s">
        <v>7801</v>
      </c>
    </row>
    <row r="107" spans="1:14" x14ac:dyDescent="0.25">
      <c r="A107" t="s">
        <v>1647</v>
      </c>
      <c r="B107"/>
      <c r="C107"/>
      <c r="D107" t="s">
        <v>668</v>
      </c>
      <c r="E107" t="s">
        <v>1646</v>
      </c>
      <c r="F107" t="s">
        <v>7480</v>
      </c>
      <c r="G107" t="s">
        <v>7802</v>
      </c>
      <c r="H107" t="s">
        <v>7815</v>
      </c>
      <c r="I107" t="s">
        <v>668</v>
      </c>
      <c r="J107" t="s">
        <v>557</v>
      </c>
      <c r="K107" t="s">
        <v>8007</v>
      </c>
      <c r="L107"/>
      <c r="M107" t="s">
        <v>7942</v>
      </c>
      <c r="N107">
        <v>761</v>
      </c>
    </row>
    <row r="108" spans="1:14" x14ac:dyDescent="0.25">
      <c r="A108" t="s">
        <v>2275</v>
      </c>
      <c r="B108"/>
      <c r="C108"/>
      <c r="D108" t="s">
        <v>668</v>
      </c>
      <c r="E108" t="s">
        <v>2274</v>
      </c>
      <c r="F108" t="s">
        <v>7480</v>
      </c>
      <c r="G108" t="s">
        <v>7802</v>
      </c>
      <c r="H108" t="s">
        <v>7815</v>
      </c>
      <c r="I108" t="s">
        <v>668</v>
      </c>
      <c r="J108" t="s">
        <v>8008</v>
      </c>
      <c r="K108" t="s">
        <v>8009</v>
      </c>
      <c r="L108"/>
      <c r="M108" t="s">
        <v>8010</v>
      </c>
      <c r="N108">
        <v>389</v>
      </c>
    </row>
    <row r="109" spans="1:14" x14ac:dyDescent="0.25">
      <c r="A109" t="s">
        <v>2995</v>
      </c>
      <c r="B109"/>
      <c r="C109"/>
      <c r="D109" t="s">
        <v>668</v>
      </c>
      <c r="E109" t="s">
        <v>2994</v>
      </c>
      <c r="F109" t="s">
        <v>7480</v>
      </c>
      <c r="G109" t="s">
        <v>7802</v>
      </c>
      <c r="H109" t="s">
        <v>7912</v>
      </c>
      <c r="I109" t="s">
        <v>668</v>
      </c>
      <c r="J109" t="s">
        <v>8011</v>
      </c>
      <c r="K109" t="s">
        <v>8012</v>
      </c>
      <c r="L109"/>
      <c r="M109" t="s">
        <v>8013</v>
      </c>
      <c r="N109">
        <v>279</v>
      </c>
    </row>
    <row r="110" spans="1:14" x14ac:dyDescent="0.25">
      <c r="A110" t="s">
        <v>53</v>
      </c>
      <c r="B110"/>
      <c r="C110"/>
      <c r="D110" t="s">
        <v>54</v>
      </c>
      <c r="E110" t="s">
        <v>52</v>
      </c>
      <c r="F110" t="s">
        <v>7481</v>
      </c>
      <c r="G110" t="s">
        <v>7802</v>
      </c>
      <c r="H110" t="s">
        <v>7848</v>
      </c>
      <c r="I110" t="s">
        <v>54</v>
      </c>
      <c r="J110" t="s">
        <v>7848</v>
      </c>
      <c r="K110" t="s">
        <v>8014</v>
      </c>
      <c r="L110"/>
      <c r="M110" t="s">
        <v>7800</v>
      </c>
      <c r="N110" t="s">
        <v>7801</v>
      </c>
    </row>
    <row r="111" spans="1:14" x14ac:dyDescent="0.25">
      <c r="A111" t="s">
        <v>373</v>
      </c>
      <c r="B111"/>
      <c r="C111"/>
      <c r="D111" t="s">
        <v>374</v>
      </c>
      <c r="E111" t="s">
        <v>372</v>
      </c>
      <c r="F111" t="s">
        <v>7488</v>
      </c>
      <c r="G111" t="s">
        <v>7818</v>
      </c>
      <c r="H111" t="s">
        <v>7798</v>
      </c>
      <c r="I111" t="s">
        <v>374</v>
      </c>
      <c r="J111" t="s">
        <v>7798</v>
      </c>
      <c r="K111" t="s">
        <v>8015</v>
      </c>
      <c r="L111"/>
      <c r="M111" t="s">
        <v>7800</v>
      </c>
      <c r="N111" t="s">
        <v>7801</v>
      </c>
    </row>
    <row r="112" spans="1:14" x14ac:dyDescent="0.25">
      <c r="A112" t="s">
        <v>162</v>
      </c>
      <c r="B112"/>
      <c r="C112"/>
      <c r="D112" t="s">
        <v>163</v>
      </c>
      <c r="E112" t="s">
        <v>161</v>
      </c>
      <c r="F112" t="s">
        <v>7489</v>
      </c>
      <c r="G112" t="s">
        <v>7802</v>
      </c>
      <c r="H112" t="s">
        <v>7798</v>
      </c>
      <c r="I112" t="s">
        <v>163</v>
      </c>
      <c r="J112" t="s">
        <v>7798</v>
      </c>
      <c r="K112" t="s">
        <v>8016</v>
      </c>
      <c r="L112"/>
      <c r="M112" t="s">
        <v>7800</v>
      </c>
      <c r="N112" t="s">
        <v>7801</v>
      </c>
    </row>
    <row r="113" spans="1:14" x14ac:dyDescent="0.25">
      <c r="A113" t="s">
        <v>1053</v>
      </c>
      <c r="B113"/>
      <c r="C113"/>
      <c r="D113" t="s">
        <v>163</v>
      </c>
      <c r="E113" t="s">
        <v>1052</v>
      </c>
      <c r="F113" t="s">
        <v>7489</v>
      </c>
      <c r="G113" t="s">
        <v>7802</v>
      </c>
      <c r="H113" t="s">
        <v>7815</v>
      </c>
      <c r="I113" t="s">
        <v>163</v>
      </c>
      <c r="J113" t="s">
        <v>7846</v>
      </c>
      <c r="K113" t="s">
        <v>8017</v>
      </c>
      <c r="L113"/>
      <c r="M113" t="s">
        <v>7844</v>
      </c>
      <c r="N113">
        <v>1036</v>
      </c>
    </row>
    <row r="114" spans="1:14" x14ac:dyDescent="0.25">
      <c r="A114" t="s">
        <v>5248</v>
      </c>
      <c r="B114"/>
      <c r="C114"/>
      <c r="D114" t="s">
        <v>163</v>
      </c>
      <c r="E114" t="s">
        <v>5247</v>
      </c>
      <c r="F114" t="s">
        <v>7489</v>
      </c>
      <c r="G114" t="s">
        <v>7802</v>
      </c>
      <c r="H114" t="s">
        <v>7848</v>
      </c>
      <c r="I114" t="s">
        <v>163</v>
      </c>
      <c r="J114" t="s">
        <v>7848</v>
      </c>
      <c r="K114" t="s">
        <v>8018</v>
      </c>
      <c r="L114"/>
      <c r="M114" t="s">
        <v>8019</v>
      </c>
      <c r="N114">
        <v>68</v>
      </c>
    </row>
    <row r="115" spans="1:14" x14ac:dyDescent="0.25">
      <c r="A115" t="s">
        <v>512</v>
      </c>
      <c r="B115"/>
      <c r="C115"/>
      <c r="D115" t="s">
        <v>513</v>
      </c>
      <c r="E115" t="s">
        <v>511</v>
      </c>
      <c r="F115" t="s">
        <v>7492</v>
      </c>
      <c r="G115" t="s">
        <v>7802</v>
      </c>
      <c r="H115" t="s">
        <v>7798</v>
      </c>
      <c r="I115" t="s">
        <v>513</v>
      </c>
      <c r="J115" t="s">
        <v>7798</v>
      </c>
      <c r="K115" t="s">
        <v>8020</v>
      </c>
      <c r="L115"/>
      <c r="M115" t="s">
        <v>7800</v>
      </c>
      <c r="N115" t="s">
        <v>7801</v>
      </c>
    </row>
    <row r="116" spans="1:14" x14ac:dyDescent="0.25">
      <c r="A116" t="s">
        <v>1663</v>
      </c>
      <c r="B116"/>
      <c r="C116"/>
      <c r="D116" t="s">
        <v>1664</v>
      </c>
      <c r="E116" t="s">
        <v>1662</v>
      </c>
      <c r="F116" t="s">
        <v>7503</v>
      </c>
      <c r="G116" t="s">
        <v>7802</v>
      </c>
      <c r="H116" t="s">
        <v>7803</v>
      </c>
      <c r="I116" t="s">
        <v>1664</v>
      </c>
      <c r="J116" t="s">
        <v>7940</v>
      </c>
      <c r="K116" t="s">
        <v>8021</v>
      </c>
      <c r="L116"/>
      <c r="M116" t="s">
        <v>8022</v>
      </c>
      <c r="N116">
        <v>446</v>
      </c>
    </row>
    <row r="117" spans="1:14" x14ac:dyDescent="0.25">
      <c r="A117" t="s">
        <v>140</v>
      </c>
      <c r="B117"/>
      <c r="C117"/>
      <c r="D117" t="s">
        <v>141</v>
      </c>
      <c r="E117" t="s">
        <v>139</v>
      </c>
      <c r="F117" t="s">
        <v>7506</v>
      </c>
      <c r="G117" t="s">
        <v>7807</v>
      </c>
      <c r="H117" t="s">
        <v>7798</v>
      </c>
      <c r="I117" t="s">
        <v>141</v>
      </c>
      <c r="J117" t="s">
        <v>7808</v>
      </c>
      <c r="K117" t="s">
        <v>8023</v>
      </c>
      <c r="L117"/>
      <c r="M117" t="s">
        <v>7800</v>
      </c>
      <c r="N117" t="s">
        <v>7801</v>
      </c>
    </row>
    <row r="118" spans="1:14" x14ac:dyDescent="0.25">
      <c r="A118" t="s">
        <v>2290</v>
      </c>
      <c r="B118"/>
      <c r="C118"/>
      <c r="D118" t="s">
        <v>673</v>
      </c>
      <c r="E118" t="s">
        <v>2289</v>
      </c>
      <c r="F118" t="s">
        <v>7507</v>
      </c>
      <c r="G118" t="s">
        <v>7802</v>
      </c>
      <c r="H118" t="s">
        <v>7819</v>
      </c>
      <c r="I118" t="s">
        <v>673</v>
      </c>
      <c r="J118" t="s">
        <v>7798</v>
      </c>
      <c r="K118" t="s">
        <v>8024</v>
      </c>
      <c r="L118"/>
      <c r="M118" t="s">
        <v>7800</v>
      </c>
      <c r="N118" t="s">
        <v>7801</v>
      </c>
    </row>
    <row r="119" spans="1:14" x14ac:dyDescent="0.25">
      <c r="A119" t="s">
        <v>672</v>
      </c>
      <c r="B119"/>
      <c r="C119"/>
      <c r="D119" t="s">
        <v>673</v>
      </c>
      <c r="E119" t="s">
        <v>671</v>
      </c>
      <c r="F119" t="s">
        <v>7507</v>
      </c>
      <c r="G119" t="s">
        <v>7802</v>
      </c>
      <c r="H119" t="s">
        <v>7808</v>
      </c>
      <c r="I119" t="s">
        <v>673</v>
      </c>
      <c r="J119" t="s">
        <v>7951</v>
      </c>
      <c r="K119" t="s">
        <v>8025</v>
      </c>
      <c r="L119"/>
      <c r="M119" t="s">
        <v>7800</v>
      </c>
      <c r="N119" t="s">
        <v>7801</v>
      </c>
    </row>
    <row r="120" spans="1:14" x14ac:dyDescent="0.25">
      <c r="A120" t="s">
        <v>688</v>
      </c>
      <c r="B120"/>
      <c r="C120"/>
      <c r="D120" t="s">
        <v>673</v>
      </c>
      <c r="E120" t="s">
        <v>687</v>
      </c>
      <c r="F120" t="s">
        <v>7507</v>
      </c>
      <c r="G120" t="s">
        <v>7802</v>
      </c>
      <c r="H120" t="s">
        <v>7815</v>
      </c>
      <c r="I120" t="s">
        <v>673</v>
      </c>
      <c r="J120" t="s">
        <v>7834</v>
      </c>
      <c r="K120" t="s">
        <v>8026</v>
      </c>
      <c r="L120"/>
      <c r="M120" t="s">
        <v>7800</v>
      </c>
      <c r="N120" t="s">
        <v>7801</v>
      </c>
    </row>
    <row r="121" spans="1:14" x14ac:dyDescent="0.25">
      <c r="A121" t="s">
        <v>703</v>
      </c>
      <c r="B121"/>
      <c r="C121"/>
      <c r="D121" t="s">
        <v>673</v>
      </c>
      <c r="E121" t="s">
        <v>702</v>
      </c>
      <c r="F121" t="s">
        <v>7507</v>
      </c>
      <c r="G121" t="s">
        <v>7802</v>
      </c>
      <c r="H121" t="s">
        <v>7815</v>
      </c>
      <c r="I121" t="s">
        <v>673</v>
      </c>
      <c r="J121" t="s">
        <v>8027</v>
      </c>
      <c r="K121" t="s">
        <v>8028</v>
      </c>
      <c r="L121"/>
      <c r="M121" t="s">
        <v>7800</v>
      </c>
      <c r="N121" t="s">
        <v>7801</v>
      </c>
    </row>
    <row r="122" spans="1:14" x14ac:dyDescent="0.25">
      <c r="A122" t="s">
        <v>715</v>
      </c>
      <c r="B122"/>
      <c r="C122"/>
      <c r="D122" t="s">
        <v>673</v>
      </c>
      <c r="E122" t="s">
        <v>714</v>
      </c>
      <c r="F122" t="s">
        <v>7507</v>
      </c>
      <c r="G122" t="s">
        <v>7802</v>
      </c>
      <c r="H122" t="s">
        <v>7808</v>
      </c>
      <c r="I122" t="s">
        <v>673</v>
      </c>
      <c r="J122" t="s">
        <v>8029</v>
      </c>
      <c r="K122" t="s">
        <v>8030</v>
      </c>
      <c r="L122"/>
      <c r="M122" t="s">
        <v>7800</v>
      </c>
      <c r="N122" t="s">
        <v>7801</v>
      </c>
    </row>
    <row r="123" spans="1:14" x14ac:dyDescent="0.25">
      <c r="A123" t="s">
        <v>379</v>
      </c>
      <c r="B123"/>
      <c r="C123"/>
      <c r="D123" t="s">
        <v>380</v>
      </c>
      <c r="E123" t="s">
        <v>378</v>
      </c>
      <c r="F123" t="s">
        <v>7510</v>
      </c>
      <c r="G123" t="s">
        <v>7797</v>
      </c>
      <c r="H123" t="s">
        <v>7819</v>
      </c>
      <c r="I123" t="s">
        <v>380</v>
      </c>
      <c r="J123" t="s">
        <v>7820</v>
      </c>
      <c r="K123" t="s">
        <v>8031</v>
      </c>
      <c r="L123"/>
      <c r="M123" t="s">
        <v>7800</v>
      </c>
      <c r="N123" t="s">
        <v>7801</v>
      </c>
    </row>
    <row r="124" spans="1:14" x14ac:dyDescent="0.25">
      <c r="A124" t="s">
        <v>392</v>
      </c>
      <c r="B124"/>
      <c r="C124"/>
      <c r="D124" t="s">
        <v>380</v>
      </c>
      <c r="E124" t="s">
        <v>391</v>
      </c>
      <c r="F124" t="s">
        <v>7510</v>
      </c>
      <c r="G124" t="s">
        <v>7797</v>
      </c>
      <c r="H124" t="s">
        <v>7808</v>
      </c>
      <c r="I124" t="s">
        <v>380</v>
      </c>
      <c r="J124" t="s">
        <v>7808</v>
      </c>
      <c r="K124" t="s">
        <v>8032</v>
      </c>
      <c r="L124"/>
      <c r="M124" t="s">
        <v>7800</v>
      </c>
      <c r="N124" t="s">
        <v>7801</v>
      </c>
    </row>
    <row r="125" spans="1:14" x14ac:dyDescent="0.25">
      <c r="A125" t="s">
        <v>402</v>
      </c>
      <c r="B125"/>
      <c r="C125"/>
      <c r="D125" t="s">
        <v>380</v>
      </c>
      <c r="E125" t="s">
        <v>401</v>
      </c>
      <c r="F125" t="s">
        <v>7510</v>
      </c>
      <c r="G125" t="s">
        <v>7797</v>
      </c>
      <c r="H125" t="s">
        <v>7815</v>
      </c>
      <c r="I125" t="s">
        <v>380</v>
      </c>
      <c r="J125" t="s">
        <v>557</v>
      </c>
      <c r="K125" t="s">
        <v>8033</v>
      </c>
      <c r="L125"/>
      <c r="M125" t="s">
        <v>7800</v>
      </c>
      <c r="N125" t="s">
        <v>7801</v>
      </c>
    </row>
    <row r="126" spans="1:14" x14ac:dyDescent="0.25">
      <c r="A126" t="s">
        <v>5996</v>
      </c>
      <c r="B126"/>
      <c r="C126"/>
      <c r="D126" t="s">
        <v>5997</v>
      </c>
      <c r="E126" t="s">
        <v>5995</v>
      </c>
      <c r="F126" t="s">
        <v>7517</v>
      </c>
      <c r="G126" t="s">
        <v>8034</v>
      </c>
      <c r="H126" t="s">
        <v>8035</v>
      </c>
      <c r="I126" t="s">
        <v>5997</v>
      </c>
      <c r="J126" t="s">
        <v>8036</v>
      </c>
      <c r="K126" t="s">
        <v>8037</v>
      </c>
      <c r="L126"/>
      <c r="M126" t="s">
        <v>8038</v>
      </c>
      <c r="N126">
        <v>12</v>
      </c>
    </row>
    <row r="127" spans="1:14" x14ac:dyDescent="0.25">
      <c r="A127" t="s">
        <v>893</v>
      </c>
      <c r="B127"/>
      <c r="C127"/>
      <c r="D127" t="s">
        <v>894</v>
      </c>
      <c r="E127" t="s">
        <v>892</v>
      </c>
      <c r="F127" t="s">
        <v>7518</v>
      </c>
      <c r="G127" t="s">
        <v>7818</v>
      </c>
      <c r="H127" t="s">
        <v>7815</v>
      </c>
      <c r="I127" t="s">
        <v>894</v>
      </c>
      <c r="J127" t="s">
        <v>7823</v>
      </c>
      <c r="K127" t="s">
        <v>8039</v>
      </c>
      <c r="L127"/>
      <c r="M127" t="s">
        <v>7960</v>
      </c>
      <c r="N127">
        <v>1095</v>
      </c>
    </row>
    <row r="128" spans="1:14" x14ac:dyDescent="0.25">
      <c r="A128" t="s">
        <v>728</v>
      </c>
      <c r="B128"/>
      <c r="C128"/>
      <c r="D128" t="s">
        <v>729</v>
      </c>
      <c r="E128" t="s">
        <v>727</v>
      </c>
      <c r="F128" t="s">
        <v>7519</v>
      </c>
      <c r="G128" t="s">
        <v>7802</v>
      </c>
      <c r="H128" t="s">
        <v>7815</v>
      </c>
      <c r="I128" t="s">
        <v>729</v>
      </c>
      <c r="J128" t="s">
        <v>7846</v>
      </c>
      <c r="K128" t="s">
        <v>8040</v>
      </c>
      <c r="L128"/>
      <c r="M128" t="s">
        <v>7800</v>
      </c>
      <c r="N128" t="s">
        <v>7801</v>
      </c>
    </row>
    <row r="129" spans="1:14" x14ac:dyDescent="0.25">
      <c r="A129" t="s">
        <v>750</v>
      </c>
      <c r="B129"/>
      <c r="C129"/>
      <c r="D129" t="s">
        <v>751</v>
      </c>
      <c r="E129" t="s">
        <v>749</v>
      </c>
      <c r="F129" t="s">
        <v>7520</v>
      </c>
      <c r="G129" t="s">
        <v>7807</v>
      </c>
      <c r="H129" t="s">
        <v>7819</v>
      </c>
      <c r="I129" t="s">
        <v>751</v>
      </c>
      <c r="J129" t="s">
        <v>7820</v>
      </c>
      <c r="K129" t="s">
        <v>8041</v>
      </c>
      <c r="L129"/>
      <c r="M129" t="s">
        <v>7800</v>
      </c>
      <c r="N129" t="s">
        <v>7801</v>
      </c>
    </row>
    <row r="130" spans="1:14" x14ac:dyDescent="0.25">
      <c r="A130" t="s">
        <v>768</v>
      </c>
      <c r="B130"/>
      <c r="C130"/>
      <c r="D130" t="s">
        <v>751</v>
      </c>
      <c r="E130" t="s">
        <v>767</v>
      </c>
      <c r="F130" t="s">
        <v>7520</v>
      </c>
      <c r="G130" t="s">
        <v>7807</v>
      </c>
      <c r="H130" t="s">
        <v>7815</v>
      </c>
      <c r="I130" t="s">
        <v>751</v>
      </c>
      <c r="J130" t="s">
        <v>7886</v>
      </c>
      <c r="K130" t="s">
        <v>8042</v>
      </c>
      <c r="L130"/>
      <c r="M130" t="s">
        <v>7800</v>
      </c>
      <c r="N130" t="s">
        <v>7801</v>
      </c>
    </row>
    <row r="131" spans="1:14" x14ac:dyDescent="0.25">
      <c r="A131" t="s">
        <v>789</v>
      </c>
      <c r="B131"/>
      <c r="C131"/>
      <c r="D131" t="s">
        <v>751</v>
      </c>
      <c r="E131" t="s">
        <v>788</v>
      </c>
      <c r="F131" t="s">
        <v>7520</v>
      </c>
      <c r="G131" t="s">
        <v>7807</v>
      </c>
      <c r="H131" t="s">
        <v>7815</v>
      </c>
      <c r="I131" t="s">
        <v>751</v>
      </c>
      <c r="J131" t="s">
        <v>7846</v>
      </c>
      <c r="K131" t="s">
        <v>8043</v>
      </c>
      <c r="L131"/>
      <c r="M131" t="s">
        <v>7800</v>
      </c>
      <c r="N131" t="s">
        <v>7801</v>
      </c>
    </row>
    <row r="132" spans="1:14" x14ac:dyDescent="0.25">
      <c r="A132" t="s">
        <v>805</v>
      </c>
      <c r="B132"/>
      <c r="C132"/>
      <c r="D132" t="s">
        <v>751</v>
      </c>
      <c r="E132" t="s">
        <v>804</v>
      </c>
      <c r="F132" t="s">
        <v>7520</v>
      </c>
      <c r="G132" t="s">
        <v>7807</v>
      </c>
      <c r="H132" t="s">
        <v>7808</v>
      </c>
      <c r="I132" t="s">
        <v>751</v>
      </c>
      <c r="J132" t="s">
        <v>8044</v>
      </c>
      <c r="K132" t="s">
        <v>8045</v>
      </c>
      <c r="L132"/>
      <c r="M132" t="s">
        <v>7800</v>
      </c>
      <c r="N132" t="s">
        <v>7801</v>
      </c>
    </row>
    <row r="133" spans="1:14" x14ac:dyDescent="0.25">
      <c r="A133" t="s">
        <v>153</v>
      </c>
      <c r="B133"/>
      <c r="C133"/>
      <c r="D133" t="s">
        <v>154</v>
      </c>
      <c r="E133" t="s">
        <v>152</v>
      </c>
      <c r="F133" t="s">
        <v>7523</v>
      </c>
      <c r="G133" t="s">
        <v>7802</v>
      </c>
      <c r="H133" t="s">
        <v>7815</v>
      </c>
      <c r="I133" t="s">
        <v>154</v>
      </c>
      <c r="J133" t="s">
        <v>557</v>
      </c>
      <c r="K133" t="s">
        <v>8046</v>
      </c>
      <c r="L133"/>
      <c r="M133" t="s">
        <v>7800</v>
      </c>
      <c r="N133" t="s">
        <v>7801</v>
      </c>
    </row>
    <row r="134" spans="1:14" x14ac:dyDescent="0.25">
      <c r="A134" t="s">
        <v>1474</v>
      </c>
      <c r="B134"/>
      <c r="C134"/>
      <c r="D134" t="s">
        <v>1475</v>
      </c>
      <c r="E134" t="s">
        <v>1473</v>
      </c>
      <c r="F134" t="s">
        <v>7524</v>
      </c>
      <c r="G134" t="s">
        <v>7802</v>
      </c>
      <c r="H134" t="s">
        <v>7815</v>
      </c>
      <c r="I134" t="s">
        <v>1475</v>
      </c>
      <c r="J134" t="s">
        <v>557</v>
      </c>
      <c r="K134" t="s">
        <v>8047</v>
      </c>
      <c r="L134"/>
      <c r="M134" t="s">
        <v>7911</v>
      </c>
      <c r="N134">
        <v>822</v>
      </c>
    </row>
    <row r="135" spans="1:14" x14ac:dyDescent="0.25">
      <c r="A135" t="s">
        <v>834</v>
      </c>
      <c r="B135"/>
      <c r="C135"/>
      <c r="D135" t="s">
        <v>835</v>
      </c>
      <c r="E135" t="s">
        <v>833</v>
      </c>
      <c r="F135" t="s">
        <v>7525</v>
      </c>
      <c r="G135" t="s">
        <v>7859</v>
      </c>
      <c r="H135" t="s">
        <v>7808</v>
      </c>
      <c r="I135" t="s">
        <v>835</v>
      </c>
      <c r="J135" t="s">
        <v>7808</v>
      </c>
      <c r="K135" t="s">
        <v>8048</v>
      </c>
      <c r="L135"/>
      <c r="M135" t="s">
        <v>7800</v>
      </c>
      <c r="N135" t="s">
        <v>7801</v>
      </c>
    </row>
    <row r="136" spans="1:14" x14ac:dyDescent="0.25">
      <c r="A136" t="s">
        <v>102</v>
      </c>
      <c r="B136"/>
      <c r="C136"/>
      <c r="D136" t="s">
        <v>103</v>
      </c>
      <c r="E136" t="s">
        <v>101</v>
      </c>
      <c r="F136" t="s">
        <v>7534</v>
      </c>
      <c r="G136" t="s">
        <v>7818</v>
      </c>
      <c r="H136" t="s">
        <v>7798</v>
      </c>
      <c r="I136" t="s">
        <v>103</v>
      </c>
      <c r="J136" t="s">
        <v>7798</v>
      </c>
      <c r="K136" t="s">
        <v>8049</v>
      </c>
      <c r="L136"/>
      <c r="M136" t="s">
        <v>7800</v>
      </c>
      <c r="N136" t="s">
        <v>7801</v>
      </c>
    </row>
    <row r="137" spans="1:14" x14ac:dyDescent="0.25">
      <c r="A137" t="s">
        <v>92</v>
      </c>
      <c r="B137"/>
      <c r="C137"/>
      <c r="D137" t="s">
        <v>93</v>
      </c>
      <c r="E137" t="s">
        <v>91</v>
      </c>
      <c r="F137" t="s">
        <v>7541</v>
      </c>
      <c r="G137" t="s">
        <v>7807</v>
      </c>
      <c r="H137" t="s">
        <v>7798</v>
      </c>
      <c r="I137" t="s">
        <v>93</v>
      </c>
      <c r="J137" t="s">
        <v>7798</v>
      </c>
      <c r="K137" t="s">
        <v>8050</v>
      </c>
      <c r="L137"/>
      <c r="M137" t="s">
        <v>7800</v>
      </c>
      <c r="N137" t="s">
        <v>7801</v>
      </c>
    </row>
    <row r="138" spans="1:14" x14ac:dyDescent="0.25">
      <c r="A138" t="s">
        <v>885</v>
      </c>
      <c r="B138"/>
      <c r="C138"/>
      <c r="D138" t="s">
        <v>93</v>
      </c>
      <c r="E138" t="s">
        <v>884</v>
      </c>
      <c r="F138" t="s">
        <v>7541</v>
      </c>
      <c r="G138" t="s">
        <v>7807</v>
      </c>
      <c r="H138" t="s">
        <v>7815</v>
      </c>
      <c r="I138" t="s">
        <v>93</v>
      </c>
      <c r="J138" t="s">
        <v>7846</v>
      </c>
      <c r="K138" t="s">
        <v>8051</v>
      </c>
      <c r="L138"/>
      <c r="M138" t="s">
        <v>7960</v>
      </c>
      <c r="N138">
        <v>1095</v>
      </c>
    </row>
    <row r="139" spans="1:14" x14ac:dyDescent="0.25">
      <c r="A139" t="s">
        <v>412</v>
      </c>
      <c r="B139"/>
      <c r="C139"/>
      <c r="D139" t="s">
        <v>413</v>
      </c>
      <c r="E139" t="s">
        <v>411</v>
      </c>
      <c r="F139" t="s">
        <v>7544</v>
      </c>
      <c r="G139" t="s">
        <v>7802</v>
      </c>
      <c r="H139" t="s">
        <v>7848</v>
      </c>
      <c r="I139" t="s">
        <v>413</v>
      </c>
      <c r="J139" t="s">
        <v>7848</v>
      </c>
      <c r="K139" t="s">
        <v>8052</v>
      </c>
      <c r="L139"/>
      <c r="M139" t="s">
        <v>7800</v>
      </c>
      <c r="N139" t="s">
        <v>7801</v>
      </c>
    </row>
    <row r="140" spans="1:14" x14ac:dyDescent="0.25">
      <c r="A140" t="s">
        <v>181</v>
      </c>
      <c r="B140"/>
      <c r="C140"/>
      <c r="D140" t="s">
        <v>182</v>
      </c>
      <c r="E140" t="s">
        <v>180</v>
      </c>
      <c r="F140" t="s">
        <v>7545</v>
      </c>
      <c r="G140" t="s">
        <v>7802</v>
      </c>
      <c r="H140" t="s">
        <v>7798</v>
      </c>
      <c r="I140" t="s">
        <v>182</v>
      </c>
      <c r="J140" t="s">
        <v>7798</v>
      </c>
      <c r="K140" t="s">
        <v>8053</v>
      </c>
      <c r="L140"/>
      <c r="M140" t="s">
        <v>7800</v>
      </c>
      <c r="N140" t="s">
        <v>7801</v>
      </c>
    </row>
  </sheetData>
  <autoFilter ref="A1:N140"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1"/>
  <sheetViews>
    <sheetView workbookViewId="0"/>
  </sheetViews>
  <sheetFormatPr defaultRowHeight="15" x14ac:dyDescent="0.25"/>
  <cols>
    <col min="1" max="1" width="25" style="216" customWidth="1"/>
    <col min="2" max="2" width="40" style="216" customWidth="1"/>
    <col min="3" max="4" width="10" style="216" customWidth="1"/>
    <col min="5" max="5" width="15" style="216" customWidth="1"/>
    <col min="6" max="6" width="25" style="216" customWidth="1"/>
    <col min="7" max="7" width="20" style="216" customWidth="1"/>
    <col min="8" max="8" width="15" style="216" customWidth="1"/>
    <col min="9" max="9" width="25" style="216" customWidth="1"/>
    <col min="10" max="10" width="80" style="216" customWidth="1"/>
    <col min="11" max="11" width="10" style="216" customWidth="1"/>
    <col min="12" max="12" width="25" style="216" customWidth="1"/>
  </cols>
  <sheetData>
    <row r="1" spans="1:12" x14ac:dyDescent="0.25">
      <c r="A1" s="280" t="s">
        <v>2</v>
      </c>
      <c r="B1" s="280" t="s">
        <v>0</v>
      </c>
      <c r="C1" s="280" t="s">
        <v>1</v>
      </c>
      <c r="D1" s="280" t="s">
        <v>7790</v>
      </c>
      <c r="E1" s="280" t="s">
        <v>7791</v>
      </c>
      <c r="F1" s="280" t="s">
        <v>7153</v>
      </c>
      <c r="G1" s="280" t="s">
        <v>7069</v>
      </c>
      <c r="H1" s="280" t="s">
        <v>7820</v>
      </c>
      <c r="I1" s="280" t="s">
        <v>8054</v>
      </c>
      <c r="J1" s="280" t="s">
        <v>3</v>
      </c>
      <c r="K1" s="280" t="s">
        <v>5</v>
      </c>
      <c r="L1" s="280" t="s">
        <v>9</v>
      </c>
    </row>
    <row r="2" spans="1:12" x14ac:dyDescent="0.25">
      <c r="A2" s="281"/>
      <c r="B2" s="281"/>
      <c r="C2" s="281"/>
      <c r="D2" s="281"/>
      <c r="E2" s="281"/>
      <c r="F2" s="281"/>
      <c r="G2" s="281"/>
      <c r="H2" s="281"/>
      <c r="I2" s="281"/>
      <c r="J2" s="281"/>
      <c r="K2" s="281"/>
      <c r="L2" s="281"/>
    </row>
    <row r="3" spans="1:12" x14ac:dyDescent="0.25">
      <c r="A3" s="282" t="s">
        <v>116</v>
      </c>
      <c r="B3" s="282" t="s">
        <v>114</v>
      </c>
      <c r="C3" s="282" t="s">
        <v>115</v>
      </c>
      <c r="D3" s="282" t="s">
        <v>7236</v>
      </c>
      <c r="E3" s="282" t="s">
        <v>7797</v>
      </c>
      <c r="F3" s="282" t="s">
        <v>7798</v>
      </c>
      <c r="G3" s="282" t="s">
        <v>7798</v>
      </c>
      <c r="H3" s="282" t="s">
        <v>8055</v>
      </c>
      <c r="I3" s="282" t="s">
        <v>8056</v>
      </c>
      <c r="J3" s="282" t="s">
        <v>661</v>
      </c>
      <c r="K3" s="282" t="s">
        <v>14</v>
      </c>
      <c r="L3" s="282" t="s">
        <v>17</v>
      </c>
    </row>
    <row r="4" spans="1:12" x14ac:dyDescent="0.25">
      <c r="A4" s="282" t="s">
        <v>5372</v>
      </c>
      <c r="B4" s="282" t="s">
        <v>5370</v>
      </c>
      <c r="C4" s="282" t="s">
        <v>5371</v>
      </c>
      <c r="D4" s="282" t="s">
        <v>7237</v>
      </c>
      <c r="E4" s="282" t="s">
        <v>7802</v>
      </c>
      <c r="F4" s="282" t="s">
        <v>7803</v>
      </c>
      <c r="G4" s="282" t="s">
        <v>7804</v>
      </c>
      <c r="H4" s="282" t="s">
        <v>8055</v>
      </c>
      <c r="I4" s="282" t="s">
        <v>8056</v>
      </c>
      <c r="J4" s="282" t="s">
        <v>74</v>
      </c>
      <c r="K4" s="282" t="s">
        <v>59</v>
      </c>
      <c r="L4" s="282" t="s">
        <v>938</v>
      </c>
    </row>
    <row r="5" spans="1:12" x14ac:dyDescent="0.25">
      <c r="A5" s="282" t="s">
        <v>2124</v>
      </c>
      <c r="B5" s="282" t="s">
        <v>2122</v>
      </c>
      <c r="C5" s="282" t="s">
        <v>2123</v>
      </c>
      <c r="D5" s="282" t="s">
        <v>7244</v>
      </c>
      <c r="E5" s="282" t="s">
        <v>7807</v>
      </c>
      <c r="F5" s="282" t="s">
        <v>7808</v>
      </c>
      <c r="G5" s="282" t="s">
        <v>2122</v>
      </c>
      <c r="H5" s="282" t="s">
        <v>8055</v>
      </c>
      <c r="I5" s="282" t="s">
        <v>8056</v>
      </c>
      <c r="J5" s="282" t="s">
        <v>559</v>
      </c>
      <c r="K5" s="282" t="s">
        <v>21</v>
      </c>
      <c r="L5" s="282"/>
    </row>
    <row r="6" spans="1:12" x14ac:dyDescent="0.25">
      <c r="A6" s="282" t="s">
        <v>2134</v>
      </c>
      <c r="B6" s="282" t="s">
        <v>2132</v>
      </c>
      <c r="C6" s="282" t="s">
        <v>2133</v>
      </c>
      <c r="D6" s="282" t="s">
        <v>7251</v>
      </c>
      <c r="E6" s="282" t="s">
        <v>7807</v>
      </c>
      <c r="F6" s="282" t="s">
        <v>7808</v>
      </c>
      <c r="G6" s="282" t="s">
        <v>2132</v>
      </c>
      <c r="H6" s="282" t="s">
        <v>8055</v>
      </c>
      <c r="I6" s="282" t="s">
        <v>8056</v>
      </c>
      <c r="J6" s="282" t="s">
        <v>43</v>
      </c>
      <c r="K6" s="282" t="s">
        <v>41</v>
      </c>
      <c r="L6" s="282"/>
    </row>
    <row r="7" spans="1:12" x14ac:dyDescent="0.25">
      <c r="A7" s="282" t="s">
        <v>852</v>
      </c>
      <c r="B7" s="282" t="s">
        <v>850</v>
      </c>
      <c r="C7" s="282" t="s">
        <v>851</v>
      </c>
      <c r="D7" s="282" t="s">
        <v>7252</v>
      </c>
      <c r="E7" s="282" t="s">
        <v>7802</v>
      </c>
      <c r="F7" s="282" t="s">
        <v>7798</v>
      </c>
      <c r="G7" s="282" t="s">
        <v>7812</v>
      </c>
      <c r="H7" s="282" t="s">
        <v>8055</v>
      </c>
      <c r="I7" s="282" t="s">
        <v>8056</v>
      </c>
      <c r="J7" s="282" t="s">
        <v>723</v>
      </c>
      <c r="K7" s="282"/>
      <c r="L7" s="282"/>
    </row>
    <row r="8" spans="1:12" x14ac:dyDescent="0.25">
      <c r="A8" s="282" t="s">
        <v>527</v>
      </c>
      <c r="B8" s="282" t="s">
        <v>525</v>
      </c>
      <c r="C8" s="282" t="s">
        <v>526</v>
      </c>
      <c r="D8" s="282" t="s">
        <v>7257</v>
      </c>
      <c r="E8" s="282" t="s">
        <v>7802</v>
      </c>
      <c r="F8" s="282" t="s">
        <v>7808</v>
      </c>
      <c r="G8" s="282" t="s">
        <v>7808</v>
      </c>
      <c r="H8" s="282" t="s">
        <v>8055</v>
      </c>
      <c r="I8" s="282" t="s">
        <v>8056</v>
      </c>
      <c r="J8" s="282" t="s">
        <v>68</v>
      </c>
      <c r="K8" s="282"/>
      <c r="L8" s="282"/>
    </row>
    <row r="9" spans="1:12" x14ac:dyDescent="0.25">
      <c r="A9" s="282" t="s">
        <v>188</v>
      </c>
      <c r="B9" s="282" t="s">
        <v>186</v>
      </c>
      <c r="C9" s="282" t="s">
        <v>187</v>
      </c>
      <c r="D9" s="282" t="s">
        <v>7258</v>
      </c>
      <c r="E9" s="282" t="s">
        <v>7797</v>
      </c>
      <c r="F9" s="282" t="s">
        <v>7815</v>
      </c>
      <c r="G9" s="282" t="s">
        <v>7816</v>
      </c>
      <c r="H9" s="282" t="s">
        <v>8055</v>
      </c>
      <c r="I9" s="282" t="s">
        <v>8056</v>
      </c>
      <c r="J9" s="282" t="s">
        <v>66</v>
      </c>
      <c r="K9" s="282"/>
      <c r="L9" s="282"/>
    </row>
    <row r="10" spans="1:12" x14ac:dyDescent="0.25">
      <c r="A10" s="282" t="s">
        <v>537</v>
      </c>
      <c r="B10" s="282" t="s">
        <v>5859</v>
      </c>
      <c r="C10" s="282" t="s">
        <v>5860</v>
      </c>
      <c r="D10" s="282" t="s">
        <v>7273</v>
      </c>
      <c r="E10" s="282" t="s">
        <v>7818</v>
      </c>
      <c r="F10" s="282" t="s">
        <v>7819</v>
      </c>
      <c r="G10" s="282" t="s">
        <v>7820</v>
      </c>
      <c r="H10" s="282" t="s">
        <v>8055</v>
      </c>
      <c r="I10" s="282" t="s">
        <v>8057</v>
      </c>
      <c r="J10" s="282" t="s">
        <v>64</v>
      </c>
      <c r="K10" s="282"/>
      <c r="L10" s="282"/>
    </row>
    <row r="11" spans="1:12" x14ac:dyDescent="0.25">
      <c r="A11" s="282" t="s">
        <v>537</v>
      </c>
      <c r="B11" s="282" t="s">
        <v>535</v>
      </c>
      <c r="C11" s="282" t="s">
        <v>536</v>
      </c>
      <c r="D11" s="282" t="s">
        <v>7273</v>
      </c>
      <c r="E11" s="282" t="s">
        <v>7818</v>
      </c>
      <c r="F11" s="282" t="s">
        <v>7815</v>
      </c>
      <c r="G11" s="282" t="s">
        <v>7823</v>
      </c>
      <c r="H11" s="282" t="s">
        <v>8058</v>
      </c>
      <c r="I11" s="282" t="s">
        <v>8056</v>
      </c>
      <c r="J11" s="282" t="s">
        <v>13</v>
      </c>
      <c r="K11" s="282"/>
      <c r="L11" s="282"/>
    </row>
    <row r="12" spans="1:12" x14ac:dyDescent="0.25">
      <c r="A12" s="282" t="s">
        <v>537</v>
      </c>
      <c r="B12" s="282" t="s">
        <v>5821</v>
      </c>
      <c r="C12" s="282" t="s">
        <v>5822</v>
      </c>
      <c r="D12" s="282" t="s">
        <v>7273</v>
      </c>
      <c r="E12" s="282" t="s">
        <v>7818</v>
      </c>
      <c r="F12" s="282" t="s">
        <v>7825</v>
      </c>
      <c r="G12" s="282" t="s">
        <v>7826</v>
      </c>
      <c r="H12" s="282" t="s">
        <v>8058</v>
      </c>
      <c r="I12" s="282" t="s">
        <v>8056</v>
      </c>
      <c r="J12" s="282" t="s">
        <v>18</v>
      </c>
      <c r="K12" s="282"/>
      <c r="L12" s="282"/>
    </row>
    <row r="13" spans="1:12" x14ac:dyDescent="0.25">
      <c r="A13" s="282" t="s">
        <v>250</v>
      </c>
      <c r="B13" s="282" t="s">
        <v>248</v>
      </c>
      <c r="C13" s="282" t="s">
        <v>249</v>
      </c>
      <c r="D13" s="282" t="s">
        <v>7282</v>
      </c>
      <c r="E13" s="282" t="s">
        <v>7802</v>
      </c>
      <c r="F13" s="282" t="s">
        <v>7798</v>
      </c>
      <c r="G13" s="282" t="s">
        <v>7798</v>
      </c>
      <c r="H13" s="282" t="s">
        <v>8055</v>
      </c>
      <c r="I13" s="282" t="s">
        <v>8056</v>
      </c>
      <c r="J13" s="282" t="s">
        <v>24</v>
      </c>
      <c r="K13" s="282"/>
      <c r="L13" s="282"/>
    </row>
    <row r="14" spans="1:12" x14ac:dyDescent="0.25">
      <c r="A14" s="282" t="s">
        <v>305</v>
      </c>
      <c r="B14" s="282" t="s">
        <v>303</v>
      </c>
      <c r="C14" s="282" t="s">
        <v>304</v>
      </c>
      <c r="D14" s="282" t="s">
        <v>7293</v>
      </c>
      <c r="E14" s="282" t="s">
        <v>7802</v>
      </c>
      <c r="F14" s="282" t="s">
        <v>7819</v>
      </c>
      <c r="G14" s="282" t="s">
        <v>7820</v>
      </c>
      <c r="H14" s="282" t="s">
        <v>8055</v>
      </c>
      <c r="I14" s="282" t="s">
        <v>8057</v>
      </c>
      <c r="J14" s="282" t="s">
        <v>744</v>
      </c>
      <c r="K14" s="282"/>
      <c r="L14" s="282"/>
    </row>
    <row r="15" spans="1:12" x14ac:dyDescent="0.25">
      <c r="A15" s="282" t="s">
        <v>305</v>
      </c>
      <c r="B15" s="282" t="s">
        <v>309</v>
      </c>
      <c r="C15" s="282" t="s">
        <v>310</v>
      </c>
      <c r="D15" s="282" t="s">
        <v>7293</v>
      </c>
      <c r="E15" s="282" t="s">
        <v>7802</v>
      </c>
      <c r="F15" s="282" t="s">
        <v>7808</v>
      </c>
      <c r="G15" s="282" t="s">
        <v>7830</v>
      </c>
      <c r="H15" s="282" t="s">
        <v>8058</v>
      </c>
      <c r="I15" s="282" t="s">
        <v>8056</v>
      </c>
      <c r="J15" s="282" t="s">
        <v>738</v>
      </c>
      <c r="K15" s="282"/>
      <c r="L15" s="282"/>
    </row>
    <row r="16" spans="1:12" x14ac:dyDescent="0.25">
      <c r="A16" s="282" t="s">
        <v>305</v>
      </c>
      <c r="B16" s="282" t="s">
        <v>319</v>
      </c>
      <c r="C16" s="282" t="s">
        <v>320</v>
      </c>
      <c r="D16" s="282" t="s">
        <v>7293</v>
      </c>
      <c r="E16" s="282" t="s">
        <v>7802</v>
      </c>
      <c r="F16" s="282" t="s">
        <v>7808</v>
      </c>
      <c r="G16" s="282" t="s">
        <v>7832</v>
      </c>
      <c r="H16" s="282" t="s">
        <v>8058</v>
      </c>
      <c r="I16" s="282" t="s">
        <v>8056</v>
      </c>
      <c r="J16" s="282" t="s">
        <v>747</v>
      </c>
      <c r="K16" s="282"/>
      <c r="L16" s="282"/>
    </row>
    <row r="17" spans="1:12" x14ac:dyDescent="0.25">
      <c r="A17" s="282" t="s">
        <v>305</v>
      </c>
      <c r="B17" s="282" t="s">
        <v>330</v>
      </c>
      <c r="C17" s="282" t="s">
        <v>331</v>
      </c>
      <c r="D17" s="282" t="s">
        <v>7293</v>
      </c>
      <c r="E17" s="282" t="s">
        <v>7802</v>
      </c>
      <c r="F17" s="282" t="s">
        <v>7815</v>
      </c>
      <c r="G17" s="282" t="s">
        <v>7834</v>
      </c>
      <c r="H17" s="282" t="s">
        <v>8058</v>
      </c>
      <c r="I17" s="282" t="s">
        <v>8056</v>
      </c>
      <c r="J17" s="282" t="s">
        <v>740</v>
      </c>
      <c r="K17" s="282"/>
      <c r="L17" s="282"/>
    </row>
    <row r="18" spans="1:12" x14ac:dyDescent="0.25">
      <c r="A18" s="282" t="s">
        <v>343</v>
      </c>
      <c r="B18" s="282" t="s">
        <v>341</v>
      </c>
      <c r="C18" s="282" t="s">
        <v>342</v>
      </c>
      <c r="D18" s="282" t="s">
        <v>7294</v>
      </c>
      <c r="E18" s="282" t="s">
        <v>7802</v>
      </c>
      <c r="F18" s="282" t="s">
        <v>7798</v>
      </c>
      <c r="G18" s="282" t="s">
        <v>7798</v>
      </c>
      <c r="H18" s="282" t="s">
        <v>8055</v>
      </c>
      <c r="I18" s="282" t="s">
        <v>8056</v>
      </c>
      <c r="J18" s="282" t="s">
        <v>50</v>
      </c>
      <c r="K18" s="282"/>
      <c r="L18" s="282"/>
    </row>
    <row r="19" spans="1:12" x14ac:dyDescent="0.25">
      <c r="A19" s="282" t="s">
        <v>2317</v>
      </c>
      <c r="B19" s="282" t="s">
        <v>2315</v>
      </c>
      <c r="C19" s="282" t="s">
        <v>2316</v>
      </c>
      <c r="D19" s="282" t="s">
        <v>7295</v>
      </c>
      <c r="E19" s="282" t="s">
        <v>7802</v>
      </c>
      <c r="F19" s="282" t="s">
        <v>7798</v>
      </c>
      <c r="G19" s="282" t="s">
        <v>7798</v>
      </c>
      <c r="H19" s="282" t="s">
        <v>8055</v>
      </c>
      <c r="I19" s="282" t="s">
        <v>8056</v>
      </c>
      <c r="J19" s="282" t="s">
        <v>40</v>
      </c>
      <c r="K19" s="282"/>
      <c r="L19" s="282"/>
    </row>
    <row r="20" spans="1:12" x14ac:dyDescent="0.25">
      <c r="A20" s="282" t="s">
        <v>419</v>
      </c>
      <c r="B20" s="282" t="s">
        <v>417</v>
      </c>
      <c r="C20" s="282" t="s">
        <v>418</v>
      </c>
      <c r="D20" s="282" t="s">
        <v>7296</v>
      </c>
      <c r="E20" s="282" t="s">
        <v>7818</v>
      </c>
      <c r="F20" s="282" t="s">
        <v>7798</v>
      </c>
      <c r="G20" s="282" t="s">
        <v>7798</v>
      </c>
      <c r="H20" s="282" t="s">
        <v>8055</v>
      </c>
      <c r="I20" s="282" t="s">
        <v>8056</v>
      </c>
      <c r="J20" s="282" t="s">
        <v>62</v>
      </c>
      <c r="K20" s="282"/>
      <c r="L20" s="282"/>
    </row>
    <row r="21" spans="1:12" x14ac:dyDescent="0.25">
      <c r="A21" s="282" t="s">
        <v>419</v>
      </c>
      <c r="B21" s="282" t="s">
        <v>430</v>
      </c>
      <c r="C21" s="282" t="s">
        <v>431</v>
      </c>
      <c r="D21" s="282" t="s">
        <v>7296</v>
      </c>
      <c r="E21" s="282" t="s">
        <v>7818</v>
      </c>
      <c r="F21" s="282" t="s">
        <v>7815</v>
      </c>
      <c r="G21" s="282" t="s">
        <v>7840</v>
      </c>
      <c r="H21" s="282" t="s">
        <v>8058</v>
      </c>
      <c r="I21" s="282" t="s">
        <v>8056</v>
      </c>
      <c r="J21" s="282" t="s">
        <v>20</v>
      </c>
      <c r="K21" s="282"/>
      <c r="L21" s="282"/>
    </row>
    <row r="22" spans="1:12" x14ac:dyDescent="0.25">
      <c r="A22" s="282" t="s">
        <v>954</v>
      </c>
      <c r="B22" s="282" t="s">
        <v>952</v>
      </c>
      <c r="C22" s="282" t="s">
        <v>953</v>
      </c>
      <c r="D22" s="282" t="s">
        <v>7301</v>
      </c>
      <c r="E22" s="282" t="s">
        <v>7818</v>
      </c>
      <c r="F22" s="282" t="s">
        <v>7815</v>
      </c>
      <c r="G22" s="282" t="s">
        <v>7842</v>
      </c>
      <c r="H22" s="282" t="s">
        <v>8055</v>
      </c>
      <c r="I22" s="282" t="s">
        <v>8056</v>
      </c>
      <c r="J22" s="282" t="s">
        <v>26</v>
      </c>
      <c r="K22" s="282"/>
      <c r="L22" s="282"/>
    </row>
    <row r="23" spans="1:12" x14ac:dyDescent="0.25">
      <c r="A23" s="282" t="s">
        <v>441</v>
      </c>
      <c r="B23" s="282" t="s">
        <v>1522</v>
      </c>
      <c r="C23" s="282" t="s">
        <v>1523</v>
      </c>
      <c r="D23" s="282" t="s">
        <v>7310</v>
      </c>
      <c r="E23" s="282" t="s">
        <v>7802</v>
      </c>
      <c r="F23" s="282" t="s">
        <v>7819</v>
      </c>
      <c r="G23" s="282" t="s">
        <v>7820</v>
      </c>
      <c r="H23" s="282" t="s">
        <v>8055</v>
      </c>
      <c r="I23" s="282" t="s">
        <v>8057</v>
      </c>
      <c r="J23" s="282" t="s">
        <v>28</v>
      </c>
      <c r="K23" s="282"/>
      <c r="L23" s="282"/>
    </row>
    <row r="24" spans="1:12" x14ac:dyDescent="0.25">
      <c r="A24" s="282" t="s">
        <v>441</v>
      </c>
      <c r="B24" s="282" t="s">
        <v>439</v>
      </c>
      <c r="C24" s="282" t="s">
        <v>440</v>
      </c>
      <c r="D24" s="282" t="s">
        <v>7310</v>
      </c>
      <c r="E24" s="282" t="s">
        <v>7802</v>
      </c>
      <c r="F24" s="282" t="s">
        <v>7815</v>
      </c>
      <c r="G24" s="282" t="s">
        <v>7846</v>
      </c>
      <c r="H24" s="282" t="s">
        <v>8058</v>
      </c>
      <c r="I24" s="282" t="s">
        <v>8056</v>
      </c>
      <c r="J24" s="282" t="s">
        <v>3866</v>
      </c>
      <c r="K24" s="282"/>
      <c r="L24" s="282"/>
    </row>
    <row r="25" spans="1:12" x14ac:dyDescent="0.25">
      <c r="A25" s="282" t="s">
        <v>441</v>
      </c>
      <c r="B25" s="282" t="s">
        <v>448</v>
      </c>
      <c r="C25" s="282" t="s">
        <v>449</v>
      </c>
      <c r="D25" s="282" t="s">
        <v>7310</v>
      </c>
      <c r="E25" s="282" t="s">
        <v>7802</v>
      </c>
      <c r="F25" s="282" t="s">
        <v>7848</v>
      </c>
      <c r="G25" s="282" t="s">
        <v>7848</v>
      </c>
      <c r="H25" s="282" t="s">
        <v>8058</v>
      </c>
      <c r="I25" s="282" t="s">
        <v>8056</v>
      </c>
      <c r="J25" s="282" t="s">
        <v>3876</v>
      </c>
      <c r="K25" s="282"/>
      <c r="L25" s="282"/>
    </row>
    <row r="26" spans="1:12" x14ac:dyDescent="0.25">
      <c r="A26" s="282" t="s">
        <v>547</v>
      </c>
      <c r="B26" s="282" t="s">
        <v>545</v>
      </c>
      <c r="C26" s="282" t="s">
        <v>546</v>
      </c>
      <c r="D26" s="282" t="s">
        <v>7317</v>
      </c>
      <c r="E26" s="282" t="s">
        <v>7802</v>
      </c>
      <c r="F26" s="282" t="s">
        <v>7815</v>
      </c>
      <c r="G26" s="282" t="s">
        <v>7846</v>
      </c>
      <c r="H26" s="282" t="s">
        <v>8058</v>
      </c>
      <c r="I26" s="282" t="s">
        <v>8056</v>
      </c>
      <c r="J26" s="282" t="s">
        <v>3868</v>
      </c>
      <c r="K26" s="282"/>
      <c r="L26" s="282"/>
    </row>
    <row r="27" spans="1:12" x14ac:dyDescent="0.25">
      <c r="A27" s="282" t="s">
        <v>547</v>
      </c>
      <c r="B27" s="282" t="s">
        <v>555</v>
      </c>
      <c r="C27" s="282" t="s">
        <v>556</v>
      </c>
      <c r="D27" s="282" t="s">
        <v>7317</v>
      </c>
      <c r="E27" s="282" t="s">
        <v>7802</v>
      </c>
      <c r="F27" s="282" t="s">
        <v>7815</v>
      </c>
      <c r="G27" s="282" t="s">
        <v>7851</v>
      </c>
      <c r="H27" s="282" t="s">
        <v>8058</v>
      </c>
      <c r="I27" s="282" t="s">
        <v>8056</v>
      </c>
      <c r="J27" s="282" t="s">
        <v>3076</v>
      </c>
      <c r="K27" s="282"/>
      <c r="L27" s="282"/>
    </row>
    <row r="28" spans="1:12" x14ac:dyDescent="0.25">
      <c r="A28" s="282" t="s">
        <v>547</v>
      </c>
      <c r="B28" s="282" t="s">
        <v>1899</v>
      </c>
      <c r="C28" s="282" t="s">
        <v>1900</v>
      </c>
      <c r="D28" s="282" t="s">
        <v>7317</v>
      </c>
      <c r="E28" s="282" t="s">
        <v>7802</v>
      </c>
      <c r="F28" s="282" t="s">
        <v>7819</v>
      </c>
      <c r="G28" s="282" t="s">
        <v>7820</v>
      </c>
      <c r="H28" s="282" t="s">
        <v>8055</v>
      </c>
      <c r="I28" s="282" t="s">
        <v>8057</v>
      </c>
      <c r="J28" s="282" t="s">
        <v>3864</v>
      </c>
      <c r="K28" s="282"/>
      <c r="L28" s="282"/>
    </row>
    <row r="29" spans="1:12" x14ac:dyDescent="0.25">
      <c r="A29" s="282" t="s">
        <v>458</v>
      </c>
      <c r="B29" s="282" t="s">
        <v>456</v>
      </c>
      <c r="C29" s="282" t="s">
        <v>457</v>
      </c>
      <c r="D29" s="282" t="s">
        <v>7318</v>
      </c>
      <c r="E29" s="282" t="s">
        <v>7818</v>
      </c>
      <c r="F29" s="282" t="s">
        <v>7815</v>
      </c>
      <c r="G29" s="282" t="s">
        <v>7840</v>
      </c>
      <c r="H29" s="282" t="s">
        <v>8055</v>
      </c>
      <c r="I29" s="282" t="s">
        <v>8056</v>
      </c>
      <c r="J29" s="282" t="s">
        <v>3874</v>
      </c>
      <c r="K29" s="282"/>
      <c r="L29" s="282"/>
    </row>
    <row r="30" spans="1:12" x14ac:dyDescent="0.25">
      <c r="A30" s="282" t="s">
        <v>243</v>
      </c>
      <c r="B30" s="282" t="s">
        <v>241</v>
      </c>
      <c r="C30" s="282" t="s">
        <v>242</v>
      </c>
      <c r="D30" s="282" t="s">
        <v>7319</v>
      </c>
      <c r="E30" s="282" t="s">
        <v>7802</v>
      </c>
      <c r="F30" s="282" t="s">
        <v>7815</v>
      </c>
      <c r="G30" s="282" t="s">
        <v>7856</v>
      </c>
      <c r="H30" s="282" t="s">
        <v>8055</v>
      </c>
      <c r="I30" s="282" t="s">
        <v>8056</v>
      </c>
      <c r="J30" s="282" t="s">
        <v>3870</v>
      </c>
      <c r="K30" s="282"/>
      <c r="L30" s="282"/>
    </row>
    <row r="31" spans="1:12" x14ac:dyDescent="0.25">
      <c r="A31" s="282" t="s">
        <v>353</v>
      </c>
      <c r="B31" s="282" t="s">
        <v>351</v>
      </c>
      <c r="C31" s="282" t="s">
        <v>352</v>
      </c>
      <c r="D31" s="282" t="s">
        <v>7320</v>
      </c>
      <c r="E31" s="282" t="s">
        <v>7802</v>
      </c>
      <c r="F31" s="282" t="s">
        <v>7798</v>
      </c>
      <c r="G31" s="282" t="s">
        <v>7798</v>
      </c>
      <c r="H31" s="282" t="s">
        <v>8055</v>
      </c>
      <c r="I31" s="282" t="s">
        <v>8056</v>
      </c>
      <c r="J31" s="282" t="s">
        <v>3891</v>
      </c>
      <c r="K31" s="282"/>
      <c r="L31" s="282"/>
    </row>
    <row r="32" spans="1:12" x14ac:dyDescent="0.25">
      <c r="A32" s="282" t="s">
        <v>466</v>
      </c>
      <c r="B32" s="282" t="s">
        <v>464</v>
      </c>
      <c r="C32" s="282" t="s">
        <v>465</v>
      </c>
      <c r="D32" s="282" t="s">
        <v>7321</v>
      </c>
      <c r="E32" s="282" t="s">
        <v>7859</v>
      </c>
      <c r="F32" s="282" t="s">
        <v>7815</v>
      </c>
      <c r="G32" s="282" t="s">
        <v>7846</v>
      </c>
      <c r="H32" s="282" t="s">
        <v>8055</v>
      </c>
      <c r="I32" s="282" t="s">
        <v>8056</v>
      </c>
      <c r="J32" s="282" t="s">
        <v>3872</v>
      </c>
      <c r="K32" s="282"/>
      <c r="L32" s="282"/>
    </row>
    <row r="33" spans="1:12" x14ac:dyDescent="0.25">
      <c r="A33" s="282" t="s">
        <v>569</v>
      </c>
      <c r="B33" s="282" t="s">
        <v>567</v>
      </c>
      <c r="C33" s="282" t="s">
        <v>568</v>
      </c>
      <c r="D33" s="282" t="s">
        <v>7324</v>
      </c>
      <c r="E33" s="282" t="s">
        <v>7802</v>
      </c>
      <c r="F33" s="282" t="s">
        <v>7798</v>
      </c>
      <c r="G33" s="282" t="s">
        <v>7798</v>
      </c>
      <c r="H33" s="282" t="s">
        <v>8055</v>
      </c>
      <c r="I33" s="282" t="s">
        <v>8056</v>
      </c>
      <c r="J33" s="282"/>
      <c r="K33" s="282"/>
      <c r="L33" s="282"/>
    </row>
    <row r="34" spans="1:12" x14ac:dyDescent="0.25">
      <c r="A34" s="282" t="s">
        <v>569</v>
      </c>
      <c r="B34" s="282" t="s">
        <v>1943</v>
      </c>
      <c r="C34" s="282" t="s">
        <v>1944</v>
      </c>
      <c r="D34" s="282" t="s">
        <v>7324</v>
      </c>
      <c r="E34" s="282" t="s">
        <v>7802</v>
      </c>
      <c r="F34" s="282" t="s">
        <v>7815</v>
      </c>
      <c r="G34" s="282" t="s">
        <v>1943</v>
      </c>
      <c r="H34" s="282" t="s">
        <v>8058</v>
      </c>
      <c r="I34" s="282" t="s">
        <v>8056</v>
      </c>
      <c r="J34" s="282"/>
      <c r="K34" s="282"/>
      <c r="L34" s="282"/>
    </row>
    <row r="35" spans="1:12" x14ac:dyDescent="0.25">
      <c r="A35" s="282" t="s">
        <v>569</v>
      </c>
      <c r="B35" s="282" t="s">
        <v>3130</v>
      </c>
      <c r="C35" s="282" t="s">
        <v>3131</v>
      </c>
      <c r="D35" s="282" t="s">
        <v>7324</v>
      </c>
      <c r="E35" s="282" t="s">
        <v>7802</v>
      </c>
      <c r="F35" s="282" t="s">
        <v>7808</v>
      </c>
      <c r="G35" s="282" t="s">
        <v>3130</v>
      </c>
      <c r="H35" s="282" t="s">
        <v>8058</v>
      </c>
      <c r="I35" s="282" t="s">
        <v>8056</v>
      </c>
      <c r="J35" s="282"/>
      <c r="K35" s="282"/>
      <c r="L35" s="282"/>
    </row>
    <row r="36" spans="1:12" x14ac:dyDescent="0.25">
      <c r="A36" s="282" t="s">
        <v>171</v>
      </c>
      <c r="B36" s="282" t="s">
        <v>169</v>
      </c>
      <c r="C36" s="282" t="s">
        <v>170</v>
      </c>
      <c r="D36" s="282" t="s">
        <v>7349</v>
      </c>
      <c r="E36" s="282" t="s">
        <v>7859</v>
      </c>
      <c r="F36" s="282" t="s">
        <v>7815</v>
      </c>
      <c r="G36" s="282" t="s">
        <v>7846</v>
      </c>
      <c r="H36" s="282" t="s">
        <v>8055</v>
      </c>
      <c r="I36" s="282" t="s">
        <v>8056</v>
      </c>
      <c r="J36" s="282"/>
      <c r="K36" s="282"/>
      <c r="L36" s="282"/>
    </row>
    <row r="37" spans="1:12" x14ac:dyDescent="0.25">
      <c r="A37" s="282" t="s">
        <v>478</v>
      </c>
      <c r="B37" s="282" t="s">
        <v>476</v>
      </c>
      <c r="C37" s="282" t="s">
        <v>477</v>
      </c>
      <c r="D37" s="282" t="s">
        <v>7352</v>
      </c>
      <c r="E37" s="282" t="s">
        <v>7818</v>
      </c>
      <c r="F37" s="282" t="s">
        <v>7798</v>
      </c>
      <c r="G37" s="282" t="s">
        <v>7798</v>
      </c>
      <c r="H37" s="282" t="s">
        <v>8055</v>
      </c>
      <c r="I37" s="282" t="s">
        <v>8056</v>
      </c>
      <c r="J37" s="282"/>
      <c r="K37" s="282"/>
      <c r="L37" s="282"/>
    </row>
    <row r="38" spans="1:12" x14ac:dyDescent="0.25">
      <c r="A38" s="282" t="s">
        <v>365</v>
      </c>
      <c r="B38" s="282" t="s">
        <v>363</v>
      </c>
      <c r="C38" s="282" t="s">
        <v>364</v>
      </c>
      <c r="D38" s="282" t="s">
        <v>7355</v>
      </c>
      <c r="E38" s="282" t="s">
        <v>7818</v>
      </c>
      <c r="F38" s="282" t="s">
        <v>7798</v>
      </c>
      <c r="G38" s="282" t="s">
        <v>7798</v>
      </c>
      <c r="H38" s="282" t="s">
        <v>8055</v>
      </c>
      <c r="I38" s="282" t="s">
        <v>8056</v>
      </c>
      <c r="J38" s="282"/>
      <c r="K38" s="282"/>
      <c r="L38" s="282"/>
    </row>
    <row r="39" spans="1:12" x14ac:dyDescent="0.25">
      <c r="A39" s="282" t="s">
        <v>72</v>
      </c>
      <c r="B39" s="282" t="s">
        <v>70</v>
      </c>
      <c r="C39" s="282" t="s">
        <v>71</v>
      </c>
      <c r="D39" s="282" t="s">
        <v>7358</v>
      </c>
      <c r="E39" s="282" t="s">
        <v>7818</v>
      </c>
      <c r="F39" s="282" t="s">
        <v>7798</v>
      </c>
      <c r="G39" s="282" t="s">
        <v>7798</v>
      </c>
      <c r="H39" s="282" t="s">
        <v>8055</v>
      </c>
      <c r="I39" s="282" t="s">
        <v>8056</v>
      </c>
      <c r="J39" s="282"/>
      <c r="K39" s="282"/>
      <c r="L39" s="282"/>
    </row>
    <row r="40" spans="1:12" x14ac:dyDescent="0.25">
      <c r="A40" s="282" t="s">
        <v>72</v>
      </c>
      <c r="B40" s="282" t="s">
        <v>3469</v>
      </c>
      <c r="C40" s="282" t="s">
        <v>3470</v>
      </c>
      <c r="D40" s="282" t="s">
        <v>7358</v>
      </c>
      <c r="E40" s="282" t="s">
        <v>7818</v>
      </c>
      <c r="F40" s="282" t="s">
        <v>7870</v>
      </c>
      <c r="G40" s="282" t="s">
        <v>7870</v>
      </c>
      <c r="H40" s="282" t="s">
        <v>8058</v>
      </c>
      <c r="I40" s="282" t="s">
        <v>8056</v>
      </c>
      <c r="J40" s="282"/>
      <c r="K40" s="282"/>
      <c r="L40" s="282"/>
    </row>
    <row r="41" spans="1:12" x14ac:dyDescent="0.25">
      <c r="A41" s="282" t="s">
        <v>1226</v>
      </c>
      <c r="B41" s="282" t="s">
        <v>1224</v>
      </c>
      <c r="C41" s="282" t="s">
        <v>1225</v>
      </c>
      <c r="D41" s="282" t="s">
        <v>7361</v>
      </c>
      <c r="E41" s="282" t="s">
        <v>7797</v>
      </c>
      <c r="F41" s="282" t="s">
        <v>7808</v>
      </c>
      <c r="G41" s="282" t="s">
        <v>1224</v>
      </c>
      <c r="H41" s="282" t="s">
        <v>8055</v>
      </c>
      <c r="I41" s="282" t="s">
        <v>8056</v>
      </c>
      <c r="J41" s="282"/>
      <c r="K41" s="282"/>
      <c r="L41" s="282"/>
    </row>
    <row r="42" spans="1:12" x14ac:dyDescent="0.25">
      <c r="A42" s="282" t="s">
        <v>936</v>
      </c>
      <c r="B42" s="282" t="s">
        <v>934</v>
      </c>
      <c r="C42" s="282" t="s">
        <v>935</v>
      </c>
      <c r="D42" s="282" t="s">
        <v>7362</v>
      </c>
      <c r="E42" s="282" t="s">
        <v>7797</v>
      </c>
      <c r="F42" s="282" t="s">
        <v>7808</v>
      </c>
      <c r="G42" s="282" t="s">
        <v>7875</v>
      </c>
      <c r="H42" s="282" t="s">
        <v>8055</v>
      </c>
      <c r="I42" s="282" t="s">
        <v>8056</v>
      </c>
      <c r="J42" s="282"/>
      <c r="K42" s="282"/>
      <c r="L42" s="282"/>
    </row>
    <row r="43" spans="1:12" x14ac:dyDescent="0.25">
      <c r="A43" s="282" t="s">
        <v>1719</v>
      </c>
      <c r="B43" s="282" t="s">
        <v>1717</v>
      </c>
      <c r="C43" s="282" t="s">
        <v>1718</v>
      </c>
      <c r="D43" s="282" t="s">
        <v>7365</v>
      </c>
      <c r="E43" s="282" t="s">
        <v>7807</v>
      </c>
      <c r="F43" s="282" t="s">
        <v>7815</v>
      </c>
      <c r="G43" s="282" t="s">
        <v>7878</v>
      </c>
      <c r="H43" s="282" t="s">
        <v>8055</v>
      </c>
      <c r="I43" s="282" t="s">
        <v>8056</v>
      </c>
      <c r="J43" s="282"/>
      <c r="K43" s="282"/>
      <c r="L43" s="282"/>
    </row>
    <row r="44" spans="1:12" x14ac:dyDescent="0.25">
      <c r="A44" s="282" t="s">
        <v>579</v>
      </c>
      <c r="B44" s="282" t="s">
        <v>1782</v>
      </c>
      <c r="C44" s="282" t="s">
        <v>1783</v>
      </c>
      <c r="D44" s="282" t="s">
        <v>7366</v>
      </c>
      <c r="E44" s="282" t="s">
        <v>7807</v>
      </c>
      <c r="F44" s="282" t="s">
        <v>7819</v>
      </c>
      <c r="G44" s="282" t="s">
        <v>7820</v>
      </c>
      <c r="H44" s="282" t="s">
        <v>8055</v>
      </c>
      <c r="I44" s="282" t="s">
        <v>8057</v>
      </c>
      <c r="J44" s="282"/>
      <c r="K44" s="282"/>
      <c r="L44" s="282"/>
    </row>
    <row r="45" spans="1:12" x14ac:dyDescent="0.25">
      <c r="A45" s="282" t="s">
        <v>579</v>
      </c>
      <c r="B45" s="282" t="s">
        <v>577</v>
      </c>
      <c r="C45" s="282" t="s">
        <v>578</v>
      </c>
      <c r="D45" s="282" t="s">
        <v>7366</v>
      </c>
      <c r="E45" s="282" t="s">
        <v>7807</v>
      </c>
      <c r="F45" s="282" t="s">
        <v>7808</v>
      </c>
      <c r="G45" s="282" t="s">
        <v>7808</v>
      </c>
      <c r="H45" s="282" t="s">
        <v>8058</v>
      </c>
      <c r="I45" s="282" t="s">
        <v>8056</v>
      </c>
      <c r="J45" s="282"/>
      <c r="K45" s="282"/>
      <c r="L45" s="282"/>
    </row>
    <row r="46" spans="1:12" x14ac:dyDescent="0.25">
      <c r="A46" s="282" t="s">
        <v>579</v>
      </c>
      <c r="B46" s="282" t="s">
        <v>583</v>
      </c>
      <c r="C46" s="282" t="s">
        <v>584</v>
      </c>
      <c r="D46" s="282" t="s">
        <v>7366</v>
      </c>
      <c r="E46" s="282" t="s">
        <v>7807</v>
      </c>
      <c r="F46" s="282" t="s">
        <v>7815</v>
      </c>
      <c r="G46" s="282" t="s">
        <v>7883</v>
      </c>
      <c r="H46" s="282" t="s">
        <v>8058</v>
      </c>
      <c r="I46" s="282" t="s">
        <v>8056</v>
      </c>
      <c r="J46" s="282"/>
      <c r="K46" s="282"/>
      <c r="L46" s="282"/>
    </row>
    <row r="47" spans="1:12" x14ac:dyDescent="0.25">
      <c r="A47" s="282" t="s">
        <v>597</v>
      </c>
      <c r="B47" s="282" t="s">
        <v>595</v>
      </c>
      <c r="C47" s="282" t="s">
        <v>596</v>
      </c>
      <c r="D47" s="282" t="s">
        <v>7371</v>
      </c>
      <c r="E47" s="282" t="s">
        <v>7859</v>
      </c>
      <c r="F47" s="282" t="s">
        <v>7815</v>
      </c>
      <c r="G47" s="282" t="s">
        <v>7846</v>
      </c>
      <c r="H47" s="282" t="s">
        <v>8055</v>
      </c>
      <c r="I47" s="282" t="s">
        <v>8056</v>
      </c>
      <c r="J47" s="282"/>
      <c r="K47" s="282"/>
      <c r="L47" s="282"/>
    </row>
    <row r="48" spans="1:12" x14ac:dyDescent="0.25">
      <c r="A48" s="282" t="s">
        <v>195</v>
      </c>
      <c r="B48" s="282" t="s">
        <v>193</v>
      </c>
      <c r="C48" s="282" t="s">
        <v>194</v>
      </c>
      <c r="D48" s="282" t="s">
        <v>7374</v>
      </c>
      <c r="E48" s="282" t="s">
        <v>7807</v>
      </c>
      <c r="F48" s="282" t="s">
        <v>7815</v>
      </c>
      <c r="G48" s="282" t="s">
        <v>7886</v>
      </c>
      <c r="H48" s="282" t="s">
        <v>8055</v>
      </c>
      <c r="I48" s="282" t="s">
        <v>8056</v>
      </c>
      <c r="J48" s="282"/>
      <c r="K48" s="282"/>
      <c r="L48" s="282"/>
    </row>
    <row r="49" spans="1:12" x14ac:dyDescent="0.25">
      <c r="A49" s="282" t="s">
        <v>613</v>
      </c>
      <c r="B49" s="282" t="s">
        <v>3650</v>
      </c>
      <c r="C49" s="282" t="s">
        <v>3651</v>
      </c>
      <c r="D49" s="282" t="s">
        <v>7379</v>
      </c>
      <c r="E49" s="282" t="s">
        <v>7802</v>
      </c>
      <c r="F49" s="282" t="s">
        <v>7819</v>
      </c>
      <c r="G49" s="282" t="s">
        <v>7888</v>
      </c>
      <c r="H49" s="282" t="s">
        <v>8055</v>
      </c>
      <c r="I49" s="282" t="s">
        <v>8057</v>
      </c>
      <c r="J49" s="282"/>
      <c r="K49" s="282"/>
      <c r="L49" s="282"/>
    </row>
    <row r="50" spans="1:12" x14ac:dyDescent="0.25">
      <c r="A50" s="282" t="s">
        <v>613</v>
      </c>
      <c r="B50" s="282" t="s">
        <v>611</v>
      </c>
      <c r="C50" s="282" t="s">
        <v>612</v>
      </c>
      <c r="D50" s="282" t="s">
        <v>7379</v>
      </c>
      <c r="E50" s="282" t="s">
        <v>7802</v>
      </c>
      <c r="F50" s="282" t="s">
        <v>7815</v>
      </c>
      <c r="G50" s="282" t="s">
        <v>7891</v>
      </c>
      <c r="H50" s="282" t="s">
        <v>8058</v>
      </c>
      <c r="I50" s="282" t="s">
        <v>8056</v>
      </c>
      <c r="J50" s="282"/>
      <c r="K50" s="282"/>
      <c r="L50" s="282"/>
    </row>
    <row r="51" spans="1:12" x14ac:dyDescent="0.25">
      <c r="A51" s="282" t="s">
        <v>613</v>
      </c>
      <c r="B51" s="282" t="s">
        <v>3683</v>
      </c>
      <c r="C51" s="282" t="s">
        <v>3684</v>
      </c>
      <c r="D51" s="282" t="s">
        <v>7379</v>
      </c>
      <c r="E51" s="282" t="s">
        <v>7802</v>
      </c>
      <c r="F51" s="282" t="s">
        <v>7848</v>
      </c>
      <c r="G51" s="282" t="s">
        <v>7848</v>
      </c>
      <c r="H51" s="282" t="s">
        <v>8058</v>
      </c>
      <c r="I51" s="282" t="s">
        <v>8056</v>
      </c>
      <c r="J51" s="282"/>
      <c r="K51" s="282"/>
      <c r="L51" s="282"/>
    </row>
    <row r="52" spans="1:12" x14ac:dyDescent="0.25">
      <c r="A52" s="282" t="s">
        <v>1806</v>
      </c>
      <c r="B52" s="282" t="s">
        <v>1843</v>
      </c>
      <c r="C52" s="282" t="s">
        <v>1844</v>
      </c>
      <c r="D52" s="282" t="s">
        <v>7394</v>
      </c>
      <c r="E52" s="282" t="s">
        <v>7807</v>
      </c>
      <c r="F52" s="282" t="s">
        <v>7815</v>
      </c>
      <c r="G52" s="282" t="s">
        <v>7886</v>
      </c>
      <c r="H52" s="282" t="s">
        <v>8058</v>
      </c>
      <c r="I52" s="282" t="s">
        <v>8056</v>
      </c>
      <c r="J52" s="282"/>
      <c r="K52" s="282"/>
      <c r="L52" s="282"/>
    </row>
    <row r="53" spans="1:12" x14ac:dyDescent="0.25">
      <c r="A53" s="282" t="s">
        <v>1806</v>
      </c>
      <c r="B53" s="282" t="s">
        <v>1804</v>
      </c>
      <c r="C53" s="282" t="s">
        <v>1805</v>
      </c>
      <c r="D53" s="282" t="s">
        <v>7394</v>
      </c>
      <c r="E53" s="282" t="s">
        <v>7807</v>
      </c>
      <c r="F53" s="282" t="s">
        <v>7895</v>
      </c>
      <c r="G53" s="282" t="s">
        <v>7896</v>
      </c>
      <c r="H53" s="282" t="s">
        <v>8055</v>
      </c>
      <c r="I53" s="282" t="s">
        <v>8056</v>
      </c>
      <c r="J53" s="282"/>
      <c r="K53" s="282"/>
      <c r="L53" s="282"/>
    </row>
    <row r="54" spans="1:12" x14ac:dyDescent="0.25">
      <c r="A54" s="282" t="s">
        <v>201</v>
      </c>
      <c r="B54" s="282" t="s">
        <v>199</v>
      </c>
      <c r="C54" s="282" t="s">
        <v>200</v>
      </c>
      <c r="D54" s="282" t="s">
        <v>7397</v>
      </c>
      <c r="E54" s="282" t="s">
        <v>7802</v>
      </c>
      <c r="F54" s="282" t="s">
        <v>7819</v>
      </c>
      <c r="G54" s="282" t="s">
        <v>7798</v>
      </c>
      <c r="H54" s="282" t="s">
        <v>8055</v>
      </c>
      <c r="I54" s="282" t="s">
        <v>8057</v>
      </c>
      <c r="J54" s="282"/>
      <c r="K54" s="282"/>
      <c r="L54" s="282"/>
    </row>
    <row r="55" spans="1:12" x14ac:dyDescent="0.25">
      <c r="A55" s="282" t="s">
        <v>201</v>
      </c>
      <c r="B55" s="282" t="s">
        <v>206</v>
      </c>
      <c r="C55" s="282" t="s">
        <v>207</v>
      </c>
      <c r="D55" s="282" t="s">
        <v>7397</v>
      </c>
      <c r="E55" s="282" t="s">
        <v>7802</v>
      </c>
      <c r="F55" s="282" t="s">
        <v>7815</v>
      </c>
      <c r="G55" s="282" t="s">
        <v>7846</v>
      </c>
      <c r="H55" s="282" t="s">
        <v>8058</v>
      </c>
      <c r="I55" s="282" t="s">
        <v>8056</v>
      </c>
      <c r="J55" s="282"/>
      <c r="K55" s="282"/>
      <c r="L55" s="282"/>
    </row>
    <row r="56" spans="1:12" x14ac:dyDescent="0.25">
      <c r="A56" s="282" t="s">
        <v>127</v>
      </c>
      <c r="B56" s="282" t="s">
        <v>125</v>
      </c>
      <c r="C56" s="282" t="s">
        <v>126</v>
      </c>
      <c r="D56" s="282" t="s">
        <v>7404</v>
      </c>
      <c r="E56" s="282" t="s">
        <v>7802</v>
      </c>
      <c r="F56" s="282" t="s">
        <v>7848</v>
      </c>
      <c r="G56" s="282" t="s">
        <v>7848</v>
      </c>
      <c r="H56" s="282" t="s">
        <v>8055</v>
      </c>
      <c r="I56" s="282" t="s">
        <v>8056</v>
      </c>
      <c r="J56" s="282"/>
      <c r="K56" s="282"/>
      <c r="L56" s="282"/>
    </row>
    <row r="57" spans="1:12" x14ac:dyDescent="0.25">
      <c r="A57" s="282" t="s">
        <v>617</v>
      </c>
      <c r="B57" s="282" t="s">
        <v>615</v>
      </c>
      <c r="C57" s="282" t="s">
        <v>616</v>
      </c>
      <c r="D57" s="282" t="s">
        <v>7411</v>
      </c>
      <c r="E57" s="282" t="s">
        <v>7802</v>
      </c>
      <c r="F57" s="282" t="s">
        <v>7815</v>
      </c>
      <c r="G57" s="282" t="s">
        <v>7846</v>
      </c>
      <c r="H57" s="282" t="s">
        <v>8055</v>
      </c>
      <c r="I57" s="282" t="s">
        <v>8056</v>
      </c>
      <c r="J57" s="282"/>
      <c r="K57" s="282"/>
      <c r="L57" s="282"/>
    </row>
    <row r="58" spans="1:12" x14ac:dyDescent="0.25">
      <c r="A58" s="282" t="s">
        <v>1203</v>
      </c>
      <c r="B58" s="282" t="s">
        <v>6498</v>
      </c>
      <c r="C58" s="282" t="s">
        <v>6499</v>
      </c>
      <c r="D58" s="282" t="s">
        <v>7414</v>
      </c>
      <c r="E58" s="282" t="s">
        <v>7802</v>
      </c>
      <c r="F58" s="282" t="s">
        <v>7819</v>
      </c>
      <c r="G58" s="282" t="s">
        <v>7820</v>
      </c>
      <c r="H58" s="282" t="s">
        <v>8055</v>
      </c>
      <c r="I58" s="282" t="s">
        <v>8057</v>
      </c>
      <c r="J58" s="282"/>
      <c r="K58" s="282"/>
      <c r="L58" s="282"/>
    </row>
    <row r="59" spans="1:12" x14ac:dyDescent="0.25">
      <c r="A59" s="282" t="s">
        <v>1203</v>
      </c>
      <c r="B59" s="282" t="s">
        <v>1201</v>
      </c>
      <c r="C59" s="282" t="s">
        <v>1202</v>
      </c>
      <c r="D59" s="282" t="s">
        <v>7414</v>
      </c>
      <c r="E59" s="282" t="s">
        <v>7802</v>
      </c>
      <c r="F59" s="282" t="s">
        <v>7848</v>
      </c>
      <c r="G59" s="282" t="s">
        <v>7848</v>
      </c>
      <c r="H59" s="282" t="s">
        <v>8058</v>
      </c>
      <c r="I59" s="282" t="s">
        <v>8056</v>
      </c>
      <c r="J59" s="282"/>
      <c r="K59" s="282"/>
      <c r="L59" s="282"/>
    </row>
    <row r="60" spans="1:12" x14ac:dyDescent="0.25">
      <c r="A60" s="282" t="s">
        <v>1203</v>
      </c>
      <c r="B60" s="282" t="s">
        <v>6458</v>
      </c>
      <c r="C60" s="282" t="s">
        <v>6459</v>
      </c>
      <c r="D60" s="282" t="s">
        <v>7414</v>
      </c>
      <c r="E60" s="282" t="s">
        <v>7802</v>
      </c>
      <c r="F60" s="282" t="s">
        <v>7905</v>
      </c>
      <c r="G60" s="282" t="s">
        <v>7906</v>
      </c>
      <c r="H60" s="282" t="s">
        <v>8058</v>
      </c>
      <c r="I60" s="282" t="s">
        <v>8056</v>
      </c>
      <c r="J60" s="282"/>
      <c r="K60" s="282"/>
      <c r="L60" s="282"/>
    </row>
    <row r="61" spans="1:12" x14ac:dyDescent="0.25">
      <c r="A61" s="282" t="s">
        <v>1424</v>
      </c>
      <c r="B61" s="282" t="s">
        <v>1422</v>
      </c>
      <c r="C61" s="282" t="s">
        <v>1423</v>
      </c>
      <c r="D61" s="282" t="s">
        <v>7417</v>
      </c>
      <c r="E61" s="282" t="s">
        <v>7818</v>
      </c>
      <c r="F61" s="282" t="s">
        <v>7819</v>
      </c>
      <c r="G61" s="282" t="s">
        <v>7909</v>
      </c>
      <c r="H61" s="282" t="s">
        <v>8055</v>
      </c>
      <c r="I61" s="282" t="s">
        <v>8057</v>
      </c>
      <c r="J61" s="282"/>
      <c r="K61" s="282"/>
      <c r="L61" s="282"/>
    </row>
    <row r="62" spans="1:12" x14ac:dyDescent="0.25">
      <c r="A62" s="282" t="s">
        <v>1424</v>
      </c>
      <c r="B62" s="282" t="s">
        <v>1432</v>
      </c>
      <c r="C62" s="282" t="s">
        <v>1433</v>
      </c>
      <c r="D62" s="282" t="s">
        <v>7417</v>
      </c>
      <c r="E62" s="282" t="s">
        <v>7818</v>
      </c>
      <c r="F62" s="282" t="s">
        <v>7912</v>
      </c>
      <c r="G62" s="282" t="s">
        <v>7913</v>
      </c>
      <c r="H62" s="282" t="s">
        <v>8058</v>
      </c>
      <c r="I62" s="282" t="s">
        <v>8056</v>
      </c>
      <c r="J62" s="282"/>
      <c r="K62" s="282"/>
      <c r="L62" s="282"/>
    </row>
    <row r="63" spans="1:12" x14ac:dyDescent="0.25">
      <c r="A63" s="282" t="s">
        <v>1424</v>
      </c>
      <c r="B63" s="282" t="s">
        <v>1441</v>
      </c>
      <c r="C63" s="282" t="s">
        <v>1442</v>
      </c>
      <c r="D63" s="282" t="s">
        <v>7417</v>
      </c>
      <c r="E63" s="282" t="s">
        <v>7818</v>
      </c>
      <c r="F63" s="282" t="s">
        <v>7815</v>
      </c>
      <c r="G63" s="282" t="s">
        <v>7846</v>
      </c>
      <c r="H63" s="282" t="s">
        <v>8058</v>
      </c>
      <c r="I63" s="282" t="s">
        <v>8056</v>
      </c>
      <c r="J63" s="282"/>
      <c r="K63" s="282"/>
      <c r="L63" s="282"/>
    </row>
    <row r="64" spans="1:12" x14ac:dyDescent="0.25">
      <c r="A64" s="282" t="s">
        <v>12</v>
      </c>
      <c r="B64" s="282" t="s">
        <v>10</v>
      </c>
      <c r="C64" s="282" t="s">
        <v>11</v>
      </c>
      <c r="D64" s="282" t="s">
        <v>7422</v>
      </c>
      <c r="E64" s="282" t="s">
        <v>7802</v>
      </c>
      <c r="F64" s="282" t="s">
        <v>7798</v>
      </c>
      <c r="G64" s="282" t="s">
        <v>7798</v>
      </c>
      <c r="H64" s="282" t="s">
        <v>8055</v>
      </c>
      <c r="I64" s="282" t="s">
        <v>8056</v>
      </c>
      <c r="J64" s="282"/>
      <c r="K64" s="282"/>
      <c r="L64" s="282"/>
    </row>
    <row r="65" spans="1:12" x14ac:dyDescent="0.25">
      <c r="A65" s="282" t="s">
        <v>485</v>
      </c>
      <c r="B65" s="282" t="s">
        <v>1730</v>
      </c>
      <c r="C65" s="282" t="s">
        <v>1731</v>
      </c>
      <c r="D65" s="282" t="s">
        <v>7425</v>
      </c>
      <c r="E65" s="282" t="s">
        <v>7797</v>
      </c>
      <c r="F65" s="282" t="s">
        <v>7819</v>
      </c>
      <c r="G65" s="282" t="s">
        <v>7820</v>
      </c>
      <c r="H65" s="282" t="s">
        <v>8055</v>
      </c>
      <c r="I65" s="282" t="s">
        <v>8057</v>
      </c>
      <c r="J65" s="282"/>
      <c r="K65" s="282"/>
      <c r="L65" s="282"/>
    </row>
    <row r="66" spans="1:12" x14ac:dyDescent="0.25">
      <c r="A66" s="282" t="s">
        <v>485</v>
      </c>
      <c r="B66" s="282" t="s">
        <v>483</v>
      </c>
      <c r="C66" s="282" t="s">
        <v>484</v>
      </c>
      <c r="D66" s="282" t="s">
        <v>7425</v>
      </c>
      <c r="E66" s="282" t="s">
        <v>7797</v>
      </c>
      <c r="F66" s="282" t="s">
        <v>7808</v>
      </c>
      <c r="G66" s="282" t="s">
        <v>7918</v>
      </c>
      <c r="H66" s="282" t="s">
        <v>8058</v>
      </c>
      <c r="I66" s="282" t="s">
        <v>8056</v>
      </c>
      <c r="J66" s="282"/>
      <c r="K66" s="282"/>
      <c r="L66" s="282"/>
    </row>
    <row r="67" spans="1:12" x14ac:dyDescent="0.25">
      <c r="A67" s="282" t="s">
        <v>485</v>
      </c>
      <c r="B67" s="282" t="s">
        <v>491</v>
      </c>
      <c r="C67" s="282" t="s">
        <v>492</v>
      </c>
      <c r="D67" s="282" t="s">
        <v>7425</v>
      </c>
      <c r="E67" s="282" t="s">
        <v>7797</v>
      </c>
      <c r="F67" s="282" t="s">
        <v>7808</v>
      </c>
      <c r="G67" s="282" t="s">
        <v>7920</v>
      </c>
      <c r="H67" s="282" t="s">
        <v>8058</v>
      </c>
      <c r="I67" s="282" t="s">
        <v>8056</v>
      </c>
      <c r="J67" s="282"/>
      <c r="K67" s="282"/>
      <c r="L67" s="282"/>
    </row>
    <row r="68" spans="1:12" x14ac:dyDescent="0.25">
      <c r="A68" s="282" t="s">
        <v>485</v>
      </c>
      <c r="B68" s="282" t="s">
        <v>3139</v>
      </c>
      <c r="C68" s="282" t="s">
        <v>3140</v>
      </c>
      <c r="D68" s="282" t="s">
        <v>7425</v>
      </c>
      <c r="E68" s="282" t="s">
        <v>7797</v>
      </c>
      <c r="F68" s="282" t="s">
        <v>7808</v>
      </c>
      <c r="G68" s="282" t="s">
        <v>7922</v>
      </c>
      <c r="H68" s="282" t="s">
        <v>8058</v>
      </c>
      <c r="I68" s="282" t="s">
        <v>8056</v>
      </c>
      <c r="J68" s="282"/>
      <c r="K68" s="282"/>
      <c r="L68" s="282"/>
    </row>
    <row r="69" spans="1:12" x14ac:dyDescent="0.25">
      <c r="A69" s="282" t="s">
        <v>921</v>
      </c>
      <c r="B69" s="282" t="s">
        <v>1236</v>
      </c>
      <c r="C69" s="282" t="s">
        <v>1237</v>
      </c>
      <c r="D69" s="282" t="s">
        <v>7430</v>
      </c>
      <c r="E69" s="282" t="s">
        <v>7802</v>
      </c>
      <c r="F69" s="282" t="s">
        <v>7819</v>
      </c>
      <c r="G69" s="282" t="s">
        <v>7925</v>
      </c>
      <c r="H69" s="282" t="s">
        <v>8055</v>
      </c>
      <c r="I69" s="282" t="s">
        <v>8057</v>
      </c>
      <c r="J69" s="282"/>
      <c r="K69" s="282"/>
      <c r="L69" s="282"/>
    </row>
    <row r="70" spans="1:12" x14ac:dyDescent="0.25">
      <c r="A70" s="282" t="s">
        <v>921</v>
      </c>
      <c r="B70" s="282" t="s">
        <v>919</v>
      </c>
      <c r="C70" s="282" t="s">
        <v>920</v>
      </c>
      <c r="D70" s="282" t="s">
        <v>7430</v>
      </c>
      <c r="E70" s="282" t="s">
        <v>7802</v>
      </c>
      <c r="F70" s="282" t="s">
        <v>7912</v>
      </c>
      <c r="G70" s="282" t="s">
        <v>7927</v>
      </c>
      <c r="H70" s="282" t="s">
        <v>8058</v>
      </c>
      <c r="I70" s="282" t="s">
        <v>8056</v>
      </c>
      <c r="J70" s="282"/>
      <c r="K70" s="282"/>
      <c r="L70" s="282"/>
    </row>
    <row r="71" spans="1:12" x14ac:dyDescent="0.25">
      <c r="A71" s="282" t="s">
        <v>921</v>
      </c>
      <c r="B71" s="282" t="s">
        <v>6939</v>
      </c>
      <c r="C71" s="282" t="s">
        <v>6940</v>
      </c>
      <c r="D71" s="282" t="s">
        <v>7430</v>
      </c>
      <c r="E71" s="282" t="s">
        <v>7802</v>
      </c>
      <c r="F71" s="282" t="s">
        <v>7905</v>
      </c>
      <c r="G71" s="282" t="s">
        <v>7906</v>
      </c>
      <c r="H71" s="282" t="s">
        <v>8058</v>
      </c>
      <c r="I71" s="282" t="s">
        <v>8056</v>
      </c>
      <c r="J71" s="282"/>
      <c r="K71" s="282"/>
      <c r="L71" s="282"/>
    </row>
    <row r="72" spans="1:12" x14ac:dyDescent="0.25">
      <c r="A72" s="282" t="s">
        <v>502</v>
      </c>
      <c r="B72" s="282" t="s">
        <v>500</v>
      </c>
      <c r="C72" s="282" t="s">
        <v>501</v>
      </c>
      <c r="D72" s="282" t="s">
        <v>7431</v>
      </c>
      <c r="E72" s="282" t="s">
        <v>7802</v>
      </c>
      <c r="F72" s="282" t="s">
        <v>7815</v>
      </c>
      <c r="G72" s="282" t="s">
        <v>7930</v>
      </c>
      <c r="H72" s="282" t="s">
        <v>8058</v>
      </c>
      <c r="I72" s="282" t="s">
        <v>8056</v>
      </c>
      <c r="J72" s="282"/>
      <c r="K72" s="282"/>
      <c r="L72" s="282"/>
    </row>
    <row r="73" spans="1:12" x14ac:dyDescent="0.25">
      <c r="A73" s="282" t="s">
        <v>502</v>
      </c>
      <c r="B73" s="282" t="s">
        <v>2005</v>
      </c>
      <c r="C73" s="282" t="s">
        <v>2006</v>
      </c>
      <c r="D73" s="282" t="s">
        <v>7431</v>
      </c>
      <c r="E73" s="282" t="s">
        <v>7802</v>
      </c>
      <c r="F73" s="282" t="s">
        <v>7848</v>
      </c>
      <c r="G73" s="282" t="s">
        <v>7932</v>
      </c>
      <c r="H73" s="282" t="s">
        <v>8055</v>
      </c>
      <c r="I73" s="282" t="s">
        <v>8056</v>
      </c>
      <c r="J73" s="282"/>
      <c r="K73" s="282"/>
      <c r="L73" s="282"/>
    </row>
    <row r="74" spans="1:12" x14ac:dyDescent="0.25">
      <c r="A74" s="282" t="s">
        <v>629</v>
      </c>
      <c r="B74" s="282" t="s">
        <v>627</v>
      </c>
      <c r="C74" s="282" t="s">
        <v>628</v>
      </c>
      <c r="D74" s="282" t="s">
        <v>7434</v>
      </c>
      <c r="E74" s="282" t="s">
        <v>7802</v>
      </c>
      <c r="F74" s="282" t="s">
        <v>7798</v>
      </c>
      <c r="G74" s="282" t="s">
        <v>7934</v>
      </c>
      <c r="H74" s="282" t="s">
        <v>8055</v>
      </c>
      <c r="I74" s="282" t="s">
        <v>8056</v>
      </c>
      <c r="J74" s="282"/>
      <c r="K74" s="282"/>
      <c r="L74" s="282"/>
    </row>
    <row r="75" spans="1:12" x14ac:dyDescent="0.25">
      <c r="A75" s="282" t="s">
        <v>629</v>
      </c>
      <c r="B75" s="282" t="s">
        <v>6882</v>
      </c>
      <c r="C75" s="282" t="s">
        <v>6883</v>
      </c>
      <c r="D75" s="282" t="s">
        <v>7434</v>
      </c>
      <c r="E75" s="282" t="s">
        <v>7802</v>
      </c>
      <c r="F75" s="282" t="s">
        <v>7905</v>
      </c>
      <c r="G75" s="282" t="s">
        <v>7906</v>
      </c>
      <c r="H75" s="282" t="s">
        <v>8058</v>
      </c>
      <c r="I75" s="282" t="s">
        <v>8056</v>
      </c>
      <c r="J75" s="282"/>
      <c r="K75" s="282"/>
      <c r="L75" s="282"/>
    </row>
    <row r="76" spans="1:12" x14ac:dyDescent="0.25">
      <c r="A76" s="282" t="s">
        <v>2922</v>
      </c>
      <c r="B76" s="282" t="s">
        <v>2920</v>
      </c>
      <c r="C76" s="282" t="s">
        <v>2921</v>
      </c>
      <c r="D76" s="282" t="s">
        <v>7435</v>
      </c>
      <c r="E76" s="282" t="s">
        <v>7797</v>
      </c>
      <c r="F76" s="282" t="s">
        <v>7815</v>
      </c>
      <c r="G76" s="282" t="s">
        <v>7937</v>
      </c>
      <c r="H76" s="282" t="s">
        <v>8055</v>
      </c>
      <c r="I76" s="282" t="s">
        <v>8056</v>
      </c>
      <c r="J76" s="282"/>
      <c r="K76" s="282"/>
      <c r="L76" s="282"/>
    </row>
    <row r="77" spans="1:12" x14ac:dyDescent="0.25">
      <c r="A77" s="282" t="s">
        <v>1639</v>
      </c>
      <c r="B77" s="282" t="s">
        <v>1637</v>
      </c>
      <c r="C77" s="282" t="s">
        <v>1638</v>
      </c>
      <c r="D77" s="282" t="s">
        <v>7436</v>
      </c>
      <c r="E77" s="282" t="s">
        <v>7802</v>
      </c>
      <c r="F77" s="282" t="s">
        <v>7803</v>
      </c>
      <c r="G77" s="282" t="s">
        <v>7940</v>
      </c>
      <c r="H77" s="282" t="s">
        <v>8055</v>
      </c>
      <c r="I77" s="282" t="s">
        <v>8056</v>
      </c>
      <c r="J77" s="282"/>
      <c r="K77" s="282"/>
      <c r="L77" s="282"/>
    </row>
    <row r="78" spans="1:12" x14ac:dyDescent="0.25">
      <c r="A78" s="282" t="s">
        <v>264</v>
      </c>
      <c r="B78" s="282" t="s">
        <v>262</v>
      </c>
      <c r="C78" s="282" t="s">
        <v>263</v>
      </c>
      <c r="D78" s="282" t="s">
        <v>7437</v>
      </c>
      <c r="E78" s="282" t="s">
        <v>7802</v>
      </c>
      <c r="F78" s="282" t="s">
        <v>7819</v>
      </c>
      <c r="G78" s="282" t="s">
        <v>7820</v>
      </c>
      <c r="H78" s="282" t="s">
        <v>8055</v>
      </c>
      <c r="I78" s="282" t="s">
        <v>8057</v>
      </c>
      <c r="J78" s="282"/>
      <c r="K78" s="282"/>
      <c r="L78" s="282"/>
    </row>
    <row r="79" spans="1:12" x14ac:dyDescent="0.25">
      <c r="A79" s="282" t="s">
        <v>264</v>
      </c>
      <c r="B79" s="282" t="s">
        <v>280</v>
      </c>
      <c r="C79" s="282" t="s">
        <v>281</v>
      </c>
      <c r="D79" s="282" t="s">
        <v>7437</v>
      </c>
      <c r="E79" s="282" t="s">
        <v>7802</v>
      </c>
      <c r="F79" s="282" t="s">
        <v>7808</v>
      </c>
      <c r="G79" s="282" t="s">
        <v>7830</v>
      </c>
      <c r="H79" s="282" t="s">
        <v>8058</v>
      </c>
      <c r="I79" s="282" t="s">
        <v>8056</v>
      </c>
      <c r="J79" s="282"/>
      <c r="K79" s="282"/>
      <c r="L79" s="282"/>
    </row>
    <row r="80" spans="1:12" x14ac:dyDescent="0.25">
      <c r="A80" s="282" t="s">
        <v>264</v>
      </c>
      <c r="B80" s="282" t="s">
        <v>289</v>
      </c>
      <c r="C80" s="282" t="s">
        <v>290</v>
      </c>
      <c r="D80" s="282" t="s">
        <v>7437</v>
      </c>
      <c r="E80" s="282" t="s">
        <v>7802</v>
      </c>
      <c r="F80" s="282" t="s">
        <v>7808</v>
      </c>
      <c r="G80" s="282" t="s">
        <v>7945</v>
      </c>
      <c r="H80" s="282" t="s">
        <v>8058</v>
      </c>
      <c r="I80" s="282" t="s">
        <v>8056</v>
      </c>
      <c r="J80" s="282"/>
      <c r="K80" s="282"/>
      <c r="L80" s="282"/>
    </row>
    <row r="81" spans="1:12" x14ac:dyDescent="0.25">
      <c r="A81" s="282" t="s">
        <v>264</v>
      </c>
      <c r="B81" s="282" t="s">
        <v>1488</v>
      </c>
      <c r="C81" s="282" t="s">
        <v>1489</v>
      </c>
      <c r="D81" s="282" t="s">
        <v>7437</v>
      </c>
      <c r="E81" s="282" t="s">
        <v>7802</v>
      </c>
      <c r="F81" s="282" t="s">
        <v>7815</v>
      </c>
      <c r="G81" s="282" t="s">
        <v>1488</v>
      </c>
      <c r="H81" s="282" t="s">
        <v>8058</v>
      </c>
      <c r="I81" s="282" t="s">
        <v>8056</v>
      </c>
      <c r="J81" s="282"/>
      <c r="K81" s="282"/>
      <c r="L81" s="282"/>
    </row>
    <row r="82" spans="1:12" x14ac:dyDescent="0.25">
      <c r="A82" s="282" t="s">
        <v>1154</v>
      </c>
      <c r="B82" s="282" t="s">
        <v>1186</v>
      </c>
      <c r="C82" s="282" t="s">
        <v>1187</v>
      </c>
      <c r="D82" s="282" t="s">
        <v>7438</v>
      </c>
      <c r="E82" s="282" t="s">
        <v>7802</v>
      </c>
      <c r="F82" s="282" t="s">
        <v>7798</v>
      </c>
      <c r="G82" s="282" t="s">
        <v>7798</v>
      </c>
      <c r="H82" s="282" t="s">
        <v>8055</v>
      </c>
      <c r="I82" s="282" t="s">
        <v>8056</v>
      </c>
      <c r="J82" s="282"/>
      <c r="K82" s="282"/>
      <c r="L82" s="282"/>
    </row>
    <row r="83" spans="1:12" x14ac:dyDescent="0.25">
      <c r="A83" s="282" t="s">
        <v>1154</v>
      </c>
      <c r="B83" s="282" t="s">
        <v>1175</v>
      </c>
      <c r="C83" s="282" t="s">
        <v>1176</v>
      </c>
      <c r="D83" s="282" t="s">
        <v>7438</v>
      </c>
      <c r="E83" s="282" t="s">
        <v>7802</v>
      </c>
      <c r="F83" s="282" t="s">
        <v>7808</v>
      </c>
      <c r="G83" s="282" t="s">
        <v>7949</v>
      </c>
      <c r="H83" s="282" t="s">
        <v>8058</v>
      </c>
      <c r="I83" s="282" t="s">
        <v>8056</v>
      </c>
      <c r="J83" s="282"/>
      <c r="K83" s="282"/>
      <c r="L83" s="282"/>
    </row>
    <row r="84" spans="1:12" x14ac:dyDescent="0.25">
      <c r="A84" s="282" t="s">
        <v>1154</v>
      </c>
      <c r="B84" s="282" t="s">
        <v>1152</v>
      </c>
      <c r="C84" s="282" t="s">
        <v>1153</v>
      </c>
      <c r="D84" s="282" t="s">
        <v>7438</v>
      </c>
      <c r="E84" s="282" t="s">
        <v>7802</v>
      </c>
      <c r="F84" s="282" t="s">
        <v>7808</v>
      </c>
      <c r="G84" s="282" t="s">
        <v>7951</v>
      </c>
      <c r="H84" s="282" t="s">
        <v>8058</v>
      </c>
      <c r="I84" s="282" t="s">
        <v>8056</v>
      </c>
      <c r="J84" s="282"/>
      <c r="K84" s="282"/>
      <c r="L84" s="282"/>
    </row>
    <row r="85" spans="1:12" x14ac:dyDescent="0.25">
      <c r="A85" s="282" t="s">
        <v>1154</v>
      </c>
      <c r="B85" s="282" t="s">
        <v>1502</v>
      </c>
      <c r="C85" s="282" t="s">
        <v>1503</v>
      </c>
      <c r="D85" s="282" t="s">
        <v>7438</v>
      </c>
      <c r="E85" s="282" t="s">
        <v>7802</v>
      </c>
      <c r="F85" s="282" t="s">
        <v>7912</v>
      </c>
      <c r="G85" s="282" t="s">
        <v>1502</v>
      </c>
      <c r="H85" s="282" t="s">
        <v>8058</v>
      </c>
      <c r="I85" s="282" t="s">
        <v>8056</v>
      </c>
      <c r="J85" s="282"/>
      <c r="K85" s="282"/>
      <c r="L85" s="282"/>
    </row>
    <row r="86" spans="1:12" x14ac:dyDescent="0.25">
      <c r="A86" s="282" t="s">
        <v>1154</v>
      </c>
      <c r="B86" s="282" t="s">
        <v>1542</v>
      </c>
      <c r="C86" s="282" t="s">
        <v>1543</v>
      </c>
      <c r="D86" s="282" t="s">
        <v>7438</v>
      </c>
      <c r="E86" s="282" t="s">
        <v>7802</v>
      </c>
      <c r="F86" s="282" t="s">
        <v>7815</v>
      </c>
      <c r="G86" s="282" t="s">
        <v>7954</v>
      </c>
      <c r="H86" s="282" t="s">
        <v>8058</v>
      </c>
      <c r="I86" s="282" t="s">
        <v>8056</v>
      </c>
      <c r="J86" s="282"/>
      <c r="K86" s="282"/>
      <c r="L86" s="282"/>
    </row>
    <row r="87" spans="1:12" x14ac:dyDescent="0.25">
      <c r="A87" s="282" t="s">
        <v>32</v>
      </c>
      <c r="B87" s="282" t="s">
        <v>30</v>
      </c>
      <c r="C87" s="282" t="s">
        <v>31</v>
      </c>
      <c r="D87" s="282" t="s">
        <v>7439</v>
      </c>
      <c r="E87" s="282" t="s">
        <v>7818</v>
      </c>
      <c r="F87" s="282" t="s">
        <v>7895</v>
      </c>
      <c r="G87" s="282" t="s">
        <v>7896</v>
      </c>
      <c r="H87" s="282" t="s">
        <v>8055</v>
      </c>
      <c r="I87" s="282" t="s">
        <v>8056</v>
      </c>
      <c r="J87" s="282"/>
      <c r="K87" s="282"/>
      <c r="L87" s="282"/>
    </row>
    <row r="88" spans="1:12" x14ac:dyDescent="0.25">
      <c r="A88" s="282" t="s">
        <v>215</v>
      </c>
      <c r="B88" s="282" t="s">
        <v>213</v>
      </c>
      <c r="C88" s="282" t="s">
        <v>214</v>
      </c>
      <c r="D88" s="282" t="s">
        <v>7452</v>
      </c>
      <c r="E88" s="282" t="s">
        <v>7797</v>
      </c>
      <c r="F88" s="282" t="s">
        <v>7798</v>
      </c>
      <c r="G88" s="282" t="s">
        <v>7798</v>
      </c>
      <c r="H88" s="282" t="s">
        <v>8055</v>
      </c>
      <c r="I88" s="282" t="s">
        <v>8056</v>
      </c>
      <c r="J88" s="282"/>
      <c r="K88" s="282"/>
      <c r="L88" s="282"/>
    </row>
    <row r="89" spans="1:12" x14ac:dyDescent="0.25">
      <c r="A89" s="282" t="s">
        <v>215</v>
      </c>
      <c r="B89" s="282" t="s">
        <v>868</v>
      </c>
      <c r="C89" s="282" t="s">
        <v>869</v>
      </c>
      <c r="D89" s="282" t="s">
        <v>7452</v>
      </c>
      <c r="E89" s="282" t="s">
        <v>7797</v>
      </c>
      <c r="F89" s="282" t="s">
        <v>7808</v>
      </c>
      <c r="G89" s="282" t="s">
        <v>7958</v>
      </c>
      <c r="H89" s="282" t="s">
        <v>8058</v>
      </c>
      <c r="I89" s="282" t="s">
        <v>8056</v>
      </c>
      <c r="J89" s="282"/>
      <c r="K89" s="282"/>
      <c r="L89" s="282"/>
    </row>
    <row r="90" spans="1:12" x14ac:dyDescent="0.25">
      <c r="A90" s="282" t="s">
        <v>634</v>
      </c>
      <c r="B90" s="282" t="s">
        <v>632</v>
      </c>
      <c r="C90" s="282" t="s">
        <v>633</v>
      </c>
      <c r="D90" s="282" t="s">
        <v>7455</v>
      </c>
      <c r="E90" s="282" t="s">
        <v>7818</v>
      </c>
      <c r="F90" s="282" t="s">
        <v>7815</v>
      </c>
      <c r="G90" s="282" t="s">
        <v>7823</v>
      </c>
      <c r="H90" s="282" t="s">
        <v>8055</v>
      </c>
      <c r="I90" s="282" t="s">
        <v>8056</v>
      </c>
      <c r="J90" s="282"/>
      <c r="K90" s="282"/>
      <c r="L90" s="282"/>
    </row>
    <row r="91" spans="1:12" x14ac:dyDescent="0.25">
      <c r="A91" s="282" t="s">
        <v>975</v>
      </c>
      <c r="B91" s="282" t="s">
        <v>5460</v>
      </c>
      <c r="C91" s="282" t="s">
        <v>5461</v>
      </c>
      <c r="D91" s="282" t="s">
        <v>7456</v>
      </c>
      <c r="E91" s="282" t="s">
        <v>7797</v>
      </c>
      <c r="F91" s="282" t="s">
        <v>7819</v>
      </c>
      <c r="G91" s="282" t="s">
        <v>7820</v>
      </c>
      <c r="H91" s="282" t="s">
        <v>8055</v>
      </c>
      <c r="I91" s="282" t="s">
        <v>8057</v>
      </c>
      <c r="J91" s="282"/>
      <c r="K91" s="282"/>
      <c r="L91" s="282"/>
    </row>
    <row r="92" spans="1:12" x14ac:dyDescent="0.25">
      <c r="A92" s="282" t="s">
        <v>975</v>
      </c>
      <c r="B92" s="282" t="s">
        <v>973</v>
      </c>
      <c r="C92" s="282" t="s">
        <v>974</v>
      </c>
      <c r="D92" s="282" t="s">
        <v>7456</v>
      </c>
      <c r="E92" s="282" t="s">
        <v>7797</v>
      </c>
      <c r="F92" s="282" t="s">
        <v>7808</v>
      </c>
      <c r="G92" s="282" t="s">
        <v>7963</v>
      </c>
      <c r="H92" s="282" t="s">
        <v>8058</v>
      </c>
      <c r="I92" s="282" t="s">
        <v>8056</v>
      </c>
      <c r="J92" s="282"/>
      <c r="K92" s="282"/>
      <c r="L92" s="282"/>
    </row>
    <row r="93" spans="1:12" x14ac:dyDescent="0.25">
      <c r="A93" s="282" t="s">
        <v>975</v>
      </c>
      <c r="B93" s="282" t="s">
        <v>5474</v>
      </c>
      <c r="C93" s="282" t="s">
        <v>5475</v>
      </c>
      <c r="D93" s="282" t="s">
        <v>7456</v>
      </c>
      <c r="E93" s="282" t="s">
        <v>7797</v>
      </c>
      <c r="F93" s="282" t="s">
        <v>7905</v>
      </c>
      <c r="G93" s="282" t="s">
        <v>7965</v>
      </c>
      <c r="H93" s="282" t="s">
        <v>8058</v>
      </c>
      <c r="I93" s="282" t="s">
        <v>8056</v>
      </c>
      <c r="J93" s="282"/>
      <c r="K93" s="282"/>
      <c r="L93" s="282"/>
    </row>
    <row r="94" spans="1:12" x14ac:dyDescent="0.25">
      <c r="A94" s="282" t="s">
        <v>81</v>
      </c>
      <c r="B94" s="282" t="s">
        <v>79</v>
      </c>
      <c r="C94" s="282" t="s">
        <v>80</v>
      </c>
      <c r="D94" s="282" t="s">
        <v>7463</v>
      </c>
      <c r="E94" s="282" t="s">
        <v>7797</v>
      </c>
      <c r="F94" s="282" t="s">
        <v>7798</v>
      </c>
      <c r="G94" s="282" t="s">
        <v>7798</v>
      </c>
      <c r="H94" s="282" t="s">
        <v>8055</v>
      </c>
      <c r="I94" s="282" t="s">
        <v>8056</v>
      </c>
      <c r="J94" s="282"/>
      <c r="K94" s="282"/>
      <c r="L94" s="282"/>
    </row>
    <row r="95" spans="1:12" x14ac:dyDescent="0.25">
      <c r="A95" s="282" t="s">
        <v>228</v>
      </c>
      <c r="B95" s="282" t="s">
        <v>226</v>
      </c>
      <c r="C95" s="282" t="s">
        <v>227</v>
      </c>
      <c r="D95" s="282" t="s">
        <v>7468</v>
      </c>
      <c r="E95" s="282" t="s">
        <v>7807</v>
      </c>
      <c r="F95" s="282" t="s">
        <v>7808</v>
      </c>
      <c r="G95" s="282" t="s">
        <v>7808</v>
      </c>
      <c r="H95" s="282" t="s">
        <v>8055</v>
      </c>
      <c r="I95" s="282" t="s">
        <v>8056</v>
      </c>
      <c r="J95" s="282"/>
      <c r="K95" s="282"/>
      <c r="L95" s="282"/>
    </row>
    <row r="96" spans="1:12" x14ac:dyDescent="0.25">
      <c r="A96" s="282" t="s">
        <v>911</v>
      </c>
      <c r="B96" s="282" t="s">
        <v>909</v>
      </c>
      <c r="C96" s="282" t="s">
        <v>910</v>
      </c>
      <c r="D96" s="282" t="s">
        <v>7970</v>
      </c>
      <c r="E96" s="282" t="s">
        <v>7971</v>
      </c>
      <c r="F96" s="282" t="s">
        <v>7972</v>
      </c>
      <c r="G96" s="282" t="s">
        <v>7973</v>
      </c>
      <c r="H96" s="282"/>
      <c r="I96" s="282" t="s">
        <v>8056</v>
      </c>
      <c r="J96" s="282"/>
      <c r="K96" s="282"/>
      <c r="L96" s="282"/>
    </row>
    <row r="97" spans="1:12" x14ac:dyDescent="0.25">
      <c r="A97" s="282" t="s">
        <v>1072</v>
      </c>
      <c r="B97" s="282" t="s">
        <v>1070</v>
      </c>
      <c r="C97" s="282" t="s">
        <v>1071</v>
      </c>
      <c r="D97" s="282" t="s">
        <v>7975</v>
      </c>
      <c r="E97" s="282" t="s">
        <v>7976</v>
      </c>
      <c r="F97" s="282" t="s">
        <v>7972</v>
      </c>
      <c r="G97" s="282" t="s">
        <v>1070</v>
      </c>
      <c r="H97" s="282"/>
      <c r="I97" s="282" t="s">
        <v>8056</v>
      </c>
      <c r="J97" s="282"/>
      <c r="K97" s="282"/>
      <c r="L97" s="282"/>
    </row>
    <row r="98" spans="1:12" x14ac:dyDescent="0.25">
      <c r="A98" s="282" t="s">
        <v>984</v>
      </c>
      <c r="B98" s="282" t="s">
        <v>982</v>
      </c>
      <c r="C98" s="282" t="s">
        <v>983</v>
      </c>
      <c r="D98" s="282" t="s">
        <v>7978</v>
      </c>
      <c r="E98" s="282" t="s">
        <v>7979</v>
      </c>
      <c r="F98" s="282" t="s">
        <v>7972</v>
      </c>
      <c r="G98" s="282" t="s">
        <v>982</v>
      </c>
      <c r="H98" s="282" t="s">
        <v>8058</v>
      </c>
      <c r="I98" s="282" t="s">
        <v>8056</v>
      </c>
      <c r="J98" s="282"/>
      <c r="K98" s="282"/>
      <c r="L98" s="282"/>
    </row>
    <row r="99" spans="1:12" x14ac:dyDescent="0.25">
      <c r="A99" s="282" t="s">
        <v>1110</v>
      </c>
      <c r="B99" s="282" t="s">
        <v>1108</v>
      </c>
      <c r="C99" s="282" t="s">
        <v>1109</v>
      </c>
      <c r="D99" s="282" t="s">
        <v>7981</v>
      </c>
      <c r="E99" s="282" t="s">
        <v>7982</v>
      </c>
      <c r="F99" s="282" t="s">
        <v>7972</v>
      </c>
      <c r="G99" s="282" t="s">
        <v>1108</v>
      </c>
      <c r="H99" s="282" t="s">
        <v>8058</v>
      </c>
      <c r="I99" s="282" t="s">
        <v>8056</v>
      </c>
      <c r="J99" s="282"/>
      <c r="K99" s="282"/>
      <c r="L99" s="282"/>
    </row>
    <row r="100" spans="1:12" x14ac:dyDescent="0.25">
      <c r="A100" s="282" t="s">
        <v>1098</v>
      </c>
      <c r="B100" s="282" t="s">
        <v>1096</v>
      </c>
      <c r="C100" s="282" t="s">
        <v>1097</v>
      </c>
      <c r="D100" s="282" t="s">
        <v>7985</v>
      </c>
      <c r="E100" s="282" t="s">
        <v>7986</v>
      </c>
      <c r="F100" s="282" t="s">
        <v>7972</v>
      </c>
      <c r="G100" s="282" t="s">
        <v>1096</v>
      </c>
      <c r="H100" s="282"/>
      <c r="I100" s="282" t="s">
        <v>8056</v>
      </c>
      <c r="J100" s="282"/>
      <c r="K100" s="282"/>
      <c r="L100" s="282"/>
    </row>
    <row r="101" spans="1:12" x14ac:dyDescent="0.25">
      <c r="A101" s="282" t="s">
        <v>1007</v>
      </c>
      <c r="B101" s="282" t="s">
        <v>1005</v>
      </c>
      <c r="C101" s="282" t="s">
        <v>1006</v>
      </c>
      <c r="D101" s="282" t="s">
        <v>7988</v>
      </c>
      <c r="E101" s="282" t="s">
        <v>7989</v>
      </c>
      <c r="F101" s="282" t="s">
        <v>7972</v>
      </c>
      <c r="G101" s="282" t="s">
        <v>1005</v>
      </c>
      <c r="H101" s="282"/>
      <c r="I101" s="282" t="s">
        <v>8056</v>
      </c>
      <c r="J101" s="282"/>
      <c r="K101" s="282"/>
      <c r="L101" s="282"/>
    </row>
    <row r="102" spans="1:12" x14ac:dyDescent="0.25">
      <c r="A102" s="282" t="s">
        <v>1028</v>
      </c>
      <c r="B102" s="282" t="s">
        <v>1026</v>
      </c>
      <c r="C102" s="282" t="s">
        <v>1027</v>
      </c>
      <c r="D102" s="282" t="s">
        <v>7991</v>
      </c>
      <c r="E102" s="282" t="s">
        <v>7992</v>
      </c>
      <c r="F102" s="282" t="s">
        <v>7972</v>
      </c>
      <c r="G102" s="282" t="s">
        <v>1026</v>
      </c>
      <c r="H102" s="282"/>
      <c r="I102" s="282" t="s">
        <v>8056</v>
      </c>
      <c r="J102" s="282"/>
      <c r="K102" s="282"/>
      <c r="L102" s="282"/>
    </row>
    <row r="103" spans="1:12" x14ac:dyDescent="0.25">
      <c r="A103" s="282" t="s">
        <v>1082</v>
      </c>
      <c r="B103" s="282" t="s">
        <v>1080</v>
      </c>
      <c r="C103" s="282" t="s">
        <v>1081</v>
      </c>
      <c r="D103" s="282" t="s">
        <v>7994</v>
      </c>
      <c r="E103" s="282" t="s">
        <v>7979</v>
      </c>
      <c r="F103" s="282" t="s">
        <v>7972</v>
      </c>
      <c r="G103" s="282" t="s">
        <v>1080</v>
      </c>
      <c r="H103" s="282" t="s">
        <v>8058</v>
      </c>
      <c r="I103" s="282" t="s">
        <v>8056</v>
      </c>
      <c r="J103" s="282"/>
      <c r="K103" s="282"/>
      <c r="L103" s="282"/>
    </row>
    <row r="104" spans="1:12" x14ac:dyDescent="0.25">
      <c r="A104" s="282" t="s">
        <v>1657</v>
      </c>
      <c r="B104" s="282" t="s">
        <v>1655</v>
      </c>
      <c r="C104" s="282" t="s">
        <v>1656</v>
      </c>
      <c r="D104" s="282" t="s">
        <v>7996</v>
      </c>
      <c r="E104" s="282" t="s">
        <v>7997</v>
      </c>
      <c r="F104" s="282" t="s">
        <v>7972</v>
      </c>
      <c r="G104" s="282" t="s">
        <v>1655</v>
      </c>
      <c r="H104" s="282"/>
      <c r="I104" s="282" t="s">
        <v>8056</v>
      </c>
      <c r="J104" s="282"/>
      <c r="K104" s="282"/>
      <c r="L104" s="282"/>
    </row>
    <row r="105" spans="1:12" x14ac:dyDescent="0.25">
      <c r="A105" s="282" t="s">
        <v>2157</v>
      </c>
      <c r="B105" s="282" t="s">
        <v>2155</v>
      </c>
      <c r="C105" s="282" t="s">
        <v>2156</v>
      </c>
      <c r="D105" s="282" t="s">
        <v>8000</v>
      </c>
      <c r="E105" s="282" t="s">
        <v>8001</v>
      </c>
      <c r="F105" s="282" t="s">
        <v>7972</v>
      </c>
      <c r="G105" s="282" t="s">
        <v>8002</v>
      </c>
      <c r="H105" s="282"/>
      <c r="I105" s="282" t="s">
        <v>8056</v>
      </c>
      <c r="J105" s="282"/>
      <c r="K105" s="282"/>
      <c r="L105" s="282"/>
    </row>
    <row r="106" spans="1:12" x14ac:dyDescent="0.25">
      <c r="A106" s="282" t="s">
        <v>641</v>
      </c>
      <c r="B106" s="282" t="s">
        <v>639</v>
      </c>
      <c r="C106" s="282" t="s">
        <v>640</v>
      </c>
      <c r="D106" s="282" t="s">
        <v>7477</v>
      </c>
      <c r="E106" s="282" t="s">
        <v>7802</v>
      </c>
      <c r="F106" s="282" t="s">
        <v>7815</v>
      </c>
      <c r="G106" s="282" t="s">
        <v>557</v>
      </c>
      <c r="H106" s="282" t="s">
        <v>8055</v>
      </c>
      <c r="I106" s="282" t="s">
        <v>8056</v>
      </c>
      <c r="J106" s="282"/>
      <c r="K106" s="282"/>
      <c r="L106" s="282"/>
    </row>
    <row r="107" spans="1:12" x14ac:dyDescent="0.25">
      <c r="A107" s="282" t="s">
        <v>668</v>
      </c>
      <c r="B107" s="282" t="s">
        <v>666</v>
      </c>
      <c r="C107" s="282" t="s">
        <v>667</v>
      </c>
      <c r="D107" s="282" t="s">
        <v>7480</v>
      </c>
      <c r="E107" s="282" t="s">
        <v>7802</v>
      </c>
      <c r="F107" s="282" t="s">
        <v>7819</v>
      </c>
      <c r="G107" s="282" t="s">
        <v>7798</v>
      </c>
      <c r="H107" s="282" t="s">
        <v>8055</v>
      </c>
      <c r="I107" s="282" t="s">
        <v>8057</v>
      </c>
      <c r="J107" s="282"/>
      <c r="K107" s="282"/>
      <c r="L107" s="282"/>
    </row>
    <row r="108" spans="1:12" x14ac:dyDescent="0.25">
      <c r="A108" s="282" t="s">
        <v>668</v>
      </c>
      <c r="B108" s="282" t="s">
        <v>1646</v>
      </c>
      <c r="C108" s="282" t="s">
        <v>1647</v>
      </c>
      <c r="D108" s="282" t="s">
        <v>7480</v>
      </c>
      <c r="E108" s="282" t="s">
        <v>7802</v>
      </c>
      <c r="F108" s="282" t="s">
        <v>7815</v>
      </c>
      <c r="G108" s="282" t="s">
        <v>557</v>
      </c>
      <c r="H108" s="282" t="s">
        <v>8058</v>
      </c>
      <c r="I108" s="282" t="s">
        <v>8056</v>
      </c>
      <c r="J108" s="282"/>
      <c r="K108" s="282"/>
      <c r="L108" s="282"/>
    </row>
    <row r="109" spans="1:12" x14ac:dyDescent="0.25">
      <c r="A109" s="282" t="s">
        <v>668</v>
      </c>
      <c r="B109" s="282" t="s">
        <v>2274</v>
      </c>
      <c r="C109" s="282" t="s">
        <v>2275</v>
      </c>
      <c r="D109" s="282" t="s">
        <v>7480</v>
      </c>
      <c r="E109" s="282" t="s">
        <v>7802</v>
      </c>
      <c r="F109" s="282" t="s">
        <v>7815</v>
      </c>
      <c r="G109" s="282" t="s">
        <v>8008</v>
      </c>
      <c r="H109" s="282" t="s">
        <v>8058</v>
      </c>
      <c r="I109" s="282" t="s">
        <v>8056</v>
      </c>
      <c r="J109" s="282"/>
      <c r="K109" s="282"/>
      <c r="L109" s="282"/>
    </row>
    <row r="110" spans="1:12" x14ac:dyDescent="0.25">
      <c r="A110" s="282" t="s">
        <v>668</v>
      </c>
      <c r="B110" s="282" t="s">
        <v>2994</v>
      </c>
      <c r="C110" s="282" t="s">
        <v>2995</v>
      </c>
      <c r="D110" s="282" t="s">
        <v>7480</v>
      </c>
      <c r="E110" s="282" t="s">
        <v>7802</v>
      </c>
      <c r="F110" s="282" t="s">
        <v>7912</v>
      </c>
      <c r="G110" s="282" t="s">
        <v>8011</v>
      </c>
      <c r="H110" s="282" t="s">
        <v>8058</v>
      </c>
      <c r="I110" s="282" t="s">
        <v>8056</v>
      </c>
      <c r="J110" s="282"/>
      <c r="K110" s="282"/>
      <c r="L110" s="282"/>
    </row>
    <row r="111" spans="1:12" x14ac:dyDescent="0.25">
      <c r="A111" s="282" t="s">
        <v>54</v>
      </c>
      <c r="B111" s="282" t="s">
        <v>52</v>
      </c>
      <c r="C111" s="282" t="s">
        <v>53</v>
      </c>
      <c r="D111" s="282" t="s">
        <v>7481</v>
      </c>
      <c r="E111" s="282" t="s">
        <v>7802</v>
      </c>
      <c r="F111" s="282" t="s">
        <v>7848</v>
      </c>
      <c r="G111" s="282" t="s">
        <v>7848</v>
      </c>
      <c r="H111" s="282" t="s">
        <v>8055</v>
      </c>
      <c r="I111" s="282" t="s">
        <v>8056</v>
      </c>
      <c r="J111" s="282"/>
      <c r="K111" s="282"/>
      <c r="L111" s="282"/>
    </row>
    <row r="112" spans="1:12" x14ac:dyDescent="0.25">
      <c r="A112" s="282" t="s">
        <v>374</v>
      </c>
      <c r="B112" s="282" t="s">
        <v>372</v>
      </c>
      <c r="C112" s="282" t="s">
        <v>373</v>
      </c>
      <c r="D112" s="282" t="s">
        <v>7488</v>
      </c>
      <c r="E112" s="282" t="s">
        <v>7818</v>
      </c>
      <c r="F112" s="282" t="s">
        <v>7798</v>
      </c>
      <c r="G112" s="282" t="s">
        <v>7798</v>
      </c>
      <c r="H112" s="282" t="s">
        <v>8055</v>
      </c>
      <c r="I112" s="282" t="s">
        <v>8056</v>
      </c>
      <c r="J112" s="282"/>
      <c r="K112" s="282"/>
      <c r="L112" s="282"/>
    </row>
    <row r="113" spans="1:12" x14ac:dyDescent="0.25">
      <c r="A113" s="282" t="s">
        <v>163</v>
      </c>
      <c r="B113" s="282" t="s">
        <v>161</v>
      </c>
      <c r="C113" s="282" t="s">
        <v>162</v>
      </c>
      <c r="D113" s="282" t="s">
        <v>7489</v>
      </c>
      <c r="E113" s="282" t="s">
        <v>7802</v>
      </c>
      <c r="F113" s="282" t="s">
        <v>7798</v>
      </c>
      <c r="G113" s="282" t="s">
        <v>7798</v>
      </c>
      <c r="H113" s="282" t="s">
        <v>8055</v>
      </c>
      <c r="I113" s="282" t="s">
        <v>8056</v>
      </c>
      <c r="J113" s="282"/>
      <c r="K113" s="282"/>
      <c r="L113" s="282"/>
    </row>
    <row r="114" spans="1:12" x14ac:dyDescent="0.25">
      <c r="A114" s="282" t="s">
        <v>163</v>
      </c>
      <c r="B114" s="282" t="s">
        <v>1052</v>
      </c>
      <c r="C114" s="282" t="s">
        <v>1053</v>
      </c>
      <c r="D114" s="282" t="s">
        <v>7489</v>
      </c>
      <c r="E114" s="282" t="s">
        <v>7802</v>
      </c>
      <c r="F114" s="282" t="s">
        <v>7815</v>
      </c>
      <c r="G114" s="282" t="s">
        <v>7846</v>
      </c>
      <c r="H114" s="282" t="s">
        <v>8058</v>
      </c>
      <c r="I114" s="282" t="s">
        <v>8056</v>
      </c>
      <c r="J114" s="282"/>
      <c r="K114" s="282"/>
      <c r="L114" s="282"/>
    </row>
    <row r="115" spans="1:12" x14ac:dyDescent="0.25">
      <c r="A115" s="282" t="s">
        <v>163</v>
      </c>
      <c r="B115" s="282" t="s">
        <v>5247</v>
      </c>
      <c r="C115" s="282" t="s">
        <v>5248</v>
      </c>
      <c r="D115" s="282" t="s">
        <v>7489</v>
      </c>
      <c r="E115" s="282" t="s">
        <v>7802</v>
      </c>
      <c r="F115" s="282" t="s">
        <v>7848</v>
      </c>
      <c r="G115" s="282" t="s">
        <v>7848</v>
      </c>
      <c r="H115" s="282" t="s">
        <v>8058</v>
      </c>
      <c r="I115" s="282" t="s">
        <v>8056</v>
      </c>
      <c r="J115" s="282"/>
      <c r="K115" s="282"/>
      <c r="L115" s="282"/>
    </row>
    <row r="116" spans="1:12" x14ac:dyDescent="0.25">
      <c r="A116" s="282" t="s">
        <v>513</v>
      </c>
      <c r="B116" s="282" t="s">
        <v>511</v>
      </c>
      <c r="C116" s="282" t="s">
        <v>512</v>
      </c>
      <c r="D116" s="282" t="s">
        <v>7492</v>
      </c>
      <c r="E116" s="282" t="s">
        <v>7802</v>
      </c>
      <c r="F116" s="282" t="s">
        <v>7798</v>
      </c>
      <c r="G116" s="282" t="s">
        <v>7798</v>
      </c>
      <c r="H116" s="282" t="s">
        <v>8055</v>
      </c>
      <c r="I116" s="282" t="s">
        <v>8056</v>
      </c>
      <c r="J116" s="282"/>
      <c r="K116" s="282"/>
      <c r="L116" s="282"/>
    </row>
    <row r="117" spans="1:12" x14ac:dyDescent="0.25">
      <c r="A117" s="282" t="s">
        <v>1664</v>
      </c>
      <c r="B117" s="282" t="s">
        <v>1662</v>
      </c>
      <c r="C117" s="282" t="s">
        <v>1663</v>
      </c>
      <c r="D117" s="282" t="s">
        <v>7503</v>
      </c>
      <c r="E117" s="282" t="s">
        <v>7802</v>
      </c>
      <c r="F117" s="282" t="s">
        <v>7803</v>
      </c>
      <c r="G117" s="282" t="s">
        <v>7940</v>
      </c>
      <c r="H117" s="282" t="s">
        <v>8055</v>
      </c>
      <c r="I117" s="282" t="s">
        <v>8056</v>
      </c>
      <c r="J117" s="282"/>
      <c r="K117" s="282"/>
      <c r="L117" s="282"/>
    </row>
    <row r="118" spans="1:12" x14ac:dyDescent="0.25">
      <c r="A118" s="282" t="s">
        <v>141</v>
      </c>
      <c r="B118" s="282" t="s">
        <v>139</v>
      </c>
      <c r="C118" s="282" t="s">
        <v>140</v>
      </c>
      <c r="D118" s="282" t="s">
        <v>7506</v>
      </c>
      <c r="E118" s="282" t="s">
        <v>7807</v>
      </c>
      <c r="F118" s="282" t="s">
        <v>7798</v>
      </c>
      <c r="G118" s="282" t="s">
        <v>7808</v>
      </c>
      <c r="H118" s="282" t="s">
        <v>8055</v>
      </c>
      <c r="I118" s="282" t="s">
        <v>8056</v>
      </c>
      <c r="J118" s="282"/>
      <c r="K118" s="282"/>
      <c r="L118" s="282"/>
    </row>
    <row r="119" spans="1:12" x14ac:dyDescent="0.25">
      <c r="A119" s="282" t="s">
        <v>673</v>
      </c>
      <c r="B119" s="282" t="s">
        <v>2289</v>
      </c>
      <c r="C119" s="282" t="s">
        <v>2290</v>
      </c>
      <c r="D119" s="282" t="s">
        <v>7507</v>
      </c>
      <c r="E119" s="282" t="s">
        <v>7802</v>
      </c>
      <c r="F119" s="282" t="s">
        <v>7819</v>
      </c>
      <c r="G119" s="282" t="s">
        <v>7798</v>
      </c>
      <c r="H119" s="282" t="s">
        <v>8055</v>
      </c>
      <c r="I119" s="282" t="s">
        <v>8057</v>
      </c>
      <c r="J119" s="282"/>
      <c r="K119" s="282"/>
      <c r="L119" s="282"/>
    </row>
    <row r="120" spans="1:12" x14ac:dyDescent="0.25">
      <c r="A120" s="282" t="s">
        <v>673</v>
      </c>
      <c r="B120" s="282" t="s">
        <v>671</v>
      </c>
      <c r="C120" s="282" t="s">
        <v>672</v>
      </c>
      <c r="D120" s="282" t="s">
        <v>7507</v>
      </c>
      <c r="E120" s="282" t="s">
        <v>7802</v>
      </c>
      <c r="F120" s="282" t="s">
        <v>7808</v>
      </c>
      <c r="G120" s="282" t="s">
        <v>7951</v>
      </c>
      <c r="H120" s="282" t="s">
        <v>8058</v>
      </c>
      <c r="I120" s="282" t="s">
        <v>8056</v>
      </c>
      <c r="J120" s="282"/>
      <c r="K120" s="282"/>
      <c r="L120" s="282"/>
    </row>
    <row r="121" spans="1:12" x14ac:dyDescent="0.25">
      <c r="A121" s="282" t="s">
        <v>673</v>
      </c>
      <c r="B121" s="282" t="s">
        <v>687</v>
      </c>
      <c r="C121" s="282" t="s">
        <v>688</v>
      </c>
      <c r="D121" s="282" t="s">
        <v>7507</v>
      </c>
      <c r="E121" s="282" t="s">
        <v>7802</v>
      </c>
      <c r="F121" s="282" t="s">
        <v>7815</v>
      </c>
      <c r="G121" s="282" t="s">
        <v>7834</v>
      </c>
      <c r="H121" s="282" t="s">
        <v>8058</v>
      </c>
      <c r="I121" s="282" t="s">
        <v>8056</v>
      </c>
      <c r="J121" s="282"/>
      <c r="K121" s="282"/>
      <c r="L121" s="282"/>
    </row>
    <row r="122" spans="1:12" x14ac:dyDescent="0.25">
      <c r="A122" s="282" t="s">
        <v>673</v>
      </c>
      <c r="B122" s="282" t="s">
        <v>702</v>
      </c>
      <c r="C122" s="282" t="s">
        <v>703</v>
      </c>
      <c r="D122" s="282" t="s">
        <v>7507</v>
      </c>
      <c r="E122" s="282" t="s">
        <v>7802</v>
      </c>
      <c r="F122" s="282" t="s">
        <v>7815</v>
      </c>
      <c r="G122" s="282" t="s">
        <v>8027</v>
      </c>
      <c r="H122" s="282" t="s">
        <v>8058</v>
      </c>
      <c r="I122" s="282" t="s">
        <v>8056</v>
      </c>
      <c r="J122" s="282"/>
      <c r="K122" s="282"/>
      <c r="L122" s="282"/>
    </row>
    <row r="123" spans="1:12" x14ac:dyDescent="0.25">
      <c r="A123" s="282" t="s">
        <v>673</v>
      </c>
      <c r="B123" s="282" t="s">
        <v>714</v>
      </c>
      <c r="C123" s="282" t="s">
        <v>715</v>
      </c>
      <c r="D123" s="282" t="s">
        <v>7507</v>
      </c>
      <c r="E123" s="282" t="s">
        <v>7802</v>
      </c>
      <c r="F123" s="282" t="s">
        <v>7808</v>
      </c>
      <c r="G123" s="282" t="s">
        <v>8029</v>
      </c>
      <c r="H123" s="282" t="s">
        <v>8058</v>
      </c>
      <c r="I123" s="282" t="s">
        <v>8056</v>
      </c>
      <c r="J123" s="282"/>
      <c r="K123" s="282"/>
      <c r="L123" s="282"/>
    </row>
    <row r="124" spans="1:12" x14ac:dyDescent="0.25">
      <c r="A124" s="282" t="s">
        <v>380</v>
      </c>
      <c r="B124" s="282" t="s">
        <v>378</v>
      </c>
      <c r="C124" s="282" t="s">
        <v>379</v>
      </c>
      <c r="D124" s="282" t="s">
        <v>7510</v>
      </c>
      <c r="E124" s="282" t="s">
        <v>7797</v>
      </c>
      <c r="F124" s="282" t="s">
        <v>7819</v>
      </c>
      <c r="G124" s="282" t="s">
        <v>7820</v>
      </c>
      <c r="H124" s="282" t="s">
        <v>8055</v>
      </c>
      <c r="I124" s="282" t="s">
        <v>8057</v>
      </c>
      <c r="J124" s="282"/>
      <c r="K124" s="282"/>
      <c r="L124" s="282"/>
    </row>
    <row r="125" spans="1:12" x14ac:dyDescent="0.25">
      <c r="A125" s="282" t="s">
        <v>380</v>
      </c>
      <c r="B125" s="282" t="s">
        <v>391</v>
      </c>
      <c r="C125" s="282" t="s">
        <v>392</v>
      </c>
      <c r="D125" s="282" t="s">
        <v>7510</v>
      </c>
      <c r="E125" s="282" t="s">
        <v>7797</v>
      </c>
      <c r="F125" s="282" t="s">
        <v>7808</v>
      </c>
      <c r="G125" s="282" t="s">
        <v>7808</v>
      </c>
      <c r="H125" s="282" t="s">
        <v>8058</v>
      </c>
      <c r="I125" s="282" t="s">
        <v>8056</v>
      </c>
      <c r="J125" s="282"/>
      <c r="K125" s="282"/>
      <c r="L125" s="282"/>
    </row>
    <row r="126" spans="1:12" x14ac:dyDescent="0.25">
      <c r="A126" s="282" t="s">
        <v>380</v>
      </c>
      <c r="B126" s="282" t="s">
        <v>401</v>
      </c>
      <c r="C126" s="282" t="s">
        <v>402</v>
      </c>
      <c r="D126" s="282" t="s">
        <v>7510</v>
      </c>
      <c r="E126" s="282" t="s">
        <v>7797</v>
      </c>
      <c r="F126" s="282" t="s">
        <v>7815</v>
      </c>
      <c r="G126" s="282" t="s">
        <v>557</v>
      </c>
      <c r="H126" s="282" t="s">
        <v>8058</v>
      </c>
      <c r="I126" s="282" t="s">
        <v>8056</v>
      </c>
      <c r="J126" s="282"/>
      <c r="K126" s="282"/>
      <c r="L126" s="282"/>
    </row>
    <row r="127" spans="1:12" x14ac:dyDescent="0.25">
      <c r="A127" s="282" t="s">
        <v>5997</v>
      </c>
      <c r="B127" s="282" t="s">
        <v>5995</v>
      </c>
      <c r="C127" s="282" t="s">
        <v>5996</v>
      </c>
      <c r="D127" s="282" t="s">
        <v>7517</v>
      </c>
      <c r="E127" s="282" t="s">
        <v>8034</v>
      </c>
      <c r="F127" s="282" t="s">
        <v>8035</v>
      </c>
      <c r="G127" s="282" t="s">
        <v>8036</v>
      </c>
      <c r="H127" s="282" t="s">
        <v>8055</v>
      </c>
      <c r="I127" s="282" t="s">
        <v>8056</v>
      </c>
      <c r="J127" s="282"/>
      <c r="K127" s="282"/>
      <c r="L127" s="282"/>
    </row>
    <row r="128" spans="1:12" x14ac:dyDescent="0.25">
      <c r="A128" s="282" t="s">
        <v>894</v>
      </c>
      <c r="B128" s="282" t="s">
        <v>892</v>
      </c>
      <c r="C128" s="282" t="s">
        <v>893</v>
      </c>
      <c r="D128" s="282" t="s">
        <v>7518</v>
      </c>
      <c r="E128" s="282" t="s">
        <v>7818</v>
      </c>
      <c r="F128" s="282" t="s">
        <v>7815</v>
      </c>
      <c r="G128" s="282" t="s">
        <v>7823</v>
      </c>
      <c r="H128" s="282" t="s">
        <v>8055</v>
      </c>
      <c r="I128" s="282" t="s">
        <v>8056</v>
      </c>
      <c r="J128" s="282"/>
      <c r="K128" s="282"/>
      <c r="L128" s="282"/>
    </row>
    <row r="129" spans="1:12" x14ac:dyDescent="0.25">
      <c r="A129" s="282" t="s">
        <v>729</v>
      </c>
      <c r="B129" s="282" t="s">
        <v>727</v>
      </c>
      <c r="C129" s="282" t="s">
        <v>728</v>
      </c>
      <c r="D129" s="282" t="s">
        <v>7519</v>
      </c>
      <c r="E129" s="282" t="s">
        <v>7802</v>
      </c>
      <c r="F129" s="282" t="s">
        <v>7815</v>
      </c>
      <c r="G129" s="282" t="s">
        <v>7846</v>
      </c>
      <c r="H129" s="282" t="s">
        <v>8055</v>
      </c>
      <c r="I129" s="282" t="s">
        <v>8056</v>
      </c>
      <c r="J129" s="282"/>
      <c r="K129" s="282"/>
      <c r="L129" s="282"/>
    </row>
    <row r="130" spans="1:12" x14ac:dyDescent="0.25">
      <c r="A130" s="282" t="s">
        <v>751</v>
      </c>
      <c r="B130" s="282" t="s">
        <v>749</v>
      </c>
      <c r="C130" s="282" t="s">
        <v>750</v>
      </c>
      <c r="D130" s="282" t="s">
        <v>7520</v>
      </c>
      <c r="E130" s="282" t="s">
        <v>7807</v>
      </c>
      <c r="F130" s="282" t="s">
        <v>7819</v>
      </c>
      <c r="G130" s="282" t="s">
        <v>7820</v>
      </c>
      <c r="H130" s="282" t="s">
        <v>8055</v>
      </c>
      <c r="I130" s="282" t="s">
        <v>8057</v>
      </c>
      <c r="J130" s="282"/>
      <c r="K130" s="282"/>
      <c r="L130" s="282"/>
    </row>
    <row r="131" spans="1:12" x14ac:dyDescent="0.25">
      <c r="A131" s="282" t="s">
        <v>751</v>
      </c>
      <c r="B131" s="282" t="s">
        <v>767</v>
      </c>
      <c r="C131" s="282" t="s">
        <v>768</v>
      </c>
      <c r="D131" s="282" t="s">
        <v>7520</v>
      </c>
      <c r="E131" s="282" t="s">
        <v>7807</v>
      </c>
      <c r="F131" s="282" t="s">
        <v>7815</v>
      </c>
      <c r="G131" s="282" t="s">
        <v>7886</v>
      </c>
      <c r="H131" s="282" t="s">
        <v>8058</v>
      </c>
      <c r="I131" s="282" t="s">
        <v>8056</v>
      </c>
      <c r="J131" s="282"/>
      <c r="K131" s="282"/>
      <c r="L131" s="282"/>
    </row>
    <row r="132" spans="1:12" x14ac:dyDescent="0.25">
      <c r="A132" s="282" t="s">
        <v>751</v>
      </c>
      <c r="B132" s="282" t="s">
        <v>788</v>
      </c>
      <c r="C132" s="282" t="s">
        <v>789</v>
      </c>
      <c r="D132" s="282" t="s">
        <v>7520</v>
      </c>
      <c r="E132" s="282" t="s">
        <v>7807</v>
      </c>
      <c r="F132" s="282" t="s">
        <v>7815</v>
      </c>
      <c r="G132" s="282" t="s">
        <v>7846</v>
      </c>
      <c r="H132" s="282" t="s">
        <v>8058</v>
      </c>
      <c r="I132" s="282" t="s">
        <v>8056</v>
      </c>
      <c r="J132" s="282"/>
      <c r="K132" s="282"/>
      <c r="L132" s="282"/>
    </row>
    <row r="133" spans="1:12" x14ac:dyDescent="0.25">
      <c r="A133" s="282" t="s">
        <v>751</v>
      </c>
      <c r="B133" s="282" t="s">
        <v>804</v>
      </c>
      <c r="C133" s="282" t="s">
        <v>805</v>
      </c>
      <c r="D133" s="282" t="s">
        <v>7520</v>
      </c>
      <c r="E133" s="282" t="s">
        <v>7807</v>
      </c>
      <c r="F133" s="282" t="s">
        <v>7808</v>
      </c>
      <c r="G133" s="282" t="s">
        <v>8044</v>
      </c>
      <c r="H133" s="282" t="s">
        <v>8058</v>
      </c>
      <c r="I133" s="282" t="s">
        <v>8056</v>
      </c>
      <c r="J133" s="282"/>
      <c r="K133" s="282"/>
      <c r="L133" s="282"/>
    </row>
    <row r="134" spans="1:12" x14ac:dyDescent="0.25">
      <c r="A134" s="282" t="s">
        <v>154</v>
      </c>
      <c r="B134" s="282" t="s">
        <v>152</v>
      </c>
      <c r="C134" s="282" t="s">
        <v>153</v>
      </c>
      <c r="D134" s="282" t="s">
        <v>7523</v>
      </c>
      <c r="E134" s="282" t="s">
        <v>7802</v>
      </c>
      <c r="F134" s="282" t="s">
        <v>7815</v>
      </c>
      <c r="G134" s="282" t="s">
        <v>557</v>
      </c>
      <c r="H134" s="282" t="s">
        <v>8055</v>
      </c>
      <c r="I134" s="282" t="s">
        <v>8056</v>
      </c>
      <c r="J134" s="282"/>
      <c r="K134" s="282"/>
      <c r="L134" s="282"/>
    </row>
    <row r="135" spans="1:12" x14ac:dyDescent="0.25">
      <c r="A135" s="282" t="s">
        <v>1475</v>
      </c>
      <c r="B135" s="282" t="s">
        <v>1473</v>
      </c>
      <c r="C135" s="282" t="s">
        <v>1474</v>
      </c>
      <c r="D135" s="282" t="s">
        <v>7524</v>
      </c>
      <c r="E135" s="282" t="s">
        <v>7802</v>
      </c>
      <c r="F135" s="282" t="s">
        <v>7815</v>
      </c>
      <c r="G135" s="282" t="s">
        <v>557</v>
      </c>
      <c r="H135" s="282" t="s">
        <v>8055</v>
      </c>
      <c r="I135" s="282" t="s">
        <v>8056</v>
      </c>
      <c r="J135" s="282"/>
      <c r="K135" s="282"/>
      <c r="L135" s="282"/>
    </row>
    <row r="136" spans="1:12" x14ac:dyDescent="0.25">
      <c r="A136" s="282" t="s">
        <v>835</v>
      </c>
      <c r="B136" s="282" t="s">
        <v>833</v>
      </c>
      <c r="C136" s="282" t="s">
        <v>834</v>
      </c>
      <c r="D136" s="282" t="s">
        <v>7525</v>
      </c>
      <c r="E136" s="282" t="s">
        <v>7859</v>
      </c>
      <c r="F136" s="282" t="s">
        <v>7808</v>
      </c>
      <c r="G136" s="282" t="s">
        <v>7808</v>
      </c>
      <c r="H136" s="282" t="s">
        <v>8055</v>
      </c>
      <c r="I136" s="282" t="s">
        <v>8056</v>
      </c>
      <c r="J136" s="282"/>
      <c r="K136" s="282"/>
      <c r="L136" s="282"/>
    </row>
    <row r="137" spans="1:12" x14ac:dyDescent="0.25">
      <c r="A137" s="282" t="s">
        <v>103</v>
      </c>
      <c r="B137" s="282" t="s">
        <v>101</v>
      </c>
      <c r="C137" s="282" t="s">
        <v>102</v>
      </c>
      <c r="D137" s="282" t="s">
        <v>7534</v>
      </c>
      <c r="E137" s="282" t="s">
        <v>7818</v>
      </c>
      <c r="F137" s="282" t="s">
        <v>7798</v>
      </c>
      <c r="G137" s="282" t="s">
        <v>7798</v>
      </c>
      <c r="H137" s="282" t="s">
        <v>8055</v>
      </c>
      <c r="I137" s="282" t="s">
        <v>8056</v>
      </c>
      <c r="J137" s="282"/>
      <c r="K137" s="282"/>
      <c r="L137" s="282"/>
    </row>
    <row r="138" spans="1:12" x14ac:dyDescent="0.25">
      <c r="A138" s="282" t="s">
        <v>93</v>
      </c>
      <c r="B138" s="282" t="s">
        <v>91</v>
      </c>
      <c r="C138" s="282" t="s">
        <v>92</v>
      </c>
      <c r="D138" s="282" t="s">
        <v>7541</v>
      </c>
      <c r="E138" s="282" t="s">
        <v>7807</v>
      </c>
      <c r="F138" s="282" t="s">
        <v>7798</v>
      </c>
      <c r="G138" s="282" t="s">
        <v>7798</v>
      </c>
      <c r="H138" s="282" t="s">
        <v>8055</v>
      </c>
      <c r="I138" s="282" t="s">
        <v>8056</v>
      </c>
      <c r="J138" s="282"/>
      <c r="K138" s="282"/>
      <c r="L138" s="282"/>
    </row>
    <row r="139" spans="1:12" x14ac:dyDescent="0.25">
      <c r="A139" s="282" t="s">
        <v>93</v>
      </c>
      <c r="B139" s="282" t="s">
        <v>884</v>
      </c>
      <c r="C139" s="282" t="s">
        <v>885</v>
      </c>
      <c r="D139" s="282" t="s">
        <v>7541</v>
      </c>
      <c r="E139" s="282" t="s">
        <v>7807</v>
      </c>
      <c r="F139" s="282" t="s">
        <v>7815</v>
      </c>
      <c r="G139" s="282" t="s">
        <v>7846</v>
      </c>
      <c r="H139" s="282" t="s">
        <v>8058</v>
      </c>
      <c r="I139" s="282" t="s">
        <v>8056</v>
      </c>
      <c r="J139" s="282"/>
      <c r="K139" s="282"/>
      <c r="L139" s="282"/>
    </row>
    <row r="140" spans="1:12" x14ac:dyDescent="0.25">
      <c r="A140" s="282" t="s">
        <v>413</v>
      </c>
      <c r="B140" s="282" t="s">
        <v>411</v>
      </c>
      <c r="C140" s="282" t="s">
        <v>412</v>
      </c>
      <c r="D140" s="282" t="s">
        <v>7544</v>
      </c>
      <c r="E140" s="282" t="s">
        <v>7802</v>
      </c>
      <c r="F140" s="282" t="s">
        <v>7848</v>
      </c>
      <c r="G140" s="282" t="s">
        <v>7848</v>
      </c>
      <c r="H140" s="282" t="s">
        <v>8055</v>
      </c>
      <c r="I140" s="282" t="s">
        <v>8056</v>
      </c>
      <c r="J140" s="282"/>
      <c r="K140" s="282"/>
      <c r="L140" s="282"/>
    </row>
    <row r="141" spans="1:12" x14ac:dyDescent="0.25">
      <c r="A141" s="282" t="s">
        <v>182</v>
      </c>
      <c r="B141" s="282" t="s">
        <v>180</v>
      </c>
      <c r="C141" s="282" t="s">
        <v>181</v>
      </c>
      <c r="D141" s="282" t="s">
        <v>7545</v>
      </c>
      <c r="E141" s="282" t="s">
        <v>7802</v>
      </c>
      <c r="F141" s="282" t="s">
        <v>7798</v>
      </c>
      <c r="G141" s="282" t="s">
        <v>7798</v>
      </c>
      <c r="H141" s="282" t="s">
        <v>8055</v>
      </c>
      <c r="I141" s="282" t="s">
        <v>8056</v>
      </c>
      <c r="J141" s="282"/>
      <c r="K141" s="282"/>
      <c r="L141" s="282"/>
    </row>
  </sheetData>
  <autoFilter ref="A1:L141"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1" bestFit="1" customWidth="1"/>
    <col min="2" max="2" width="5.42578125" style="51" bestFit="1" customWidth="1"/>
    <col min="3" max="57" width="5.42578125" style="51" customWidth="1"/>
    <col min="58" max="58" width="9.42578125" style="51" customWidth="1"/>
    <col min="59" max="16384" width="9.42578125" style="5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4" customFormat="1" ht="121.5" customHeight="1" x14ac:dyDescent="0.2">
      <c r="A2" s="13" t="s">
        <v>7071</v>
      </c>
      <c r="B2" s="186" t="s">
        <v>7072</v>
      </c>
      <c r="C2" s="16" t="s">
        <v>8059</v>
      </c>
      <c r="D2" s="16" t="s">
        <v>8060</v>
      </c>
      <c r="E2" s="16" t="s">
        <v>8061</v>
      </c>
      <c r="F2" s="16" t="s">
        <v>8062</v>
      </c>
      <c r="G2" s="16" t="s">
        <v>8063</v>
      </c>
      <c r="H2" s="16" t="s">
        <v>8064</v>
      </c>
      <c r="I2" s="16" t="s">
        <v>8065</v>
      </c>
      <c r="J2" s="16" t="s">
        <v>8066</v>
      </c>
      <c r="K2" s="16" t="s">
        <v>8067</v>
      </c>
      <c r="L2" s="16" t="s">
        <v>8068</v>
      </c>
      <c r="M2" s="16" t="s">
        <v>8069</v>
      </c>
      <c r="N2" s="16" t="s">
        <v>8070</v>
      </c>
      <c r="O2" s="16" t="s">
        <v>8071</v>
      </c>
      <c r="P2" s="16" t="s">
        <v>8072</v>
      </c>
      <c r="Q2" s="16" t="s">
        <v>8073</v>
      </c>
      <c r="R2" s="16" t="s">
        <v>8074</v>
      </c>
      <c r="S2" s="16" t="s">
        <v>8075</v>
      </c>
      <c r="T2" s="16" t="s">
        <v>8076</v>
      </c>
      <c r="U2" s="16" t="s">
        <v>8076</v>
      </c>
      <c r="V2" s="16" t="s">
        <v>8077</v>
      </c>
      <c r="W2" s="16" t="s">
        <v>8078</v>
      </c>
      <c r="X2" s="16" t="s">
        <v>8079</v>
      </c>
      <c r="Y2" s="16" t="s">
        <v>8080</v>
      </c>
      <c r="Z2" s="16" t="s">
        <v>8081</v>
      </c>
      <c r="AA2" s="16" t="s">
        <v>8082</v>
      </c>
      <c r="AB2" s="16" t="s">
        <v>8083</v>
      </c>
      <c r="AC2" s="16" t="s">
        <v>8084</v>
      </c>
      <c r="AD2" s="16" t="s">
        <v>8085</v>
      </c>
      <c r="AE2" s="16" t="s">
        <v>8086</v>
      </c>
      <c r="AF2" s="16" t="s">
        <v>7218</v>
      </c>
      <c r="AG2" s="16" t="s">
        <v>7134</v>
      </c>
      <c r="AH2" s="16" t="s">
        <v>8087</v>
      </c>
      <c r="AI2" s="16" t="s">
        <v>8087</v>
      </c>
      <c r="AJ2" s="16" t="s">
        <v>8087</v>
      </c>
      <c r="AK2" s="16" t="s">
        <v>8088</v>
      </c>
      <c r="AL2" s="16" t="s">
        <v>8089</v>
      </c>
      <c r="AM2" s="16" t="s">
        <v>8090</v>
      </c>
      <c r="AN2" s="16" t="s">
        <v>8091</v>
      </c>
      <c r="AO2" s="16" t="s">
        <v>8092</v>
      </c>
      <c r="AP2" s="16" t="s">
        <v>8093</v>
      </c>
      <c r="AQ2" s="16" t="s">
        <v>8094</v>
      </c>
      <c r="AR2" s="16" t="s">
        <v>8095</v>
      </c>
      <c r="AS2" s="16" t="s">
        <v>8096</v>
      </c>
      <c r="AT2" s="16" t="s">
        <v>8097</v>
      </c>
      <c r="AU2" s="16" t="s">
        <v>8098</v>
      </c>
      <c r="AV2" s="16" t="s">
        <v>8099</v>
      </c>
      <c r="AW2" s="16" t="s">
        <v>8100</v>
      </c>
      <c r="AX2" s="16" t="s">
        <v>8101</v>
      </c>
      <c r="AY2" s="16" t="s">
        <v>8102</v>
      </c>
      <c r="AZ2" s="16" t="s">
        <v>8103</v>
      </c>
      <c r="BA2" s="16" t="s">
        <v>8104</v>
      </c>
      <c r="BB2" s="16" t="s">
        <v>8105</v>
      </c>
      <c r="BC2" s="16" t="s">
        <v>7223</v>
      </c>
      <c r="BD2" s="16" t="s">
        <v>8106</v>
      </c>
      <c r="BE2" s="16" t="s">
        <v>7224</v>
      </c>
    </row>
    <row r="3" spans="1:58" x14ac:dyDescent="0.25">
      <c r="A3" s="14" t="s">
        <v>8107</v>
      </c>
      <c r="B3" s="186"/>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116</v>
      </c>
      <c r="B4" s="186" t="s">
        <v>7236</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7238</v>
      </c>
      <c r="B5" s="186" t="s">
        <v>7239</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547</v>
      </c>
      <c r="B6" s="186" t="s">
        <v>7317</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5372</v>
      </c>
      <c r="B7" s="186" t="s">
        <v>7237</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7245</v>
      </c>
      <c r="B8" s="186" t="s">
        <v>7246</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7242</v>
      </c>
      <c r="B9" s="186" t="s">
        <v>7243</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2124</v>
      </c>
      <c r="B10" s="186" t="s">
        <v>7244</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7247</v>
      </c>
      <c r="B11" s="186" t="s">
        <v>7248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7249</v>
      </c>
      <c r="B12" s="186" t="s">
        <v>7250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2134</v>
      </c>
      <c r="B13" s="186" t="s">
        <v>7251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7263</v>
      </c>
      <c r="B14" s="186" t="s">
        <v>7264</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7261</v>
      </c>
      <c r="B15" s="186" t="s">
        <v>7262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188</v>
      </c>
      <c r="B16" s="186" t="s">
        <v>7258</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7274</v>
      </c>
      <c r="B17" s="186" t="s">
        <v>7275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7267</v>
      </c>
      <c r="B18" s="186" t="s">
        <v>7268</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7253</v>
      </c>
      <c r="B19" s="186" t="s">
        <v>7254</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7269</v>
      </c>
      <c r="B20" s="186" t="s">
        <v>7270</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7255</v>
      </c>
      <c r="B21" s="186" t="s">
        <v>7256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7278</v>
      </c>
      <c r="B22" s="186" t="s">
        <v>7279</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7271</v>
      </c>
      <c r="B23" s="186" t="s">
        <v>7272</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7265</v>
      </c>
      <c r="B24" s="186" t="s">
        <v>7266</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7280</v>
      </c>
      <c r="B25" s="186" t="s">
        <v>7281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537</v>
      </c>
      <c r="B26" s="186" t="s">
        <v>7273</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8108</v>
      </c>
      <c r="B27" s="186" t="s">
        <v>7277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7259</v>
      </c>
      <c r="B28" s="186" t="s">
        <v>7260</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527</v>
      </c>
      <c r="B29" s="186" t="s">
        <v>7257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852</v>
      </c>
      <c r="B30" s="186" t="s">
        <v>7252</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8109</v>
      </c>
      <c r="B31" s="186" t="s">
        <v>7300</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7382</v>
      </c>
      <c r="B32" s="186" t="s">
        <v>7383</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305</v>
      </c>
      <c r="B33" s="186" t="s">
        <v>7293</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7283</v>
      </c>
      <c r="B34" s="186" t="s">
        <v>7284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8110</v>
      </c>
      <c r="B35" s="186" t="s">
        <v>7282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673</v>
      </c>
      <c r="B36" s="186" t="s">
        <v>7507</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7287</v>
      </c>
      <c r="B37" s="186" t="s">
        <v>7288</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7289</v>
      </c>
      <c r="B38" s="186" t="s">
        <v>7290</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419</v>
      </c>
      <c r="B39" s="186" t="s">
        <v>7296</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7297</v>
      </c>
      <c r="B40" s="186" t="s">
        <v>7298</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2317</v>
      </c>
      <c r="B41" s="186" t="s">
        <v>7295</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8111</v>
      </c>
      <c r="B42" s="186" t="s">
        <v>7294</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954</v>
      </c>
      <c r="B43" s="186" t="s">
        <v>7301</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7291</v>
      </c>
      <c r="B44" s="186" t="s">
        <v>7292</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7356</v>
      </c>
      <c r="B45" s="186" t="s">
        <v>7357</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7302</v>
      </c>
      <c r="B46" s="186" t="s">
        <v>7303</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7304</v>
      </c>
      <c r="B47" s="186" t="s">
        <v>7305</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7306</v>
      </c>
      <c r="B48" s="186" t="s">
        <v>7307</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7313</v>
      </c>
      <c r="B49" s="186" t="s">
        <v>7314</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441</v>
      </c>
      <c r="B50" s="186" t="s">
        <v>7310</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7311</v>
      </c>
      <c r="B51" s="186" t="s">
        <v>7312</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7315</v>
      </c>
      <c r="B52" s="186" t="s">
        <v>7316</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458</v>
      </c>
      <c r="B53" s="186" t="s">
        <v>7318</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243</v>
      </c>
      <c r="B54" s="186" t="s">
        <v>7319</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374</v>
      </c>
      <c r="B55" s="186" t="s">
        <v>7488</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7347</v>
      </c>
      <c r="B56" s="186" t="s">
        <v>7348</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353</v>
      </c>
      <c r="B57" s="186" t="s">
        <v>7320</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7322</v>
      </c>
      <c r="B58" s="186" t="s">
        <v>7323</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569</v>
      </c>
      <c r="B59" s="186" t="s">
        <v>7324</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7327</v>
      </c>
      <c r="B60" s="186" t="s">
        <v>7328</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7325</v>
      </c>
      <c r="B61" s="186" t="s">
        <v>7326</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7329</v>
      </c>
      <c r="B62" s="186" t="s">
        <v>7330</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7333</v>
      </c>
      <c r="B63" s="186" t="s">
        <v>7334</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7343</v>
      </c>
      <c r="B64" s="186" t="s">
        <v>7344</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7337</v>
      </c>
      <c r="B65" s="186" t="s">
        <v>7338</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7308</v>
      </c>
      <c r="B66" s="186" t="s">
        <v>7309</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7339</v>
      </c>
      <c r="B67" s="186" t="s">
        <v>7340</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171</v>
      </c>
      <c r="B68" s="186" t="s">
        <v>7349</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7350</v>
      </c>
      <c r="B69" s="186" t="s">
        <v>7351</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478</v>
      </c>
      <c r="B70" s="186" t="s">
        <v>7352</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7341</v>
      </c>
      <c r="B71" s="186" t="s">
        <v>7342</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7345</v>
      </c>
      <c r="B72" s="186" t="s">
        <v>7346</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7353</v>
      </c>
      <c r="B73" s="186" t="s">
        <v>7354</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72</v>
      </c>
      <c r="B74" s="186" t="s">
        <v>7358</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365</v>
      </c>
      <c r="B75" s="186" t="s">
        <v>7355</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7359</v>
      </c>
      <c r="B76" s="186" t="s">
        <v>7360</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7367</v>
      </c>
      <c r="B77" s="186" t="s">
        <v>7368</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936</v>
      </c>
      <c r="B78" s="186" t="s">
        <v>7362</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1226</v>
      </c>
      <c r="B79" s="186" t="s">
        <v>7361</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1719</v>
      </c>
      <c r="B80" s="186" t="s">
        <v>7365</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579</v>
      </c>
      <c r="B81" s="186" t="s">
        <v>7366</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7363</v>
      </c>
      <c r="B82" s="186" t="s">
        <v>7364</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7369</v>
      </c>
      <c r="B83" s="186" t="s">
        <v>7370</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597</v>
      </c>
      <c r="B84" s="186" t="s">
        <v>7371</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7372</v>
      </c>
      <c r="B85" s="186" t="s">
        <v>7373</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7375</v>
      </c>
      <c r="B86" s="186" t="s">
        <v>7376</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195</v>
      </c>
      <c r="B87" s="186" t="s">
        <v>7374</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7377</v>
      </c>
      <c r="B88" s="186" t="s">
        <v>7378</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613</v>
      </c>
      <c r="B89" s="186" t="s">
        <v>7379</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7384</v>
      </c>
      <c r="B90" s="186" t="s">
        <v>7385</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8112</v>
      </c>
      <c r="B91" s="186" t="s">
        <v>7463</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8113</v>
      </c>
      <c r="B92" s="186" t="s">
        <v>7389</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7390</v>
      </c>
      <c r="B93" s="186" t="s">
        <v>7391</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7380</v>
      </c>
      <c r="B94" s="186" t="s">
        <v>7381</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8114</v>
      </c>
      <c r="B95" s="186" t="s">
        <v>7393</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7409</v>
      </c>
      <c r="B96" s="186" t="s">
        <v>7410</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1806</v>
      </c>
      <c r="B97" s="186" t="s">
        <v>7394</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127</v>
      </c>
      <c r="B98" s="186" t="s">
        <v>7404</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7395</v>
      </c>
      <c r="B99" s="186" t="s">
        <v>7396</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201</v>
      </c>
      <c r="B100" s="186" t="s">
        <v>7397</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7400</v>
      </c>
      <c r="B101" s="186" t="s">
        <v>7401</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3091</v>
      </c>
      <c r="BC101" s="19">
        <v>2015</v>
      </c>
      <c r="BD101" s="19">
        <v>2014</v>
      </c>
      <c r="BE101" s="19">
        <v>2014</v>
      </c>
      <c r="BF101" s="9"/>
    </row>
    <row r="102" spans="1:58" x14ac:dyDescent="0.25">
      <c r="A102" s="13" t="s">
        <v>7405</v>
      </c>
      <c r="B102" s="186" t="s">
        <v>7406</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7407</v>
      </c>
      <c r="B103" s="186" t="s">
        <v>7408</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1203</v>
      </c>
      <c r="B104" s="186" t="s">
        <v>7414</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629</v>
      </c>
      <c r="B105" s="186" t="s">
        <v>7434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2922</v>
      </c>
      <c r="B106" s="186" t="s">
        <v>7435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7415</v>
      </c>
      <c r="B107" s="186" t="s">
        <v>7416</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86" t="s">
        <v>7422</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7423</v>
      </c>
      <c r="B109" s="186" t="s">
        <v>7424</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7418</v>
      </c>
      <c r="B110" s="186" t="s">
        <v>7419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502</v>
      </c>
      <c r="B111" s="186" t="s">
        <v>7431</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7432</v>
      </c>
      <c r="B112" s="186" t="s">
        <v>7433</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1424</v>
      </c>
      <c r="B113" s="186" t="s">
        <v>7417</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7331</v>
      </c>
      <c r="B114" s="186" t="s">
        <v>7332</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8115</v>
      </c>
      <c r="B115" s="186" t="s">
        <v>7413</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7428</v>
      </c>
      <c r="B116" s="186" t="s">
        <v>7429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7426</v>
      </c>
      <c r="B117" s="186" t="s">
        <v>7427</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617</v>
      </c>
      <c r="B118" s="186" t="s">
        <v>7411</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921</v>
      </c>
      <c r="B119" s="186" t="s">
        <v>7430</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485</v>
      </c>
      <c r="B120" s="186" t="s">
        <v>7425</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1639</v>
      </c>
      <c r="B121" s="186" t="s">
        <v>7436</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7446</v>
      </c>
      <c r="B122" s="186" t="s">
        <v>7447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7444</v>
      </c>
      <c r="B123" s="186" t="s">
        <v>7445</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7440</v>
      </c>
      <c r="B124" s="186" t="s">
        <v>7441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7448</v>
      </c>
      <c r="B125" s="186" t="s">
        <v>7449</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32</v>
      </c>
      <c r="B126" s="186" t="s">
        <v>7439</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264</v>
      </c>
      <c r="B127" s="186" t="s">
        <v>7437</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1154</v>
      </c>
      <c r="B128" s="186" t="s">
        <v>7438</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7442</v>
      </c>
      <c r="B129" s="186" t="s">
        <v>7443</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7450</v>
      </c>
      <c r="B130" s="186" t="s">
        <v>7451</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215</v>
      </c>
      <c r="B131" s="186" t="s">
        <v>7452</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7457</v>
      </c>
      <c r="B132" s="186" t="s">
        <v>7458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228</v>
      </c>
      <c r="B133" s="186" t="s">
        <v>7468</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7453</v>
      </c>
      <c r="B134" s="186" t="s">
        <v>7454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7459</v>
      </c>
      <c r="B135" s="186" t="s">
        <v>7460</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7466</v>
      </c>
      <c r="B136" s="186" t="s">
        <v>7467</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634</v>
      </c>
      <c r="B137" s="186" t="s">
        <v>7455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975</v>
      </c>
      <c r="B138" s="186" t="s">
        <v>7456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7461</v>
      </c>
      <c r="B139" s="186" t="s">
        <v>7462</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7464</v>
      </c>
      <c r="B140" s="186" t="s">
        <v>7465</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7469</v>
      </c>
      <c r="B141" s="186" t="s">
        <v>7470</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7473</v>
      </c>
      <c r="B142" s="186" t="s">
        <v>7474</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8116</v>
      </c>
      <c r="B143" s="186" t="s">
        <v>7476</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641</v>
      </c>
      <c r="B144" s="186" t="s">
        <v>7477</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8117</v>
      </c>
      <c r="B145" s="186" t="s">
        <v>7387</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7398</v>
      </c>
      <c r="B146" s="186" t="s">
        <v>7399</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8118</v>
      </c>
      <c r="B147" s="186" t="s">
        <v>7533</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7539</v>
      </c>
      <c r="B148" s="186" t="s">
        <v>7540</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7493</v>
      </c>
      <c r="B149" s="186" t="s">
        <v>7494</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7478</v>
      </c>
      <c r="B150" s="186" t="s">
        <v>7479</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54</v>
      </c>
      <c r="B151" s="186" t="s">
        <v>7481</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7490</v>
      </c>
      <c r="B152" s="186" t="s">
        <v>7491</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7504</v>
      </c>
      <c r="B153" s="186" t="s">
        <v>7505</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7486</v>
      </c>
      <c r="B154" s="186" t="s">
        <v>7487</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7482</v>
      </c>
      <c r="B155" s="186" t="s">
        <v>7483</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7497</v>
      </c>
      <c r="B156" s="186" t="s">
        <v>7498</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7499</v>
      </c>
      <c r="B157" s="186" t="s">
        <v>7500</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7484</v>
      </c>
      <c r="B158" s="186" t="s">
        <v>7485</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163</v>
      </c>
      <c r="B159" s="186" t="s">
        <v>7489</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7542</v>
      </c>
      <c r="B160" s="186" t="s">
        <v>7543</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513</v>
      </c>
      <c r="B161" s="186" t="s">
        <v>7492</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466</v>
      </c>
      <c r="B162" s="186" t="s">
        <v>7321</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7402</v>
      </c>
      <c r="B163" s="186" t="s">
        <v>7403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668</v>
      </c>
      <c r="B164" s="186" t="s">
        <v>7480</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7495</v>
      </c>
      <c r="B165" s="186" t="s">
        <v>7496</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8119</v>
      </c>
      <c r="B166" s="186" t="s">
        <v>7503</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7501</v>
      </c>
      <c r="B167" s="186" t="s">
        <v>7502</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7285</v>
      </c>
      <c r="B168" s="186" t="s">
        <v>7286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141</v>
      </c>
      <c r="B169" s="186" t="s">
        <v>7506</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7511</v>
      </c>
      <c r="B170" s="186" t="s">
        <v>7512</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154</v>
      </c>
      <c r="B171" s="186" t="s">
        <v>7523</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380</v>
      </c>
      <c r="B172" s="186" t="s">
        <v>7510</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8120</v>
      </c>
      <c r="B173" s="186" t="s">
        <v>7421</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8121</v>
      </c>
      <c r="B174" s="186" t="s">
        <v>7516</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7508</v>
      </c>
      <c r="B175" s="186" t="s">
        <v>7509</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5997</v>
      </c>
      <c r="B176" s="186" t="s">
        <v>7517</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894</v>
      </c>
      <c r="B177" s="186" t="s">
        <v>7518</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729</v>
      </c>
      <c r="B178" s="186" t="s">
        <v>7519</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751</v>
      </c>
      <c r="B179" s="186" t="s">
        <v>7520</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7513</v>
      </c>
      <c r="B180" s="186" t="s">
        <v>7514</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7521</v>
      </c>
      <c r="B181" s="186" t="s">
        <v>7522</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1475</v>
      </c>
      <c r="B182" s="186" t="s">
        <v>7524</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835</v>
      </c>
      <c r="B183" s="186" t="s">
        <v>7525</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7240</v>
      </c>
      <c r="B184" s="186" t="s">
        <v>7241</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7335</v>
      </c>
      <c r="B185" s="186" t="s">
        <v>7336</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8122</v>
      </c>
      <c r="B186" s="186" t="s">
        <v>7529</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7526</v>
      </c>
      <c r="B187" s="186" t="s">
        <v>7527</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7530</v>
      </c>
      <c r="B188" s="186" t="s">
        <v>7531</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7537</v>
      </c>
      <c r="B189" s="186" t="s">
        <v>7538</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103</v>
      </c>
      <c r="B190" s="186" t="s">
        <v>7534</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8123</v>
      </c>
      <c r="B191" s="186" t="s">
        <v>7536</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93</v>
      </c>
      <c r="B192" s="186" t="s">
        <v>7541</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413</v>
      </c>
      <c r="B193" s="186" t="s">
        <v>7544</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182</v>
      </c>
      <c r="B194" s="186" t="s">
        <v>7545</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16" bestFit="1" customWidth="1"/>
  </cols>
  <sheetData>
    <row r="1" spans="1:57" ht="296.25" customHeight="1" x14ac:dyDescent="0.25">
      <c r="A1" t="s">
        <v>7072</v>
      </c>
      <c r="B1" s="211" t="s">
        <v>8059</v>
      </c>
      <c r="C1" s="211" t="s">
        <v>8060</v>
      </c>
      <c r="D1" s="211" t="s">
        <v>8061</v>
      </c>
      <c r="E1" s="211" t="s">
        <v>8062</v>
      </c>
      <c r="F1" s="211" t="s">
        <v>8063</v>
      </c>
      <c r="G1" s="211" t="s">
        <v>8064</v>
      </c>
      <c r="H1" s="211" t="s">
        <v>8065</v>
      </c>
      <c r="I1" s="211" t="s">
        <v>8066</v>
      </c>
      <c r="J1" s="211" t="s">
        <v>8067</v>
      </c>
      <c r="K1" s="211" t="s">
        <v>8068</v>
      </c>
      <c r="L1" s="211" t="s">
        <v>8069</v>
      </c>
      <c r="M1" s="211" t="s">
        <v>8070</v>
      </c>
      <c r="N1" s="211" t="s">
        <v>8071</v>
      </c>
      <c r="O1" s="211" t="s">
        <v>8072</v>
      </c>
      <c r="P1" s="211" t="s">
        <v>8073</v>
      </c>
      <c r="Q1" s="211" t="s">
        <v>8074</v>
      </c>
      <c r="R1" s="211" t="s">
        <v>8075</v>
      </c>
      <c r="S1" s="211" t="s">
        <v>8076</v>
      </c>
      <c r="T1" s="211" t="s">
        <v>8076</v>
      </c>
      <c r="U1" s="211" t="s">
        <v>8077</v>
      </c>
      <c r="V1" s="211" t="s">
        <v>8078</v>
      </c>
      <c r="W1" s="211" t="s">
        <v>8079</v>
      </c>
      <c r="X1" s="211" t="s">
        <v>8080</v>
      </c>
      <c r="Y1" s="211" t="s">
        <v>8081</v>
      </c>
      <c r="Z1" s="211" t="s">
        <v>8082</v>
      </c>
      <c r="AA1" s="211" t="s">
        <v>8083</v>
      </c>
      <c r="AB1" s="211" t="s">
        <v>8084</v>
      </c>
      <c r="AC1" s="211" t="s">
        <v>8085</v>
      </c>
      <c r="AD1" s="211" t="s">
        <v>8086</v>
      </c>
      <c r="AE1" s="211" t="s">
        <v>7218</v>
      </c>
      <c r="AF1" s="211" t="s">
        <v>7134</v>
      </c>
      <c r="AG1" s="211" t="s">
        <v>8087</v>
      </c>
      <c r="AH1" s="211" t="s">
        <v>8087</v>
      </c>
      <c r="AI1" s="211" t="s">
        <v>8087</v>
      </c>
      <c r="AJ1" s="211" t="s">
        <v>8088</v>
      </c>
      <c r="AK1" s="211" t="s">
        <v>8089</v>
      </c>
      <c r="AL1" s="211" t="s">
        <v>8090</v>
      </c>
      <c r="AM1" s="211" t="s">
        <v>8091</v>
      </c>
      <c r="AN1" s="211" t="s">
        <v>8092</v>
      </c>
      <c r="AO1" s="211" t="s">
        <v>8093</v>
      </c>
      <c r="AP1" s="211" t="s">
        <v>8094</v>
      </c>
      <c r="AQ1" s="211" t="s">
        <v>8095</v>
      </c>
      <c r="AR1" s="211" t="s">
        <v>8096</v>
      </c>
      <c r="AS1" s="211" t="s">
        <v>8097</v>
      </c>
      <c r="AT1" s="211" t="s">
        <v>8098</v>
      </c>
      <c r="AU1" s="211" t="s">
        <v>8099</v>
      </c>
      <c r="AV1" s="211" t="s">
        <v>8100</v>
      </c>
      <c r="AW1" s="211" t="s">
        <v>8101</v>
      </c>
      <c r="AX1" s="211" t="s">
        <v>8102</v>
      </c>
      <c r="AY1" s="211" t="s">
        <v>8103</v>
      </c>
      <c r="AZ1" s="211" t="s">
        <v>8104</v>
      </c>
    </row>
    <row r="2" spans="1:57" x14ac:dyDescent="0.25">
      <c r="A2" t="s">
        <v>8107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8124</v>
      </c>
      <c r="BB2" t="s">
        <v>8125</v>
      </c>
      <c r="BC2" t="s">
        <v>8126</v>
      </c>
      <c r="BD2" t="s">
        <v>8127</v>
      </c>
      <c r="BE2" t="s">
        <v>8128</v>
      </c>
    </row>
    <row r="3" spans="1:57" x14ac:dyDescent="0.25">
      <c r="A3" t="s">
        <v>7236</v>
      </c>
      <c r="B3" s="213">
        <f>IF('Indicator Date hidden'!C4="x","x",$B$2-'Indicator Date hidden'!C4)</f>
        <v>0</v>
      </c>
      <c r="C3" s="213">
        <f>IF('Indicator Date hidden'!D4="x","x",$C$2-'Indicator Date hidden'!D4)</f>
        <v>0</v>
      </c>
      <c r="D3" s="213">
        <f>IF('Indicator Date hidden'!E4="x","x",$D$2-'Indicator Date hidden'!E4)</f>
        <v>0</v>
      </c>
      <c r="E3" s="213">
        <f>IF('Indicator Date hidden'!F4="x","x",$E$2-'Indicator Date hidden'!F4)</f>
        <v>0</v>
      </c>
      <c r="F3" s="213">
        <f>IF('Indicator Date hidden'!G4="x","x",$F$2-'Indicator Date hidden'!G4)</f>
        <v>0</v>
      </c>
      <c r="G3" s="213">
        <f>IF('Indicator Date hidden'!H4="x","x",$G$2-'Indicator Date hidden'!H4)</f>
        <v>0</v>
      </c>
      <c r="H3" s="213">
        <f>IF('Indicator Date hidden'!I4="x","x",$H$2-'Indicator Date hidden'!I4)</f>
        <v>0</v>
      </c>
      <c r="I3" s="213">
        <f>IF('Indicator Date hidden'!J4="x","x",$I$2-'Indicator Date hidden'!J4)</f>
        <v>0</v>
      </c>
      <c r="J3" s="213">
        <f>IF('Indicator Date hidden'!K4="x","x",$J$2-'Indicator Date hidden'!K4)</f>
        <v>0</v>
      </c>
      <c r="K3" s="213">
        <f>IF('Indicator Date hidden'!L4="x","x",$K$2-'Indicator Date hidden'!L4)</f>
        <v>0</v>
      </c>
      <c r="L3" s="213">
        <f>IF('Indicator Date hidden'!M4="x","x",$L$2-'Indicator Date hidden'!M4)</f>
        <v>0</v>
      </c>
      <c r="M3" s="213">
        <f>IF('Indicator Date hidden'!N4="x","x",$M$2-'Indicator Date hidden'!N4)</f>
        <v>0</v>
      </c>
      <c r="N3" s="213">
        <f>IF('Indicator Date hidden'!O4="x","x",$N$2-'Indicator Date hidden'!O4)</f>
        <v>0</v>
      </c>
      <c r="O3" s="213">
        <f>IF('Indicator Date hidden'!P4="x","x",$O$2-'Indicator Date hidden'!P4)</f>
        <v>0</v>
      </c>
      <c r="P3" s="213">
        <f>IF('Indicator Date hidden'!Q4="x","x",$P$2-'Indicator Date hidden'!Q4)</f>
        <v>0</v>
      </c>
      <c r="Q3" s="213">
        <f>IF('Indicator Date hidden'!R4="x","x",$Q$2-'Indicator Date hidden'!R4)</f>
        <v>3</v>
      </c>
      <c r="R3" s="213">
        <f>IF('Indicator Date hidden'!S4="x","x",$R$2-'Indicator Date hidden'!S4)</f>
        <v>0</v>
      </c>
      <c r="S3" s="213">
        <f>IF('Indicator Date hidden'!T4="x","x",$S$2-'Indicator Date hidden'!T4)</f>
        <v>0</v>
      </c>
      <c r="T3" s="213">
        <f>IF('Indicator Date hidden'!U4="x","x",$T$2-'Indicator Date hidden'!U4)</f>
        <v>0</v>
      </c>
      <c r="U3" s="213">
        <f>IF('Indicator Date hidden'!V4="x","x",$U$2-'Indicator Date hidden'!V4)</f>
        <v>0</v>
      </c>
      <c r="V3" s="213">
        <f>IF('Indicator Date hidden'!W4="x","x",$V$2-'Indicator Date hidden'!W4)</f>
        <v>0</v>
      </c>
      <c r="W3" s="213">
        <f>IF('Indicator Date hidden'!X4="x","x",$W$2-'Indicator Date hidden'!X4)</f>
        <v>10</v>
      </c>
      <c r="X3" s="213">
        <f>IF('Indicator Date hidden'!Y4="x","x",$X$2-'Indicator Date hidden'!Y4)</f>
        <v>1</v>
      </c>
      <c r="Y3" s="213">
        <f>IF('Indicator Date hidden'!Z4="x","x",$Y$2-'Indicator Date hidden'!Z4)</f>
        <v>0</v>
      </c>
      <c r="Z3" s="213">
        <f>IF('Indicator Date hidden'!AA4="x","x",$Z$2-'Indicator Date hidden'!AA4)</f>
        <v>0</v>
      </c>
      <c r="AA3" s="213">
        <f>IF('Indicator Date hidden'!AB4="x","x",$AA$2-'Indicator Date hidden'!AB4)</f>
        <v>0</v>
      </c>
      <c r="AB3" s="213">
        <f>IF('Indicator Date hidden'!AC4="x","x",$AB$2-'Indicator Date hidden'!AC4)</f>
        <v>0</v>
      </c>
      <c r="AC3" s="213">
        <f>IF('Indicator Date hidden'!AD4="x","x",$AC$2-'Indicator Date hidden'!AD4)</f>
        <v>0</v>
      </c>
      <c r="AD3" s="213">
        <f>IF('Indicator Date hidden'!AE4="x","x",$AD$2-'Indicator Date hidden'!AE4)</f>
        <v>0</v>
      </c>
      <c r="AE3" s="213">
        <f>IF('Indicator Date hidden'!AF4="x","x",$AE$2-'Indicator Date hidden'!AF4)</f>
        <v>0</v>
      </c>
      <c r="AF3" s="213">
        <f>IF('Indicator Date hidden'!AG4="x","x",$AF$2-'Indicator Date hidden'!AG4)</f>
        <v>6</v>
      </c>
      <c r="AG3" s="213">
        <f>IF('Indicator Date hidden'!AH4="x","x",$AG$2-'Indicator Date hidden'!AH4)</f>
        <v>0</v>
      </c>
      <c r="AH3" s="213">
        <f>IF('Indicator Date hidden'!AI4="x","x",$AH$2-'Indicator Date hidden'!AI4)</f>
        <v>0</v>
      </c>
      <c r="AI3" s="213">
        <f>IF('Indicator Date hidden'!AJ4="x","x",$AI$2-'Indicator Date hidden'!AJ4)</f>
        <v>0</v>
      </c>
      <c r="AJ3" s="213">
        <f>IF('Indicator Date hidden'!AK4="x","x",$AJ$2-'Indicator Date hidden'!AK4)</f>
        <v>1</v>
      </c>
      <c r="AK3" s="213">
        <f>IF('Indicator Date hidden'!AL4="x","x",$AK$2-'Indicator Date hidden'!AL4)</f>
        <v>1</v>
      </c>
      <c r="AL3" s="213">
        <f>IF('Indicator Date hidden'!AM4="x","x",$AL$2-'Indicator Date hidden'!AM4)</f>
        <v>0</v>
      </c>
      <c r="AM3" s="213">
        <f>IF('Indicator Date hidden'!AN4="x","x",$AM$2-'Indicator Date hidden'!AN4)</f>
        <v>0</v>
      </c>
      <c r="AN3" s="213">
        <f>IF('Indicator Date hidden'!AO4="x","x",$AN$2-'Indicator Date hidden'!AO4)</f>
        <v>0</v>
      </c>
      <c r="AO3" s="213" t="str">
        <f>IF('Indicator Date hidden'!AP4="x","x",$AO$2-'Indicator Date hidden'!AP4)</f>
        <v>x</v>
      </c>
      <c r="AP3" s="213" t="str">
        <f>IF('Indicator Date hidden'!AQ4="x","x",$AP$2-'Indicator Date hidden'!AQ4)</f>
        <v>x</v>
      </c>
      <c r="AQ3" s="213">
        <f>IF('Indicator Date hidden'!AR4="x","x",$AQ$2-'Indicator Date hidden'!AR4)</f>
        <v>0</v>
      </c>
      <c r="AR3" s="213">
        <f>IF('Indicator Date hidden'!AS4="x","x",$AR$2-'Indicator Date hidden'!AS4)</f>
        <v>0</v>
      </c>
      <c r="AS3" s="213">
        <f>IF('Indicator Date hidden'!AT4="x","x",$AS$2-'Indicator Date hidden'!AT4)</f>
        <v>0</v>
      </c>
      <c r="AT3" s="213">
        <f>IF('Indicator Date hidden'!AU4="x","x",$AT$2-'Indicator Date hidden'!AU4)</f>
        <v>0</v>
      </c>
      <c r="AU3" s="213">
        <f>IF('Indicator Date hidden'!AV4="x","x",$AU$2-'Indicator Date hidden'!AV4)</f>
        <v>3</v>
      </c>
      <c r="AV3" s="213">
        <f>IF('Indicator Date hidden'!AW4="x","x",$AV$2-'Indicator Date hidden'!AW4)</f>
        <v>0</v>
      </c>
      <c r="AW3" s="213">
        <f>IF('Indicator Date hidden'!AX4="x","x",$AW$2-'Indicator Date hidden'!AX4)</f>
        <v>0</v>
      </c>
      <c r="AX3" s="213">
        <f>IF('Indicator Date hidden'!AY4="x","x",$AX$2-'Indicator Date hidden'!AY4)</f>
        <v>0</v>
      </c>
      <c r="AY3" s="213">
        <f>IF('Indicator Date hidden'!AZ4="x","x",$AY$2-'Indicator Date hidden'!AZ4)</f>
        <v>0</v>
      </c>
      <c r="AZ3" s="213">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3">
        <f t="shared" ref="BE3:BE34" si="4">MEDIAN(B3:AZ3)</f>
        <v>0</v>
      </c>
    </row>
    <row r="4" spans="1:57" x14ac:dyDescent="0.25">
      <c r="A4" t="s">
        <v>7239</v>
      </c>
      <c r="B4" s="213">
        <f>IF('Indicator Date hidden'!C5="x","x",$B$2-'Indicator Date hidden'!C5)</f>
        <v>0</v>
      </c>
      <c r="C4" s="213">
        <f>IF('Indicator Date hidden'!D5="x","x",$C$2-'Indicator Date hidden'!D5)</f>
        <v>0</v>
      </c>
      <c r="D4" s="213">
        <f>IF('Indicator Date hidden'!E5="x","x",$D$2-'Indicator Date hidden'!E5)</f>
        <v>0</v>
      </c>
      <c r="E4" s="213">
        <f>IF('Indicator Date hidden'!F5="x","x",$E$2-'Indicator Date hidden'!F5)</f>
        <v>0</v>
      </c>
      <c r="F4" s="213">
        <f>IF('Indicator Date hidden'!G5="x","x",$F$2-'Indicator Date hidden'!G5)</f>
        <v>0</v>
      </c>
      <c r="G4" s="213">
        <f>IF('Indicator Date hidden'!H5="x","x",$G$2-'Indicator Date hidden'!H5)</f>
        <v>0</v>
      </c>
      <c r="H4" s="213">
        <f>IF('Indicator Date hidden'!I5="x","x",$H$2-'Indicator Date hidden'!I5)</f>
        <v>0</v>
      </c>
      <c r="I4" s="213">
        <f>IF('Indicator Date hidden'!J5="x","x",$I$2-'Indicator Date hidden'!J5)</f>
        <v>0</v>
      </c>
      <c r="J4" s="213">
        <f>IF('Indicator Date hidden'!K5="x","x",$J$2-'Indicator Date hidden'!K5)</f>
        <v>0</v>
      </c>
      <c r="K4" s="213">
        <f>IF('Indicator Date hidden'!L5="x","x",$K$2-'Indicator Date hidden'!L5)</f>
        <v>0</v>
      </c>
      <c r="L4" s="213">
        <f>IF('Indicator Date hidden'!M5="x","x",$L$2-'Indicator Date hidden'!M5)</f>
        <v>0</v>
      </c>
      <c r="M4" s="213">
        <f>IF('Indicator Date hidden'!N5="x","x",$M$2-'Indicator Date hidden'!N5)</f>
        <v>0</v>
      </c>
      <c r="N4" s="213">
        <f>IF('Indicator Date hidden'!O5="x","x",$N$2-'Indicator Date hidden'!O5)</f>
        <v>0</v>
      </c>
      <c r="O4" s="213">
        <f>IF('Indicator Date hidden'!P5="x","x",$O$2-'Indicator Date hidden'!P5)</f>
        <v>0</v>
      </c>
      <c r="P4" s="213">
        <f>IF('Indicator Date hidden'!Q5="x","x",$P$2-'Indicator Date hidden'!Q5)</f>
        <v>0</v>
      </c>
      <c r="Q4" s="213">
        <f>IF('Indicator Date hidden'!R5="x","x",$Q$2-'Indicator Date hidden'!R5)</f>
        <v>5</v>
      </c>
      <c r="R4" s="213">
        <f>IF('Indicator Date hidden'!S5="x","x",$R$2-'Indicator Date hidden'!S5)</f>
        <v>0</v>
      </c>
      <c r="S4" s="213">
        <f>IF('Indicator Date hidden'!T5="x","x",$S$2-'Indicator Date hidden'!T5)</f>
        <v>0</v>
      </c>
      <c r="T4" s="213">
        <f>IF('Indicator Date hidden'!U5="x","x",$T$2-'Indicator Date hidden'!U5)</f>
        <v>0</v>
      </c>
      <c r="U4" s="213">
        <f>IF('Indicator Date hidden'!V5="x","x",$U$2-'Indicator Date hidden'!V5)</f>
        <v>0</v>
      </c>
      <c r="V4" s="213">
        <f>IF('Indicator Date hidden'!W5="x","x",$V$2-'Indicator Date hidden'!W5)</f>
        <v>0</v>
      </c>
      <c r="W4" s="213">
        <f>IF('Indicator Date hidden'!X5="x","x",$W$2-'Indicator Date hidden'!X5)</f>
        <v>5</v>
      </c>
      <c r="X4" s="213">
        <f>IF('Indicator Date hidden'!Y5="x","x",$X$2-'Indicator Date hidden'!Y5)</f>
        <v>1</v>
      </c>
      <c r="Y4" s="213">
        <f>IF('Indicator Date hidden'!Z5="x","x",$Y$2-'Indicator Date hidden'!Z5)</f>
        <v>0</v>
      </c>
      <c r="Z4" s="213">
        <f>IF('Indicator Date hidden'!AA5="x","x",$Z$2-'Indicator Date hidden'!AA5)</f>
        <v>0</v>
      </c>
      <c r="AA4" s="213">
        <f>IF('Indicator Date hidden'!AB5="x","x",$AA$2-'Indicator Date hidden'!AB5)</f>
        <v>1</v>
      </c>
      <c r="AB4" s="213">
        <f>IF('Indicator Date hidden'!AC5="x","x",$AB$2-'Indicator Date hidden'!AC5)</f>
        <v>0</v>
      </c>
      <c r="AC4" s="213">
        <f>IF('Indicator Date hidden'!AD5="x","x",$AC$2-'Indicator Date hidden'!AD5)</f>
        <v>0</v>
      </c>
      <c r="AD4" s="213" t="str">
        <f>IF('Indicator Date hidden'!AE5="x","x",$AD$2-'Indicator Date hidden'!AE5)</f>
        <v>x</v>
      </c>
      <c r="AE4" s="213">
        <f>IF('Indicator Date hidden'!AF5="x","x",$AE$2-'Indicator Date hidden'!AF5)</f>
        <v>0</v>
      </c>
      <c r="AF4" s="213">
        <f>IF('Indicator Date hidden'!AG5="x","x",$AF$2-'Indicator Date hidden'!AG5)</f>
        <v>1</v>
      </c>
      <c r="AG4" s="213">
        <f>IF('Indicator Date hidden'!AH5="x","x",$AG$2-'Indicator Date hidden'!AH5)</f>
        <v>0</v>
      </c>
      <c r="AH4" s="213">
        <f>IF('Indicator Date hidden'!AI5="x","x",$AH$2-'Indicator Date hidden'!AI5)</f>
        <v>0</v>
      </c>
      <c r="AI4" s="213">
        <f>IF('Indicator Date hidden'!AJ5="x","x",$AI$2-'Indicator Date hidden'!AJ5)</f>
        <v>0</v>
      </c>
      <c r="AJ4" s="213" t="str">
        <f>IF('Indicator Date hidden'!AK5="x","x",$AJ$2-'Indicator Date hidden'!AK5)</f>
        <v>x</v>
      </c>
      <c r="AK4" s="213">
        <f>IF('Indicator Date hidden'!AL5="x","x",$AK$2-'Indicator Date hidden'!AL5)</f>
        <v>1</v>
      </c>
      <c r="AL4" s="213">
        <f>IF('Indicator Date hidden'!AM5="x","x",$AL$2-'Indicator Date hidden'!AM5)</f>
        <v>0</v>
      </c>
      <c r="AM4" s="213">
        <f>IF('Indicator Date hidden'!AN5="x","x",$AM$2-'Indicator Date hidden'!AN5)</f>
        <v>0</v>
      </c>
      <c r="AN4" s="213">
        <f>IF('Indicator Date hidden'!AO5="x","x",$AN$2-'Indicator Date hidden'!AO5)</f>
        <v>0</v>
      </c>
      <c r="AO4" s="213">
        <f>IF('Indicator Date hidden'!AP5="x","x",$AO$2-'Indicator Date hidden'!AP5)</f>
        <v>0</v>
      </c>
      <c r="AP4" s="213">
        <f>IF('Indicator Date hidden'!AQ5="x","x",$AP$2-'Indicator Date hidden'!AQ5)</f>
        <v>0</v>
      </c>
      <c r="AQ4" s="213" t="str">
        <f>IF('Indicator Date hidden'!AR5="x","x",$AQ$2-'Indicator Date hidden'!AR5)</f>
        <v>x</v>
      </c>
      <c r="AR4" s="213">
        <f>IF('Indicator Date hidden'!AS5="x","x",$AR$2-'Indicator Date hidden'!AS5)</f>
        <v>0</v>
      </c>
      <c r="AS4" s="213">
        <f>IF('Indicator Date hidden'!AT5="x","x",$AS$2-'Indicator Date hidden'!AT5)</f>
        <v>0</v>
      </c>
      <c r="AT4" s="213">
        <f>IF('Indicator Date hidden'!AU5="x","x",$AT$2-'Indicator Date hidden'!AU5)</f>
        <v>0</v>
      </c>
      <c r="AU4" s="213">
        <f>IF('Indicator Date hidden'!AV5="x","x",$AU$2-'Indicator Date hidden'!AV5)</f>
        <v>2</v>
      </c>
      <c r="AV4" s="213">
        <f>IF('Indicator Date hidden'!AW5="x","x",$AV$2-'Indicator Date hidden'!AW5)</f>
        <v>0</v>
      </c>
      <c r="AW4" s="213">
        <f>IF('Indicator Date hidden'!AX5="x","x",$AW$2-'Indicator Date hidden'!AX5)</f>
        <v>0</v>
      </c>
      <c r="AX4" s="213">
        <f>IF('Indicator Date hidden'!AY5="x","x",$AX$2-'Indicator Date hidden'!AY5)</f>
        <v>0</v>
      </c>
      <c r="AY4" s="213">
        <f>IF('Indicator Date hidden'!AZ5="x","x",$AY$2-'Indicator Date hidden'!AZ5)</f>
        <v>0</v>
      </c>
      <c r="AZ4" s="213">
        <f>IF('Indicator Date hidden'!BA5="x","x",$AZ$2-'Indicator Date hidden'!BA5)</f>
        <v>0</v>
      </c>
      <c r="BA4">
        <f t="shared" si="0"/>
        <v>16</v>
      </c>
      <c r="BB4" s="21">
        <f t="shared" si="1"/>
        <v>0.33333333333333331</v>
      </c>
      <c r="BC4">
        <f t="shared" si="2"/>
        <v>7</v>
      </c>
      <c r="BD4" s="21">
        <f t="shared" si="3"/>
        <v>1.0474837574980447</v>
      </c>
      <c r="BE4" s="283">
        <f t="shared" si="4"/>
        <v>0</v>
      </c>
    </row>
    <row r="5" spans="1:57" x14ac:dyDescent="0.25">
      <c r="A5" t="s">
        <v>7317</v>
      </c>
      <c r="B5" s="213">
        <f>IF('Indicator Date hidden'!C6="x","x",$B$2-'Indicator Date hidden'!C6)</f>
        <v>0</v>
      </c>
      <c r="C5" s="213">
        <f>IF('Indicator Date hidden'!D6="x","x",$C$2-'Indicator Date hidden'!D6)</f>
        <v>0</v>
      </c>
      <c r="D5" s="213">
        <f>IF('Indicator Date hidden'!E6="x","x",$D$2-'Indicator Date hidden'!E6)</f>
        <v>0</v>
      </c>
      <c r="E5" s="213">
        <f>IF('Indicator Date hidden'!F6="x","x",$E$2-'Indicator Date hidden'!F6)</f>
        <v>0</v>
      </c>
      <c r="F5" s="213">
        <f>IF('Indicator Date hidden'!G6="x","x",$F$2-'Indicator Date hidden'!G6)</f>
        <v>0</v>
      </c>
      <c r="G5" s="213">
        <f>IF('Indicator Date hidden'!H6="x","x",$G$2-'Indicator Date hidden'!H6)</f>
        <v>0</v>
      </c>
      <c r="H5" s="213">
        <f>IF('Indicator Date hidden'!I6="x","x",$H$2-'Indicator Date hidden'!I6)</f>
        <v>0</v>
      </c>
      <c r="I5" s="213">
        <f>IF('Indicator Date hidden'!J6="x","x",$I$2-'Indicator Date hidden'!J6)</f>
        <v>0</v>
      </c>
      <c r="J5" s="213">
        <f>IF('Indicator Date hidden'!K6="x","x",$J$2-'Indicator Date hidden'!K6)</f>
        <v>0</v>
      </c>
      <c r="K5" s="213">
        <f>IF('Indicator Date hidden'!L6="x","x",$K$2-'Indicator Date hidden'!L6)</f>
        <v>0</v>
      </c>
      <c r="L5" s="213">
        <f>IF('Indicator Date hidden'!M6="x","x",$L$2-'Indicator Date hidden'!M6)</f>
        <v>0</v>
      </c>
      <c r="M5" s="213">
        <f>IF('Indicator Date hidden'!N6="x","x",$M$2-'Indicator Date hidden'!N6)</f>
        <v>0</v>
      </c>
      <c r="N5" s="213">
        <f>IF('Indicator Date hidden'!O6="x","x",$N$2-'Indicator Date hidden'!O6)</f>
        <v>0</v>
      </c>
      <c r="O5" s="213">
        <f>IF('Indicator Date hidden'!P6="x","x",$O$2-'Indicator Date hidden'!P6)</f>
        <v>0</v>
      </c>
      <c r="P5" s="213">
        <f>IF('Indicator Date hidden'!Q6="x","x",$P$2-'Indicator Date hidden'!Q6)</f>
        <v>0</v>
      </c>
      <c r="Q5" s="213" t="str">
        <f>IF('Indicator Date hidden'!R6="x","x",$Q$2-'Indicator Date hidden'!R6)</f>
        <v>x</v>
      </c>
      <c r="R5" s="213">
        <f>IF('Indicator Date hidden'!S6="x","x",$R$2-'Indicator Date hidden'!S6)</f>
        <v>0</v>
      </c>
      <c r="S5" s="213">
        <f>IF('Indicator Date hidden'!T6="x","x",$S$2-'Indicator Date hidden'!T6)</f>
        <v>0</v>
      </c>
      <c r="T5" s="213">
        <f>IF('Indicator Date hidden'!U6="x","x",$T$2-'Indicator Date hidden'!U6)</f>
        <v>0</v>
      </c>
      <c r="U5" s="213">
        <f>IF('Indicator Date hidden'!V6="x","x",$U$2-'Indicator Date hidden'!V6)</f>
        <v>0</v>
      </c>
      <c r="V5" s="213">
        <f>IF('Indicator Date hidden'!W6="x","x",$V$2-'Indicator Date hidden'!W6)</f>
        <v>0</v>
      </c>
      <c r="W5" s="213">
        <f>IF('Indicator Date hidden'!X6="x","x",$W$2-'Indicator Date hidden'!X6)</f>
        <v>2</v>
      </c>
      <c r="X5" s="213">
        <f>IF('Indicator Date hidden'!Y6="x","x",$X$2-'Indicator Date hidden'!Y6)</f>
        <v>4</v>
      </c>
      <c r="Y5" s="213">
        <f>IF('Indicator Date hidden'!Z6="x","x",$Y$2-'Indicator Date hidden'!Z6)</f>
        <v>0</v>
      </c>
      <c r="Z5" s="213">
        <f>IF('Indicator Date hidden'!AA6="x","x",$Z$2-'Indicator Date hidden'!AA6)</f>
        <v>0</v>
      </c>
      <c r="AA5" s="213">
        <f>IF('Indicator Date hidden'!AB6="x","x",$AA$2-'Indicator Date hidden'!AB6)</f>
        <v>0</v>
      </c>
      <c r="AB5" s="213">
        <f>IF('Indicator Date hidden'!AC6="x","x",$AB$2-'Indicator Date hidden'!AC6)</f>
        <v>0</v>
      </c>
      <c r="AC5" s="213">
        <f>IF('Indicator Date hidden'!AD6="x","x",$AC$2-'Indicator Date hidden'!AD6)</f>
        <v>0</v>
      </c>
      <c r="AD5" s="213">
        <f>IF('Indicator Date hidden'!AE6="x","x",$AD$2-'Indicator Date hidden'!AE6)</f>
        <v>0</v>
      </c>
      <c r="AE5" s="213">
        <f>IF('Indicator Date hidden'!AF6="x","x",$AE$2-'Indicator Date hidden'!AF6)</f>
        <v>0</v>
      </c>
      <c r="AF5" s="213" t="str">
        <f>IF('Indicator Date hidden'!AG6="x","x",$AF$2-'Indicator Date hidden'!AG6)</f>
        <v>x</v>
      </c>
      <c r="AG5" s="213">
        <f>IF('Indicator Date hidden'!AH6="x","x",$AG$2-'Indicator Date hidden'!AH6)</f>
        <v>0</v>
      </c>
      <c r="AH5" s="213">
        <f>IF('Indicator Date hidden'!AI6="x","x",$AH$2-'Indicator Date hidden'!AI6)</f>
        <v>0</v>
      </c>
      <c r="AI5" s="213">
        <f>IF('Indicator Date hidden'!AJ6="x","x",$AI$2-'Indicator Date hidden'!AJ6)</f>
        <v>0</v>
      </c>
      <c r="AJ5" s="213">
        <f>IF('Indicator Date hidden'!AK6="x","x",$AJ$2-'Indicator Date hidden'!AK6)</f>
        <v>1</v>
      </c>
      <c r="AK5" s="213">
        <f>IF('Indicator Date hidden'!AL6="x","x",$AK$2-'Indicator Date hidden'!AL6)</f>
        <v>1</v>
      </c>
      <c r="AL5" s="213">
        <f>IF('Indicator Date hidden'!AM6="x","x",$AL$2-'Indicator Date hidden'!AM6)</f>
        <v>0</v>
      </c>
      <c r="AM5" s="213">
        <f>IF('Indicator Date hidden'!AN6="x","x",$AM$2-'Indicator Date hidden'!AN6)</f>
        <v>0</v>
      </c>
      <c r="AN5" s="213">
        <f>IF('Indicator Date hidden'!AO6="x","x",$AN$2-'Indicator Date hidden'!AO6)</f>
        <v>0</v>
      </c>
      <c r="AO5" s="213">
        <f>IF('Indicator Date hidden'!AP6="x","x",$AO$2-'Indicator Date hidden'!AP6)</f>
        <v>0</v>
      </c>
      <c r="AP5" s="213">
        <f>IF('Indicator Date hidden'!AQ6="x","x",$AP$2-'Indicator Date hidden'!AQ6)</f>
        <v>0</v>
      </c>
      <c r="AQ5" s="213">
        <f>IF('Indicator Date hidden'!AR6="x","x",$AQ$2-'Indicator Date hidden'!AR6)</f>
        <v>4</v>
      </c>
      <c r="AR5" s="213">
        <f>IF('Indicator Date hidden'!AS6="x","x",$AR$2-'Indicator Date hidden'!AS6)</f>
        <v>0</v>
      </c>
      <c r="AS5" s="213">
        <f>IF('Indicator Date hidden'!AT6="x","x",$AS$2-'Indicator Date hidden'!AT6)</f>
        <v>0</v>
      </c>
      <c r="AT5" s="213">
        <f>IF('Indicator Date hidden'!AU6="x","x",$AT$2-'Indicator Date hidden'!AU6)</f>
        <v>0</v>
      </c>
      <c r="AU5" s="213">
        <f>IF('Indicator Date hidden'!AV6="x","x",$AU$2-'Indicator Date hidden'!AV6)</f>
        <v>8</v>
      </c>
      <c r="AV5" s="213">
        <f>IF('Indicator Date hidden'!AW6="x","x",$AV$2-'Indicator Date hidden'!AW6)</f>
        <v>0</v>
      </c>
      <c r="AW5" s="213">
        <f>IF('Indicator Date hidden'!AX6="x","x",$AW$2-'Indicator Date hidden'!AX6)</f>
        <v>0</v>
      </c>
      <c r="AX5" s="213">
        <f>IF('Indicator Date hidden'!AY6="x","x",$AX$2-'Indicator Date hidden'!AY6)</f>
        <v>0</v>
      </c>
      <c r="AY5" s="213">
        <f>IF('Indicator Date hidden'!AZ6="x","x",$AY$2-'Indicator Date hidden'!AZ6)</f>
        <v>0</v>
      </c>
      <c r="AZ5" s="213">
        <f>IF('Indicator Date hidden'!BA6="x","x",$AZ$2-'Indicator Date hidden'!BA6)</f>
        <v>0</v>
      </c>
      <c r="BA5">
        <f t="shared" si="0"/>
        <v>20</v>
      </c>
      <c r="BB5" s="21">
        <f t="shared" si="1"/>
        <v>0.40816326530612246</v>
      </c>
      <c r="BC5">
        <f t="shared" si="2"/>
        <v>6</v>
      </c>
      <c r="BD5" s="21">
        <f t="shared" si="3"/>
        <v>1.3838480414828314</v>
      </c>
      <c r="BE5" s="283">
        <f t="shared" si="4"/>
        <v>0</v>
      </c>
    </row>
    <row r="6" spans="1:57" x14ac:dyDescent="0.25">
      <c r="A6" t="s">
        <v>7237</v>
      </c>
      <c r="B6" s="213">
        <f>IF('Indicator Date hidden'!C7="x","x",$B$2-'Indicator Date hidden'!C7)</f>
        <v>0</v>
      </c>
      <c r="C6" s="213">
        <f>IF('Indicator Date hidden'!D7="x","x",$C$2-'Indicator Date hidden'!D7)</f>
        <v>0</v>
      </c>
      <c r="D6" s="213">
        <f>IF('Indicator Date hidden'!E7="x","x",$D$2-'Indicator Date hidden'!E7)</f>
        <v>0</v>
      </c>
      <c r="E6" s="213">
        <f>IF('Indicator Date hidden'!F7="x","x",$E$2-'Indicator Date hidden'!F7)</f>
        <v>0</v>
      </c>
      <c r="F6" s="213">
        <f>IF('Indicator Date hidden'!G7="x","x",$F$2-'Indicator Date hidden'!G7)</f>
        <v>0</v>
      </c>
      <c r="G6" s="213">
        <f>IF('Indicator Date hidden'!H7="x","x",$G$2-'Indicator Date hidden'!H7)</f>
        <v>0</v>
      </c>
      <c r="H6" s="213">
        <f>IF('Indicator Date hidden'!I7="x","x",$H$2-'Indicator Date hidden'!I7)</f>
        <v>0</v>
      </c>
      <c r="I6" s="213">
        <f>IF('Indicator Date hidden'!J7="x","x",$I$2-'Indicator Date hidden'!J7)</f>
        <v>0</v>
      </c>
      <c r="J6" s="213">
        <f>IF('Indicator Date hidden'!K7="x","x",$J$2-'Indicator Date hidden'!K7)</f>
        <v>0</v>
      </c>
      <c r="K6" s="213">
        <f>IF('Indicator Date hidden'!L7="x","x",$K$2-'Indicator Date hidden'!L7)</f>
        <v>0</v>
      </c>
      <c r="L6" s="213">
        <f>IF('Indicator Date hidden'!M7="x","x",$L$2-'Indicator Date hidden'!M7)</f>
        <v>0</v>
      </c>
      <c r="M6" s="213">
        <f>IF('Indicator Date hidden'!N7="x","x",$M$2-'Indicator Date hidden'!N7)</f>
        <v>0</v>
      </c>
      <c r="N6" s="213">
        <f>IF('Indicator Date hidden'!O7="x","x",$N$2-'Indicator Date hidden'!O7)</f>
        <v>0</v>
      </c>
      <c r="O6" s="213">
        <f>IF('Indicator Date hidden'!P7="x","x",$O$2-'Indicator Date hidden'!P7)</f>
        <v>0</v>
      </c>
      <c r="P6" s="213">
        <f>IF('Indicator Date hidden'!Q7="x","x",$P$2-'Indicator Date hidden'!Q7)</f>
        <v>0</v>
      </c>
      <c r="Q6" s="213" t="str">
        <f>IF('Indicator Date hidden'!R7="x","x",$Q$2-'Indicator Date hidden'!R7)</f>
        <v>x</v>
      </c>
      <c r="R6" s="213">
        <f>IF('Indicator Date hidden'!S7="x","x",$R$2-'Indicator Date hidden'!S7)</f>
        <v>0</v>
      </c>
      <c r="S6" s="213">
        <f>IF('Indicator Date hidden'!T7="x","x",$S$2-'Indicator Date hidden'!T7)</f>
        <v>0</v>
      </c>
      <c r="T6" s="213">
        <f>IF('Indicator Date hidden'!U7="x","x",$T$2-'Indicator Date hidden'!U7)</f>
        <v>0</v>
      </c>
      <c r="U6" s="213">
        <f>IF('Indicator Date hidden'!V7="x","x",$U$2-'Indicator Date hidden'!V7)</f>
        <v>0</v>
      </c>
      <c r="V6" s="213">
        <f>IF('Indicator Date hidden'!W7="x","x",$V$2-'Indicator Date hidden'!W7)</f>
        <v>0</v>
      </c>
      <c r="W6" s="213">
        <f>IF('Indicator Date hidden'!X7="x","x",$W$2-'Indicator Date hidden'!X7)</f>
        <v>7</v>
      </c>
      <c r="X6" s="213">
        <f>IF('Indicator Date hidden'!Y7="x","x",$X$2-'Indicator Date hidden'!Y7)</f>
        <v>5</v>
      </c>
      <c r="Y6" s="213">
        <f>IF('Indicator Date hidden'!Z7="x","x",$Y$2-'Indicator Date hidden'!Z7)</f>
        <v>0</v>
      </c>
      <c r="Z6" s="213">
        <f>IF('Indicator Date hidden'!AA7="x","x",$Z$2-'Indicator Date hidden'!AA7)</f>
        <v>0</v>
      </c>
      <c r="AA6" s="213">
        <f>IF('Indicator Date hidden'!AB7="x","x",$AA$2-'Indicator Date hidden'!AB7)</f>
        <v>0</v>
      </c>
      <c r="AB6" s="213">
        <f>IF('Indicator Date hidden'!AC7="x","x",$AB$2-'Indicator Date hidden'!AC7)</f>
        <v>0</v>
      </c>
      <c r="AC6" s="213">
        <f>IF('Indicator Date hidden'!AD7="x","x",$AC$2-'Indicator Date hidden'!AD7)</f>
        <v>0</v>
      </c>
      <c r="AD6" s="213">
        <f>IF('Indicator Date hidden'!AE7="x","x",$AD$2-'Indicator Date hidden'!AE7)</f>
        <v>0</v>
      </c>
      <c r="AE6" s="213" t="str">
        <f>IF('Indicator Date hidden'!AF7="x","x",$AE$2-'Indicator Date hidden'!AF7)</f>
        <v>x</v>
      </c>
      <c r="AF6" s="213">
        <f>IF('Indicator Date hidden'!AG7="x","x",$AF$2-'Indicator Date hidden'!AG7)</f>
        <v>5</v>
      </c>
      <c r="AG6" s="213">
        <f>IF('Indicator Date hidden'!AH7="x","x",$AG$2-'Indicator Date hidden'!AH7)</f>
        <v>0</v>
      </c>
      <c r="AH6" s="213">
        <f>IF('Indicator Date hidden'!AI7="x","x",$AH$2-'Indicator Date hidden'!AI7)</f>
        <v>0</v>
      </c>
      <c r="AI6" s="213">
        <f>IF('Indicator Date hidden'!AJ7="x","x",$AI$2-'Indicator Date hidden'!AJ7)</f>
        <v>0</v>
      </c>
      <c r="AJ6" s="213" t="str">
        <f>IF('Indicator Date hidden'!AK7="x","x",$AJ$2-'Indicator Date hidden'!AK7)</f>
        <v>x</v>
      </c>
      <c r="AK6" s="213">
        <f>IF('Indicator Date hidden'!AL7="x","x",$AK$2-'Indicator Date hidden'!AL7)</f>
        <v>1</v>
      </c>
      <c r="AL6" s="213">
        <f>IF('Indicator Date hidden'!AM7="x","x",$AL$2-'Indicator Date hidden'!AM7)</f>
        <v>0</v>
      </c>
      <c r="AM6" s="213">
        <f>IF('Indicator Date hidden'!AN7="x","x",$AM$2-'Indicator Date hidden'!AN7)</f>
        <v>0</v>
      </c>
      <c r="AN6" s="213">
        <f>IF('Indicator Date hidden'!AO7="x","x",$AN$2-'Indicator Date hidden'!AO7)</f>
        <v>0</v>
      </c>
      <c r="AO6" s="213">
        <f>IF('Indicator Date hidden'!AP7="x","x",$AO$2-'Indicator Date hidden'!AP7)</f>
        <v>1</v>
      </c>
      <c r="AP6" s="213">
        <f>IF('Indicator Date hidden'!AQ7="x","x",$AP$2-'Indicator Date hidden'!AQ7)</f>
        <v>1</v>
      </c>
      <c r="AQ6" s="213">
        <f>IF('Indicator Date hidden'!AR7="x","x",$AQ$2-'Indicator Date hidden'!AR7)</f>
        <v>8</v>
      </c>
      <c r="AR6" s="213">
        <f>IF('Indicator Date hidden'!AS7="x","x",$AR$2-'Indicator Date hidden'!AS7)</f>
        <v>0</v>
      </c>
      <c r="AS6" s="213">
        <f>IF('Indicator Date hidden'!AT7="x","x",$AS$2-'Indicator Date hidden'!AT7)</f>
        <v>0</v>
      </c>
      <c r="AT6" s="213">
        <f>IF('Indicator Date hidden'!AU7="x","x",$AT$2-'Indicator Date hidden'!AU7)</f>
        <v>0</v>
      </c>
      <c r="AU6" s="213">
        <f>IF('Indicator Date hidden'!AV7="x","x",$AU$2-'Indicator Date hidden'!AV7)</f>
        <v>1</v>
      </c>
      <c r="AV6" s="213">
        <f>IF('Indicator Date hidden'!AW7="x","x",$AV$2-'Indicator Date hidden'!AW7)</f>
        <v>0</v>
      </c>
      <c r="AW6" s="213">
        <f>IF('Indicator Date hidden'!AX7="x","x",$AW$2-'Indicator Date hidden'!AX7)</f>
        <v>0</v>
      </c>
      <c r="AX6" s="213">
        <f>IF('Indicator Date hidden'!AY7="x","x",$AX$2-'Indicator Date hidden'!AY7)</f>
        <v>0</v>
      </c>
      <c r="AY6" s="213">
        <f>IF('Indicator Date hidden'!AZ7="x","x",$AY$2-'Indicator Date hidden'!AZ7)</f>
        <v>0</v>
      </c>
      <c r="AZ6" s="213">
        <f>IF('Indicator Date hidden'!BA7="x","x",$AZ$2-'Indicator Date hidden'!BA7)</f>
        <v>0</v>
      </c>
      <c r="BA6">
        <f t="shared" si="0"/>
        <v>29</v>
      </c>
      <c r="BB6" s="21">
        <f t="shared" si="1"/>
        <v>0.60416666666666663</v>
      </c>
      <c r="BC6">
        <f t="shared" si="2"/>
        <v>8</v>
      </c>
      <c r="BD6" s="21">
        <f t="shared" si="3"/>
        <v>1.7646952443851476</v>
      </c>
      <c r="BE6" s="283">
        <f t="shared" si="4"/>
        <v>0</v>
      </c>
    </row>
    <row r="7" spans="1:57" x14ac:dyDescent="0.25">
      <c r="A7" t="s">
        <v>7246</v>
      </c>
      <c r="B7" s="213">
        <f>IF('Indicator Date hidden'!C8="x","x",$B$2-'Indicator Date hidden'!C8)</f>
        <v>0</v>
      </c>
      <c r="C7" s="213">
        <f>IF('Indicator Date hidden'!D8="x","x",$C$2-'Indicator Date hidden'!D8)</f>
        <v>0</v>
      </c>
      <c r="D7" s="213">
        <f>IF('Indicator Date hidden'!E8="x","x",$D$2-'Indicator Date hidden'!E8)</f>
        <v>0</v>
      </c>
      <c r="E7" s="213">
        <f>IF('Indicator Date hidden'!F8="x","x",$E$2-'Indicator Date hidden'!F8)</f>
        <v>0</v>
      </c>
      <c r="F7" s="213">
        <f>IF('Indicator Date hidden'!G8="x","x",$F$2-'Indicator Date hidden'!G8)</f>
        <v>0</v>
      </c>
      <c r="G7" s="213">
        <f>IF('Indicator Date hidden'!H8="x","x",$G$2-'Indicator Date hidden'!H8)</f>
        <v>0</v>
      </c>
      <c r="H7" s="213">
        <f>IF('Indicator Date hidden'!I8="x","x",$H$2-'Indicator Date hidden'!I8)</f>
        <v>0</v>
      </c>
      <c r="I7" s="213">
        <f>IF('Indicator Date hidden'!J8="x","x",$I$2-'Indicator Date hidden'!J8)</f>
        <v>0</v>
      </c>
      <c r="J7" s="213">
        <f>IF('Indicator Date hidden'!K8="x","x",$J$2-'Indicator Date hidden'!K8)</f>
        <v>0</v>
      </c>
      <c r="K7" s="213">
        <f>IF('Indicator Date hidden'!L8="x","x",$K$2-'Indicator Date hidden'!L8)</f>
        <v>0</v>
      </c>
      <c r="L7" s="213">
        <f>IF('Indicator Date hidden'!M8="x","x",$L$2-'Indicator Date hidden'!M8)</f>
        <v>0</v>
      </c>
      <c r="M7" s="213">
        <f>IF('Indicator Date hidden'!N8="x","x",$M$2-'Indicator Date hidden'!N8)</f>
        <v>0</v>
      </c>
      <c r="N7" s="213">
        <f>IF('Indicator Date hidden'!O8="x","x",$N$2-'Indicator Date hidden'!O8)</f>
        <v>0</v>
      </c>
      <c r="O7" s="213">
        <f>IF('Indicator Date hidden'!P8="x","x",$O$2-'Indicator Date hidden'!P8)</f>
        <v>0</v>
      </c>
      <c r="P7" s="213">
        <f>IF('Indicator Date hidden'!Q8="x","x",$P$2-'Indicator Date hidden'!Q8)</f>
        <v>0</v>
      </c>
      <c r="Q7" s="213" t="str">
        <f>IF('Indicator Date hidden'!R8="x","x",$Q$2-'Indicator Date hidden'!R8)</f>
        <v>x</v>
      </c>
      <c r="R7" s="213">
        <f>IF('Indicator Date hidden'!S8="x","x",$R$2-'Indicator Date hidden'!S8)</f>
        <v>0</v>
      </c>
      <c r="S7" s="213">
        <f>IF('Indicator Date hidden'!T8="x","x",$S$2-'Indicator Date hidden'!T8)</f>
        <v>0</v>
      </c>
      <c r="T7" s="213">
        <f>IF('Indicator Date hidden'!U8="x","x",$T$2-'Indicator Date hidden'!U8)</f>
        <v>0</v>
      </c>
      <c r="U7" s="213">
        <f>IF('Indicator Date hidden'!V8="x","x",$U$2-'Indicator Date hidden'!V8)</f>
        <v>0</v>
      </c>
      <c r="V7" s="213">
        <f>IF('Indicator Date hidden'!W8="x","x",$V$2-'Indicator Date hidden'!W8)</f>
        <v>0</v>
      </c>
      <c r="W7" s="213" t="str">
        <f>IF('Indicator Date hidden'!X8="x","x",$W$2-'Indicator Date hidden'!X8)</f>
        <v>x</v>
      </c>
      <c r="X7" s="213" t="str">
        <f>IF('Indicator Date hidden'!Y8="x","x",$X$2-'Indicator Date hidden'!Y8)</f>
        <v>x</v>
      </c>
      <c r="Y7" s="213">
        <f>IF('Indicator Date hidden'!Z8="x","x",$Y$2-'Indicator Date hidden'!Z8)</f>
        <v>0</v>
      </c>
      <c r="Z7" s="213">
        <f>IF('Indicator Date hidden'!AA8="x","x",$Z$2-'Indicator Date hidden'!AA8)</f>
        <v>0</v>
      </c>
      <c r="AA7" s="213" t="str">
        <f>IF('Indicator Date hidden'!AB8="x","x",$AA$2-'Indicator Date hidden'!AB8)</f>
        <v>x</v>
      </c>
      <c r="AB7" s="213">
        <f>IF('Indicator Date hidden'!AC8="x","x",$AB$2-'Indicator Date hidden'!AC8)</f>
        <v>0</v>
      </c>
      <c r="AC7" s="213">
        <f>IF('Indicator Date hidden'!AD8="x","x",$AC$2-'Indicator Date hidden'!AD8)</f>
        <v>0</v>
      </c>
      <c r="AD7" s="213" t="str">
        <f>IF('Indicator Date hidden'!AE8="x","x",$AD$2-'Indicator Date hidden'!AE8)</f>
        <v>x</v>
      </c>
      <c r="AE7" s="213" t="str">
        <f>IF('Indicator Date hidden'!AF8="x","x",$AE$2-'Indicator Date hidden'!AF8)</f>
        <v>x</v>
      </c>
      <c r="AF7" s="213" t="str">
        <f>IF('Indicator Date hidden'!AG8="x","x",$AF$2-'Indicator Date hidden'!AG8)</f>
        <v>x</v>
      </c>
      <c r="AG7" s="213">
        <f>IF('Indicator Date hidden'!AH8="x","x",$AG$2-'Indicator Date hidden'!AH8)</f>
        <v>0</v>
      </c>
      <c r="AH7" s="213">
        <f>IF('Indicator Date hidden'!AI8="x","x",$AH$2-'Indicator Date hidden'!AI8)</f>
        <v>0</v>
      </c>
      <c r="AI7" s="213">
        <f>IF('Indicator Date hidden'!AJ8="x","x",$AI$2-'Indicator Date hidden'!AJ8)</f>
        <v>0</v>
      </c>
      <c r="AJ7" s="213" t="str">
        <f>IF('Indicator Date hidden'!AK8="x","x",$AJ$2-'Indicator Date hidden'!AK8)</f>
        <v>x</v>
      </c>
      <c r="AK7" s="213">
        <f>IF('Indicator Date hidden'!AL8="x","x",$AK$2-'Indicator Date hidden'!AL8)</f>
        <v>1</v>
      </c>
      <c r="AL7" s="213">
        <f>IF('Indicator Date hidden'!AM8="x","x",$AL$2-'Indicator Date hidden'!AM8)</f>
        <v>0</v>
      </c>
      <c r="AM7" s="213">
        <f>IF('Indicator Date hidden'!AN8="x","x",$AM$2-'Indicator Date hidden'!AN8)</f>
        <v>0</v>
      </c>
      <c r="AN7" s="213">
        <f>IF('Indicator Date hidden'!AO8="x","x",$AN$2-'Indicator Date hidden'!AO8)</f>
        <v>0</v>
      </c>
      <c r="AO7" s="213">
        <f>IF('Indicator Date hidden'!AP8="x","x",$AO$2-'Indicator Date hidden'!AP8)</f>
        <v>0</v>
      </c>
      <c r="AP7" s="213" t="str">
        <f>IF('Indicator Date hidden'!AQ8="x","x",$AP$2-'Indicator Date hidden'!AQ8)</f>
        <v>x</v>
      </c>
      <c r="AQ7" s="213">
        <f>IF('Indicator Date hidden'!AR8="x","x",$AQ$2-'Indicator Date hidden'!AR8)</f>
        <v>6</v>
      </c>
      <c r="AR7" s="213">
        <f>IF('Indicator Date hidden'!AS8="x","x",$AR$2-'Indicator Date hidden'!AS8)</f>
        <v>0</v>
      </c>
      <c r="AS7" s="213" t="str">
        <f>IF('Indicator Date hidden'!AT8="x","x",$AS$2-'Indicator Date hidden'!AT8)</f>
        <v>x</v>
      </c>
      <c r="AT7" s="213">
        <f>IF('Indicator Date hidden'!AU8="x","x",$AT$2-'Indicator Date hidden'!AU8)</f>
        <v>0</v>
      </c>
      <c r="AU7" s="213">
        <f>IF('Indicator Date hidden'!AV8="x","x",$AU$2-'Indicator Date hidden'!AV8)</f>
        <v>1</v>
      </c>
      <c r="AV7" s="213">
        <f>IF('Indicator Date hidden'!AW8="x","x",$AV$2-'Indicator Date hidden'!AW8)</f>
        <v>0</v>
      </c>
      <c r="AW7" s="213">
        <f>IF('Indicator Date hidden'!AX8="x","x",$AW$2-'Indicator Date hidden'!AX8)</f>
        <v>0</v>
      </c>
      <c r="AX7" s="213">
        <f>IF('Indicator Date hidden'!AY8="x","x",$AX$2-'Indicator Date hidden'!AY8)</f>
        <v>0</v>
      </c>
      <c r="AY7" s="213">
        <f>IF('Indicator Date hidden'!AZ8="x","x",$AY$2-'Indicator Date hidden'!AZ8)</f>
        <v>4</v>
      </c>
      <c r="AZ7" s="213">
        <f>IF('Indicator Date hidden'!BA8="x","x",$AZ$2-'Indicator Date hidden'!BA8)</f>
        <v>0</v>
      </c>
      <c r="BA7">
        <f t="shared" si="0"/>
        <v>12</v>
      </c>
      <c r="BB7" s="21">
        <f t="shared" si="1"/>
        <v>0.29268292682926828</v>
      </c>
      <c r="BC7">
        <f t="shared" si="2"/>
        <v>4</v>
      </c>
      <c r="BD7" s="21">
        <f t="shared" si="3"/>
        <v>1.1096890893733977</v>
      </c>
      <c r="BE7" s="283">
        <f t="shared" si="4"/>
        <v>0</v>
      </c>
    </row>
    <row r="8" spans="1:57" x14ac:dyDescent="0.25">
      <c r="A8" t="s">
        <v>7243</v>
      </c>
      <c r="B8" s="213">
        <f>IF('Indicator Date hidden'!C9="x","x",$B$2-'Indicator Date hidden'!C9)</f>
        <v>0</v>
      </c>
      <c r="C8" s="213">
        <f>IF('Indicator Date hidden'!D9="x","x",$C$2-'Indicator Date hidden'!D9)</f>
        <v>0</v>
      </c>
      <c r="D8" s="213">
        <f>IF('Indicator Date hidden'!E9="x","x",$D$2-'Indicator Date hidden'!E9)</f>
        <v>0</v>
      </c>
      <c r="E8" s="213">
        <f>IF('Indicator Date hidden'!F9="x","x",$E$2-'Indicator Date hidden'!F9)</f>
        <v>0</v>
      </c>
      <c r="F8" s="213">
        <f>IF('Indicator Date hidden'!G9="x","x",$F$2-'Indicator Date hidden'!G9)</f>
        <v>0</v>
      </c>
      <c r="G8" s="213">
        <f>IF('Indicator Date hidden'!H9="x","x",$G$2-'Indicator Date hidden'!H9)</f>
        <v>0</v>
      </c>
      <c r="H8" s="213">
        <f>IF('Indicator Date hidden'!I9="x","x",$H$2-'Indicator Date hidden'!I9)</f>
        <v>0</v>
      </c>
      <c r="I8" s="213">
        <f>IF('Indicator Date hidden'!J9="x","x",$I$2-'Indicator Date hidden'!J9)</f>
        <v>0</v>
      </c>
      <c r="J8" s="213">
        <f>IF('Indicator Date hidden'!K9="x","x",$J$2-'Indicator Date hidden'!K9)</f>
        <v>0</v>
      </c>
      <c r="K8" s="213">
        <f>IF('Indicator Date hidden'!L9="x","x",$K$2-'Indicator Date hidden'!L9)</f>
        <v>0</v>
      </c>
      <c r="L8" s="213">
        <f>IF('Indicator Date hidden'!M9="x","x",$L$2-'Indicator Date hidden'!M9)</f>
        <v>0</v>
      </c>
      <c r="M8" s="213">
        <f>IF('Indicator Date hidden'!N9="x","x",$M$2-'Indicator Date hidden'!N9)</f>
        <v>0</v>
      </c>
      <c r="N8" s="213">
        <f>IF('Indicator Date hidden'!O9="x","x",$N$2-'Indicator Date hidden'!O9)</f>
        <v>0</v>
      </c>
      <c r="O8" s="213">
        <f>IF('Indicator Date hidden'!P9="x","x",$O$2-'Indicator Date hidden'!P9)</f>
        <v>0</v>
      </c>
      <c r="P8" s="213">
        <f>IF('Indicator Date hidden'!Q9="x","x",$P$2-'Indicator Date hidden'!Q9)</f>
        <v>0</v>
      </c>
      <c r="Q8" s="213">
        <f>IF('Indicator Date hidden'!R9="x","x",$Q$2-'Indicator Date hidden'!R9)</f>
        <v>9</v>
      </c>
      <c r="R8" s="213">
        <f>IF('Indicator Date hidden'!S9="x","x",$R$2-'Indicator Date hidden'!S9)</f>
        <v>0</v>
      </c>
      <c r="S8" s="213">
        <f>IF('Indicator Date hidden'!T9="x","x",$S$2-'Indicator Date hidden'!T9)</f>
        <v>0</v>
      </c>
      <c r="T8" s="213">
        <f>IF('Indicator Date hidden'!U9="x","x",$T$2-'Indicator Date hidden'!U9)</f>
        <v>0</v>
      </c>
      <c r="U8" s="213">
        <f>IF('Indicator Date hidden'!V9="x","x",$U$2-'Indicator Date hidden'!V9)</f>
        <v>0</v>
      </c>
      <c r="V8" s="213">
        <f>IF('Indicator Date hidden'!W9="x","x",$V$2-'Indicator Date hidden'!W9)</f>
        <v>0</v>
      </c>
      <c r="W8" s="213">
        <f>IF('Indicator Date hidden'!X9="x","x",$W$2-'Indicator Date hidden'!X9)</f>
        <v>9</v>
      </c>
      <c r="X8" s="213">
        <f>IF('Indicator Date hidden'!Y9="x","x",$X$2-'Indicator Date hidden'!Y9)</f>
        <v>1</v>
      </c>
      <c r="Y8" s="213">
        <f>IF('Indicator Date hidden'!Z9="x","x",$Y$2-'Indicator Date hidden'!Z9)</f>
        <v>0</v>
      </c>
      <c r="Z8" s="213">
        <f>IF('Indicator Date hidden'!AA9="x","x",$Z$2-'Indicator Date hidden'!AA9)</f>
        <v>0</v>
      </c>
      <c r="AA8" s="213">
        <f>IF('Indicator Date hidden'!AB9="x","x",$AA$2-'Indicator Date hidden'!AB9)</f>
        <v>0</v>
      </c>
      <c r="AB8" s="213">
        <f>IF('Indicator Date hidden'!AC9="x","x",$AB$2-'Indicator Date hidden'!AC9)</f>
        <v>0</v>
      </c>
      <c r="AC8" s="213">
        <f>IF('Indicator Date hidden'!AD9="x","x",$AC$2-'Indicator Date hidden'!AD9)</f>
        <v>0</v>
      </c>
      <c r="AD8" s="213" t="str">
        <f>IF('Indicator Date hidden'!AE9="x","x",$AD$2-'Indicator Date hidden'!AE9)</f>
        <v>x</v>
      </c>
      <c r="AE8" s="213">
        <f>IF('Indicator Date hidden'!AF9="x","x",$AE$2-'Indicator Date hidden'!AF9)</f>
        <v>0</v>
      </c>
      <c r="AF8" s="213">
        <f>IF('Indicator Date hidden'!AG9="x","x",$AF$2-'Indicator Date hidden'!AG9)</f>
        <v>0</v>
      </c>
      <c r="AG8" s="213">
        <f>IF('Indicator Date hidden'!AH9="x","x",$AG$2-'Indicator Date hidden'!AH9)</f>
        <v>0</v>
      </c>
      <c r="AH8" s="213">
        <f>IF('Indicator Date hidden'!AI9="x","x",$AH$2-'Indicator Date hidden'!AI9)</f>
        <v>0</v>
      </c>
      <c r="AI8" s="213">
        <f>IF('Indicator Date hidden'!AJ9="x","x",$AI$2-'Indicator Date hidden'!AJ9)</f>
        <v>0</v>
      </c>
      <c r="AJ8" s="213" t="str">
        <f>IF('Indicator Date hidden'!AK9="x","x",$AJ$2-'Indicator Date hidden'!AK9)</f>
        <v>x</v>
      </c>
      <c r="AK8" s="213">
        <f>IF('Indicator Date hidden'!AL9="x","x",$AK$2-'Indicator Date hidden'!AL9)</f>
        <v>1</v>
      </c>
      <c r="AL8" s="213">
        <f>IF('Indicator Date hidden'!AM9="x","x",$AL$2-'Indicator Date hidden'!AM9)</f>
        <v>0</v>
      </c>
      <c r="AM8" s="213">
        <f>IF('Indicator Date hidden'!AN9="x","x",$AM$2-'Indicator Date hidden'!AN9)</f>
        <v>0</v>
      </c>
      <c r="AN8" s="213">
        <f>IF('Indicator Date hidden'!AO9="x","x",$AN$2-'Indicator Date hidden'!AO9)</f>
        <v>0</v>
      </c>
      <c r="AO8" s="213" t="str">
        <f>IF('Indicator Date hidden'!AP9="x","x",$AO$2-'Indicator Date hidden'!AP9)</f>
        <v>x</v>
      </c>
      <c r="AP8" s="213" t="str">
        <f>IF('Indicator Date hidden'!AQ9="x","x",$AP$2-'Indicator Date hidden'!AQ9)</f>
        <v>x</v>
      </c>
      <c r="AQ8" s="213">
        <f>IF('Indicator Date hidden'!AR9="x","x",$AQ$2-'Indicator Date hidden'!AR9)</f>
        <v>0</v>
      </c>
      <c r="AR8" s="213">
        <f>IF('Indicator Date hidden'!AS9="x","x",$AR$2-'Indicator Date hidden'!AS9)</f>
        <v>0</v>
      </c>
      <c r="AS8" s="213">
        <f>IF('Indicator Date hidden'!AT9="x","x",$AS$2-'Indicator Date hidden'!AT9)</f>
        <v>0</v>
      </c>
      <c r="AT8" s="213">
        <f>IF('Indicator Date hidden'!AU9="x","x",$AT$2-'Indicator Date hidden'!AU9)</f>
        <v>0</v>
      </c>
      <c r="AU8" s="213">
        <f>IF('Indicator Date hidden'!AV9="x","x",$AU$2-'Indicator Date hidden'!AV9)</f>
        <v>1</v>
      </c>
      <c r="AV8" s="213">
        <f>IF('Indicator Date hidden'!AW9="x","x",$AV$2-'Indicator Date hidden'!AW9)</f>
        <v>0</v>
      </c>
      <c r="AW8" s="213">
        <f>IF('Indicator Date hidden'!AX9="x","x",$AW$2-'Indicator Date hidden'!AX9)</f>
        <v>0</v>
      </c>
      <c r="AX8" s="213">
        <f>IF('Indicator Date hidden'!AY9="x","x",$AX$2-'Indicator Date hidden'!AY9)</f>
        <v>0</v>
      </c>
      <c r="AY8" s="213">
        <f>IF('Indicator Date hidden'!AZ9="x","x",$AY$2-'Indicator Date hidden'!AZ9)</f>
        <v>0</v>
      </c>
      <c r="AZ8" s="213">
        <f>IF('Indicator Date hidden'!BA9="x","x",$AZ$2-'Indicator Date hidden'!BA9)</f>
        <v>0</v>
      </c>
      <c r="BA8">
        <f t="shared" si="0"/>
        <v>21</v>
      </c>
      <c r="BB8" s="21">
        <f t="shared" si="1"/>
        <v>0.44680851063829785</v>
      </c>
      <c r="BC8">
        <f t="shared" si="2"/>
        <v>5</v>
      </c>
      <c r="BD8" s="21">
        <f t="shared" si="3"/>
        <v>1.8196154683596</v>
      </c>
      <c r="BE8" s="283">
        <f t="shared" si="4"/>
        <v>0</v>
      </c>
    </row>
    <row r="9" spans="1:57" x14ac:dyDescent="0.25">
      <c r="A9" t="s">
        <v>7244</v>
      </c>
      <c r="B9" s="213">
        <f>IF('Indicator Date hidden'!C10="x","x",$B$2-'Indicator Date hidden'!C10)</f>
        <v>0</v>
      </c>
      <c r="C9" s="213">
        <f>IF('Indicator Date hidden'!D10="x","x",$C$2-'Indicator Date hidden'!D10)</f>
        <v>0</v>
      </c>
      <c r="D9" s="213">
        <f>IF('Indicator Date hidden'!E10="x","x",$D$2-'Indicator Date hidden'!E10)</f>
        <v>0</v>
      </c>
      <c r="E9" s="213">
        <f>IF('Indicator Date hidden'!F10="x","x",$E$2-'Indicator Date hidden'!F10)</f>
        <v>0</v>
      </c>
      <c r="F9" s="213">
        <f>IF('Indicator Date hidden'!G10="x","x",$F$2-'Indicator Date hidden'!G10)</f>
        <v>0</v>
      </c>
      <c r="G9" s="213">
        <f>IF('Indicator Date hidden'!H10="x","x",$G$2-'Indicator Date hidden'!H10)</f>
        <v>0</v>
      </c>
      <c r="H9" s="213">
        <f>IF('Indicator Date hidden'!I10="x","x",$H$2-'Indicator Date hidden'!I10)</f>
        <v>0</v>
      </c>
      <c r="I9" s="213">
        <f>IF('Indicator Date hidden'!J10="x","x",$I$2-'Indicator Date hidden'!J10)</f>
        <v>0</v>
      </c>
      <c r="J9" s="213">
        <f>IF('Indicator Date hidden'!K10="x","x",$J$2-'Indicator Date hidden'!K10)</f>
        <v>0</v>
      </c>
      <c r="K9" s="213">
        <f>IF('Indicator Date hidden'!L10="x","x",$K$2-'Indicator Date hidden'!L10)</f>
        <v>0</v>
      </c>
      <c r="L9" s="213">
        <f>IF('Indicator Date hidden'!M10="x","x",$L$2-'Indicator Date hidden'!M10)</f>
        <v>0</v>
      </c>
      <c r="M9" s="213">
        <f>IF('Indicator Date hidden'!N10="x","x",$M$2-'Indicator Date hidden'!N10)</f>
        <v>0</v>
      </c>
      <c r="N9" s="213">
        <f>IF('Indicator Date hidden'!O10="x","x",$N$2-'Indicator Date hidden'!O10)</f>
        <v>0</v>
      </c>
      <c r="O9" s="213">
        <f>IF('Indicator Date hidden'!P10="x","x",$O$2-'Indicator Date hidden'!P10)</f>
        <v>0</v>
      </c>
      <c r="P9" s="213">
        <f>IF('Indicator Date hidden'!Q10="x","x",$P$2-'Indicator Date hidden'!Q10)</f>
        <v>0</v>
      </c>
      <c r="Q9" s="213">
        <f>IF('Indicator Date hidden'!R10="x","x",$Q$2-'Indicator Date hidden'!R10)</f>
        <v>4</v>
      </c>
      <c r="R9" s="213">
        <f>IF('Indicator Date hidden'!S10="x","x",$R$2-'Indicator Date hidden'!S10)</f>
        <v>0</v>
      </c>
      <c r="S9" s="213">
        <f>IF('Indicator Date hidden'!T10="x","x",$S$2-'Indicator Date hidden'!T10)</f>
        <v>0</v>
      </c>
      <c r="T9" s="213">
        <f>IF('Indicator Date hidden'!U10="x","x",$T$2-'Indicator Date hidden'!U10)</f>
        <v>0</v>
      </c>
      <c r="U9" s="213">
        <f>IF('Indicator Date hidden'!V10="x","x",$U$2-'Indicator Date hidden'!V10)</f>
        <v>0</v>
      </c>
      <c r="V9" s="213">
        <f>IF('Indicator Date hidden'!W10="x","x",$V$2-'Indicator Date hidden'!W10)</f>
        <v>0</v>
      </c>
      <c r="W9" s="213">
        <f>IF('Indicator Date hidden'!X10="x","x",$W$2-'Indicator Date hidden'!X10)</f>
        <v>4</v>
      </c>
      <c r="X9" s="213">
        <f>IF('Indicator Date hidden'!Y10="x","x",$X$2-'Indicator Date hidden'!Y10)</f>
        <v>1</v>
      </c>
      <c r="Y9" s="213">
        <f>IF('Indicator Date hidden'!Z10="x","x",$Y$2-'Indicator Date hidden'!Z10)</f>
        <v>0</v>
      </c>
      <c r="Z9" s="213">
        <f>IF('Indicator Date hidden'!AA10="x","x",$Z$2-'Indicator Date hidden'!AA10)</f>
        <v>0</v>
      </c>
      <c r="AA9" s="213">
        <f>IF('Indicator Date hidden'!AB10="x","x",$AA$2-'Indicator Date hidden'!AB10)</f>
        <v>0</v>
      </c>
      <c r="AB9" s="213">
        <f>IF('Indicator Date hidden'!AC10="x","x",$AB$2-'Indicator Date hidden'!AC10)</f>
        <v>0</v>
      </c>
      <c r="AC9" s="213">
        <f>IF('Indicator Date hidden'!AD10="x","x",$AC$2-'Indicator Date hidden'!AD10)</f>
        <v>0</v>
      </c>
      <c r="AD9" s="213" t="str">
        <f>IF('Indicator Date hidden'!AE10="x","x",$AD$2-'Indicator Date hidden'!AE10)</f>
        <v>x</v>
      </c>
      <c r="AE9" s="213">
        <f>IF('Indicator Date hidden'!AF10="x","x",$AE$2-'Indicator Date hidden'!AF10)</f>
        <v>0</v>
      </c>
      <c r="AF9" s="213">
        <f>IF('Indicator Date hidden'!AG10="x","x",$AF$2-'Indicator Date hidden'!AG10)</f>
        <v>0</v>
      </c>
      <c r="AG9" s="213">
        <f>IF('Indicator Date hidden'!AH10="x","x",$AG$2-'Indicator Date hidden'!AH10)</f>
        <v>0</v>
      </c>
      <c r="AH9" s="213">
        <f>IF('Indicator Date hidden'!AI10="x","x",$AH$2-'Indicator Date hidden'!AI10)</f>
        <v>0</v>
      </c>
      <c r="AI9" s="213">
        <f>IF('Indicator Date hidden'!AJ10="x","x",$AI$2-'Indicator Date hidden'!AJ10)</f>
        <v>0</v>
      </c>
      <c r="AJ9" s="213">
        <f>IF('Indicator Date hidden'!AK10="x","x",$AJ$2-'Indicator Date hidden'!AK10)</f>
        <v>1</v>
      </c>
      <c r="AK9" s="213">
        <f>IF('Indicator Date hidden'!AL10="x","x",$AK$2-'Indicator Date hidden'!AL10)</f>
        <v>1</v>
      </c>
      <c r="AL9" s="213">
        <f>IF('Indicator Date hidden'!AM10="x","x",$AL$2-'Indicator Date hidden'!AM10)</f>
        <v>0</v>
      </c>
      <c r="AM9" s="213">
        <f>IF('Indicator Date hidden'!AN10="x","x",$AM$2-'Indicator Date hidden'!AN10)</f>
        <v>0</v>
      </c>
      <c r="AN9" s="213">
        <f>IF('Indicator Date hidden'!AO10="x","x",$AN$2-'Indicator Date hidden'!AO10)</f>
        <v>0</v>
      </c>
      <c r="AO9" s="213">
        <f>IF('Indicator Date hidden'!AP10="x","x",$AO$2-'Indicator Date hidden'!AP10)</f>
        <v>0</v>
      </c>
      <c r="AP9" s="213">
        <f>IF('Indicator Date hidden'!AQ10="x","x",$AP$2-'Indicator Date hidden'!AQ10)</f>
        <v>0</v>
      </c>
      <c r="AQ9" s="213">
        <f>IF('Indicator Date hidden'!AR10="x","x",$AQ$2-'Indicator Date hidden'!AR10)</f>
        <v>4</v>
      </c>
      <c r="AR9" s="213">
        <f>IF('Indicator Date hidden'!AS10="x","x",$AR$2-'Indicator Date hidden'!AS10)</f>
        <v>0</v>
      </c>
      <c r="AS9" s="213">
        <f>IF('Indicator Date hidden'!AT10="x","x",$AS$2-'Indicator Date hidden'!AT10)</f>
        <v>0</v>
      </c>
      <c r="AT9" s="213">
        <f>IF('Indicator Date hidden'!AU10="x","x",$AT$2-'Indicator Date hidden'!AU10)</f>
        <v>0</v>
      </c>
      <c r="AU9" s="213">
        <f>IF('Indicator Date hidden'!AV10="x","x",$AU$2-'Indicator Date hidden'!AV10)</f>
        <v>3</v>
      </c>
      <c r="AV9" s="213">
        <f>IF('Indicator Date hidden'!AW10="x","x",$AV$2-'Indicator Date hidden'!AW10)</f>
        <v>0</v>
      </c>
      <c r="AW9" s="213">
        <f>IF('Indicator Date hidden'!AX10="x","x",$AW$2-'Indicator Date hidden'!AX10)</f>
        <v>0</v>
      </c>
      <c r="AX9" s="213">
        <f>IF('Indicator Date hidden'!AY10="x","x",$AX$2-'Indicator Date hidden'!AY10)</f>
        <v>0</v>
      </c>
      <c r="AY9" s="213">
        <f>IF('Indicator Date hidden'!AZ10="x","x",$AY$2-'Indicator Date hidden'!AZ10)</f>
        <v>0</v>
      </c>
      <c r="AZ9" s="213">
        <f>IF('Indicator Date hidden'!BA10="x","x",$AZ$2-'Indicator Date hidden'!BA10)</f>
        <v>0</v>
      </c>
      <c r="BA9">
        <f t="shared" si="0"/>
        <v>18</v>
      </c>
      <c r="BB9" s="21">
        <f t="shared" si="1"/>
        <v>0.36</v>
      </c>
      <c r="BC9">
        <f t="shared" si="2"/>
        <v>7</v>
      </c>
      <c r="BD9" s="21">
        <f t="shared" si="3"/>
        <v>1.034601372510205</v>
      </c>
      <c r="BE9" s="283">
        <f t="shared" si="4"/>
        <v>0</v>
      </c>
    </row>
    <row r="10" spans="1:57" x14ac:dyDescent="0.25">
      <c r="A10" t="s">
        <v>7248</v>
      </c>
      <c r="B10" s="213">
        <f>IF('Indicator Date hidden'!C11="x","x",$B$2-'Indicator Date hidden'!C11)</f>
        <v>0</v>
      </c>
      <c r="C10" s="213">
        <f>IF('Indicator Date hidden'!D11="x","x",$C$2-'Indicator Date hidden'!D11)</f>
        <v>0</v>
      </c>
      <c r="D10" s="213">
        <f>IF('Indicator Date hidden'!E11="x","x",$D$2-'Indicator Date hidden'!E11)</f>
        <v>0</v>
      </c>
      <c r="E10" s="213">
        <f>IF('Indicator Date hidden'!F11="x","x",$E$2-'Indicator Date hidden'!F11)</f>
        <v>0</v>
      </c>
      <c r="F10" s="213">
        <f>IF('Indicator Date hidden'!G11="x","x",$F$2-'Indicator Date hidden'!G11)</f>
        <v>0</v>
      </c>
      <c r="G10" s="213">
        <f>IF('Indicator Date hidden'!H11="x","x",$G$2-'Indicator Date hidden'!H11)</f>
        <v>0</v>
      </c>
      <c r="H10" s="213">
        <f>IF('Indicator Date hidden'!I11="x","x",$H$2-'Indicator Date hidden'!I11)</f>
        <v>0</v>
      </c>
      <c r="I10" s="213">
        <f>IF('Indicator Date hidden'!J11="x","x",$I$2-'Indicator Date hidden'!J11)</f>
        <v>0</v>
      </c>
      <c r="J10" s="213">
        <f>IF('Indicator Date hidden'!K11="x","x",$J$2-'Indicator Date hidden'!K11)</f>
        <v>0</v>
      </c>
      <c r="K10" s="213">
        <f>IF('Indicator Date hidden'!L11="x","x",$K$2-'Indicator Date hidden'!L11)</f>
        <v>0</v>
      </c>
      <c r="L10" s="213">
        <f>IF('Indicator Date hidden'!M11="x","x",$L$2-'Indicator Date hidden'!M11)</f>
        <v>0</v>
      </c>
      <c r="M10" s="213">
        <f>IF('Indicator Date hidden'!N11="x","x",$M$2-'Indicator Date hidden'!N11)</f>
        <v>0</v>
      </c>
      <c r="N10" s="213">
        <f>IF('Indicator Date hidden'!O11="x","x",$N$2-'Indicator Date hidden'!O11)</f>
        <v>0</v>
      </c>
      <c r="O10" s="213">
        <f>IF('Indicator Date hidden'!P11="x","x",$O$2-'Indicator Date hidden'!P11)</f>
        <v>0</v>
      </c>
      <c r="P10" s="213">
        <f>IF('Indicator Date hidden'!Q11="x","x",$P$2-'Indicator Date hidden'!Q11)</f>
        <v>0</v>
      </c>
      <c r="Q10" s="213" t="str">
        <f>IF('Indicator Date hidden'!R11="x","x",$Q$2-'Indicator Date hidden'!R11)</f>
        <v>x</v>
      </c>
      <c r="R10" s="213">
        <f>IF('Indicator Date hidden'!S11="x","x",$R$2-'Indicator Date hidden'!S11)</f>
        <v>0</v>
      </c>
      <c r="S10" s="213">
        <f>IF('Indicator Date hidden'!T11="x","x",$S$2-'Indicator Date hidden'!T11)</f>
        <v>0</v>
      </c>
      <c r="T10" s="213">
        <f>IF('Indicator Date hidden'!U11="x","x",$T$2-'Indicator Date hidden'!U11)</f>
        <v>0</v>
      </c>
      <c r="U10" s="213" t="str">
        <f>IF('Indicator Date hidden'!V11="x","x",$U$2-'Indicator Date hidden'!V11)</f>
        <v>x</v>
      </c>
      <c r="V10" s="213">
        <f>IF('Indicator Date hidden'!W11="x","x",$V$2-'Indicator Date hidden'!W11)</f>
        <v>0</v>
      </c>
      <c r="W10" s="213">
        <f>IF('Indicator Date hidden'!X11="x","x",$W$2-'Indicator Date hidden'!X11)</f>
        <v>7</v>
      </c>
      <c r="X10" s="213">
        <f>IF('Indicator Date hidden'!Y11="x","x",$X$2-'Indicator Date hidden'!Y11)</f>
        <v>3</v>
      </c>
      <c r="Y10" s="213">
        <f>IF('Indicator Date hidden'!Z11="x","x",$Y$2-'Indicator Date hidden'!Z11)</f>
        <v>0</v>
      </c>
      <c r="Z10" s="213">
        <f>IF('Indicator Date hidden'!AA11="x","x",$Z$2-'Indicator Date hidden'!AA11)</f>
        <v>0</v>
      </c>
      <c r="AA10" s="213">
        <f>IF('Indicator Date hidden'!AB11="x","x",$AA$2-'Indicator Date hidden'!AB11)</f>
        <v>1</v>
      </c>
      <c r="AB10" s="213">
        <f>IF('Indicator Date hidden'!AC11="x","x",$AB$2-'Indicator Date hidden'!AC11)</f>
        <v>0</v>
      </c>
      <c r="AC10" s="213">
        <f>IF('Indicator Date hidden'!AD11="x","x",$AC$2-'Indicator Date hidden'!AD11)</f>
        <v>0</v>
      </c>
      <c r="AD10" s="213" t="str">
        <f>IF('Indicator Date hidden'!AE11="x","x",$AD$2-'Indicator Date hidden'!AE11)</f>
        <v>x</v>
      </c>
      <c r="AE10" s="213">
        <f>IF('Indicator Date hidden'!AF11="x","x",$AE$2-'Indicator Date hidden'!AF11)</f>
        <v>0</v>
      </c>
      <c r="AF10" s="213">
        <f>IF('Indicator Date hidden'!AG11="x","x",$AF$2-'Indicator Date hidden'!AG11)</f>
        <v>3</v>
      </c>
      <c r="AG10" s="213">
        <f>IF('Indicator Date hidden'!AH11="x","x",$AG$2-'Indicator Date hidden'!AH11)</f>
        <v>0</v>
      </c>
      <c r="AH10" s="213">
        <f>IF('Indicator Date hidden'!AI11="x","x",$AH$2-'Indicator Date hidden'!AI11)</f>
        <v>0</v>
      </c>
      <c r="AI10" s="213">
        <f>IF('Indicator Date hidden'!AJ11="x","x",$AI$2-'Indicator Date hidden'!AJ11)</f>
        <v>0</v>
      </c>
      <c r="AJ10" s="213" t="str">
        <f>IF('Indicator Date hidden'!AK11="x","x",$AJ$2-'Indicator Date hidden'!AK11)</f>
        <v>x</v>
      </c>
      <c r="AK10" s="213">
        <f>IF('Indicator Date hidden'!AL11="x","x",$AK$2-'Indicator Date hidden'!AL11)</f>
        <v>1</v>
      </c>
      <c r="AL10" s="213">
        <f>IF('Indicator Date hidden'!AM11="x","x",$AL$2-'Indicator Date hidden'!AM11)</f>
        <v>0</v>
      </c>
      <c r="AM10" s="213">
        <f>IF('Indicator Date hidden'!AN11="x","x",$AM$2-'Indicator Date hidden'!AN11)</f>
        <v>0</v>
      </c>
      <c r="AN10" s="213">
        <f>IF('Indicator Date hidden'!AO11="x","x",$AN$2-'Indicator Date hidden'!AO11)</f>
        <v>0</v>
      </c>
      <c r="AO10" s="213">
        <f>IF('Indicator Date hidden'!AP11="x","x",$AO$2-'Indicator Date hidden'!AP11)</f>
        <v>0</v>
      </c>
      <c r="AP10" s="213" t="str">
        <f>IF('Indicator Date hidden'!AQ11="x","x",$AP$2-'Indicator Date hidden'!AQ11)</f>
        <v>x</v>
      </c>
      <c r="AQ10" s="213">
        <f>IF('Indicator Date hidden'!AR11="x","x",$AQ$2-'Indicator Date hidden'!AR11)</f>
        <v>0</v>
      </c>
      <c r="AR10" s="213">
        <f>IF('Indicator Date hidden'!AS11="x","x",$AR$2-'Indicator Date hidden'!AS11)</f>
        <v>0</v>
      </c>
      <c r="AS10" s="213">
        <f>IF('Indicator Date hidden'!AT11="x","x",$AS$2-'Indicator Date hidden'!AT11)</f>
        <v>0</v>
      </c>
      <c r="AT10" s="213">
        <f>IF('Indicator Date hidden'!AU11="x","x",$AT$2-'Indicator Date hidden'!AU11)</f>
        <v>0</v>
      </c>
      <c r="AU10" s="213" t="str">
        <f>IF('Indicator Date hidden'!AV11="x","x",$AU$2-'Indicator Date hidden'!AV11)</f>
        <v>x</v>
      </c>
      <c r="AV10" s="213">
        <f>IF('Indicator Date hidden'!AW11="x","x",$AV$2-'Indicator Date hidden'!AW11)</f>
        <v>0</v>
      </c>
      <c r="AW10" s="213">
        <f>IF('Indicator Date hidden'!AX11="x","x",$AW$2-'Indicator Date hidden'!AX11)</f>
        <v>0</v>
      </c>
      <c r="AX10" s="213">
        <f>IF('Indicator Date hidden'!AY11="x","x",$AX$2-'Indicator Date hidden'!AY11)</f>
        <v>0</v>
      </c>
      <c r="AY10" s="213">
        <f>IF('Indicator Date hidden'!AZ11="x","x",$AY$2-'Indicator Date hidden'!AZ11)</f>
        <v>0</v>
      </c>
      <c r="AZ10" s="213">
        <f>IF('Indicator Date hidden'!BA11="x","x",$AZ$2-'Indicator Date hidden'!BA11)</f>
        <v>0</v>
      </c>
      <c r="BA10">
        <f t="shared" si="0"/>
        <v>15</v>
      </c>
      <c r="BB10" s="21">
        <f t="shared" si="1"/>
        <v>0.33333333333333331</v>
      </c>
      <c r="BC10">
        <f t="shared" si="2"/>
        <v>5</v>
      </c>
      <c r="BD10" s="21">
        <f t="shared" si="3"/>
        <v>1.1925695879998879</v>
      </c>
      <c r="BE10" s="283">
        <f t="shared" si="4"/>
        <v>0</v>
      </c>
    </row>
    <row r="11" spans="1:57" x14ac:dyDescent="0.25">
      <c r="A11" t="s">
        <v>7250</v>
      </c>
      <c r="B11" s="213">
        <f>IF('Indicator Date hidden'!C12="x","x",$B$2-'Indicator Date hidden'!C12)</f>
        <v>0</v>
      </c>
      <c r="C11" s="213">
        <f>IF('Indicator Date hidden'!D12="x","x",$C$2-'Indicator Date hidden'!D12)</f>
        <v>0</v>
      </c>
      <c r="D11" s="213">
        <f>IF('Indicator Date hidden'!E12="x","x",$D$2-'Indicator Date hidden'!E12)</f>
        <v>0</v>
      </c>
      <c r="E11" s="213">
        <f>IF('Indicator Date hidden'!F12="x","x",$E$2-'Indicator Date hidden'!F12)</f>
        <v>0</v>
      </c>
      <c r="F11" s="213">
        <f>IF('Indicator Date hidden'!G12="x","x",$F$2-'Indicator Date hidden'!G12)</f>
        <v>0</v>
      </c>
      <c r="G11" s="213">
        <f>IF('Indicator Date hidden'!H12="x","x",$G$2-'Indicator Date hidden'!H12)</f>
        <v>0</v>
      </c>
      <c r="H11" s="213">
        <f>IF('Indicator Date hidden'!I12="x","x",$H$2-'Indicator Date hidden'!I12)</f>
        <v>0</v>
      </c>
      <c r="I11" s="213">
        <f>IF('Indicator Date hidden'!J12="x","x",$I$2-'Indicator Date hidden'!J12)</f>
        <v>0</v>
      </c>
      <c r="J11" s="213">
        <f>IF('Indicator Date hidden'!K12="x","x",$J$2-'Indicator Date hidden'!K12)</f>
        <v>0</v>
      </c>
      <c r="K11" s="213">
        <f>IF('Indicator Date hidden'!L12="x","x",$K$2-'Indicator Date hidden'!L12)</f>
        <v>0</v>
      </c>
      <c r="L11" s="213">
        <f>IF('Indicator Date hidden'!M12="x","x",$L$2-'Indicator Date hidden'!M12)</f>
        <v>0</v>
      </c>
      <c r="M11" s="213">
        <f>IF('Indicator Date hidden'!N12="x","x",$M$2-'Indicator Date hidden'!N12)</f>
        <v>0</v>
      </c>
      <c r="N11" s="213">
        <f>IF('Indicator Date hidden'!O12="x","x",$N$2-'Indicator Date hidden'!O12)</f>
        <v>0</v>
      </c>
      <c r="O11" s="213">
        <f>IF('Indicator Date hidden'!P12="x","x",$O$2-'Indicator Date hidden'!P12)</f>
        <v>0</v>
      </c>
      <c r="P11" s="213">
        <f>IF('Indicator Date hidden'!Q12="x","x",$P$2-'Indicator Date hidden'!Q12)</f>
        <v>0</v>
      </c>
      <c r="Q11" s="213" t="str">
        <f>IF('Indicator Date hidden'!R12="x","x",$Q$2-'Indicator Date hidden'!R12)</f>
        <v>x</v>
      </c>
      <c r="R11" s="213">
        <f>IF('Indicator Date hidden'!S12="x","x",$R$2-'Indicator Date hidden'!S12)</f>
        <v>0</v>
      </c>
      <c r="S11" s="213">
        <f>IF('Indicator Date hidden'!T12="x","x",$S$2-'Indicator Date hidden'!T12)</f>
        <v>0</v>
      </c>
      <c r="T11" s="213">
        <f>IF('Indicator Date hidden'!U12="x","x",$T$2-'Indicator Date hidden'!U12)</f>
        <v>0</v>
      </c>
      <c r="U11" s="213" t="str">
        <f>IF('Indicator Date hidden'!V12="x","x",$U$2-'Indicator Date hidden'!V12)</f>
        <v>x</v>
      </c>
      <c r="V11" s="213">
        <f>IF('Indicator Date hidden'!W12="x","x",$V$2-'Indicator Date hidden'!W12)</f>
        <v>0</v>
      </c>
      <c r="W11" s="213" t="str">
        <f>IF('Indicator Date hidden'!X12="x","x",$W$2-'Indicator Date hidden'!X12)</f>
        <v>x</v>
      </c>
      <c r="X11" s="213">
        <f>IF('Indicator Date hidden'!Y12="x","x",$X$2-'Indicator Date hidden'!Y12)</f>
        <v>3</v>
      </c>
      <c r="Y11" s="213">
        <f>IF('Indicator Date hidden'!Z12="x","x",$Y$2-'Indicator Date hidden'!Z12)</f>
        <v>0</v>
      </c>
      <c r="Z11" s="213">
        <f>IF('Indicator Date hidden'!AA12="x","x",$Z$2-'Indicator Date hidden'!AA12)</f>
        <v>0</v>
      </c>
      <c r="AA11" s="213" t="str">
        <f>IF('Indicator Date hidden'!AB12="x","x",$AA$2-'Indicator Date hidden'!AB12)</f>
        <v>x</v>
      </c>
      <c r="AB11" s="213">
        <f>IF('Indicator Date hidden'!AC12="x","x",$AB$2-'Indicator Date hidden'!AC12)</f>
        <v>0</v>
      </c>
      <c r="AC11" s="213">
        <f>IF('Indicator Date hidden'!AD12="x","x",$AC$2-'Indicator Date hidden'!AD12)</f>
        <v>0</v>
      </c>
      <c r="AD11" s="213" t="str">
        <f>IF('Indicator Date hidden'!AE12="x","x",$AD$2-'Indicator Date hidden'!AE12)</f>
        <v>x</v>
      </c>
      <c r="AE11" s="213">
        <f>IF('Indicator Date hidden'!AF12="x","x",$AE$2-'Indicator Date hidden'!AF12)</f>
        <v>0</v>
      </c>
      <c r="AF11" s="213">
        <f>IF('Indicator Date hidden'!AG12="x","x",$AF$2-'Indicator Date hidden'!AG12)</f>
        <v>1</v>
      </c>
      <c r="AG11" s="213">
        <f>IF('Indicator Date hidden'!AH12="x","x",$AG$2-'Indicator Date hidden'!AH12)</f>
        <v>0</v>
      </c>
      <c r="AH11" s="213">
        <f>IF('Indicator Date hidden'!AI12="x","x",$AH$2-'Indicator Date hidden'!AI12)</f>
        <v>0</v>
      </c>
      <c r="AI11" s="213">
        <f>IF('Indicator Date hidden'!AJ12="x","x",$AI$2-'Indicator Date hidden'!AJ12)</f>
        <v>0</v>
      </c>
      <c r="AJ11" s="213" t="str">
        <f>IF('Indicator Date hidden'!AK12="x","x",$AJ$2-'Indicator Date hidden'!AK12)</f>
        <v>x</v>
      </c>
      <c r="AK11" s="213">
        <f>IF('Indicator Date hidden'!AL12="x","x",$AK$2-'Indicator Date hidden'!AL12)</f>
        <v>1</v>
      </c>
      <c r="AL11" s="213">
        <f>IF('Indicator Date hidden'!AM12="x","x",$AL$2-'Indicator Date hidden'!AM12)</f>
        <v>0</v>
      </c>
      <c r="AM11" s="213">
        <f>IF('Indicator Date hidden'!AN12="x","x",$AM$2-'Indicator Date hidden'!AN12)</f>
        <v>0</v>
      </c>
      <c r="AN11" s="213">
        <f>IF('Indicator Date hidden'!AO12="x","x",$AN$2-'Indicator Date hidden'!AO12)</f>
        <v>0</v>
      </c>
      <c r="AO11" s="213">
        <f>IF('Indicator Date hidden'!AP12="x","x",$AO$2-'Indicator Date hidden'!AP12)</f>
        <v>0</v>
      </c>
      <c r="AP11" s="213">
        <f>IF('Indicator Date hidden'!AQ12="x","x",$AP$2-'Indicator Date hidden'!AQ12)</f>
        <v>0</v>
      </c>
      <c r="AQ11" s="213">
        <f>IF('Indicator Date hidden'!AR12="x","x",$AQ$2-'Indicator Date hidden'!AR12)</f>
        <v>0</v>
      </c>
      <c r="AR11" s="213">
        <f>IF('Indicator Date hidden'!AS12="x","x",$AR$2-'Indicator Date hidden'!AS12)</f>
        <v>0</v>
      </c>
      <c r="AS11" s="213">
        <f>IF('Indicator Date hidden'!AT12="x","x",$AS$2-'Indicator Date hidden'!AT12)</f>
        <v>0</v>
      </c>
      <c r="AT11" s="213">
        <f>IF('Indicator Date hidden'!AU12="x","x",$AT$2-'Indicator Date hidden'!AU12)</f>
        <v>0</v>
      </c>
      <c r="AU11" s="213" t="str">
        <f>IF('Indicator Date hidden'!AV12="x","x",$AU$2-'Indicator Date hidden'!AV12)</f>
        <v>x</v>
      </c>
      <c r="AV11" s="213">
        <f>IF('Indicator Date hidden'!AW12="x","x",$AV$2-'Indicator Date hidden'!AW12)</f>
        <v>0</v>
      </c>
      <c r="AW11" s="213">
        <f>IF('Indicator Date hidden'!AX12="x","x",$AW$2-'Indicator Date hidden'!AX12)</f>
        <v>0</v>
      </c>
      <c r="AX11" s="213">
        <f>IF('Indicator Date hidden'!AY12="x","x",$AX$2-'Indicator Date hidden'!AY12)</f>
        <v>0</v>
      </c>
      <c r="AY11" s="213">
        <f>IF('Indicator Date hidden'!AZ12="x","x",$AY$2-'Indicator Date hidden'!AZ12)</f>
        <v>0</v>
      </c>
      <c r="AZ11" s="213">
        <f>IF('Indicator Date hidden'!BA12="x","x",$AZ$2-'Indicator Date hidden'!BA12)</f>
        <v>0</v>
      </c>
      <c r="BA11">
        <f t="shared" si="0"/>
        <v>5</v>
      </c>
      <c r="BB11" s="21">
        <f t="shared" si="1"/>
        <v>0.11363636363636363</v>
      </c>
      <c r="BC11">
        <f t="shared" si="2"/>
        <v>3</v>
      </c>
      <c r="BD11" s="21">
        <f t="shared" si="3"/>
        <v>0.48691557467337615</v>
      </c>
      <c r="BE11" s="283">
        <f t="shared" si="4"/>
        <v>0</v>
      </c>
    </row>
    <row r="12" spans="1:57" x14ac:dyDescent="0.25">
      <c r="A12" t="s">
        <v>7251</v>
      </c>
      <c r="B12" s="213">
        <f>IF('Indicator Date hidden'!C13="x","x",$B$2-'Indicator Date hidden'!C13)</f>
        <v>0</v>
      </c>
      <c r="C12" s="213">
        <f>IF('Indicator Date hidden'!D13="x","x",$C$2-'Indicator Date hidden'!D13)</f>
        <v>0</v>
      </c>
      <c r="D12" s="213">
        <f>IF('Indicator Date hidden'!E13="x","x",$D$2-'Indicator Date hidden'!E13)</f>
        <v>0</v>
      </c>
      <c r="E12" s="213">
        <f>IF('Indicator Date hidden'!F13="x","x",$E$2-'Indicator Date hidden'!F13)</f>
        <v>0</v>
      </c>
      <c r="F12" s="213">
        <f>IF('Indicator Date hidden'!G13="x","x",$F$2-'Indicator Date hidden'!G13)</f>
        <v>0</v>
      </c>
      <c r="G12" s="213">
        <f>IF('Indicator Date hidden'!H13="x","x",$G$2-'Indicator Date hidden'!H13)</f>
        <v>0</v>
      </c>
      <c r="H12" s="213">
        <f>IF('Indicator Date hidden'!I13="x","x",$H$2-'Indicator Date hidden'!I13)</f>
        <v>0</v>
      </c>
      <c r="I12" s="213">
        <f>IF('Indicator Date hidden'!J13="x","x",$I$2-'Indicator Date hidden'!J13)</f>
        <v>0</v>
      </c>
      <c r="J12" s="213">
        <f>IF('Indicator Date hidden'!K13="x","x",$J$2-'Indicator Date hidden'!K13)</f>
        <v>0</v>
      </c>
      <c r="K12" s="213">
        <f>IF('Indicator Date hidden'!L13="x","x",$K$2-'Indicator Date hidden'!L13)</f>
        <v>0</v>
      </c>
      <c r="L12" s="213">
        <f>IF('Indicator Date hidden'!M13="x","x",$L$2-'Indicator Date hidden'!M13)</f>
        <v>0</v>
      </c>
      <c r="M12" s="213">
        <f>IF('Indicator Date hidden'!N13="x","x",$M$2-'Indicator Date hidden'!N13)</f>
        <v>0</v>
      </c>
      <c r="N12" s="213">
        <f>IF('Indicator Date hidden'!O13="x","x",$N$2-'Indicator Date hidden'!O13)</f>
        <v>0</v>
      </c>
      <c r="O12" s="213">
        <f>IF('Indicator Date hidden'!P13="x","x",$O$2-'Indicator Date hidden'!P13)</f>
        <v>0</v>
      </c>
      <c r="P12" s="213">
        <f>IF('Indicator Date hidden'!Q13="x","x",$P$2-'Indicator Date hidden'!Q13)</f>
        <v>0</v>
      </c>
      <c r="Q12" s="213">
        <f>IF('Indicator Date hidden'!R13="x","x",$Q$2-'Indicator Date hidden'!R13)</f>
        <v>8</v>
      </c>
      <c r="R12" s="213">
        <f>IF('Indicator Date hidden'!S13="x","x",$R$2-'Indicator Date hidden'!S13)</f>
        <v>0</v>
      </c>
      <c r="S12" s="213">
        <f>IF('Indicator Date hidden'!T13="x","x",$S$2-'Indicator Date hidden'!T13)</f>
        <v>0</v>
      </c>
      <c r="T12" s="213">
        <f>IF('Indicator Date hidden'!U13="x","x",$T$2-'Indicator Date hidden'!U13)</f>
        <v>0</v>
      </c>
      <c r="U12" s="213">
        <f>IF('Indicator Date hidden'!V13="x","x",$U$2-'Indicator Date hidden'!V13)</f>
        <v>0</v>
      </c>
      <c r="V12" s="213">
        <f>IF('Indicator Date hidden'!W13="x","x",$V$2-'Indicator Date hidden'!W13)</f>
        <v>0</v>
      </c>
      <c r="W12" s="213">
        <f>IF('Indicator Date hidden'!X13="x","x",$W$2-'Indicator Date hidden'!X13)</f>
        <v>1</v>
      </c>
      <c r="X12" s="213">
        <f>IF('Indicator Date hidden'!Y13="x","x",$X$2-'Indicator Date hidden'!Y13)</f>
        <v>1</v>
      </c>
      <c r="Y12" s="213">
        <f>IF('Indicator Date hidden'!Z13="x","x",$Y$2-'Indicator Date hidden'!Z13)</f>
        <v>0</v>
      </c>
      <c r="Z12" s="213">
        <f>IF('Indicator Date hidden'!AA13="x","x",$Z$2-'Indicator Date hidden'!AA13)</f>
        <v>0</v>
      </c>
      <c r="AA12" s="213">
        <f>IF('Indicator Date hidden'!AB13="x","x",$AA$2-'Indicator Date hidden'!AB13)</f>
        <v>0</v>
      </c>
      <c r="AB12" s="213">
        <f>IF('Indicator Date hidden'!AC13="x","x",$AB$2-'Indicator Date hidden'!AC13)</f>
        <v>0</v>
      </c>
      <c r="AC12" s="213">
        <f>IF('Indicator Date hidden'!AD13="x","x",$AC$2-'Indicator Date hidden'!AD13)</f>
        <v>0</v>
      </c>
      <c r="AD12" s="213">
        <f>IF('Indicator Date hidden'!AE13="x","x",$AD$2-'Indicator Date hidden'!AE13)</f>
        <v>0</v>
      </c>
      <c r="AE12" s="213">
        <f>IF('Indicator Date hidden'!AF13="x","x",$AE$2-'Indicator Date hidden'!AF13)</f>
        <v>0</v>
      </c>
      <c r="AF12" s="213">
        <f>IF('Indicator Date hidden'!AG13="x","x",$AF$2-'Indicator Date hidden'!AG13)</f>
        <v>5</v>
      </c>
      <c r="AG12" s="213">
        <f>IF('Indicator Date hidden'!AH13="x","x",$AG$2-'Indicator Date hidden'!AH13)</f>
        <v>0</v>
      </c>
      <c r="AH12" s="213">
        <f>IF('Indicator Date hidden'!AI13="x","x",$AH$2-'Indicator Date hidden'!AI13)</f>
        <v>0</v>
      </c>
      <c r="AI12" s="213">
        <f>IF('Indicator Date hidden'!AJ13="x","x",$AI$2-'Indicator Date hidden'!AJ13)</f>
        <v>0</v>
      </c>
      <c r="AJ12" s="213">
        <f>IF('Indicator Date hidden'!AK13="x","x",$AJ$2-'Indicator Date hidden'!AK13)</f>
        <v>1</v>
      </c>
      <c r="AK12" s="213">
        <f>IF('Indicator Date hidden'!AL13="x","x",$AK$2-'Indicator Date hidden'!AL13)</f>
        <v>1</v>
      </c>
      <c r="AL12" s="213">
        <f>IF('Indicator Date hidden'!AM13="x","x",$AL$2-'Indicator Date hidden'!AM13)</f>
        <v>0</v>
      </c>
      <c r="AM12" s="213">
        <f>IF('Indicator Date hidden'!AN13="x","x",$AM$2-'Indicator Date hidden'!AN13)</f>
        <v>0</v>
      </c>
      <c r="AN12" s="213">
        <f>IF('Indicator Date hidden'!AO13="x","x",$AN$2-'Indicator Date hidden'!AO13)</f>
        <v>0</v>
      </c>
      <c r="AO12" s="213" t="str">
        <f>IF('Indicator Date hidden'!AP13="x","x",$AO$2-'Indicator Date hidden'!AP13)</f>
        <v>x</v>
      </c>
      <c r="AP12" s="213" t="str">
        <f>IF('Indicator Date hidden'!AQ13="x","x",$AP$2-'Indicator Date hidden'!AQ13)</f>
        <v>x</v>
      </c>
      <c r="AQ12" s="213" t="str">
        <f>IF('Indicator Date hidden'!AR13="x","x",$AQ$2-'Indicator Date hidden'!AR13)</f>
        <v>x</v>
      </c>
      <c r="AR12" s="213">
        <f>IF('Indicator Date hidden'!AS13="x","x",$AR$2-'Indicator Date hidden'!AS13)</f>
        <v>0</v>
      </c>
      <c r="AS12" s="213">
        <f>IF('Indicator Date hidden'!AT13="x","x",$AS$2-'Indicator Date hidden'!AT13)</f>
        <v>0</v>
      </c>
      <c r="AT12" s="213">
        <f>IF('Indicator Date hidden'!AU13="x","x",$AT$2-'Indicator Date hidden'!AU13)</f>
        <v>0</v>
      </c>
      <c r="AU12" s="213">
        <f>IF('Indicator Date hidden'!AV13="x","x",$AU$2-'Indicator Date hidden'!AV13)</f>
        <v>0</v>
      </c>
      <c r="AV12" s="213">
        <f>IF('Indicator Date hidden'!AW13="x","x",$AV$2-'Indicator Date hidden'!AW13)</f>
        <v>0</v>
      </c>
      <c r="AW12" s="213">
        <f>IF('Indicator Date hidden'!AX13="x","x",$AW$2-'Indicator Date hidden'!AX13)</f>
        <v>0</v>
      </c>
      <c r="AX12" s="213">
        <f>IF('Indicator Date hidden'!AY13="x","x",$AX$2-'Indicator Date hidden'!AY13)</f>
        <v>0</v>
      </c>
      <c r="AY12" s="213">
        <f>IF('Indicator Date hidden'!AZ13="x","x",$AY$2-'Indicator Date hidden'!AZ13)</f>
        <v>0</v>
      </c>
      <c r="AZ12" s="213">
        <f>IF('Indicator Date hidden'!BA13="x","x",$AZ$2-'Indicator Date hidden'!BA13)</f>
        <v>0</v>
      </c>
      <c r="BA12">
        <f t="shared" si="0"/>
        <v>17</v>
      </c>
      <c r="BB12" s="21">
        <f t="shared" si="1"/>
        <v>0.35416666666666669</v>
      </c>
      <c r="BC12">
        <f t="shared" si="2"/>
        <v>6</v>
      </c>
      <c r="BD12" s="21">
        <f t="shared" si="3"/>
        <v>1.346129998262509</v>
      </c>
      <c r="BE12" s="283">
        <f t="shared" si="4"/>
        <v>0</v>
      </c>
    </row>
    <row r="13" spans="1:57" x14ac:dyDescent="0.25">
      <c r="A13" t="s">
        <v>7264</v>
      </c>
      <c r="B13" s="213">
        <f>IF('Indicator Date hidden'!C14="x","x",$B$2-'Indicator Date hidden'!C14)</f>
        <v>0</v>
      </c>
      <c r="C13" s="213">
        <f>IF('Indicator Date hidden'!D14="x","x",$C$2-'Indicator Date hidden'!D14)</f>
        <v>0</v>
      </c>
      <c r="D13" s="213">
        <f>IF('Indicator Date hidden'!E14="x","x",$D$2-'Indicator Date hidden'!E14)</f>
        <v>0</v>
      </c>
      <c r="E13" s="213">
        <f>IF('Indicator Date hidden'!F14="x","x",$E$2-'Indicator Date hidden'!F14)</f>
        <v>0</v>
      </c>
      <c r="F13" s="213">
        <f>IF('Indicator Date hidden'!G14="x","x",$F$2-'Indicator Date hidden'!G14)</f>
        <v>0</v>
      </c>
      <c r="G13" s="213">
        <f>IF('Indicator Date hidden'!H14="x","x",$G$2-'Indicator Date hidden'!H14)</f>
        <v>0</v>
      </c>
      <c r="H13" s="213">
        <f>IF('Indicator Date hidden'!I14="x","x",$H$2-'Indicator Date hidden'!I14)</f>
        <v>0</v>
      </c>
      <c r="I13" s="213">
        <f>IF('Indicator Date hidden'!J14="x","x",$I$2-'Indicator Date hidden'!J14)</f>
        <v>0</v>
      </c>
      <c r="J13" s="213">
        <f>IF('Indicator Date hidden'!K14="x","x",$J$2-'Indicator Date hidden'!K14)</f>
        <v>0</v>
      </c>
      <c r="K13" s="213">
        <f>IF('Indicator Date hidden'!L14="x","x",$K$2-'Indicator Date hidden'!L14)</f>
        <v>0</v>
      </c>
      <c r="L13" s="213">
        <f>IF('Indicator Date hidden'!M14="x","x",$L$2-'Indicator Date hidden'!M14)</f>
        <v>0</v>
      </c>
      <c r="M13" s="213">
        <f>IF('Indicator Date hidden'!N14="x","x",$M$2-'Indicator Date hidden'!N14)</f>
        <v>0</v>
      </c>
      <c r="N13" s="213">
        <f>IF('Indicator Date hidden'!O14="x","x",$N$2-'Indicator Date hidden'!O14)</f>
        <v>0</v>
      </c>
      <c r="O13" s="213">
        <f>IF('Indicator Date hidden'!P14="x","x",$O$2-'Indicator Date hidden'!P14)</f>
        <v>0</v>
      </c>
      <c r="P13" s="213">
        <f>IF('Indicator Date hidden'!Q14="x","x",$P$2-'Indicator Date hidden'!Q14)</f>
        <v>0</v>
      </c>
      <c r="Q13" s="213" t="str">
        <f>IF('Indicator Date hidden'!R14="x","x",$Q$2-'Indicator Date hidden'!R14)</f>
        <v>x</v>
      </c>
      <c r="R13" s="213">
        <f>IF('Indicator Date hidden'!S14="x","x",$R$2-'Indicator Date hidden'!S14)</f>
        <v>0</v>
      </c>
      <c r="S13" s="213">
        <f>IF('Indicator Date hidden'!T14="x","x",$S$2-'Indicator Date hidden'!T14)</f>
        <v>0</v>
      </c>
      <c r="T13" s="213">
        <f>IF('Indicator Date hidden'!U14="x","x",$T$2-'Indicator Date hidden'!U14)</f>
        <v>0</v>
      </c>
      <c r="U13" s="213" t="str">
        <f>IF('Indicator Date hidden'!V14="x","x",$U$2-'Indicator Date hidden'!V14)</f>
        <v>x</v>
      </c>
      <c r="V13" s="213">
        <f>IF('Indicator Date hidden'!W14="x","x",$V$2-'Indicator Date hidden'!W14)</f>
        <v>0</v>
      </c>
      <c r="W13" s="213" t="str">
        <f>IF('Indicator Date hidden'!X14="x","x",$W$2-'Indicator Date hidden'!X14)</f>
        <v>x</v>
      </c>
      <c r="X13" s="213">
        <f>IF('Indicator Date hidden'!Y14="x","x",$X$2-'Indicator Date hidden'!Y14)</f>
        <v>6</v>
      </c>
      <c r="Y13" s="213">
        <f>IF('Indicator Date hidden'!Z14="x","x",$Y$2-'Indicator Date hidden'!Z14)</f>
        <v>0</v>
      </c>
      <c r="Z13" s="213">
        <f>IF('Indicator Date hidden'!AA14="x","x",$Z$2-'Indicator Date hidden'!AA14)</f>
        <v>0</v>
      </c>
      <c r="AA13" s="213">
        <f>IF('Indicator Date hidden'!AB14="x","x",$AA$2-'Indicator Date hidden'!AB14)</f>
        <v>1</v>
      </c>
      <c r="AB13" s="213">
        <f>IF('Indicator Date hidden'!AC14="x","x",$AB$2-'Indicator Date hidden'!AC14)</f>
        <v>0</v>
      </c>
      <c r="AC13" s="213">
        <f>IF('Indicator Date hidden'!AD14="x","x",$AC$2-'Indicator Date hidden'!AD14)</f>
        <v>0</v>
      </c>
      <c r="AD13" s="213" t="str">
        <f>IF('Indicator Date hidden'!AE14="x","x",$AD$2-'Indicator Date hidden'!AE14)</f>
        <v>x</v>
      </c>
      <c r="AE13" s="213">
        <f>IF('Indicator Date hidden'!AF14="x","x",$AE$2-'Indicator Date hidden'!AF14)</f>
        <v>0</v>
      </c>
      <c r="AF13" s="213" t="str">
        <f>IF('Indicator Date hidden'!AG14="x","x",$AF$2-'Indicator Date hidden'!AG14)</f>
        <v>x</v>
      </c>
      <c r="AG13" s="213">
        <f>IF('Indicator Date hidden'!AH14="x","x",$AG$2-'Indicator Date hidden'!AH14)</f>
        <v>0</v>
      </c>
      <c r="AH13" s="213">
        <f>IF('Indicator Date hidden'!AI14="x","x",$AH$2-'Indicator Date hidden'!AI14)</f>
        <v>0</v>
      </c>
      <c r="AI13" s="213">
        <f>IF('Indicator Date hidden'!AJ14="x","x",$AI$2-'Indicator Date hidden'!AJ14)</f>
        <v>0</v>
      </c>
      <c r="AJ13" s="213" t="str">
        <f>IF('Indicator Date hidden'!AK14="x","x",$AJ$2-'Indicator Date hidden'!AK14)</f>
        <v>x</v>
      </c>
      <c r="AK13" s="213">
        <f>IF('Indicator Date hidden'!AL14="x","x",$AK$2-'Indicator Date hidden'!AL14)</f>
        <v>1</v>
      </c>
      <c r="AL13" s="213">
        <f>IF('Indicator Date hidden'!AM14="x","x",$AL$2-'Indicator Date hidden'!AM14)</f>
        <v>0</v>
      </c>
      <c r="AM13" s="213">
        <f>IF('Indicator Date hidden'!AN14="x","x",$AM$2-'Indicator Date hidden'!AN14)</f>
        <v>0</v>
      </c>
      <c r="AN13" s="213">
        <f>IF('Indicator Date hidden'!AO14="x","x",$AN$2-'Indicator Date hidden'!AO14)</f>
        <v>0</v>
      </c>
      <c r="AO13" s="213">
        <f>IF('Indicator Date hidden'!AP14="x","x",$AO$2-'Indicator Date hidden'!AP14)</f>
        <v>0</v>
      </c>
      <c r="AP13" s="213">
        <f>IF('Indicator Date hidden'!AQ14="x","x",$AP$2-'Indicator Date hidden'!AQ14)</f>
        <v>0</v>
      </c>
      <c r="AQ13" s="213" t="str">
        <f>IF('Indicator Date hidden'!AR14="x","x",$AQ$2-'Indicator Date hidden'!AR14)</f>
        <v>x</v>
      </c>
      <c r="AR13" s="213">
        <f>IF('Indicator Date hidden'!AS14="x","x",$AR$2-'Indicator Date hidden'!AS14)</f>
        <v>0</v>
      </c>
      <c r="AS13" s="213">
        <f>IF('Indicator Date hidden'!AT14="x","x",$AS$2-'Indicator Date hidden'!AT14)</f>
        <v>0</v>
      </c>
      <c r="AT13" s="213">
        <f>IF('Indicator Date hidden'!AU14="x","x",$AT$2-'Indicator Date hidden'!AU14)</f>
        <v>0</v>
      </c>
      <c r="AU13" s="213" t="str">
        <f>IF('Indicator Date hidden'!AV14="x","x",$AU$2-'Indicator Date hidden'!AV14)</f>
        <v>x</v>
      </c>
      <c r="AV13" s="213">
        <f>IF('Indicator Date hidden'!AW14="x","x",$AV$2-'Indicator Date hidden'!AW14)</f>
        <v>0</v>
      </c>
      <c r="AW13" s="213">
        <f>IF('Indicator Date hidden'!AX14="x","x",$AW$2-'Indicator Date hidden'!AX14)</f>
        <v>0</v>
      </c>
      <c r="AX13" s="213">
        <f>IF('Indicator Date hidden'!AY14="x","x",$AX$2-'Indicator Date hidden'!AY14)</f>
        <v>0</v>
      </c>
      <c r="AY13" s="213">
        <f>IF('Indicator Date hidden'!AZ14="x","x",$AY$2-'Indicator Date hidden'!AZ14)</f>
        <v>0</v>
      </c>
      <c r="AZ13" s="213">
        <f>IF('Indicator Date hidden'!BA14="x","x",$AZ$2-'Indicator Date hidden'!BA14)</f>
        <v>0</v>
      </c>
      <c r="BA13">
        <f t="shared" si="0"/>
        <v>8</v>
      </c>
      <c r="BB13" s="21">
        <f t="shared" si="1"/>
        <v>0.18604651162790697</v>
      </c>
      <c r="BC13">
        <f t="shared" si="2"/>
        <v>3</v>
      </c>
      <c r="BD13" s="21">
        <f t="shared" si="3"/>
        <v>0.92147036075157907</v>
      </c>
      <c r="BE13" s="283">
        <f t="shared" si="4"/>
        <v>0</v>
      </c>
    </row>
    <row r="14" spans="1:57" x14ac:dyDescent="0.25">
      <c r="A14" t="s">
        <v>7262</v>
      </c>
      <c r="B14" s="213">
        <f>IF('Indicator Date hidden'!C15="x","x",$B$2-'Indicator Date hidden'!C15)</f>
        <v>0</v>
      </c>
      <c r="C14" s="213">
        <f>IF('Indicator Date hidden'!D15="x","x",$C$2-'Indicator Date hidden'!D15)</f>
        <v>0</v>
      </c>
      <c r="D14" s="213">
        <f>IF('Indicator Date hidden'!E15="x","x",$D$2-'Indicator Date hidden'!E15)</f>
        <v>0</v>
      </c>
      <c r="E14" s="213">
        <f>IF('Indicator Date hidden'!F15="x","x",$E$2-'Indicator Date hidden'!F15)</f>
        <v>0</v>
      </c>
      <c r="F14" s="213">
        <f>IF('Indicator Date hidden'!G15="x","x",$F$2-'Indicator Date hidden'!G15)</f>
        <v>0</v>
      </c>
      <c r="G14" s="213">
        <f>IF('Indicator Date hidden'!H15="x","x",$G$2-'Indicator Date hidden'!H15)</f>
        <v>0</v>
      </c>
      <c r="H14" s="213">
        <f>IF('Indicator Date hidden'!I15="x","x",$H$2-'Indicator Date hidden'!I15)</f>
        <v>0</v>
      </c>
      <c r="I14" s="213">
        <f>IF('Indicator Date hidden'!J15="x","x",$I$2-'Indicator Date hidden'!J15)</f>
        <v>0</v>
      </c>
      <c r="J14" s="213">
        <f>IF('Indicator Date hidden'!K15="x","x",$J$2-'Indicator Date hidden'!K15)</f>
        <v>0</v>
      </c>
      <c r="K14" s="213">
        <f>IF('Indicator Date hidden'!L15="x","x",$K$2-'Indicator Date hidden'!L15)</f>
        <v>0</v>
      </c>
      <c r="L14" s="213">
        <f>IF('Indicator Date hidden'!M15="x","x",$L$2-'Indicator Date hidden'!M15)</f>
        <v>0</v>
      </c>
      <c r="M14" s="213">
        <f>IF('Indicator Date hidden'!N15="x","x",$M$2-'Indicator Date hidden'!N15)</f>
        <v>0</v>
      </c>
      <c r="N14" s="213">
        <f>IF('Indicator Date hidden'!O15="x","x",$N$2-'Indicator Date hidden'!O15)</f>
        <v>0</v>
      </c>
      <c r="O14" s="213">
        <f>IF('Indicator Date hidden'!P15="x","x",$O$2-'Indicator Date hidden'!P15)</f>
        <v>0</v>
      </c>
      <c r="P14" s="213">
        <f>IF('Indicator Date hidden'!Q15="x","x",$P$2-'Indicator Date hidden'!Q15)</f>
        <v>0</v>
      </c>
      <c r="Q14" s="213" t="str">
        <f>IF('Indicator Date hidden'!R15="x","x",$Q$2-'Indicator Date hidden'!R15)</f>
        <v>x</v>
      </c>
      <c r="R14" s="213">
        <f>IF('Indicator Date hidden'!S15="x","x",$R$2-'Indicator Date hidden'!S15)</f>
        <v>0</v>
      </c>
      <c r="S14" s="213">
        <f>IF('Indicator Date hidden'!T15="x","x",$S$2-'Indicator Date hidden'!T15)</f>
        <v>0</v>
      </c>
      <c r="T14" s="213">
        <f>IF('Indicator Date hidden'!U15="x","x",$T$2-'Indicator Date hidden'!U15)</f>
        <v>0</v>
      </c>
      <c r="U14" s="213" t="str">
        <f>IF('Indicator Date hidden'!V15="x","x",$U$2-'Indicator Date hidden'!V15)</f>
        <v>x</v>
      </c>
      <c r="V14" s="213">
        <f>IF('Indicator Date hidden'!W15="x","x",$V$2-'Indicator Date hidden'!W15)</f>
        <v>0</v>
      </c>
      <c r="W14" s="213" t="str">
        <f>IF('Indicator Date hidden'!X15="x","x",$W$2-'Indicator Date hidden'!X15)</f>
        <v>x</v>
      </c>
      <c r="X14" s="213">
        <f>IF('Indicator Date hidden'!Y15="x","x",$X$2-'Indicator Date hidden'!Y15)</f>
        <v>2</v>
      </c>
      <c r="Y14" s="213">
        <f>IF('Indicator Date hidden'!Z15="x","x",$Y$2-'Indicator Date hidden'!Z15)</f>
        <v>0</v>
      </c>
      <c r="Z14" s="213">
        <f>IF('Indicator Date hidden'!AA15="x","x",$Z$2-'Indicator Date hidden'!AA15)</f>
        <v>0</v>
      </c>
      <c r="AA14" s="213" t="str">
        <f>IF('Indicator Date hidden'!AB15="x","x",$AA$2-'Indicator Date hidden'!AB15)</f>
        <v>x</v>
      </c>
      <c r="AB14" s="213">
        <f>IF('Indicator Date hidden'!AC15="x","x",$AB$2-'Indicator Date hidden'!AC15)</f>
        <v>0</v>
      </c>
      <c r="AC14" s="213">
        <f>IF('Indicator Date hidden'!AD15="x","x",$AC$2-'Indicator Date hidden'!AD15)</f>
        <v>0</v>
      </c>
      <c r="AD14" s="213" t="str">
        <f>IF('Indicator Date hidden'!AE15="x","x",$AD$2-'Indicator Date hidden'!AE15)</f>
        <v>x</v>
      </c>
      <c r="AE14" s="213">
        <f>IF('Indicator Date hidden'!AF15="x","x",$AE$2-'Indicator Date hidden'!AF15)</f>
        <v>0</v>
      </c>
      <c r="AF14" s="213" t="str">
        <f>IF('Indicator Date hidden'!AG15="x","x",$AF$2-'Indicator Date hidden'!AG15)</f>
        <v>x</v>
      </c>
      <c r="AG14" s="213">
        <f>IF('Indicator Date hidden'!AH15="x","x",$AG$2-'Indicator Date hidden'!AH15)</f>
        <v>0</v>
      </c>
      <c r="AH14" s="213">
        <f>IF('Indicator Date hidden'!AI15="x","x",$AH$2-'Indicator Date hidden'!AI15)</f>
        <v>0</v>
      </c>
      <c r="AI14" s="213">
        <f>IF('Indicator Date hidden'!AJ15="x","x",$AI$2-'Indicator Date hidden'!AJ15)</f>
        <v>0</v>
      </c>
      <c r="AJ14" s="213" t="str">
        <f>IF('Indicator Date hidden'!AK15="x","x",$AJ$2-'Indicator Date hidden'!AK15)</f>
        <v>x</v>
      </c>
      <c r="AK14" s="213">
        <f>IF('Indicator Date hidden'!AL15="x","x",$AK$2-'Indicator Date hidden'!AL15)</f>
        <v>1</v>
      </c>
      <c r="AL14" s="213">
        <f>IF('Indicator Date hidden'!AM15="x","x",$AL$2-'Indicator Date hidden'!AM15)</f>
        <v>0</v>
      </c>
      <c r="AM14" s="213">
        <f>IF('Indicator Date hidden'!AN15="x","x",$AM$2-'Indicator Date hidden'!AN15)</f>
        <v>0</v>
      </c>
      <c r="AN14" s="213">
        <f>IF('Indicator Date hidden'!AO15="x","x",$AN$2-'Indicator Date hidden'!AO15)</f>
        <v>0</v>
      </c>
      <c r="AO14" s="213">
        <f>IF('Indicator Date hidden'!AP15="x","x",$AO$2-'Indicator Date hidden'!AP15)</f>
        <v>0</v>
      </c>
      <c r="AP14" s="213">
        <f>IF('Indicator Date hidden'!AQ15="x","x",$AP$2-'Indicator Date hidden'!AQ15)</f>
        <v>0</v>
      </c>
      <c r="AQ14" s="213">
        <f>IF('Indicator Date hidden'!AR15="x","x",$AQ$2-'Indicator Date hidden'!AR15)</f>
        <v>4</v>
      </c>
      <c r="AR14" s="213">
        <f>IF('Indicator Date hidden'!AS15="x","x",$AR$2-'Indicator Date hidden'!AS15)</f>
        <v>0</v>
      </c>
      <c r="AS14" s="213">
        <f>IF('Indicator Date hidden'!AT15="x","x",$AS$2-'Indicator Date hidden'!AT15)</f>
        <v>0</v>
      </c>
      <c r="AT14" s="213">
        <f>IF('Indicator Date hidden'!AU15="x","x",$AT$2-'Indicator Date hidden'!AU15)</f>
        <v>0</v>
      </c>
      <c r="AU14" s="213">
        <f>IF('Indicator Date hidden'!AV15="x","x",$AU$2-'Indicator Date hidden'!AV15)</f>
        <v>4</v>
      </c>
      <c r="AV14" s="213">
        <f>IF('Indicator Date hidden'!AW15="x","x",$AV$2-'Indicator Date hidden'!AW15)</f>
        <v>0</v>
      </c>
      <c r="AW14" s="213">
        <f>IF('Indicator Date hidden'!AX15="x","x",$AW$2-'Indicator Date hidden'!AX15)</f>
        <v>0</v>
      </c>
      <c r="AX14" s="213">
        <f>IF('Indicator Date hidden'!AY15="x","x",$AX$2-'Indicator Date hidden'!AY15)</f>
        <v>0</v>
      </c>
      <c r="AY14" s="213">
        <f>IF('Indicator Date hidden'!AZ15="x","x",$AY$2-'Indicator Date hidden'!AZ15)</f>
        <v>0</v>
      </c>
      <c r="AZ14" s="213">
        <f>IF('Indicator Date hidden'!BA15="x","x",$AZ$2-'Indicator Date hidden'!BA15)</f>
        <v>0</v>
      </c>
      <c r="BA14">
        <f t="shared" si="0"/>
        <v>11</v>
      </c>
      <c r="BB14" s="21">
        <f t="shared" si="1"/>
        <v>0.25</v>
      </c>
      <c r="BC14">
        <f t="shared" si="2"/>
        <v>4</v>
      </c>
      <c r="BD14" s="21">
        <f t="shared" si="3"/>
        <v>0.882274951990076</v>
      </c>
      <c r="BE14" s="283">
        <f t="shared" si="4"/>
        <v>0</v>
      </c>
    </row>
    <row r="15" spans="1:57" x14ac:dyDescent="0.25">
      <c r="A15" t="s">
        <v>7258</v>
      </c>
      <c r="B15" s="213">
        <f>IF('Indicator Date hidden'!C16="x","x",$B$2-'Indicator Date hidden'!C16)</f>
        <v>0</v>
      </c>
      <c r="C15" s="213">
        <f>IF('Indicator Date hidden'!D16="x","x",$C$2-'Indicator Date hidden'!D16)</f>
        <v>0</v>
      </c>
      <c r="D15" s="213">
        <f>IF('Indicator Date hidden'!E16="x","x",$D$2-'Indicator Date hidden'!E16)</f>
        <v>0</v>
      </c>
      <c r="E15" s="213">
        <f>IF('Indicator Date hidden'!F16="x","x",$E$2-'Indicator Date hidden'!F16)</f>
        <v>0</v>
      </c>
      <c r="F15" s="213">
        <f>IF('Indicator Date hidden'!G16="x","x",$F$2-'Indicator Date hidden'!G16)</f>
        <v>0</v>
      </c>
      <c r="G15" s="213">
        <f>IF('Indicator Date hidden'!H16="x","x",$G$2-'Indicator Date hidden'!H16)</f>
        <v>0</v>
      </c>
      <c r="H15" s="213">
        <f>IF('Indicator Date hidden'!I16="x","x",$H$2-'Indicator Date hidden'!I16)</f>
        <v>0</v>
      </c>
      <c r="I15" s="213">
        <f>IF('Indicator Date hidden'!J16="x","x",$I$2-'Indicator Date hidden'!J16)</f>
        <v>0</v>
      </c>
      <c r="J15" s="213">
        <f>IF('Indicator Date hidden'!K16="x","x",$J$2-'Indicator Date hidden'!K16)</f>
        <v>0</v>
      </c>
      <c r="K15" s="213">
        <f>IF('Indicator Date hidden'!L16="x","x",$K$2-'Indicator Date hidden'!L16)</f>
        <v>0</v>
      </c>
      <c r="L15" s="213">
        <f>IF('Indicator Date hidden'!M16="x","x",$L$2-'Indicator Date hidden'!M16)</f>
        <v>0</v>
      </c>
      <c r="M15" s="213">
        <f>IF('Indicator Date hidden'!N16="x","x",$M$2-'Indicator Date hidden'!N16)</f>
        <v>0</v>
      </c>
      <c r="N15" s="213">
        <f>IF('Indicator Date hidden'!O16="x","x",$N$2-'Indicator Date hidden'!O16)</f>
        <v>0</v>
      </c>
      <c r="O15" s="213">
        <f>IF('Indicator Date hidden'!P16="x","x",$O$2-'Indicator Date hidden'!P16)</f>
        <v>0</v>
      </c>
      <c r="P15" s="213">
        <f>IF('Indicator Date hidden'!Q16="x","x",$P$2-'Indicator Date hidden'!Q16)</f>
        <v>0</v>
      </c>
      <c r="Q15" s="213">
        <f>IF('Indicator Date hidden'!R16="x","x",$Q$2-'Indicator Date hidden'!R16)</f>
        <v>3</v>
      </c>
      <c r="R15" s="213">
        <f>IF('Indicator Date hidden'!S16="x","x",$R$2-'Indicator Date hidden'!S16)</f>
        <v>0</v>
      </c>
      <c r="S15" s="213">
        <f>IF('Indicator Date hidden'!T16="x","x",$S$2-'Indicator Date hidden'!T16)</f>
        <v>0</v>
      </c>
      <c r="T15" s="213">
        <f>IF('Indicator Date hidden'!U16="x","x",$T$2-'Indicator Date hidden'!U16)</f>
        <v>0</v>
      </c>
      <c r="U15" s="213">
        <f>IF('Indicator Date hidden'!V16="x","x",$U$2-'Indicator Date hidden'!V16)</f>
        <v>0</v>
      </c>
      <c r="V15" s="213">
        <f>IF('Indicator Date hidden'!W16="x","x",$V$2-'Indicator Date hidden'!W16)</f>
        <v>0</v>
      </c>
      <c r="W15" s="213">
        <f>IF('Indicator Date hidden'!X16="x","x",$W$2-'Indicator Date hidden'!X16)</f>
        <v>0</v>
      </c>
      <c r="X15" s="213">
        <f>IF('Indicator Date hidden'!Y16="x","x",$X$2-'Indicator Date hidden'!Y16)</f>
        <v>3</v>
      </c>
      <c r="Y15" s="213">
        <f>IF('Indicator Date hidden'!Z16="x","x",$Y$2-'Indicator Date hidden'!Z16)</f>
        <v>0</v>
      </c>
      <c r="Z15" s="213">
        <f>IF('Indicator Date hidden'!AA16="x","x",$Z$2-'Indicator Date hidden'!AA16)</f>
        <v>0</v>
      </c>
      <c r="AA15" s="213">
        <f>IF('Indicator Date hidden'!AB16="x","x",$AA$2-'Indicator Date hidden'!AB16)</f>
        <v>0</v>
      </c>
      <c r="AB15" s="213">
        <f>IF('Indicator Date hidden'!AC16="x","x",$AB$2-'Indicator Date hidden'!AC16)</f>
        <v>0</v>
      </c>
      <c r="AC15" s="213">
        <f>IF('Indicator Date hidden'!AD16="x","x",$AC$2-'Indicator Date hidden'!AD16)</f>
        <v>0</v>
      </c>
      <c r="AD15" s="213">
        <f>IF('Indicator Date hidden'!AE16="x","x",$AD$2-'Indicator Date hidden'!AE16)</f>
        <v>0</v>
      </c>
      <c r="AE15" s="213">
        <f>IF('Indicator Date hidden'!AF16="x","x",$AE$2-'Indicator Date hidden'!AF16)</f>
        <v>0</v>
      </c>
      <c r="AF15" s="213">
        <f>IF('Indicator Date hidden'!AG16="x","x",$AF$2-'Indicator Date hidden'!AG16)</f>
        <v>3</v>
      </c>
      <c r="AG15" s="213">
        <f>IF('Indicator Date hidden'!AH16="x","x",$AG$2-'Indicator Date hidden'!AH16)</f>
        <v>0</v>
      </c>
      <c r="AH15" s="213">
        <f>IF('Indicator Date hidden'!AI16="x","x",$AH$2-'Indicator Date hidden'!AI16)</f>
        <v>0</v>
      </c>
      <c r="AI15" s="213">
        <f>IF('Indicator Date hidden'!AJ16="x","x",$AI$2-'Indicator Date hidden'!AJ16)</f>
        <v>0</v>
      </c>
      <c r="AJ15" s="213">
        <f>IF('Indicator Date hidden'!AK16="x","x",$AJ$2-'Indicator Date hidden'!AK16)</f>
        <v>1</v>
      </c>
      <c r="AK15" s="213">
        <f>IF('Indicator Date hidden'!AL16="x","x",$AK$2-'Indicator Date hidden'!AL16)</f>
        <v>1</v>
      </c>
      <c r="AL15" s="213">
        <f>IF('Indicator Date hidden'!AM16="x","x",$AL$2-'Indicator Date hidden'!AM16)</f>
        <v>0</v>
      </c>
      <c r="AM15" s="213">
        <f>IF('Indicator Date hidden'!AN16="x","x",$AM$2-'Indicator Date hidden'!AN16)</f>
        <v>0</v>
      </c>
      <c r="AN15" s="213">
        <f>IF('Indicator Date hidden'!AO16="x","x",$AN$2-'Indicator Date hidden'!AO16)</f>
        <v>0</v>
      </c>
      <c r="AO15" s="213">
        <f>IF('Indicator Date hidden'!AP16="x","x",$AO$2-'Indicator Date hidden'!AP16)</f>
        <v>0</v>
      </c>
      <c r="AP15" s="213">
        <f>IF('Indicator Date hidden'!AQ16="x","x",$AP$2-'Indicator Date hidden'!AQ16)</f>
        <v>0</v>
      </c>
      <c r="AQ15" s="213">
        <f>IF('Indicator Date hidden'!AR16="x","x",$AQ$2-'Indicator Date hidden'!AR16)</f>
        <v>0</v>
      </c>
      <c r="AR15" s="213">
        <f>IF('Indicator Date hidden'!AS16="x","x",$AR$2-'Indicator Date hidden'!AS16)</f>
        <v>0</v>
      </c>
      <c r="AS15" s="213">
        <f>IF('Indicator Date hidden'!AT16="x","x",$AS$2-'Indicator Date hidden'!AT16)</f>
        <v>0</v>
      </c>
      <c r="AT15" s="213">
        <f>IF('Indicator Date hidden'!AU16="x","x",$AT$2-'Indicator Date hidden'!AU16)</f>
        <v>0</v>
      </c>
      <c r="AU15" s="213">
        <f>IF('Indicator Date hidden'!AV16="x","x",$AU$2-'Indicator Date hidden'!AV16)</f>
        <v>1</v>
      </c>
      <c r="AV15" s="213">
        <f>IF('Indicator Date hidden'!AW16="x","x",$AV$2-'Indicator Date hidden'!AW16)</f>
        <v>0</v>
      </c>
      <c r="AW15" s="213">
        <f>IF('Indicator Date hidden'!AX16="x","x",$AW$2-'Indicator Date hidden'!AX16)</f>
        <v>0</v>
      </c>
      <c r="AX15" s="213">
        <f>IF('Indicator Date hidden'!AY16="x","x",$AX$2-'Indicator Date hidden'!AY16)</f>
        <v>0</v>
      </c>
      <c r="AY15" s="213">
        <f>IF('Indicator Date hidden'!AZ16="x","x",$AY$2-'Indicator Date hidden'!AZ16)</f>
        <v>0</v>
      </c>
      <c r="AZ15" s="213">
        <f>IF('Indicator Date hidden'!BA16="x","x",$AZ$2-'Indicator Date hidden'!BA16)</f>
        <v>0</v>
      </c>
      <c r="BA15">
        <f t="shared" si="0"/>
        <v>12</v>
      </c>
      <c r="BB15" s="21">
        <f t="shared" si="1"/>
        <v>0.23529411764705882</v>
      </c>
      <c r="BC15">
        <f t="shared" si="2"/>
        <v>6</v>
      </c>
      <c r="BD15" s="21">
        <f t="shared" si="3"/>
        <v>0.72998080270534449</v>
      </c>
      <c r="BE15" s="283">
        <f t="shared" si="4"/>
        <v>0</v>
      </c>
    </row>
    <row r="16" spans="1:57" x14ac:dyDescent="0.25">
      <c r="A16" t="s">
        <v>7275</v>
      </c>
      <c r="B16" s="213">
        <f>IF('Indicator Date hidden'!C17="x","x",$B$2-'Indicator Date hidden'!C17)</f>
        <v>0</v>
      </c>
      <c r="C16" s="213">
        <f>IF('Indicator Date hidden'!D17="x","x",$C$2-'Indicator Date hidden'!D17)</f>
        <v>0</v>
      </c>
      <c r="D16" s="213">
        <f>IF('Indicator Date hidden'!E17="x","x",$D$2-'Indicator Date hidden'!E17)</f>
        <v>0</v>
      </c>
      <c r="E16" s="213">
        <f>IF('Indicator Date hidden'!F17="x","x",$E$2-'Indicator Date hidden'!F17)</f>
        <v>0</v>
      </c>
      <c r="F16" s="213">
        <f>IF('Indicator Date hidden'!G17="x","x",$F$2-'Indicator Date hidden'!G17)</f>
        <v>0</v>
      </c>
      <c r="G16" s="213">
        <f>IF('Indicator Date hidden'!H17="x","x",$G$2-'Indicator Date hidden'!H17)</f>
        <v>0</v>
      </c>
      <c r="H16" s="213">
        <f>IF('Indicator Date hidden'!I17="x","x",$H$2-'Indicator Date hidden'!I17)</f>
        <v>0</v>
      </c>
      <c r="I16" s="213">
        <f>IF('Indicator Date hidden'!J17="x","x",$I$2-'Indicator Date hidden'!J17)</f>
        <v>0</v>
      </c>
      <c r="J16" s="213">
        <f>IF('Indicator Date hidden'!K17="x","x",$J$2-'Indicator Date hidden'!K17)</f>
        <v>0</v>
      </c>
      <c r="K16" s="213">
        <f>IF('Indicator Date hidden'!L17="x","x",$K$2-'Indicator Date hidden'!L17)</f>
        <v>0</v>
      </c>
      <c r="L16" s="213">
        <f>IF('Indicator Date hidden'!M17="x","x",$L$2-'Indicator Date hidden'!M17)</f>
        <v>0</v>
      </c>
      <c r="M16" s="213">
        <f>IF('Indicator Date hidden'!N17="x","x",$M$2-'Indicator Date hidden'!N17)</f>
        <v>0</v>
      </c>
      <c r="N16" s="213">
        <f>IF('Indicator Date hidden'!O17="x","x",$N$2-'Indicator Date hidden'!O17)</f>
        <v>0</v>
      </c>
      <c r="O16" s="213">
        <f>IF('Indicator Date hidden'!P17="x","x",$O$2-'Indicator Date hidden'!P17)</f>
        <v>0</v>
      </c>
      <c r="P16" s="213">
        <f>IF('Indicator Date hidden'!Q17="x","x",$P$2-'Indicator Date hidden'!Q17)</f>
        <v>0</v>
      </c>
      <c r="Q16" s="213">
        <f>IF('Indicator Date hidden'!R17="x","x",$Q$2-'Indicator Date hidden'!R17)</f>
        <v>2</v>
      </c>
      <c r="R16" s="213">
        <f>IF('Indicator Date hidden'!S17="x","x",$R$2-'Indicator Date hidden'!S17)</f>
        <v>0</v>
      </c>
      <c r="S16" s="213">
        <f>IF('Indicator Date hidden'!T17="x","x",$S$2-'Indicator Date hidden'!T17)</f>
        <v>0</v>
      </c>
      <c r="T16" s="213">
        <f>IF('Indicator Date hidden'!U17="x","x",$T$2-'Indicator Date hidden'!U17)</f>
        <v>0</v>
      </c>
      <c r="U16" s="213" t="str">
        <f>IF('Indicator Date hidden'!V17="x","x",$U$2-'Indicator Date hidden'!V17)</f>
        <v>x</v>
      </c>
      <c r="V16" s="213">
        <f>IF('Indicator Date hidden'!W17="x","x",$V$2-'Indicator Date hidden'!W17)</f>
        <v>0</v>
      </c>
      <c r="W16" s="213">
        <f>IF('Indicator Date hidden'!X17="x","x",$W$2-'Indicator Date hidden'!X17)</f>
        <v>1</v>
      </c>
      <c r="X16" s="213">
        <f>IF('Indicator Date hidden'!Y17="x","x",$X$2-'Indicator Date hidden'!Y17)</f>
        <v>4</v>
      </c>
      <c r="Y16" s="213">
        <f>IF('Indicator Date hidden'!Z17="x","x",$Y$2-'Indicator Date hidden'!Z17)</f>
        <v>0</v>
      </c>
      <c r="Z16" s="213">
        <f>IF('Indicator Date hidden'!AA17="x","x",$Z$2-'Indicator Date hidden'!AA17)</f>
        <v>0</v>
      </c>
      <c r="AA16" s="213">
        <f>IF('Indicator Date hidden'!AB17="x","x",$AA$2-'Indicator Date hidden'!AB17)</f>
        <v>1</v>
      </c>
      <c r="AB16" s="213">
        <f>IF('Indicator Date hidden'!AC17="x","x",$AB$2-'Indicator Date hidden'!AC17)</f>
        <v>0</v>
      </c>
      <c r="AC16" s="213">
        <f>IF('Indicator Date hidden'!AD17="x","x",$AC$2-'Indicator Date hidden'!AD17)</f>
        <v>0</v>
      </c>
      <c r="AD16" s="213" t="str">
        <f>IF('Indicator Date hidden'!AE17="x","x",$AD$2-'Indicator Date hidden'!AE17)</f>
        <v>x</v>
      </c>
      <c r="AE16" s="213">
        <f>IF('Indicator Date hidden'!AF17="x","x",$AE$2-'Indicator Date hidden'!AF17)</f>
        <v>0</v>
      </c>
      <c r="AF16" s="213" t="str">
        <f>IF('Indicator Date hidden'!AG17="x","x",$AF$2-'Indicator Date hidden'!AG17)</f>
        <v>x</v>
      </c>
      <c r="AG16" s="213">
        <f>IF('Indicator Date hidden'!AH17="x","x",$AG$2-'Indicator Date hidden'!AH17)</f>
        <v>0</v>
      </c>
      <c r="AH16" s="213">
        <f>IF('Indicator Date hidden'!AI17="x","x",$AH$2-'Indicator Date hidden'!AI17)</f>
        <v>0</v>
      </c>
      <c r="AI16" s="213">
        <f>IF('Indicator Date hidden'!AJ17="x","x",$AI$2-'Indicator Date hidden'!AJ17)</f>
        <v>0</v>
      </c>
      <c r="AJ16" s="213" t="str">
        <f>IF('Indicator Date hidden'!AK17="x","x",$AJ$2-'Indicator Date hidden'!AK17)</f>
        <v>x</v>
      </c>
      <c r="AK16" s="213">
        <f>IF('Indicator Date hidden'!AL17="x","x",$AK$2-'Indicator Date hidden'!AL17)</f>
        <v>1</v>
      </c>
      <c r="AL16" s="213">
        <f>IF('Indicator Date hidden'!AM17="x","x",$AL$2-'Indicator Date hidden'!AM17)</f>
        <v>0</v>
      </c>
      <c r="AM16" s="213">
        <f>IF('Indicator Date hidden'!AN17="x","x",$AM$2-'Indicator Date hidden'!AN17)</f>
        <v>0</v>
      </c>
      <c r="AN16" s="213">
        <f>IF('Indicator Date hidden'!AO17="x","x",$AN$2-'Indicator Date hidden'!AO17)</f>
        <v>0</v>
      </c>
      <c r="AO16" s="213">
        <f>IF('Indicator Date hidden'!AP17="x","x",$AO$2-'Indicator Date hidden'!AP17)</f>
        <v>0</v>
      </c>
      <c r="AP16" s="213">
        <f>IF('Indicator Date hidden'!AQ17="x","x",$AP$2-'Indicator Date hidden'!AQ17)</f>
        <v>0</v>
      </c>
      <c r="AQ16" s="213">
        <f>IF('Indicator Date hidden'!AR17="x","x",$AQ$2-'Indicator Date hidden'!AR17)</f>
        <v>4</v>
      </c>
      <c r="AR16" s="213">
        <f>IF('Indicator Date hidden'!AS17="x","x",$AR$2-'Indicator Date hidden'!AS17)</f>
        <v>0</v>
      </c>
      <c r="AS16" s="213">
        <f>IF('Indicator Date hidden'!AT17="x","x",$AS$2-'Indicator Date hidden'!AT17)</f>
        <v>0</v>
      </c>
      <c r="AT16" s="213">
        <f>IF('Indicator Date hidden'!AU17="x","x",$AT$2-'Indicator Date hidden'!AU17)</f>
        <v>0</v>
      </c>
      <c r="AU16" s="213" t="str">
        <f>IF('Indicator Date hidden'!AV17="x","x",$AU$2-'Indicator Date hidden'!AV17)</f>
        <v>x</v>
      </c>
      <c r="AV16" s="213">
        <f>IF('Indicator Date hidden'!AW17="x","x",$AV$2-'Indicator Date hidden'!AW17)</f>
        <v>0</v>
      </c>
      <c r="AW16" s="213">
        <f>IF('Indicator Date hidden'!AX17="x","x",$AW$2-'Indicator Date hidden'!AX17)</f>
        <v>0</v>
      </c>
      <c r="AX16" s="213">
        <f>IF('Indicator Date hidden'!AY17="x","x",$AX$2-'Indicator Date hidden'!AY17)</f>
        <v>0</v>
      </c>
      <c r="AY16" s="213">
        <f>IF('Indicator Date hidden'!AZ17="x","x",$AY$2-'Indicator Date hidden'!AZ17)</f>
        <v>0</v>
      </c>
      <c r="AZ16" s="213">
        <f>IF('Indicator Date hidden'!BA17="x","x",$AZ$2-'Indicator Date hidden'!BA17)</f>
        <v>0</v>
      </c>
      <c r="BA16">
        <f t="shared" si="0"/>
        <v>13</v>
      </c>
      <c r="BB16" s="21">
        <f t="shared" si="1"/>
        <v>0.28260869565217389</v>
      </c>
      <c r="BC16">
        <f t="shared" si="2"/>
        <v>6</v>
      </c>
      <c r="BD16" s="21">
        <f t="shared" si="3"/>
        <v>0.87633236394549452</v>
      </c>
      <c r="BE16" s="283">
        <f t="shared" si="4"/>
        <v>0</v>
      </c>
    </row>
    <row r="17" spans="1:57" x14ac:dyDescent="0.25">
      <c r="A17" t="s">
        <v>7268</v>
      </c>
      <c r="B17" s="213">
        <f>IF('Indicator Date hidden'!C18="x","x",$B$2-'Indicator Date hidden'!C18)</f>
        <v>0</v>
      </c>
      <c r="C17" s="213">
        <f>IF('Indicator Date hidden'!D18="x","x",$C$2-'Indicator Date hidden'!D18)</f>
        <v>0</v>
      </c>
      <c r="D17" s="213">
        <f>IF('Indicator Date hidden'!E18="x","x",$D$2-'Indicator Date hidden'!E18)</f>
        <v>0</v>
      </c>
      <c r="E17" s="213">
        <f>IF('Indicator Date hidden'!F18="x","x",$E$2-'Indicator Date hidden'!F18)</f>
        <v>0</v>
      </c>
      <c r="F17" s="213">
        <f>IF('Indicator Date hidden'!G18="x","x",$F$2-'Indicator Date hidden'!G18)</f>
        <v>0</v>
      </c>
      <c r="G17" s="213">
        <f>IF('Indicator Date hidden'!H18="x","x",$G$2-'Indicator Date hidden'!H18)</f>
        <v>0</v>
      </c>
      <c r="H17" s="213">
        <f>IF('Indicator Date hidden'!I18="x","x",$H$2-'Indicator Date hidden'!I18)</f>
        <v>0</v>
      </c>
      <c r="I17" s="213">
        <f>IF('Indicator Date hidden'!J18="x","x",$I$2-'Indicator Date hidden'!J18)</f>
        <v>0</v>
      </c>
      <c r="J17" s="213">
        <f>IF('Indicator Date hidden'!K18="x","x",$J$2-'Indicator Date hidden'!K18)</f>
        <v>0</v>
      </c>
      <c r="K17" s="213">
        <f>IF('Indicator Date hidden'!L18="x","x",$K$2-'Indicator Date hidden'!L18)</f>
        <v>0</v>
      </c>
      <c r="L17" s="213">
        <f>IF('Indicator Date hidden'!M18="x","x",$L$2-'Indicator Date hidden'!M18)</f>
        <v>0</v>
      </c>
      <c r="M17" s="213">
        <f>IF('Indicator Date hidden'!N18="x","x",$M$2-'Indicator Date hidden'!N18)</f>
        <v>0</v>
      </c>
      <c r="N17" s="213">
        <f>IF('Indicator Date hidden'!O18="x","x",$N$2-'Indicator Date hidden'!O18)</f>
        <v>0</v>
      </c>
      <c r="O17" s="213">
        <f>IF('Indicator Date hidden'!P18="x","x",$O$2-'Indicator Date hidden'!P18)</f>
        <v>0</v>
      </c>
      <c r="P17" s="213">
        <f>IF('Indicator Date hidden'!Q18="x","x",$P$2-'Indicator Date hidden'!Q18)</f>
        <v>0</v>
      </c>
      <c r="Q17" s="213">
        <f>IF('Indicator Date hidden'!R18="x","x",$Q$2-'Indicator Date hidden'!R18)</f>
        <v>9</v>
      </c>
      <c r="R17" s="213">
        <f>IF('Indicator Date hidden'!S18="x","x",$R$2-'Indicator Date hidden'!S18)</f>
        <v>0</v>
      </c>
      <c r="S17" s="213">
        <f>IF('Indicator Date hidden'!T18="x","x",$S$2-'Indicator Date hidden'!T18)</f>
        <v>0</v>
      </c>
      <c r="T17" s="213">
        <f>IF('Indicator Date hidden'!U18="x","x",$T$2-'Indicator Date hidden'!U18)</f>
        <v>0</v>
      </c>
      <c r="U17" s="213">
        <f>IF('Indicator Date hidden'!V18="x","x",$U$2-'Indicator Date hidden'!V18)</f>
        <v>0</v>
      </c>
      <c r="V17" s="213">
        <f>IF('Indicator Date hidden'!W18="x","x",$V$2-'Indicator Date hidden'!W18)</f>
        <v>0</v>
      </c>
      <c r="W17" s="213">
        <f>IF('Indicator Date hidden'!X18="x","x",$W$2-'Indicator Date hidden'!X18)</f>
        <v>9</v>
      </c>
      <c r="X17" s="213">
        <f>IF('Indicator Date hidden'!Y18="x","x",$X$2-'Indicator Date hidden'!Y18)</f>
        <v>1</v>
      </c>
      <c r="Y17" s="213">
        <f>IF('Indicator Date hidden'!Z18="x","x",$Y$2-'Indicator Date hidden'!Z18)</f>
        <v>0</v>
      </c>
      <c r="Z17" s="213">
        <f>IF('Indicator Date hidden'!AA18="x","x",$Z$2-'Indicator Date hidden'!AA18)</f>
        <v>0</v>
      </c>
      <c r="AA17" s="213">
        <f>IF('Indicator Date hidden'!AB18="x","x",$AA$2-'Indicator Date hidden'!AB18)</f>
        <v>0</v>
      </c>
      <c r="AB17" s="213">
        <f>IF('Indicator Date hidden'!AC18="x","x",$AB$2-'Indicator Date hidden'!AC18)</f>
        <v>0</v>
      </c>
      <c r="AC17" s="213">
        <f>IF('Indicator Date hidden'!AD18="x","x",$AC$2-'Indicator Date hidden'!AD18)</f>
        <v>0</v>
      </c>
      <c r="AD17" s="213" t="str">
        <f>IF('Indicator Date hidden'!AE18="x","x",$AD$2-'Indicator Date hidden'!AE18)</f>
        <v>x</v>
      </c>
      <c r="AE17" s="213">
        <f>IF('Indicator Date hidden'!AF18="x","x",$AE$2-'Indicator Date hidden'!AF18)</f>
        <v>0</v>
      </c>
      <c r="AF17" s="213">
        <f>IF('Indicator Date hidden'!AG18="x","x",$AF$2-'Indicator Date hidden'!AG18)</f>
        <v>1</v>
      </c>
      <c r="AG17" s="213">
        <f>IF('Indicator Date hidden'!AH18="x","x",$AG$2-'Indicator Date hidden'!AH18)</f>
        <v>0</v>
      </c>
      <c r="AH17" s="213">
        <f>IF('Indicator Date hidden'!AI18="x","x",$AH$2-'Indicator Date hidden'!AI18)</f>
        <v>0</v>
      </c>
      <c r="AI17" s="213">
        <f>IF('Indicator Date hidden'!AJ18="x","x",$AI$2-'Indicator Date hidden'!AJ18)</f>
        <v>0</v>
      </c>
      <c r="AJ17" s="213" t="str">
        <f>IF('Indicator Date hidden'!AK18="x","x",$AJ$2-'Indicator Date hidden'!AK18)</f>
        <v>x</v>
      </c>
      <c r="AK17" s="213">
        <f>IF('Indicator Date hidden'!AL18="x","x",$AK$2-'Indicator Date hidden'!AL18)</f>
        <v>1</v>
      </c>
      <c r="AL17" s="213">
        <f>IF('Indicator Date hidden'!AM18="x","x",$AL$2-'Indicator Date hidden'!AM18)</f>
        <v>0</v>
      </c>
      <c r="AM17" s="213">
        <f>IF('Indicator Date hidden'!AN18="x","x",$AM$2-'Indicator Date hidden'!AN18)</f>
        <v>0</v>
      </c>
      <c r="AN17" s="213">
        <f>IF('Indicator Date hidden'!AO18="x","x",$AN$2-'Indicator Date hidden'!AO18)</f>
        <v>0</v>
      </c>
      <c r="AO17" s="213" t="str">
        <f>IF('Indicator Date hidden'!AP18="x","x",$AO$2-'Indicator Date hidden'!AP18)</f>
        <v>x</v>
      </c>
      <c r="AP17" s="213" t="str">
        <f>IF('Indicator Date hidden'!AQ18="x","x",$AP$2-'Indicator Date hidden'!AQ18)</f>
        <v>x</v>
      </c>
      <c r="AQ17" s="213">
        <f>IF('Indicator Date hidden'!AR18="x","x",$AQ$2-'Indicator Date hidden'!AR18)</f>
        <v>0</v>
      </c>
      <c r="AR17" s="213">
        <f>IF('Indicator Date hidden'!AS18="x","x",$AR$2-'Indicator Date hidden'!AS18)</f>
        <v>0</v>
      </c>
      <c r="AS17" s="213">
        <f>IF('Indicator Date hidden'!AT18="x","x",$AS$2-'Indicator Date hidden'!AT18)</f>
        <v>0</v>
      </c>
      <c r="AT17" s="213">
        <f>IF('Indicator Date hidden'!AU18="x","x",$AT$2-'Indicator Date hidden'!AU18)</f>
        <v>0</v>
      </c>
      <c r="AU17" s="213">
        <f>IF('Indicator Date hidden'!AV18="x","x",$AU$2-'Indicator Date hidden'!AV18)</f>
        <v>5</v>
      </c>
      <c r="AV17" s="213">
        <f>IF('Indicator Date hidden'!AW18="x","x",$AV$2-'Indicator Date hidden'!AW18)</f>
        <v>0</v>
      </c>
      <c r="AW17" s="213">
        <f>IF('Indicator Date hidden'!AX18="x","x",$AW$2-'Indicator Date hidden'!AX18)</f>
        <v>0</v>
      </c>
      <c r="AX17" s="213">
        <f>IF('Indicator Date hidden'!AY18="x","x",$AX$2-'Indicator Date hidden'!AY18)</f>
        <v>0</v>
      </c>
      <c r="AY17" s="213">
        <f>IF('Indicator Date hidden'!AZ18="x","x",$AY$2-'Indicator Date hidden'!AZ18)</f>
        <v>0</v>
      </c>
      <c r="AZ17" s="213">
        <f>IF('Indicator Date hidden'!BA18="x","x",$AZ$2-'Indicator Date hidden'!BA18)</f>
        <v>0</v>
      </c>
      <c r="BA17">
        <f t="shared" si="0"/>
        <v>26</v>
      </c>
      <c r="BB17" s="21">
        <f t="shared" si="1"/>
        <v>0.55319148936170215</v>
      </c>
      <c r="BC17">
        <f t="shared" si="2"/>
        <v>6</v>
      </c>
      <c r="BD17" s="21">
        <f t="shared" si="3"/>
        <v>1.9330112176568308</v>
      </c>
      <c r="BE17" s="283">
        <f t="shared" si="4"/>
        <v>0</v>
      </c>
    </row>
    <row r="18" spans="1:57" x14ac:dyDescent="0.25">
      <c r="A18" t="s">
        <v>7254</v>
      </c>
      <c r="B18" s="213">
        <f>IF('Indicator Date hidden'!C19="x","x",$B$2-'Indicator Date hidden'!C19)</f>
        <v>0</v>
      </c>
      <c r="C18" s="213">
        <f>IF('Indicator Date hidden'!D19="x","x",$C$2-'Indicator Date hidden'!D19)</f>
        <v>0</v>
      </c>
      <c r="D18" s="213">
        <f>IF('Indicator Date hidden'!E19="x","x",$D$2-'Indicator Date hidden'!E19)</f>
        <v>0</v>
      </c>
      <c r="E18" s="213">
        <f>IF('Indicator Date hidden'!F19="x","x",$E$2-'Indicator Date hidden'!F19)</f>
        <v>0</v>
      </c>
      <c r="F18" s="213">
        <f>IF('Indicator Date hidden'!G19="x","x",$F$2-'Indicator Date hidden'!G19)</f>
        <v>0</v>
      </c>
      <c r="G18" s="213">
        <f>IF('Indicator Date hidden'!H19="x","x",$G$2-'Indicator Date hidden'!H19)</f>
        <v>0</v>
      </c>
      <c r="H18" s="213">
        <f>IF('Indicator Date hidden'!I19="x","x",$H$2-'Indicator Date hidden'!I19)</f>
        <v>0</v>
      </c>
      <c r="I18" s="213">
        <f>IF('Indicator Date hidden'!J19="x","x",$I$2-'Indicator Date hidden'!J19)</f>
        <v>0</v>
      </c>
      <c r="J18" s="213">
        <f>IF('Indicator Date hidden'!K19="x","x",$J$2-'Indicator Date hidden'!K19)</f>
        <v>0</v>
      </c>
      <c r="K18" s="213">
        <f>IF('Indicator Date hidden'!L19="x","x",$K$2-'Indicator Date hidden'!L19)</f>
        <v>0</v>
      </c>
      <c r="L18" s="213">
        <f>IF('Indicator Date hidden'!M19="x","x",$L$2-'Indicator Date hidden'!M19)</f>
        <v>0</v>
      </c>
      <c r="M18" s="213">
        <f>IF('Indicator Date hidden'!N19="x","x",$M$2-'Indicator Date hidden'!N19)</f>
        <v>0</v>
      </c>
      <c r="N18" s="213">
        <f>IF('Indicator Date hidden'!O19="x","x",$N$2-'Indicator Date hidden'!O19)</f>
        <v>0</v>
      </c>
      <c r="O18" s="213">
        <f>IF('Indicator Date hidden'!P19="x","x",$O$2-'Indicator Date hidden'!P19)</f>
        <v>0</v>
      </c>
      <c r="P18" s="213">
        <f>IF('Indicator Date hidden'!Q19="x","x",$P$2-'Indicator Date hidden'!Q19)</f>
        <v>0</v>
      </c>
      <c r="Q18" s="213" t="str">
        <f>IF('Indicator Date hidden'!R19="x","x",$Q$2-'Indicator Date hidden'!R19)</f>
        <v>x</v>
      </c>
      <c r="R18" s="213">
        <f>IF('Indicator Date hidden'!S19="x","x",$R$2-'Indicator Date hidden'!S19)</f>
        <v>0</v>
      </c>
      <c r="S18" s="213">
        <f>IF('Indicator Date hidden'!T19="x","x",$S$2-'Indicator Date hidden'!T19)</f>
        <v>0</v>
      </c>
      <c r="T18" s="213">
        <f>IF('Indicator Date hidden'!U19="x","x",$T$2-'Indicator Date hidden'!U19)</f>
        <v>0</v>
      </c>
      <c r="U18" s="213" t="str">
        <f>IF('Indicator Date hidden'!V19="x","x",$U$2-'Indicator Date hidden'!V19)</f>
        <v>x</v>
      </c>
      <c r="V18" s="213">
        <f>IF('Indicator Date hidden'!W19="x","x",$V$2-'Indicator Date hidden'!W19)</f>
        <v>0</v>
      </c>
      <c r="W18" s="213" t="str">
        <f>IF('Indicator Date hidden'!X19="x","x",$W$2-'Indicator Date hidden'!X19)</f>
        <v>x</v>
      </c>
      <c r="X18" s="213">
        <f>IF('Indicator Date hidden'!Y19="x","x",$X$2-'Indicator Date hidden'!Y19)</f>
        <v>1</v>
      </c>
      <c r="Y18" s="213">
        <f>IF('Indicator Date hidden'!Z19="x","x",$Y$2-'Indicator Date hidden'!Z19)</f>
        <v>0</v>
      </c>
      <c r="Z18" s="213">
        <f>IF('Indicator Date hidden'!AA19="x","x",$Z$2-'Indicator Date hidden'!AA19)</f>
        <v>0</v>
      </c>
      <c r="AA18" s="213" t="str">
        <f>IF('Indicator Date hidden'!AB19="x","x",$AA$2-'Indicator Date hidden'!AB19)</f>
        <v>x</v>
      </c>
      <c r="AB18" s="213">
        <f>IF('Indicator Date hidden'!AC19="x","x",$AB$2-'Indicator Date hidden'!AC19)</f>
        <v>0</v>
      </c>
      <c r="AC18" s="213">
        <f>IF('Indicator Date hidden'!AD19="x","x",$AC$2-'Indicator Date hidden'!AD19)</f>
        <v>0</v>
      </c>
      <c r="AD18" s="213" t="str">
        <f>IF('Indicator Date hidden'!AE19="x","x",$AD$2-'Indicator Date hidden'!AE19)</f>
        <v>x</v>
      </c>
      <c r="AE18" s="213">
        <f>IF('Indicator Date hidden'!AF19="x","x",$AE$2-'Indicator Date hidden'!AF19)</f>
        <v>0</v>
      </c>
      <c r="AF18" s="213">
        <f>IF('Indicator Date hidden'!AG19="x","x",$AF$2-'Indicator Date hidden'!AG19)</f>
        <v>1</v>
      </c>
      <c r="AG18" s="213">
        <f>IF('Indicator Date hidden'!AH19="x","x",$AG$2-'Indicator Date hidden'!AH19)</f>
        <v>0</v>
      </c>
      <c r="AH18" s="213">
        <f>IF('Indicator Date hidden'!AI19="x","x",$AH$2-'Indicator Date hidden'!AI19)</f>
        <v>0</v>
      </c>
      <c r="AI18" s="213">
        <f>IF('Indicator Date hidden'!AJ19="x","x",$AI$2-'Indicator Date hidden'!AJ19)</f>
        <v>0</v>
      </c>
      <c r="AJ18" s="213" t="str">
        <f>IF('Indicator Date hidden'!AK19="x","x",$AJ$2-'Indicator Date hidden'!AK19)</f>
        <v>x</v>
      </c>
      <c r="AK18" s="213">
        <f>IF('Indicator Date hidden'!AL19="x","x",$AK$2-'Indicator Date hidden'!AL19)</f>
        <v>1</v>
      </c>
      <c r="AL18" s="213">
        <f>IF('Indicator Date hidden'!AM19="x","x",$AL$2-'Indicator Date hidden'!AM19)</f>
        <v>0</v>
      </c>
      <c r="AM18" s="213">
        <f>IF('Indicator Date hidden'!AN19="x","x",$AM$2-'Indicator Date hidden'!AN19)</f>
        <v>0</v>
      </c>
      <c r="AN18" s="213">
        <f>IF('Indicator Date hidden'!AO19="x","x",$AN$2-'Indicator Date hidden'!AO19)</f>
        <v>0</v>
      </c>
      <c r="AO18" s="213">
        <f>IF('Indicator Date hidden'!AP19="x","x",$AO$2-'Indicator Date hidden'!AP19)</f>
        <v>0</v>
      </c>
      <c r="AP18" s="213">
        <f>IF('Indicator Date hidden'!AQ19="x","x",$AP$2-'Indicator Date hidden'!AQ19)</f>
        <v>0</v>
      </c>
      <c r="AQ18" s="213" t="str">
        <f>IF('Indicator Date hidden'!AR19="x","x",$AQ$2-'Indicator Date hidden'!AR19)</f>
        <v>x</v>
      </c>
      <c r="AR18" s="213">
        <f>IF('Indicator Date hidden'!AS19="x","x",$AR$2-'Indicator Date hidden'!AS19)</f>
        <v>0</v>
      </c>
      <c r="AS18" s="213">
        <f>IF('Indicator Date hidden'!AT19="x","x",$AS$2-'Indicator Date hidden'!AT19)</f>
        <v>0</v>
      </c>
      <c r="AT18" s="213">
        <f>IF('Indicator Date hidden'!AU19="x","x",$AT$2-'Indicator Date hidden'!AU19)</f>
        <v>0</v>
      </c>
      <c r="AU18" s="213" t="str">
        <f>IF('Indicator Date hidden'!AV19="x","x",$AU$2-'Indicator Date hidden'!AV19)</f>
        <v>x</v>
      </c>
      <c r="AV18" s="213">
        <f>IF('Indicator Date hidden'!AW19="x","x",$AV$2-'Indicator Date hidden'!AW19)</f>
        <v>0</v>
      </c>
      <c r="AW18" s="213">
        <f>IF('Indicator Date hidden'!AX19="x","x",$AW$2-'Indicator Date hidden'!AX19)</f>
        <v>0</v>
      </c>
      <c r="AX18" s="213">
        <f>IF('Indicator Date hidden'!AY19="x","x",$AX$2-'Indicator Date hidden'!AY19)</f>
        <v>0</v>
      </c>
      <c r="AY18" s="213">
        <f>IF('Indicator Date hidden'!AZ19="x","x",$AY$2-'Indicator Date hidden'!AZ19)</f>
        <v>0</v>
      </c>
      <c r="AZ18" s="213">
        <f>IF('Indicator Date hidden'!BA19="x","x",$AZ$2-'Indicator Date hidden'!BA19)</f>
        <v>0</v>
      </c>
      <c r="BA18">
        <f t="shared" si="0"/>
        <v>3</v>
      </c>
      <c r="BB18" s="21">
        <f t="shared" si="1"/>
        <v>6.9767441860465115E-2</v>
      </c>
      <c r="BC18">
        <f t="shared" si="2"/>
        <v>3</v>
      </c>
      <c r="BD18" s="21">
        <f t="shared" si="3"/>
        <v>0.25475467790937961</v>
      </c>
      <c r="BE18" s="283">
        <f t="shared" si="4"/>
        <v>0</v>
      </c>
    </row>
    <row r="19" spans="1:57" x14ac:dyDescent="0.25">
      <c r="A19" t="s">
        <v>7270</v>
      </c>
      <c r="B19" s="213">
        <f>IF('Indicator Date hidden'!C20="x","x",$B$2-'Indicator Date hidden'!C20)</f>
        <v>0</v>
      </c>
      <c r="C19" s="213">
        <f>IF('Indicator Date hidden'!D20="x","x",$C$2-'Indicator Date hidden'!D20)</f>
        <v>0</v>
      </c>
      <c r="D19" s="213">
        <f>IF('Indicator Date hidden'!E20="x","x",$D$2-'Indicator Date hidden'!E20)</f>
        <v>0</v>
      </c>
      <c r="E19" s="213">
        <f>IF('Indicator Date hidden'!F20="x","x",$E$2-'Indicator Date hidden'!F20)</f>
        <v>0</v>
      </c>
      <c r="F19" s="213">
        <f>IF('Indicator Date hidden'!G20="x","x",$F$2-'Indicator Date hidden'!G20)</f>
        <v>0</v>
      </c>
      <c r="G19" s="213">
        <f>IF('Indicator Date hidden'!H20="x","x",$G$2-'Indicator Date hidden'!H20)</f>
        <v>0</v>
      </c>
      <c r="H19" s="213">
        <f>IF('Indicator Date hidden'!I20="x","x",$H$2-'Indicator Date hidden'!I20)</f>
        <v>0</v>
      </c>
      <c r="I19" s="213">
        <f>IF('Indicator Date hidden'!J20="x","x",$I$2-'Indicator Date hidden'!J20)</f>
        <v>0</v>
      </c>
      <c r="J19" s="213">
        <f>IF('Indicator Date hidden'!K20="x","x",$J$2-'Indicator Date hidden'!K20)</f>
        <v>0</v>
      </c>
      <c r="K19" s="213">
        <f>IF('Indicator Date hidden'!L20="x","x",$K$2-'Indicator Date hidden'!L20)</f>
        <v>0</v>
      </c>
      <c r="L19" s="213">
        <f>IF('Indicator Date hidden'!M20="x","x",$L$2-'Indicator Date hidden'!M20)</f>
        <v>0</v>
      </c>
      <c r="M19" s="213">
        <f>IF('Indicator Date hidden'!N20="x","x",$M$2-'Indicator Date hidden'!N20)</f>
        <v>0</v>
      </c>
      <c r="N19" s="213">
        <f>IF('Indicator Date hidden'!O20="x","x",$N$2-'Indicator Date hidden'!O20)</f>
        <v>0</v>
      </c>
      <c r="O19" s="213">
        <f>IF('Indicator Date hidden'!P20="x","x",$O$2-'Indicator Date hidden'!P20)</f>
        <v>0</v>
      </c>
      <c r="P19" s="213">
        <f>IF('Indicator Date hidden'!Q20="x","x",$P$2-'Indicator Date hidden'!Q20)</f>
        <v>0</v>
      </c>
      <c r="Q19" s="213">
        <f>IF('Indicator Date hidden'!R20="x","x",$Q$2-'Indicator Date hidden'!R20)</f>
        <v>3</v>
      </c>
      <c r="R19" s="213">
        <f>IF('Indicator Date hidden'!S20="x","x",$R$2-'Indicator Date hidden'!S20)</f>
        <v>0</v>
      </c>
      <c r="S19" s="213">
        <f>IF('Indicator Date hidden'!T20="x","x",$S$2-'Indicator Date hidden'!T20)</f>
        <v>0</v>
      </c>
      <c r="T19" s="213">
        <f>IF('Indicator Date hidden'!U20="x","x",$T$2-'Indicator Date hidden'!U20)</f>
        <v>0</v>
      </c>
      <c r="U19" s="213">
        <f>IF('Indicator Date hidden'!V20="x","x",$U$2-'Indicator Date hidden'!V20)</f>
        <v>0</v>
      </c>
      <c r="V19" s="213">
        <f>IF('Indicator Date hidden'!W20="x","x",$V$2-'Indicator Date hidden'!W20)</f>
        <v>0</v>
      </c>
      <c r="W19" s="213">
        <f>IF('Indicator Date hidden'!X20="x","x",$W$2-'Indicator Date hidden'!X20)</f>
        <v>3</v>
      </c>
      <c r="X19" s="213">
        <f>IF('Indicator Date hidden'!Y20="x","x",$X$2-'Indicator Date hidden'!Y20)</f>
        <v>4</v>
      </c>
      <c r="Y19" s="213">
        <f>IF('Indicator Date hidden'!Z20="x","x",$Y$2-'Indicator Date hidden'!Z20)</f>
        <v>0</v>
      </c>
      <c r="Z19" s="213">
        <f>IF('Indicator Date hidden'!AA20="x","x",$Z$2-'Indicator Date hidden'!AA20)</f>
        <v>0</v>
      </c>
      <c r="AA19" s="213">
        <f>IF('Indicator Date hidden'!AB20="x","x",$AA$2-'Indicator Date hidden'!AB20)</f>
        <v>0</v>
      </c>
      <c r="AB19" s="213">
        <f>IF('Indicator Date hidden'!AC20="x","x",$AB$2-'Indicator Date hidden'!AC20)</f>
        <v>0</v>
      </c>
      <c r="AC19" s="213">
        <f>IF('Indicator Date hidden'!AD20="x","x",$AC$2-'Indicator Date hidden'!AD20)</f>
        <v>0</v>
      </c>
      <c r="AD19" s="213">
        <f>IF('Indicator Date hidden'!AE20="x","x",$AD$2-'Indicator Date hidden'!AE20)</f>
        <v>0</v>
      </c>
      <c r="AE19" s="213">
        <f>IF('Indicator Date hidden'!AF20="x","x",$AE$2-'Indicator Date hidden'!AF20)</f>
        <v>0</v>
      </c>
      <c r="AF19" s="213" t="str">
        <f>IF('Indicator Date hidden'!AG20="x","x",$AF$2-'Indicator Date hidden'!AG20)</f>
        <v>x</v>
      </c>
      <c r="AG19" s="213">
        <f>IF('Indicator Date hidden'!AH20="x","x",$AG$2-'Indicator Date hidden'!AH20)</f>
        <v>0</v>
      </c>
      <c r="AH19" s="213">
        <f>IF('Indicator Date hidden'!AI20="x","x",$AH$2-'Indicator Date hidden'!AI20)</f>
        <v>0</v>
      </c>
      <c r="AI19" s="213">
        <f>IF('Indicator Date hidden'!AJ20="x","x",$AI$2-'Indicator Date hidden'!AJ20)</f>
        <v>0</v>
      </c>
      <c r="AJ19" s="213" t="str">
        <f>IF('Indicator Date hidden'!AK20="x","x",$AJ$2-'Indicator Date hidden'!AK20)</f>
        <v>x</v>
      </c>
      <c r="AK19" s="213">
        <f>IF('Indicator Date hidden'!AL20="x","x",$AK$2-'Indicator Date hidden'!AL20)</f>
        <v>1</v>
      </c>
      <c r="AL19" s="213">
        <f>IF('Indicator Date hidden'!AM20="x","x",$AL$2-'Indicator Date hidden'!AM20)</f>
        <v>0</v>
      </c>
      <c r="AM19" s="213">
        <f>IF('Indicator Date hidden'!AN20="x","x",$AM$2-'Indicator Date hidden'!AN20)</f>
        <v>0</v>
      </c>
      <c r="AN19" s="213">
        <f>IF('Indicator Date hidden'!AO20="x","x",$AN$2-'Indicator Date hidden'!AO20)</f>
        <v>0</v>
      </c>
      <c r="AO19" s="213" t="str">
        <f>IF('Indicator Date hidden'!AP20="x","x",$AO$2-'Indicator Date hidden'!AP20)</f>
        <v>x</v>
      </c>
      <c r="AP19" s="213">
        <f>IF('Indicator Date hidden'!AQ20="x","x",$AP$2-'Indicator Date hidden'!AQ20)</f>
        <v>2</v>
      </c>
      <c r="AQ19" s="213" t="str">
        <f>IF('Indicator Date hidden'!AR20="x","x",$AQ$2-'Indicator Date hidden'!AR20)</f>
        <v>x</v>
      </c>
      <c r="AR19" s="213">
        <f>IF('Indicator Date hidden'!AS20="x","x",$AR$2-'Indicator Date hidden'!AS20)</f>
        <v>0</v>
      </c>
      <c r="AS19" s="213" t="str">
        <f>IF('Indicator Date hidden'!AT20="x","x",$AS$2-'Indicator Date hidden'!AT20)</f>
        <v>x</v>
      </c>
      <c r="AT19" s="213">
        <f>IF('Indicator Date hidden'!AU20="x","x",$AT$2-'Indicator Date hidden'!AU20)</f>
        <v>0</v>
      </c>
      <c r="AU19" s="213" t="str">
        <f>IF('Indicator Date hidden'!AV20="x","x",$AU$2-'Indicator Date hidden'!AV20)</f>
        <v>x</v>
      </c>
      <c r="AV19" s="213">
        <f>IF('Indicator Date hidden'!AW20="x","x",$AV$2-'Indicator Date hidden'!AW20)</f>
        <v>0</v>
      </c>
      <c r="AW19" s="213">
        <f>IF('Indicator Date hidden'!AX20="x","x",$AW$2-'Indicator Date hidden'!AX20)</f>
        <v>0</v>
      </c>
      <c r="AX19" s="213">
        <f>IF('Indicator Date hidden'!AY20="x","x",$AX$2-'Indicator Date hidden'!AY20)</f>
        <v>0</v>
      </c>
      <c r="AY19" s="213">
        <f>IF('Indicator Date hidden'!AZ20="x","x",$AY$2-'Indicator Date hidden'!AZ20)</f>
        <v>0</v>
      </c>
      <c r="AZ19" s="213">
        <f>IF('Indicator Date hidden'!BA20="x","x",$AZ$2-'Indicator Date hidden'!BA20)</f>
        <v>0</v>
      </c>
      <c r="BA19">
        <f t="shared" si="0"/>
        <v>13</v>
      </c>
      <c r="BB19" s="21">
        <f t="shared" si="1"/>
        <v>0.28888888888888886</v>
      </c>
      <c r="BC19">
        <f t="shared" si="2"/>
        <v>5</v>
      </c>
      <c r="BD19" s="21">
        <f t="shared" si="3"/>
        <v>0.88499145563288339</v>
      </c>
      <c r="BE19" s="283">
        <f t="shared" si="4"/>
        <v>0</v>
      </c>
    </row>
    <row r="20" spans="1:57" x14ac:dyDescent="0.25">
      <c r="A20" t="s">
        <v>7256</v>
      </c>
      <c r="B20" s="213">
        <f>IF('Indicator Date hidden'!C21="x","x",$B$2-'Indicator Date hidden'!C21)</f>
        <v>0</v>
      </c>
      <c r="C20" s="213">
        <f>IF('Indicator Date hidden'!D21="x","x",$C$2-'Indicator Date hidden'!D21)</f>
        <v>0</v>
      </c>
      <c r="D20" s="213">
        <f>IF('Indicator Date hidden'!E21="x","x",$D$2-'Indicator Date hidden'!E21)</f>
        <v>0</v>
      </c>
      <c r="E20" s="213">
        <f>IF('Indicator Date hidden'!F21="x","x",$E$2-'Indicator Date hidden'!F21)</f>
        <v>0</v>
      </c>
      <c r="F20" s="213">
        <f>IF('Indicator Date hidden'!G21="x","x",$F$2-'Indicator Date hidden'!G21)</f>
        <v>0</v>
      </c>
      <c r="G20" s="213">
        <f>IF('Indicator Date hidden'!H21="x","x",$G$2-'Indicator Date hidden'!H21)</f>
        <v>0</v>
      </c>
      <c r="H20" s="213">
        <f>IF('Indicator Date hidden'!I21="x","x",$H$2-'Indicator Date hidden'!I21)</f>
        <v>0</v>
      </c>
      <c r="I20" s="213">
        <f>IF('Indicator Date hidden'!J21="x","x",$I$2-'Indicator Date hidden'!J21)</f>
        <v>0</v>
      </c>
      <c r="J20" s="213">
        <f>IF('Indicator Date hidden'!K21="x","x",$J$2-'Indicator Date hidden'!K21)</f>
        <v>0</v>
      </c>
      <c r="K20" s="213">
        <f>IF('Indicator Date hidden'!L21="x","x",$K$2-'Indicator Date hidden'!L21)</f>
        <v>0</v>
      </c>
      <c r="L20" s="213">
        <f>IF('Indicator Date hidden'!M21="x","x",$L$2-'Indicator Date hidden'!M21)</f>
        <v>0</v>
      </c>
      <c r="M20" s="213">
        <f>IF('Indicator Date hidden'!N21="x","x",$M$2-'Indicator Date hidden'!N21)</f>
        <v>0</v>
      </c>
      <c r="N20" s="213">
        <f>IF('Indicator Date hidden'!O21="x","x",$N$2-'Indicator Date hidden'!O21)</f>
        <v>0</v>
      </c>
      <c r="O20" s="213">
        <f>IF('Indicator Date hidden'!P21="x","x",$O$2-'Indicator Date hidden'!P21)</f>
        <v>0</v>
      </c>
      <c r="P20" s="213">
        <f>IF('Indicator Date hidden'!Q21="x","x",$P$2-'Indicator Date hidden'!Q21)</f>
        <v>0</v>
      </c>
      <c r="Q20" s="213">
        <f>IF('Indicator Date hidden'!R21="x","x",$Q$2-'Indicator Date hidden'!R21)</f>
        <v>2</v>
      </c>
      <c r="R20" s="213">
        <f>IF('Indicator Date hidden'!S21="x","x",$R$2-'Indicator Date hidden'!S21)</f>
        <v>0</v>
      </c>
      <c r="S20" s="213">
        <f>IF('Indicator Date hidden'!T21="x","x",$S$2-'Indicator Date hidden'!T21)</f>
        <v>0</v>
      </c>
      <c r="T20" s="213">
        <f>IF('Indicator Date hidden'!U21="x","x",$T$2-'Indicator Date hidden'!U21)</f>
        <v>0</v>
      </c>
      <c r="U20" s="213">
        <f>IF('Indicator Date hidden'!V21="x","x",$U$2-'Indicator Date hidden'!V21)</f>
        <v>0</v>
      </c>
      <c r="V20" s="213">
        <f>IF('Indicator Date hidden'!W21="x","x",$V$2-'Indicator Date hidden'!W21)</f>
        <v>0</v>
      </c>
      <c r="W20" s="213">
        <f>IF('Indicator Date hidden'!X21="x","x",$W$2-'Indicator Date hidden'!X21)</f>
        <v>0</v>
      </c>
      <c r="X20" s="213">
        <f>IF('Indicator Date hidden'!Y21="x","x",$X$2-'Indicator Date hidden'!Y21)</f>
        <v>4</v>
      </c>
      <c r="Y20" s="213">
        <f>IF('Indicator Date hidden'!Z21="x","x",$Y$2-'Indicator Date hidden'!Z21)</f>
        <v>0</v>
      </c>
      <c r="Z20" s="213">
        <f>IF('Indicator Date hidden'!AA21="x","x",$Z$2-'Indicator Date hidden'!AA21)</f>
        <v>0</v>
      </c>
      <c r="AA20" s="213">
        <f>IF('Indicator Date hidden'!AB21="x","x",$AA$2-'Indicator Date hidden'!AB21)</f>
        <v>0</v>
      </c>
      <c r="AB20" s="213">
        <f>IF('Indicator Date hidden'!AC21="x","x",$AB$2-'Indicator Date hidden'!AC21)</f>
        <v>0</v>
      </c>
      <c r="AC20" s="213">
        <f>IF('Indicator Date hidden'!AD21="x","x",$AC$2-'Indicator Date hidden'!AD21)</f>
        <v>0</v>
      </c>
      <c r="AD20" s="213">
        <f>IF('Indicator Date hidden'!AE21="x","x",$AD$2-'Indicator Date hidden'!AE21)</f>
        <v>0</v>
      </c>
      <c r="AE20" s="213">
        <f>IF('Indicator Date hidden'!AF21="x","x",$AE$2-'Indicator Date hidden'!AF21)</f>
        <v>0</v>
      </c>
      <c r="AF20" s="213">
        <f>IF('Indicator Date hidden'!AG21="x","x",$AF$2-'Indicator Date hidden'!AG21)</f>
        <v>2</v>
      </c>
      <c r="AG20" s="213">
        <f>IF('Indicator Date hidden'!AH21="x","x",$AG$2-'Indicator Date hidden'!AH21)</f>
        <v>0</v>
      </c>
      <c r="AH20" s="213">
        <f>IF('Indicator Date hidden'!AI21="x","x",$AH$2-'Indicator Date hidden'!AI21)</f>
        <v>0</v>
      </c>
      <c r="AI20" s="213">
        <f>IF('Indicator Date hidden'!AJ21="x","x",$AI$2-'Indicator Date hidden'!AJ21)</f>
        <v>0</v>
      </c>
      <c r="AJ20" s="213" t="str">
        <f>IF('Indicator Date hidden'!AK21="x","x",$AJ$2-'Indicator Date hidden'!AK21)</f>
        <v>x</v>
      </c>
      <c r="AK20" s="213">
        <f>IF('Indicator Date hidden'!AL21="x","x",$AK$2-'Indicator Date hidden'!AL21)</f>
        <v>1</v>
      </c>
      <c r="AL20" s="213">
        <f>IF('Indicator Date hidden'!AM21="x","x",$AL$2-'Indicator Date hidden'!AM21)</f>
        <v>0</v>
      </c>
      <c r="AM20" s="213">
        <f>IF('Indicator Date hidden'!AN21="x","x",$AM$2-'Indicator Date hidden'!AN21)</f>
        <v>0</v>
      </c>
      <c r="AN20" s="213">
        <f>IF('Indicator Date hidden'!AO21="x","x",$AN$2-'Indicator Date hidden'!AO21)</f>
        <v>0</v>
      </c>
      <c r="AO20" s="213">
        <f>IF('Indicator Date hidden'!AP21="x","x",$AO$2-'Indicator Date hidden'!AP21)</f>
        <v>0</v>
      </c>
      <c r="AP20" s="213">
        <f>IF('Indicator Date hidden'!AQ21="x","x",$AP$2-'Indicator Date hidden'!AQ21)</f>
        <v>0</v>
      </c>
      <c r="AQ20" s="213">
        <f>IF('Indicator Date hidden'!AR21="x","x",$AQ$2-'Indicator Date hidden'!AR21)</f>
        <v>0</v>
      </c>
      <c r="AR20" s="213">
        <f>IF('Indicator Date hidden'!AS21="x","x",$AR$2-'Indicator Date hidden'!AS21)</f>
        <v>0</v>
      </c>
      <c r="AS20" s="213">
        <f>IF('Indicator Date hidden'!AT21="x","x",$AS$2-'Indicator Date hidden'!AT21)</f>
        <v>0</v>
      </c>
      <c r="AT20" s="213">
        <f>IF('Indicator Date hidden'!AU21="x","x",$AT$2-'Indicator Date hidden'!AU21)</f>
        <v>0</v>
      </c>
      <c r="AU20" s="213">
        <f>IF('Indicator Date hidden'!AV21="x","x",$AU$2-'Indicator Date hidden'!AV21)</f>
        <v>8</v>
      </c>
      <c r="AV20" s="213">
        <f>IF('Indicator Date hidden'!AW21="x","x",$AV$2-'Indicator Date hidden'!AW21)</f>
        <v>0</v>
      </c>
      <c r="AW20" s="213">
        <f>IF('Indicator Date hidden'!AX21="x","x",$AW$2-'Indicator Date hidden'!AX21)</f>
        <v>0</v>
      </c>
      <c r="AX20" s="213">
        <f>IF('Indicator Date hidden'!AY21="x","x",$AX$2-'Indicator Date hidden'!AY21)</f>
        <v>0</v>
      </c>
      <c r="AY20" s="213">
        <f>IF('Indicator Date hidden'!AZ21="x","x",$AY$2-'Indicator Date hidden'!AZ21)</f>
        <v>0</v>
      </c>
      <c r="AZ20" s="213">
        <f>IF('Indicator Date hidden'!BA21="x","x",$AZ$2-'Indicator Date hidden'!BA21)</f>
        <v>0</v>
      </c>
      <c r="BA20">
        <f t="shared" si="0"/>
        <v>17</v>
      </c>
      <c r="BB20" s="21">
        <f t="shared" si="1"/>
        <v>0.34</v>
      </c>
      <c r="BC20">
        <f t="shared" si="2"/>
        <v>5</v>
      </c>
      <c r="BD20" s="21">
        <f t="shared" si="3"/>
        <v>1.290116273829611</v>
      </c>
      <c r="BE20" s="283">
        <f t="shared" si="4"/>
        <v>0</v>
      </c>
    </row>
    <row r="21" spans="1:57" x14ac:dyDescent="0.25">
      <c r="A21" t="s">
        <v>7279</v>
      </c>
      <c r="B21" s="213">
        <f>IF('Indicator Date hidden'!C22="x","x",$B$2-'Indicator Date hidden'!C22)</f>
        <v>0</v>
      </c>
      <c r="C21" s="213">
        <f>IF('Indicator Date hidden'!D22="x","x",$C$2-'Indicator Date hidden'!D22)</f>
        <v>0</v>
      </c>
      <c r="D21" s="213">
        <f>IF('Indicator Date hidden'!E22="x","x",$D$2-'Indicator Date hidden'!E22)</f>
        <v>0</v>
      </c>
      <c r="E21" s="213">
        <f>IF('Indicator Date hidden'!F22="x","x",$E$2-'Indicator Date hidden'!F22)</f>
        <v>0</v>
      </c>
      <c r="F21" s="213">
        <f>IF('Indicator Date hidden'!G22="x","x",$F$2-'Indicator Date hidden'!G22)</f>
        <v>0</v>
      </c>
      <c r="G21" s="213">
        <f>IF('Indicator Date hidden'!H22="x","x",$G$2-'Indicator Date hidden'!H22)</f>
        <v>0</v>
      </c>
      <c r="H21" s="213">
        <f>IF('Indicator Date hidden'!I22="x","x",$H$2-'Indicator Date hidden'!I22)</f>
        <v>0</v>
      </c>
      <c r="I21" s="213">
        <f>IF('Indicator Date hidden'!J22="x","x",$I$2-'Indicator Date hidden'!J22)</f>
        <v>0</v>
      </c>
      <c r="J21" s="213">
        <f>IF('Indicator Date hidden'!K22="x","x",$J$2-'Indicator Date hidden'!K22)</f>
        <v>0</v>
      </c>
      <c r="K21" s="213">
        <f>IF('Indicator Date hidden'!L22="x","x",$K$2-'Indicator Date hidden'!L22)</f>
        <v>0</v>
      </c>
      <c r="L21" s="213">
        <f>IF('Indicator Date hidden'!M22="x","x",$L$2-'Indicator Date hidden'!M22)</f>
        <v>0</v>
      </c>
      <c r="M21" s="213">
        <f>IF('Indicator Date hidden'!N22="x","x",$M$2-'Indicator Date hidden'!N22)</f>
        <v>0</v>
      </c>
      <c r="N21" s="213">
        <f>IF('Indicator Date hidden'!O22="x","x",$N$2-'Indicator Date hidden'!O22)</f>
        <v>0</v>
      </c>
      <c r="O21" s="213">
        <f>IF('Indicator Date hidden'!P22="x","x",$O$2-'Indicator Date hidden'!P22)</f>
        <v>0</v>
      </c>
      <c r="P21" s="213">
        <f>IF('Indicator Date hidden'!Q22="x","x",$P$2-'Indicator Date hidden'!Q22)</f>
        <v>0</v>
      </c>
      <c r="Q21" s="213">
        <f>IF('Indicator Date hidden'!R22="x","x",$Q$2-'Indicator Date hidden'!R22)</f>
        <v>4</v>
      </c>
      <c r="R21" s="213">
        <f>IF('Indicator Date hidden'!S22="x","x",$R$2-'Indicator Date hidden'!S22)</f>
        <v>0</v>
      </c>
      <c r="S21" s="213">
        <f>IF('Indicator Date hidden'!T22="x","x",$S$2-'Indicator Date hidden'!T22)</f>
        <v>0</v>
      </c>
      <c r="T21" s="213">
        <f>IF('Indicator Date hidden'!U22="x","x",$T$2-'Indicator Date hidden'!U22)</f>
        <v>0</v>
      </c>
      <c r="U21" s="213">
        <f>IF('Indicator Date hidden'!V22="x","x",$U$2-'Indicator Date hidden'!V22)</f>
        <v>0</v>
      </c>
      <c r="V21" s="213">
        <f>IF('Indicator Date hidden'!W22="x","x",$V$2-'Indicator Date hidden'!W22)</f>
        <v>0</v>
      </c>
      <c r="W21" s="213">
        <f>IF('Indicator Date hidden'!X22="x","x",$W$2-'Indicator Date hidden'!X22)</f>
        <v>4</v>
      </c>
      <c r="X21" s="213">
        <f>IF('Indicator Date hidden'!Y22="x","x",$X$2-'Indicator Date hidden'!Y22)</f>
        <v>2</v>
      </c>
      <c r="Y21" s="213">
        <f>IF('Indicator Date hidden'!Z22="x","x",$Y$2-'Indicator Date hidden'!Z22)</f>
        <v>0</v>
      </c>
      <c r="Z21" s="213">
        <f>IF('Indicator Date hidden'!AA22="x","x",$Z$2-'Indicator Date hidden'!AA22)</f>
        <v>0</v>
      </c>
      <c r="AA21" s="213">
        <f>IF('Indicator Date hidden'!AB22="x","x",$AA$2-'Indicator Date hidden'!AB22)</f>
        <v>1</v>
      </c>
      <c r="AB21" s="213">
        <f>IF('Indicator Date hidden'!AC22="x","x",$AB$2-'Indicator Date hidden'!AC22)</f>
        <v>0</v>
      </c>
      <c r="AC21" s="213">
        <f>IF('Indicator Date hidden'!AD22="x","x",$AC$2-'Indicator Date hidden'!AD22)</f>
        <v>0</v>
      </c>
      <c r="AD21" s="213">
        <f>IF('Indicator Date hidden'!AE22="x","x",$AD$2-'Indicator Date hidden'!AE22)</f>
        <v>0</v>
      </c>
      <c r="AE21" s="213">
        <f>IF('Indicator Date hidden'!AF22="x","x",$AE$2-'Indicator Date hidden'!AF22)</f>
        <v>0</v>
      </c>
      <c r="AF21" s="213">
        <f>IF('Indicator Date hidden'!AG22="x","x",$AF$2-'Indicator Date hidden'!AG22)</f>
        <v>1</v>
      </c>
      <c r="AG21" s="213">
        <f>IF('Indicator Date hidden'!AH22="x","x",$AG$2-'Indicator Date hidden'!AH22)</f>
        <v>0</v>
      </c>
      <c r="AH21" s="213">
        <f>IF('Indicator Date hidden'!AI22="x","x",$AH$2-'Indicator Date hidden'!AI22)</f>
        <v>0</v>
      </c>
      <c r="AI21" s="213">
        <f>IF('Indicator Date hidden'!AJ22="x","x",$AI$2-'Indicator Date hidden'!AJ22)</f>
        <v>0</v>
      </c>
      <c r="AJ21" s="213" t="str">
        <f>IF('Indicator Date hidden'!AK22="x","x",$AJ$2-'Indicator Date hidden'!AK22)</f>
        <v>x</v>
      </c>
      <c r="AK21" s="213" t="str">
        <f>IF('Indicator Date hidden'!AL22="x","x",$AK$2-'Indicator Date hidden'!AL22)</f>
        <v>x</v>
      </c>
      <c r="AL21" s="213">
        <f>IF('Indicator Date hidden'!AM22="x","x",$AL$2-'Indicator Date hidden'!AM22)</f>
        <v>0</v>
      </c>
      <c r="AM21" s="213">
        <f>IF('Indicator Date hidden'!AN22="x","x",$AM$2-'Indicator Date hidden'!AN22)</f>
        <v>0</v>
      </c>
      <c r="AN21" s="213">
        <f>IF('Indicator Date hidden'!AO22="x","x",$AN$2-'Indicator Date hidden'!AO22)</f>
        <v>0</v>
      </c>
      <c r="AO21" s="213">
        <f>IF('Indicator Date hidden'!AP22="x","x",$AO$2-'Indicator Date hidden'!AP22)</f>
        <v>0</v>
      </c>
      <c r="AP21" s="213">
        <f>IF('Indicator Date hidden'!AQ22="x","x",$AP$2-'Indicator Date hidden'!AQ22)</f>
        <v>0</v>
      </c>
      <c r="AQ21" s="213">
        <f>IF('Indicator Date hidden'!AR22="x","x",$AQ$2-'Indicator Date hidden'!AR22)</f>
        <v>0</v>
      </c>
      <c r="AR21" s="213">
        <f>IF('Indicator Date hidden'!AS22="x","x",$AR$2-'Indicator Date hidden'!AS22)</f>
        <v>0</v>
      </c>
      <c r="AS21" s="213">
        <f>IF('Indicator Date hidden'!AT22="x","x",$AS$2-'Indicator Date hidden'!AT22)</f>
        <v>0</v>
      </c>
      <c r="AT21" s="213">
        <f>IF('Indicator Date hidden'!AU22="x","x",$AT$2-'Indicator Date hidden'!AU22)</f>
        <v>0</v>
      </c>
      <c r="AU21" s="213" t="str">
        <f>IF('Indicator Date hidden'!AV22="x","x",$AU$2-'Indicator Date hidden'!AV22)</f>
        <v>x</v>
      </c>
      <c r="AV21" s="213">
        <f>IF('Indicator Date hidden'!AW22="x","x",$AV$2-'Indicator Date hidden'!AW22)</f>
        <v>0</v>
      </c>
      <c r="AW21" s="213">
        <f>IF('Indicator Date hidden'!AX22="x","x",$AW$2-'Indicator Date hidden'!AX22)</f>
        <v>0</v>
      </c>
      <c r="AX21" s="213">
        <f>IF('Indicator Date hidden'!AY22="x","x",$AX$2-'Indicator Date hidden'!AY22)</f>
        <v>0</v>
      </c>
      <c r="AY21" s="213">
        <f>IF('Indicator Date hidden'!AZ22="x","x",$AY$2-'Indicator Date hidden'!AZ22)</f>
        <v>0</v>
      </c>
      <c r="AZ21" s="213">
        <f>IF('Indicator Date hidden'!BA22="x","x",$AZ$2-'Indicator Date hidden'!BA22)</f>
        <v>0</v>
      </c>
      <c r="BA21">
        <f t="shared" si="0"/>
        <v>12</v>
      </c>
      <c r="BB21" s="21">
        <f t="shared" si="1"/>
        <v>0.25</v>
      </c>
      <c r="BC21">
        <f t="shared" si="2"/>
        <v>5</v>
      </c>
      <c r="BD21" s="21">
        <f t="shared" si="3"/>
        <v>0.8539125638299665</v>
      </c>
      <c r="BE21" s="283">
        <f t="shared" si="4"/>
        <v>0</v>
      </c>
    </row>
    <row r="22" spans="1:57" x14ac:dyDescent="0.25">
      <c r="A22" t="s">
        <v>7272</v>
      </c>
      <c r="B22" s="213">
        <f>IF('Indicator Date hidden'!C23="x","x",$B$2-'Indicator Date hidden'!C23)</f>
        <v>0</v>
      </c>
      <c r="C22" s="213">
        <f>IF('Indicator Date hidden'!D23="x","x",$C$2-'Indicator Date hidden'!D23)</f>
        <v>0</v>
      </c>
      <c r="D22" s="213">
        <f>IF('Indicator Date hidden'!E23="x","x",$D$2-'Indicator Date hidden'!E23)</f>
        <v>0</v>
      </c>
      <c r="E22" s="213">
        <f>IF('Indicator Date hidden'!F23="x","x",$E$2-'Indicator Date hidden'!F23)</f>
        <v>0</v>
      </c>
      <c r="F22" s="213">
        <f>IF('Indicator Date hidden'!G23="x","x",$F$2-'Indicator Date hidden'!G23)</f>
        <v>0</v>
      </c>
      <c r="G22" s="213">
        <f>IF('Indicator Date hidden'!H23="x","x",$G$2-'Indicator Date hidden'!H23)</f>
        <v>0</v>
      </c>
      <c r="H22" s="213">
        <f>IF('Indicator Date hidden'!I23="x","x",$H$2-'Indicator Date hidden'!I23)</f>
        <v>0</v>
      </c>
      <c r="I22" s="213">
        <f>IF('Indicator Date hidden'!J23="x","x",$I$2-'Indicator Date hidden'!J23)</f>
        <v>0</v>
      </c>
      <c r="J22" s="213">
        <f>IF('Indicator Date hidden'!K23="x","x",$J$2-'Indicator Date hidden'!K23)</f>
        <v>0</v>
      </c>
      <c r="K22" s="213">
        <f>IF('Indicator Date hidden'!L23="x","x",$K$2-'Indicator Date hidden'!L23)</f>
        <v>0</v>
      </c>
      <c r="L22" s="213">
        <f>IF('Indicator Date hidden'!M23="x","x",$L$2-'Indicator Date hidden'!M23)</f>
        <v>0</v>
      </c>
      <c r="M22" s="213">
        <f>IF('Indicator Date hidden'!N23="x","x",$M$2-'Indicator Date hidden'!N23)</f>
        <v>0</v>
      </c>
      <c r="N22" s="213">
        <f>IF('Indicator Date hidden'!O23="x","x",$N$2-'Indicator Date hidden'!O23)</f>
        <v>0</v>
      </c>
      <c r="O22" s="213">
        <f>IF('Indicator Date hidden'!P23="x","x",$O$2-'Indicator Date hidden'!P23)</f>
        <v>0</v>
      </c>
      <c r="P22" s="213">
        <f>IF('Indicator Date hidden'!Q23="x","x",$P$2-'Indicator Date hidden'!Q23)</f>
        <v>0</v>
      </c>
      <c r="Q22" s="213">
        <f>IF('Indicator Date hidden'!R23="x","x",$Q$2-'Indicator Date hidden'!R23)</f>
        <v>6</v>
      </c>
      <c r="R22" s="213">
        <f>IF('Indicator Date hidden'!S23="x","x",$R$2-'Indicator Date hidden'!S23)</f>
        <v>0</v>
      </c>
      <c r="S22" s="213">
        <f>IF('Indicator Date hidden'!T23="x","x",$S$2-'Indicator Date hidden'!T23)</f>
        <v>0</v>
      </c>
      <c r="T22" s="213">
        <f>IF('Indicator Date hidden'!U23="x","x",$T$2-'Indicator Date hidden'!U23)</f>
        <v>0</v>
      </c>
      <c r="U22" s="213">
        <f>IF('Indicator Date hidden'!V23="x","x",$U$2-'Indicator Date hidden'!V23)</f>
        <v>0</v>
      </c>
      <c r="V22" s="213">
        <f>IF('Indicator Date hidden'!W23="x","x",$V$2-'Indicator Date hidden'!W23)</f>
        <v>0</v>
      </c>
      <c r="W22" s="213">
        <f>IF('Indicator Date hidden'!X23="x","x",$W$2-'Indicator Date hidden'!X23)</f>
        <v>6</v>
      </c>
      <c r="X22" s="213">
        <f>IF('Indicator Date hidden'!Y23="x","x",$X$2-'Indicator Date hidden'!Y23)</f>
        <v>2</v>
      </c>
      <c r="Y22" s="213">
        <f>IF('Indicator Date hidden'!Z23="x","x",$Y$2-'Indicator Date hidden'!Z23)</f>
        <v>0</v>
      </c>
      <c r="Z22" s="213">
        <f>IF('Indicator Date hidden'!AA23="x","x",$Z$2-'Indicator Date hidden'!AA23)</f>
        <v>0</v>
      </c>
      <c r="AA22" s="213">
        <f>IF('Indicator Date hidden'!AB23="x","x",$AA$2-'Indicator Date hidden'!AB23)</f>
        <v>0</v>
      </c>
      <c r="AB22" s="213">
        <f>IF('Indicator Date hidden'!AC23="x","x",$AB$2-'Indicator Date hidden'!AC23)</f>
        <v>0</v>
      </c>
      <c r="AC22" s="213">
        <f>IF('Indicator Date hidden'!AD23="x","x",$AC$2-'Indicator Date hidden'!AD23)</f>
        <v>0</v>
      </c>
      <c r="AD22" s="213">
        <f>IF('Indicator Date hidden'!AE23="x","x",$AD$2-'Indicator Date hidden'!AE23)</f>
        <v>0</v>
      </c>
      <c r="AE22" s="213">
        <f>IF('Indicator Date hidden'!AF23="x","x",$AE$2-'Indicator Date hidden'!AF23)</f>
        <v>0</v>
      </c>
      <c r="AF22" s="213">
        <f>IF('Indicator Date hidden'!AG23="x","x",$AF$2-'Indicator Date hidden'!AG23)</f>
        <v>0</v>
      </c>
      <c r="AG22" s="213">
        <f>IF('Indicator Date hidden'!AH23="x","x",$AG$2-'Indicator Date hidden'!AH23)</f>
        <v>0</v>
      </c>
      <c r="AH22" s="213">
        <f>IF('Indicator Date hidden'!AI23="x","x",$AH$2-'Indicator Date hidden'!AI23)</f>
        <v>0</v>
      </c>
      <c r="AI22" s="213">
        <f>IF('Indicator Date hidden'!AJ23="x","x",$AI$2-'Indicator Date hidden'!AJ23)</f>
        <v>0</v>
      </c>
      <c r="AJ22" s="213" t="str">
        <f>IF('Indicator Date hidden'!AK23="x","x",$AJ$2-'Indicator Date hidden'!AK23)</f>
        <v>x</v>
      </c>
      <c r="AK22" s="213">
        <f>IF('Indicator Date hidden'!AL23="x","x",$AK$2-'Indicator Date hidden'!AL23)</f>
        <v>1</v>
      </c>
      <c r="AL22" s="213">
        <f>IF('Indicator Date hidden'!AM23="x","x",$AL$2-'Indicator Date hidden'!AM23)</f>
        <v>0</v>
      </c>
      <c r="AM22" s="213">
        <f>IF('Indicator Date hidden'!AN23="x","x",$AM$2-'Indicator Date hidden'!AN23)</f>
        <v>0</v>
      </c>
      <c r="AN22" s="213">
        <f>IF('Indicator Date hidden'!AO23="x","x",$AN$2-'Indicator Date hidden'!AO23)</f>
        <v>0</v>
      </c>
      <c r="AO22" s="213">
        <f>IF('Indicator Date hidden'!AP23="x","x",$AO$2-'Indicator Date hidden'!AP23)</f>
        <v>0</v>
      </c>
      <c r="AP22" s="213">
        <f>IF('Indicator Date hidden'!AQ23="x","x",$AP$2-'Indicator Date hidden'!AQ23)</f>
        <v>0</v>
      </c>
      <c r="AQ22" s="213">
        <f>IF('Indicator Date hidden'!AR23="x","x",$AQ$2-'Indicator Date hidden'!AR23)</f>
        <v>4</v>
      </c>
      <c r="AR22" s="213">
        <f>IF('Indicator Date hidden'!AS23="x","x",$AR$2-'Indicator Date hidden'!AS23)</f>
        <v>0</v>
      </c>
      <c r="AS22" s="213">
        <f>IF('Indicator Date hidden'!AT23="x","x",$AS$2-'Indicator Date hidden'!AT23)</f>
        <v>0</v>
      </c>
      <c r="AT22" s="213">
        <f>IF('Indicator Date hidden'!AU23="x","x",$AT$2-'Indicator Date hidden'!AU23)</f>
        <v>0</v>
      </c>
      <c r="AU22" s="213">
        <f>IF('Indicator Date hidden'!AV23="x","x",$AU$2-'Indicator Date hidden'!AV23)</f>
        <v>2</v>
      </c>
      <c r="AV22" s="213">
        <f>IF('Indicator Date hidden'!AW23="x","x",$AV$2-'Indicator Date hidden'!AW23)</f>
        <v>0</v>
      </c>
      <c r="AW22" s="213">
        <f>IF('Indicator Date hidden'!AX23="x","x",$AW$2-'Indicator Date hidden'!AX23)</f>
        <v>0</v>
      </c>
      <c r="AX22" s="213">
        <f>IF('Indicator Date hidden'!AY23="x","x",$AX$2-'Indicator Date hidden'!AY23)</f>
        <v>0</v>
      </c>
      <c r="AY22" s="213">
        <f>IF('Indicator Date hidden'!AZ23="x","x",$AY$2-'Indicator Date hidden'!AZ23)</f>
        <v>0</v>
      </c>
      <c r="AZ22" s="213">
        <f>IF('Indicator Date hidden'!BA23="x","x",$AZ$2-'Indicator Date hidden'!BA23)</f>
        <v>0</v>
      </c>
      <c r="BA22">
        <f t="shared" si="0"/>
        <v>21</v>
      </c>
      <c r="BB22" s="21">
        <f t="shared" si="1"/>
        <v>0.42</v>
      </c>
      <c r="BC22">
        <f t="shared" si="2"/>
        <v>6</v>
      </c>
      <c r="BD22" s="21">
        <f t="shared" si="3"/>
        <v>1.3280060240827223</v>
      </c>
      <c r="BE22" s="283">
        <f t="shared" si="4"/>
        <v>0</v>
      </c>
    </row>
    <row r="23" spans="1:57" x14ac:dyDescent="0.25">
      <c r="A23" t="s">
        <v>7266</v>
      </c>
      <c r="B23" s="213">
        <f>IF('Indicator Date hidden'!C24="x","x",$B$2-'Indicator Date hidden'!C24)</f>
        <v>0</v>
      </c>
      <c r="C23" s="213">
        <f>IF('Indicator Date hidden'!D24="x","x",$C$2-'Indicator Date hidden'!D24)</f>
        <v>0</v>
      </c>
      <c r="D23" s="213">
        <f>IF('Indicator Date hidden'!E24="x","x",$D$2-'Indicator Date hidden'!E24)</f>
        <v>0</v>
      </c>
      <c r="E23" s="213">
        <f>IF('Indicator Date hidden'!F24="x","x",$E$2-'Indicator Date hidden'!F24)</f>
        <v>0</v>
      </c>
      <c r="F23" s="213">
        <f>IF('Indicator Date hidden'!G24="x","x",$F$2-'Indicator Date hidden'!G24)</f>
        <v>0</v>
      </c>
      <c r="G23" s="213">
        <f>IF('Indicator Date hidden'!H24="x","x",$G$2-'Indicator Date hidden'!H24)</f>
        <v>0</v>
      </c>
      <c r="H23" s="213">
        <f>IF('Indicator Date hidden'!I24="x","x",$H$2-'Indicator Date hidden'!I24)</f>
        <v>0</v>
      </c>
      <c r="I23" s="213">
        <f>IF('Indicator Date hidden'!J24="x","x",$I$2-'Indicator Date hidden'!J24)</f>
        <v>0</v>
      </c>
      <c r="J23" s="213">
        <f>IF('Indicator Date hidden'!K24="x","x",$J$2-'Indicator Date hidden'!K24)</f>
        <v>0</v>
      </c>
      <c r="K23" s="213">
        <f>IF('Indicator Date hidden'!L24="x","x",$K$2-'Indicator Date hidden'!L24)</f>
        <v>0</v>
      </c>
      <c r="L23" s="213">
        <f>IF('Indicator Date hidden'!M24="x","x",$L$2-'Indicator Date hidden'!M24)</f>
        <v>0</v>
      </c>
      <c r="M23" s="213">
        <f>IF('Indicator Date hidden'!N24="x","x",$M$2-'Indicator Date hidden'!N24)</f>
        <v>0</v>
      </c>
      <c r="N23" s="213">
        <f>IF('Indicator Date hidden'!O24="x","x",$N$2-'Indicator Date hidden'!O24)</f>
        <v>0</v>
      </c>
      <c r="O23" s="213">
        <f>IF('Indicator Date hidden'!P24="x","x",$O$2-'Indicator Date hidden'!P24)</f>
        <v>0</v>
      </c>
      <c r="P23" s="213">
        <f>IF('Indicator Date hidden'!Q24="x","x",$P$2-'Indicator Date hidden'!Q24)</f>
        <v>0</v>
      </c>
      <c r="Q23" s="213">
        <f>IF('Indicator Date hidden'!R24="x","x",$Q$2-'Indicator Date hidden'!R24)</f>
        <v>2</v>
      </c>
      <c r="R23" s="213">
        <f>IF('Indicator Date hidden'!S24="x","x",$R$2-'Indicator Date hidden'!S24)</f>
        <v>0</v>
      </c>
      <c r="S23" s="213">
        <f>IF('Indicator Date hidden'!T24="x","x",$S$2-'Indicator Date hidden'!T24)</f>
        <v>0</v>
      </c>
      <c r="T23" s="213">
        <f>IF('Indicator Date hidden'!U24="x","x",$T$2-'Indicator Date hidden'!U24)</f>
        <v>0</v>
      </c>
      <c r="U23" s="213">
        <f>IF('Indicator Date hidden'!V24="x","x",$U$2-'Indicator Date hidden'!V24)</f>
        <v>0</v>
      </c>
      <c r="V23" s="213">
        <f>IF('Indicator Date hidden'!W24="x","x",$V$2-'Indicator Date hidden'!W24)</f>
        <v>0</v>
      </c>
      <c r="W23" s="213">
        <f>IF('Indicator Date hidden'!X24="x","x",$W$2-'Indicator Date hidden'!X24)</f>
        <v>2</v>
      </c>
      <c r="X23" s="213">
        <f>IF('Indicator Date hidden'!Y24="x","x",$X$2-'Indicator Date hidden'!Y24)</f>
        <v>1</v>
      </c>
      <c r="Y23" s="213">
        <f>IF('Indicator Date hidden'!Z24="x","x",$Y$2-'Indicator Date hidden'!Z24)</f>
        <v>0</v>
      </c>
      <c r="Z23" s="213">
        <f>IF('Indicator Date hidden'!AA24="x","x",$Z$2-'Indicator Date hidden'!AA24)</f>
        <v>0</v>
      </c>
      <c r="AA23" s="213" t="str">
        <f>IF('Indicator Date hidden'!AB24="x","x",$AA$2-'Indicator Date hidden'!AB24)</f>
        <v>x</v>
      </c>
      <c r="AB23" s="213">
        <f>IF('Indicator Date hidden'!AC24="x","x",$AB$2-'Indicator Date hidden'!AC24)</f>
        <v>0</v>
      </c>
      <c r="AC23" s="213">
        <f>IF('Indicator Date hidden'!AD24="x","x",$AC$2-'Indicator Date hidden'!AD24)</f>
        <v>0</v>
      </c>
      <c r="AD23" s="213" t="str">
        <f>IF('Indicator Date hidden'!AE24="x","x",$AD$2-'Indicator Date hidden'!AE24)</f>
        <v>x</v>
      </c>
      <c r="AE23" s="213">
        <f>IF('Indicator Date hidden'!AF24="x","x",$AE$2-'Indicator Date hidden'!AF24)</f>
        <v>0</v>
      </c>
      <c r="AF23" s="213">
        <f>IF('Indicator Date hidden'!AG24="x","x",$AF$2-'Indicator Date hidden'!AG24)</f>
        <v>6</v>
      </c>
      <c r="AG23" s="213">
        <f>IF('Indicator Date hidden'!AH24="x","x",$AG$2-'Indicator Date hidden'!AH24)</f>
        <v>0</v>
      </c>
      <c r="AH23" s="213">
        <f>IF('Indicator Date hidden'!AI24="x","x",$AH$2-'Indicator Date hidden'!AI24)</f>
        <v>0</v>
      </c>
      <c r="AI23" s="213">
        <f>IF('Indicator Date hidden'!AJ24="x","x",$AI$2-'Indicator Date hidden'!AJ24)</f>
        <v>0</v>
      </c>
      <c r="AJ23" s="213">
        <f>IF('Indicator Date hidden'!AK24="x","x",$AJ$2-'Indicator Date hidden'!AK24)</f>
        <v>1</v>
      </c>
      <c r="AK23" s="213">
        <f>IF('Indicator Date hidden'!AL24="x","x",$AK$2-'Indicator Date hidden'!AL24)</f>
        <v>1</v>
      </c>
      <c r="AL23" s="213">
        <f>IF('Indicator Date hidden'!AM24="x","x",$AL$2-'Indicator Date hidden'!AM24)</f>
        <v>0</v>
      </c>
      <c r="AM23" s="213">
        <f>IF('Indicator Date hidden'!AN24="x","x",$AM$2-'Indicator Date hidden'!AN24)</f>
        <v>0</v>
      </c>
      <c r="AN23" s="213">
        <f>IF('Indicator Date hidden'!AO24="x","x",$AN$2-'Indicator Date hidden'!AO24)</f>
        <v>0</v>
      </c>
      <c r="AO23" s="213" t="str">
        <f>IF('Indicator Date hidden'!AP24="x","x",$AO$2-'Indicator Date hidden'!AP24)</f>
        <v>x</v>
      </c>
      <c r="AP23" s="213">
        <f>IF('Indicator Date hidden'!AQ24="x","x",$AP$2-'Indicator Date hidden'!AQ24)</f>
        <v>2</v>
      </c>
      <c r="AQ23" s="213" t="str">
        <f>IF('Indicator Date hidden'!AR24="x","x",$AQ$2-'Indicator Date hidden'!AR24)</f>
        <v>x</v>
      </c>
      <c r="AR23" s="213">
        <f>IF('Indicator Date hidden'!AS24="x","x",$AR$2-'Indicator Date hidden'!AS24)</f>
        <v>0</v>
      </c>
      <c r="AS23" s="213">
        <f>IF('Indicator Date hidden'!AT24="x","x",$AS$2-'Indicator Date hidden'!AT24)</f>
        <v>0</v>
      </c>
      <c r="AT23" s="213">
        <f>IF('Indicator Date hidden'!AU24="x","x",$AT$2-'Indicator Date hidden'!AU24)</f>
        <v>0</v>
      </c>
      <c r="AU23" s="213">
        <f>IF('Indicator Date hidden'!AV24="x","x",$AU$2-'Indicator Date hidden'!AV24)</f>
        <v>1</v>
      </c>
      <c r="AV23" s="213">
        <f>IF('Indicator Date hidden'!AW24="x","x",$AV$2-'Indicator Date hidden'!AW24)</f>
        <v>0</v>
      </c>
      <c r="AW23" s="213">
        <f>IF('Indicator Date hidden'!AX24="x","x",$AW$2-'Indicator Date hidden'!AX24)</f>
        <v>0</v>
      </c>
      <c r="AX23" s="213">
        <f>IF('Indicator Date hidden'!AY24="x","x",$AX$2-'Indicator Date hidden'!AY24)</f>
        <v>0</v>
      </c>
      <c r="AY23" s="213">
        <f>IF('Indicator Date hidden'!AZ24="x","x",$AY$2-'Indicator Date hidden'!AZ24)</f>
        <v>0</v>
      </c>
      <c r="AZ23" s="213">
        <f>IF('Indicator Date hidden'!BA24="x","x",$AZ$2-'Indicator Date hidden'!BA24)</f>
        <v>0</v>
      </c>
      <c r="BA23">
        <f t="shared" si="0"/>
        <v>16</v>
      </c>
      <c r="BB23" s="21">
        <f t="shared" si="1"/>
        <v>0.34042553191489361</v>
      </c>
      <c r="BC23">
        <f t="shared" si="2"/>
        <v>8</v>
      </c>
      <c r="BD23" s="21">
        <f t="shared" si="3"/>
        <v>0.99523536710863825</v>
      </c>
      <c r="BE23" s="283">
        <f t="shared" si="4"/>
        <v>0</v>
      </c>
    </row>
    <row r="24" spans="1:57" x14ac:dyDescent="0.25">
      <c r="A24" t="s">
        <v>7281</v>
      </c>
      <c r="B24" s="213">
        <f>IF('Indicator Date hidden'!C25="x","x",$B$2-'Indicator Date hidden'!C25)</f>
        <v>0</v>
      </c>
      <c r="C24" s="213">
        <f>IF('Indicator Date hidden'!D25="x","x",$C$2-'Indicator Date hidden'!D25)</f>
        <v>0</v>
      </c>
      <c r="D24" s="213">
        <f>IF('Indicator Date hidden'!E25="x","x",$D$2-'Indicator Date hidden'!E25)</f>
        <v>0</v>
      </c>
      <c r="E24" s="213">
        <f>IF('Indicator Date hidden'!F25="x","x",$E$2-'Indicator Date hidden'!F25)</f>
        <v>0</v>
      </c>
      <c r="F24" s="213">
        <f>IF('Indicator Date hidden'!G25="x","x",$F$2-'Indicator Date hidden'!G25)</f>
        <v>0</v>
      </c>
      <c r="G24" s="213">
        <f>IF('Indicator Date hidden'!H25="x","x",$G$2-'Indicator Date hidden'!H25)</f>
        <v>0</v>
      </c>
      <c r="H24" s="213">
        <f>IF('Indicator Date hidden'!I25="x","x",$H$2-'Indicator Date hidden'!I25)</f>
        <v>0</v>
      </c>
      <c r="I24" s="213">
        <f>IF('Indicator Date hidden'!J25="x","x",$I$2-'Indicator Date hidden'!J25)</f>
        <v>0</v>
      </c>
      <c r="J24" s="213">
        <f>IF('Indicator Date hidden'!K25="x","x",$J$2-'Indicator Date hidden'!K25)</f>
        <v>0</v>
      </c>
      <c r="K24" s="213">
        <f>IF('Indicator Date hidden'!L25="x","x",$K$2-'Indicator Date hidden'!L25)</f>
        <v>0</v>
      </c>
      <c r="L24" s="213">
        <f>IF('Indicator Date hidden'!M25="x","x",$L$2-'Indicator Date hidden'!M25)</f>
        <v>0</v>
      </c>
      <c r="M24" s="213">
        <f>IF('Indicator Date hidden'!N25="x","x",$M$2-'Indicator Date hidden'!N25)</f>
        <v>0</v>
      </c>
      <c r="N24" s="213">
        <f>IF('Indicator Date hidden'!O25="x","x",$N$2-'Indicator Date hidden'!O25)</f>
        <v>0</v>
      </c>
      <c r="O24" s="213">
        <f>IF('Indicator Date hidden'!P25="x","x",$O$2-'Indicator Date hidden'!P25)</f>
        <v>0</v>
      </c>
      <c r="P24" s="213">
        <f>IF('Indicator Date hidden'!Q25="x","x",$P$2-'Indicator Date hidden'!Q25)</f>
        <v>0</v>
      </c>
      <c r="Q24" s="213" t="str">
        <f>IF('Indicator Date hidden'!R25="x","x",$Q$2-'Indicator Date hidden'!R25)</f>
        <v>x</v>
      </c>
      <c r="R24" s="213">
        <f>IF('Indicator Date hidden'!S25="x","x",$R$2-'Indicator Date hidden'!S25)</f>
        <v>0</v>
      </c>
      <c r="S24" s="213">
        <f>IF('Indicator Date hidden'!T25="x","x",$S$2-'Indicator Date hidden'!T25)</f>
        <v>0</v>
      </c>
      <c r="T24" s="213">
        <f>IF('Indicator Date hidden'!U25="x","x",$T$2-'Indicator Date hidden'!U25)</f>
        <v>0</v>
      </c>
      <c r="U24" s="213">
        <f>IF('Indicator Date hidden'!V25="x","x",$U$2-'Indicator Date hidden'!V25)</f>
        <v>0</v>
      </c>
      <c r="V24" s="213">
        <f>IF('Indicator Date hidden'!W25="x","x",$V$2-'Indicator Date hidden'!W25)</f>
        <v>0</v>
      </c>
      <c r="W24" s="213">
        <f>IF('Indicator Date hidden'!X25="x","x",$W$2-'Indicator Date hidden'!X25)</f>
        <v>7</v>
      </c>
      <c r="X24" s="213">
        <f>IF('Indicator Date hidden'!Y25="x","x",$X$2-'Indicator Date hidden'!Y25)</f>
        <v>4</v>
      </c>
      <c r="Y24" s="213">
        <f>IF('Indicator Date hidden'!Z25="x","x",$Y$2-'Indicator Date hidden'!Z25)</f>
        <v>0</v>
      </c>
      <c r="Z24" s="213">
        <f>IF('Indicator Date hidden'!AA25="x","x",$Z$2-'Indicator Date hidden'!AA25)</f>
        <v>0</v>
      </c>
      <c r="AA24" s="213">
        <f>IF('Indicator Date hidden'!AB25="x","x",$AA$2-'Indicator Date hidden'!AB25)</f>
        <v>0</v>
      </c>
      <c r="AB24" s="213">
        <f>IF('Indicator Date hidden'!AC25="x","x",$AB$2-'Indicator Date hidden'!AC25)</f>
        <v>0</v>
      </c>
      <c r="AC24" s="213">
        <f>IF('Indicator Date hidden'!AD25="x","x",$AC$2-'Indicator Date hidden'!AD25)</f>
        <v>0</v>
      </c>
      <c r="AD24" s="213">
        <f>IF('Indicator Date hidden'!AE25="x","x",$AD$2-'Indicator Date hidden'!AE25)</f>
        <v>0</v>
      </c>
      <c r="AE24" s="213">
        <f>IF('Indicator Date hidden'!AF25="x","x",$AE$2-'Indicator Date hidden'!AF25)</f>
        <v>0</v>
      </c>
      <c r="AF24" s="213">
        <f>IF('Indicator Date hidden'!AG25="x","x",$AF$2-'Indicator Date hidden'!AG25)</f>
        <v>4</v>
      </c>
      <c r="AG24" s="213">
        <f>IF('Indicator Date hidden'!AH25="x","x",$AG$2-'Indicator Date hidden'!AH25)</f>
        <v>0</v>
      </c>
      <c r="AH24" s="213">
        <f>IF('Indicator Date hidden'!AI25="x","x",$AH$2-'Indicator Date hidden'!AI25)</f>
        <v>0</v>
      </c>
      <c r="AI24" s="213">
        <f>IF('Indicator Date hidden'!AJ25="x","x",$AI$2-'Indicator Date hidden'!AJ25)</f>
        <v>0</v>
      </c>
      <c r="AJ24" s="213" t="str">
        <f>IF('Indicator Date hidden'!AK25="x","x",$AJ$2-'Indicator Date hidden'!AK25)</f>
        <v>x</v>
      </c>
      <c r="AK24" s="213">
        <f>IF('Indicator Date hidden'!AL25="x","x",$AK$2-'Indicator Date hidden'!AL25)</f>
        <v>1</v>
      </c>
      <c r="AL24" s="213">
        <f>IF('Indicator Date hidden'!AM25="x","x",$AL$2-'Indicator Date hidden'!AM25)</f>
        <v>0</v>
      </c>
      <c r="AM24" s="213">
        <f>IF('Indicator Date hidden'!AN25="x","x",$AM$2-'Indicator Date hidden'!AN25)</f>
        <v>0</v>
      </c>
      <c r="AN24" s="213">
        <f>IF('Indicator Date hidden'!AO25="x","x",$AN$2-'Indicator Date hidden'!AO25)</f>
        <v>0</v>
      </c>
      <c r="AO24" s="213">
        <f>IF('Indicator Date hidden'!AP25="x","x",$AO$2-'Indicator Date hidden'!AP25)</f>
        <v>0</v>
      </c>
      <c r="AP24" s="213">
        <f>IF('Indicator Date hidden'!AQ25="x","x",$AP$2-'Indicator Date hidden'!AQ25)</f>
        <v>0</v>
      </c>
      <c r="AQ24" s="213">
        <f>IF('Indicator Date hidden'!AR25="x","x",$AQ$2-'Indicator Date hidden'!AR25)</f>
        <v>0</v>
      </c>
      <c r="AR24" s="213">
        <f>IF('Indicator Date hidden'!AS25="x","x",$AR$2-'Indicator Date hidden'!AS25)</f>
        <v>0</v>
      </c>
      <c r="AS24" s="213">
        <f>IF('Indicator Date hidden'!AT25="x","x",$AS$2-'Indicator Date hidden'!AT25)</f>
        <v>0</v>
      </c>
      <c r="AT24" s="213">
        <f>IF('Indicator Date hidden'!AU25="x","x",$AT$2-'Indicator Date hidden'!AU25)</f>
        <v>0</v>
      </c>
      <c r="AU24" s="213">
        <f>IF('Indicator Date hidden'!AV25="x","x",$AU$2-'Indicator Date hidden'!AV25)</f>
        <v>1</v>
      </c>
      <c r="AV24" s="213">
        <f>IF('Indicator Date hidden'!AW25="x","x",$AV$2-'Indicator Date hidden'!AW25)</f>
        <v>0</v>
      </c>
      <c r="AW24" s="213">
        <f>IF('Indicator Date hidden'!AX25="x","x",$AW$2-'Indicator Date hidden'!AX25)</f>
        <v>0</v>
      </c>
      <c r="AX24" s="213">
        <f>IF('Indicator Date hidden'!AY25="x","x",$AX$2-'Indicator Date hidden'!AY25)</f>
        <v>0</v>
      </c>
      <c r="AY24" s="213">
        <f>IF('Indicator Date hidden'!AZ25="x","x",$AY$2-'Indicator Date hidden'!AZ25)</f>
        <v>0</v>
      </c>
      <c r="AZ24" s="213">
        <f>IF('Indicator Date hidden'!BA25="x","x",$AZ$2-'Indicator Date hidden'!BA25)</f>
        <v>0</v>
      </c>
      <c r="BA24">
        <f t="shared" si="0"/>
        <v>17</v>
      </c>
      <c r="BB24" s="21">
        <f t="shared" si="1"/>
        <v>0.34693877551020408</v>
      </c>
      <c r="BC24">
        <f t="shared" si="2"/>
        <v>5</v>
      </c>
      <c r="BD24" s="21">
        <f t="shared" si="3"/>
        <v>1.2543966825003519</v>
      </c>
      <c r="BE24" s="283">
        <f t="shared" si="4"/>
        <v>0</v>
      </c>
    </row>
    <row r="25" spans="1:57" x14ac:dyDescent="0.25">
      <c r="A25" t="s">
        <v>7273</v>
      </c>
      <c r="B25" s="213">
        <f>IF('Indicator Date hidden'!C26="x","x",$B$2-'Indicator Date hidden'!C26)</f>
        <v>0</v>
      </c>
      <c r="C25" s="213">
        <f>IF('Indicator Date hidden'!D26="x","x",$C$2-'Indicator Date hidden'!D26)</f>
        <v>0</v>
      </c>
      <c r="D25" s="213">
        <f>IF('Indicator Date hidden'!E26="x","x",$D$2-'Indicator Date hidden'!E26)</f>
        <v>0</v>
      </c>
      <c r="E25" s="213">
        <f>IF('Indicator Date hidden'!F26="x","x",$E$2-'Indicator Date hidden'!F26)</f>
        <v>0</v>
      </c>
      <c r="F25" s="213">
        <f>IF('Indicator Date hidden'!G26="x","x",$F$2-'Indicator Date hidden'!G26)</f>
        <v>0</v>
      </c>
      <c r="G25" s="213">
        <f>IF('Indicator Date hidden'!H26="x","x",$G$2-'Indicator Date hidden'!H26)</f>
        <v>0</v>
      </c>
      <c r="H25" s="213">
        <f>IF('Indicator Date hidden'!I26="x","x",$H$2-'Indicator Date hidden'!I26)</f>
        <v>0</v>
      </c>
      <c r="I25" s="213">
        <f>IF('Indicator Date hidden'!J26="x","x",$I$2-'Indicator Date hidden'!J26)</f>
        <v>0</v>
      </c>
      <c r="J25" s="213">
        <f>IF('Indicator Date hidden'!K26="x","x",$J$2-'Indicator Date hidden'!K26)</f>
        <v>0</v>
      </c>
      <c r="K25" s="213">
        <f>IF('Indicator Date hidden'!L26="x","x",$K$2-'Indicator Date hidden'!L26)</f>
        <v>0</v>
      </c>
      <c r="L25" s="213">
        <f>IF('Indicator Date hidden'!M26="x","x",$L$2-'Indicator Date hidden'!M26)</f>
        <v>0</v>
      </c>
      <c r="M25" s="213">
        <f>IF('Indicator Date hidden'!N26="x","x",$M$2-'Indicator Date hidden'!N26)</f>
        <v>0</v>
      </c>
      <c r="N25" s="213">
        <f>IF('Indicator Date hidden'!O26="x","x",$N$2-'Indicator Date hidden'!O26)</f>
        <v>0</v>
      </c>
      <c r="O25" s="213">
        <f>IF('Indicator Date hidden'!P26="x","x",$O$2-'Indicator Date hidden'!P26)</f>
        <v>0</v>
      </c>
      <c r="P25" s="213">
        <f>IF('Indicator Date hidden'!Q26="x","x",$P$2-'Indicator Date hidden'!Q26)</f>
        <v>0</v>
      </c>
      <c r="Q25" s="213">
        <f>IF('Indicator Date hidden'!R26="x","x",$Q$2-'Indicator Date hidden'!R26)</f>
        <v>1</v>
      </c>
      <c r="R25" s="213">
        <f>IF('Indicator Date hidden'!S26="x","x",$R$2-'Indicator Date hidden'!S26)</f>
        <v>0</v>
      </c>
      <c r="S25" s="213">
        <f>IF('Indicator Date hidden'!T26="x","x",$S$2-'Indicator Date hidden'!T26)</f>
        <v>0</v>
      </c>
      <c r="T25" s="213">
        <f>IF('Indicator Date hidden'!U26="x","x",$T$2-'Indicator Date hidden'!U26)</f>
        <v>0</v>
      </c>
      <c r="U25" s="213">
        <f>IF('Indicator Date hidden'!V26="x","x",$U$2-'Indicator Date hidden'!V26)</f>
        <v>0</v>
      </c>
      <c r="V25" s="213">
        <f>IF('Indicator Date hidden'!W26="x","x",$V$2-'Indicator Date hidden'!W26)</f>
        <v>0</v>
      </c>
      <c r="W25" s="213">
        <f>IF('Indicator Date hidden'!X26="x","x",$W$2-'Indicator Date hidden'!X26)</f>
        <v>7</v>
      </c>
      <c r="X25" s="213">
        <f>IF('Indicator Date hidden'!Y26="x","x",$X$2-'Indicator Date hidden'!Y26)</f>
        <v>1</v>
      </c>
      <c r="Y25" s="213">
        <f>IF('Indicator Date hidden'!Z26="x","x",$Y$2-'Indicator Date hidden'!Z26)</f>
        <v>0</v>
      </c>
      <c r="Z25" s="213">
        <f>IF('Indicator Date hidden'!AA26="x","x",$Z$2-'Indicator Date hidden'!AA26)</f>
        <v>0</v>
      </c>
      <c r="AA25" s="213">
        <f>IF('Indicator Date hidden'!AB26="x","x",$AA$2-'Indicator Date hidden'!AB26)</f>
        <v>1</v>
      </c>
      <c r="AB25" s="213">
        <f>IF('Indicator Date hidden'!AC26="x","x",$AB$2-'Indicator Date hidden'!AC26)</f>
        <v>0</v>
      </c>
      <c r="AC25" s="213">
        <f>IF('Indicator Date hidden'!AD26="x","x",$AC$2-'Indicator Date hidden'!AD26)</f>
        <v>0</v>
      </c>
      <c r="AD25" s="213">
        <f>IF('Indicator Date hidden'!AE26="x","x",$AD$2-'Indicator Date hidden'!AE26)</f>
        <v>0</v>
      </c>
      <c r="AE25" s="213">
        <f>IF('Indicator Date hidden'!AF26="x","x",$AE$2-'Indicator Date hidden'!AF26)</f>
        <v>0</v>
      </c>
      <c r="AF25" s="213">
        <f>IF('Indicator Date hidden'!AG26="x","x",$AF$2-'Indicator Date hidden'!AG26)</f>
        <v>0</v>
      </c>
      <c r="AG25" s="213">
        <f>IF('Indicator Date hidden'!AH26="x","x",$AG$2-'Indicator Date hidden'!AH26)</f>
        <v>0</v>
      </c>
      <c r="AH25" s="213">
        <f>IF('Indicator Date hidden'!AI26="x","x",$AH$2-'Indicator Date hidden'!AI26)</f>
        <v>0</v>
      </c>
      <c r="AI25" s="213">
        <f>IF('Indicator Date hidden'!AJ26="x","x",$AI$2-'Indicator Date hidden'!AJ26)</f>
        <v>0</v>
      </c>
      <c r="AJ25" s="213" t="str">
        <f>IF('Indicator Date hidden'!AK26="x","x",$AJ$2-'Indicator Date hidden'!AK26)</f>
        <v>x</v>
      </c>
      <c r="AK25" s="213">
        <f>IF('Indicator Date hidden'!AL26="x","x",$AK$2-'Indicator Date hidden'!AL26)</f>
        <v>1</v>
      </c>
      <c r="AL25" s="213">
        <f>IF('Indicator Date hidden'!AM26="x","x",$AL$2-'Indicator Date hidden'!AM26)</f>
        <v>0</v>
      </c>
      <c r="AM25" s="213">
        <f>IF('Indicator Date hidden'!AN26="x","x",$AM$2-'Indicator Date hidden'!AN26)</f>
        <v>0</v>
      </c>
      <c r="AN25" s="213">
        <f>IF('Indicator Date hidden'!AO26="x","x",$AN$2-'Indicator Date hidden'!AO26)</f>
        <v>0</v>
      </c>
      <c r="AO25" s="213">
        <f>IF('Indicator Date hidden'!AP26="x","x",$AO$2-'Indicator Date hidden'!AP26)</f>
        <v>0</v>
      </c>
      <c r="AP25" s="213">
        <f>IF('Indicator Date hidden'!AQ26="x","x",$AP$2-'Indicator Date hidden'!AQ26)</f>
        <v>0</v>
      </c>
      <c r="AQ25" s="213">
        <f>IF('Indicator Date hidden'!AR26="x","x",$AQ$2-'Indicator Date hidden'!AR26)</f>
        <v>4</v>
      </c>
      <c r="AR25" s="213">
        <f>IF('Indicator Date hidden'!AS26="x","x",$AR$2-'Indicator Date hidden'!AS26)</f>
        <v>0</v>
      </c>
      <c r="AS25" s="213">
        <f>IF('Indicator Date hidden'!AT26="x","x",$AS$2-'Indicator Date hidden'!AT26)</f>
        <v>0</v>
      </c>
      <c r="AT25" s="213">
        <f>IF('Indicator Date hidden'!AU26="x","x",$AT$2-'Indicator Date hidden'!AU26)</f>
        <v>0</v>
      </c>
      <c r="AU25" s="213">
        <f>IF('Indicator Date hidden'!AV26="x","x",$AU$2-'Indicator Date hidden'!AV26)</f>
        <v>1</v>
      </c>
      <c r="AV25" s="213">
        <f>IF('Indicator Date hidden'!AW26="x","x",$AV$2-'Indicator Date hidden'!AW26)</f>
        <v>0</v>
      </c>
      <c r="AW25" s="213">
        <f>IF('Indicator Date hidden'!AX26="x","x",$AW$2-'Indicator Date hidden'!AX26)</f>
        <v>0</v>
      </c>
      <c r="AX25" s="213">
        <f>IF('Indicator Date hidden'!AY26="x","x",$AX$2-'Indicator Date hidden'!AY26)</f>
        <v>0</v>
      </c>
      <c r="AY25" s="213">
        <f>IF('Indicator Date hidden'!AZ26="x","x",$AY$2-'Indicator Date hidden'!AZ26)</f>
        <v>0</v>
      </c>
      <c r="AZ25" s="213">
        <f>IF('Indicator Date hidden'!BA26="x","x",$AZ$2-'Indicator Date hidden'!BA26)</f>
        <v>0</v>
      </c>
      <c r="BA25">
        <f t="shared" si="0"/>
        <v>16</v>
      </c>
      <c r="BB25" s="21">
        <f t="shared" si="1"/>
        <v>0.32</v>
      </c>
      <c r="BC25">
        <f t="shared" si="2"/>
        <v>7</v>
      </c>
      <c r="BD25" s="21">
        <f t="shared" si="3"/>
        <v>1.1391224692718513</v>
      </c>
      <c r="BE25" s="283">
        <f t="shared" si="4"/>
        <v>0</v>
      </c>
    </row>
    <row r="26" spans="1:57" x14ac:dyDescent="0.25">
      <c r="A26" t="s">
        <v>7277</v>
      </c>
      <c r="B26" s="213">
        <f>IF('Indicator Date hidden'!C27="x","x",$B$2-'Indicator Date hidden'!C27)</f>
        <v>0</v>
      </c>
      <c r="C26" s="213">
        <f>IF('Indicator Date hidden'!D27="x","x",$C$2-'Indicator Date hidden'!D27)</f>
        <v>0</v>
      </c>
      <c r="D26" s="213">
        <f>IF('Indicator Date hidden'!E27="x","x",$D$2-'Indicator Date hidden'!E27)</f>
        <v>0</v>
      </c>
      <c r="E26" s="213">
        <f>IF('Indicator Date hidden'!F27="x","x",$E$2-'Indicator Date hidden'!F27)</f>
        <v>0</v>
      </c>
      <c r="F26" s="213">
        <f>IF('Indicator Date hidden'!G27="x","x",$F$2-'Indicator Date hidden'!G27)</f>
        <v>0</v>
      </c>
      <c r="G26" s="213">
        <f>IF('Indicator Date hidden'!H27="x","x",$G$2-'Indicator Date hidden'!H27)</f>
        <v>0</v>
      </c>
      <c r="H26" s="213">
        <f>IF('Indicator Date hidden'!I27="x","x",$H$2-'Indicator Date hidden'!I27)</f>
        <v>0</v>
      </c>
      <c r="I26" s="213">
        <f>IF('Indicator Date hidden'!J27="x","x",$I$2-'Indicator Date hidden'!J27)</f>
        <v>0</v>
      </c>
      <c r="J26" s="213">
        <f>IF('Indicator Date hidden'!K27="x","x",$J$2-'Indicator Date hidden'!K27)</f>
        <v>0</v>
      </c>
      <c r="K26" s="213">
        <f>IF('Indicator Date hidden'!L27="x","x",$K$2-'Indicator Date hidden'!L27)</f>
        <v>0</v>
      </c>
      <c r="L26" s="213">
        <f>IF('Indicator Date hidden'!M27="x","x",$L$2-'Indicator Date hidden'!M27)</f>
        <v>0</v>
      </c>
      <c r="M26" s="213">
        <f>IF('Indicator Date hidden'!N27="x","x",$M$2-'Indicator Date hidden'!N27)</f>
        <v>0</v>
      </c>
      <c r="N26" s="213">
        <f>IF('Indicator Date hidden'!O27="x","x",$N$2-'Indicator Date hidden'!O27)</f>
        <v>0</v>
      </c>
      <c r="O26" s="213">
        <f>IF('Indicator Date hidden'!P27="x","x",$O$2-'Indicator Date hidden'!P27)</f>
        <v>0</v>
      </c>
      <c r="P26" s="213">
        <f>IF('Indicator Date hidden'!Q27="x","x",$P$2-'Indicator Date hidden'!Q27)</f>
        <v>0</v>
      </c>
      <c r="Q26" s="213" t="str">
        <f>IF('Indicator Date hidden'!R27="x","x",$Q$2-'Indicator Date hidden'!R27)</f>
        <v>x</v>
      </c>
      <c r="R26" s="213">
        <f>IF('Indicator Date hidden'!S27="x","x",$R$2-'Indicator Date hidden'!S27)</f>
        <v>0</v>
      </c>
      <c r="S26" s="213">
        <f>IF('Indicator Date hidden'!T27="x","x",$S$2-'Indicator Date hidden'!T27)</f>
        <v>0</v>
      </c>
      <c r="T26" s="213">
        <f>IF('Indicator Date hidden'!U27="x","x",$T$2-'Indicator Date hidden'!U27)</f>
        <v>0</v>
      </c>
      <c r="U26" s="213" t="str">
        <f>IF('Indicator Date hidden'!V27="x","x",$U$2-'Indicator Date hidden'!V27)</f>
        <v>x</v>
      </c>
      <c r="V26" s="213">
        <f>IF('Indicator Date hidden'!W27="x","x",$V$2-'Indicator Date hidden'!W27)</f>
        <v>0</v>
      </c>
      <c r="W26" s="213">
        <f>IF('Indicator Date hidden'!X27="x","x",$W$2-'Indicator Date hidden'!X27)</f>
        <v>5</v>
      </c>
      <c r="X26" s="213">
        <f>IF('Indicator Date hidden'!Y27="x","x",$X$2-'Indicator Date hidden'!Y27)</f>
        <v>2</v>
      </c>
      <c r="Y26" s="213">
        <f>IF('Indicator Date hidden'!Z27="x","x",$Y$2-'Indicator Date hidden'!Z27)</f>
        <v>0</v>
      </c>
      <c r="Z26" s="213">
        <f>IF('Indicator Date hidden'!AA27="x","x",$Z$2-'Indicator Date hidden'!AA27)</f>
        <v>0</v>
      </c>
      <c r="AA26" s="213" t="str">
        <f>IF('Indicator Date hidden'!AB27="x","x",$AA$2-'Indicator Date hidden'!AB27)</f>
        <v>x</v>
      </c>
      <c r="AB26" s="213">
        <f>IF('Indicator Date hidden'!AC27="x","x",$AB$2-'Indicator Date hidden'!AC27)</f>
        <v>0</v>
      </c>
      <c r="AC26" s="213">
        <f>IF('Indicator Date hidden'!AD27="x","x",$AC$2-'Indicator Date hidden'!AD27)</f>
        <v>0</v>
      </c>
      <c r="AD26" s="213" t="str">
        <f>IF('Indicator Date hidden'!AE27="x","x",$AD$2-'Indicator Date hidden'!AE27)</f>
        <v>x</v>
      </c>
      <c r="AE26" s="213" t="str">
        <f>IF('Indicator Date hidden'!AF27="x","x",$AE$2-'Indicator Date hidden'!AF27)</f>
        <v>x</v>
      </c>
      <c r="AF26" s="213" t="str">
        <f>IF('Indicator Date hidden'!AG27="x","x",$AF$2-'Indicator Date hidden'!AG27)</f>
        <v>x</v>
      </c>
      <c r="AG26" s="213">
        <f>IF('Indicator Date hidden'!AH27="x","x",$AG$2-'Indicator Date hidden'!AH27)</f>
        <v>0</v>
      </c>
      <c r="AH26" s="213">
        <f>IF('Indicator Date hidden'!AI27="x","x",$AH$2-'Indicator Date hidden'!AI27)</f>
        <v>0</v>
      </c>
      <c r="AI26" s="213">
        <f>IF('Indicator Date hidden'!AJ27="x","x",$AI$2-'Indicator Date hidden'!AJ27)</f>
        <v>0</v>
      </c>
      <c r="AJ26" s="213" t="str">
        <f>IF('Indicator Date hidden'!AK27="x","x",$AJ$2-'Indicator Date hidden'!AK27)</f>
        <v>x</v>
      </c>
      <c r="AK26" s="213">
        <f>IF('Indicator Date hidden'!AL27="x","x",$AK$2-'Indicator Date hidden'!AL27)</f>
        <v>1</v>
      </c>
      <c r="AL26" s="213">
        <f>IF('Indicator Date hidden'!AM27="x","x",$AL$2-'Indicator Date hidden'!AM27)</f>
        <v>0</v>
      </c>
      <c r="AM26" s="213">
        <f>IF('Indicator Date hidden'!AN27="x","x",$AM$2-'Indicator Date hidden'!AN27)</f>
        <v>0</v>
      </c>
      <c r="AN26" s="213">
        <f>IF('Indicator Date hidden'!AO27="x","x",$AN$2-'Indicator Date hidden'!AO27)</f>
        <v>0</v>
      </c>
      <c r="AO26" s="213">
        <f>IF('Indicator Date hidden'!AP27="x","x",$AO$2-'Indicator Date hidden'!AP27)</f>
        <v>0</v>
      </c>
      <c r="AP26" s="213">
        <f>IF('Indicator Date hidden'!AQ27="x","x",$AP$2-'Indicator Date hidden'!AQ27)</f>
        <v>0</v>
      </c>
      <c r="AQ26" s="213">
        <f>IF('Indicator Date hidden'!AR27="x","x",$AQ$2-'Indicator Date hidden'!AR27)</f>
        <v>6</v>
      </c>
      <c r="AR26" s="213">
        <f>IF('Indicator Date hidden'!AS27="x","x",$AR$2-'Indicator Date hidden'!AS27)</f>
        <v>0</v>
      </c>
      <c r="AS26" s="213">
        <f>IF('Indicator Date hidden'!AT27="x","x",$AS$2-'Indicator Date hidden'!AT27)</f>
        <v>2</v>
      </c>
      <c r="AT26" s="213">
        <f>IF('Indicator Date hidden'!AU27="x","x",$AT$2-'Indicator Date hidden'!AU27)</f>
        <v>0</v>
      </c>
      <c r="AU26" s="213">
        <f>IF('Indicator Date hidden'!AV27="x","x",$AU$2-'Indicator Date hidden'!AV27)</f>
        <v>3</v>
      </c>
      <c r="AV26" s="213">
        <f>IF('Indicator Date hidden'!AW27="x","x",$AV$2-'Indicator Date hidden'!AW27)</f>
        <v>0</v>
      </c>
      <c r="AW26" s="213">
        <f>IF('Indicator Date hidden'!AX27="x","x",$AW$2-'Indicator Date hidden'!AX27)</f>
        <v>0</v>
      </c>
      <c r="AX26" s="213">
        <f>IF('Indicator Date hidden'!AY27="x","x",$AX$2-'Indicator Date hidden'!AY27)</f>
        <v>0</v>
      </c>
      <c r="AY26" s="213" t="str">
        <f>IF('Indicator Date hidden'!AZ27="x","x",$AY$2-'Indicator Date hidden'!AZ27)</f>
        <v>x</v>
      </c>
      <c r="AZ26" s="213" t="str">
        <f>IF('Indicator Date hidden'!BA27="x","x",$AZ$2-'Indicator Date hidden'!BA27)</f>
        <v>x</v>
      </c>
      <c r="BA26">
        <f t="shared" si="0"/>
        <v>19</v>
      </c>
      <c r="BB26" s="21">
        <f t="shared" si="1"/>
        <v>0.45238095238095238</v>
      </c>
      <c r="BC26">
        <f t="shared" si="2"/>
        <v>6</v>
      </c>
      <c r="BD26" s="21">
        <f t="shared" si="3"/>
        <v>1.2947215356497641</v>
      </c>
      <c r="BE26" s="283">
        <f t="shared" si="4"/>
        <v>0</v>
      </c>
    </row>
    <row r="27" spans="1:57" x14ac:dyDescent="0.25">
      <c r="A27" t="s">
        <v>7260</v>
      </c>
      <c r="B27" s="213">
        <f>IF('Indicator Date hidden'!C28="x","x",$B$2-'Indicator Date hidden'!C28)</f>
        <v>0</v>
      </c>
      <c r="C27" s="213">
        <f>IF('Indicator Date hidden'!D28="x","x",$C$2-'Indicator Date hidden'!D28)</f>
        <v>0</v>
      </c>
      <c r="D27" s="213">
        <f>IF('Indicator Date hidden'!E28="x","x",$D$2-'Indicator Date hidden'!E28)</f>
        <v>0</v>
      </c>
      <c r="E27" s="213">
        <f>IF('Indicator Date hidden'!F28="x","x",$E$2-'Indicator Date hidden'!F28)</f>
        <v>0</v>
      </c>
      <c r="F27" s="213">
        <f>IF('Indicator Date hidden'!G28="x","x",$F$2-'Indicator Date hidden'!G28)</f>
        <v>0</v>
      </c>
      <c r="G27" s="213">
        <f>IF('Indicator Date hidden'!H28="x","x",$G$2-'Indicator Date hidden'!H28)</f>
        <v>0</v>
      </c>
      <c r="H27" s="213">
        <f>IF('Indicator Date hidden'!I28="x","x",$H$2-'Indicator Date hidden'!I28)</f>
        <v>0</v>
      </c>
      <c r="I27" s="213">
        <f>IF('Indicator Date hidden'!J28="x","x",$I$2-'Indicator Date hidden'!J28)</f>
        <v>0</v>
      </c>
      <c r="J27" s="213">
        <f>IF('Indicator Date hidden'!K28="x","x",$J$2-'Indicator Date hidden'!K28)</f>
        <v>0</v>
      </c>
      <c r="K27" s="213">
        <f>IF('Indicator Date hidden'!L28="x","x",$K$2-'Indicator Date hidden'!L28)</f>
        <v>0</v>
      </c>
      <c r="L27" s="213">
        <f>IF('Indicator Date hidden'!M28="x","x",$L$2-'Indicator Date hidden'!M28)</f>
        <v>0</v>
      </c>
      <c r="M27" s="213">
        <f>IF('Indicator Date hidden'!N28="x","x",$M$2-'Indicator Date hidden'!N28)</f>
        <v>0</v>
      </c>
      <c r="N27" s="213">
        <f>IF('Indicator Date hidden'!O28="x","x",$N$2-'Indicator Date hidden'!O28)</f>
        <v>0</v>
      </c>
      <c r="O27" s="213">
        <f>IF('Indicator Date hidden'!P28="x","x",$O$2-'Indicator Date hidden'!P28)</f>
        <v>0</v>
      </c>
      <c r="P27" s="213">
        <f>IF('Indicator Date hidden'!Q28="x","x",$P$2-'Indicator Date hidden'!Q28)</f>
        <v>0</v>
      </c>
      <c r="Q27" s="213" t="str">
        <f>IF('Indicator Date hidden'!R28="x","x",$Q$2-'Indicator Date hidden'!R28)</f>
        <v>x</v>
      </c>
      <c r="R27" s="213">
        <f>IF('Indicator Date hidden'!S28="x","x",$R$2-'Indicator Date hidden'!S28)</f>
        <v>0</v>
      </c>
      <c r="S27" s="213">
        <f>IF('Indicator Date hidden'!T28="x","x",$S$2-'Indicator Date hidden'!T28)</f>
        <v>0</v>
      </c>
      <c r="T27" s="213">
        <f>IF('Indicator Date hidden'!U28="x","x",$T$2-'Indicator Date hidden'!U28)</f>
        <v>0</v>
      </c>
      <c r="U27" s="213" t="str">
        <f>IF('Indicator Date hidden'!V28="x","x",$U$2-'Indicator Date hidden'!V28)</f>
        <v>x</v>
      </c>
      <c r="V27" s="213">
        <f>IF('Indicator Date hidden'!W28="x","x",$V$2-'Indicator Date hidden'!W28)</f>
        <v>0</v>
      </c>
      <c r="W27" s="213">
        <f>IF('Indicator Date hidden'!X28="x","x",$W$2-'Indicator Date hidden'!X28)</f>
        <v>10</v>
      </c>
      <c r="X27" s="213">
        <f>IF('Indicator Date hidden'!Y28="x","x",$X$2-'Indicator Date hidden'!Y28)</f>
        <v>2</v>
      </c>
      <c r="Y27" s="213">
        <f>IF('Indicator Date hidden'!Z28="x","x",$Y$2-'Indicator Date hidden'!Z28)</f>
        <v>0</v>
      </c>
      <c r="Z27" s="213">
        <f>IF('Indicator Date hidden'!AA28="x","x",$Z$2-'Indicator Date hidden'!AA28)</f>
        <v>0</v>
      </c>
      <c r="AA27" s="213" t="str">
        <f>IF('Indicator Date hidden'!AB28="x","x",$AA$2-'Indicator Date hidden'!AB28)</f>
        <v>x</v>
      </c>
      <c r="AB27" s="213">
        <f>IF('Indicator Date hidden'!AC28="x","x",$AB$2-'Indicator Date hidden'!AC28)</f>
        <v>0</v>
      </c>
      <c r="AC27" s="213">
        <f>IF('Indicator Date hidden'!AD28="x","x",$AC$2-'Indicator Date hidden'!AD28)</f>
        <v>0</v>
      </c>
      <c r="AD27" s="213" t="str">
        <f>IF('Indicator Date hidden'!AE28="x","x",$AD$2-'Indicator Date hidden'!AE28)</f>
        <v>x</v>
      </c>
      <c r="AE27" s="213">
        <f>IF('Indicator Date hidden'!AF28="x","x",$AE$2-'Indicator Date hidden'!AF28)</f>
        <v>0</v>
      </c>
      <c r="AF27" s="213">
        <f>IF('Indicator Date hidden'!AG28="x","x",$AF$2-'Indicator Date hidden'!AG28)</f>
        <v>1</v>
      </c>
      <c r="AG27" s="213">
        <f>IF('Indicator Date hidden'!AH28="x","x",$AG$2-'Indicator Date hidden'!AH28)</f>
        <v>0</v>
      </c>
      <c r="AH27" s="213">
        <f>IF('Indicator Date hidden'!AI28="x","x",$AH$2-'Indicator Date hidden'!AI28)</f>
        <v>0</v>
      </c>
      <c r="AI27" s="213">
        <f>IF('Indicator Date hidden'!AJ28="x","x",$AI$2-'Indicator Date hidden'!AJ28)</f>
        <v>0</v>
      </c>
      <c r="AJ27" s="213" t="str">
        <f>IF('Indicator Date hidden'!AK28="x","x",$AJ$2-'Indicator Date hidden'!AK28)</f>
        <v>x</v>
      </c>
      <c r="AK27" s="213">
        <f>IF('Indicator Date hidden'!AL28="x","x",$AK$2-'Indicator Date hidden'!AL28)</f>
        <v>1</v>
      </c>
      <c r="AL27" s="213">
        <f>IF('Indicator Date hidden'!AM28="x","x",$AL$2-'Indicator Date hidden'!AM28)</f>
        <v>0</v>
      </c>
      <c r="AM27" s="213">
        <f>IF('Indicator Date hidden'!AN28="x","x",$AM$2-'Indicator Date hidden'!AN28)</f>
        <v>0</v>
      </c>
      <c r="AN27" s="213">
        <f>IF('Indicator Date hidden'!AO28="x","x",$AN$2-'Indicator Date hidden'!AO28)</f>
        <v>0</v>
      </c>
      <c r="AO27" s="213">
        <f>IF('Indicator Date hidden'!AP28="x","x",$AO$2-'Indicator Date hidden'!AP28)</f>
        <v>0</v>
      </c>
      <c r="AP27" s="213">
        <f>IF('Indicator Date hidden'!AQ28="x","x",$AP$2-'Indicator Date hidden'!AQ28)</f>
        <v>0</v>
      </c>
      <c r="AQ27" s="213">
        <f>IF('Indicator Date hidden'!AR28="x","x",$AQ$2-'Indicator Date hidden'!AR28)</f>
        <v>0</v>
      </c>
      <c r="AR27" s="213">
        <f>IF('Indicator Date hidden'!AS28="x","x",$AR$2-'Indicator Date hidden'!AS28)</f>
        <v>0</v>
      </c>
      <c r="AS27" s="213">
        <f>IF('Indicator Date hidden'!AT28="x","x",$AS$2-'Indicator Date hidden'!AT28)</f>
        <v>0</v>
      </c>
      <c r="AT27" s="213">
        <f>IF('Indicator Date hidden'!AU28="x","x",$AT$2-'Indicator Date hidden'!AU28)</f>
        <v>0</v>
      </c>
      <c r="AU27" s="213">
        <f>IF('Indicator Date hidden'!AV28="x","x",$AU$2-'Indicator Date hidden'!AV28)</f>
        <v>3</v>
      </c>
      <c r="AV27" s="213">
        <f>IF('Indicator Date hidden'!AW28="x","x",$AV$2-'Indicator Date hidden'!AW28)</f>
        <v>0</v>
      </c>
      <c r="AW27" s="213">
        <f>IF('Indicator Date hidden'!AX28="x","x",$AW$2-'Indicator Date hidden'!AX28)</f>
        <v>0</v>
      </c>
      <c r="AX27" s="213">
        <f>IF('Indicator Date hidden'!AY28="x","x",$AX$2-'Indicator Date hidden'!AY28)</f>
        <v>0</v>
      </c>
      <c r="AY27" s="213">
        <f>IF('Indicator Date hidden'!AZ28="x","x",$AY$2-'Indicator Date hidden'!AZ28)</f>
        <v>0</v>
      </c>
      <c r="AZ27" s="213">
        <f>IF('Indicator Date hidden'!BA28="x","x",$AZ$2-'Indicator Date hidden'!BA28)</f>
        <v>0</v>
      </c>
      <c r="BA27">
        <f t="shared" si="0"/>
        <v>17</v>
      </c>
      <c r="BB27" s="21">
        <f t="shared" si="1"/>
        <v>0.36956521739130432</v>
      </c>
      <c r="BC27">
        <f t="shared" si="2"/>
        <v>5</v>
      </c>
      <c r="BD27" s="21">
        <f t="shared" si="3"/>
        <v>1.5373423659336649</v>
      </c>
      <c r="BE27" s="283">
        <f t="shared" si="4"/>
        <v>0</v>
      </c>
    </row>
    <row r="28" spans="1:57" x14ac:dyDescent="0.25">
      <c r="A28" t="s">
        <v>7257</v>
      </c>
      <c r="B28" s="213">
        <f>IF('Indicator Date hidden'!C29="x","x",$B$2-'Indicator Date hidden'!C29)</f>
        <v>0</v>
      </c>
      <c r="C28" s="213">
        <f>IF('Indicator Date hidden'!D29="x","x",$C$2-'Indicator Date hidden'!D29)</f>
        <v>0</v>
      </c>
      <c r="D28" s="213">
        <f>IF('Indicator Date hidden'!E29="x","x",$D$2-'Indicator Date hidden'!E29)</f>
        <v>0</v>
      </c>
      <c r="E28" s="213">
        <f>IF('Indicator Date hidden'!F29="x","x",$E$2-'Indicator Date hidden'!F29)</f>
        <v>0</v>
      </c>
      <c r="F28" s="213">
        <f>IF('Indicator Date hidden'!G29="x","x",$F$2-'Indicator Date hidden'!G29)</f>
        <v>0</v>
      </c>
      <c r="G28" s="213">
        <f>IF('Indicator Date hidden'!H29="x","x",$G$2-'Indicator Date hidden'!H29)</f>
        <v>0</v>
      </c>
      <c r="H28" s="213">
        <f>IF('Indicator Date hidden'!I29="x","x",$H$2-'Indicator Date hidden'!I29)</f>
        <v>0</v>
      </c>
      <c r="I28" s="213">
        <f>IF('Indicator Date hidden'!J29="x","x",$I$2-'Indicator Date hidden'!J29)</f>
        <v>0</v>
      </c>
      <c r="J28" s="213">
        <f>IF('Indicator Date hidden'!K29="x","x",$J$2-'Indicator Date hidden'!K29)</f>
        <v>0</v>
      </c>
      <c r="K28" s="213">
        <f>IF('Indicator Date hidden'!L29="x","x",$K$2-'Indicator Date hidden'!L29)</f>
        <v>0</v>
      </c>
      <c r="L28" s="213">
        <f>IF('Indicator Date hidden'!M29="x","x",$L$2-'Indicator Date hidden'!M29)</f>
        <v>0</v>
      </c>
      <c r="M28" s="213">
        <f>IF('Indicator Date hidden'!N29="x","x",$M$2-'Indicator Date hidden'!N29)</f>
        <v>0</v>
      </c>
      <c r="N28" s="213">
        <f>IF('Indicator Date hidden'!O29="x","x",$N$2-'Indicator Date hidden'!O29)</f>
        <v>0</v>
      </c>
      <c r="O28" s="213">
        <f>IF('Indicator Date hidden'!P29="x","x",$O$2-'Indicator Date hidden'!P29)</f>
        <v>0</v>
      </c>
      <c r="P28" s="213">
        <f>IF('Indicator Date hidden'!Q29="x","x",$P$2-'Indicator Date hidden'!Q29)</f>
        <v>0</v>
      </c>
      <c r="Q28" s="213">
        <f>IF('Indicator Date hidden'!R29="x","x",$Q$2-'Indicator Date hidden'!R29)</f>
        <v>4</v>
      </c>
      <c r="R28" s="213">
        <f>IF('Indicator Date hidden'!S29="x","x",$R$2-'Indicator Date hidden'!S29)</f>
        <v>0</v>
      </c>
      <c r="S28" s="213">
        <f>IF('Indicator Date hidden'!T29="x","x",$S$2-'Indicator Date hidden'!T29)</f>
        <v>0</v>
      </c>
      <c r="T28" s="213">
        <f>IF('Indicator Date hidden'!U29="x","x",$T$2-'Indicator Date hidden'!U29)</f>
        <v>0</v>
      </c>
      <c r="U28" s="213">
        <f>IF('Indicator Date hidden'!V29="x","x",$U$2-'Indicator Date hidden'!V29)</f>
        <v>0</v>
      </c>
      <c r="V28" s="213">
        <f>IF('Indicator Date hidden'!W29="x","x",$V$2-'Indicator Date hidden'!W29)</f>
        <v>0</v>
      </c>
      <c r="W28" s="213">
        <f>IF('Indicator Date hidden'!X29="x","x",$W$2-'Indicator Date hidden'!X29)</f>
        <v>4</v>
      </c>
      <c r="X28" s="213">
        <f>IF('Indicator Date hidden'!Y29="x","x",$X$2-'Indicator Date hidden'!Y29)</f>
        <v>4</v>
      </c>
      <c r="Y28" s="213">
        <f>IF('Indicator Date hidden'!Z29="x","x",$Y$2-'Indicator Date hidden'!Z29)</f>
        <v>0</v>
      </c>
      <c r="Z28" s="213">
        <f>IF('Indicator Date hidden'!AA29="x","x",$Z$2-'Indicator Date hidden'!AA29)</f>
        <v>0</v>
      </c>
      <c r="AA28" s="213">
        <f>IF('Indicator Date hidden'!AB29="x","x",$AA$2-'Indicator Date hidden'!AB29)</f>
        <v>0</v>
      </c>
      <c r="AB28" s="213">
        <f>IF('Indicator Date hidden'!AC29="x","x",$AB$2-'Indicator Date hidden'!AC29)</f>
        <v>0</v>
      </c>
      <c r="AC28" s="213">
        <f>IF('Indicator Date hidden'!AD29="x","x",$AC$2-'Indicator Date hidden'!AD29)</f>
        <v>0</v>
      </c>
      <c r="AD28" s="213">
        <f>IF('Indicator Date hidden'!AE29="x","x",$AD$2-'Indicator Date hidden'!AE29)</f>
        <v>0</v>
      </c>
      <c r="AE28" s="213">
        <f>IF('Indicator Date hidden'!AF29="x","x",$AE$2-'Indicator Date hidden'!AF29)</f>
        <v>0</v>
      </c>
      <c r="AF28" s="213">
        <f>IF('Indicator Date hidden'!AG29="x","x",$AF$2-'Indicator Date hidden'!AG29)</f>
        <v>4</v>
      </c>
      <c r="AG28" s="213">
        <f>IF('Indicator Date hidden'!AH29="x","x",$AG$2-'Indicator Date hidden'!AH29)</f>
        <v>0</v>
      </c>
      <c r="AH28" s="213">
        <f>IF('Indicator Date hidden'!AI29="x","x",$AH$2-'Indicator Date hidden'!AI29)</f>
        <v>0</v>
      </c>
      <c r="AI28" s="213">
        <f>IF('Indicator Date hidden'!AJ29="x","x",$AI$2-'Indicator Date hidden'!AJ29)</f>
        <v>0</v>
      </c>
      <c r="AJ28" s="213" t="str">
        <f>IF('Indicator Date hidden'!AK29="x","x",$AJ$2-'Indicator Date hidden'!AK29)</f>
        <v>x</v>
      </c>
      <c r="AK28" s="213">
        <f>IF('Indicator Date hidden'!AL29="x","x",$AK$2-'Indicator Date hidden'!AL29)</f>
        <v>0</v>
      </c>
      <c r="AL28" s="213">
        <f>IF('Indicator Date hidden'!AM29="x","x",$AL$2-'Indicator Date hidden'!AM29)</f>
        <v>0</v>
      </c>
      <c r="AM28" s="213">
        <f>IF('Indicator Date hidden'!AN29="x","x",$AM$2-'Indicator Date hidden'!AN29)</f>
        <v>0</v>
      </c>
      <c r="AN28" s="213">
        <f>IF('Indicator Date hidden'!AO29="x","x",$AN$2-'Indicator Date hidden'!AO29)</f>
        <v>0</v>
      </c>
      <c r="AO28" s="213">
        <f>IF('Indicator Date hidden'!AP29="x","x",$AO$2-'Indicator Date hidden'!AP29)</f>
        <v>0</v>
      </c>
      <c r="AP28" s="213">
        <f>IF('Indicator Date hidden'!AQ29="x","x",$AP$2-'Indicator Date hidden'!AQ29)</f>
        <v>0</v>
      </c>
      <c r="AQ28" s="213">
        <f>IF('Indicator Date hidden'!AR29="x","x",$AQ$2-'Indicator Date hidden'!AR29)</f>
        <v>0</v>
      </c>
      <c r="AR28" s="213">
        <f>IF('Indicator Date hidden'!AS29="x","x",$AR$2-'Indicator Date hidden'!AS29)</f>
        <v>0</v>
      </c>
      <c r="AS28" s="213">
        <f>IF('Indicator Date hidden'!AT29="x","x",$AS$2-'Indicator Date hidden'!AT29)</f>
        <v>0</v>
      </c>
      <c r="AT28" s="213">
        <f>IF('Indicator Date hidden'!AU29="x","x",$AT$2-'Indicator Date hidden'!AU29)</f>
        <v>0</v>
      </c>
      <c r="AU28" s="213">
        <f>IF('Indicator Date hidden'!AV29="x","x",$AU$2-'Indicator Date hidden'!AV29)</f>
        <v>7</v>
      </c>
      <c r="AV28" s="213">
        <f>IF('Indicator Date hidden'!AW29="x","x",$AV$2-'Indicator Date hidden'!AW29)</f>
        <v>0</v>
      </c>
      <c r="AW28" s="213">
        <f>IF('Indicator Date hidden'!AX29="x","x",$AW$2-'Indicator Date hidden'!AX29)</f>
        <v>0</v>
      </c>
      <c r="AX28" s="213">
        <f>IF('Indicator Date hidden'!AY29="x","x",$AX$2-'Indicator Date hidden'!AY29)</f>
        <v>0</v>
      </c>
      <c r="AY28" s="213">
        <f>IF('Indicator Date hidden'!AZ29="x","x",$AY$2-'Indicator Date hidden'!AZ29)</f>
        <v>0</v>
      </c>
      <c r="AZ28" s="213">
        <f>IF('Indicator Date hidden'!BA29="x","x",$AZ$2-'Indicator Date hidden'!BA29)</f>
        <v>0</v>
      </c>
      <c r="BA28">
        <f t="shared" si="0"/>
        <v>23</v>
      </c>
      <c r="BB28" s="21">
        <f t="shared" si="1"/>
        <v>0.46</v>
      </c>
      <c r="BC28">
        <f t="shared" si="2"/>
        <v>5</v>
      </c>
      <c r="BD28" s="21">
        <f t="shared" si="3"/>
        <v>1.4312232530251876</v>
      </c>
      <c r="BE28" s="283">
        <f t="shared" si="4"/>
        <v>0</v>
      </c>
    </row>
    <row r="29" spans="1:57" x14ac:dyDescent="0.25">
      <c r="A29" t="s">
        <v>7252</v>
      </c>
      <c r="B29" s="213">
        <f>IF('Indicator Date hidden'!C30="x","x",$B$2-'Indicator Date hidden'!C30)</f>
        <v>0</v>
      </c>
      <c r="C29" s="213">
        <f>IF('Indicator Date hidden'!D30="x","x",$C$2-'Indicator Date hidden'!D30)</f>
        <v>0</v>
      </c>
      <c r="D29" s="213">
        <f>IF('Indicator Date hidden'!E30="x","x",$D$2-'Indicator Date hidden'!E30)</f>
        <v>0</v>
      </c>
      <c r="E29" s="213">
        <f>IF('Indicator Date hidden'!F30="x","x",$E$2-'Indicator Date hidden'!F30)</f>
        <v>0</v>
      </c>
      <c r="F29" s="213">
        <f>IF('Indicator Date hidden'!G30="x","x",$F$2-'Indicator Date hidden'!G30)</f>
        <v>0</v>
      </c>
      <c r="G29" s="213">
        <f>IF('Indicator Date hidden'!H30="x","x",$G$2-'Indicator Date hidden'!H30)</f>
        <v>0</v>
      </c>
      <c r="H29" s="213">
        <f>IF('Indicator Date hidden'!I30="x","x",$H$2-'Indicator Date hidden'!I30)</f>
        <v>0</v>
      </c>
      <c r="I29" s="213">
        <f>IF('Indicator Date hidden'!J30="x","x",$I$2-'Indicator Date hidden'!J30)</f>
        <v>0</v>
      </c>
      <c r="J29" s="213">
        <f>IF('Indicator Date hidden'!K30="x","x",$J$2-'Indicator Date hidden'!K30)</f>
        <v>0</v>
      </c>
      <c r="K29" s="213">
        <f>IF('Indicator Date hidden'!L30="x","x",$K$2-'Indicator Date hidden'!L30)</f>
        <v>0</v>
      </c>
      <c r="L29" s="213">
        <f>IF('Indicator Date hidden'!M30="x","x",$L$2-'Indicator Date hidden'!M30)</f>
        <v>0</v>
      </c>
      <c r="M29" s="213">
        <f>IF('Indicator Date hidden'!N30="x","x",$M$2-'Indicator Date hidden'!N30)</f>
        <v>0</v>
      </c>
      <c r="N29" s="213">
        <f>IF('Indicator Date hidden'!O30="x","x",$N$2-'Indicator Date hidden'!O30)</f>
        <v>0</v>
      </c>
      <c r="O29" s="213">
        <f>IF('Indicator Date hidden'!P30="x","x",$O$2-'Indicator Date hidden'!P30)</f>
        <v>0</v>
      </c>
      <c r="P29" s="213">
        <f>IF('Indicator Date hidden'!Q30="x","x",$P$2-'Indicator Date hidden'!Q30)</f>
        <v>0</v>
      </c>
      <c r="Q29" s="213">
        <f>IF('Indicator Date hidden'!R30="x","x",$Q$2-'Indicator Date hidden'!R30)</f>
        <v>4</v>
      </c>
      <c r="R29" s="213">
        <f>IF('Indicator Date hidden'!S30="x","x",$R$2-'Indicator Date hidden'!S30)</f>
        <v>0</v>
      </c>
      <c r="S29" s="213">
        <f>IF('Indicator Date hidden'!T30="x","x",$S$2-'Indicator Date hidden'!T30)</f>
        <v>0</v>
      </c>
      <c r="T29" s="213">
        <f>IF('Indicator Date hidden'!U30="x","x",$T$2-'Indicator Date hidden'!U30)</f>
        <v>0</v>
      </c>
      <c r="U29" s="213">
        <f>IF('Indicator Date hidden'!V30="x","x",$U$2-'Indicator Date hidden'!V30)</f>
        <v>0</v>
      </c>
      <c r="V29" s="213">
        <f>IF('Indicator Date hidden'!W30="x","x",$V$2-'Indicator Date hidden'!W30)</f>
        <v>0</v>
      </c>
      <c r="W29" s="213">
        <f>IF('Indicator Date hidden'!X30="x","x",$W$2-'Indicator Date hidden'!X30)</f>
        <v>4</v>
      </c>
      <c r="X29" s="213" t="str">
        <f>IF('Indicator Date hidden'!Y30="x","x",$X$2-'Indicator Date hidden'!Y30)</f>
        <v>x</v>
      </c>
      <c r="Y29" s="213">
        <f>IF('Indicator Date hidden'!Z30="x","x",$Y$2-'Indicator Date hidden'!Z30)</f>
        <v>0</v>
      </c>
      <c r="Z29" s="213">
        <f>IF('Indicator Date hidden'!AA30="x","x",$Z$2-'Indicator Date hidden'!AA30)</f>
        <v>0</v>
      </c>
      <c r="AA29" s="213">
        <f>IF('Indicator Date hidden'!AB30="x","x",$AA$2-'Indicator Date hidden'!AB30)</f>
        <v>0</v>
      </c>
      <c r="AB29" s="213">
        <f>IF('Indicator Date hidden'!AC30="x","x",$AB$2-'Indicator Date hidden'!AC30)</f>
        <v>0</v>
      </c>
      <c r="AC29" s="213">
        <f>IF('Indicator Date hidden'!AD30="x","x",$AC$2-'Indicator Date hidden'!AD30)</f>
        <v>0</v>
      </c>
      <c r="AD29" s="213">
        <f>IF('Indicator Date hidden'!AE30="x","x",$AD$2-'Indicator Date hidden'!AE30)</f>
        <v>0</v>
      </c>
      <c r="AE29" s="213">
        <f>IF('Indicator Date hidden'!AF30="x","x",$AE$2-'Indicator Date hidden'!AF30)</f>
        <v>0</v>
      </c>
      <c r="AF29" s="213">
        <f>IF('Indicator Date hidden'!AG30="x","x",$AF$2-'Indicator Date hidden'!AG30)</f>
        <v>7</v>
      </c>
      <c r="AG29" s="213">
        <f>IF('Indicator Date hidden'!AH30="x","x",$AG$2-'Indicator Date hidden'!AH30)</f>
        <v>0</v>
      </c>
      <c r="AH29" s="213">
        <f>IF('Indicator Date hidden'!AI30="x","x",$AH$2-'Indicator Date hidden'!AI30)</f>
        <v>0</v>
      </c>
      <c r="AI29" s="213">
        <f>IF('Indicator Date hidden'!AJ30="x","x",$AI$2-'Indicator Date hidden'!AJ30)</f>
        <v>0</v>
      </c>
      <c r="AJ29" s="213">
        <f>IF('Indicator Date hidden'!AK30="x","x",$AJ$2-'Indicator Date hidden'!AK30)</f>
        <v>1</v>
      </c>
      <c r="AK29" s="213">
        <f>IF('Indicator Date hidden'!AL30="x","x",$AK$2-'Indicator Date hidden'!AL30)</f>
        <v>0</v>
      </c>
      <c r="AL29" s="213">
        <f>IF('Indicator Date hidden'!AM30="x","x",$AL$2-'Indicator Date hidden'!AM30)</f>
        <v>0</v>
      </c>
      <c r="AM29" s="213">
        <f>IF('Indicator Date hidden'!AN30="x","x",$AM$2-'Indicator Date hidden'!AN30)</f>
        <v>0</v>
      </c>
      <c r="AN29" s="213">
        <f>IF('Indicator Date hidden'!AO30="x","x",$AN$2-'Indicator Date hidden'!AO30)</f>
        <v>0</v>
      </c>
      <c r="AO29" s="213">
        <f>IF('Indicator Date hidden'!AP30="x","x",$AO$2-'Indicator Date hidden'!AP30)</f>
        <v>0</v>
      </c>
      <c r="AP29" s="213">
        <f>IF('Indicator Date hidden'!AQ30="x","x",$AP$2-'Indicator Date hidden'!AQ30)</f>
        <v>0</v>
      </c>
      <c r="AQ29" s="213">
        <f>IF('Indicator Date hidden'!AR30="x","x",$AQ$2-'Indicator Date hidden'!AR30)</f>
        <v>0</v>
      </c>
      <c r="AR29" s="213">
        <f>IF('Indicator Date hidden'!AS30="x","x",$AR$2-'Indicator Date hidden'!AS30)</f>
        <v>0</v>
      </c>
      <c r="AS29" s="213">
        <f>IF('Indicator Date hidden'!AT30="x","x",$AS$2-'Indicator Date hidden'!AT30)</f>
        <v>0</v>
      </c>
      <c r="AT29" s="213">
        <f>IF('Indicator Date hidden'!AU30="x","x",$AT$2-'Indicator Date hidden'!AU30)</f>
        <v>0</v>
      </c>
      <c r="AU29" s="213">
        <f>IF('Indicator Date hidden'!AV30="x","x",$AU$2-'Indicator Date hidden'!AV30)</f>
        <v>6</v>
      </c>
      <c r="AV29" s="213">
        <f>IF('Indicator Date hidden'!AW30="x","x",$AV$2-'Indicator Date hidden'!AW30)</f>
        <v>0</v>
      </c>
      <c r="AW29" s="213">
        <f>IF('Indicator Date hidden'!AX30="x","x",$AW$2-'Indicator Date hidden'!AX30)</f>
        <v>0</v>
      </c>
      <c r="AX29" s="213">
        <f>IF('Indicator Date hidden'!AY30="x","x",$AX$2-'Indicator Date hidden'!AY30)</f>
        <v>0</v>
      </c>
      <c r="AY29" s="213">
        <f>IF('Indicator Date hidden'!AZ30="x","x",$AY$2-'Indicator Date hidden'!AZ30)</f>
        <v>0</v>
      </c>
      <c r="AZ29" s="213">
        <f>IF('Indicator Date hidden'!BA30="x","x",$AZ$2-'Indicator Date hidden'!BA30)</f>
        <v>0</v>
      </c>
      <c r="BA29">
        <f t="shared" si="0"/>
        <v>22</v>
      </c>
      <c r="BB29" s="21">
        <f t="shared" si="1"/>
        <v>0.44</v>
      </c>
      <c r="BC29">
        <f t="shared" si="2"/>
        <v>5</v>
      </c>
      <c r="BD29" s="21">
        <f t="shared" si="3"/>
        <v>1.4718695594379279</v>
      </c>
      <c r="BE29" s="283">
        <f t="shared" si="4"/>
        <v>0</v>
      </c>
    </row>
    <row r="30" spans="1:57" x14ac:dyDescent="0.25">
      <c r="A30" t="s">
        <v>7300</v>
      </c>
      <c r="B30" s="213">
        <f>IF('Indicator Date hidden'!C31="x","x",$B$2-'Indicator Date hidden'!C31)</f>
        <v>0</v>
      </c>
      <c r="C30" s="213">
        <f>IF('Indicator Date hidden'!D31="x","x",$C$2-'Indicator Date hidden'!D31)</f>
        <v>0</v>
      </c>
      <c r="D30" s="213">
        <f>IF('Indicator Date hidden'!E31="x","x",$D$2-'Indicator Date hidden'!E31)</f>
        <v>0</v>
      </c>
      <c r="E30" s="213">
        <f>IF('Indicator Date hidden'!F31="x","x",$E$2-'Indicator Date hidden'!F31)</f>
        <v>0</v>
      </c>
      <c r="F30" s="213">
        <f>IF('Indicator Date hidden'!G31="x","x",$F$2-'Indicator Date hidden'!G31)</f>
        <v>0</v>
      </c>
      <c r="G30" s="213">
        <f>IF('Indicator Date hidden'!H31="x","x",$G$2-'Indicator Date hidden'!H31)</f>
        <v>0</v>
      </c>
      <c r="H30" s="213">
        <f>IF('Indicator Date hidden'!I31="x","x",$H$2-'Indicator Date hidden'!I31)</f>
        <v>0</v>
      </c>
      <c r="I30" s="213">
        <f>IF('Indicator Date hidden'!J31="x","x",$I$2-'Indicator Date hidden'!J31)</f>
        <v>0</v>
      </c>
      <c r="J30" s="213">
        <f>IF('Indicator Date hidden'!K31="x","x",$J$2-'Indicator Date hidden'!K31)</f>
        <v>0</v>
      </c>
      <c r="K30" s="213">
        <f>IF('Indicator Date hidden'!L31="x","x",$K$2-'Indicator Date hidden'!L31)</f>
        <v>0</v>
      </c>
      <c r="L30" s="213">
        <f>IF('Indicator Date hidden'!M31="x","x",$L$2-'Indicator Date hidden'!M31)</f>
        <v>0</v>
      </c>
      <c r="M30" s="213">
        <f>IF('Indicator Date hidden'!N31="x","x",$M$2-'Indicator Date hidden'!N31)</f>
        <v>0</v>
      </c>
      <c r="N30" s="213">
        <f>IF('Indicator Date hidden'!O31="x","x",$N$2-'Indicator Date hidden'!O31)</f>
        <v>0</v>
      </c>
      <c r="O30" s="213">
        <f>IF('Indicator Date hidden'!P31="x","x",$O$2-'Indicator Date hidden'!P31)</f>
        <v>0</v>
      </c>
      <c r="P30" s="213">
        <f>IF('Indicator Date hidden'!Q31="x","x",$P$2-'Indicator Date hidden'!Q31)</f>
        <v>0</v>
      </c>
      <c r="Q30" s="213" t="str">
        <f>IF('Indicator Date hidden'!R31="x","x",$Q$2-'Indicator Date hidden'!R31)</f>
        <v>x</v>
      </c>
      <c r="R30" s="213">
        <f>IF('Indicator Date hidden'!S31="x","x",$R$2-'Indicator Date hidden'!S31)</f>
        <v>0</v>
      </c>
      <c r="S30" s="213">
        <f>IF('Indicator Date hidden'!T31="x","x",$S$2-'Indicator Date hidden'!T31)</f>
        <v>0</v>
      </c>
      <c r="T30" s="213">
        <f>IF('Indicator Date hidden'!U31="x","x",$T$2-'Indicator Date hidden'!U31)</f>
        <v>0</v>
      </c>
      <c r="U30" s="213">
        <f>IF('Indicator Date hidden'!V31="x","x",$U$2-'Indicator Date hidden'!V31)</f>
        <v>0</v>
      </c>
      <c r="V30" s="213">
        <f>IF('Indicator Date hidden'!W31="x","x",$V$2-'Indicator Date hidden'!W31)</f>
        <v>0</v>
      </c>
      <c r="W30" s="213" t="str">
        <f>IF('Indicator Date hidden'!X31="x","x",$W$2-'Indicator Date hidden'!X31)</f>
        <v>x</v>
      </c>
      <c r="X30" s="213">
        <f>IF('Indicator Date hidden'!Y31="x","x",$X$2-'Indicator Date hidden'!Y31)</f>
        <v>3</v>
      </c>
      <c r="Y30" s="213">
        <f>IF('Indicator Date hidden'!Z31="x","x",$Y$2-'Indicator Date hidden'!Z31)</f>
        <v>0</v>
      </c>
      <c r="Z30" s="213">
        <f>IF('Indicator Date hidden'!AA31="x","x",$Z$2-'Indicator Date hidden'!AA31)</f>
        <v>0</v>
      </c>
      <c r="AA30" s="213">
        <f>IF('Indicator Date hidden'!AB31="x","x",$AA$2-'Indicator Date hidden'!AB31)</f>
        <v>0</v>
      </c>
      <c r="AB30" s="213">
        <f>IF('Indicator Date hidden'!AC31="x","x",$AB$2-'Indicator Date hidden'!AC31)</f>
        <v>0</v>
      </c>
      <c r="AC30" s="213">
        <f>IF('Indicator Date hidden'!AD31="x","x",$AC$2-'Indicator Date hidden'!AD31)</f>
        <v>0</v>
      </c>
      <c r="AD30" s="213">
        <f>IF('Indicator Date hidden'!AE31="x","x",$AD$2-'Indicator Date hidden'!AE31)</f>
        <v>0</v>
      </c>
      <c r="AE30" s="213" t="str">
        <f>IF('Indicator Date hidden'!AF31="x","x",$AE$2-'Indicator Date hidden'!AF31)</f>
        <v>x</v>
      </c>
      <c r="AF30" s="213">
        <f>IF('Indicator Date hidden'!AG31="x","x",$AF$2-'Indicator Date hidden'!AG31)</f>
        <v>6</v>
      </c>
      <c r="AG30" s="213">
        <f>IF('Indicator Date hidden'!AH31="x","x",$AG$2-'Indicator Date hidden'!AH31)</f>
        <v>0</v>
      </c>
      <c r="AH30" s="213">
        <f>IF('Indicator Date hidden'!AI31="x","x",$AH$2-'Indicator Date hidden'!AI31)</f>
        <v>0</v>
      </c>
      <c r="AI30" s="213">
        <f>IF('Indicator Date hidden'!AJ31="x","x",$AI$2-'Indicator Date hidden'!AJ31)</f>
        <v>0</v>
      </c>
      <c r="AJ30" s="213" t="str">
        <f>IF('Indicator Date hidden'!AK31="x","x",$AJ$2-'Indicator Date hidden'!AK31)</f>
        <v>x</v>
      </c>
      <c r="AK30" s="213" t="str">
        <f>IF('Indicator Date hidden'!AL31="x","x",$AK$2-'Indicator Date hidden'!AL31)</f>
        <v>x</v>
      </c>
      <c r="AL30" s="213">
        <f>IF('Indicator Date hidden'!AM31="x","x",$AL$2-'Indicator Date hidden'!AM31)</f>
        <v>0</v>
      </c>
      <c r="AM30" s="213">
        <f>IF('Indicator Date hidden'!AN31="x","x",$AM$2-'Indicator Date hidden'!AN31)</f>
        <v>0</v>
      </c>
      <c r="AN30" s="213">
        <f>IF('Indicator Date hidden'!AO31="x","x",$AN$2-'Indicator Date hidden'!AO31)</f>
        <v>0</v>
      </c>
      <c r="AO30" s="213">
        <f>IF('Indicator Date hidden'!AP31="x","x",$AO$2-'Indicator Date hidden'!AP31)</f>
        <v>0</v>
      </c>
      <c r="AP30" s="213">
        <f>IF('Indicator Date hidden'!AQ31="x","x",$AP$2-'Indicator Date hidden'!AQ31)</f>
        <v>0</v>
      </c>
      <c r="AQ30" s="213">
        <f>IF('Indicator Date hidden'!AR31="x","x",$AQ$2-'Indicator Date hidden'!AR31)</f>
        <v>0</v>
      </c>
      <c r="AR30" s="213">
        <f>IF('Indicator Date hidden'!AS31="x","x",$AR$2-'Indicator Date hidden'!AS31)</f>
        <v>0</v>
      </c>
      <c r="AS30" s="213">
        <f>IF('Indicator Date hidden'!AT31="x","x",$AS$2-'Indicator Date hidden'!AT31)</f>
        <v>0</v>
      </c>
      <c r="AT30" s="213">
        <f>IF('Indicator Date hidden'!AU31="x","x",$AT$2-'Indicator Date hidden'!AU31)</f>
        <v>0</v>
      </c>
      <c r="AU30" s="213">
        <f>IF('Indicator Date hidden'!AV31="x","x",$AU$2-'Indicator Date hidden'!AV31)</f>
        <v>2</v>
      </c>
      <c r="AV30" s="213">
        <f>IF('Indicator Date hidden'!AW31="x","x",$AV$2-'Indicator Date hidden'!AW31)</f>
        <v>0</v>
      </c>
      <c r="AW30" s="213">
        <f>IF('Indicator Date hidden'!AX31="x","x",$AW$2-'Indicator Date hidden'!AX31)</f>
        <v>0</v>
      </c>
      <c r="AX30" s="213">
        <f>IF('Indicator Date hidden'!AY31="x","x",$AX$2-'Indicator Date hidden'!AY31)</f>
        <v>0</v>
      </c>
      <c r="AY30" s="213">
        <f>IF('Indicator Date hidden'!AZ31="x","x",$AY$2-'Indicator Date hidden'!AZ31)</f>
        <v>0</v>
      </c>
      <c r="AZ30" s="213">
        <f>IF('Indicator Date hidden'!BA31="x","x",$AZ$2-'Indicator Date hidden'!BA31)</f>
        <v>0</v>
      </c>
      <c r="BA30">
        <f t="shared" si="0"/>
        <v>11</v>
      </c>
      <c r="BB30" s="21">
        <f t="shared" si="1"/>
        <v>0.2391304347826087</v>
      </c>
      <c r="BC30">
        <f t="shared" si="2"/>
        <v>3</v>
      </c>
      <c r="BD30" s="21">
        <f t="shared" si="3"/>
        <v>1.004008977283086</v>
      </c>
      <c r="BE30" s="283">
        <f t="shared" si="4"/>
        <v>0</v>
      </c>
    </row>
    <row r="31" spans="1:57" x14ac:dyDescent="0.25">
      <c r="A31" t="s">
        <v>7383</v>
      </c>
      <c r="B31" s="213">
        <f>IF('Indicator Date hidden'!C32="x","x",$B$2-'Indicator Date hidden'!C32)</f>
        <v>0</v>
      </c>
      <c r="C31" s="213">
        <f>IF('Indicator Date hidden'!D32="x","x",$C$2-'Indicator Date hidden'!D32)</f>
        <v>0</v>
      </c>
      <c r="D31" s="213">
        <f>IF('Indicator Date hidden'!E32="x","x",$D$2-'Indicator Date hidden'!E32)</f>
        <v>0</v>
      </c>
      <c r="E31" s="213">
        <f>IF('Indicator Date hidden'!F32="x","x",$E$2-'Indicator Date hidden'!F32)</f>
        <v>0</v>
      </c>
      <c r="F31" s="213">
        <f>IF('Indicator Date hidden'!G32="x","x",$F$2-'Indicator Date hidden'!G32)</f>
        <v>0</v>
      </c>
      <c r="G31" s="213">
        <f>IF('Indicator Date hidden'!H32="x","x",$G$2-'Indicator Date hidden'!H32)</f>
        <v>0</v>
      </c>
      <c r="H31" s="213">
        <f>IF('Indicator Date hidden'!I32="x","x",$H$2-'Indicator Date hidden'!I32)</f>
        <v>0</v>
      </c>
      <c r="I31" s="213">
        <f>IF('Indicator Date hidden'!J32="x","x",$I$2-'Indicator Date hidden'!J32)</f>
        <v>0</v>
      </c>
      <c r="J31" s="213">
        <f>IF('Indicator Date hidden'!K32="x","x",$J$2-'Indicator Date hidden'!K32)</f>
        <v>0</v>
      </c>
      <c r="K31" s="213">
        <f>IF('Indicator Date hidden'!L32="x","x",$K$2-'Indicator Date hidden'!L32)</f>
        <v>0</v>
      </c>
      <c r="L31" s="213">
        <f>IF('Indicator Date hidden'!M32="x","x",$L$2-'Indicator Date hidden'!M32)</f>
        <v>0</v>
      </c>
      <c r="M31" s="213">
        <f>IF('Indicator Date hidden'!N32="x","x",$M$2-'Indicator Date hidden'!N32)</f>
        <v>0</v>
      </c>
      <c r="N31" s="213">
        <f>IF('Indicator Date hidden'!O32="x","x",$N$2-'Indicator Date hidden'!O32)</f>
        <v>0</v>
      </c>
      <c r="O31" s="213">
        <f>IF('Indicator Date hidden'!P32="x","x",$O$2-'Indicator Date hidden'!P32)</f>
        <v>0</v>
      </c>
      <c r="P31" s="213">
        <f>IF('Indicator Date hidden'!Q32="x","x",$P$2-'Indicator Date hidden'!Q32)</f>
        <v>0</v>
      </c>
      <c r="Q31" s="213">
        <f>IF('Indicator Date hidden'!R32="x","x",$Q$2-'Indicator Date hidden'!R32)</f>
        <v>4</v>
      </c>
      <c r="R31" s="213">
        <f>IF('Indicator Date hidden'!S32="x","x",$R$2-'Indicator Date hidden'!S32)</f>
        <v>0</v>
      </c>
      <c r="S31" s="213">
        <f>IF('Indicator Date hidden'!T32="x","x",$S$2-'Indicator Date hidden'!T32)</f>
        <v>0</v>
      </c>
      <c r="T31" s="213">
        <f>IF('Indicator Date hidden'!U32="x","x",$T$2-'Indicator Date hidden'!U32)</f>
        <v>0</v>
      </c>
      <c r="U31" s="213">
        <f>IF('Indicator Date hidden'!V32="x","x",$U$2-'Indicator Date hidden'!V32)</f>
        <v>0</v>
      </c>
      <c r="V31" s="213">
        <f>IF('Indicator Date hidden'!W32="x","x",$V$2-'Indicator Date hidden'!W32)</f>
        <v>0</v>
      </c>
      <c r="W31" s="213">
        <f>IF('Indicator Date hidden'!X32="x","x",$W$2-'Indicator Date hidden'!X32)</f>
        <v>0</v>
      </c>
      <c r="X31" s="213">
        <f>IF('Indicator Date hidden'!Y32="x","x",$X$2-'Indicator Date hidden'!Y32)</f>
        <v>2</v>
      </c>
      <c r="Y31" s="213">
        <f>IF('Indicator Date hidden'!Z32="x","x",$Y$2-'Indicator Date hidden'!Z32)</f>
        <v>0</v>
      </c>
      <c r="Z31" s="213">
        <f>IF('Indicator Date hidden'!AA32="x","x",$Z$2-'Indicator Date hidden'!AA32)</f>
        <v>0</v>
      </c>
      <c r="AA31" s="213">
        <f>IF('Indicator Date hidden'!AB32="x","x",$AA$2-'Indicator Date hidden'!AB32)</f>
        <v>0</v>
      </c>
      <c r="AB31" s="213">
        <f>IF('Indicator Date hidden'!AC32="x","x",$AB$2-'Indicator Date hidden'!AC32)</f>
        <v>0</v>
      </c>
      <c r="AC31" s="213">
        <f>IF('Indicator Date hidden'!AD32="x","x",$AC$2-'Indicator Date hidden'!AD32)</f>
        <v>0</v>
      </c>
      <c r="AD31" s="213">
        <f>IF('Indicator Date hidden'!AE32="x","x",$AD$2-'Indicator Date hidden'!AE32)</f>
        <v>0</v>
      </c>
      <c r="AE31" s="213">
        <f>IF('Indicator Date hidden'!AF32="x","x",$AE$2-'Indicator Date hidden'!AF32)</f>
        <v>0</v>
      </c>
      <c r="AF31" s="213">
        <f>IF('Indicator Date hidden'!AG32="x","x",$AF$2-'Indicator Date hidden'!AG32)</f>
        <v>1</v>
      </c>
      <c r="AG31" s="213">
        <f>IF('Indicator Date hidden'!AH32="x","x",$AG$2-'Indicator Date hidden'!AH32)</f>
        <v>0</v>
      </c>
      <c r="AH31" s="213">
        <f>IF('Indicator Date hidden'!AI32="x","x",$AH$2-'Indicator Date hidden'!AI32)</f>
        <v>0</v>
      </c>
      <c r="AI31" s="213">
        <f>IF('Indicator Date hidden'!AJ32="x","x",$AI$2-'Indicator Date hidden'!AJ32)</f>
        <v>0</v>
      </c>
      <c r="AJ31" s="213" t="str">
        <f>IF('Indicator Date hidden'!AK32="x","x",$AJ$2-'Indicator Date hidden'!AK32)</f>
        <v>x</v>
      </c>
      <c r="AK31" s="213">
        <f>IF('Indicator Date hidden'!AL32="x","x",$AK$2-'Indicator Date hidden'!AL32)</f>
        <v>1</v>
      </c>
      <c r="AL31" s="213">
        <f>IF('Indicator Date hidden'!AM32="x","x",$AL$2-'Indicator Date hidden'!AM32)</f>
        <v>0</v>
      </c>
      <c r="AM31" s="213">
        <f>IF('Indicator Date hidden'!AN32="x","x",$AM$2-'Indicator Date hidden'!AN32)</f>
        <v>0</v>
      </c>
      <c r="AN31" s="213">
        <f>IF('Indicator Date hidden'!AO32="x","x",$AN$2-'Indicator Date hidden'!AO32)</f>
        <v>0</v>
      </c>
      <c r="AO31" s="213">
        <f>IF('Indicator Date hidden'!AP32="x","x",$AO$2-'Indicator Date hidden'!AP32)</f>
        <v>0</v>
      </c>
      <c r="AP31" s="213">
        <f>IF('Indicator Date hidden'!AQ32="x","x",$AP$2-'Indicator Date hidden'!AQ32)</f>
        <v>0</v>
      </c>
      <c r="AQ31" s="213">
        <f>IF('Indicator Date hidden'!AR32="x","x",$AQ$2-'Indicator Date hidden'!AR32)</f>
        <v>8</v>
      </c>
      <c r="AR31" s="213">
        <f>IF('Indicator Date hidden'!AS32="x","x",$AR$2-'Indicator Date hidden'!AS32)</f>
        <v>0</v>
      </c>
      <c r="AS31" s="213">
        <f>IF('Indicator Date hidden'!AT32="x","x",$AS$2-'Indicator Date hidden'!AT32)</f>
        <v>0</v>
      </c>
      <c r="AT31" s="213">
        <f>IF('Indicator Date hidden'!AU32="x","x",$AT$2-'Indicator Date hidden'!AU32)</f>
        <v>0</v>
      </c>
      <c r="AU31" s="213">
        <f>IF('Indicator Date hidden'!AV32="x","x",$AU$2-'Indicator Date hidden'!AV32)</f>
        <v>5</v>
      </c>
      <c r="AV31" s="213">
        <f>IF('Indicator Date hidden'!AW32="x","x",$AV$2-'Indicator Date hidden'!AW32)</f>
        <v>0</v>
      </c>
      <c r="AW31" s="213">
        <f>IF('Indicator Date hidden'!AX32="x","x",$AW$2-'Indicator Date hidden'!AX32)</f>
        <v>0</v>
      </c>
      <c r="AX31" s="213">
        <f>IF('Indicator Date hidden'!AY32="x","x",$AX$2-'Indicator Date hidden'!AY32)</f>
        <v>0</v>
      </c>
      <c r="AY31" s="213">
        <f>IF('Indicator Date hidden'!AZ32="x","x",$AY$2-'Indicator Date hidden'!AZ32)</f>
        <v>0</v>
      </c>
      <c r="AZ31" s="213">
        <f>IF('Indicator Date hidden'!BA32="x","x",$AZ$2-'Indicator Date hidden'!BA32)</f>
        <v>0</v>
      </c>
      <c r="BA31">
        <f t="shared" si="0"/>
        <v>21</v>
      </c>
      <c r="BB31" s="21">
        <f t="shared" si="1"/>
        <v>0.42</v>
      </c>
      <c r="BC31">
        <f t="shared" si="2"/>
        <v>6</v>
      </c>
      <c r="BD31" s="21">
        <f t="shared" si="3"/>
        <v>1.4295453822806745</v>
      </c>
      <c r="BE31" s="283">
        <f t="shared" si="4"/>
        <v>0</v>
      </c>
    </row>
    <row r="32" spans="1:57" x14ac:dyDescent="0.25">
      <c r="A32" t="s">
        <v>7293</v>
      </c>
      <c r="B32" s="213">
        <f>IF('Indicator Date hidden'!C33="x","x",$B$2-'Indicator Date hidden'!C33)</f>
        <v>0</v>
      </c>
      <c r="C32" s="213">
        <f>IF('Indicator Date hidden'!D33="x","x",$C$2-'Indicator Date hidden'!D33)</f>
        <v>0</v>
      </c>
      <c r="D32" s="213">
        <f>IF('Indicator Date hidden'!E33="x","x",$D$2-'Indicator Date hidden'!E33)</f>
        <v>0</v>
      </c>
      <c r="E32" s="213">
        <f>IF('Indicator Date hidden'!F33="x","x",$E$2-'Indicator Date hidden'!F33)</f>
        <v>0</v>
      </c>
      <c r="F32" s="213">
        <f>IF('Indicator Date hidden'!G33="x","x",$F$2-'Indicator Date hidden'!G33)</f>
        <v>0</v>
      </c>
      <c r="G32" s="213">
        <f>IF('Indicator Date hidden'!H33="x","x",$G$2-'Indicator Date hidden'!H33)</f>
        <v>0</v>
      </c>
      <c r="H32" s="213">
        <f>IF('Indicator Date hidden'!I33="x","x",$H$2-'Indicator Date hidden'!I33)</f>
        <v>0</v>
      </c>
      <c r="I32" s="213">
        <f>IF('Indicator Date hidden'!J33="x","x",$I$2-'Indicator Date hidden'!J33)</f>
        <v>0</v>
      </c>
      <c r="J32" s="213">
        <f>IF('Indicator Date hidden'!K33="x","x",$J$2-'Indicator Date hidden'!K33)</f>
        <v>0</v>
      </c>
      <c r="K32" s="213">
        <f>IF('Indicator Date hidden'!L33="x","x",$K$2-'Indicator Date hidden'!L33)</f>
        <v>0</v>
      </c>
      <c r="L32" s="213">
        <f>IF('Indicator Date hidden'!M33="x","x",$L$2-'Indicator Date hidden'!M33)</f>
        <v>0</v>
      </c>
      <c r="M32" s="213">
        <f>IF('Indicator Date hidden'!N33="x","x",$M$2-'Indicator Date hidden'!N33)</f>
        <v>0</v>
      </c>
      <c r="N32" s="213">
        <f>IF('Indicator Date hidden'!O33="x","x",$N$2-'Indicator Date hidden'!O33)</f>
        <v>0</v>
      </c>
      <c r="O32" s="213">
        <f>IF('Indicator Date hidden'!P33="x","x",$O$2-'Indicator Date hidden'!P33)</f>
        <v>0</v>
      </c>
      <c r="P32" s="213">
        <f>IF('Indicator Date hidden'!Q33="x","x",$P$2-'Indicator Date hidden'!Q33)</f>
        <v>0</v>
      </c>
      <c r="Q32" s="213">
        <f>IF('Indicator Date hidden'!R33="x","x",$Q$2-'Indicator Date hidden'!R33)</f>
        <v>3</v>
      </c>
      <c r="R32" s="213">
        <f>IF('Indicator Date hidden'!S33="x","x",$R$2-'Indicator Date hidden'!S33)</f>
        <v>0</v>
      </c>
      <c r="S32" s="213">
        <f>IF('Indicator Date hidden'!T33="x","x",$S$2-'Indicator Date hidden'!T33)</f>
        <v>0</v>
      </c>
      <c r="T32" s="213">
        <f>IF('Indicator Date hidden'!U33="x","x",$T$2-'Indicator Date hidden'!U33)</f>
        <v>0</v>
      </c>
      <c r="U32" s="213">
        <f>IF('Indicator Date hidden'!V33="x","x",$U$2-'Indicator Date hidden'!V33)</f>
        <v>0</v>
      </c>
      <c r="V32" s="213">
        <f>IF('Indicator Date hidden'!W33="x","x",$V$2-'Indicator Date hidden'!W33)</f>
        <v>0</v>
      </c>
      <c r="W32" s="213">
        <f>IF('Indicator Date hidden'!X33="x","x",$W$2-'Indicator Date hidden'!X33)</f>
        <v>3</v>
      </c>
      <c r="X32" s="213">
        <f>IF('Indicator Date hidden'!Y33="x","x",$X$2-'Indicator Date hidden'!Y33)</f>
        <v>5</v>
      </c>
      <c r="Y32" s="213">
        <f>IF('Indicator Date hidden'!Z33="x","x",$Y$2-'Indicator Date hidden'!Z33)</f>
        <v>0</v>
      </c>
      <c r="Z32" s="213">
        <f>IF('Indicator Date hidden'!AA33="x","x",$Z$2-'Indicator Date hidden'!AA33)</f>
        <v>0</v>
      </c>
      <c r="AA32" s="213">
        <f>IF('Indicator Date hidden'!AB33="x","x",$AA$2-'Indicator Date hidden'!AB33)</f>
        <v>0</v>
      </c>
      <c r="AB32" s="213">
        <f>IF('Indicator Date hidden'!AC33="x","x",$AB$2-'Indicator Date hidden'!AC33)</f>
        <v>0</v>
      </c>
      <c r="AC32" s="213">
        <f>IF('Indicator Date hidden'!AD33="x","x",$AC$2-'Indicator Date hidden'!AD33)</f>
        <v>0</v>
      </c>
      <c r="AD32" s="213">
        <f>IF('Indicator Date hidden'!AE33="x","x",$AD$2-'Indicator Date hidden'!AE33)</f>
        <v>0</v>
      </c>
      <c r="AE32" s="213">
        <f>IF('Indicator Date hidden'!AF33="x","x",$AE$2-'Indicator Date hidden'!AF33)</f>
        <v>0</v>
      </c>
      <c r="AF32" s="213">
        <f>IF('Indicator Date hidden'!AG33="x","x",$AF$2-'Indicator Date hidden'!AG33)</f>
        <v>6</v>
      </c>
      <c r="AG32" s="213">
        <f>IF('Indicator Date hidden'!AH33="x","x",$AG$2-'Indicator Date hidden'!AH33)</f>
        <v>0</v>
      </c>
      <c r="AH32" s="213">
        <f>IF('Indicator Date hidden'!AI33="x","x",$AH$2-'Indicator Date hidden'!AI33)</f>
        <v>0</v>
      </c>
      <c r="AI32" s="213">
        <f>IF('Indicator Date hidden'!AJ33="x","x",$AI$2-'Indicator Date hidden'!AJ33)</f>
        <v>0</v>
      </c>
      <c r="AJ32" s="213">
        <f>IF('Indicator Date hidden'!AK33="x","x",$AJ$2-'Indicator Date hidden'!AK33)</f>
        <v>0</v>
      </c>
      <c r="AK32" s="213">
        <f>IF('Indicator Date hidden'!AL33="x","x",$AK$2-'Indicator Date hidden'!AL33)</f>
        <v>0</v>
      </c>
      <c r="AL32" s="213">
        <f>IF('Indicator Date hidden'!AM33="x","x",$AL$2-'Indicator Date hidden'!AM33)</f>
        <v>0</v>
      </c>
      <c r="AM32" s="213">
        <f>IF('Indicator Date hidden'!AN33="x","x",$AM$2-'Indicator Date hidden'!AN33)</f>
        <v>0</v>
      </c>
      <c r="AN32" s="213">
        <f>IF('Indicator Date hidden'!AO33="x","x",$AN$2-'Indicator Date hidden'!AO33)</f>
        <v>0</v>
      </c>
      <c r="AO32" s="213">
        <f>IF('Indicator Date hidden'!AP33="x","x",$AO$2-'Indicator Date hidden'!AP33)</f>
        <v>0</v>
      </c>
      <c r="AP32" s="213">
        <f>IF('Indicator Date hidden'!AQ33="x","x",$AP$2-'Indicator Date hidden'!AQ33)</f>
        <v>0</v>
      </c>
      <c r="AQ32" s="213">
        <f>IF('Indicator Date hidden'!AR33="x","x",$AQ$2-'Indicator Date hidden'!AR33)</f>
        <v>0</v>
      </c>
      <c r="AR32" s="213">
        <f>IF('Indicator Date hidden'!AS33="x","x",$AR$2-'Indicator Date hidden'!AS33)</f>
        <v>0</v>
      </c>
      <c r="AS32" s="213">
        <f>IF('Indicator Date hidden'!AT33="x","x",$AS$2-'Indicator Date hidden'!AT33)</f>
        <v>0</v>
      </c>
      <c r="AT32" s="213">
        <f>IF('Indicator Date hidden'!AU33="x","x",$AT$2-'Indicator Date hidden'!AU33)</f>
        <v>0</v>
      </c>
      <c r="AU32" s="213">
        <f>IF('Indicator Date hidden'!AV33="x","x",$AU$2-'Indicator Date hidden'!AV33)</f>
        <v>4</v>
      </c>
      <c r="AV32" s="213">
        <f>IF('Indicator Date hidden'!AW33="x","x",$AV$2-'Indicator Date hidden'!AW33)</f>
        <v>0</v>
      </c>
      <c r="AW32" s="213">
        <f>IF('Indicator Date hidden'!AX33="x","x",$AW$2-'Indicator Date hidden'!AX33)</f>
        <v>0</v>
      </c>
      <c r="AX32" s="213">
        <f>IF('Indicator Date hidden'!AY33="x","x",$AX$2-'Indicator Date hidden'!AY33)</f>
        <v>0</v>
      </c>
      <c r="AY32" s="213">
        <f>IF('Indicator Date hidden'!AZ33="x","x",$AY$2-'Indicator Date hidden'!AZ33)</f>
        <v>0</v>
      </c>
      <c r="AZ32" s="213">
        <f>IF('Indicator Date hidden'!BA33="x","x",$AZ$2-'Indicator Date hidden'!BA33)</f>
        <v>0</v>
      </c>
      <c r="BA32">
        <f t="shared" si="0"/>
        <v>21</v>
      </c>
      <c r="BB32" s="21">
        <f t="shared" si="1"/>
        <v>0.41176470588235292</v>
      </c>
      <c r="BC32">
        <f t="shared" si="2"/>
        <v>5</v>
      </c>
      <c r="BD32" s="21">
        <f t="shared" si="3"/>
        <v>1.3012282371009458</v>
      </c>
      <c r="BE32" s="283">
        <f t="shared" si="4"/>
        <v>0</v>
      </c>
    </row>
    <row r="33" spans="1:57" x14ac:dyDescent="0.25">
      <c r="A33" t="s">
        <v>7284</v>
      </c>
      <c r="B33" s="213">
        <f>IF('Indicator Date hidden'!C34="x","x",$B$2-'Indicator Date hidden'!C34)</f>
        <v>0</v>
      </c>
      <c r="C33" s="213">
        <f>IF('Indicator Date hidden'!D34="x","x",$C$2-'Indicator Date hidden'!D34)</f>
        <v>0</v>
      </c>
      <c r="D33" s="213">
        <f>IF('Indicator Date hidden'!E34="x","x",$D$2-'Indicator Date hidden'!E34)</f>
        <v>0</v>
      </c>
      <c r="E33" s="213">
        <f>IF('Indicator Date hidden'!F34="x","x",$E$2-'Indicator Date hidden'!F34)</f>
        <v>0</v>
      </c>
      <c r="F33" s="213">
        <f>IF('Indicator Date hidden'!G34="x","x",$F$2-'Indicator Date hidden'!G34)</f>
        <v>0</v>
      </c>
      <c r="G33" s="213">
        <f>IF('Indicator Date hidden'!H34="x","x",$G$2-'Indicator Date hidden'!H34)</f>
        <v>0</v>
      </c>
      <c r="H33" s="213">
        <f>IF('Indicator Date hidden'!I34="x","x",$H$2-'Indicator Date hidden'!I34)</f>
        <v>0</v>
      </c>
      <c r="I33" s="213">
        <f>IF('Indicator Date hidden'!J34="x","x",$I$2-'Indicator Date hidden'!J34)</f>
        <v>0</v>
      </c>
      <c r="J33" s="213">
        <f>IF('Indicator Date hidden'!K34="x","x",$J$2-'Indicator Date hidden'!K34)</f>
        <v>0</v>
      </c>
      <c r="K33" s="213">
        <f>IF('Indicator Date hidden'!L34="x","x",$K$2-'Indicator Date hidden'!L34)</f>
        <v>0</v>
      </c>
      <c r="L33" s="213">
        <f>IF('Indicator Date hidden'!M34="x","x",$L$2-'Indicator Date hidden'!M34)</f>
        <v>0</v>
      </c>
      <c r="M33" s="213">
        <f>IF('Indicator Date hidden'!N34="x","x",$M$2-'Indicator Date hidden'!N34)</f>
        <v>0</v>
      </c>
      <c r="N33" s="213">
        <f>IF('Indicator Date hidden'!O34="x","x",$N$2-'Indicator Date hidden'!O34)</f>
        <v>0</v>
      </c>
      <c r="O33" s="213">
        <f>IF('Indicator Date hidden'!P34="x","x",$O$2-'Indicator Date hidden'!P34)</f>
        <v>0</v>
      </c>
      <c r="P33" s="213">
        <f>IF('Indicator Date hidden'!Q34="x","x",$P$2-'Indicator Date hidden'!Q34)</f>
        <v>0</v>
      </c>
      <c r="Q33" s="213" t="str">
        <f>IF('Indicator Date hidden'!R34="x","x",$Q$2-'Indicator Date hidden'!R34)</f>
        <v>x</v>
      </c>
      <c r="R33" s="213">
        <f>IF('Indicator Date hidden'!S34="x","x",$R$2-'Indicator Date hidden'!S34)</f>
        <v>0</v>
      </c>
      <c r="S33" s="213">
        <f>IF('Indicator Date hidden'!T34="x","x",$S$2-'Indicator Date hidden'!T34)</f>
        <v>0</v>
      </c>
      <c r="T33" s="213">
        <f>IF('Indicator Date hidden'!U34="x","x",$T$2-'Indicator Date hidden'!U34)</f>
        <v>0</v>
      </c>
      <c r="U33" s="213" t="str">
        <f>IF('Indicator Date hidden'!V34="x","x",$U$2-'Indicator Date hidden'!V34)</f>
        <v>x</v>
      </c>
      <c r="V33" s="213">
        <f>IF('Indicator Date hidden'!W34="x","x",$V$2-'Indicator Date hidden'!W34)</f>
        <v>0</v>
      </c>
      <c r="W33" s="213" t="str">
        <f>IF('Indicator Date hidden'!X34="x","x",$W$2-'Indicator Date hidden'!X34)</f>
        <v>x</v>
      </c>
      <c r="X33" s="213">
        <f>IF('Indicator Date hidden'!Y34="x","x",$X$2-'Indicator Date hidden'!Y34)</f>
        <v>4</v>
      </c>
      <c r="Y33" s="213">
        <f>IF('Indicator Date hidden'!Z34="x","x",$Y$2-'Indicator Date hidden'!Z34)</f>
        <v>0</v>
      </c>
      <c r="Z33" s="213">
        <f>IF('Indicator Date hidden'!AA34="x","x",$Z$2-'Indicator Date hidden'!AA34)</f>
        <v>0</v>
      </c>
      <c r="AA33" s="213" t="str">
        <f>IF('Indicator Date hidden'!AB34="x","x",$AA$2-'Indicator Date hidden'!AB34)</f>
        <v>x</v>
      </c>
      <c r="AB33" s="213">
        <f>IF('Indicator Date hidden'!AC34="x","x",$AB$2-'Indicator Date hidden'!AC34)</f>
        <v>0</v>
      </c>
      <c r="AC33" s="213">
        <f>IF('Indicator Date hidden'!AD34="x","x",$AC$2-'Indicator Date hidden'!AD34)</f>
        <v>0</v>
      </c>
      <c r="AD33" s="213" t="str">
        <f>IF('Indicator Date hidden'!AE34="x","x",$AD$2-'Indicator Date hidden'!AE34)</f>
        <v>x</v>
      </c>
      <c r="AE33" s="213">
        <f>IF('Indicator Date hidden'!AF34="x","x",$AE$2-'Indicator Date hidden'!AF34)</f>
        <v>0</v>
      </c>
      <c r="AF33" s="213">
        <f>IF('Indicator Date hidden'!AG34="x","x",$AF$2-'Indicator Date hidden'!AG34)</f>
        <v>3</v>
      </c>
      <c r="AG33" s="213">
        <f>IF('Indicator Date hidden'!AH34="x","x",$AG$2-'Indicator Date hidden'!AH34)</f>
        <v>0</v>
      </c>
      <c r="AH33" s="213">
        <f>IF('Indicator Date hidden'!AI34="x","x",$AH$2-'Indicator Date hidden'!AI34)</f>
        <v>0</v>
      </c>
      <c r="AI33" s="213">
        <f>IF('Indicator Date hidden'!AJ34="x","x",$AI$2-'Indicator Date hidden'!AJ34)</f>
        <v>0</v>
      </c>
      <c r="AJ33" s="213" t="str">
        <f>IF('Indicator Date hidden'!AK34="x","x",$AJ$2-'Indicator Date hidden'!AK34)</f>
        <v>x</v>
      </c>
      <c r="AK33" s="213">
        <f>IF('Indicator Date hidden'!AL34="x","x",$AK$2-'Indicator Date hidden'!AL34)</f>
        <v>1</v>
      </c>
      <c r="AL33" s="213">
        <f>IF('Indicator Date hidden'!AM34="x","x",$AL$2-'Indicator Date hidden'!AM34)</f>
        <v>0</v>
      </c>
      <c r="AM33" s="213">
        <f>IF('Indicator Date hidden'!AN34="x","x",$AM$2-'Indicator Date hidden'!AN34)</f>
        <v>0</v>
      </c>
      <c r="AN33" s="213">
        <f>IF('Indicator Date hidden'!AO34="x","x",$AN$2-'Indicator Date hidden'!AO34)</f>
        <v>0</v>
      </c>
      <c r="AO33" s="213">
        <f>IF('Indicator Date hidden'!AP34="x","x",$AO$2-'Indicator Date hidden'!AP34)</f>
        <v>0</v>
      </c>
      <c r="AP33" s="213">
        <f>IF('Indicator Date hidden'!AQ34="x","x",$AP$2-'Indicator Date hidden'!AQ34)</f>
        <v>0</v>
      </c>
      <c r="AQ33" s="213">
        <f>IF('Indicator Date hidden'!AR34="x","x",$AQ$2-'Indicator Date hidden'!AR34)</f>
        <v>4</v>
      </c>
      <c r="AR33" s="213">
        <f>IF('Indicator Date hidden'!AS34="x","x",$AR$2-'Indicator Date hidden'!AS34)</f>
        <v>0</v>
      </c>
      <c r="AS33" s="213">
        <f>IF('Indicator Date hidden'!AT34="x","x",$AS$2-'Indicator Date hidden'!AT34)</f>
        <v>0</v>
      </c>
      <c r="AT33" s="213">
        <f>IF('Indicator Date hidden'!AU34="x","x",$AT$2-'Indicator Date hidden'!AU34)</f>
        <v>0</v>
      </c>
      <c r="AU33" s="213" t="str">
        <f>IF('Indicator Date hidden'!AV34="x","x",$AU$2-'Indicator Date hidden'!AV34)</f>
        <v>x</v>
      </c>
      <c r="AV33" s="213">
        <f>IF('Indicator Date hidden'!AW34="x","x",$AV$2-'Indicator Date hidden'!AW34)</f>
        <v>0</v>
      </c>
      <c r="AW33" s="213">
        <f>IF('Indicator Date hidden'!AX34="x","x",$AW$2-'Indicator Date hidden'!AX34)</f>
        <v>0</v>
      </c>
      <c r="AX33" s="213">
        <f>IF('Indicator Date hidden'!AY34="x","x",$AX$2-'Indicator Date hidden'!AY34)</f>
        <v>0</v>
      </c>
      <c r="AY33" s="213">
        <f>IF('Indicator Date hidden'!AZ34="x","x",$AY$2-'Indicator Date hidden'!AZ34)</f>
        <v>0</v>
      </c>
      <c r="AZ33" s="213">
        <f>IF('Indicator Date hidden'!BA34="x","x",$AZ$2-'Indicator Date hidden'!BA34)</f>
        <v>0</v>
      </c>
      <c r="BA33">
        <f t="shared" si="0"/>
        <v>12</v>
      </c>
      <c r="BB33" s="21">
        <f t="shared" si="1"/>
        <v>0.27272727272727271</v>
      </c>
      <c r="BC33">
        <f t="shared" si="2"/>
        <v>4</v>
      </c>
      <c r="BD33" s="21">
        <f t="shared" si="3"/>
        <v>0.9381712472977406</v>
      </c>
      <c r="BE33" s="283">
        <f t="shared" si="4"/>
        <v>0</v>
      </c>
    </row>
    <row r="34" spans="1:57" x14ac:dyDescent="0.25">
      <c r="A34" t="s">
        <v>7282</v>
      </c>
      <c r="B34" s="213">
        <f>IF('Indicator Date hidden'!C35="x","x",$B$2-'Indicator Date hidden'!C35)</f>
        <v>0</v>
      </c>
      <c r="C34" s="213">
        <f>IF('Indicator Date hidden'!D35="x","x",$C$2-'Indicator Date hidden'!D35)</f>
        <v>0</v>
      </c>
      <c r="D34" s="213">
        <f>IF('Indicator Date hidden'!E35="x","x",$D$2-'Indicator Date hidden'!E35)</f>
        <v>0</v>
      </c>
      <c r="E34" s="213">
        <f>IF('Indicator Date hidden'!F35="x","x",$E$2-'Indicator Date hidden'!F35)</f>
        <v>0</v>
      </c>
      <c r="F34" s="213">
        <f>IF('Indicator Date hidden'!G35="x","x",$F$2-'Indicator Date hidden'!G35)</f>
        <v>0</v>
      </c>
      <c r="G34" s="213">
        <f>IF('Indicator Date hidden'!H35="x","x",$G$2-'Indicator Date hidden'!H35)</f>
        <v>0</v>
      </c>
      <c r="H34" s="213">
        <f>IF('Indicator Date hidden'!I35="x","x",$H$2-'Indicator Date hidden'!I35)</f>
        <v>0</v>
      </c>
      <c r="I34" s="213">
        <f>IF('Indicator Date hidden'!J35="x","x",$I$2-'Indicator Date hidden'!J35)</f>
        <v>0</v>
      </c>
      <c r="J34" s="213">
        <f>IF('Indicator Date hidden'!K35="x","x",$J$2-'Indicator Date hidden'!K35)</f>
        <v>0</v>
      </c>
      <c r="K34" s="213">
        <f>IF('Indicator Date hidden'!L35="x","x",$K$2-'Indicator Date hidden'!L35)</f>
        <v>0</v>
      </c>
      <c r="L34" s="213">
        <f>IF('Indicator Date hidden'!M35="x","x",$L$2-'Indicator Date hidden'!M35)</f>
        <v>0</v>
      </c>
      <c r="M34" s="213">
        <f>IF('Indicator Date hidden'!N35="x","x",$M$2-'Indicator Date hidden'!N35)</f>
        <v>0</v>
      </c>
      <c r="N34" s="213">
        <f>IF('Indicator Date hidden'!O35="x","x",$N$2-'Indicator Date hidden'!O35)</f>
        <v>0</v>
      </c>
      <c r="O34" s="213">
        <f>IF('Indicator Date hidden'!P35="x","x",$O$2-'Indicator Date hidden'!P35)</f>
        <v>0</v>
      </c>
      <c r="P34" s="213">
        <f>IF('Indicator Date hidden'!Q35="x","x",$P$2-'Indicator Date hidden'!Q35)</f>
        <v>0</v>
      </c>
      <c r="Q34" s="213">
        <f>IF('Indicator Date hidden'!R35="x","x",$Q$2-'Indicator Date hidden'!R35)</f>
        <v>4</v>
      </c>
      <c r="R34" s="213">
        <f>IF('Indicator Date hidden'!S35="x","x",$R$2-'Indicator Date hidden'!S35)</f>
        <v>0</v>
      </c>
      <c r="S34" s="213">
        <f>IF('Indicator Date hidden'!T35="x","x",$S$2-'Indicator Date hidden'!T35)</f>
        <v>0</v>
      </c>
      <c r="T34" s="213">
        <f>IF('Indicator Date hidden'!U35="x","x",$T$2-'Indicator Date hidden'!U35)</f>
        <v>0</v>
      </c>
      <c r="U34" s="213">
        <f>IF('Indicator Date hidden'!V35="x","x",$U$2-'Indicator Date hidden'!V35)</f>
        <v>0</v>
      </c>
      <c r="V34" s="213">
        <f>IF('Indicator Date hidden'!W35="x","x",$V$2-'Indicator Date hidden'!W35)</f>
        <v>0</v>
      </c>
      <c r="W34" s="213">
        <f>IF('Indicator Date hidden'!X35="x","x",$W$2-'Indicator Date hidden'!X35)</f>
        <v>4</v>
      </c>
      <c r="X34" s="213">
        <f>IF('Indicator Date hidden'!Y35="x","x",$X$2-'Indicator Date hidden'!Y35)</f>
        <v>5</v>
      </c>
      <c r="Y34" s="213">
        <f>IF('Indicator Date hidden'!Z35="x","x",$Y$2-'Indicator Date hidden'!Z35)</f>
        <v>0</v>
      </c>
      <c r="Z34" s="213">
        <f>IF('Indicator Date hidden'!AA35="x","x",$Z$2-'Indicator Date hidden'!AA35)</f>
        <v>0</v>
      </c>
      <c r="AA34" s="213">
        <f>IF('Indicator Date hidden'!AB35="x","x",$AA$2-'Indicator Date hidden'!AB35)</f>
        <v>0</v>
      </c>
      <c r="AB34" s="213">
        <f>IF('Indicator Date hidden'!AC35="x","x",$AB$2-'Indicator Date hidden'!AC35)</f>
        <v>0</v>
      </c>
      <c r="AC34" s="213">
        <f>IF('Indicator Date hidden'!AD35="x","x",$AC$2-'Indicator Date hidden'!AD35)</f>
        <v>0</v>
      </c>
      <c r="AD34" s="213">
        <f>IF('Indicator Date hidden'!AE35="x","x",$AD$2-'Indicator Date hidden'!AE35)</f>
        <v>0</v>
      </c>
      <c r="AE34" s="213">
        <f>IF('Indicator Date hidden'!AF35="x","x",$AE$2-'Indicator Date hidden'!AF35)</f>
        <v>0</v>
      </c>
      <c r="AF34" s="213">
        <f>IF('Indicator Date hidden'!AG35="x","x",$AF$2-'Indicator Date hidden'!AG35)</f>
        <v>5</v>
      </c>
      <c r="AG34" s="213">
        <f>IF('Indicator Date hidden'!AH35="x","x",$AG$2-'Indicator Date hidden'!AH35)</f>
        <v>0</v>
      </c>
      <c r="AH34" s="213">
        <f>IF('Indicator Date hidden'!AI35="x","x",$AH$2-'Indicator Date hidden'!AI35)</f>
        <v>0</v>
      </c>
      <c r="AI34" s="213">
        <f>IF('Indicator Date hidden'!AJ35="x","x",$AI$2-'Indicator Date hidden'!AJ35)</f>
        <v>0</v>
      </c>
      <c r="AJ34" s="213">
        <f>IF('Indicator Date hidden'!AK35="x","x",$AJ$2-'Indicator Date hidden'!AK35)</f>
        <v>0</v>
      </c>
      <c r="AK34" s="213">
        <f>IF('Indicator Date hidden'!AL35="x","x",$AK$2-'Indicator Date hidden'!AL35)</f>
        <v>1</v>
      </c>
      <c r="AL34" s="213">
        <f>IF('Indicator Date hidden'!AM35="x","x",$AL$2-'Indicator Date hidden'!AM35)</f>
        <v>0</v>
      </c>
      <c r="AM34" s="213">
        <f>IF('Indicator Date hidden'!AN35="x","x",$AM$2-'Indicator Date hidden'!AN35)</f>
        <v>0</v>
      </c>
      <c r="AN34" s="213">
        <f>IF('Indicator Date hidden'!AO35="x","x",$AN$2-'Indicator Date hidden'!AO35)</f>
        <v>0</v>
      </c>
      <c r="AO34" s="213" t="str">
        <f>IF('Indicator Date hidden'!AP35="x","x",$AO$2-'Indicator Date hidden'!AP35)</f>
        <v>x</v>
      </c>
      <c r="AP34" s="213" t="str">
        <f>IF('Indicator Date hidden'!AQ35="x","x",$AP$2-'Indicator Date hidden'!AQ35)</f>
        <v>x</v>
      </c>
      <c r="AQ34" s="213" t="str">
        <f>IF('Indicator Date hidden'!AR35="x","x",$AQ$2-'Indicator Date hidden'!AR35)</f>
        <v>x</v>
      </c>
      <c r="AR34" s="213">
        <f>IF('Indicator Date hidden'!AS35="x","x",$AR$2-'Indicator Date hidden'!AS35)</f>
        <v>0</v>
      </c>
      <c r="AS34" s="213">
        <f>IF('Indicator Date hidden'!AT35="x","x",$AS$2-'Indicator Date hidden'!AT35)</f>
        <v>0</v>
      </c>
      <c r="AT34" s="213">
        <f>IF('Indicator Date hidden'!AU35="x","x",$AT$2-'Indicator Date hidden'!AU35)</f>
        <v>0</v>
      </c>
      <c r="AU34" s="213">
        <f>IF('Indicator Date hidden'!AV35="x","x",$AU$2-'Indicator Date hidden'!AV35)</f>
        <v>4</v>
      </c>
      <c r="AV34" s="213">
        <f>IF('Indicator Date hidden'!AW35="x","x",$AV$2-'Indicator Date hidden'!AW35)</f>
        <v>0</v>
      </c>
      <c r="AW34" s="213">
        <f>IF('Indicator Date hidden'!AX35="x","x",$AW$2-'Indicator Date hidden'!AX35)</f>
        <v>0</v>
      </c>
      <c r="AX34" s="213">
        <f>IF('Indicator Date hidden'!AY35="x","x",$AX$2-'Indicator Date hidden'!AY35)</f>
        <v>0</v>
      </c>
      <c r="AY34" s="213">
        <f>IF('Indicator Date hidden'!AZ35="x","x",$AY$2-'Indicator Date hidden'!AZ35)</f>
        <v>0</v>
      </c>
      <c r="AZ34" s="213">
        <f>IF('Indicator Date hidden'!BA35="x","x",$AZ$2-'Indicator Date hidden'!BA35)</f>
        <v>0</v>
      </c>
      <c r="BA34">
        <f t="shared" si="0"/>
        <v>23</v>
      </c>
      <c r="BB34" s="21">
        <f t="shared" si="1"/>
        <v>0.47916666666666669</v>
      </c>
      <c r="BC34">
        <f t="shared" si="2"/>
        <v>6</v>
      </c>
      <c r="BD34" s="21">
        <f t="shared" si="3"/>
        <v>1.3538461159066622</v>
      </c>
      <c r="BE34" s="283">
        <f t="shared" si="4"/>
        <v>0</v>
      </c>
    </row>
    <row r="35" spans="1:57" x14ac:dyDescent="0.25">
      <c r="A35" t="s">
        <v>7507</v>
      </c>
      <c r="B35" s="213">
        <f>IF('Indicator Date hidden'!C36="x","x",$B$2-'Indicator Date hidden'!C36)</f>
        <v>0</v>
      </c>
      <c r="C35" s="213">
        <f>IF('Indicator Date hidden'!D36="x","x",$C$2-'Indicator Date hidden'!D36)</f>
        <v>0</v>
      </c>
      <c r="D35" s="213">
        <f>IF('Indicator Date hidden'!E36="x","x",$D$2-'Indicator Date hidden'!E36)</f>
        <v>0</v>
      </c>
      <c r="E35" s="213">
        <f>IF('Indicator Date hidden'!F36="x","x",$E$2-'Indicator Date hidden'!F36)</f>
        <v>0</v>
      </c>
      <c r="F35" s="213">
        <f>IF('Indicator Date hidden'!G36="x","x",$F$2-'Indicator Date hidden'!G36)</f>
        <v>0</v>
      </c>
      <c r="G35" s="213">
        <f>IF('Indicator Date hidden'!H36="x","x",$G$2-'Indicator Date hidden'!H36)</f>
        <v>0</v>
      </c>
      <c r="H35" s="213">
        <f>IF('Indicator Date hidden'!I36="x","x",$H$2-'Indicator Date hidden'!I36)</f>
        <v>0</v>
      </c>
      <c r="I35" s="213">
        <f>IF('Indicator Date hidden'!J36="x","x",$I$2-'Indicator Date hidden'!J36)</f>
        <v>0</v>
      </c>
      <c r="J35" s="213">
        <f>IF('Indicator Date hidden'!K36="x","x",$J$2-'Indicator Date hidden'!K36)</f>
        <v>0</v>
      </c>
      <c r="K35" s="213">
        <f>IF('Indicator Date hidden'!L36="x","x",$K$2-'Indicator Date hidden'!L36)</f>
        <v>0</v>
      </c>
      <c r="L35" s="213">
        <f>IF('Indicator Date hidden'!M36="x","x",$L$2-'Indicator Date hidden'!M36)</f>
        <v>0</v>
      </c>
      <c r="M35" s="213">
        <f>IF('Indicator Date hidden'!N36="x","x",$M$2-'Indicator Date hidden'!N36)</f>
        <v>0</v>
      </c>
      <c r="N35" s="213">
        <f>IF('Indicator Date hidden'!O36="x","x",$N$2-'Indicator Date hidden'!O36)</f>
        <v>0</v>
      </c>
      <c r="O35" s="213">
        <f>IF('Indicator Date hidden'!P36="x","x",$O$2-'Indicator Date hidden'!P36)</f>
        <v>0</v>
      </c>
      <c r="P35" s="213">
        <f>IF('Indicator Date hidden'!Q36="x","x",$P$2-'Indicator Date hidden'!Q36)</f>
        <v>0</v>
      </c>
      <c r="Q35" s="213">
        <f>IF('Indicator Date hidden'!R36="x","x",$Q$2-'Indicator Date hidden'!R36)</f>
        <v>4</v>
      </c>
      <c r="R35" s="213">
        <f>IF('Indicator Date hidden'!S36="x","x",$R$2-'Indicator Date hidden'!S36)</f>
        <v>0</v>
      </c>
      <c r="S35" s="213">
        <f>IF('Indicator Date hidden'!T36="x","x",$S$2-'Indicator Date hidden'!T36)</f>
        <v>0</v>
      </c>
      <c r="T35" s="213">
        <f>IF('Indicator Date hidden'!U36="x","x",$T$2-'Indicator Date hidden'!U36)</f>
        <v>0</v>
      </c>
      <c r="U35" s="213">
        <f>IF('Indicator Date hidden'!V36="x","x",$U$2-'Indicator Date hidden'!V36)</f>
        <v>0</v>
      </c>
      <c r="V35" s="213">
        <f>IF('Indicator Date hidden'!W36="x","x",$V$2-'Indicator Date hidden'!W36)</f>
        <v>0</v>
      </c>
      <c r="W35" s="213">
        <f>IF('Indicator Date hidden'!X36="x","x",$W$2-'Indicator Date hidden'!X36)</f>
        <v>4</v>
      </c>
      <c r="X35" s="213" t="str">
        <f>IF('Indicator Date hidden'!Y36="x","x",$X$2-'Indicator Date hidden'!Y36)</f>
        <v>x</v>
      </c>
      <c r="Y35" s="213">
        <f>IF('Indicator Date hidden'!Z36="x","x",$Y$2-'Indicator Date hidden'!Z36)</f>
        <v>0</v>
      </c>
      <c r="Z35" s="213">
        <f>IF('Indicator Date hidden'!AA36="x","x",$Z$2-'Indicator Date hidden'!AA36)</f>
        <v>0</v>
      </c>
      <c r="AA35" s="213">
        <f>IF('Indicator Date hidden'!AB36="x","x",$AA$2-'Indicator Date hidden'!AB36)</f>
        <v>0</v>
      </c>
      <c r="AB35" s="213">
        <f>IF('Indicator Date hidden'!AC36="x","x",$AB$2-'Indicator Date hidden'!AC36)</f>
        <v>0</v>
      </c>
      <c r="AC35" s="213">
        <f>IF('Indicator Date hidden'!AD36="x","x",$AC$2-'Indicator Date hidden'!AD36)</f>
        <v>0</v>
      </c>
      <c r="AD35" s="213">
        <f>IF('Indicator Date hidden'!AE36="x","x",$AD$2-'Indicator Date hidden'!AE36)</f>
        <v>0</v>
      </c>
      <c r="AE35" s="213">
        <f>IF('Indicator Date hidden'!AF36="x","x",$AE$2-'Indicator Date hidden'!AF36)</f>
        <v>0</v>
      </c>
      <c r="AF35" s="213">
        <f>IF('Indicator Date hidden'!AG36="x","x",$AF$2-'Indicator Date hidden'!AG36)</f>
        <v>2</v>
      </c>
      <c r="AG35" s="213">
        <f>IF('Indicator Date hidden'!AH36="x","x",$AG$2-'Indicator Date hidden'!AH36)</f>
        <v>0</v>
      </c>
      <c r="AH35" s="213">
        <f>IF('Indicator Date hidden'!AI36="x","x",$AH$2-'Indicator Date hidden'!AI36)</f>
        <v>0</v>
      </c>
      <c r="AI35" s="213">
        <f>IF('Indicator Date hidden'!AJ36="x","x",$AI$2-'Indicator Date hidden'!AJ36)</f>
        <v>0</v>
      </c>
      <c r="AJ35" s="213">
        <f>IF('Indicator Date hidden'!AK36="x","x",$AJ$2-'Indicator Date hidden'!AK36)</f>
        <v>1</v>
      </c>
      <c r="AK35" s="213">
        <f>IF('Indicator Date hidden'!AL36="x","x",$AK$2-'Indicator Date hidden'!AL36)</f>
        <v>0</v>
      </c>
      <c r="AL35" s="213">
        <f>IF('Indicator Date hidden'!AM36="x","x",$AL$2-'Indicator Date hidden'!AM36)</f>
        <v>0</v>
      </c>
      <c r="AM35" s="213">
        <f>IF('Indicator Date hidden'!AN36="x","x",$AM$2-'Indicator Date hidden'!AN36)</f>
        <v>0</v>
      </c>
      <c r="AN35" s="213">
        <f>IF('Indicator Date hidden'!AO36="x","x",$AN$2-'Indicator Date hidden'!AO36)</f>
        <v>0</v>
      </c>
      <c r="AO35" s="213" t="str">
        <f>IF('Indicator Date hidden'!AP36="x","x",$AO$2-'Indicator Date hidden'!AP36)</f>
        <v>x</v>
      </c>
      <c r="AP35" s="213" t="str">
        <f>IF('Indicator Date hidden'!AQ36="x","x",$AP$2-'Indicator Date hidden'!AQ36)</f>
        <v>x</v>
      </c>
      <c r="AQ35" s="213" t="str">
        <f>IF('Indicator Date hidden'!AR36="x","x",$AQ$2-'Indicator Date hidden'!AR36)</f>
        <v>x</v>
      </c>
      <c r="AR35" s="213">
        <f>IF('Indicator Date hidden'!AS36="x","x",$AR$2-'Indicator Date hidden'!AS36)</f>
        <v>0</v>
      </c>
      <c r="AS35" s="213">
        <f>IF('Indicator Date hidden'!AT36="x","x",$AS$2-'Indicator Date hidden'!AT36)</f>
        <v>0</v>
      </c>
      <c r="AT35" s="213">
        <f>IF('Indicator Date hidden'!AU36="x","x",$AT$2-'Indicator Date hidden'!AU36)</f>
        <v>0</v>
      </c>
      <c r="AU35" s="213">
        <f>IF('Indicator Date hidden'!AV36="x","x",$AU$2-'Indicator Date hidden'!AV36)</f>
        <v>1</v>
      </c>
      <c r="AV35" s="213">
        <f>IF('Indicator Date hidden'!AW36="x","x",$AV$2-'Indicator Date hidden'!AW36)</f>
        <v>0</v>
      </c>
      <c r="AW35" s="213">
        <f>IF('Indicator Date hidden'!AX36="x","x",$AW$2-'Indicator Date hidden'!AX36)</f>
        <v>0</v>
      </c>
      <c r="AX35" s="213">
        <f>IF('Indicator Date hidden'!AY36="x","x",$AX$2-'Indicator Date hidden'!AY36)</f>
        <v>0</v>
      </c>
      <c r="AY35" s="213">
        <f>IF('Indicator Date hidden'!AZ36="x","x",$AY$2-'Indicator Date hidden'!AZ36)</f>
        <v>0</v>
      </c>
      <c r="AZ35" s="213">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3">
        <f t="shared" ref="BE35:BE66" si="9">MEDIAN(B35:AZ35)</f>
        <v>0</v>
      </c>
    </row>
    <row r="36" spans="1:57" x14ac:dyDescent="0.25">
      <c r="A36" t="s">
        <v>7288</v>
      </c>
      <c r="B36" s="213">
        <f>IF('Indicator Date hidden'!C37="x","x",$B$2-'Indicator Date hidden'!C37)</f>
        <v>0</v>
      </c>
      <c r="C36" s="213">
        <f>IF('Indicator Date hidden'!D37="x","x",$C$2-'Indicator Date hidden'!D37)</f>
        <v>0</v>
      </c>
      <c r="D36" s="213">
        <f>IF('Indicator Date hidden'!E37="x","x",$D$2-'Indicator Date hidden'!E37)</f>
        <v>0</v>
      </c>
      <c r="E36" s="213">
        <f>IF('Indicator Date hidden'!F37="x","x",$E$2-'Indicator Date hidden'!F37)</f>
        <v>0</v>
      </c>
      <c r="F36" s="213">
        <f>IF('Indicator Date hidden'!G37="x","x",$F$2-'Indicator Date hidden'!G37)</f>
        <v>0</v>
      </c>
      <c r="G36" s="213">
        <f>IF('Indicator Date hidden'!H37="x","x",$G$2-'Indicator Date hidden'!H37)</f>
        <v>0</v>
      </c>
      <c r="H36" s="213">
        <f>IF('Indicator Date hidden'!I37="x","x",$H$2-'Indicator Date hidden'!I37)</f>
        <v>0</v>
      </c>
      <c r="I36" s="213">
        <f>IF('Indicator Date hidden'!J37="x","x",$I$2-'Indicator Date hidden'!J37)</f>
        <v>0</v>
      </c>
      <c r="J36" s="213">
        <f>IF('Indicator Date hidden'!K37="x","x",$J$2-'Indicator Date hidden'!K37)</f>
        <v>0</v>
      </c>
      <c r="K36" s="213">
        <f>IF('Indicator Date hidden'!L37="x","x",$K$2-'Indicator Date hidden'!L37)</f>
        <v>0</v>
      </c>
      <c r="L36" s="213">
        <f>IF('Indicator Date hidden'!M37="x","x",$L$2-'Indicator Date hidden'!M37)</f>
        <v>0</v>
      </c>
      <c r="M36" s="213">
        <f>IF('Indicator Date hidden'!N37="x","x",$M$2-'Indicator Date hidden'!N37)</f>
        <v>0</v>
      </c>
      <c r="N36" s="213">
        <f>IF('Indicator Date hidden'!O37="x","x",$N$2-'Indicator Date hidden'!O37)</f>
        <v>0</v>
      </c>
      <c r="O36" s="213">
        <f>IF('Indicator Date hidden'!P37="x","x",$O$2-'Indicator Date hidden'!P37)</f>
        <v>0</v>
      </c>
      <c r="P36" s="213">
        <f>IF('Indicator Date hidden'!Q37="x","x",$P$2-'Indicator Date hidden'!Q37)</f>
        <v>0</v>
      </c>
      <c r="Q36" s="213" t="str">
        <f>IF('Indicator Date hidden'!R37="x","x",$Q$2-'Indicator Date hidden'!R37)</f>
        <v>x</v>
      </c>
      <c r="R36" s="213">
        <f>IF('Indicator Date hidden'!S37="x","x",$R$2-'Indicator Date hidden'!S37)</f>
        <v>0</v>
      </c>
      <c r="S36" s="213">
        <f>IF('Indicator Date hidden'!T37="x","x",$S$2-'Indicator Date hidden'!T37)</f>
        <v>0</v>
      </c>
      <c r="T36" s="213">
        <f>IF('Indicator Date hidden'!U37="x","x",$T$2-'Indicator Date hidden'!U37)</f>
        <v>0</v>
      </c>
      <c r="U36" s="213">
        <f>IF('Indicator Date hidden'!V37="x","x",$U$2-'Indicator Date hidden'!V37)</f>
        <v>0</v>
      </c>
      <c r="V36" s="213">
        <f>IF('Indicator Date hidden'!W37="x","x",$V$2-'Indicator Date hidden'!W37)</f>
        <v>0</v>
      </c>
      <c r="W36" s="213">
        <f>IF('Indicator Date hidden'!X37="x","x",$W$2-'Indicator Date hidden'!X37)</f>
        <v>0</v>
      </c>
      <c r="X36" s="213">
        <f>IF('Indicator Date hidden'!Y37="x","x",$X$2-'Indicator Date hidden'!Y37)</f>
        <v>4</v>
      </c>
      <c r="Y36" s="213">
        <f>IF('Indicator Date hidden'!Z37="x","x",$Y$2-'Indicator Date hidden'!Z37)</f>
        <v>0</v>
      </c>
      <c r="Z36" s="213">
        <f>IF('Indicator Date hidden'!AA37="x","x",$Z$2-'Indicator Date hidden'!AA37)</f>
        <v>0</v>
      </c>
      <c r="AA36" s="213">
        <f>IF('Indicator Date hidden'!AB37="x","x",$AA$2-'Indicator Date hidden'!AB37)</f>
        <v>0</v>
      </c>
      <c r="AB36" s="213">
        <f>IF('Indicator Date hidden'!AC37="x","x",$AB$2-'Indicator Date hidden'!AC37)</f>
        <v>0</v>
      </c>
      <c r="AC36" s="213">
        <f>IF('Indicator Date hidden'!AD37="x","x",$AC$2-'Indicator Date hidden'!AD37)</f>
        <v>0</v>
      </c>
      <c r="AD36" s="213" t="str">
        <f>IF('Indicator Date hidden'!AE37="x","x",$AD$2-'Indicator Date hidden'!AE37)</f>
        <v>x</v>
      </c>
      <c r="AE36" s="213">
        <f>IF('Indicator Date hidden'!AF37="x","x",$AE$2-'Indicator Date hidden'!AF37)</f>
        <v>0</v>
      </c>
      <c r="AF36" s="213">
        <f>IF('Indicator Date hidden'!AG37="x","x",$AF$2-'Indicator Date hidden'!AG37)</f>
        <v>0</v>
      </c>
      <c r="AG36" s="213">
        <f>IF('Indicator Date hidden'!AH37="x","x",$AG$2-'Indicator Date hidden'!AH37)</f>
        <v>0</v>
      </c>
      <c r="AH36" s="213">
        <f>IF('Indicator Date hidden'!AI37="x","x",$AH$2-'Indicator Date hidden'!AI37)</f>
        <v>0</v>
      </c>
      <c r="AI36" s="213">
        <f>IF('Indicator Date hidden'!AJ37="x","x",$AI$2-'Indicator Date hidden'!AJ37)</f>
        <v>0</v>
      </c>
      <c r="AJ36" s="213" t="str">
        <f>IF('Indicator Date hidden'!AK37="x","x",$AJ$2-'Indicator Date hidden'!AK37)</f>
        <v>x</v>
      </c>
      <c r="AK36" s="213">
        <f>IF('Indicator Date hidden'!AL37="x","x",$AK$2-'Indicator Date hidden'!AL37)</f>
        <v>1</v>
      </c>
      <c r="AL36" s="213">
        <f>IF('Indicator Date hidden'!AM37="x","x",$AL$2-'Indicator Date hidden'!AM37)</f>
        <v>0</v>
      </c>
      <c r="AM36" s="213">
        <f>IF('Indicator Date hidden'!AN37="x","x",$AM$2-'Indicator Date hidden'!AN37)</f>
        <v>0</v>
      </c>
      <c r="AN36" s="213">
        <f>IF('Indicator Date hidden'!AO37="x","x",$AN$2-'Indicator Date hidden'!AO37)</f>
        <v>0</v>
      </c>
      <c r="AO36" s="213">
        <f>IF('Indicator Date hidden'!AP37="x","x",$AO$2-'Indicator Date hidden'!AP37)</f>
        <v>0</v>
      </c>
      <c r="AP36" s="213">
        <f>IF('Indicator Date hidden'!AQ37="x","x",$AP$2-'Indicator Date hidden'!AQ37)</f>
        <v>0</v>
      </c>
      <c r="AQ36" s="213">
        <f>IF('Indicator Date hidden'!AR37="x","x",$AQ$2-'Indicator Date hidden'!AR37)</f>
        <v>4</v>
      </c>
      <c r="AR36" s="213">
        <f>IF('Indicator Date hidden'!AS37="x","x",$AR$2-'Indicator Date hidden'!AS37)</f>
        <v>0</v>
      </c>
      <c r="AS36" s="213">
        <f>IF('Indicator Date hidden'!AT37="x","x",$AS$2-'Indicator Date hidden'!AT37)</f>
        <v>0</v>
      </c>
      <c r="AT36" s="213">
        <f>IF('Indicator Date hidden'!AU37="x","x",$AT$2-'Indicator Date hidden'!AU37)</f>
        <v>0</v>
      </c>
      <c r="AU36" s="213">
        <f>IF('Indicator Date hidden'!AV37="x","x",$AU$2-'Indicator Date hidden'!AV37)</f>
        <v>3</v>
      </c>
      <c r="AV36" s="213">
        <f>IF('Indicator Date hidden'!AW37="x","x",$AV$2-'Indicator Date hidden'!AW37)</f>
        <v>0</v>
      </c>
      <c r="AW36" s="213">
        <f>IF('Indicator Date hidden'!AX37="x","x",$AW$2-'Indicator Date hidden'!AX37)</f>
        <v>0</v>
      </c>
      <c r="AX36" s="213">
        <f>IF('Indicator Date hidden'!AY37="x","x",$AX$2-'Indicator Date hidden'!AY37)</f>
        <v>0</v>
      </c>
      <c r="AY36" s="213">
        <f>IF('Indicator Date hidden'!AZ37="x","x",$AY$2-'Indicator Date hidden'!AZ37)</f>
        <v>0</v>
      </c>
      <c r="AZ36" s="213">
        <f>IF('Indicator Date hidden'!BA37="x","x",$AZ$2-'Indicator Date hidden'!BA37)</f>
        <v>0</v>
      </c>
      <c r="BA36">
        <f t="shared" si="5"/>
        <v>12</v>
      </c>
      <c r="BB36" s="21">
        <f t="shared" si="6"/>
        <v>0.25</v>
      </c>
      <c r="BC36">
        <f t="shared" si="7"/>
        <v>4</v>
      </c>
      <c r="BD36" s="21">
        <f t="shared" si="8"/>
        <v>0.90138781886599728</v>
      </c>
      <c r="BE36" s="283">
        <f t="shared" si="9"/>
        <v>0</v>
      </c>
    </row>
    <row r="37" spans="1:57" x14ac:dyDescent="0.25">
      <c r="A37" t="s">
        <v>7290</v>
      </c>
      <c r="B37" s="213">
        <f>IF('Indicator Date hidden'!C38="x","x",$B$2-'Indicator Date hidden'!C38)</f>
        <v>0</v>
      </c>
      <c r="C37" s="213">
        <f>IF('Indicator Date hidden'!D38="x","x",$C$2-'Indicator Date hidden'!D38)</f>
        <v>0</v>
      </c>
      <c r="D37" s="213">
        <f>IF('Indicator Date hidden'!E38="x","x",$D$2-'Indicator Date hidden'!E38)</f>
        <v>0</v>
      </c>
      <c r="E37" s="213">
        <f>IF('Indicator Date hidden'!F38="x","x",$E$2-'Indicator Date hidden'!F38)</f>
        <v>0</v>
      </c>
      <c r="F37" s="213">
        <f>IF('Indicator Date hidden'!G38="x","x",$F$2-'Indicator Date hidden'!G38)</f>
        <v>0</v>
      </c>
      <c r="G37" s="213">
        <f>IF('Indicator Date hidden'!H38="x","x",$G$2-'Indicator Date hidden'!H38)</f>
        <v>0</v>
      </c>
      <c r="H37" s="213">
        <f>IF('Indicator Date hidden'!I38="x","x",$H$2-'Indicator Date hidden'!I38)</f>
        <v>0</v>
      </c>
      <c r="I37" s="213">
        <f>IF('Indicator Date hidden'!J38="x","x",$I$2-'Indicator Date hidden'!J38)</f>
        <v>0</v>
      </c>
      <c r="J37" s="213">
        <f>IF('Indicator Date hidden'!K38="x","x",$J$2-'Indicator Date hidden'!K38)</f>
        <v>0</v>
      </c>
      <c r="K37" s="213">
        <f>IF('Indicator Date hidden'!L38="x","x",$K$2-'Indicator Date hidden'!L38)</f>
        <v>0</v>
      </c>
      <c r="L37" s="213">
        <f>IF('Indicator Date hidden'!M38="x","x",$L$2-'Indicator Date hidden'!M38)</f>
        <v>0</v>
      </c>
      <c r="M37" s="213">
        <f>IF('Indicator Date hidden'!N38="x","x",$M$2-'Indicator Date hidden'!N38)</f>
        <v>0</v>
      </c>
      <c r="N37" s="213">
        <f>IF('Indicator Date hidden'!O38="x","x",$N$2-'Indicator Date hidden'!O38)</f>
        <v>0</v>
      </c>
      <c r="O37" s="213">
        <f>IF('Indicator Date hidden'!P38="x","x",$O$2-'Indicator Date hidden'!P38)</f>
        <v>0</v>
      </c>
      <c r="P37" s="213">
        <f>IF('Indicator Date hidden'!Q38="x","x",$P$2-'Indicator Date hidden'!Q38)</f>
        <v>0</v>
      </c>
      <c r="Q37" s="213">
        <f>IF('Indicator Date hidden'!R38="x","x",$Q$2-'Indicator Date hidden'!R38)</f>
        <v>2</v>
      </c>
      <c r="R37" s="213">
        <f>IF('Indicator Date hidden'!S38="x","x",$R$2-'Indicator Date hidden'!S38)</f>
        <v>0</v>
      </c>
      <c r="S37" s="213">
        <f>IF('Indicator Date hidden'!T38="x","x",$S$2-'Indicator Date hidden'!T38)</f>
        <v>0</v>
      </c>
      <c r="T37" s="213">
        <f>IF('Indicator Date hidden'!U38="x","x",$T$2-'Indicator Date hidden'!U38)</f>
        <v>0</v>
      </c>
      <c r="U37" s="213">
        <f>IF('Indicator Date hidden'!V38="x","x",$U$2-'Indicator Date hidden'!V38)</f>
        <v>0</v>
      </c>
      <c r="V37" s="213">
        <f>IF('Indicator Date hidden'!W38="x","x",$V$2-'Indicator Date hidden'!W38)</f>
        <v>0</v>
      </c>
      <c r="W37" s="213">
        <f>IF('Indicator Date hidden'!X38="x","x",$W$2-'Indicator Date hidden'!X38)</f>
        <v>4</v>
      </c>
      <c r="X37" s="213">
        <f>IF('Indicator Date hidden'!Y38="x","x",$X$2-'Indicator Date hidden'!Y38)</f>
        <v>2</v>
      </c>
      <c r="Y37" s="213">
        <f>IF('Indicator Date hidden'!Z38="x","x",$Y$2-'Indicator Date hidden'!Z38)</f>
        <v>0</v>
      </c>
      <c r="Z37" s="213">
        <f>IF('Indicator Date hidden'!AA38="x","x",$Z$2-'Indicator Date hidden'!AA38)</f>
        <v>0</v>
      </c>
      <c r="AA37" s="213">
        <f>IF('Indicator Date hidden'!AB38="x","x",$AA$2-'Indicator Date hidden'!AB38)</f>
        <v>3</v>
      </c>
      <c r="AB37" s="213">
        <f>IF('Indicator Date hidden'!AC38="x","x",$AB$2-'Indicator Date hidden'!AC38)</f>
        <v>0</v>
      </c>
      <c r="AC37" s="213">
        <f>IF('Indicator Date hidden'!AD38="x","x",$AC$2-'Indicator Date hidden'!AD38)</f>
        <v>0</v>
      </c>
      <c r="AD37" s="213">
        <f>IF('Indicator Date hidden'!AE38="x","x",$AD$2-'Indicator Date hidden'!AE38)</f>
        <v>0</v>
      </c>
      <c r="AE37" s="213">
        <f>IF('Indicator Date hidden'!AF38="x","x",$AE$2-'Indicator Date hidden'!AF38)</f>
        <v>0</v>
      </c>
      <c r="AF37" s="213">
        <f>IF('Indicator Date hidden'!AG38="x","x",$AF$2-'Indicator Date hidden'!AG38)</f>
        <v>2</v>
      </c>
      <c r="AG37" s="213">
        <f>IF('Indicator Date hidden'!AH38="x","x",$AG$2-'Indicator Date hidden'!AH38)</f>
        <v>0</v>
      </c>
      <c r="AH37" s="213">
        <f>IF('Indicator Date hidden'!AI38="x","x",$AH$2-'Indicator Date hidden'!AI38)</f>
        <v>0</v>
      </c>
      <c r="AI37" s="213">
        <f>IF('Indicator Date hidden'!AJ38="x","x",$AI$2-'Indicator Date hidden'!AJ38)</f>
        <v>0</v>
      </c>
      <c r="AJ37" s="213" t="str">
        <f>IF('Indicator Date hidden'!AK38="x","x",$AJ$2-'Indicator Date hidden'!AK38)</f>
        <v>x</v>
      </c>
      <c r="AK37" s="213">
        <f>IF('Indicator Date hidden'!AL38="x","x",$AK$2-'Indicator Date hidden'!AL38)</f>
        <v>1</v>
      </c>
      <c r="AL37" s="213">
        <f>IF('Indicator Date hidden'!AM38="x","x",$AL$2-'Indicator Date hidden'!AM38)</f>
        <v>0</v>
      </c>
      <c r="AM37" s="213">
        <f>IF('Indicator Date hidden'!AN38="x","x",$AM$2-'Indicator Date hidden'!AN38)</f>
        <v>0</v>
      </c>
      <c r="AN37" s="213">
        <f>IF('Indicator Date hidden'!AO38="x","x",$AN$2-'Indicator Date hidden'!AO38)</f>
        <v>0</v>
      </c>
      <c r="AO37" s="213">
        <f>IF('Indicator Date hidden'!AP38="x","x",$AO$2-'Indicator Date hidden'!AP38)</f>
        <v>0</v>
      </c>
      <c r="AP37" s="213">
        <f>IF('Indicator Date hidden'!AQ38="x","x",$AP$2-'Indicator Date hidden'!AQ38)</f>
        <v>0</v>
      </c>
      <c r="AQ37" s="213">
        <f>IF('Indicator Date hidden'!AR38="x","x",$AQ$2-'Indicator Date hidden'!AR38)</f>
        <v>4</v>
      </c>
      <c r="AR37" s="213">
        <f>IF('Indicator Date hidden'!AS38="x","x",$AR$2-'Indicator Date hidden'!AS38)</f>
        <v>0</v>
      </c>
      <c r="AS37" s="213">
        <f>IF('Indicator Date hidden'!AT38="x","x",$AS$2-'Indicator Date hidden'!AT38)</f>
        <v>0</v>
      </c>
      <c r="AT37" s="213">
        <f>IF('Indicator Date hidden'!AU38="x","x",$AT$2-'Indicator Date hidden'!AU38)</f>
        <v>0</v>
      </c>
      <c r="AU37" s="213">
        <f>IF('Indicator Date hidden'!AV38="x","x",$AU$2-'Indicator Date hidden'!AV38)</f>
        <v>4</v>
      </c>
      <c r="AV37" s="213">
        <f>IF('Indicator Date hidden'!AW38="x","x",$AV$2-'Indicator Date hidden'!AW38)</f>
        <v>0</v>
      </c>
      <c r="AW37" s="213">
        <f>IF('Indicator Date hidden'!AX38="x","x",$AW$2-'Indicator Date hidden'!AX38)</f>
        <v>0</v>
      </c>
      <c r="AX37" s="213">
        <f>IF('Indicator Date hidden'!AY38="x","x",$AX$2-'Indicator Date hidden'!AY38)</f>
        <v>0</v>
      </c>
      <c r="AY37" s="213">
        <f>IF('Indicator Date hidden'!AZ38="x","x",$AY$2-'Indicator Date hidden'!AZ38)</f>
        <v>0</v>
      </c>
      <c r="AZ37" s="213">
        <f>IF('Indicator Date hidden'!BA38="x","x",$AZ$2-'Indicator Date hidden'!BA38)</f>
        <v>0</v>
      </c>
      <c r="BA37">
        <f t="shared" si="5"/>
        <v>22</v>
      </c>
      <c r="BB37" s="21">
        <f t="shared" si="6"/>
        <v>0.44</v>
      </c>
      <c r="BC37">
        <f t="shared" si="7"/>
        <v>8</v>
      </c>
      <c r="BD37" s="21">
        <f t="shared" si="8"/>
        <v>1.0983624174196784</v>
      </c>
      <c r="BE37" s="283">
        <f t="shared" si="9"/>
        <v>0</v>
      </c>
    </row>
    <row r="38" spans="1:57" x14ac:dyDescent="0.25">
      <c r="A38" t="s">
        <v>7296</v>
      </c>
      <c r="B38" s="213">
        <f>IF('Indicator Date hidden'!C39="x","x",$B$2-'Indicator Date hidden'!C39)</f>
        <v>0</v>
      </c>
      <c r="C38" s="213">
        <f>IF('Indicator Date hidden'!D39="x","x",$C$2-'Indicator Date hidden'!D39)</f>
        <v>0</v>
      </c>
      <c r="D38" s="213">
        <f>IF('Indicator Date hidden'!E39="x","x",$D$2-'Indicator Date hidden'!E39)</f>
        <v>0</v>
      </c>
      <c r="E38" s="213">
        <f>IF('Indicator Date hidden'!F39="x","x",$E$2-'Indicator Date hidden'!F39)</f>
        <v>0</v>
      </c>
      <c r="F38" s="213">
        <f>IF('Indicator Date hidden'!G39="x","x",$F$2-'Indicator Date hidden'!G39)</f>
        <v>0</v>
      </c>
      <c r="G38" s="213">
        <f>IF('Indicator Date hidden'!H39="x","x",$G$2-'Indicator Date hidden'!H39)</f>
        <v>0</v>
      </c>
      <c r="H38" s="213">
        <f>IF('Indicator Date hidden'!I39="x","x",$H$2-'Indicator Date hidden'!I39)</f>
        <v>0</v>
      </c>
      <c r="I38" s="213">
        <f>IF('Indicator Date hidden'!J39="x","x",$I$2-'Indicator Date hidden'!J39)</f>
        <v>0</v>
      </c>
      <c r="J38" s="213">
        <f>IF('Indicator Date hidden'!K39="x","x",$J$2-'Indicator Date hidden'!K39)</f>
        <v>0</v>
      </c>
      <c r="K38" s="213">
        <f>IF('Indicator Date hidden'!L39="x","x",$K$2-'Indicator Date hidden'!L39)</f>
        <v>0</v>
      </c>
      <c r="L38" s="213">
        <f>IF('Indicator Date hidden'!M39="x","x",$L$2-'Indicator Date hidden'!M39)</f>
        <v>0</v>
      </c>
      <c r="M38" s="213">
        <f>IF('Indicator Date hidden'!N39="x","x",$M$2-'Indicator Date hidden'!N39)</f>
        <v>0</v>
      </c>
      <c r="N38" s="213">
        <f>IF('Indicator Date hidden'!O39="x","x",$N$2-'Indicator Date hidden'!O39)</f>
        <v>0</v>
      </c>
      <c r="O38" s="213">
        <f>IF('Indicator Date hidden'!P39="x","x",$O$2-'Indicator Date hidden'!P39)</f>
        <v>0</v>
      </c>
      <c r="P38" s="213">
        <f>IF('Indicator Date hidden'!Q39="x","x",$P$2-'Indicator Date hidden'!Q39)</f>
        <v>0</v>
      </c>
      <c r="Q38" s="213">
        <f>IF('Indicator Date hidden'!R39="x","x",$Q$2-'Indicator Date hidden'!R39)</f>
        <v>4</v>
      </c>
      <c r="R38" s="213">
        <f>IF('Indicator Date hidden'!S39="x","x",$R$2-'Indicator Date hidden'!S39)</f>
        <v>0</v>
      </c>
      <c r="S38" s="213">
        <f>IF('Indicator Date hidden'!T39="x","x",$S$2-'Indicator Date hidden'!T39)</f>
        <v>0</v>
      </c>
      <c r="T38" s="213">
        <f>IF('Indicator Date hidden'!U39="x","x",$T$2-'Indicator Date hidden'!U39)</f>
        <v>0</v>
      </c>
      <c r="U38" s="213">
        <f>IF('Indicator Date hidden'!V39="x","x",$U$2-'Indicator Date hidden'!V39)</f>
        <v>0</v>
      </c>
      <c r="V38" s="213">
        <f>IF('Indicator Date hidden'!W39="x","x",$V$2-'Indicator Date hidden'!W39)</f>
        <v>0</v>
      </c>
      <c r="W38" s="213">
        <f>IF('Indicator Date hidden'!X39="x","x",$W$2-'Indicator Date hidden'!X39)</f>
        <v>4</v>
      </c>
      <c r="X38" s="213">
        <f>IF('Indicator Date hidden'!Y39="x","x",$X$2-'Indicator Date hidden'!Y39)</f>
        <v>4</v>
      </c>
      <c r="Y38" s="213">
        <f>IF('Indicator Date hidden'!Z39="x","x",$Y$2-'Indicator Date hidden'!Z39)</f>
        <v>0</v>
      </c>
      <c r="Z38" s="213">
        <f>IF('Indicator Date hidden'!AA39="x","x",$Z$2-'Indicator Date hidden'!AA39)</f>
        <v>0</v>
      </c>
      <c r="AA38" s="213">
        <f>IF('Indicator Date hidden'!AB39="x","x",$AA$2-'Indicator Date hidden'!AB39)</f>
        <v>0</v>
      </c>
      <c r="AB38" s="213">
        <f>IF('Indicator Date hidden'!AC39="x","x",$AB$2-'Indicator Date hidden'!AC39)</f>
        <v>0</v>
      </c>
      <c r="AC38" s="213">
        <f>IF('Indicator Date hidden'!AD39="x","x",$AC$2-'Indicator Date hidden'!AD39)</f>
        <v>0</v>
      </c>
      <c r="AD38" s="213">
        <f>IF('Indicator Date hidden'!AE39="x","x",$AD$2-'Indicator Date hidden'!AE39)</f>
        <v>0</v>
      </c>
      <c r="AE38" s="213">
        <f>IF('Indicator Date hidden'!AF39="x","x",$AE$2-'Indicator Date hidden'!AF39)</f>
        <v>0</v>
      </c>
      <c r="AF38" s="213">
        <f>IF('Indicator Date hidden'!AG39="x","x",$AF$2-'Indicator Date hidden'!AG39)</f>
        <v>0</v>
      </c>
      <c r="AG38" s="213">
        <f>IF('Indicator Date hidden'!AH39="x","x",$AG$2-'Indicator Date hidden'!AH39)</f>
        <v>0</v>
      </c>
      <c r="AH38" s="213">
        <f>IF('Indicator Date hidden'!AI39="x","x",$AH$2-'Indicator Date hidden'!AI39)</f>
        <v>0</v>
      </c>
      <c r="AI38" s="213">
        <f>IF('Indicator Date hidden'!AJ39="x","x",$AI$2-'Indicator Date hidden'!AJ39)</f>
        <v>0</v>
      </c>
      <c r="AJ38" s="213">
        <f>IF('Indicator Date hidden'!AK39="x","x",$AJ$2-'Indicator Date hidden'!AK39)</f>
        <v>1</v>
      </c>
      <c r="AK38" s="213">
        <f>IF('Indicator Date hidden'!AL39="x","x",$AK$2-'Indicator Date hidden'!AL39)</f>
        <v>1</v>
      </c>
      <c r="AL38" s="213">
        <f>IF('Indicator Date hidden'!AM39="x","x",$AL$2-'Indicator Date hidden'!AM39)</f>
        <v>0</v>
      </c>
      <c r="AM38" s="213">
        <f>IF('Indicator Date hidden'!AN39="x","x",$AM$2-'Indicator Date hidden'!AN39)</f>
        <v>0</v>
      </c>
      <c r="AN38" s="213">
        <f>IF('Indicator Date hidden'!AO39="x","x",$AN$2-'Indicator Date hidden'!AO39)</f>
        <v>0</v>
      </c>
      <c r="AO38" s="213">
        <f>IF('Indicator Date hidden'!AP39="x","x",$AO$2-'Indicator Date hidden'!AP39)</f>
        <v>0</v>
      </c>
      <c r="AP38" s="213">
        <f>IF('Indicator Date hidden'!AQ39="x","x",$AP$2-'Indicator Date hidden'!AQ39)</f>
        <v>0</v>
      </c>
      <c r="AQ38" s="213">
        <f>IF('Indicator Date hidden'!AR39="x","x",$AQ$2-'Indicator Date hidden'!AR39)</f>
        <v>0</v>
      </c>
      <c r="AR38" s="213">
        <f>IF('Indicator Date hidden'!AS39="x","x",$AR$2-'Indicator Date hidden'!AS39)</f>
        <v>0</v>
      </c>
      <c r="AS38" s="213">
        <f>IF('Indicator Date hidden'!AT39="x","x",$AS$2-'Indicator Date hidden'!AT39)</f>
        <v>0</v>
      </c>
      <c r="AT38" s="213">
        <f>IF('Indicator Date hidden'!AU39="x","x",$AT$2-'Indicator Date hidden'!AU39)</f>
        <v>0</v>
      </c>
      <c r="AU38" s="213">
        <f>IF('Indicator Date hidden'!AV39="x","x",$AU$2-'Indicator Date hidden'!AV39)</f>
        <v>3</v>
      </c>
      <c r="AV38" s="213">
        <f>IF('Indicator Date hidden'!AW39="x","x",$AV$2-'Indicator Date hidden'!AW39)</f>
        <v>0</v>
      </c>
      <c r="AW38" s="213">
        <f>IF('Indicator Date hidden'!AX39="x","x",$AW$2-'Indicator Date hidden'!AX39)</f>
        <v>0</v>
      </c>
      <c r="AX38" s="213">
        <f>IF('Indicator Date hidden'!AY39="x","x",$AX$2-'Indicator Date hidden'!AY39)</f>
        <v>0</v>
      </c>
      <c r="AY38" s="213">
        <f>IF('Indicator Date hidden'!AZ39="x","x",$AY$2-'Indicator Date hidden'!AZ39)</f>
        <v>0</v>
      </c>
      <c r="AZ38" s="213">
        <f>IF('Indicator Date hidden'!BA39="x","x",$AZ$2-'Indicator Date hidden'!BA39)</f>
        <v>0</v>
      </c>
      <c r="BA38">
        <f t="shared" si="5"/>
        <v>17</v>
      </c>
      <c r="BB38" s="21">
        <f t="shared" si="6"/>
        <v>0.33333333333333331</v>
      </c>
      <c r="BC38">
        <f t="shared" si="7"/>
        <v>6</v>
      </c>
      <c r="BD38" s="21">
        <f t="shared" si="8"/>
        <v>1.0226199851298272</v>
      </c>
      <c r="BE38" s="283">
        <f t="shared" si="9"/>
        <v>0</v>
      </c>
    </row>
    <row r="39" spans="1:57" x14ac:dyDescent="0.25">
      <c r="A39" t="s">
        <v>7298</v>
      </c>
      <c r="B39" s="213">
        <f>IF('Indicator Date hidden'!C40="x","x",$B$2-'Indicator Date hidden'!C40)</f>
        <v>0</v>
      </c>
      <c r="C39" s="213">
        <f>IF('Indicator Date hidden'!D40="x","x",$C$2-'Indicator Date hidden'!D40)</f>
        <v>0</v>
      </c>
      <c r="D39" s="213">
        <f>IF('Indicator Date hidden'!E40="x","x",$D$2-'Indicator Date hidden'!E40)</f>
        <v>0</v>
      </c>
      <c r="E39" s="213">
        <f>IF('Indicator Date hidden'!F40="x","x",$E$2-'Indicator Date hidden'!F40)</f>
        <v>0</v>
      </c>
      <c r="F39" s="213">
        <f>IF('Indicator Date hidden'!G40="x","x",$F$2-'Indicator Date hidden'!G40)</f>
        <v>0</v>
      </c>
      <c r="G39" s="213">
        <f>IF('Indicator Date hidden'!H40="x","x",$G$2-'Indicator Date hidden'!H40)</f>
        <v>0</v>
      </c>
      <c r="H39" s="213">
        <f>IF('Indicator Date hidden'!I40="x","x",$H$2-'Indicator Date hidden'!I40)</f>
        <v>0</v>
      </c>
      <c r="I39" s="213">
        <f>IF('Indicator Date hidden'!J40="x","x",$I$2-'Indicator Date hidden'!J40)</f>
        <v>0</v>
      </c>
      <c r="J39" s="213">
        <f>IF('Indicator Date hidden'!K40="x","x",$J$2-'Indicator Date hidden'!K40)</f>
        <v>0</v>
      </c>
      <c r="K39" s="213">
        <f>IF('Indicator Date hidden'!L40="x","x",$K$2-'Indicator Date hidden'!L40)</f>
        <v>0</v>
      </c>
      <c r="L39" s="213">
        <f>IF('Indicator Date hidden'!M40="x","x",$L$2-'Indicator Date hidden'!M40)</f>
        <v>0</v>
      </c>
      <c r="M39" s="213">
        <f>IF('Indicator Date hidden'!N40="x","x",$M$2-'Indicator Date hidden'!N40)</f>
        <v>0</v>
      </c>
      <c r="N39" s="213">
        <f>IF('Indicator Date hidden'!O40="x","x",$N$2-'Indicator Date hidden'!O40)</f>
        <v>0</v>
      </c>
      <c r="O39" s="213">
        <f>IF('Indicator Date hidden'!P40="x","x",$O$2-'Indicator Date hidden'!P40)</f>
        <v>0</v>
      </c>
      <c r="P39" s="213">
        <f>IF('Indicator Date hidden'!Q40="x","x",$P$2-'Indicator Date hidden'!Q40)</f>
        <v>0</v>
      </c>
      <c r="Q39" s="213">
        <f>IF('Indicator Date hidden'!R40="x","x",$Q$2-'Indicator Date hidden'!R40)</f>
        <v>2</v>
      </c>
      <c r="R39" s="213">
        <f>IF('Indicator Date hidden'!S40="x","x",$R$2-'Indicator Date hidden'!S40)</f>
        <v>0</v>
      </c>
      <c r="S39" s="213">
        <f>IF('Indicator Date hidden'!T40="x","x",$S$2-'Indicator Date hidden'!T40)</f>
        <v>0</v>
      </c>
      <c r="T39" s="213">
        <f>IF('Indicator Date hidden'!U40="x","x",$T$2-'Indicator Date hidden'!U40)</f>
        <v>0</v>
      </c>
      <c r="U39" s="213">
        <f>IF('Indicator Date hidden'!V40="x","x",$U$2-'Indicator Date hidden'!V40)</f>
        <v>0</v>
      </c>
      <c r="V39" s="213">
        <f>IF('Indicator Date hidden'!W40="x","x",$V$2-'Indicator Date hidden'!W40)</f>
        <v>0</v>
      </c>
      <c r="W39" s="213">
        <f>IF('Indicator Date hidden'!X40="x","x",$W$2-'Indicator Date hidden'!X40)</f>
        <v>2</v>
      </c>
      <c r="X39" s="213" t="str">
        <f>IF('Indicator Date hidden'!Y40="x","x",$X$2-'Indicator Date hidden'!Y40)</f>
        <v>x</v>
      </c>
      <c r="Y39" s="213">
        <f>IF('Indicator Date hidden'!Z40="x","x",$Y$2-'Indicator Date hidden'!Z40)</f>
        <v>0</v>
      </c>
      <c r="Z39" s="213">
        <f>IF('Indicator Date hidden'!AA40="x","x",$Z$2-'Indicator Date hidden'!AA40)</f>
        <v>0</v>
      </c>
      <c r="AA39" s="213" t="str">
        <f>IF('Indicator Date hidden'!AB40="x","x",$AA$2-'Indicator Date hidden'!AB40)</f>
        <v>x</v>
      </c>
      <c r="AB39" s="213">
        <f>IF('Indicator Date hidden'!AC40="x","x",$AB$2-'Indicator Date hidden'!AC40)</f>
        <v>0</v>
      </c>
      <c r="AC39" s="213">
        <f>IF('Indicator Date hidden'!AD40="x","x",$AC$2-'Indicator Date hidden'!AD40)</f>
        <v>0</v>
      </c>
      <c r="AD39" s="213">
        <f>IF('Indicator Date hidden'!AE40="x","x",$AD$2-'Indicator Date hidden'!AE40)</f>
        <v>0</v>
      </c>
      <c r="AE39" s="213" t="str">
        <f>IF('Indicator Date hidden'!AF40="x","x",$AE$2-'Indicator Date hidden'!AF40)</f>
        <v>x</v>
      </c>
      <c r="AF39" s="213">
        <f>IF('Indicator Date hidden'!AG40="x","x",$AF$2-'Indicator Date hidden'!AG40)</f>
        <v>9</v>
      </c>
      <c r="AG39" s="213">
        <f>IF('Indicator Date hidden'!AH40="x","x",$AG$2-'Indicator Date hidden'!AH40)</f>
        <v>0</v>
      </c>
      <c r="AH39" s="213">
        <f>IF('Indicator Date hidden'!AI40="x","x",$AH$2-'Indicator Date hidden'!AI40)</f>
        <v>0</v>
      </c>
      <c r="AI39" s="213">
        <f>IF('Indicator Date hidden'!AJ40="x","x",$AI$2-'Indicator Date hidden'!AJ40)</f>
        <v>0</v>
      </c>
      <c r="AJ39" s="213" t="str">
        <f>IF('Indicator Date hidden'!AK40="x","x",$AJ$2-'Indicator Date hidden'!AK40)</f>
        <v>x</v>
      </c>
      <c r="AK39" s="213">
        <f>IF('Indicator Date hidden'!AL40="x","x",$AK$2-'Indicator Date hidden'!AL40)</f>
        <v>1</v>
      </c>
      <c r="AL39" s="213">
        <f>IF('Indicator Date hidden'!AM40="x","x",$AL$2-'Indicator Date hidden'!AM40)</f>
        <v>0</v>
      </c>
      <c r="AM39" s="213">
        <f>IF('Indicator Date hidden'!AN40="x","x",$AM$2-'Indicator Date hidden'!AN40)</f>
        <v>0</v>
      </c>
      <c r="AN39" s="213">
        <f>IF('Indicator Date hidden'!AO40="x","x",$AN$2-'Indicator Date hidden'!AO40)</f>
        <v>0</v>
      </c>
      <c r="AO39" s="213" t="str">
        <f>IF('Indicator Date hidden'!AP40="x","x",$AO$2-'Indicator Date hidden'!AP40)</f>
        <v>x</v>
      </c>
      <c r="AP39" s="213" t="str">
        <f>IF('Indicator Date hidden'!AQ40="x","x",$AP$2-'Indicator Date hidden'!AQ40)</f>
        <v>x</v>
      </c>
      <c r="AQ39" s="213">
        <f>IF('Indicator Date hidden'!AR40="x","x",$AQ$2-'Indicator Date hidden'!AR40)</f>
        <v>6</v>
      </c>
      <c r="AR39" s="213">
        <f>IF('Indicator Date hidden'!AS40="x","x",$AR$2-'Indicator Date hidden'!AS40)</f>
        <v>0</v>
      </c>
      <c r="AS39" s="213">
        <f>IF('Indicator Date hidden'!AT40="x","x",$AS$2-'Indicator Date hidden'!AT40)</f>
        <v>0</v>
      </c>
      <c r="AT39" s="213">
        <f>IF('Indicator Date hidden'!AU40="x","x",$AT$2-'Indicator Date hidden'!AU40)</f>
        <v>0</v>
      </c>
      <c r="AU39" s="213">
        <f>IF('Indicator Date hidden'!AV40="x","x",$AU$2-'Indicator Date hidden'!AV40)</f>
        <v>1</v>
      </c>
      <c r="AV39" s="213">
        <f>IF('Indicator Date hidden'!AW40="x","x",$AV$2-'Indicator Date hidden'!AW40)</f>
        <v>0</v>
      </c>
      <c r="AW39" s="213">
        <f>IF('Indicator Date hidden'!AX40="x","x",$AW$2-'Indicator Date hidden'!AX40)</f>
        <v>0</v>
      </c>
      <c r="AX39" s="213">
        <f>IF('Indicator Date hidden'!AY40="x","x",$AX$2-'Indicator Date hidden'!AY40)</f>
        <v>0</v>
      </c>
      <c r="AY39" s="213">
        <f>IF('Indicator Date hidden'!AZ40="x","x",$AY$2-'Indicator Date hidden'!AZ40)</f>
        <v>0</v>
      </c>
      <c r="AZ39" s="213">
        <f>IF('Indicator Date hidden'!BA40="x","x",$AZ$2-'Indicator Date hidden'!BA40)</f>
        <v>0</v>
      </c>
      <c r="BA39">
        <f t="shared" si="5"/>
        <v>21</v>
      </c>
      <c r="BB39" s="21">
        <f t="shared" si="6"/>
        <v>0.46666666666666667</v>
      </c>
      <c r="BC39">
        <f t="shared" si="7"/>
        <v>6</v>
      </c>
      <c r="BD39" s="21">
        <f t="shared" si="8"/>
        <v>1.6138291249213605</v>
      </c>
      <c r="BE39" s="283">
        <f t="shared" si="9"/>
        <v>0</v>
      </c>
    </row>
    <row r="40" spans="1:57" x14ac:dyDescent="0.25">
      <c r="A40" t="s">
        <v>7295</v>
      </c>
      <c r="B40" s="213">
        <f>IF('Indicator Date hidden'!C41="x","x",$B$2-'Indicator Date hidden'!C41)</f>
        <v>0</v>
      </c>
      <c r="C40" s="213">
        <f>IF('Indicator Date hidden'!D41="x","x",$C$2-'Indicator Date hidden'!D41)</f>
        <v>0</v>
      </c>
      <c r="D40" s="213">
        <f>IF('Indicator Date hidden'!E41="x","x",$D$2-'Indicator Date hidden'!E41)</f>
        <v>0</v>
      </c>
      <c r="E40" s="213">
        <f>IF('Indicator Date hidden'!F41="x","x",$E$2-'Indicator Date hidden'!F41)</f>
        <v>0</v>
      </c>
      <c r="F40" s="213">
        <f>IF('Indicator Date hidden'!G41="x","x",$F$2-'Indicator Date hidden'!G41)</f>
        <v>0</v>
      </c>
      <c r="G40" s="213">
        <f>IF('Indicator Date hidden'!H41="x","x",$G$2-'Indicator Date hidden'!H41)</f>
        <v>0</v>
      </c>
      <c r="H40" s="213">
        <f>IF('Indicator Date hidden'!I41="x","x",$H$2-'Indicator Date hidden'!I41)</f>
        <v>0</v>
      </c>
      <c r="I40" s="213">
        <f>IF('Indicator Date hidden'!J41="x","x",$I$2-'Indicator Date hidden'!J41)</f>
        <v>0</v>
      </c>
      <c r="J40" s="213">
        <f>IF('Indicator Date hidden'!K41="x","x",$J$2-'Indicator Date hidden'!K41)</f>
        <v>0</v>
      </c>
      <c r="K40" s="213">
        <f>IF('Indicator Date hidden'!L41="x","x",$K$2-'Indicator Date hidden'!L41)</f>
        <v>0</v>
      </c>
      <c r="L40" s="213">
        <f>IF('Indicator Date hidden'!M41="x","x",$L$2-'Indicator Date hidden'!M41)</f>
        <v>0</v>
      </c>
      <c r="M40" s="213">
        <f>IF('Indicator Date hidden'!N41="x","x",$M$2-'Indicator Date hidden'!N41)</f>
        <v>0</v>
      </c>
      <c r="N40" s="213">
        <f>IF('Indicator Date hidden'!O41="x","x",$N$2-'Indicator Date hidden'!O41)</f>
        <v>0</v>
      </c>
      <c r="O40" s="213">
        <f>IF('Indicator Date hidden'!P41="x","x",$O$2-'Indicator Date hidden'!P41)</f>
        <v>0</v>
      </c>
      <c r="P40" s="213">
        <f>IF('Indicator Date hidden'!Q41="x","x",$P$2-'Indicator Date hidden'!Q41)</f>
        <v>0</v>
      </c>
      <c r="Q40" s="213">
        <f>IF('Indicator Date hidden'!R41="x","x",$Q$2-'Indicator Date hidden'!R41)</f>
        <v>2</v>
      </c>
      <c r="R40" s="213">
        <f>IF('Indicator Date hidden'!S41="x","x",$R$2-'Indicator Date hidden'!S41)</f>
        <v>0</v>
      </c>
      <c r="S40" s="213">
        <f>IF('Indicator Date hidden'!T41="x","x",$S$2-'Indicator Date hidden'!T41)</f>
        <v>0</v>
      </c>
      <c r="T40" s="213">
        <f>IF('Indicator Date hidden'!U41="x","x",$T$2-'Indicator Date hidden'!U41)</f>
        <v>0</v>
      </c>
      <c r="U40" s="213">
        <f>IF('Indicator Date hidden'!V41="x","x",$U$2-'Indicator Date hidden'!V41)</f>
        <v>0</v>
      </c>
      <c r="V40" s="213">
        <f>IF('Indicator Date hidden'!W41="x","x",$V$2-'Indicator Date hidden'!W41)</f>
        <v>0</v>
      </c>
      <c r="W40" s="213">
        <f>IF('Indicator Date hidden'!X41="x","x",$W$2-'Indicator Date hidden'!X41)</f>
        <v>3</v>
      </c>
      <c r="X40" s="213">
        <f>IF('Indicator Date hidden'!Y41="x","x",$X$2-'Indicator Date hidden'!Y41)</f>
        <v>4</v>
      </c>
      <c r="Y40" s="213">
        <f>IF('Indicator Date hidden'!Z41="x","x",$Y$2-'Indicator Date hidden'!Z41)</f>
        <v>0</v>
      </c>
      <c r="Z40" s="213">
        <f>IF('Indicator Date hidden'!AA41="x","x",$Z$2-'Indicator Date hidden'!AA41)</f>
        <v>0</v>
      </c>
      <c r="AA40" s="213">
        <f>IF('Indicator Date hidden'!AB41="x","x",$AA$2-'Indicator Date hidden'!AB41)</f>
        <v>0</v>
      </c>
      <c r="AB40" s="213">
        <f>IF('Indicator Date hidden'!AC41="x","x",$AB$2-'Indicator Date hidden'!AC41)</f>
        <v>0</v>
      </c>
      <c r="AC40" s="213">
        <f>IF('Indicator Date hidden'!AD41="x","x",$AC$2-'Indicator Date hidden'!AD41)</f>
        <v>0</v>
      </c>
      <c r="AD40" s="213">
        <f>IF('Indicator Date hidden'!AE41="x","x",$AD$2-'Indicator Date hidden'!AE41)</f>
        <v>0</v>
      </c>
      <c r="AE40" s="213">
        <f>IF('Indicator Date hidden'!AF41="x","x",$AE$2-'Indicator Date hidden'!AF41)</f>
        <v>0</v>
      </c>
      <c r="AF40" s="213">
        <f>IF('Indicator Date hidden'!AG41="x","x",$AF$2-'Indicator Date hidden'!AG41)</f>
        <v>2</v>
      </c>
      <c r="AG40" s="213">
        <f>IF('Indicator Date hidden'!AH41="x","x",$AG$2-'Indicator Date hidden'!AH41)</f>
        <v>0</v>
      </c>
      <c r="AH40" s="213">
        <f>IF('Indicator Date hidden'!AI41="x","x",$AH$2-'Indicator Date hidden'!AI41)</f>
        <v>0</v>
      </c>
      <c r="AI40" s="213">
        <f>IF('Indicator Date hidden'!AJ41="x","x",$AI$2-'Indicator Date hidden'!AJ41)</f>
        <v>0</v>
      </c>
      <c r="AJ40" s="213">
        <f>IF('Indicator Date hidden'!AK41="x","x",$AJ$2-'Indicator Date hidden'!AK41)</f>
        <v>1</v>
      </c>
      <c r="AK40" s="213">
        <f>IF('Indicator Date hidden'!AL41="x","x",$AK$2-'Indicator Date hidden'!AL41)</f>
        <v>0</v>
      </c>
      <c r="AL40" s="213">
        <f>IF('Indicator Date hidden'!AM41="x","x",$AL$2-'Indicator Date hidden'!AM41)</f>
        <v>0</v>
      </c>
      <c r="AM40" s="213">
        <f>IF('Indicator Date hidden'!AN41="x","x",$AM$2-'Indicator Date hidden'!AN41)</f>
        <v>0</v>
      </c>
      <c r="AN40" s="213">
        <f>IF('Indicator Date hidden'!AO41="x","x",$AN$2-'Indicator Date hidden'!AO41)</f>
        <v>0</v>
      </c>
      <c r="AO40" s="213">
        <f>IF('Indicator Date hidden'!AP41="x","x",$AO$2-'Indicator Date hidden'!AP41)</f>
        <v>0</v>
      </c>
      <c r="AP40" s="213">
        <f>IF('Indicator Date hidden'!AQ41="x","x",$AP$2-'Indicator Date hidden'!AQ41)</f>
        <v>0</v>
      </c>
      <c r="AQ40" s="213" t="str">
        <f>IF('Indicator Date hidden'!AR41="x","x",$AQ$2-'Indicator Date hidden'!AR41)</f>
        <v>x</v>
      </c>
      <c r="AR40" s="213">
        <f>IF('Indicator Date hidden'!AS41="x","x",$AR$2-'Indicator Date hidden'!AS41)</f>
        <v>0</v>
      </c>
      <c r="AS40" s="213">
        <f>IF('Indicator Date hidden'!AT41="x","x",$AS$2-'Indicator Date hidden'!AT41)</f>
        <v>0</v>
      </c>
      <c r="AT40" s="213">
        <f>IF('Indicator Date hidden'!AU41="x","x",$AT$2-'Indicator Date hidden'!AU41)</f>
        <v>0</v>
      </c>
      <c r="AU40" s="213">
        <f>IF('Indicator Date hidden'!AV41="x","x",$AU$2-'Indicator Date hidden'!AV41)</f>
        <v>3</v>
      </c>
      <c r="AV40" s="213">
        <f>IF('Indicator Date hidden'!AW41="x","x",$AV$2-'Indicator Date hidden'!AW41)</f>
        <v>0</v>
      </c>
      <c r="AW40" s="213">
        <f>IF('Indicator Date hidden'!AX41="x","x",$AW$2-'Indicator Date hidden'!AX41)</f>
        <v>0</v>
      </c>
      <c r="AX40" s="213">
        <f>IF('Indicator Date hidden'!AY41="x","x",$AX$2-'Indicator Date hidden'!AY41)</f>
        <v>0</v>
      </c>
      <c r="AY40" s="213">
        <f>IF('Indicator Date hidden'!AZ41="x","x",$AY$2-'Indicator Date hidden'!AZ41)</f>
        <v>0</v>
      </c>
      <c r="AZ40" s="213">
        <f>IF('Indicator Date hidden'!BA41="x","x",$AZ$2-'Indicator Date hidden'!BA41)</f>
        <v>0</v>
      </c>
      <c r="BA40">
        <f t="shared" si="5"/>
        <v>15</v>
      </c>
      <c r="BB40" s="21">
        <f t="shared" si="6"/>
        <v>0.3</v>
      </c>
      <c r="BC40">
        <f t="shared" si="7"/>
        <v>6</v>
      </c>
      <c r="BD40" s="21">
        <f t="shared" si="8"/>
        <v>0.87749643873921224</v>
      </c>
      <c r="BE40" s="283">
        <f t="shared" si="9"/>
        <v>0</v>
      </c>
    </row>
    <row r="41" spans="1:57" x14ac:dyDescent="0.25">
      <c r="A41" t="s">
        <v>7294</v>
      </c>
      <c r="B41" s="213">
        <f>IF('Indicator Date hidden'!C42="x","x",$B$2-'Indicator Date hidden'!C42)</f>
        <v>0</v>
      </c>
      <c r="C41" s="213">
        <f>IF('Indicator Date hidden'!D42="x","x",$C$2-'Indicator Date hidden'!D42)</f>
        <v>0</v>
      </c>
      <c r="D41" s="213">
        <f>IF('Indicator Date hidden'!E42="x","x",$D$2-'Indicator Date hidden'!E42)</f>
        <v>0</v>
      </c>
      <c r="E41" s="213">
        <f>IF('Indicator Date hidden'!F42="x","x",$E$2-'Indicator Date hidden'!F42)</f>
        <v>0</v>
      </c>
      <c r="F41" s="213">
        <f>IF('Indicator Date hidden'!G42="x","x",$F$2-'Indicator Date hidden'!G42)</f>
        <v>0</v>
      </c>
      <c r="G41" s="213">
        <f>IF('Indicator Date hidden'!H42="x","x",$G$2-'Indicator Date hidden'!H42)</f>
        <v>0</v>
      </c>
      <c r="H41" s="213">
        <f>IF('Indicator Date hidden'!I42="x","x",$H$2-'Indicator Date hidden'!I42)</f>
        <v>0</v>
      </c>
      <c r="I41" s="213">
        <f>IF('Indicator Date hidden'!J42="x","x",$I$2-'Indicator Date hidden'!J42)</f>
        <v>0</v>
      </c>
      <c r="J41" s="213">
        <f>IF('Indicator Date hidden'!K42="x","x",$J$2-'Indicator Date hidden'!K42)</f>
        <v>0</v>
      </c>
      <c r="K41" s="213">
        <f>IF('Indicator Date hidden'!L42="x","x",$K$2-'Indicator Date hidden'!L42)</f>
        <v>0</v>
      </c>
      <c r="L41" s="213">
        <f>IF('Indicator Date hidden'!M42="x","x",$L$2-'Indicator Date hidden'!M42)</f>
        <v>0</v>
      </c>
      <c r="M41" s="213">
        <f>IF('Indicator Date hidden'!N42="x","x",$M$2-'Indicator Date hidden'!N42)</f>
        <v>0</v>
      </c>
      <c r="N41" s="213">
        <f>IF('Indicator Date hidden'!O42="x","x",$N$2-'Indicator Date hidden'!O42)</f>
        <v>0</v>
      </c>
      <c r="O41" s="213">
        <f>IF('Indicator Date hidden'!P42="x","x",$O$2-'Indicator Date hidden'!P42)</f>
        <v>0</v>
      </c>
      <c r="P41" s="213">
        <f>IF('Indicator Date hidden'!Q42="x","x",$P$2-'Indicator Date hidden'!Q42)</f>
        <v>0</v>
      </c>
      <c r="Q41" s="213">
        <f>IF('Indicator Date hidden'!R42="x","x",$Q$2-'Indicator Date hidden'!R42)</f>
        <v>0</v>
      </c>
      <c r="R41" s="213">
        <f>IF('Indicator Date hidden'!S42="x","x",$R$2-'Indicator Date hidden'!S42)</f>
        <v>0</v>
      </c>
      <c r="S41" s="213">
        <f>IF('Indicator Date hidden'!T42="x","x",$S$2-'Indicator Date hidden'!T42)</f>
        <v>0</v>
      </c>
      <c r="T41" s="213">
        <f>IF('Indicator Date hidden'!U42="x","x",$T$2-'Indicator Date hidden'!U42)</f>
        <v>0</v>
      </c>
      <c r="U41" s="213">
        <f>IF('Indicator Date hidden'!V42="x","x",$U$2-'Indicator Date hidden'!V42)</f>
        <v>0</v>
      </c>
      <c r="V41" s="213">
        <f>IF('Indicator Date hidden'!W42="x","x",$V$2-'Indicator Date hidden'!W42)</f>
        <v>0</v>
      </c>
      <c r="W41" s="213">
        <f>IF('Indicator Date hidden'!X42="x","x",$W$2-'Indicator Date hidden'!X42)</f>
        <v>1</v>
      </c>
      <c r="X41" s="213" t="str">
        <f>IF('Indicator Date hidden'!Y42="x","x",$X$2-'Indicator Date hidden'!Y42)</f>
        <v>x</v>
      </c>
      <c r="Y41" s="213">
        <f>IF('Indicator Date hidden'!Z42="x","x",$Y$2-'Indicator Date hidden'!Z42)</f>
        <v>0</v>
      </c>
      <c r="Z41" s="213">
        <f>IF('Indicator Date hidden'!AA42="x","x",$Z$2-'Indicator Date hidden'!AA42)</f>
        <v>0</v>
      </c>
      <c r="AA41" s="213">
        <f>IF('Indicator Date hidden'!AB42="x","x",$AA$2-'Indicator Date hidden'!AB42)</f>
        <v>0</v>
      </c>
      <c r="AB41" s="213">
        <f>IF('Indicator Date hidden'!AC42="x","x",$AB$2-'Indicator Date hidden'!AC42)</f>
        <v>0</v>
      </c>
      <c r="AC41" s="213">
        <f>IF('Indicator Date hidden'!AD42="x","x",$AC$2-'Indicator Date hidden'!AD42)</f>
        <v>0</v>
      </c>
      <c r="AD41" s="213">
        <f>IF('Indicator Date hidden'!AE42="x","x",$AD$2-'Indicator Date hidden'!AE42)</f>
        <v>0</v>
      </c>
      <c r="AE41" s="213">
        <f>IF('Indicator Date hidden'!AF42="x","x",$AE$2-'Indicator Date hidden'!AF42)</f>
        <v>0</v>
      </c>
      <c r="AF41" s="213">
        <f>IF('Indicator Date hidden'!AG42="x","x",$AF$2-'Indicator Date hidden'!AG42)</f>
        <v>1</v>
      </c>
      <c r="AG41" s="213">
        <f>IF('Indicator Date hidden'!AH42="x","x",$AG$2-'Indicator Date hidden'!AH42)</f>
        <v>0</v>
      </c>
      <c r="AH41" s="213">
        <f>IF('Indicator Date hidden'!AI42="x","x",$AH$2-'Indicator Date hidden'!AI42)</f>
        <v>0</v>
      </c>
      <c r="AI41" s="213">
        <f>IF('Indicator Date hidden'!AJ42="x","x",$AI$2-'Indicator Date hidden'!AJ42)</f>
        <v>0</v>
      </c>
      <c r="AJ41" s="213">
        <f>IF('Indicator Date hidden'!AK42="x","x",$AJ$2-'Indicator Date hidden'!AK42)</f>
        <v>1</v>
      </c>
      <c r="AK41" s="213">
        <f>IF('Indicator Date hidden'!AL42="x","x",$AK$2-'Indicator Date hidden'!AL42)</f>
        <v>0</v>
      </c>
      <c r="AL41" s="213">
        <f>IF('Indicator Date hidden'!AM42="x","x",$AL$2-'Indicator Date hidden'!AM42)</f>
        <v>0</v>
      </c>
      <c r="AM41" s="213">
        <f>IF('Indicator Date hidden'!AN42="x","x",$AM$2-'Indicator Date hidden'!AN42)</f>
        <v>0</v>
      </c>
      <c r="AN41" s="213">
        <f>IF('Indicator Date hidden'!AO42="x","x",$AN$2-'Indicator Date hidden'!AO42)</f>
        <v>0</v>
      </c>
      <c r="AO41" s="213" t="str">
        <f>IF('Indicator Date hidden'!AP42="x","x",$AO$2-'Indicator Date hidden'!AP42)</f>
        <v>x</v>
      </c>
      <c r="AP41" s="213" t="str">
        <f>IF('Indicator Date hidden'!AQ42="x","x",$AP$2-'Indicator Date hidden'!AQ42)</f>
        <v>x</v>
      </c>
      <c r="AQ41" s="213">
        <f>IF('Indicator Date hidden'!AR42="x","x",$AQ$2-'Indicator Date hidden'!AR42)</f>
        <v>0</v>
      </c>
      <c r="AR41" s="213">
        <f>IF('Indicator Date hidden'!AS42="x","x",$AR$2-'Indicator Date hidden'!AS42)</f>
        <v>0</v>
      </c>
      <c r="AS41" s="213">
        <f>IF('Indicator Date hidden'!AT42="x","x",$AS$2-'Indicator Date hidden'!AT42)</f>
        <v>0</v>
      </c>
      <c r="AT41" s="213">
        <f>IF('Indicator Date hidden'!AU42="x","x",$AT$2-'Indicator Date hidden'!AU42)</f>
        <v>0</v>
      </c>
      <c r="AU41" s="213">
        <f>IF('Indicator Date hidden'!AV42="x","x",$AU$2-'Indicator Date hidden'!AV42)</f>
        <v>2</v>
      </c>
      <c r="AV41" s="213">
        <f>IF('Indicator Date hidden'!AW42="x","x",$AV$2-'Indicator Date hidden'!AW42)</f>
        <v>0</v>
      </c>
      <c r="AW41" s="213">
        <f>IF('Indicator Date hidden'!AX42="x","x",$AW$2-'Indicator Date hidden'!AX42)</f>
        <v>0</v>
      </c>
      <c r="AX41" s="213">
        <f>IF('Indicator Date hidden'!AY42="x","x",$AX$2-'Indicator Date hidden'!AY42)</f>
        <v>0</v>
      </c>
      <c r="AY41" s="213">
        <f>IF('Indicator Date hidden'!AZ42="x","x",$AY$2-'Indicator Date hidden'!AZ42)</f>
        <v>0</v>
      </c>
      <c r="AZ41" s="213">
        <f>IF('Indicator Date hidden'!BA42="x","x",$AZ$2-'Indicator Date hidden'!BA42)</f>
        <v>0</v>
      </c>
      <c r="BA41">
        <f t="shared" si="5"/>
        <v>5</v>
      </c>
      <c r="BB41" s="21">
        <f t="shared" si="6"/>
        <v>0.10416666666666667</v>
      </c>
      <c r="BC41">
        <f t="shared" si="7"/>
        <v>4</v>
      </c>
      <c r="BD41" s="21">
        <f t="shared" si="8"/>
        <v>0.3673998351780916</v>
      </c>
      <c r="BE41" s="283">
        <f t="shared" si="9"/>
        <v>0</v>
      </c>
    </row>
    <row r="42" spans="1:57" x14ac:dyDescent="0.25">
      <c r="A42" t="s">
        <v>7301</v>
      </c>
      <c r="B42" s="213">
        <f>IF('Indicator Date hidden'!C43="x","x",$B$2-'Indicator Date hidden'!C43)</f>
        <v>0</v>
      </c>
      <c r="C42" s="213">
        <f>IF('Indicator Date hidden'!D43="x","x",$C$2-'Indicator Date hidden'!D43)</f>
        <v>0</v>
      </c>
      <c r="D42" s="213">
        <f>IF('Indicator Date hidden'!E43="x","x",$D$2-'Indicator Date hidden'!E43)</f>
        <v>0</v>
      </c>
      <c r="E42" s="213">
        <f>IF('Indicator Date hidden'!F43="x","x",$E$2-'Indicator Date hidden'!F43)</f>
        <v>0</v>
      </c>
      <c r="F42" s="213">
        <f>IF('Indicator Date hidden'!G43="x","x",$F$2-'Indicator Date hidden'!G43)</f>
        <v>0</v>
      </c>
      <c r="G42" s="213">
        <f>IF('Indicator Date hidden'!H43="x","x",$G$2-'Indicator Date hidden'!H43)</f>
        <v>0</v>
      </c>
      <c r="H42" s="213">
        <f>IF('Indicator Date hidden'!I43="x","x",$H$2-'Indicator Date hidden'!I43)</f>
        <v>0</v>
      </c>
      <c r="I42" s="213">
        <f>IF('Indicator Date hidden'!J43="x","x",$I$2-'Indicator Date hidden'!J43)</f>
        <v>0</v>
      </c>
      <c r="J42" s="213">
        <f>IF('Indicator Date hidden'!K43="x","x",$J$2-'Indicator Date hidden'!K43)</f>
        <v>0</v>
      </c>
      <c r="K42" s="213">
        <f>IF('Indicator Date hidden'!L43="x","x",$K$2-'Indicator Date hidden'!L43)</f>
        <v>0</v>
      </c>
      <c r="L42" s="213">
        <f>IF('Indicator Date hidden'!M43="x","x",$L$2-'Indicator Date hidden'!M43)</f>
        <v>0</v>
      </c>
      <c r="M42" s="213">
        <f>IF('Indicator Date hidden'!N43="x","x",$M$2-'Indicator Date hidden'!N43)</f>
        <v>0</v>
      </c>
      <c r="N42" s="213">
        <f>IF('Indicator Date hidden'!O43="x","x",$N$2-'Indicator Date hidden'!O43)</f>
        <v>0</v>
      </c>
      <c r="O42" s="213">
        <f>IF('Indicator Date hidden'!P43="x","x",$O$2-'Indicator Date hidden'!P43)</f>
        <v>0</v>
      </c>
      <c r="P42" s="213">
        <f>IF('Indicator Date hidden'!Q43="x","x",$P$2-'Indicator Date hidden'!Q43)</f>
        <v>0</v>
      </c>
      <c r="Q42" s="213" t="str">
        <f>IF('Indicator Date hidden'!R43="x","x",$Q$2-'Indicator Date hidden'!R43)</f>
        <v>x</v>
      </c>
      <c r="R42" s="213">
        <f>IF('Indicator Date hidden'!S43="x","x",$R$2-'Indicator Date hidden'!S43)</f>
        <v>0</v>
      </c>
      <c r="S42" s="213">
        <f>IF('Indicator Date hidden'!T43="x","x",$S$2-'Indicator Date hidden'!T43)</f>
        <v>0</v>
      </c>
      <c r="T42" s="213">
        <f>IF('Indicator Date hidden'!U43="x","x",$T$2-'Indicator Date hidden'!U43)</f>
        <v>0</v>
      </c>
      <c r="U42" s="213">
        <f>IF('Indicator Date hidden'!V43="x","x",$U$2-'Indicator Date hidden'!V43)</f>
        <v>0</v>
      </c>
      <c r="V42" s="213">
        <f>IF('Indicator Date hidden'!W43="x","x",$V$2-'Indicator Date hidden'!W43)</f>
        <v>0</v>
      </c>
      <c r="W42" s="213">
        <f>IF('Indicator Date hidden'!X43="x","x",$W$2-'Indicator Date hidden'!X43)</f>
        <v>6</v>
      </c>
      <c r="X42" s="213">
        <f>IF('Indicator Date hidden'!Y43="x","x",$X$2-'Indicator Date hidden'!Y43)</f>
        <v>1</v>
      </c>
      <c r="Y42" s="213">
        <f>IF('Indicator Date hidden'!Z43="x","x",$Y$2-'Indicator Date hidden'!Z43)</f>
        <v>0</v>
      </c>
      <c r="Z42" s="213">
        <f>IF('Indicator Date hidden'!AA43="x","x",$Z$2-'Indicator Date hidden'!AA43)</f>
        <v>0</v>
      </c>
      <c r="AA42" s="213">
        <f>IF('Indicator Date hidden'!AB43="x","x",$AA$2-'Indicator Date hidden'!AB43)</f>
        <v>0</v>
      </c>
      <c r="AB42" s="213">
        <f>IF('Indicator Date hidden'!AC43="x","x",$AB$2-'Indicator Date hidden'!AC43)</f>
        <v>0</v>
      </c>
      <c r="AC42" s="213">
        <f>IF('Indicator Date hidden'!AD43="x","x",$AC$2-'Indicator Date hidden'!AD43)</f>
        <v>0</v>
      </c>
      <c r="AD42" s="213">
        <f>IF('Indicator Date hidden'!AE43="x","x",$AD$2-'Indicator Date hidden'!AE43)</f>
        <v>0</v>
      </c>
      <c r="AE42" s="213">
        <f>IF('Indicator Date hidden'!AF43="x","x",$AE$2-'Indicator Date hidden'!AF43)</f>
        <v>0</v>
      </c>
      <c r="AF42" s="213">
        <f>IF('Indicator Date hidden'!AG43="x","x",$AF$2-'Indicator Date hidden'!AG43)</f>
        <v>0</v>
      </c>
      <c r="AG42" s="213">
        <f>IF('Indicator Date hidden'!AH43="x","x",$AG$2-'Indicator Date hidden'!AH43)</f>
        <v>0</v>
      </c>
      <c r="AH42" s="213">
        <f>IF('Indicator Date hidden'!AI43="x","x",$AH$2-'Indicator Date hidden'!AI43)</f>
        <v>0</v>
      </c>
      <c r="AI42" s="213">
        <f>IF('Indicator Date hidden'!AJ43="x","x",$AI$2-'Indicator Date hidden'!AJ43)</f>
        <v>0</v>
      </c>
      <c r="AJ42" s="213" t="str">
        <f>IF('Indicator Date hidden'!AK43="x","x",$AJ$2-'Indicator Date hidden'!AK43)</f>
        <v>x</v>
      </c>
      <c r="AK42" s="213">
        <f>IF('Indicator Date hidden'!AL43="x","x",$AK$2-'Indicator Date hidden'!AL43)</f>
        <v>1</v>
      </c>
      <c r="AL42" s="213">
        <f>IF('Indicator Date hidden'!AM43="x","x",$AL$2-'Indicator Date hidden'!AM43)</f>
        <v>0</v>
      </c>
      <c r="AM42" s="213">
        <f>IF('Indicator Date hidden'!AN43="x","x",$AM$2-'Indicator Date hidden'!AN43)</f>
        <v>0</v>
      </c>
      <c r="AN42" s="213">
        <f>IF('Indicator Date hidden'!AO43="x","x",$AN$2-'Indicator Date hidden'!AO43)</f>
        <v>0</v>
      </c>
      <c r="AO42" s="213">
        <f>IF('Indicator Date hidden'!AP43="x","x",$AO$2-'Indicator Date hidden'!AP43)</f>
        <v>0</v>
      </c>
      <c r="AP42" s="213">
        <f>IF('Indicator Date hidden'!AQ43="x","x",$AP$2-'Indicator Date hidden'!AQ43)</f>
        <v>0</v>
      </c>
      <c r="AQ42" s="213">
        <f>IF('Indicator Date hidden'!AR43="x","x",$AQ$2-'Indicator Date hidden'!AR43)</f>
        <v>4</v>
      </c>
      <c r="AR42" s="213">
        <f>IF('Indicator Date hidden'!AS43="x","x",$AR$2-'Indicator Date hidden'!AS43)</f>
        <v>0</v>
      </c>
      <c r="AS42" s="213">
        <f>IF('Indicator Date hidden'!AT43="x","x",$AS$2-'Indicator Date hidden'!AT43)</f>
        <v>0</v>
      </c>
      <c r="AT42" s="213">
        <f>IF('Indicator Date hidden'!AU43="x","x",$AT$2-'Indicator Date hidden'!AU43)</f>
        <v>0</v>
      </c>
      <c r="AU42" s="213">
        <f>IF('Indicator Date hidden'!AV43="x","x",$AU$2-'Indicator Date hidden'!AV43)</f>
        <v>3</v>
      </c>
      <c r="AV42" s="213">
        <f>IF('Indicator Date hidden'!AW43="x","x",$AV$2-'Indicator Date hidden'!AW43)</f>
        <v>0</v>
      </c>
      <c r="AW42" s="213">
        <f>IF('Indicator Date hidden'!AX43="x","x",$AW$2-'Indicator Date hidden'!AX43)</f>
        <v>0</v>
      </c>
      <c r="AX42" s="213">
        <f>IF('Indicator Date hidden'!AY43="x","x",$AX$2-'Indicator Date hidden'!AY43)</f>
        <v>0</v>
      </c>
      <c r="AY42" s="213">
        <f>IF('Indicator Date hidden'!AZ43="x","x",$AY$2-'Indicator Date hidden'!AZ43)</f>
        <v>0</v>
      </c>
      <c r="AZ42" s="213">
        <f>IF('Indicator Date hidden'!BA43="x","x",$AZ$2-'Indicator Date hidden'!BA43)</f>
        <v>0</v>
      </c>
      <c r="BA42">
        <f t="shared" si="5"/>
        <v>15</v>
      </c>
      <c r="BB42" s="21">
        <f t="shared" si="6"/>
        <v>0.30612244897959184</v>
      </c>
      <c r="BC42">
        <f t="shared" si="7"/>
        <v>5</v>
      </c>
      <c r="BD42" s="21">
        <f t="shared" si="8"/>
        <v>1.0917890510281842</v>
      </c>
      <c r="BE42" s="283">
        <f t="shared" si="9"/>
        <v>0</v>
      </c>
    </row>
    <row r="43" spans="1:57" x14ac:dyDescent="0.25">
      <c r="A43" t="s">
        <v>7292</v>
      </c>
      <c r="B43" s="213">
        <f>IF('Indicator Date hidden'!C44="x","x",$B$2-'Indicator Date hidden'!C44)</f>
        <v>0</v>
      </c>
      <c r="C43" s="213">
        <f>IF('Indicator Date hidden'!D44="x","x",$C$2-'Indicator Date hidden'!D44)</f>
        <v>0</v>
      </c>
      <c r="D43" s="213">
        <f>IF('Indicator Date hidden'!E44="x","x",$D$2-'Indicator Date hidden'!E44)</f>
        <v>0</v>
      </c>
      <c r="E43" s="213">
        <f>IF('Indicator Date hidden'!F44="x","x",$E$2-'Indicator Date hidden'!F44)</f>
        <v>0</v>
      </c>
      <c r="F43" s="213">
        <f>IF('Indicator Date hidden'!G44="x","x",$F$2-'Indicator Date hidden'!G44)</f>
        <v>0</v>
      </c>
      <c r="G43" s="213">
        <f>IF('Indicator Date hidden'!H44="x","x",$G$2-'Indicator Date hidden'!H44)</f>
        <v>0</v>
      </c>
      <c r="H43" s="213">
        <f>IF('Indicator Date hidden'!I44="x","x",$H$2-'Indicator Date hidden'!I44)</f>
        <v>0</v>
      </c>
      <c r="I43" s="213">
        <f>IF('Indicator Date hidden'!J44="x","x",$I$2-'Indicator Date hidden'!J44)</f>
        <v>0</v>
      </c>
      <c r="J43" s="213">
        <f>IF('Indicator Date hidden'!K44="x","x",$J$2-'Indicator Date hidden'!K44)</f>
        <v>0</v>
      </c>
      <c r="K43" s="213">
        <f>IF('Indicator Date hidden'!L44="x","x",$K$2-'Indicator Date hidden'!L44)</f>
        <v>0</v>
      </c>
      <c r="L43" s="213">
        <f>IF('Indicator Date hidden'!M44="x","x",$L$2-'Indicator Date hidden'!M44)</f>
        <v>0</v>
      </c>
      <c r="M43" s="213">
        <f>IF('Indicator Date hidden'!N44="x","x",$M$2-'Indicator Date hidden'!N44)</f>
        <v>0</v>
      </c>
      <c r="N43" s="213">
        <f>IF('Indicator Date hidden'!O44="x","x",$N$2-'Indicator Date hidden'!O44)</f>
        <v>0</v>
      </c>
      <c r="O43" s="213">
        <f>IF('Indicator Date hidden'!P44="x","x",$O$2-'Indicator Date hidden'!P44)</f>
        <v>0</v>
      </c>
      <c r="P43" s="213">
        <f>IF('Indicator Date hidden'!Q44="x","x",$P$2-'Indicator Date hidden'!Q44)</f>
        <v>0</v>
      </c>
      <c r="Q43" s="213">
        <f>IF('Indicator Date hidden'!R44="x","x",$Q$2-'Indicator Date hidden'!R44)</f>
        <v>2</v>
      </c>
      <c r="R43" s="213">
        <f>IF('Indicator Date hidden'!S44="x","x",$R$2-'Indicator Date hidden'!S44)</f>
        <v>0</v>
      </c>
      <c r="S43" s="213">
        <f>IF('Indicator Date hidden'!T44="x","x",$S$2-'Indicator Date hidden'!T44)</f>
        <v>0</v>
      </c>
      <c r="T43" s="213">
        <f>IF('Indicator Date hidden'!U44="x","x",$T$2-'Indicator Date hidden'!U44)</f>
        <v>0</v>
      </c>
      <c r="U43" s="213">
        <f>IF('Indicator Date hidden'!V44="x","x",$U$2-'Indicator Date hidden'!V44)</f>
        <v>0</v>
      </c>
      <c r="V43" s="213">
        <f>IF('Indicator Date hidden'!W44="x","x",$V$2-'Indicator Date hidden'!W44)</f>
        <v>0</v>
      </c>
      <c r="W43" s="213">
        <f>IF('Indicator Date hidden'!X44="x","x",$W$2-'Indicator Date hidden'!X44)</f>
        <v>2</v>
      </c>
      <c r="X43" s="213">
        <f>IF('Indicator Date hidden'!Y44="x","x",$X$2-'Indicator Date hidden'!Y44)</f>
        <v>4</v>
      </c>
      <c r="Y43" s="213">
        <f>IF('Indicator Date hidden'!Z44="x","x",$Y$2-'Indicator Date hidden'!Z44)</f>
        <v>0</v>
      </c>
      <c r="Z43" s="213">
        <f>IF('Indicator Date hidden'!AA44="x","x",$Z$2-'Indicator Date hidden'!AA44)</f>
        <v>0</v>
      </c>
      <c r="AA43" s="213">
        <f>IF('Indicator Date hidden'!AB44="x","x",$AA$2-'Indicator Date hidden'!AB44)</f>
        <v>0</v>
      </c>
      <c r="AB43" s="213">
        <f>IF('Indicator Date hidden'!AC44="x","x",$AB$2-'Indicator Date hidden'!AC44)</f>
        <v>0</v>
      </c>
      <c r="AC43" s="213">
        <f>IF('Indicator Date hidden'!AD44="x","x",$AC$2-'Indicator Date hidden'!AD44)</f>
        <v>0</v>
      </c>
      <c r="AD43" s="213">
        <f>IF('Indicator Date hidden'!AE44="x","x",$AD$2-'Indicator Date hidden'!AE44)</f>
        <v>0</v>
      </c>
      <c r="AE43" s="213">
        <f>IF('Indicator Date hidden'!AF44="x","x",$AE$2-'Indicator Date hidden'!AF44)</f>
        <v>0</v>
      </c>
      <c r="AF43" s="213">
        <f>IF('Indicator Date hidden'!AG44="x","x",$AF$2-'Indicator Date hidden'!AG44)</f>
        <v>5</v>
      </c>
      <c r="AG43" s="213">
        <f>IF('Indicator Date hidden'!AH44="x","x",$AG$2-'Indicator Date hidden'!AH44)</f>
        <v>0</v>
      </c>
      <c r="AH43" s="213">
        <f>IF('Indicator Date hidden'!AI44="x","x",$AH$2-'Indicator Date hidden'!AI44)</f>
        <v>0</v>
      </c>
      <c r="AI43" s="213">
        <f>IF('Indicator Date hidden'!AJ44="x","x",$AI$2-'Indicator Date hidden'!AJ44)</f>
        <v>0</v>
      </c>
      <c r="AJ43" s="213">
        <f>IF('Indicator Date hidden'!AK44="x","x",$AJ$2-'Indicator Date hidden'!AK44)</f>
        <v>1</v>
      </c>
      <c r="AK43" s="213">
        <f>IF('Indicator Date hidden'!AL44="x","x",$AK$2-'Indicator Date hidden'!AL44)</f>
        <v>1</v>
      </c>
      <c r="AL43" s="213">
        <f>IF('Indicator Date hidden'!AM44="x","x",$AL$2-'Indicator Date hidden'!AM44)</f>
        <v>0</v>
      </c>
      <c r="AM43" s="213">
        <f>IF('Indicator Date hidden'!AN44="x","x",$AM$2-'Indicator Date hidden'!AN44)</f>
        <v>0</v>
      </c>
      <c r="AN43" s="213">
        <f>IF('Indicator Date hidden'!AO44="x","x",$AN$2-'Indicator Date hidden'!AO44)</f>
        <v>0</v>
      </c>
      <c r="AO43" s="213">
        <f>IF('Indicator Date hidden'!AP44="x","x",$AO$2-'Indicator Date hidden'!AP44)</f>
        <v>0</v>
      </c>
      <c r="AP43" s="213">
        <f>IF('Indicator Date hidden'!AQ44="x","x",$AP$2-'Indicator Date hidden'!AQ44)</f>
        <v>0</v>
      </c>
      <c r="AQ43" s="213">
        <f>IF('Indicator Date hidden'!AR44="x","x",$AQ$2-'Indicator Date hidden'!AR44)</f>
        <v>0</v>
      </c>
      <c r="AR43" s="213">
        <f>IF('Indicator Date hidden'!AS44="x","x",$AR$2-'Indicator Date hidden'!AS44)</f>
        <v>0</v>
      </c>
      <c r="AS43" s="213">
        <f>IF('Indicator Date hidden'!AT44="x","x",$AS$2-'Indicator Date hidden'!AT44)</f>
        <v>0</v>
      </c>
      <c r="AT43" s="213">
        <f>IF('Indicator Date hidden'!AU44="x","x",$AT$2-'Indicator Date hidden'!AU44)</f>
        <v>0</v>
      </c>
      <c r="AU43" s="213">
        <f>IF('Indicator Date hidden'!AV44="x","x",$AU$2-'Indicator Date hidden'!AV44)</f>
        <v>2</v>
      </c>
      <c r="AV43" s="213">
        <f>IF('Indicator Date hidden'!AW44="x","x",$AV$2-'Indicator Date hidden'!AW44)</f>
        <v>0</v>
      </c>
      <c r="AW43" s="213">
        <f>IF('Indicator Date hidden'!AX44="x","x",$AW$2-'Indicator Date hidden'!AX44)</f>
        <v>0</v>
      </c>
      <c r="AX43" s="213">
        <f>IF('Indicator Date hidden'!AY44="x","x",$AX$2-'Indicator Date hidden'!AY44)</f>
        <v>0</v>
      </c>
      <c r="AY43" s="213">
        <f>IF('Indicator Date hidden'!AZ44="x","x",$AY$2-'Indicator Date hidden'!AZ44)</f>
        <v>0</v>
      </c>
      <c r="AZ43" s="213">
        <f>IF('Indicator Date hidden'!BA44="x","x",$AZ$2-'Indicator Date hidden'!BA44)</f>
        <v>0</v>
      </c>
      <c r="BA43">
        <f t="shared" si="5"/>
        <v>17</v>
      </c>
      <c r="BB43" s="21">
        <f t="shared" si="6"/>
        <v>0.33333333333333331</v>
      </c>
      <c r="BC43">
        <f t="shared" si="7"/>
        <v>7</v>
      </c>
      <c r="BD43" s="21">
        <f t="shared" si="8"/>
        <v>0.98352440815564335</v>
      </c>
      <c r="BE43" s="283">
        <f t="shared" si="9"/>
        <v>0</v>
      </c>
    </row>
    <row r="44" spans="1:57" x14ac:dyDescent="0.25">
      <c r="A44" t="s">
        <v>7357</v>
      </c>
      <c r="B44" s="213">
        <f>IF('Indicator Date hidden'!C45="x","x",$B$2-'Indicator Date hidden'!C45)</f>
        <v>0</v>
      </c>
      <c r="C44" s="213">
        <f>IF('Indicator Date hidden'!D45="x","x",$C$2-'Indicator Date hidden'!D45)</f>
        <v>0</v>
      </c>
      <c r="D44" s="213">
        <f>IF('Indicator Date hidden'!E45="x","x",$D$2-'Indicator Date hidden'!E45)</f>
        <v>0</v>
      </c>
      <c r="E44" s="213">
        <f>IF('Indicator Date hidden'!F45="x","x",$E$2-'Indicator Date hidden'!F45)</f>
        <v>0</v>
      </c>
      <c r="F44" s="213">
        <f>IF('Indicator Date hidden'!G45="x","x",$F$2-'Indicator Date hidden'!G45)</f>
        <v>0</v>
      </c>
      <c r="G44" s="213">
        <f>IF('Indicator Date hidden'!H45="x","x",$G$2-'Indicator Date hidden'!H45)</f>
        <v>0</v>
      </c>
      <c r="H44" s="213">
        <f>IF('Indicator Date hidden'!I45="x","x",$H$2-'Indicator Date hidden'!I45)</f>
        <v>0</v>
      </c>
      <c r="I44" s="213">
        <f>IF('Indicator Date hidden'!J45="x","x",$I$2-'Indicator Date hidden'!J45)</f>
        <v>0</v>
      </c>
      <c r="J44" s="213">
        <f>IF('Indicator Date hidden'!K45="x","x",$J$2-'Indicator Date hidden'!K45)</f>
        <v>0</v>
      </c>
      <c r="K44" s="213">
        <f>IF('Indicator Date hidden'!L45="x","x",$K$2-'Indicator Date hidden'!L45)</f>
        <v>0</v>
      </c>
      <c r="L44" s="213">
        <f>IF('Indicator Date hidden'!M45="x","x",$L$2-'Indicator Date hidden'!M45)</f>
        <v>0</v>
      </c>
      <c r="M44" s="213">
        <f>IF('Indicator Date hidden'!N45="x","x",$M$2-'Indicator Date hidden'!N45)</f>
        <v>0</v>
      </c>
      <c r="N44" s="213">
        <f>IF('Indicator Date hidden'!O45="x","x",$N$2-'Indicator Date hidden'!O45)</f>
        <v>0</v>
      </c>
      <c r="O44" s="213">
        <f>IF('Indicator Date hidden'!P45="x","x",$O$2-'Indicator Date hidden'!P45)</f>
        <v>0</v>
      </c>
      <c r="P44" s="213">
        <f>IF('Indicator Date hidden'!Q45="x","x",$P$2-'Indicator Date hidden'!Q45)</f>
        <v>0</v>
      </c>
      <c r="Q44" s="213" t="str">
        <f>IF('Indicator Date hidden'!R45="x","x",$Q$2-'Indicator Date hidden'!R45)</f>
        <v>x</v>
      </c>
      <c r="R44" s="213">
        <f>IF('Indicator Date hidden'!S45="x","x",$R$2-'Indicator Date hidden'!S45)</f>
        <v>0</v>
      </c>
      <c r="S44" s="213">
        <f>IF('Indicator Date hidden'!T45="x","x",$S$2-'Indicator Date hidden'!T45)</f>
        <v>0</v>
      </c>
      <c r="T44" s="213">
        <f>IF('Indicator Date hidden'!U45="x","x",$T$2-'Indicator Date hidden'!U45)</f>
        <v>0</v>
      </c>
      <c r="U44" s="213" t="str">
        <f>IF('Indicator Date hidden'!V45="x","x",$U$2-'Indicator Date hidden'!V45)</f>
        <v>x</v>
      </c>
      <c r="V44" s="213">
        <f>IF('Indicator Date hidden'!W45="x","x",$V$2-'Indicator Date hidden'!W45)</f>
        <v>0</v>
      </c>
      <c r="W44" s="213" t="str">
        <f>IF('Indicator Date hidden'!X45="x","x",$W$2-'Indicator Date hidden'!X45)</f>
        <v>x</v>
      </c>
      <c r="X44" s="213">
        <f>IF('Indicator Date hidden'!Y45="x","x",$X$2-'Indicator Date hidden'!Y45)</f>
        <v>2</v>
      </c>
      <c r="Y44" s="213">
        <f>IF('Indicator Date hidden'!Z45="x","x",$Y$2-'Indicator Date hidden'!Z45)</f>
        <v>0</v>
      </c>
      <c r="Z44" s="213">
        <f>IF('Indicator Date hidden'!AA45="x","x",$Z$2-'Indicator Date hidden'!AA45)</f>
        <v>0</v>
      </c>
      <c r="AA44" s="213" t="str">
        <f>IF('Indicator Date hidden'!AB45="x","x",$AA$2-'Indicator Date hidden'!AB45)</f>
        <v>x</v>
      </c>
      <c r="AB44" s="213">
        <f>IF('Indicator Date hidden'!AC45="x","x",$AB$2-'Indicator Date hidden'!AC45)</f>
        <v>0</v>
      </c>
      <c r="AC44" s="213">
        <f>IF('Indicator Date hidden'!AD45="x","x",$AC$2-'Indicator Date hidden'!AD45)</f>
        <v>0</v>
      </c>
      <c r="AD44" s="213" t="str">
        <f>IF('Indicator Date hidden'!AE45="x","x",$AD$2-'Indicator Date hidden'!AE45)</f>
        <v>x</v>
      </c>
      <c r="AE44" s="213">
        <f>IF('Indicator Date hidden'!AF45="x","x",$AE$2-'Indicator Date hidden'!AF45)</f>
        <v>0</v>
      </c>
      <c r="AF44" s="213">
        <f>IF('Indicator Date hidden'!AG45="x","x",$AF$2-'Indicator Date hidden'!AG45)</f>
        <v>2</v>
      </c>
      <c r="AG44" s="213">
        <f>IF('Indicator Date hidden'!AH45="x","x",$AG$2-'Indicator Date hidden'!AH45)</f>
        <v>0</v>
      </c>
      <c r="AH44" s="213">
        <f>IF('Indicator Date hidden'!AI45="x","x",$AH$2-'Indicator Date hidden'!AI45)</f>
        <v>0</v>
      </c>
      <c r="AI44" s="213">
        <f>IF('Indicator Date hidden'!AJ45="x","x",$AI$2-'Indicator Date hidden'!AJ45)</f>
        <v>0</v>
      </c>
      <c r="AJ44" s="213" t="str">
        <f>IF('Indicator Date hidden'!AK45="x","x",$AJ$2-'Indicator Date hidden'!AK45)</f>
        <v>x</v>
      </c>
      <c r="AK44" s="213">
        <f>IF('Indicator Date hidden'!AL45="x","x",$AK$2-'Indicator Date hidden'!AL45)</f>
        <v>1</v>
      </c>
      <c r="AL44" s="213">
        <f>IF('Indicator Date hidden'!AM45="x","x",$AL$2-'Indicator Date hidden'!AM45)</f>
        <v>0</v>
      </c>
      <c r="AM44" s="213">
        <f>IF('Indicator Date hidden'!AN45="x","x",$AM$2-'Indicator Date hidden'!AN45)</f>
        <v>0</v>
      </c>
      <c r="AN44" s="213">
        <f>IF('Indicator Date hidden'!AO45="x","x",$AN$2-'Indicator Date hidden'!AO45)</f>
        <v>0</v>
      </c>
      <c r="AO44" s="213">
        <f>IF('Indicator Date hidden'!AP45="x","x",$AO$2-'Indicator Date hidden'!AP45)</f>
        <v>0</v>
      </c>
      <c r="AP44" s="213">
        <f>IF('Indicator Date hidden'!AQ45="x","x",$AP$2-'Indicator Date hidden'!AQ45)</f>
        <v>0</v>
      </c>
      <c r="AQ44" s="213">
        <f>IF('Indicator Date hidden'!AR45="x","x",$AQ$2-'Indicator Date hidden'!AR45)</f>
        <v>0</v>
      </c>
      <c r="AR44" s="213">
        <f>IF('Indicator Date hidden'!AS45="x","x",$AR$2-'Indicator Date hidden'!AS45)</f>
        <v>0</v>
      </c>
      <c r="AS44" s="213">
        <f>IF('Indicator Date hidden'!AT45="x","x",$AS$2-'Indicator Date hidden'!AT45)</f>
        <v>0</v>
      </c>
      <c r="AT44" s="213">
        <f>IF('Indicator Date hidden'!AU45="x","x",$AT$2-'Indicator Date hidden'!AU45)</f>
        <v>0</v>
      </c>
      <c r="AU44" s="213">
        <f>IF('Indicator Date hidden'!AV45="x","x",$AU$2-'Indicator Date hidden'!AV45)</f>
        <v>3</v>
      </c>
      <c r="AV44" s="213">
        <f>IF('Indicator Date hidden'!AW45="x","x",$AV$2-'Indicator Date hidden'!AW45)</f>
        <v>0</v>
      </c>
      <c r="AW44" s="213">
        <f>IF('Indicator Date hidden'!AX45="x","x",$AW$2-'Indicator Date hidden'!AX45)</f>
        <v>0</v>
      </c>
      <c r="AX44" s="213">
        <f>IF('Indicator Date hidden'!AY45="x","x",$AX$2-'Indicator Date hidden'!AY45)</f>
        <v>0</v>
      </c>
      <c r="AY44" s="213">
        <f>IF('Indicator Date hidden'!AZ45="x","x",$AY$2-'Indicator Date hidden'!AZ45)</f>
        <v>0</v>
      </c>
      <c r="AZ44" s="213">
        <f>IF('Indicator Date hidden'!BA45="x","x",$AZ$2-'Indicator Date hidden'!BA45)</f>
        <v>0</v>
      </c>
      <c r="BA44">
        <f t="shared" si="5"/>
        <v>8</v>
      </c>
      <c r="BB44" s="21">
        <f t="shared" si="6"/>
        <v>0.17777777777777778</v>
      </c>
      <c r="BC44">
        <f t="shared" si="7"/>
        <v>4</v>
      </c>
      <c r="BD44" s="21">
        <f t="shared" si="8"/>
        <v>0.60695556816656282</v>
      </c>
      <c r="BE44" s="283">
        <f t="shared" si="9"/>
        <v>0</v>
      </c>
    </row>
    <row r="45" spans="1:57" x14ac:dyDescent="0.25">
      <c r="A45" t="s">
        <v>7303</v>
      </c>
      <c r="B45" s="213">
        <f>IF('Indicator Date hidden'!C46="x","x",$B$2-'Indicator Date hidden'!C46)</f>
        <v>0</v>
      </c>
      <c r="C45" s="213">
        <f>IF('Indicator Date hidden'!D46="x","x",$C$2-'Indicator Date hidden'!D46)</f>
        <v>0</v>
      </c>
      <c r="D45" s="213">
        <f>IF('Indicator Date hidden'!E46="x","x",$D$2-'Indicator Date hidden'!E46)</f>
        <v>0</v>
      </c>
      <c r="E45" s="213">
        <f>IF('Indicator Date hidden'!F46="x","x",$E$2-'Indicator Date hidden'!F46)</f>
        <v>0</v>
      </c>
      <c r="F45" s="213">
        <f>IF('Indicator Date hidden'!G46="x","x",$F$2-'Indicator Date hidden'!G46)</f>
        <v>0</v>
      </c>
      <c r="G45" s="213">
        <f>IF('Indicator Date hidden'!H46="x","x",$G$2-'Indicator Date hidden'!H46)</f>
        <v>0</v>
      </c>
      <c r="H45" s="213">
        <f>IF('Indicator Date hidden'!I46="x","x",$H$2-'Indicator Date hidden'!I46)</f>
        <v>0</v>
      </c>
      <c r="I45" s="213">
        <f>IF('Indicator Date hidden'!J46="x","x",$I$2-'Indicator Date hidden'!J46)</f>
        <v>0</v>
      </c>
      <c r="J45" s="213">
        <f>IF('Indicator Date hidden'!K46="x","x",$J$2-'Indicator Date hidden'!K46)</f>
        <v>0</v>
      </c>
      <c r="K45" s="213">
        <f>IF('Indicator Date hidden'!L46="x","x",$K$2-'Indicator Date hidden'!L46)</f>
        <v>0</v>
      </c>
      <c r="L45" s="213">
        <f>IF('Indicator Date hidden'!M46="x","x",$L$2-'Indicator Date hidden'!M46)</f>
        <v>0</v>
      </c>
      <c r="M45" s="213">
        <f>IF('Indicator Date hidden'!N46="x","x",$M$2-'Indicator Date hidden'!N46)</f>
        <v>0</v>
      </c>
      <c r="N45" s="213">
        <f>IF('Indicator Date hidden'!O46="x","x",$N$2-'Indicator Date hidden'!O46)</f>
        <v>0</v>
      </c>
      <c r="O45" s="213">
        <f>IF('Indicator Date hidden'!P46="x","x",$O$2-'Indicator Date hidden'!P46)</f>
        <v>0</v>
      </c>
      <c r="P45" s="213">
        <f>IF('Indicator Date hidden'!Q46="x","x",$P$2-'Indicator Date hidden'!Q46)</f>
        <v>0</v>
      </c>
      <c r="Q45" s="213" t="str">
        <f>IF('Indicator Date hidden'!R46="x","x",$Q$2-'Indicator Date hidden'!R46)</f>
        <v>x</v>
      </c>
      <c r="R45" s="213">
        <f>IF('Indicator Date hidden'!S46="x","x",$R$2-'Indicator Date hidden'!S46)</f>
        <v>0</v>
      </c>
      <c r="S45" s="213">
        <f>IF('Indicator Date hidden'!T46="x","x",$S$2-'Indicator Date hidden'!T46)</f>
        <v>0</v>
      </c>
      <c r="T45" s="213">
        <f>IF('Indicator Date hidden'!U46="x","x",$T$2-'Indicator Date hidden'!U46)</f>
        <v>0</v>
      </c>
      <c r="U45" s="213" t="str">
        <f>IF('Indicator Date hidden'!V46="x","x",$U$2-'Indicator Date hidden'!V46)</f>
        <v>x</v>
      </c>
      <c r="V45" s="213">
        <f>IF('Indicator Date hidden'!W46="x","x",$V$2-'Indicator Date hidden'!W46)</f>
        <v>0</v>
      </c>
      <c r="W45" s="213" t="str">
        <f>IF('Indicator Date hidden'!X46="x","x",$W$2-'Indicator Date hidden'!X46)</f>
        <v>x</v>
      </c>
      <c r="X45" s="213">
        <f>IF('Indicator Date hidden'!Y46="x","x",$X$2-'Indicator Date hidden'!Y46)</f>
        <v>4</v>
      </c>
      <c r="Y45" s="213">
        <f>IF('Indicator Date hidden'!Z46="x","x",$Y$2-'Indicator Date hidden'!Z46)</f>
        <v>0</v>
      </c>
      <c r="Z45" s="213">
        <f>IF('Indicator Date hidden'!AA46="x","x",$Z$2-'Indicator Date hidden'!AA46)</f>
        <v>0</v>
      </c>
      <c r="AA45" s="213">
        <f>IF('Indicator Date hidden'!AB46="x","x",$AA$2-'Indicator Date hidden'!AB46)</f>
        <v>0</v>
      </c>
      <c r="AB45" s="213">
        <f>IF('Indicator Date hidden'!AC46="x","x",$AB$2-'Indicator Date hidden'!AC46)</f>
        <v>0</v>
      </c>
      <c r="AC45" s="213">
        <f>IF('Indicator Date hidden'!AD46="x","x",$AC$2-'Indicator Date hidden'!AD46)</f>
        <v>0</v>
      </c>
      <c r="AD45" s="213" t="str">
        <f>IF('Indicator Date hidden'!AE46="x","x",$AD$2-'Indicator Date hidden'!AE46)</f>
        <v>x</v>
      </c>
      <c r="AE45" s="213">
        <f>IF('Indicator Date hidden'!AF46="x","x",$AE$2-'Indicator Date hidden'!AF46)</f>
        <v>0</v>
      </c>
      <c r="AF45" s="213" t="str">
        <f>IF('Indicator Date hidden'!AG46="x","x",$AF$2-'Indicator Date hidden'!AG46)</f>
        <v>x</v>
      </c>
      <c r="AG45" s="213">
        <f>IF('Indicator Date hidden'!AH46="x","x",$AG$2-'Indicator Date hidden'!AH46)</f>
        <v>0</v>
      </c>
      <c r="AH45" s="213">
        <f>IF('Indicator Date hidden'!AI46="x","x",$AH$2-'Indicator Date hidden'!AI46)</f>
        <v>0</v>
      </c>
      <c r="AI45" s="213">
        <f>IF('Indicator Date hidden'!AJ46="x","x",$AI$2-'Indicator Date hidden'!AJ46)</f>
        <v>0</v>
      </c>
      <c r="AJ45" s="213" t="str">
        <f>IF('Indicator Date hidden'!AK46="x","x",$AJ$2-'Indicator Date hidden'!AK46)</f>
        <v>x</v>
      </c>
      <c r="AK45" s="213">
        <f>IF('Indicator Date hidden'!AL46="x","x",$AK$2-'Indicator Date hidden'!AL46)</f>
        <v>1</v>
      </c>
      <c r="AL45" s="213">
        <f>IF('Indicator Date hidden'!AM46="x","x",$AL$2-'Indicator Date hidden'!AM46)</f>
        <v>0</v>
      </c>
      <c r="AM45" s="213">
        <f>IF('Indicator Date hidden'!AN46="x","x",$AM$2-'Indicator Date hidden'!AN46)</f>
        <v>0</v>
      </c>
      <c r="AN45" s="213">
        <f>IF('Indicator Date hidden'!AO46="x","x",$AN$2-'Indicator Date hidden'!AO46)</f>
        <v>0</v>
      </c>
      <c r="AO45" s="213" t="str">
        <f>IF('Indicator Date hidden'!AP46="x","x",$AO$2-'Indicator Date hidden'!AP46)</f>
        <v>x</v>
      </c>
      <c r="AP45" s="213" t="str">
        <f>IF('Indicator Date hidden'!AQ46="x","x",$AP$2-'Indicator Date hidden'!AQ46)</f>
        <v>x</v>
      </c>
      <c r="AQ45" s="213">
        <f>IF('Indicator Date hidden'!AR46="x","x",$AQ$2-'Indicator Date hidden'!AR46)</f>
        <v>4</v>
      </c>
      <c r="AR45" s="213">
        <f>IF('Indicator Date hidden'!AS46="x","x",$AR$2-'Indicator Date hidden'!AS46)</f>
        <v>0</v>
      </c>
      <c r="AS45" s="213">
        <f>IF('Indicator Date hidden'!AT46="x","x",$AS$2-'Indicator Date hidden'!AT46)</f>
        <v>0</v>
      </c>
      <c r="AT45" s="213">
        <f>IF('Indicator Date hidden'!AU46="x","x",$AT$2-'Indicator Date hidden'!AU46)</f>
        <v>0</v>
      </c>
      <c r="AU45" s="213">
        <f>IF('Indicator Date hidden'!AV46="x","x",$AU$2-'Indicator Date hidden'!AV46)</f>
        <v>2</v>
      </c>
      <c r="AV45" s="213">
        <f>IF('Indicator Date hidden'!AW46="x","x",$AV$2-'Indicator Date hidden'!AW46)</f>
        <v>0</v>
      </c>
      <c r="AW45" s="213">
        <f>IF('Indicator Date hidden'!AX46="x","x",$AW$2-'Indicator Date hidden'!AX46)</f>
        <v>0</v>
      </c>
      <c r="AX45" s="213">
        <f>IF('Indicator Date hidden'!AY46="x","x",$AX$2-'Indicator Date hidden'!AY46)</f>
        <v>0</v>
      </c>
      <c r="AY45" s="213">
        <f>IF('Indicator Date hidden'!AZ46="x","x",$AY$2-'Indicator Date hidden'!AZ46)</f>
        <v>0</v>
      </c>
      <c r="AZ45" s="213">
        <f>IF('Indicator Date hidden'!BA46="x","x",$AZ$2-'Indicator Date hidden'!BA46)</f>
        <v>0</v>
      </c>
      <c r="BA45">
        <f t="shared" si="5"/>
        <v>11</v>
      </c>
      <c r="BB45" s="21">
        <f t="shared" si="6"/>
        <v>0.2558139534883721</v>
      </c>
      <c r="BC45">
        <f t="shared" si="7"/>
        <v>4</v>
      </c>
      <c r="BD45" s="21">
        <f t="shared" si="8"/>
        <v>0.89164137268282861</v>
      </c>
      <c r="BE45" s="283">
        <f t="shared" si="9"/>
        <v>0</v>
      </c>
    </row>
    <row r="46" spans="1:57" x14ac:dyDescent="0.25">
      <c r="A46" t="s">
        <v>7305</v>
      </c>
      <c r="B46" s="213">
        <f>IF('Indicator Date hidden'!C47="x","x",$B$2-'Indicator Date hidden'!C47)</f>
        <v>0</v>
      </c>
      <c r="C46" s="213">
        <f>IF('Indicator Date hidden'!D47="x","x",$C$2-'Indicator Date hidden'!D47)</f>
        <v>0</v>
      </c>
      <c r="D46" s="213">
        <f>IF('Indicator Date hidden'!E47="x","x",$D$2-'Indicator Date hidden'!E47)</f>
        <v>0</v>
      </c>
      <c r="E46" s="213">
        <f>IF('Indicator Date hidden'!F47="x","x",$E$2-'Indicator Date hidden'!F47)</f>
        <v>0</v>
      </c>
      <c r="F46" s="213">
        <f>IF('Indicator Date hidden'!G47="x","x",$F$2-'Indicator Date hidden'!G47)</f>
        <v>0</v>
      </c>
      <c r="G46" s="213">
        <f>IF('Indicator Date hidden'!H47="x","x",$G$2-'Indicator Date hidden'!H47)</f>
        <v>0</v>
      </c>
      <c r="H46" s="213">
        <f>IF('Indicator Date hidden'!I47="x","x",$H$2-'Indicator Date hidden'!I47)</f>
        <v>0</v>
      </c>
      <c r="I46" s="213">
        <f>IF('Indicator Date hidden'!J47="x","x",$I$2-'Indicator Date hidden'!J47)</f>
        <v>0</v>
      </c>
      <c r="J46" s="213">
        <f>IF('Indicator Date hidden'!K47="x","x",$J$2-'Indicator Date hidden'!K47)</f>
        <v>0</v>
      </c>
      <c r="K46" s="213">
        <f>IF('Indicator Date hidden'!L47="x","x",$K$2-'Indicator Date hidden'!L47)</f>
        <v>0</v>
      </c>
      <c r="L46" s="213">
        <f>IF('Indicator Date hidden'!M47="x","x",$L$2-'Indicator Date hidden'!M47)</f>
        <v>0</v>
      </c>
      <c r="M46" s="213">
        <f>IF('Indicator Date hidden'!N47="x","x",$M$2-'Indicator Date hidden'!N47)</f>
        <v>0</v>
      </c>
      <c r="N46" s="213">
        <f>IF('Indicator Date hidden'!O47="x","x",$N$2-'Indicator Date hidden'!O47)</f>
        <v>0</v>
      </c>
      <c r="O46" s="213">
        <f>IF('Indicator Date hidden'!P47="x","x",$O$2-'Indicator Date hidden'!P47)</f>
        <v>0</v>
      </c>
      <c r="P46" s="213">
        <f>IF('Indicator Date hidden'!Q47="x","x",$P$2-'Indicator Date hidden'!Q47)</f>
        <v>0</v>
      </c>
      <c r="Q46" s="213" t="str">
        <f>IF('Indicator Date hidden'!R47="x","x",$Q$2-'Indicator Date hidden'!R47)</f>
        <v>x</v>
      </c>
      <c r="R46" s="213">
        <f>IF('Indicator Date hidden'!S47="x","x",$R$2-'Indicator Date hidden'!S47)</f>
        <v>0</v>
      </c>
      <c r="S46" s="213">
        <f>IF('Indicator Date hidden'!T47="x","x",$S$2-'Indicator Date hidden'!T47)</f>
        <v>0</v>
      </c>
      <c r="T46" s="213">
        <f>IF('Indicator Date hidden'!U47="x","x",$T$2-'Indicator Date hidden'!U47)</f>
        <v>0</v>
      </c>
      <c r="U46" s="213" t="str">
        <f>IF('Indicator Date hidden'!V47="x","x",$U$2-'Indicator Date hidden'!V47)</f>
        <v>x</v>
      </c>
      <c r="V46" s="213">
        <f>IF('Indicator Date hidden'!W47="x","x",$V$2-'Indicator Date hidden'!W47)</f>
        <v>0</v>
      </c>
      <c r="W46" s="213" t="str">
        <f>IF('Indicator Date hidden'!X47="x","x",$W$2-'Indicator Date hidden'!X47)</f>
        <v>x</v>
      </c>
      <c r="X46" s="213">
        <f>IF('Indicator Date hidden'!Y47="x","x",$X$2-'Indicator Date hidden'!Y47)</f>
        <v>2</v>
      </c>
      <c r="Y46" s="213">
        <f>IF('Indicator Date hidden'!Z47="x","x",$Y$2-'Indicator Date hidden'!Z47)</f>
        <v>0</v>
      </c>
      <c r="Z46" s="213">
        <f>IF('Indicator Date hidden'!AA47="x","x",$Z$2-'Indicator Date hidden'!AA47)</f>
        <v>0</v>
      </c>
      <c r="AA46" s="213">
        <f>IF('Indicator Date hidden'!AB47="x","x",$AA$2-'Indicator Date hidden'!AB47)</f>
        <v>1</v>
      </c>
      <c r="AB46" s="213">
        <f>IF('Indicator Date hidden'!AC47="x","x",$AB$2-'Indicator Date hidden'!AC47)</f>
        <v>0</v>
      </c>
      <c r="AC46" s="213">
        <f>IF('Indicator Date hidden'!AD47="x","x",$AC$2-'Indicator Date hidden'!AD47)</f>
        <v>0</v>
      </c>
      <c r="AD46" s="213" t="str">
        <f>IF('Indicator Date hidden'!AE47="x","x",$AD$2-'Indicator Date hidden'!AE47)</f>
        <v>x</v>
      </c>
      <c r="AE46" s="213">
        <f>IF('Indicator Date hidden'!AF47="x","x",$AE$2-'Indicator Date hidden'!AF47)</f>
        <v>0</v>
      </c>
      <c r="AF46" s="213">
        <f>IF('Indicator Date hidden'!AG47="x","x",$AF$2-'Indicator Date hidden'!AG47)</f>
        <v>1</v>
      </c>
      <c r="AG46" s="213">
        <f>IF('Indicator Date hidden'!AH47="x","x",$AG$2-'Indicator Date hidden'!AH47)</f>
        <v>0</v>
      </c>
      <c r="AH46" s="213">
        <f>IF('Indicator Date hidden'!AI47="x","x",$AH$2-'Indicator Date hidden'!AI47)</f>
        <v>0</v>
      </c>
      <c r="AI46" s="213">
        <f>IF('Indicator Date hidden'!AJ47="x","x",$AI$2-'Indicator Date hidden'!AJ47)</f>
        <v>0</v>
      </c>
      <c r="AJ46" s="213">
        <f>IF('Indicator Date hidden'!AK47="x","x",$AJ$2-'Indicator Date hidden'!AK47)</f>
        <v>1</v>
      </c>
      <c r="AK46" s="213">
        <f>IF('Indicator Date hidden'!AL47="x","x",$AK$2-'Indicator Date hidden'!AL47)</f>
        <v>1</v>
      </c>
      <c r="AL46" s="213">
        <f>IF('Indicator Date hidden'!AM47="x","x",$AL$2-'Indicator Date hidden'!AM47)</f>
        <v>0</v>
      </c>
      <c r="AM46" s="213">
        <f>IF('Indicator Date hidden'!AN47="x","x",$AM$2-'Indicator Date hidden'!AN47)</f>
        <v>0</v>
      </c>
      <c r="AN46" s="213">
        <f>IF('Indicator Date hidden'!AO47="x","x",$AN$2-'Indicator Date hidden'!AO47)</f>
        <v>0</v>
      </c>
      <c r="AO46" s="213">
        <f>IF('Indicator Date hidden'!AP47="x","x",$AO$2-'Indicator Date hidden'!AP47)</f>
        <v>0</v>
      </c>
      <c r="AP46" s="213">
        <f>IF('Indicator Date hidden'!AQ47="x","x",$AP$2-'Indicator Date hidden'!AQ47)</f>
        <v>0</v>
      </c>
      <c r="AQ46" s="213" t="str">
        <f>IF('Indicator Date hidden'!AR47="x","x",$AQ$2-'Indicator Date hidden'!AR47)</f>
        <v>x</v>
      </c>
      <c r="AR46" s="213">
        <f>IF('Indicator Date hidden'!AS47="x","x",$AR$2-'Indicator Date hidden'!AS47)</f>
        <v>0</v>
      </c>
      <c r="AS46" s="213">
        <f>IF('Indicator Date hidden'!AT47="x","x",$AS$2-'Indicator Date hidden'!AT47)</f>
        <v>0</v>
      </c>
      <c r="AT46" s="213">
        <f>IF('Indicator Date hidden'!AU47="x","x",$AT$2-'Indicator Date hidden'!AU47)</f>
        <v>0</v>
      </c>
      <c r="AU46" s="213">
        <f>IF('Indicator Date hidden'!AV47="x","x",$AU$2-'Indicator Date hidden'!AV47)</f>
        <v>3</v>
      </c>
      <c r="AV46" s="213">
        <f>IF('Indicator Date hidden'!AW47="x","x",$AV$2-'Indicator Date hidden'!AW47)</f>
        <v>0</v>
      </c>
      <c r="AW46" s="213">
        <f>IF('Indicator Date hidden'!AX47="x","x",$AW$2-'Indicator Date hidden'!AX47)</f>
        <v>0</v>
      </c>
      <c r="AX46" s="213">
        <f>IF('Indicator Date hidden'!AY47="x","x",$AX$2-'Indicator Date hidden'!AY47)</f>
        <v>0</v>
      </c>
      <c r="AY46" s="213">
        <f>IF('Indicator Date hidden'!AZ47="x","x",$AY$2-'Indicator Date hidden'!AZ47)</f>
        <v>0</v>
      </c>
      <c r="AZ46" s="213">
        <f>IF('Indicator Date hidden'!BA47="x","x",$AZ$2-'Indicator Date hidden'!BA47)</f>
        <v>0</v>
      </c>
      <c r="BA46">
        <f t="shared" si="5"/>
        <v>9</v>
      </c>
      <c r="BB46" s="21">
        <f t="shared" si="6"/>
        <v>0.19565217391304349</v>
      </c>
      <c r="BC46">
        <f t="shared" si="7"/>
        <v>6</v>
      </c>
      <c r="BD46" s="21">
        <f t="shared" si="8"/>
        <v>0.57557401282059684</v>
      </c>
      <c r="BE46" s="283">
        <f t="shared" si="9"/>
        <v>0</v>
      </c>
    </row>
    <row r="47" spans="1:57" x14ac:dyDescent="0.25">
      <c r="A47" t="s">
        <v>7307</v>
      </c>
      <c r="B47" s="213">
        <f>IF('Indicator Date hidden'!C48="x","x",$B$2-'Indicator Date hidden'!C48)</f>
        <v>0</v>
      </c>
      <c r="C47" s="213">
        <f>IF('Indicator Date hidden'!D48="x","x",$C$2-'Indicator Date hidden'!D48)</f>
        <v>0</v>
      </c>
      <c r="D47" s="213">
        <f>IF('Indicator Date hidden'!E48="x","x",$D$2-'Indicator Date hidden'!E48)</f>
        <v>0</v>
      </c>
      <c r="E47" s="213">
        <f>IF('Indicator Date hidden'!F48="x","x",$E$2-'Indicator Date hidden'!F48)</f>
        <v>0</v>
      </c>
      <c r="F47" s="213">
        <f>IF('Indicator Date hidden'!G48="x","x",$F$2-'Indicator Date hidden'!G48)</f>
        <v>0</v>
      </c>
      <c r="G47" s="213">
        <f>IF('Indicator Date hidden'!H48="x","x",$G$2-'Indicator Date hidden'!H48)</f>
        <v>0</v>
      </c>
      <c r="H47" s="213">
        <f>IF('Indicator Date hidden'!I48="x","x",$H$2-'Indicator Date hidden'!I48)</f>
        <v>0</v>
      </c>
      <c r="I47" s="213">
        <f>IF('Indicator Date hidden'!J48="x","x",$I$2-'Indicator Date hidden'!J48)</f>
        <v>0</v>
      </c>
      <c r="J47" s="213">
        <f>IF('Indicator Date hidden'!K48="x","x",$J$2-'Indicator Date hidden'!K48)</f>
        <v>0</v>
      </c>
      <c r="K47" s="213">
        <f>IF('Indicator Date hidden'!L48="x","x",$K$2-'Indicator Date hidden'!L48)</f>
        <v>0</v>
      </c>
      <c r="L47" s="213">
        <f>IF('Indicator Date hidden'!M48="x","x",$L$2-'Indicator Date hidden'!M48)</f>
        <v>0</v>
      </c>
      <c r="M47" s="213">
        <f>IF('Indicator Date hidden'!N48="x","x",$M$2-'Indicator Date hidden'!N48)</f>
        <v>0</v>
      </c>
      <c r="N47" s="213">
        <f>IF('Indicator Date hidden'!O48="x","x",$N$2-'Indicator Date hidden'!O48)</f>
        <v>0</v>
      </c>
      <c r="O47" s="213">
        <f>IF('Indicator Date hidden'!P48="x","x",$O$2-'Indicator Date hidden'!P48)</f>
        <v>0</v>
      </c>
      <c r="P47" s="213">
        <f>IF('Indicator Date hidden'!Q48="x","x",$P$2-'Indicator Date hidden'!Q48)</f>
        <v>0</v>
      </c>
      <c r="Q47" s="213" t="str">
        <f>IF('Indicator Date hidden'!R48="x","x",$Q$2-'Indicator Date hidden'!R48)</f>
        <v>x</v>
      </c>
      <c r="R47" s="213">
        <f>IF('Indicator Date hidden'!S48="x","x",$R$2-'Indicator Date hidden'!S48)</f>
        <v>0</v>
      </c>
      <c r="S47" s="213">
        <f>IF('Indicator Date hidden'!T48="x","x",$S$2-'Indicator Date hidden'!T48)</f>
        <v>0</v>
      </c>
      <c r="T47" s="213">
        <f>IF('Indicator Date hidden'!U48="x","x",$T$2-'Indicator Date hidden'!U48)</f>
        <v>0</v>
      </c>
      <c r="U47" s="213" t="str">
        <f>IF('Indicator Date hidden'!V48="x","x",$U$2-'Indicator Date hidden'!V48)</f>
        <v>x</v>
      </c>
      <c r="V47" s="213">
        <f>IF('Indicator Date hidden'!W48="x","x",$V$2-'Indicator Date hidden'!W48)</f>
        <v>0</v>
      </c>
      <c r="W47" s="213" t="str">
        <f>IF('Indicator Date hidden'!X48="x","x",$W$2-'Indicator Date hidden'!X48)</f>
        <v>x</v>
      </c>
      <c r="X47" s="213">
        <f>IF('Indicator Date hidden'!Y48="x","x",$X$2-'Indicator Date hidden'!Y48)</f>
        <v>3</v>
      </c>
      <c r="Y47" s="213">
        <f>IF('Indicator Date hidden'!Z48="x","x",$Y$2-'Indicator Date hidden'!Z48)</f>
        <v>0</v>
      </c>
      <c r="Z47" s="213">
        <f>IF('Indicator Date hidden'!AA48="x","x",$Z$2-'Indicator Date hidden'!AA48)</f>
        <v>0</v>
      </c>
      <c r="AA47" s="213">
        <f>IF('Indicator Date hidden'!AB48="x","x",$AA$2-'Indicator Date hidden'!AB48)</f>
        <v>1</v>
      </c>
      <c r="AB47" s="213">
        <f>IF('Indicator Date hidden'!AC48="x","x",$AB$2-'Indicator Date hidden'!AC48)</f>
        <v>0</v>
      </c>
      <c r="AC47" s="213">
        <f>IF('Indicator Date hidden'!AD48="x","x",$AC$2-'Indicator Date hidden'!AD48)</f>
        <v>0</v>
      </c>
      <c r="AD47" s="213" t="str">
        <f>IF('Indicator Date hidden'!AE48="x","x",$AD$2-'Indicator Date hidden'!AE48)</f>
        <v>x</v>
      </c>
      <c r="AE47" s="213">
        <f>IF('Indicator Date hidden'!AF48="x","x",$AE$2-'Indicator Date hidden'!AF48)</f>
        <v>0</v>
      </c>
      <c r="AF47" s="213">
        <f>IF('Indicator Date hidden'!AG48="x","x",$AF$2-'Indicator Date hidden'!AG48)</f>
        <v>1</v>
      </c>
      <c r="AG47" s="213">
        <f>IF('Indicator Date hidden'!AH48="x","x",$AG$2-'Indicator Date hidden'!AH48)</f>
        <v>0</v>
      </c>
      <c r="AH47" s="213">
        <f>IF('Indicator Date hidden'!AI48="x","x",$AH$2-'Indicator Date hidden'!AI48)</f>
        <v>0</v>
      </c>
      <c r="AI47" s="213">
        <f>IF('Indicator Date hidden'!AJ48="x","x",$AI$2-'Indicator Date hidden'!AJ48)</f>
        <v>0</v>
      </c>
      <c r="AJ47" s="213" t="str">
        <f>IF('Indicator Date hidden'!AK48="x","x",$AJ$2-'Indicator Date hidden'!AK48)</f>
        <v>x</v>
      </c>
      <c r="AK47" s="213">
        <f>IF('Indicator Date hidden'!AL48="x","x",$AK$2-'Indicator Date hidden'!AL48)</f>
        <v>1</v>
      </c>
      <c r="AL47" s="213">
        <f>IF('Indicator Date hidden'!AM48="x","x",$AL$2-'Indicator Date hidden'!AM48)</f>
        <v>0</v>
      </c>
      <c r="AM47" s="213">
        <f>IF('Indicator Date hidden'!AN48="x","x",$AM$2-'Indicator Date hidden'!AN48)</f>
        <v>0</v>
      </c>
      <c r="AN47" s="213">
        <f>IF('Indicator Date hidden'!AO48="x","x",$AN$2-'Indicator Date hidden'!AO48)</f>
        <v>0</v>
      </c>
      <c r="AO47" s="213">
        <f>IF('Indicator Date hidden'!AP48="x","x",$AO$2-'Indicator Date hidden'!AP48)</f>
        <v>0</v>
      </c>
      <c r="AP47" s="213">
        <f>IF('Indicator Date hidden'!AQ48="x","x",$AP$2-'Indicator Date hidden'!AQ48)</f>
        <v>0</v>
      </c>
      <c r="AQ47" s="213">
        <f>IF('Indicator Date hidden'!AR48="x","x",$AQ$2-'Indicator Date hidden'!AR48)</f>
        <v>0</v>
      </c>
      <c r="AR47" s="213">
        <f>IF('Indicator Date hidden'!AS48="x","x",$AR$2-'Indicator Date hidden'!AS48)</f>
        <v>0</v>
      </c>
      <c r="AS47" s="213">
        <f>IF('Indicator Date hidden'!AT48="x","x",$AS$2-'Indicator Date hidden'!AT48)</f>
        <v>0</v>
      </c>
      <c r="AT47" s="213">
        <f>IF('Indicator Date hidden'!AU48="x","x",$AT$2-'Indicator Date hidden'!AU48)</f>
        <v>0</v>
      </c>
      <c r="AU47" s="213" t="str">
        <f>IF('Indicator Date hidden'!AV48="x","x",$AU$2-'Indicator Date hidden'!AV48)</f>
        <v>x</v>
      </c>
      <c r="AV47" s="213">
        <f>IF('Indicator Date hidden'!AW48="x","x",$AV$2-'Indicator Date hidden'!AW48)</f>
        <v>0</v>
      </c>
      <c r="AW47" s="213">
        <f>IF('Indicator Date hidden'!AX48="x","x",$AW$2-'Indicator Date hidden'!AX48)</f>
        <v>0</v>
      </c>
      <c r="AX47" s="213">
        <f>IF('Indicator Date hidden'!AY48="x","x",$AX$2-'Indicator Date hidden'!AY48)</f>
        <v>0</v>
      </c>
      <c r="AY47" s="213">
        <f>IF('Indicator Date hidden'!AZ48="x","x",$AY$2-'Indicator Date hidden'!AZ48)</f>
        <v>0</v>
      </c>
      <c r="AZ47" s="213">
        <f>IF('Indicator Date hidden'!BA48="x","x",$AZ$2-'Indicator Date hidden'!BA48)</f>
        <v>0</v>
      </c>
      <c r="BA47">
        <f t="shared" si="5"/>
        <v>6</v>
      </c>
      <c r="BB47" s="21">
        <f t="shared" si="6"/>
        <v>0.13333333333333333</v>
      </c>
      <c r="BC47">
        <f t="shared" si="7"/>
        <v>4</v>
      </c>
      <c r="BD47" s="21">
        <f t="shared" si="8"/>
        <v>0.49888765156985887</v>
      </c>
      <c r="BE47" s="283">
        <f t="shared" si="9"/>
        <v>0</v>
      </c>
    </row>
    <row r="48" spans="1:57" x14ac:dyDescent="0.25">
      <c r="A48" t="s">
        <v>7314</v>
      </c>
      <c r="B48" s="213">
        <f>IF('Indicator Date hidden'!C49="x","x",$B$2-'Indicator Date hidden'!C49)</f>
        <v>0</v>
      </c>
      <c r="C48" s="213">
        <f>IF('Indicator Date hidden'!D49="x","x",$C$2-'Indicator Date hidden'!D49)</f>
        <v>0</v>
      </c>
      <c r="D48" s="213">
        <f>IF('Indicator Date hidden'!E49="x","x",$D$2-'Indicator Date hidden'!E49)</f>
        <v>0</v>
      </c>
      <c r="E48" s="213">
        <f>IF('Indicator Date hidden'!F49="x","x",$E$2-'Indicator Date hidden'!F49)</f>
        <v>0</v>
      </c>
      <c r="F48" s="213">
        <f>IF('Indicator Date hidden'!G49="x","x",$F$2-'Indicator Date hidden'!G49)</f>
        <v>0</v>
      </c>
      <c r="G48" s="213">
        <f>IF('Indicator Date hidden'!H49="x","x",$G$2-'Indicator Date hidden'!H49)</f>
        <v>0</v>
      </c>
      <c r="H48" s="213">
        <f>IF('Indicator Date hidden'!I49="x","x",$H$2-'Indicator Date hidden'!I49)</f>
        <v>0</v>
      </c>
      <c r="I48" s="213">
        <f>IF('Indicator Date hidden'!J49="x","x",$I$2-'Indicator Date hidden'!J49)</f>
        <v>0</v>
      </c>
      <c r="J48" s="213">
        <f>IF('Indicator Date hidden'!K49="x","x",$J$2-'Indicator Date hidden'!K49)</f>
        <v>0</v>
      </c>
      <c r="K48" s="213">
        <f>IF('Indicator Date hidden'!L49="x","x",$K$2-'Indicator Date hidden'!L49)</f>
        <v>0</v>
      </c>
      <c r="L48" s="213">
        <f>IF('Indicator Date hidden'!M49="x","x",$L$2-'Indicator Date hidden'!M49)</f>
        <v>0</v>
      </c>
      <c r="M48" s="213">
        <f>IF('Indicator Date hidden'!N49="x","x",$M$2-'Indicator Date hidden'!N49)</f>
        <v>0</v>
      </c>
      <c r="N48" s="213">
        <f>IF('Indicator Date hidden'!O49="x","x",$N$2-'Indicator Date hidden'!O49)</f>
        <v>0</v>
      </c>
      <c r="O48" s="213">
        <f>IF('Indicator Date hidden'!P49="x","x",$O$2-'Indicator Date hidden'!P49)</f>
        <v>0</v>
      </c>
      <c r="P48" s="213">
        <f>IF('Indicator Date hidden'!Q49="x","x",$P$2-'Indicator Date hidden'!Q49)</f>
        <v>0</v>
      </c>
      <c r="Q48" s="213" t="str">
        <f>IF('Indicator Date hidden'!R49="x","x",$Q$2-'Indicator Date hidden'!R49)</f>
        <v>x</v>
      </c>
      <c r="R48" s="213">
        <f>IF('Indicator Date hidden'!S49="x","x",$R$2-'Indicator Date hidden'!S49)</f>
        <v>0</v>
      </c>
      <c r="S48" s="213">
        <f>IF('Indicator Date hidden'!T49="x","x",$S$2-'Indicator Date hidden'!T49)</f>
        <v>0</v>
      </c>
      <c r="T48" s="213">
        <f>IF('Indicator Date hidden'!U49="x","x",$T$2-'Indicator Date hidden'!U49)</f>
        <v>0</v>
      </c>
      <c r="U48" s="213" t="str">
        <f>IF('Indicator Date hidden'!V49="x","x",$U$2-'Indicator Date hidden'!V49)</f>
        <v>x</v>
      </c>
      <c r="V48" s="213">
        <f>IF('Indicator Date hidden'!W49="x","x",$V$2-'Indicator Date hidden'!W49)</f>
        <v>0</v>
      </c>
      <c r="W48" s="213" t="str">
        <f>IF('Indicator Date hidden'!X49="x","x",$W$2-'Indicator Date hidden'!X49)</f>
        <v>x</v>
      </c>
      <c r="X48" s="213">
        <f>IF('Indicator Date hidden'!Y49="x","x",$X$2-'Indicator Date hidden'!Y49)</f>
        <v>4</v>
      </c>
      <c r="Y48" s="213">
        <f>IF('Indicator Date hidden'!Z49="x","x",$Y$2-'Indicator Date hidden'!Z49)</f>
        <v>0</v>
      </c>
      <c r="Z48" s="213">
        <f>IF('Indicator Date hidden'!AA49="x","x",$Z$2-'Indicator Date hidden'!AA49)</f>
        <v>0</v>
      </c>
      <c r="AA48" s="213">
        <f>IF('Indicator Date hidden'!AB49="x","x",$AA$2-'Indicator Date hidden'!AB49)</f>
        <v>0</v>
      </c>
      <c r="AB48" s="213">
        <f>IF('Indicator Date hidden'!AC49="x","x",$AB$2-'Indicator Date hidden'!AC49)</f>
        <v>0</v>
      </c>
      <c r="AC48" s="213">
        <f>IF('Indicator Date hidden'!AD49="x","x",$AC$2-'Indicator Date hidden'!AD49)</f>
        <v>0</v>
      </c>
      <c r="AD48" s="213" t="str">
        <f>IF('Indicator Date hidden'!AE49="x","x",$AD$2-'Indicator Date hidden'!AE49)</f>
        <v>x</v>
      </c>
      <c r="AE48" s="213">
        <f>IF('Indicator Date hidden'!AF49="x","x",$AE$2-'Indicator Date hidden'!AF49)</f>
        <v>0</v>
      </c>
      <c r="AF48" s="213">
        <f>IF('Indicator Date hidden'!AG49="x","x",$AF$2-'Indicator Date hidden'!AG49)</f>
        <v>1</v>
      </c>
      <c r="AG48" s="213">
        <f>IF('Indicator Date hidden'!AH49="x","x",$AG$2-'Indicator Date hidden'!AH49)</f>
        <v>0</v>
      </c>
      <c r="AH48" s="213">
        <f>IF('Indicator Date hidden'!AI49="x","x",$AH$2-'Indicator Date hidden'!AI49)</f>
        <v>0</v>
      </c>
      <c r="AI48" s="213">
        <f>IF('Indicator Date hidden'!AJ49="x","x",$AI$2-'Indicator Date hidden'!AJ49)</f>
        <v>0</v>
      </c>
      <c r="AJ48" s="213" t="str">
        <f>IF('Indicator Date hidden'!AK49="x","x",$AJ$2-'Indicator Date hidden'!AK49)</f>
        <v>x</v>
      </c>
      <c r="AK48" s="213">
        <f>IF('Indicator Date hidden'!AL49="x","x",$AK$2-'Indicator Date hidden'!AL49)</f>
        <v>1</v>
      </c>
      <c r="AL48" s="213">
        <f>IF('Indicator Date hidden'!AM49="x","x",$AL$2-'Indicator Date hidden'!AM49)</f>
        <v>0</v>
      </c>
      <c r="AM48" s="213">
        <f>IF('Indicator Date hidden'!AN49="x","x",$AM$2-'Indicator Date hidden'!AN49)</f>
        <v>0</v>
      </c>
      <c r="AN48" s="213">
        <f>IF('Indicator Date hidden'!AO49="x","x",$AN$2-'Indicator Date hidden'!AO49)</f>
        <v>0</v>
      </c>
      <c r="AO48" s="213">
        <f>IF('Indicator Date hidden'!AP49="x","x",$AO$2-'Indicator Date hidden'!AP49)</f>
        <v>0</v>
      </c>
      <c r="AP48" s="213">
        <f>IF('Indicator Date hidden'!AQ49="x","x",$AP$2-'Indicator Date hidden'!AQ49)</f>
        <v>0</v>
      </c>
      <c r="AQ48" s="213">
        <f>IF('Indicator Date hidden'!AR49="x","x",$AQ$2-'Indicator Date hidden'!AR49)</f>
        <v>0</v>
      </c>
      <c r="AR48" s="213">
        <f>IF('Indicator Date hidden'!AS49="x","x",$AR$2-'Indicator Date hidden'!AS49)</f>
        <v>0</v>
      </c>
      <c r="AS48" s="213">
        <f>IF('Indicator Date hidden'!AT49="x","x",$AS$2-'Indicator Date hidden'!AT49)</f>
        <v>0</v>
      </c>
      <c r="AT48" s="213">
        <f>IF('Indicator Date hidden'!AU49="x","x",$AT$2-'Indicator Date hidden'!AU49)</f>
        <v>0</v>
      </c>
      <c r="AU48" s="213" t="str">
        <f>IF('Indicator Date hidden'!AV49="x","x",$AU$2-'Indicator Date hidden'!AV49)</f>
        <v>x</v>
      </c>
      <c r="AV48" s="213">
        <f>IF('Indicator Date hidden'!AW49="x","x",$AV$2-'Indicator Date hidden'!AW49)</f>
        <v>0</v>
      </c>
      <c r="AW48" s="213">
        <f>IF('Indicator Date hidden'!AX49="x","x",$AW$2-'Indicator Date hidden'!AX49)</f>
        <v>0</v>
      </c>
      <c r="AX48" s="213">
        <f>IF('Indicator Date hidden'!AY49="x","x",$AX$2-'Indicator Date hidden'!AY49)</f>
        <v>0</v>
      </c>
      <c r="AY48" s="213">
        <f>IF('Indicator Date hidden'!AZ49="x","x",$AY$2-'Indicator Date hidden'!AZ49)</f>
        <v>0</v>
      </c>
      <c r="AZ48" s="213">
        <f>IF('Indicator Date hidden'!BA49="x","x",$AZ$2-'Indicator Date hidden'!BA49)</f>
        <v>0</v>
      </c>
      <c r="BA48">
        <f t="shared" si="5"/>
        <v>6</v>
      </c>
      <c r="BB48" s="21">
        <f t="shared" si="6"/>
        <v>0.13333333333333333</v>
      </c>
      <c r="BC48">
        <f t="shared" si="7"/>
        <v>3</v>
      </c>
      <c r="BD48" s="21">
        <f t="shared" si="8"/>
        <v>0.6182412330330469</v>
      </c>
      <c r="BE48" s="283">
        <f t="shared" si="9"/>
        <v>0</v>
      </c>
    </row>
    <row r="49" spans="1:57" x14ac:dyDescent="0.25">
      <c r="A49" t="s">
        <v>7310</v>
      </c>
      <c r="B49" s="213">
        <f>IF('Indicator Date hidden'!C50="x","x",$B$2-'Indicator Date hidden'!C50)</f>
        <v>0</v>
      </c>
      <c r="C49" s="213">
        <f>IF('Indicator Date hidden'!D50="x","x",$C$2-'Indicator Date hidden'!D50)</f>
        <v>0</v>
      </c>
      <c r="D49" s="213">
        <f>IF('Indicator Date hidden'!E50="x","x",$D$2-'Indicator Date hidden'!E50)</f>
        <v>0</v>
      </c>
      <c r="E49" s="213">
        <f>IF('Indicator Date hidden'!F50="x","x",$E$2-'Indicator Date hidden'!F50)</f>
        <v>0</v>
      </c>
      <c r="F49" s="213">
        <f>IF('Indicator Date hidden'!G50="x","x",$F$2-'Indicator Date hidden'!G50)</f>
        <v>0</v>
      </c>
      <c r="G49" s="213">
        <f>IF('Indicator Date hidden'!H50="x","x",$G$2-'Indicator Date hidden'!H50)</f>
        <v>0</v>
      </c>
      <c r="H49" s="213">
        <f>IF('Indicator Date hidden'!I50="x","x",$H$2-'Indicator Date hidden'!I50)</f>
        <v>0</v>
      </c>
      <c r="I49" s="213">
        <f>IF('Indicator Date hidden'!J50="x","x",$I$2-'Indicator Date hidden'!J50)</f>
        <v>0</v>
      </c>
      <c r="J49" s="213">
        <f>IF('Indicator Date hidden'!K50="x","x",$J$2-'Indicator Date hidden'!K50)</f>
        <v>0</v>
      </c>
      <c r="K49" s="213">
        <f>IF('Indicator Date hidden'!L50="x","x",$K$2-'Indicator Date hidden'!L50)</f>
        <v>0</v>
      </c>
      <c r="L49" s="213">
        <f>IF('Indicator Date hidden'!M50="x","x",$L$2-'Indicator Date hidden'!M50)</f>
        <v>0</v>
      </c>
      <c r="M49" s="213">
        <f>IF('Indicator Date hidden'!N50="x","x",$M$2-'Indicator Date hidden'!N50)</f>
        <v>0</v>
      </c>
      <c r="N49" s="213">
        <f>IF('Indicator Date hidden'!O50="x","x",$N$2-'Indicator Date hidden'!O50)</f>
        <v>0</v>
      </c>
      <c r="O49" s="213">
        <f>IF('Indicator Date hidden'!P50="x","x",$O$2-'Indicator Date hidden'!P50)</f>
        <v>0</v>
      </c>
      <c r="P49" s="213">
        <f>IF('Indicator Date hidden'!Q50="x","x",$P$2-'Indicator Date hidden'!Q50)</f>
        <v>0</v>
      </c>
      <c r="Q49" s="213">
        <f>IF('Indicator Date hidden'!R50="x","x",$Q$2-'Indicator Date hidden'!R50)</f>
        <v>8</v>
      </c>
      <c r="R49" s="213">
        <f>IF('Indicator Date hidden'!S50="x","x",$R$2-'Indicator Date hidden'!S50)</f>
        <v>0</v>
      </c>
      <c r="S49" s="213">
        <f>IF('Indicator Date hidden'!T50="x","x",$S$2-'Indicator Date hidden'!T50)</f>
        <v>0</v>
      </c>
      <c r="T49" s="213">
        <f>IF('Indicator Date hidden'!U50="x","x",$T$2-'Indicator Date hidden'!U50)</f>
        <v>0</v>
      </c>
      <c r="U49" s="213" t="str">
        <f>IF('Indicator Date hidden'!V50="x","x",$U$2-'Indicator Date hidden'!V50)</f>
        <v>x</v>
      </c>
      <c r="V49" s="213">
        <f>IF('Indicator Date hidden'!W50="x","x",$V$2-'Indicator Date hidden'!W50)</f>
        <v>0</v>
      </c>
      <c r="W49" s="213">
        <f>IF('Indicator Date hidden'!X50="x","x",$W$2-'Indicator Date hidden'!X50)</f>
        <v>2</v>
      </c>
      <c r="X49" s="213">
        <f>IF('Indicator Date hidden'!Y50="x","x",$X$2-'Indicator Date hidden'!Y50)</f>
        <v>4</v>
      </c>
      <c r="Y49" s="213">
        <f>IF('Indicator Date hidden'!Z50="x","x",$Y$2-'Indicator Date hidden'!Z50)</f>
        <v>0</v>
      </c>
      <c r="Z49" s="213">
        <f>IF('Indicator Date hidden'!AA50="x","x",$Z$2-'Indicator Date hidden'!AA50)</f>
        <v>0</v>
      </c>
      <c r="AA49" s="213">
        <f>IF('Indicator Date hidden'!AB50="x","x",$AA$2-'Indicator Date hidden'!AB50)</f>
        <v>0</v>
      </c>
      <c r="AB49" s="213">
        <f>IF('Indicator Date hidden'!AC50="x","x",$AB$2-'Indicator Date hidden'!AC50)</f>
        <v>0</v>
      </c>
      <c r="AC49" s="213">
        <f>IF('Indicator Date hidden'!AD50="x","x",$AC$2-'Indicator Date hidden'!AD50)</f>
        <v>0</v>
      </c>
      <c r="AD49" s="213">
        <f>IF('Indicator Date hidden'!AE50="x","x",$AD$2-'Indicator Date hidden'!AE50)</f>
        <v>0</v>
      </c>
      <c r="AE49" s="213" t="str">
        <f>IF('Indicator Date hidden'!AF50="x","x",$AE$2-'Indicator Date hidden'!AF50)</f>
        <v>x</v>
      </c>
      <c r="AF49" s="213">
        <f>IF('Indicator Date hidden'!AG50="x","x",$AF$2-'Indicator Date hidden'!AG50)</f>
        <v>1</v>
      </c>
      <c r="AG49" s="213">
        <f>IF('Indicator Date hidden'!AH50="x","x",$AG$2-'Indicator Date hidden'!AH50)</f>
        <v>0</v>
      </c>
      <c r="AH49" s="213">
        <f>IF('Indicator Date hidden'!AI50="x","x",$AH$2-'Indicator Date hidden'!AI50)</f>
        <v>0</v>
      </c>
      <c r="AI49" s="213">
        <f>IF('Indicator Date hidden'!AJ50="x","x",$AI$2-'Indicator Date hidden'!AJ50)</f>
        <v>0</v>
      </c>
      <c r="AJ49" s="213" t="str">
        <f>IF('Indicator Date hidden'!AK50="x","x",$AJ$2-'Indicator Date hidden'!AK50)</f>
        <v>x</v>
      </c>
      <c r="AK49" s="213">
        <f>IF('Indicator Date hidden'!AL50="x","x",$AK$2-'Indicator Date hidden'!AL50)</f>
        <v>0</v>
      </c>
      <c r="AL49" s="213">
        <f>IF('Indicator Date hidden'!AM50="x","x",$AL$2-'Indicator Date hidden'!AM50)</f>
        <v>0</v>
      </c>
      <c r="AM49" s="213">
        <f>IF('Indicator Date hidden'!AN50="x","x",$AM$2-'Indicator Date hidden'!AN50)</f>
        <v>0</v>
      </c>
      <c r="AN49" s="213">
        <f>IF('Indicator Date hidden'!AO50="x","x",$AN$2-'Indicator Date hidden'!AO50)</f>
        <v>0</v>
      </c>
      <c r="AO49" s="213" t="str">
        <f>IF('Indicator Date hidden'!AP50="x","x",$AO$2-'Indicator Date hidden'!AP50)</f>
        <v>x</v>
      </c>
      <c r="AP49" s="213" t="str">
        <f>IF('Indicator Date hidden'!AQ50="x","x",$AP$2-'Indicator Date hidden'!AQ50)</f>
        <v>x</v>
      </c>
      <c r="AQ49" s="213">
        <f>IF('Indicator Date hidden'!AR50="x","x",$AQ$2-'Indicator Date hidden'!AR50)</f>
        <v>4</v>
      </c>
      <c r="AR49" s="213">
        <f>IF('Indicator Date hidden'!AS50="x","x",$AR$2-'Indicator Date hidden'!AS50)</f>
        <v>0</v>
      </c>
      <c r="AS49" s="213">
        <f>IF('Indicator Date hidden'!AT50="x","x",$AS$2-'Indicator Date hidden'!AT50)</f>
        <v>0</v>
      </c>
      <c r="AT49" s="213">
        <f>IF('Indicator Date hidden'!AU50="x","x",$AT$2-'Indicator Date hidden'!AU50)</f>
        <v>0</v>
      </c>
      <c r="AU49" s="213" t="str">
        <f>IF('Indicator Date hidden'!AV50="x","x",$AU$2-'Indicator Date hidden'!AV50)</f>
        <v>x</v>
      </c>
      <c r="AV49" s="213">
        <f>IF('Indicator Date hidden'!AW50="x","x",$AV$2-'Indicator Date hidden'!AW50)</f>
        <v>0</v>
      </c>
      <c r="AW49" s="213">
        <f>IF('Indicator Date hidden'!AX50="x","x",$AW$2-'Indicator Date hidden'!AX50)</f>
        <v>0</v>
      </c>
      <c r="AX49" s="213">
        <f>IF('Indicator Date hidden'!AY50="x","x",$AX$2-'Indicator Date hidden'!AY50)</f>
        <v>0</v>
      </c>
      <c r="AY49" s="213">
        <f>IF('Indicator Date hidden'!AZ50="x","x",$AY$2-'Indicator Date hidden'!AZ50)</f>
        <v>0</v>
      </c>
      <c r="AZ49" s="213">
        <f>IF('Indicator Date hidden'!BA50="x","x",$AZ$2-'Indicator Date hidden'!BA50)</f>
        <v>0</v>
      </c>
      <c r="BA49">
        <f t="shared" si="5"/>
        <v>19</v>
      </c>
      <c r="BB49" s="21">
        <f t="shared" si="6"/>
        <v>0.42222222222222222</v>
      </c>
      <c r="BC49">
        <f t="shared" si="7"/>
        <v>5</v>
      </c>
      <c r="BD49" s="21">
        <f t="shared" si="8"/>
        <v>1.4374188114485538</v>
      </c>
      <c r="BE49" s="283">
        <f t="shared" si="9"/>
        <v>0</v>
      </c>
    </row>
    <row r="50" spans="1:57" x14ac:dyDescent="0.25">
      <c r="A50" t="s">
        <v>7312</v>
      </c>
      <c r="B50" s="213">
        <f>IF('Indicator Date hidden'!C51="x","x",$B$2-'Indicator Date hidden'!C51)</f>
        <v>0</v>
      </c>
      <c r="C50" s="213">
        <f>IF('Indicator Date hidden'!D51="x","x",$C$2-'Indicator Date hidden'!D51)</f>
        <v>0</v>
      </c>
      <c r="D50" s="213">
        <f>IF('Indicator Date hidden'!E51="x","x",$D$2-'Indicator Date hidden'!E51)</f>
        <v>0</v>
      </c>
      <c r="E50" s="213">
        <f>IF('Indicator Date hidden'!F51="x","x",$E$2-'Indicator Date hidden'!F51)</f>
        <v>0</v>
      </c>
      <c r="F50" s="213">
        <f>IF('Indicator Date hidden'!G51="x","x",$F$2-'Indicator Date hidden'!G51)</f>
        <v>0</v>
      </c>
      <c r="G50" s="213">
        <f>IF('Indicator Date hidden'!H51="x","x",$G$2-'Indicator Date hidden'!H51)</f>
        <v>0</v>
      </c>
      <c r="H50" s="213">
        <f>IF('Indicator Date hidden'!I51="x","x",$H$2-'Indicator Date hidden'!I51)</f>
        <v>0</v>
      </c>
      <c r="I50" s="213">
        <f>IF('Indicator Date hidden'!J51="x","x",$I$2-'Indicator Date hidden'!J51)</f>
        <v>0</v>
      </c>
      <c r="J50" s="213">
        <f>IF('Indicator Date hidden'!K51="x","x",$J$2-'Indicator Date hidden'!K51)</f>
        <v>0</v>
      </c>
      <c r="K50" s="213">
        <f>IF('Indicator Date hidden'!L51="x","x",$K$2-'Indicator Date hidden'!L51)</f>
        <v>0</v>
      </c>
      <c r="L50" s="213">
        <f>IF('Indicator Date hidden'!M51="x","x",$L$2-'Indicator Date hidden'!M51)</f>
        <v>0</v>
      </c>
      <c r="M50" s="213">
        <f>IF('Indicator Date hidden'!N51="x","x",$M$2-'Indicator Date hidden'!N51)</f>
        <v>0</v>
      </c>
      <c r="N50" s="213">
        <f>IF('Indicator Date hidden'!O51="x","x",$N$2-'Indicator Date hidden'!O51)</f>
        <v>0</v>
      </c>
      <c r="O50" s="213">
        <f>IF('Indicator Date hidden'!P51="x","x",$O$2-'Indicator Date hidden'!P51)</f>
        <v>0</v>
      </c>
      <c r="P50" s="213">
        <f>IF('Indicator Date hidden'!Q51="x","x",$P$2-'Indicator Date hidden'!Q51)</f>
        <v>0</v>
      </c>
      <c r="Q50" s="213" t="str">
        <f>IF('Indicator Date hidden'!R51="x","x",$Q$2-'Indicator Date hidden'!R51)</f>
        <v>x</v>
      </c>
      <c r="R50" s="213">
        <f>IF('Indicator Date hidden'!S51="x","x",$R$2-'Indicator Date hidden'!S51)</f>
        <v>0</v>
      </c>
      <c r="S50" s="213">
        <f>IF('Indicator Date hidden'!T51="x","x",$S$2-'Indicator Date hidden'!T51)</f>
        <v>0</v>
      </c>
      <c r="T50" s="213">
        <f>IF('Indicator Date hidden'!U51="x","x",$T$2-'Indicator Date hidden'!U51)</f>
        <v>0</v>
      </c>
      <c r="U50" s="213">
        <f>IF('Indicator Date hidden'!V51="x","x",$U$2-'Indicator Date hidden'!V51)</f>
        <v>0</v>
      </c>
      <c r="V50" s="213">
        <f>IF('Indicator Date hidden'!W51="x","x",$V$2-'Indicator Date hidden'!W51)</f>
        <v>0</v>
      </c>
      <c r="W50" s="213" t="str">
        <f>IF('Indicator Date hidden'!X51="x","x",$W$2-'Indicator Date hidden'!X51)</f>
        <v>x</v>
      </c>
      <c r="X50" s="213">
        <f>IF('Indicator Date hidden'!Y51="x","x",$X$2-'Indicator Date hidden'!Y51)</f>
        <v>3</v>
      </c>
      <c r="Y50" s="213">
        <f>IF('Indicator Date hidden'!Z51="x","x",$Y$2-'Indicator Date hidden'!Z51)</f>
        <v>0</v>
      </c>
      <c r="Z50" s="213">
        <f>IF('Indicator Date hidden'!AA51="x","x",$Z$2-'Indicator Date hidden'!AA51)</f>
        <v>0</v>
      </c>
      <c r="AA50" s="213" t="str">
        <f>IF('Indicator Date hidden'!AB51="x","x",$AA$2-'Indicator Date hidden'!AB51)</f>
        <v>x</v>
      </c>
      <c r="AB50" s="213">
        <f>IF('Indicator Date hidden'!AC51="x","x",$AB$2-'Indicator Date hidden'!AC51)</f>
        <v>0</v>
      </c>
      <c r="AC50" s="213">
        <f>IF('Indicator Date hidden'!AD51="x","x",$AC$2-'Indicator Date hidden'!AD51)</f>
        <v>0</v>
      </c>
      <c r="AD50" s="213" t="str">
        <f>IF('Indicator Date hidden'!AE51="x","x",$AD$2-'Indicator Date hidden'!AE51)</f>
        <v>x</v>
      </c>
      <c r="AE50" s="213" t="str">
        <f>IF('Indicator Date hidden'!AF51="x","x",$AE$2-'Indicator Date hidden'!AF51)</f>
        <v>x</v>
      </c>
      <c r="AF50" s="213" t="str">
        <f>IF('Indicator Date hidden'!AG51="x","x",$AF$2-'Indicator Date hidden'!AG51)</f>
        <v>x</v>
      </c>
      <c r="AG50" s="213">
        <f>IF('Indicator Date hidden'!AH51="x","x",$AG$2-'Indicator Date hidden'!AH51)</f>
        <v>0</v>
      </c>
      <c r="AH50" s="213">
        <f>IF('Indicator Date hidden'!AI51="x","x",$AH$2-'Indicator Date hidden'!AI51)</f>
        <v>0</v>
      </c>
      <c r="AI50" s="213">
        <f>IF('Indicator Date hidden'!AJ51="x","x",$AI$2-'Indicator Date hidden'!AJ51)</f>
        <v>0</v>
      </c>
      <c r="AJ50" s="213" t="str">
        <f>IF('Indicator Date hidden'!AK51="x","x",$AJ$2-'Indicator Date hidden'!AK51)</f>
        <v>x</v>
      </c>
      <c r="AK50" s="213">
        <f>IF('Indicator Date hidden'!AL51="x","x",$AK$2-'Indicator Date hidden'!AL51)</f>
        <v>1</v>
      </c>
      <c r="AL50" s="213">
        <f>IF('Indicator Date hidden'!AM51="x","x",$AL$2-'Indicator Date hidden'!AM51)</f>
        <v>0</v>
      </c>
      <c r="AM50" s="213">
        <f>IF('Indicator Date hidden'!AN51="x","x",$AM$2-'Indicator Date hidden'!AN51)</f>
        <v>0</v>
      </c>
      <c r="AN50" s="213">
        <f>IF('Indicator Date hidden'!AO51="x","x",$AN$2-'Indicator Date hidden'!AO51)</f>
        <v>0</v>
      </c>
      <c r="AO50" s="213" t="str">
        <f>IF('Indicator Date hidden'!AP51="x","x",$AO$2-'Indicator Date hidden'!AP51)</f>
        <v>x</v>
      </c>
      <c r="AP50" s="213" t="str">
        <f>IF('Indicator Date hidden'!AQ51="x","x",$AP$2-'Indicator Date hidden'!AQ51)</f>
        <v>x</v>
      </c>
      <c r="AQ50" s="213" t="str">
        <f>IF('Indicator Date hidden'!AR51="x","x",$AQ$2-'Indicator Date hidden'!AR51)</f>
        <v>x</v>
      </c>
      <c r="AR50" s="213">
        <f>IF('Indicator Date hidden'!AS51="x","x",$AR$2-'Indicator Date hidden'!AS51)</f>
        <v>0</v>
      </c>
      <c r="AS50" s="213">
        <f>IF('Indicator Date hidden'!AT51="x","x",$AS$2-'Indicator Date hidden'!AT51)</f>
        <v>0</v>
      </c>
      <c r="AT50" s="213">
        <f>IF('Indicator Date hidden'!AU51="x","x",$AT$2-'Indicator Date hidden'!AU51)</f>
        <v>0</v>
      </c>
      <c r="AU50" s="213" t="str">
        <f>IF('Indicator Date hidden'!AV51="x","x",$AU$2-'Indicator Date hidden'!AV51)</f>
        <v>x</v>
      </c>
      <c r="AV50" s="213">
        <f>IF('Indicator Date hidden'!AW51="x","x",$AV$2-'Indicator Date hidden'!AW51)</f>
        <v>0</v>
      </c>
      <c r="AW50" s="213">
        <f>IF('Indicator Date hidden'!AX51="x","x",$AW$2-'Indicator Date hidden'!AX51)</f>
        <v>0</v>
      </c>
      <c r="AX50" s="213">
        <f>IF('Indicator Date hidden'!AY51="x","x",$AX$2-'Indicator Date hidden'!AY51)</f>
        <v>0</v>
      </c>
      <c r="AY50" s="213">
        <f>IF('Indicator Date hidden'!AZ51="x","x",$AY$2-'Indicator Date hidden'!AZ51)</f>
        <v>8</v>
      </c>
      <c r="AZ50" s="213">
        <f>IF('Indicator Date hidden'!BA51="x","x",$AZ$2-'Indicator Date hidden'!BA51)</f>
        <v>8</v>
      </c>
      <c r="BA50">
        <f t="shared" si="5"/>
        <v>20</v>
      </c>
      <c r="BB50" s="21">
        <f t="shared" si="6"/>
        <v>0.5</v>
      </c>
      <c r="BC50">
        <f t="shared" si="7"/>
        <v>4</v>
      </c>
      <c r="BD50" s="21">
        <f t="shared" si="8"/>
        <v>1.7888543819998317</v>
      </c>
      <c r="BE50" s="283">
        <f t="shared" si="9"/>
        <v>0</v>
      </c>
    </row>
    <row r="51" spans="1:57" x14ac:dyDescent="0.25">
      <c r="A51" t="s">
        <v>7316</v>
      </c>
      <c r="B51" s="213">
        <f>IF('Indicator Date hidden'!C52="x","x",$B$2-'Indicator Date hidden'!C52)</f>
        <v>0</v>
      </c>
      <c r="C51" s="213">
        <f>IF('Indicator Date hidden'!D52="x","x",$C$2-'Indicator Date hidden'!D52)</f>
        <v>0</v>
      </c>
      <c r="D51" s="213">
        <f>IF('Indicator Date hidden'!E52="x","x",$D$2-'Indicator Date hidden'!E52)</f>
        <v>0</v>
      </c>
      <c r="E51" s="213">
        <f>IF('Indicator Date hidden'!F52="x","x",$E$2-'Indicator Date hidden'!F52)</f>
        <v>0</v>
      </c>
      <c r="F51" s="213">
        <f>IF('Indicator Date hidden'!G52="x","x",$F$2-'Indicator Date hidden'!G52)</f>
        <v>0</v>
      </c>
      <c r="G51" s="213">
        <f>IF('Indicator Date hidden'!H52="x","x",$G$2-'Indicator Date hidden'!H52)</f>
        <v>0</v>
      </c>
      <c r="H51" s="213">
        <f>IF('Indicator Date hidden'!I52="x","x",$H$2-'Indicator Date hidden'!I52)</f>
        <v>0</v>
      </c>
      <c r="I51" s="213">
        <f>IF('Indicator Date hidden'!J52="x","x",$I$2-'Indicator Date hidden'!J52)</f>
        <v>0</v>
      </c>
      <c r="J51" s="213">
        <f>IF('Indicator Date hidden'!K52="x","x",$J$2-'Indicator Date hidden'!K52)</f>
        <v>0</v>
      </c>
      <c r="K51" s="213">
        <f>IF('Indicator Date hidden'!L52="x","x",$K$2-'Indicator Date hidden'!L52)</f>
        <v>0</v>
      </c>
      <c r="L51" s="213">
        <f>IF('Indicator Date hidden'!M52="x","x",$L$2-'Indicator Date hidden'!M52)</f>
        <v>0</v>
      </c>
      <c r="M51" s="213">
        <f>IF('Indicator Date hidden'!N52="x","x",$M$2-'Indicator Date hidden'!N52)</f>
        <v>0</v>
      </c>
      <c r="N51" s="213">
        <f>IF('Indicator Date hidden'!O52="x","x",$N$2-'Indicator Date hidden'!O52)</f>
        <v>0</v>
      </c>
      <c r="O51" s="213">
        <f>IF('Indicator Date hidden'!P52="x","x",$O$2-'Indicator Date hidden'!P52)</f>
        <v>0</v>
      </c>
      <c r="P51" s="213">
        <f>IF('Indicator Date hidden'!Q52="x","x",$P$2-'Indicator Date hidden'!Q52)</f>
        <v>0</v>
      </c>
      <c r="Q51" s="213">
        <f>IF('Indicator Date hidden'!R52="x","x",$Q$2-'Indicator Date hidden'!R52)</f>
        <v>1</v>
      </c>
      <c r="R51" s="213">
        <f>IF('Indicator Date hidden'!S52="x","x",$R$2-'Indicator Date hidden'!S52)</f>
        <v>0</v>
      </c>
      <c r="S51" s="213">
        <f>IF('Indicator Date hidden'!T52="x","x",$S$2-'Indicator Date hidden'!T52)</f>
        <v>0</v>
      </c>
      <c r="T51" s="213">
        <f>IF('Indicator Date hidden'!U52="x","x",$T$2-'Indicator Date hidden'!U52)</f>
        <v>0</v>
      </c>
      <c r="U51" s="213">
        <f>IF('Indicator Date hidden'!V52="x","x",$U$2-'Indicator Date hidden'!V52)</f>
        <v>0</v>
      </c>
      <c r="V51" s="213">
        <f>IF('Indicator Date hidden'!W52="x","x",$V$2-'Indicator Date hidden'!W52)</f>
        <v>0</v>
      </c>
      <c r="W51" s="213">
        <f>IF('Indicator Date hidden'!X52="x","x",$W$2-'Indicator Date hidden'!X52)</f>
        <v>1</v>
      </c>
      <c r="X51" s="213">
        <f>IF('Indicator Date hidden'!Y52="x","x",$X$2-'Indicator Date hidden'!Y52)</f>
        <v>2</v>
      </c>
      <c r="Y51" s="213">
        <f>IF('Indicator Date hidden'!Z52="x","x",$Y$2-'Indicator Date hidden'!Z52)</f>
        <v>0</v>
      </c>
      <c r="Z51" s="213">
        <f>IF('Indicator Date hidden'!AA52="x","x",$Z$2-'Indicator Date hidden'!AA52)</f>
        <v>0</v>
      </c>
      <c r="AA51" s="213">
        <f>IF('Indicator Date hidden'!AB52="x","x",$AA$2-'Indicator Date hidden'!AB52)</f>
        <v>0</v>
      </c>
      <c r="AB51" s="213">
        <f>IF('Indicator Date hidden'!AC52="x","x",$AB$2-'Indicator Date hidden'!AC52)</f>
        <v>0</v>
      </c>
      <c r="AC51" s="213">
        <f>IF('Indicator Date hidden'!AD52="x","x",$AC$2-'Indicator Date hidden'!AD52)</f>
        <v>0</v>
      </c>
      <c r="AD51" s="213">
        <f>IF('Indicator Date hidden'!AE52="x","x",$AD$2-'Indicator Date hidden'!AE52)</f>
        <v>0</v>
      </c>
      <c r="AE51" s="213">
        <f>IF('Indicator Date hidden'!AF52="x","x",$AE$2-'Indicator Date hidden'!AF52)</f>
        <v>0</v>
      </c>
      <c r="AF51" s="213">
        <f>IF('Indicator Date hidden'!AG52="x","x",$AF$2-'Indicator Date hidden'!AG52)</f>
        <v>0</v>
      </c>
      <c r="AG51" s="213">
        <f>IF('Indicator Date hidden'!AH52="x","x",$AG$2-'Indicator Date hidden'!AH52)</f>
        <v>0</v>
      </c>
      <c r="AH51" s="213">
        <f>IF('Indicator Date hidden'!AI52="x","x",$AH$2-'Indicator Date hidden'!AI52)</f>
        <v>0</v>
      </c>
      <c r="AI51" s="213">
        <f>IF('Indicator Date hidden'!AJ52="x","x",$AI$2-'Indicator Date hidden'!AJ52)</f>
        <v>0</v>
      </c>
      <c r="AJ51" s="213" t="str">
        <f>IF('Indicator Date hidden'!AK52="x","x",$AJ$2-'Indicator Date hidden'!AK52)</f>
        <v>x</v>
      </c>
      <c r="AK51" s="213">
        <f>IF('Indicator Date hidden'!AL52="x","x",$AK$2-'Indicator Date hidden'!AL52)</f>
        <v>1</v>
      </c>
      <c r="AL51" s="213">
        <f>IF('Indicator Date hidden'!AM52="x","x",$AL$2-'Indicator Date hidden'!AM52)</f>
        <v>0</v>
      </c>
      <c r="AM51" s="213">
        <f>IF('Indicator Date hidden'!AN52="x","x",$AM$2-'Indicator Date hidden'!AN52)</f>
        <v>0</v>
      </c>
      <c r="AN51" s="213">
        <f>IF('Indicator Date hidden'!AO52="x","x",$AN$2-'Indicator Date hidden'!AO52)</f>
        <v>0</v>
      </c>
      <c r="AO51" s="213">
        <f>IF('Indicator Date hidden'!AP52="x","x",$AO$2-'Indicator Date hidden'!AP52)</f>
        <v>0</v>
      </c>
      <c r="AP51" s="213">
        <f>IF('Indicator Date hidden'!AQ52="x","x",$AP$2-'Indicator Date hidden'!AQ52)</f>
        <v>0</v>
      </c>
      <c r="AQ51" s="213">
        <f>IF('Indicator Date hidden'!AR52="x","x",$AQ$2-'Indicator Date hidden'!AR52)</f>
        <v>0</v>
      </c>
      <c r="AR51" s="213">
        <f>IF('Indicator Date hidden'!AS52="x","x",$AR$2-'Indicator Date hidden'!AS52)</f>
        <v>0</v>
      </c>
      <c r="AS51" s="213">
        <f>IF('Indicator Date hidden'!AT52="x","x",$AS$2-'Indicator Date hidden'!AT52)</f>
        <v>0</v>
      </c>
      <c r="AT51" s="213">
        <f>IF('Indicator Date hidden'!AU52="x","x",$AT$2-'Indicator Date hidden'!AU52)</f>
        <v>0</v>
      </c>
      <c r="AU51" s="213">
        <f>IF('Indicator Date hidden'!AV52="x","x",$AU$2-'Indicator Date hidden'!AV52)</f>
        <v>1</v>
      </c>
      <c r="AV51" s="213">
        <f>IF('Indicator Date hidden'!AW52="x","x",$AV$2-'Indicator Date hidden'!AW52)</f>
        <v>0</v>
      </c>
      <c r="AW51" s="213">
        <f>IF('Indicator Date hidden'!AX52="x","x",$AW$2-'Indicator Date hidden'!AX52)</f>
        <v>0</v>
      </c>
      <c r="AX51" s="213">
        <f>IF('Indicator Date hidden'!AY52="x","x",$AX$2-'Indicator Date hidden'!AY52)</f>
        <v>0</v>
      </c>
      <c r="AY51" s="213">
        <f>IF('Indicator Date hidden'!AZ52="x","x",$AY$2-'Indicator Date hidden'!AZ52)</f>
        <v>0</v>
      </c>
      <c r="AZ51" s="213">
        <f>IF('Indicator Date hidden'!BA52="x","x",$AZ$2-'Indicator Date hidden'!BA52)</f>
        <v>0</v>
      </c>
      <c r="BA51">
        <f t="shared" si="5"/>
        <v>6</v>
      </c>
      <c r="BB51" s="21">
        <f t="shared" si="6"/>
        <v>0.12</v>
      </c>
      <c r="BC51">
        <f t="shared" si="7"/>
        <v>5</v>
      </c>
      <c r="BD51" s="21">
        <f t="shared" si="8"/>
        <v>0.38157568056677826</v>
      </c>
      <c r="BE51" s="283">
        <f t="shared" si="9"/>
        <v>0</v>
      </c>
    </row>
    <row r="52" spans="1:57" x14ac:dyDescent="0.25">
      <c r="A52" t="s">
        <v>7318</v>
      </c>
      <c r="B52" s="213">
        <f>IF('Indicator Date hidden'!C53="x","x",$B$2-'Indicator Date hidden'!C53)</f>
        <v>0</v>
      </c>
      <c r="C52" s="213">
        <f>IF('Indicator Date hidden'!D53="x","x",$C$2-'Indicator Date hidden'!D53)</f>
        <v>0</v>
      </c>
      <c r="D52" s="213">
        <f>IF('Indicator Date hidden'!E53="x","x",$D$2-'Indicator Date hidden'!E53)</f>
        <v>0</v>
      </c>
      <c r="E52" s="213">
        <f>IF('Indicator Date hidden'!F53="x","x",$E$2-'Indicator Date hidden'!F53)</f>
        <v>0</v>
      </c>
      <c r="F52" s="213">
        <f>IF('Indicator Date hidden'!G53="x","x",$F$2-'Indicator Date hidden'!G53)</f>
        <v>0</v>
      </c>
      <c r="G52" s="213">
        <f>IF('Indicator Date hidden'!H53="x","x",$G$2-'Indicator Date hidden'!H53)</f>
        <v>0</v>
      </c>
      <c r="H52" s="213">
        <f>IF('Indicator Date hidden'!I53="x","x",$H$2-'Indicator Date hidden'!I53)</f>
        <v>0</v>
      </c>
      <c r="I52" s="213">
        <f>IF('Indicator Date hidden'!J53="x","x",$I$2-'Indicator Date hidden'!J53)</f>
        <v>0</v>
      </c>
      <c r="J52" s="213">
        <f>IF('Indicator Date hidden'!K53="x","x",$J$2-'Indicator Date hidden'!K53)</f>
        <v>0</v>
      </c>
      <c r="K52" s="213">
        <f>IF('Indicator Date hidden'!L53="x","x",$K$2-'Indicator Date hidden'!L53)</f>
        <v>0</v>
      </c>
      <c r="L52" s="213">
        <f>IF('Indicator Date hidden'!M53="x","x",$L$2-'Indicator Date hidden'!M53)</f>
        <v>0</v>
      </c>
      <c r="M52" s="213">
        <f>IF('Indicator Date hidden'!N53="x","x",$M$2-'Indicator Date hidden'!N53)</f>
        <v>0</v>
      </c>
      <c r="N52" s="213">
        <f>IF('Indicator Date hidden'!O53="x","x",$N$2-'Indicator Date hidden'!O53)</f>
        <v>0</v>
      </c>
      <c r="O52" s="213">
        <f>IF('Indicator Date hidden'!P53="x","x",$O$2-'Indicator Date hidden'!P53)</f>
        <v>0</v>
      </c>
      <c r="P52" s="213">
        <f>IF('Indicator Date hidden'!Q53="x","x",$P$2-'Indicator Date hidden'!Q53)</f>
        <v>0</v>
      </c>
      <c r="Q52" s="213">
        <f>IF('Indicator Date hidden'!R53="x","x",$Q$2-'Indicator Date hidden'!R53)</f>
        <v>0</v>
      </c>
      <c r="R52" s="213">
        <f>IF('Indicator Date hidden'!S53="x","x",$R$2-'Indicator Date hidden'!S53)</f>
        <v>0</v>
      </c>
      <c r="S52" s="213">
        <f>IF('Indicator Date hidden'!T53="x","x",$S$2-'Indicator Date hidden'!T53)</f>
        <v>0</v>
      </c>
      <c r="T52" s="213">
        <f>IF('Indicator Date hidden'!U53="x","x",$T$2-'Indicator Date hidden'!U53)</f>
        <v>0</v>
      </c>
      <c r="U52" s="213">
        <f>IF('Indicator Date hidden'!V53="x","x",$U$2-'Indicator Date hidden'!V53)</f>
        <v>0</v>
      </c>
      <c r="V52" s="213">
        <f>IF('Indicator Date hidden'!W53="x","x",$V$2-'Indicator Date hidden'!W53)</f>
        <v>0</v>
      </c>
      <c r="W52" s="213">
        <f>IF('Indicator Date hidden'!X53="x","x",$W$2-'Indicator Date hidden'!X53)</f>
        <v>2</v>
      </c>
      <c r="X52" s="213">
        <f>IF('Indicator Date hidden'!Y53="x","x",$X$2-'Indicator Date hidden'!Y53)</f>
        <v>3</v>
      </c>
      <c r="Y52" s="213">
        <f>IF('Indicator Date hidden'!Z53="x","x",$Y$2-'Indicator Date hidden'!Z53)</f>
        <v>0</v>
      </c>
      <c r="Z52" s="213">
        <f>IF('Indicator Date hidden'!AA53="x","x",$Z$2-'Indicator Date hidden'!AA53)</f>
        <v>0</v>
      </c>
      <c r="AA52" s="213">
        <f>IF('Indicator Date hidden'!AB53="x","x",$AA$2-'Indicator Date hidden'!AB53)</f>
        <v>0</v>
      </c>
      <c r="AB52" s="213">
        <f>IF('Indicator Date hidden'!AC53="x","x",$AB$2-'Indicator Date hidden'!AC53)</f>
        <v>0</v>
      </c>
      <c r="AC52" s="213">
        <f>IF('Indicator Date hidden'!AD53="x","x",$AC$2-'Indicator Date hidden'!AD53)</f>
        <v>0</v>
      </c>
      <c r="AD52" s="213">
        <f>IF('Indicator Date hidden'!AE53="x","x",$AD$2-'Indicator Date hidden'!AE53)</f>
        <v>0</v>
      </c>
      <c r="AE52" s="213">
        <f>IF('Indicator Date hidden'!AF53="x","x",$AE$2-'Indicator Date hidden'!AF53)</f>
        <v>0</v>
      </c>
      <c r="AF52" s="213">
        <f>IF('Indicator Date hidden'!AG53="x","x",$AF$2-'Indicator Date hidden'!AG53)</f>
        <v>0</v>
      </c>
      <c r="AG52" s="213">
        <f>IF('Indicator Date hidden'!AH53="x","x",$AG$2-'Indicator Date hidden'!AH53)</f>
        <v>0</v>
      </c>
      <c r="AH52" s="213">
        <f>IF('Indicator Date hidden'!AI53="x","x",$AH$2-'Indicator Date hidden'!AI53)</f>
        <v>0</v>
      </c>
      <c r="AI52" s="213">
        <f>IF('Indicator Date hidden'!AJ53="x","x",$AI$2-'Indicator Date hidden'!AJ53)</f>
        <v>0</v>
      </c>
      <c r="AJ52" s="213" t="str">
        <f>IF('Indicator Date hidden'!AK53="x","x",$AJ$2-'Indicator Date hidden'!AK53)</f>
        <v>x</v>
      </c>
      <c r="AK52" s="213">
        <f>IF('Indicator Date hidden'!AL53="x","x",$AK$2-'Indicator Date hidden'!AL53)</f>
        <v>1</v>
      </c>
      <c r="AL52" s="213">
        <f>IF('Indicator Date hidden'!AM53="x","x",$AL$2-'Indicator Date hidden'!AM53)</f>
        <v>0</v>
      </c>
      <c r="AM52" s="213">
        <f>IF('Indicator Date hidden'!AN53="x","x",$AM$2-'Indicator Date hidden'!AN53)</f>
        <v>0</v>
      </c>
      <c r="AN52" s="213">
        <f>IF('Indicator Date hidden'!AO53="x","x",$AN$2-'Indicator Date hidden'!AO53)</f>
        <v>0</v>
      </c>
      <c r="AO52" s="213">
        <f>IF('Indicator Date hidden'!AP53="x","x",$AO$2-'Indicator Date hidden'!AP53)</f>
        <v>0</v>
      </c>
      <c r="AP52" s="213">
        <f>IF('Indicator Date hidden'!AQ53="x","x",$AP$2-'Indicator Date hidden'!AQ53)</f>
        <v>0</v>
      </c>
      <c r="AQ52" s="213">
        <f>IF('Indicator Date hidden'!AR53="x","x",$AQ$2-'Indicator Date hidden'!AR53)</f>
        <v>0</v>
      </c>
      <c r="AR52" s="213">
        <f>IF('Indicator Date hidden'!AS53="x","x",$AR$2-'Indicator Date hidden'!AS53)</f>
        <v>0</v>
      </c>
      <c r="AS52" s="213">
        <f>IF('Indicator Date hidden'!AT53="x","x",$AS$2-'Indicator Date hidden'!AT53)</f>
        <v>0</v>
      </c>
      <c r="AT52" s="213">
        <f>IF('Indicator Date hidden'!AU53="x","x",$AT$2-'Indicator Date hidden'!AU53)</f>
        <v>0</v>
      </c>
      <c r="AU52" s="213">
        <f>IF('Indicator Date hidden'!AV53="x","x",$AU$2-'Indicator Date hidden'!AV53)</f>
        <v>1</v>
      </c>
      <c r="AV52" s="213">
        <f>IF('Indicator Date hidden'!AW53="x","x",$AV$2-'Indicator Date hidden'!AW53)</f>
        <v>0</v>
      </c>
      <c r="AW52" s="213">
        <f>IF('Indicator Date hidden'!AX53="x","x",$AW$2-'Indicator Date hidden'!AX53)</f>
        <v>0</v>
      </c>
      <c r="AX52" s="213">
        <f>IF('Indicator Date hidden'!AY53="x","x",$AX$2-'Indicator Date hidden'!AY53)</f>
        <v>0</v>
      </c>
      <c r="AY52" s="213">
        <f>IF('Indicator Date hidden'!AZ53="x","x",$AY$2-'Indicator Date hidden'!AZ53)</f>
        <v>0</v>
      </c>
      <c r="AZ52" s="213">
        <f>IF('Indicator Date hidden'!BA53="x","x",$AZ$2-'Indicator Date hidden'!BA53)</f>
        <v>0</v>
      </c>
      <c r="BA52">
        <f t="shared" si="5"/>
        <v>7</v>
      </c>
      <c r="BB52" s="21">
        <f t="shared" si="6"/>
        <v>0.14000000000000001</v>
      </c>
      <c r="BC52">
        <f t="shared" si="7"/>
        <v>4</v>
      </c>
      <c r="BD52" s="21">
        <f t="shared" si="8"/>
        <v>0.52952809179494909</v>
      </c>
      <c r="BE52" s="283">
        <f t="shared" si="9"/>
        <v>0</v>
      </c>
    </row>
    <row r="53" spans="1:57" x14ac:dyDescent="0.25">
      <c r="A53" t="s">
        <v>7319</v>
      </c>
      <c r="B53" s="213">
        <f>IF('Indicator Date hidden'!C54="x","x",$B$2-'Indicator Date hidden'!C54)</f>
        <v>0</v>
      </c>
      <c r="C53" s="213">
        <f>IF('Indicator Date hidden'!D54="x","x",$C$2-'Indicator Date hidden'!D54)</f>
        <v>0</v>
      </c>
      <c r="D53" s="213">
        <f>IF('Indicator Date hidden'!E54="x","x",$D$2-'Indicator Date hidden'!E54)</f>
        <v>0</v>
      </c>
      <c r="E53" s="213">
        <f>IF('Indicator Date hidden'!F54="x","x",$E$2-'Indicator Date hidden'!F54)</f>
        <v>0</v>
      </c>
      <c r="F53" s="213">
        <f>IF('Indicator Date hidden'!G54="x","x",$F$2-'Indicator Date hidden'!G54)</f>
        <v>0</v>
      </c>
      <c r="G53" s="213">
        <f>IF('Indicator Date hidden'!H54="x","x",$G$2-'Indicator Date hidden'!H54)</f>
        <v>0</v>
      </c>
      <c r="H53" s="213">
        <f>IF('Indicator Date hidden'!I54="x","x",$H$2-'Indicator Date hidden'!I54)</f>
        <v>0</v>
      </c>
      <c r="I53" s="213">
        <f>IF('Indicator Date hidden'!J54="x","x",$I$2-'Indicator Date hidden'!J54)</f>
        <v>0</v>
      </c>
      <c r="J53" s="213">
        <f>IF('Indicator Date hidden'!K54="x","x",$J$2-'Indicator Date hidden'!K54)</f>
        <v>0</v>
      </c>
      <c r="K53" s="213">
        <f>IF('Indicator Date hidden'!L54="x","x",$K$2-'Indicator Date hidden'!L54)</f>
        <v>0</v>
      </c>
      <c r="L53" s="213">
        <f>IF('Indicator Date hidden'!M54="x","x",$L$2-'Indicator Date hidden'!M54)</f>
        <v>0</v>
      </c>
      <c r="M53" s="213">
        <f>IF('Indicator Date hidden'!N54="x","x",$M$2-'Indicator Date hidden'!N54)</f>
        <v>0</v>
      </c>
      <c r="N53" s="213">
        <f>IF('Indicator Date hidden'!O54="x","x",$N$2-'Indicator Date hidden'!O54)</f>
        <v>0</v>
      </c>
      <c r="O53" s="213">
        <f>IF('Indicator Date hidden'!P54="x","x",$O$2-'Indicator Date hidden'!P54)</f>
        <v>0</v>
      </c>
      <c r="P53" s="213">
        <f>IF('Indicator Date hidden'!Q54="x","x",$P$2-'Indicator Date hidden'!Q54)</f>
        <v>0</v>
      </c>
      <c r="Q53" s="213">
        <f>IF('Indicator Date hidden'!R54="x","x",$Q$2-'Indicator Date hidden'!R54)</f>
        <v>0</v>
      </c>
      <c r="R53" s="213">
        <f>IF('Indicator Date hidden'!S54="x","x",$R$2-'Indicator Date hidden'!S54)</f>
        <v>0</v>
      </c>
      <c r="S53" s="213">
        <f>IF('Indicator Date hidden'!T54="x","x",$S$2-'Indicator Date hidden'!T54)</f>
        <v>0</v>
      </c>
      <c r="T53" s="213">
        <f>IF('Indicator Date hidden'!U54="x","x",$T$2-'Indicator Date hidden'!U54)</f>
        <v>0</v>
      </c>
      <c r="U53" s="213">
        <f>IF('Indicator Date hidden'!V54="x","x",$U$2-'Indicator Date hidden'!V54)</f>
        <v>0</v>
      </c>
      <c r="V53" s="213">
        <f>IF('Indicator Date hidden'!W54="x","x",$V$2-'Indicator Date hidden'!W54)</f>
        <v>0</v>
      </c>
      <c r="W53" s="213">
        <f>IF('Indicator Date hidden'!X54="x","x",$W$2-'Indicator Date hidden'!X54)</f>
        <v>0</v>
      </c>
      <c r="X53" s="213">
        <f>IF('Indicator Date hidden'!Y54="x","x",$X$2-'Indicator Date hidden'!Y54)</f>
        <v>4</v>
      </c>
      <c r="Y53" s="213">
        <f>IF('Indicator Date hidden'!Z54="x","x",$Y$2-'Indicator Date hidden'!Z54)</f>
        <v>0</v>
      </c>
      <c r="Z53" s="213">
        <f>IF('Indicator Date hidden'!AA54="x","x",$Z$2-'Indicator Date hidden'!AA54)</f>
        <v>0</v>
      </c>
      <c r="AA53" s="213">
        <f>IF('Indicator Date hidden'!AB54="x","x",$AA$2-'Indicator Date hidden'!AB54)</f>
        <v>0</v>
      </c>
      <c r="AB53" s="213">
        <f>IF('Indicator Date hidden'!AC54="x","x",$AB$2-'Indicator Date hidden'!AC54)</f>
        <v>0</v>
      </c>
      <c r="AC53" s="213">
        <f>IF('Indicator Date hidden'!AD54="x","x",$AC$2-'Indicator Date hidden'!AD54)</f>
        <v>0</v>
      </c>
      <c r="AD53" s="213" t="str">
        <f>IF('Indicator Date hidden'!AE54="x","x",$AD$2-'Indicator Date hidden'!AE54)</f>
        <v>x</v>
      </c>
      <c r="AE53" s="213">
        <f>IF('Indicator Date hidden'!AF54="x","x",$AE$2-'Indicator Date hidden'!AF54)</f>
        <v>0</v>
      </c>
      <c r="AF53" s="213">
        <f>IF('Indicator Date hidden'!AG54="x","x",$AF$2-'Indicator Date hidden'!AG54)</f>
        <v>5</v>
      </c>
      <c r="AG53" s="213">
        <f>IF('Indicator Date hidden'!AH54="x","x",$AG$2-'Indicator Date hidden'!AH54)</f>
        <v>0</v>
      </c>
      <c r="AH53" s="213">
        <f>IF('Indicator Date hidden'!AI54="x","x",$AH$2-'Indicator Date hidden'!AI54)</f>
        <v>0</v>
      </c>
      <c r="AI53" s="213">
        <f>IF('Indicator Date hidden'!AJ54="x","x",$AI$2-'Indicator Date hidden'!AJ54)</f>
        <v>0</v>
      </c>
      <c r="AJ53" s="213">
        <f>IF('Indicator Date hidden'!AK54="x","x",$AJ$2-'Indicator Date hidden'!AK54)</f>
        <v>1</v>
      </c>
      <c r="AK53" s="213">
        <f>IF('Indicator Date hidden'!AL54="x","x",$AK$2-'Indicator Date hidden'!AL54)</f>
        <v>0</v>
      </c>
      <c r="AL53" s="213">
        <f>IF('Indicator Date hidden'!AM54="x","x",$AL$2-'Indicator Date hidden'!AM54)</f>
        <v>0</v>
      </c>
      <c r="AM53" s="213">
        <f>IF('Indicator Date hidden'!AN54="x","x",$AM$2-'Indicator Date hidden'!AN54)</f>
        <v>0</v>
      </c>
      <c r="AN53" s="213">
        <f>IF('Indicator Date hidden'!AO54="x","x",$AN$2-'Indicator Date hidden'!AO54)</f>
        <v>0</v>
      </c>
      <c r="AO53" s="213">
        <f>IF('Indicator Date hidden'!AP54="x","x",$AO$2-'Indicator Date hidden'!AP54)</f>
        <v>0</v>
      </c>
      <c r="AP53" s="213">
        <f>IF('Indicator Date hidden'!AQ54="x","x",$AP$2-'Indicator Date hidden'!AQ54)</f>
        <v>0</v>
      </c>
      <c r="AQ53" s="213">
        <f>IF('Indicator Date hidden'!AR54="x","x",$AQ$2-'Indicator Date hidden'!AR54)</f>
        <v>0</v>
      </c>
      <c r="AR53" s="213">
        <f>IF('Indicator Date hidden'!AS54="x","x",$AR$2-'Indicator Date hidden'!AS54)</f>
        <v>0</v>
      </c>
      <c r="AS53" s="213">
        <f>IF('Indicator Date hidden'!AT54="x","x",$AS$2-'Indicator Date hidden'!AT54)</f>
        <v>0</v>
      </c>
      <c r="AT53" s="213">
        <f>IF('Indicator Date hidden'!AU54="x","x",$AT$2-'Indicator Date hidden'!AU54)</f>
        <v>0</v>
      </c>
      <c r="AU53" s="213">
        <f>IF('Indicator Date hidden'!AV54="x","x",$AU$2-'Indicator Date hidden'!AV54)</f>
        <v>1</v>
      </c>
      <c r="AV53" s="213">
        <f>IF('Indicator Date hidden'!AW54="x","x",$AV$2-'Indicator Date hidden'!AW54)</f>
        <v>0</v>
      </c>
      <c r="AW53" s="213">
        <f>IF('Indicator Date hidden'!AX54="x","x",$AW$2-'Indicator Date hidden'!AX54)</f>
        <v>0</v>
      </c>
      <c r="AX53" s="213">
        <f>IF('Indicator Date hidden'!AY54="x","x",$AX$2-'Indicator Date hidden'!AY54)</f>
        <v>0</v>
      </c>
      <c r="AY53" s="213">
        <f>IF('Indicator Date hidden'!AZ54="x","x",$AY$2-'Indicator Date hidden'!AZ54)</f>
        <v>0</v>
      </c>
      <c r="AZ53" s="213">
        <f>IF('Indicator Date hidden'!BA54="x","x",$AZ$2-'Indicator Date hidden'!BA54)</f>
        <v>0</v>
      </c>
      <c r="BA53">
        <f t="shared" si="5"/>
        <v>11</v>
      </c>
      <c r="BB53" s="21">
        <f t="shared" si="6"/>
        <v>0.22</v>
      </c>
      <c r="BC53">
        <f t="shared" si="7"/>
        <v>4</v>
      </c>
      <c r="BD53" s="21">
        <f t="shared" si="8"/>
        <v>0.90088845036441667</v>
      </c>
      <c r="BE53" s="283">
        <f t="shared" si="9"/>
        <v>0</v>
      </c>
    </row>
    <row r="54" spans="1:57" x14ac:dyDescent="0.25">
      <c r="A54" t="s">
        <v>7488</v>
      </c>
      <c r="B54" s="213">
        <f>IF('Indicator Date hidden'!C55="x","x",$B$2-'Indicator Date hidden'!C55)</f>
        <v>0</v>
      </c>
      <c r="C54" s="213">
        <f>IF('Indicator Date hidden'!D55="x","x",$C$2-'Indicator Date hidden'!D55)</f>
        <v>0</v>
      </c>
      <c r="D54" s="213">
        <f>IF('Indicator Date hidden'!E55="x","x",$D$2-'Indicator Date hidden'!E55)</f>
        <v>0</v>
      </c>
      <c r="E54" s="213">
        <f>IF('Indicator Date hidden'!F55="x","x",$E$2-'Indicator Date hidden'!F55)</f>
        <v>0</v>
      </c>
      <c r="F54" s="213">
        <f>IF('Indicator Date hidden'!G55="x","x",$F$2-'Indicator Date hidden'!G55)</f>
        <v>0</v>
      </c>
      <c r="G54" s="213">
        <f>IF('Indicator Date hidden'!H55="x","x",$G$2-'Indicator Date hidden'!H55)</f>
        <v>0</v>
      </c>
      <c r="H54" s="213">
        <f>IF('Indicator Date hidden'!I55="x","x",$H$2-'Indicator Date hidden'!I55)</f>
        <v>0</v>
      </c>
      <c r="I54" s="213">
        <f>IF('Indicator Date hidden'!J55="x","x",$I$2-'Indicator Date hidden'!J55)</f>
        <v>0</v>
      </c>
      <c r="J54" s="213">
        <f>IF('Indicator Date hidden'!K55="x","x",$J$2-'Indicator Date hidden'!K55)</f>
        <v>0</v>
      </c>
      <c r="K54" s="213">
        <f>IF('Indicator Date hidden'!L55="x","x",$K$2-'Indicator Date hidden'!L55)</f>
        <v>0</v>
      </c>
      <c r="L54" s="213">
        <f>IF('Indicator Date hidden'!M55="x","x",$L$2-'Indicator Date hidden'!M55)</f>
        <v>0</v>
      </c>
      <c r="M54" s="213">
        <f>IF('Indicator Date hidden'!N55="x","x",$M$2-'Indicator Date hidden'!N55)</f>
        <v>0</v>
      </c>
      <c r="N54" s="213">
        <f>IF('Indicator Date hidden'!O55="x","x",$N$2-'Indicator Date hidden'!O55)</f>
        <v>0</v>
      </c>
      <c r="O54" s="213">
        <f>IF('Indicator Date hidden'!P55="x","x",$O$2-'Indicator Date hidden'!P55)</f>
        <v>0</v>
      </c>
      <c r="P54" s="213">
        <f>IF('Indicator Date hidden'!Q55="x","x",$P$2-'Indicator Date hidden'!Q55)</f>
        <v>0</v>
      </c>
      <c r="Q54" s="213" t="str">
        <f>IF('Indicator Date hidden'!R55="x","x",$Q$2-'Indicator Date hidden'!R55)</f>
        <v>x</v>
      </c>
      <c r="R54" s="213">
        <f>IF('Indicator Date hidden'!S55="x","x",$R$2-'Indicator Date hidden'!S55)</f>
        <v>0</v>
      </c>
      <c r="S54" s="213">
        <f>IF('Indicator Date hidden'!T55="x","x",$S$2-'Indicator Date hidden'!T55)</f>
        <v>0</v>
      </c>
      <c r="T54" s="213">
        <f>IF('Indicator Date hidden'!U55="x","x",$T$2-'Indicator Date hidden'!U55)</f>
        <v>0</v>
      </c>
      <c r="U54" s="213">
        <f>IF('Indicator Date hidden'!V55="x","x",$U$2-'Indicator Date hidden'!V55)</f>
        <v>0</v>
      </c>
      <c r="V54" s="213">
        <f>IF('Indicator Date hidden'!W55="x","x",$V$2-'Indicator Date hidden'!W55)</f>
        <v>0</v>
      </c>
      <c r="W54" s="213">
        <f>IF('Indicator Date hidden'!X55="x","x",$W$2-'Indicator Date hidden'!X55)</f>
        <v>6</v>
      </c>
      <c r="X54" s="213">
        <f>IF('Indicator Date hidden'!Y55="x","x",$X$2-'Indicator Date hidden'!Y55)</f>
        <v>4</v>
      </c>
      <c r="Y54" s="213">
        <f>IF('Indicator Date hidden'!Z55="x","x",$Y$2-'Indicator Date hidden'!Z55)</f>
        <v>0</v>
      </c>
      <c r="Z54" s="213">
        <f>IF('Indicator Date hidden'!AA55="x","x",$Z$2-'Indicator Date hidden'!AA55)</f>
        <v>0</v>
      </c>
      <c r="AA54" s="213">
        <f>IF('Indicator Date hidden'!AB55="x","x",$AA$2-'Indicator Date hidden'!AB55)</f>
        <v>0</v>
      </c>
      <c r="AB54" s="213">
        <f>IF('Indicator Date hidden'!AC55="x","x",$AB$2-'Indicator Date hidden'!AC55)</f>
        <v>0</v>
      </c>
      <c r="AC54" s="213">
        <f>IF('Indicator Date hidden'!AD55="x","x",$AC$2-'Indicator Date hidden'!AD55)</f>
        <v>0</v>
      </c>
      <c r="AD54" s="213">
        <f>IF('Indicator Date hidden'!AE55="x","x",$AD$2-'Indicator Date hidden'!AE55)</f>
        <v>0</v>
      </c>
      <c r="AE54" s="213">
        <f>IF('Indicator Date hidden'!AF55="x","x",$AE$2-'Indicator Date hidden'!AF55)</f>
        <v>0</v>
      </c>
      <c r="AF54" s="213">
        <f>IF('Indicator Date hidden'!AG55="x","x",$AF$2-'Indicator Date hidden'!AG55)</f>
        <v>0</v>
      </c>
      <c r="AG54" s="213">
        <f>IF('Indicator Date hidden'!AH55="x","x",$AG$2-'Indicator Date hidden'!AH55)</f>
        <v>0</v>
      </c>
      <c r="AH54" s="213">
        <f>IF('Indicator Date hidden'!AI55="x","x",$AH$2-'Indicator Date hidden'!AI55)</f>
        <v>0</v>
      </c>
      <c r="AI54" s="213">
        <f>IF('Indicator Date hidden'!AJ55="x","x",$AI$2-'Indicator Date hidden'!AJ55)</f>
        <v>0</v>
      </c>
      <c r="AJ54" s="213">
        <f>IF('Indicator Date hidden'!AK55="x","x",$AJ$2-'Indicator Date hidden'!AK55)</f>
        <v>1</v>
      </c>
      <c r="AK54" s="213">
        <f>IF('Indicator Date hidden'!AL55="x","x",$AK$2-'Indicator Date hidden'!AL55)</f>
        <v>1</v>
      </c>
      <c r="AL54" s="213">
        <f>IF('Indicator Date hidden'!AM55="x","x",$AL$2-'Indicator Date hidden'!AM55)</f>
        <v>0</v>
      </c>
      <c r="AM54" s="213">
        <f>IF('Indicator Date hidden'!AN55="x","x",$AM$2-'Indicator Date hidden'!AN55)</f>
        <v>0</v>
      </c>
      <c r="AN54" s="213">
        <f>IF('Indicator Date hidden'!AO55="x","x",$AN$2-'Indicator Date hidden'!AO55)</f>
        <v>0</v>
      </c>
      <c r="AO54" s="213">
        <f>IF('Indicator Date hidden'!AP55="x","x",$AO$2-'Indicator Date hidden'!AP55)</f>
        <v>0</v>
      </c>
      <c r="AP54" s="213">
        <f>IF('Indicator Date hidden'!AQ55="x","x",$AP$2-'Indicator Date hidden'!AQ55)</f>
        <v>0</v>
      </c>
      <c r="AQ54" s="213">
        <f>IF('Indicator Date hidden'!AR55="x","x",$AQ$2-'Indicator Date hidden'!AR55)</f>
        <v>6</v>
      </c>
      <c r="AR54" s="213">
        <f>IF('Indicator Date hidden'!AS55="x","x",$AR$2-'Indicator Date hidden'!AS55)</f>
        <v>0</v>
      </c>
      <c r="AS54" s="213">
        <f>IF('Indicator Date hidden'!AT55="x","x",$AS$2-'Indicator Date hidden'!AT55)</f>
        <v>0</v>
      </c>
      <c r="AT54" s="213">
        <f>IF('Indicator Date hidden'!AU55="x","x",$AT$2-'Indicator Date hidden'!AU55)</f>
        <v>0</v>
      </c>
      <c r="AU54" s="213">
        <f>IF('Indicator Date hidden'!AV55="x","x",$AU$2-'Indicator Date hidden'!AV55)</f>
        <v>1</v>
      </c>
      <c r="AV54" s="213">
        <f>IF('Indicator Date hidden'!AW55="x","x",$AV$2-'Indicator Date hidden'!AW55)</f>
        <v>0</v>
      </c>
      <c r="AW54" s="213">
        <f>IF('Indicator Date hidden'!AX55="x","x",$AW$2-'Indicator Date hidden'!AX55)</f>
        <v>0</v>
      </c>
      <c r="AX54" s="213">
        <f>IF('Indicator Date hidden'!AY55="x","x",$AX$2-'Indicator Date hidden'!AY55)</f>
        <v>0</v>
      </c>
      <c r="AY54" s="213">
        <f>IF('Indicator Date hidden'!AZ55="x","x",$AY$2-'Indicator Date hidden'!AZ55)</f>
        <v>0</v>
      </c>
      <c r="AZ54" s="213">
        <f>IF('Indicator Date hidden'!BA55="x","x",$AZ$2-'Indicator Date hidden'!BA55)</f>
        <v>0</v>
      </c>
      <c r="BA54">
        <f t="shared" si="5"/>
        <v>19</v>
      </c>
      <c r="BB54" s="21">
        <f t="shared" si="6"/>
        <v>0.38</v>
      </c>
      <c r="BC54">
        <f t="shared" si="7"/>
        <v>6</v>
      </c>
      <c r="BD54" s="21">
        <f t="shared" si="8"/>
        <v>1.2944496900227525</v>
      </c>
      <c r="BE54" s="283">
        <f t="shared" si="9"/>
        <v>0</v>
      </c>
    </row>
    <row r="55" spans="1:57" x14ac:dyDescent="0.25">
      <c r="A55" t="s">
        <v>7348</v>
      </c>
      <c r="B55" s="213">
        <f>IF('Indicator Date hidden'!C56="x","x",$B$2-'Indicator Date hidden'!C56)</f>
        <v>0</v>
      </c>
      <c r="C55" s="213">
        <f>IF('Indicator Date hidden'!D56="x","x",$C$2-'Indicator Date hidden'!D56)</f>
        <v>0</v>
      </c>
      <c r="D55" s="213">
        <f>IF('Indicator Date hidden'!E56="x","x",$D$2-'Indicator Date hidden'!E56)</f>
        <v>0</v>
      </c>
      <c r="E55" s="213">
        <f>IF('Indicator Date hidden'!F56="x","x",$E$2-'Indicator Date hidden'!F56)</f>
        <v>0</v>
      </c>
      <c r="F55" s="213">
        <f>IF('Indicator Date hidden'!G56="x","x",$F$2-'Indicator Date hidden'!G56)</f>
        <v>0</v>
      </c>
      <c r="G55" s="213">
        <f>IF('Indicator Date hidden'!H56="x","x",$G$2-'Indicator Date hidden'!H56)</f>
        <v>0</v>
      </c>
      <c r="H55" s="213">
        <f>IF('Indicator Date hidden'!I56="x","x",$H$2-'Indicator Date hidden'!I56)</f>
        <v>0</v>
      </c>
      <c r="I55" s="213">
        <f>IF('Indicator Date hidden'!J56="x","x",$I$2-'Indicator Date hidden'!J56)</f>
        <v>0</v>
      </c>
      <c r="J55" s="213">
        <f>IF('Indicator Date hidden'!K56="x","x",$J$2-'Indicator Date hidden'!K56)</f>
        <v>0</v>
      </c>
      <c r="K55" s="213">
        <f>IF('Indicator Date hidden'!L56="x","x",$K$2-'Indicator Date hidden'!L56)</f>
        <v>0</v>
      </c>
      <c r="L55" s="213">
        <f>IF('Indicator Date hidden'!M56="x","x",$L$2-'Indicator Date hidden'!M56)</f>
        <v>0</v>
      </c>
      <c r="M55" s="213">
        <f>IF('Indicator Date hidden'!N56="x","x",$M$2-'Indicator Date hidden'!N56)</f>
        <v>0</v>
      </c>
      <c r="N55" s="213">
        <f>IF('Indicator Date hidden'!O56="x","x",$N$2-'Indicator Date hidden'!O56)</f>
        <v>0</v>
      </c>
      <c r="O55" s="213">
        <f>IF('Indicator Date hidden'!P56="x","x",$O$2-'Indicator Date hidden'!P56)</f>
        <v>0</v>
      </c>
      <c r="P55" s="213">
        <f>IF('Indicator Date hidden'!Q56="x","x",$P$2-'Indicator Date hidden'!Q56)</f>
        <v>0</v>
      </c>
      <c r="Q55" s="213" t="str">
        <f>IF('Indicator Date hidden'!R56="x","x",$Q$2-'Indicator Date hidden'!R56)</f>
        <v>x</v>
      </c>
      <c r="R55" s="213">
        <f>IF('Indicator Date hidden'!S56="x","x",$R$2-'Indicator Date hidden'!S56)</f>
        <v>0</v>
      </c>
      <c r="S55" s="213">
        <f>IF('Indicator Date hidden'!T56="x","x",$S$2-'Indicator Date hidden'!T56)</f>
        <v>0</v>
      </c>
      <c r="T55" s="213">
        <f>IF('Indicator Date hidden'!U56="x","x",$T$2-'Indicator Date hidden'!U56)</f>
        <v>0</v>
      </c>
      <c r="U55" s="213">
        <f>IF('Indicator Date hidden'!V56="x","x",$U$2-'Indicator Date hidden'!V56)</f>
        <v>0</v>
      </c>
      <c r="V55" s="213">
        <f>IF('Indicator Date hidden'!W56="x","x",$V$2-'Indicator Date hidden'!W56)</f>
        <v>0</v>
      </c>
      <c r="W55" s="213">
        <f>IF('Indicator Date hidden'!X56="x","x",$W$2-'Indicator Date hidden'!X56)</f>
        <v>4</v>
      </c>
      <c r="X55" s="213" t="str">
        <f>IF('Indicator Date hidden'!Y56="x","x",$X$2-'Indicator Date hidden'!Y56)</f>
        <v>x</v>
      </c>
      <c r="Y55" s="213">
        <f>IF('Indicator Date hidden'!Z56="x","x",$Y$2-'Indicator Date hidden'!Z56)</f>
        <v>0</v>
      </c>
      <c r="Z55" s="213">
        <f>IF('Indicator Date hidden'!AA56="x","x",$Z$2-'Indicator Date hidden'!AA56)</f>
        <v>0</v>
      </c>
      <c r="AA55" s="213">
        <f>IF('Indicator Date hidden'!AB56="x","x",$AA$2-'Indicator Date hidden'!AB56)</f>
        <v>0</v>
      </c>
      <c r="AB55" s="213">
        <f>IF('Indicator Date hidden'!AC56="x","x",$AB$2-'Indicator Date hidden'!AC56)</f>
        <v>0</v>
      </c>
      <c r="AC55" s="213">
        <f>IF('Indicator Date hidden'!AD56="x","x",$AC$2-'Indicator Date hidden'!AD56)</f>
        <v>0</v>
      </c>
      <c r="AD55" s="213">
        <f>IF('Indicator Date hidden'!AE56="x","x",$AD$2-'Indicator Date hidden'!AE56)</f>
        <v>0</v>
      </c>
      <c r="AE55" s="213" t="str">
        <f>IF('Indicator Date hidden'!AF56="x","x",$AE$2-'Indicator Date hidden'!AF56)</f>
        <v>x</v>
      </c>
      <c r="AF55" s="213" t="str">
        <f>IF('Indicator Date hidden'!AG56="x","x",$AF$2-'Indicator Date hidden'!AG56)</f>
        <v>x</v>
      </c>
      <c r="AG55" s="213">
        <f>IF('Indicator Date hidden'!AH56="x","x",$AG$2-'Indicator Date hidden'!AH56)</f>
        <v>0</v>
      </c>
      <c r="AH55" s="213">
        <f>IF('Indicator Date hidden'!AI56="x","x",$AH$2-'Indicator Date hidden'!AI56)</f>
        <v>0</v>
      </c>
      <c r="AI55" s="213">
        <f>IF('Indicator Date hidden'!AJ56="x","x",$AI$2-'Indicator Date hidden'!AJ56)</f>
        <v>0</v>
      </c>
      <c r="AJ55" s="213" t="str">
        <f>IF('Indicator Date hidden'!AK56="x","x",$AJ$2-'Indicator Date hidden'!AK56)</f>
        <v>x</v>
      </c>
      <c r="AK55" s="213">
        <f>IF('Indicator Date hidden'!AL56="x","x",$AK$2-'Indicator Date hidden'!AL56)</f>
        <v>1</v>
      </c>
      <c r="AL55" s="213">
        <f>IF('Indicator Date hidden'!AM56="x","x",$AL$2-'Indicator Date hidden'!AM56)</f>
        <v>0</v>
      </c>
      <c r="AM55" s="213">
        <f>IF('Indicator Date hidden'!AN56="x","x",$AM$2-'Indicator Date hidden'!AN56)</f>
        <v>0</v>
      </c>
      <c r="AN55" s="213">
        <f>IF('Indicator Date hidden'!AO56="x","x",$AN$2-'Indicator Date hidden'!AO56)</f>
        <v>0</v>
      </c>
      <c r="AO55" s="213" t="str">
        <f>IF('Indicator Date hidden'!AP56="x","x",$AO$2-'Indicator Date hidden'!AP56)</f>
        <v>x</v>
      </c>
      <c r="AP55" s="213" t="str">
        <f>IF('Indicator Date hidden'!AQ56="x","x",$AP$2-'Indicator Date hidden'!AQ56)</f>
        <v>x</v>
      </c>
      <c r="AQ55" s="213" t="str">
        <f>IF('Indicator Date hidden'!AR56="x","x",$AQ$2-'Indicator Date hidden'!AR56)</f>
        <v>x</v>
      </c>
      <c r="AR55" s="213">
        <f>IF('Indicator Date hidden'!AS56="x","x",$AR$2-'Indicator Date hidden'!AS56)</f>
        <v>0</v>
      </c>
      <c r="AS55" s="213">
        <f>IF('Indicator Date hidden'!AT56="x","x",$AS$2-'Indicator Date hidden'!AT56)</f>
        <v>2</v>
      </c>
      <c r="AT55" s="213">
        <f>IF('Indicator Date hidden'!AU56="x","x",$AT$2-'Indicator Date hidden'!AU56)</f>
        <v>0</v>
      </c>
      <c r="AU55" s="213">
        <f>IF('Indicator Date hidden'!AV56="x","x",$AU$2-'Indicator Date hidden'!AV56)</f>
        <v>1</v>
      </c>
      <c r="AV55" s="213">
        <f>IF('Indicator Date hidden'!AW56="x","x",$AV$2-'Indicator Date hidden'!AW56)</f>
        <v>0</v>
      </c>
      <c r="AW55" s="213">
        <f>IF('Indicator Date hidden'!AX56="x","x",$AW$2-'Indicator Date hidden'!AX56)</f>
        <v>0</v>
      </c>
      <c r="AX55" s="213">
        <f>IF('Indicator Date hidden'!AY56="x","x",$AX$2-'Indicator Date hidden'!AY56)</f>
        <v>0</v>
      </c>
      <c r="AY55" s="213">
        <f>IF('Indicator Date hidden'!AZ56="x","x",$AY$2-'Indicator Date hidden'!AZ56)</f>
        <v>0</v>
      </c>
      <c r="AZ55" s="213">
        <f>IF('Indicator Date hidden'!BA56="x","x",$AZ$2-'Indicator Date hidden'!BA56)</f>
        <v>0</v>
      </c>
      <c r="BA55">
        <f t="shared" si="5"/>
        <v>8</v>
      </c>
      <c r="BB55" s="21">
        <f t="shared" si="6"/>
        <v>0.18604651162790697</v>
      </c>
      <c r="BC55">
        <f t="shared" si="7"/>
        <v>4</v>
      </c>
      <c r="BD55" s="21">
        <f t="shared" si="8"/>
        <v>0.69066243743802314</v>
      </c>
      <c r="BE55" s="283">
        <f t="shared" si="9"/>
        <v>0</v>
      </c>
    </row>
    <row r="56" spans="1:57" x14ac:dyDescent="0.25">
      <c r="A56" t="s">
        <v>7320</v>
      </c>
      <c r="B56" s="213">
        <f>IF('Indicator Date hidden'!C57="x","x",$B$2-'Indicator Date hidden'!C57)</f>
        <v>0</v>
      </c>
      <c r="C56" s="213">
        <f>IF('Indicator Date hidden'!D57="x","x",$C$2-'Indicator Date hidden'!D57)</f>
        <v>0</v>
      </c>
      <c r="D56" s="213">
        <f>IF('Indicator Date hidden'!E57="x","x",$D$2-'Indicator Date hidden'!E57)</f>
        <v>0</v>
      </c>
      <c r="E56" s="213">
        <f>IF('Indicator Date hidden'!F57="x","x",$E$2-'Indicator Date hidden'!F57)</f>
        <v>0</v>
      </c>
      <c r="F56" s="213">
        <f>IF('Indicator Date hidden'!G57="x","x",$F$2-'Indicator Date hidden'!G57)</f>
        <v>0</v>
      </c>
      <c r="G56" s="213">
        <f>IF('Indicator Date hidden'!H57="x","x",$G$2-'Indicator Date hidden'!H57)</f>
        <v>0</v>
      </c>
      <c r="H56" s="213">
        <f>IF('Indicator Date hidden'!I57="x","x",$H$2-'Indicator Date hidden'!I57)</f>
        <v>0</v>
      </c>
      <c r="I56" s="213">
        <f>IF('Indicator Date hidden'!J57="x","x",$I$2-'Indicator Date hidden'!J57)</f>
        <v>0</v>
      </c>
      <c r="J56" s="213">
        <f>IF('Indicator Date hidden'!K57="x","x",$J$2-'Indicator Date hidden'!K57)</f>
        <v>0</v>
      </c>
      <c r="K56" s="213">
        <f>IF('Indicator Date hidden'!L57="x","x",$K$2-'Indicator Date hidden'!L57)</f>
        <v>0</v>
      </c>
      <c r="L56" s="213">
        <f>IF('Indicator Date hidden'!M57="x","x",$L$2-'Indicator Date hidden'!M57)</f>
        <v>0</v>
      </c>
      <c r="M56" s="213">
        <f>IF('Indicator Date hidden'!N57="x","x",$M$2-'Indicator Date hidden'!N57)</f>
        <v>0</v>
      </c>
      <c r="N56" s="213">
        <f>IF('Indicator Date hidden'!O57="x","x",$N$2-'Indicator Date hidden'!O57)</f>
        <v>0</v>
      </c>
      <c r="O56" s="213">
        <f>IF('Indicator Date hidden'!P57="x","x",$O$2-'Indicator Date hidden'!P57)</f>
        <v>0</v>
      </c>
      <c r="P56" s="213">
        <f>IF('Indicator Date hidden'!Q57="x","x",$P$2-'Indicator Date hidden'!Q57)</f>
        <v>0</v>
      </c>
      <c r="Q56" s="213" t="str">
        <f>IF('Indicator Date hidden'!R57="x","x",$Q$2-'Indicator Date hidden'!R57)</f>
        <v>x</v>
      </c>
      <c r="R56" s="213">
        <f>IF('Indicator Date hidden'!S57="x","x",$R$2-'Indicator Date hidden'!S57)</f>
        <v>0</v>
      </c>
      <c r="S56" s="213">
        <f>IF('Indicator Date hidden'!T57="x","x",$S$2-'Indicator Date hidden'!T57)</f>
        <v>0</v>
      </c>
      <c r="T56" s="213">
        <f>IF('Indicator Date hidden'!U57="x","x",$T$2-'Indicator Date hidden'!U57)</f>
        <v>0</v>
      </c>
      <c r="U56" s="213" t="str">
        <f>IF('Indicator Date hidden'!V57="x","x",$U$2-'Indicator Date hidden'!V57)</f>
        <v>x</v>
      </c>
      <c r="V56" s="213">
        <f>IF('Indicator Date hidden'!W57="x","x",$V$2-'Indicator Date hidden'!W57)</f>
        <v>0</v>
      </c>
      <c r="W56" s="213">
        <f>IF('Indicator Date hidden'!X57="x","x",$W$2-'Indicator Date hidden'!X57)</f>
        <v>4</v>
      </c>
      <c r="X56" s="213" t="str">
        <f>IF('Indicator Date hidden'!Y57="x","x",$X$2-'Indicator Date hidden'!Y57)</f>
        <v>x</v>
      </c>
      <c r="Y56" s="213">
        <f>IF('Indicator Date hidden'!Z57="x","x",$Y$2-'Indicator Date hidden'!Z57)</f>
        <v>0</v>
      </c>
      <c r="Z56" s="213">
        <f>IF('Indicator Date hidden'!AA57="x","x",$Z$2-'Indicator Date hidden'!AA57)</f>
        <v>0</v>
      </c>
      <c r="AA56" s="213">
        <f>IF('Indicator Date hidden'!AB57="x","x",$AA$2-'Indicator Date hidden'!AB57)</f>
        <v>0</v>
      </c>
      <c r="AB56" s="213">
        <f>IF('Indicator Date hidden'!AC57="x","x",$AB$2-'Indicator Date hidden'!AC57)</f>
        <v>0</v>
      </c>
      <c r="AC56" s="213">
        <f>IF('Indicator Date hidden'!AD57="x","x",$AC$2-'Indicator Date hidden'!AD57)</f>
        <v>0</v>
      </c>
      <c r="AD56" s="213">
        <f>IF('Indicator Date hidden'!AE57="x","x",$AD$2-'Indicator Date hidden'!AE57)</f>
        <v>0</v>
      </c>
      <c r="AE56" s="213" t="str">
        <f>IF('Indicator Date hidden'!AF57="x","x",$AE$2-'Indicator Date hidden'!AF57)</f>
        <v>x</v>
      </c>
      <c r="AF56" s="213" t="str">
        <f>IF('Indicator Date hidden'!AG57="x","x",$AF$2-'Indicator Date hidden'!AG57)</f>
        <v>x</v>
      </c>
      <c r="AG56" s="213">
        <f>IF('Indicator Date hidden'!AH57="x","x",$AG$2-'Indicator Date hidden'!AH57)</f>
        <v>0</v>
      </c>
      <c r="AH56" s="213">
        <f>IF('Indicator Date hidden'!AI57="x","x",$AH$2-'Indicator Date hidden'!AI57)</f>
        <v>0</v>
      </c>
      <c r="AI56" s="213">
        <f>IF('Indicator Date hidden'!AJ57="x","x",$AI$2-'Indicator Date hidden'!AJ57)</f>
        <v>0</v>
      </c>
      <c r="AJ56" s="213" t="str">
        <f>IF('Indicator Date hidden'!AK57="x","x",$AJ$2-'Indicator Date hidden'!AK57)</f>
        <v>x</v>
      </c>
      <c r="AK56" s="213">
        <f>IF('Indicator Date hidden'!AL57="x","x",$AK$2-'Indicator Date hidden'!AL57)</f>
        <v>1</v>
      </c>
      <c r="AL56" s="213">
        <f>IF('Indicator Date hidden'!AM57="x","x",$AL$2-'Indicator Date hidden'!AM57)</f>
        <v>0</v>
      </c>
      <c r="AM56" s="213">
        <f>IF('Indicator Date hidden'!AN57="x","x",$AM$2-'Indicator Date hidden'!AN57)</f>
        <v>0</v>
      </c>
      <c r="AN56" s="213">
        <f>IF('Indicator Date hidden'!AO57="x","x",$AN$2-'Indicator Date hidden'!AO57)</f>
        <v>0</v>
      </c>
      <c r="AO56" s="213" t="str">
        <f>IF('Indicator Date hidden'!AP57="x","x",$AO$2-'Indicator Date hidden'!AP57)</f>
        <v>x</v>
      </c>
      <c r="AP56" s="213" t="str">
        <f>IF('Indicator Date hidden'!AQ57="x","x",$AP$2-'Indicator Date hidden'!AQ57)</f>
        <v>x</v>
      </c>
      <c r="AQ56" s="213" t="str">
        <f>IF('Indicator Date hidden'!AR57="x","x",$AQ$2-'Indicator Date hidden'!AR57)</f>
        <v>x</v>
      </c>
      <c r="AR56" s="213">
        <f>IF('Indicator Date hidden'!AS57="x","x",$AR$2-'Indicator Date hidden'!AS57)</f>
        <v>0</v>
      </c>
      <c r="AS56" s="213">
        <f>IF('Indicator Date hidden'!AT57="x","x",$AS$2-'Indicator Date hidden'!AT57)</f>
        <v>0</v>
      </c>
      <c r="AT56" s="213">
        <f>IF('Indicator Date hidden'!AU57="x","x",$AT$2-'Indicator Date hidden'!AU57)</f>
        <v>0</v>
      </c>
      <c r="AU56" s="213">
        <f>IF('Indicator Date hidden'!AV57="x","x",$AU$2-'Indicator Date hidden'!AV57)</f>
        <v>1</v>
      </c>
      <c r="AV56" s="213">
        <f>IF('Indicator Date hidden'!AW57="x","x",$AV$2-'Indicator Date hidden'!AW57)</f>
        <v>0</v>
      </c>
      <c r="AW56" s="213">
        <f>IF('Indicator Date hidden'!AX57="x","x",$AW$2-'Indicator Date hidden'!AX57)</f>
        <v>0</v>
      </c>
      <c r="AX56" s="213">
        <f>IF('Indicator Date hidden'!AY57="x","x",$AX$2-'Indicator Date hidden'!AY57)</f>
        <v>0</v>
      </c>
      <c r="AY56" s="213">
        <f>IF('Indicator Date hidden'!AZ57="x","x",$AY$2-'Indicator Date hidden'!AZ57)</f>
        <v>0</v>
      </c>
      <c r="AZ56" s="213">
        <f>IF('Indicator Date hidden'!BA57="x","x",$AZ$2-'Indicator Date hidden'!BA57)</f>
        <v>0</v>
      </c>
      <c r="BA56">
        <f t="shared" si="5"/>
        <v>6</v>
      </c>
      <c r="BB56" s="21">
        <f t="shared" si="6"/>
        <v>0.14285714285714285</v>
      </c>
      <c r="BC56">
        <f t="shared" si="7"/>
        <v>3</v>
      </c>
      <c r="BD56" s="21">
        <f t="shared" si="8"/>
        <v>0.63887656499993994</v>
      </c>
      <c r="BE56" s="283">
        <f t="shared" si="9"/>
        <v>0</v>
      </c>
    </row>
    <row r="57" spans="1:57" x14ac:dyDescent="0.25">
      <c r="A57" t="s">
        <v>7323</v>
      </c>
      <c r="B57" s="213">
        <f>IF('Indicator Date hidden'!C58="x","x",$B$2-'Indicator Date hidden'!C58)</f>
        <v>0</v>
      </c>
      <c r="C57" s="213">
        <f>IF('Indicator Date hidden'!D58="x","x",$C$2-'Indicator Date hidden'!D58)</f>
        <v>0</v>
      </c>
      <c r="D57" s="213">
        <f>IF('Indicator Date hidden'!E58="x","x",$D$2-'Indicator Date hidden'!E58)</f>
        <v>0</v>
      </c>
      <c r="E57" s="213">
        <f>IF('Indicator Date hidden'!F58="x","x",$E$2-'Indicator Date hidden'!F58)</f>
        <v>0</v>
      </c>
      <c r="F57" s="213">
        <f>IF('Indicator Date hidden'!G58="x","x",$F$2-'Indicator Date hidden'!G58)</f>
        <v>0</v>
      </c>
      <c r="G57" s="213">
        <f>IF('Indicator Date hidden'!H58="x","x",$G$2-'Indicator Date hidden'!H58)</f>
        <v>0</v>
      </c>
      <c r="H57" s="213">
        <f>IF('Indicator Date hidden'!I58="x","x",$H$2-'Indicator Date hidden'!I58)</f>
        <v>0</v>
      </c>
      <c r="I57" s="213">
        <f>IF('Indicator Date hidden'!J58="x","x",$I$2-'Indicator Date hidden'!J58)</f>
        <v>0</v>
      </c>
      <c r="J57" s="213">
        <f>IF('Indicator Date hidden'!K58="x","x",$J$2-'Indicator Date hidden'!K58)</f>
        <v>0</v>
      </c>
      <c r="K57" s="213">
        <f>IF('Indicator Date hidden'!L58="x","x",$K$2-'Indicator Date hidden'!L58)</f>
        <v>0</v>
      </c>
      <c r="L57" s="213">
        <f>IF('Indicator Date hidden'!M58="x","x",$L$2-'Indicator Date hidden'!M58)</f>
        <v>0</v>
      </c>
      <c r="M57" s="213">
        <f>IF('Indicator Date hidden'!N58="x","x",$M$2-'Indicator Date hidden'!N58)</f>
        <v>0</v>
      </c>
      <c r="N57" s="213">
        <f>IF('Indicator Date hidden'!O58="x","x",$N$2-'Indicator Date hidden'!O58)</f>
        <v>0</v>
      </c>
      <c r="O57" s="213">
        <f>IF('Indicator Date hidden'!P58="x","x",$O$2-'Indicator Date hidden'!P58)</f>
        <v>0</v>
      </c>
      <c r="P57" s="213">
        <f>IF('Indicator Date hidden'!Q58="x","x",$P$2-'Indicator Date hidden'!Q58)</f>
        <v>0</v>
      </c>
      <c r="Q57" s="213" t="str">
        <f>IF('Indicator Date hidden'!R58="x","x",$Q$2-'Indicator Date hidden'!R58)</f>
        <v>x</v>
      </c>
      <c r="R57" s="213">
        <f>IF('Indicator Date hidden'!S58="x","x",$R$2-'Indicator Date hidden'!S58)</f>
        <v>0</v>
      </c>
      <c r="S57" s="213">
        <f>IF('Indicator Date hidden'!T58="x","x",$S$2-'Indicator Date hidden'!T58)</f>
        <v>0</v>
      </c>
      <c r="T57" s="213">
        <f>IF('Indicator Date hidden'!U58="x","x",$T$2-'Indicator Date hidden'!U58)</f>
        <v>0</v>
      </c>
      <c r="U57" s="213" t="str">
        <f>IF('Indicator Date hidden'!V58="x","x",$U$2-'Indicator Date hidden'!V58)</f>
        <v>x</v>
      </c>
      <c r="V57" s="213">
        <f>IF('Indicator Date hidden'!W58="x","x",$V$2-'Indicator Date hidden'!W58)</f>
        <v>0</v>
      </c>
      <c r="W57" s="213" t="str">
        <f>IF('Indicator Date hidden'!X58="x","x",$W$2-'Indicator Date hidden'!X58)</f>
        <v>x</v>
      </c>
      <c r="X57" s="213">
        <f>IF('Indicator Date hidden'!Y58="x","x",$X$2-'Indicator Date hidden'!Y58)</f>
        <v>2</v>
      </c>
      <c r="Y57" s="213">
        <f>IF('Indicator Date hidden'!Z58="x","x",$Y$2-'Indicator Date hidden'!Z58)</f>
        <v>0</v>
      </c>
      <c r="Z57" s="213">
        <f>IF('Indicator Date hidden'!AA58="x","x",$Z$2-'Indicator Date hidden'!AA58)</f>
        <v>0</v>
      </c>
      <c r="AA57" s="213">
        <f>IF('Indicator Date hidden'!AB58="x","x",$AA$2-'Indicator Date hidden'!AB58)</f>
        <v>1</v>
      </c>
      <c r="AB57" s="213">
        <f>IF('Indicator Date hidden'!AC58="x","x",$AB$2-'Indicator Date hidden'!AC58)</f>
        <v>0</v>
      </c>
      <c r="AC57" s="213">
        <f>IF('Indicator Date hidden'!AD58="x","x",$AC$2-'Indicator Date hidden'!AD58)</f>
        <v>0</v>
      </c>
      <c r="AD57" s="213" t="str">
        <f>IF('Indicator Date hidden'!AE58="x","x",$AD$2-'Indicator Date hidden'!AE58)</f>
        <v>x</v>
      </c>
      <c r="AE57" s="213">
        <f>IF('Indicator Date hidden'!AF58="x","x",$AE$2-'Indicator Date hidden'!AF58)</f>
        <v>0</v>
      </c>
      <c r="AF57" s="213">
        <f>IF('Indicator Date hidden'!AG58="x","x",$AF$2-'Indicator Date hidden'!AG58)</f>
        <v>1</v>
      </c>
      <c r="AG57" s="213">
        <f>IF('Indicator Date hidden'!AH58="x","x",$AG$2-'Indicator Date hidden'!AH58)</f>
        <v>0</v>
      </c>
      <c r="AH57" s="213">
        <f>IF('Indicator Date hidden'!AI58="x","x",$AH$2-'Indicator Date hidden'!AI58)</f>
        <v>0</v>
      </c>
      <c r="AI57" s="213">
        <f>IF('Indicator Date hidden'!AJ58="x","x",$AI$2-'Indicator Date hidden'!AJ58)</f>
        <v>0</v>
      </c>
      <c r="AJ57" s="213" t="str">
        <f>IF('Indicator Date hidden'!AK58="x","x",$AJ$2-'Indicator Date hidden'!AK58)</f>
        <v>x</v>
      </c>
      <c r="AK57" s="213">
        <f>IF('Indicator Date hidden'!AL58="x","x",$AK$2-'Indicator Date hidden'!AL58)</f>
        <v>1</v>
      </c>
      <c r="AL57" s="213">
        <f>IF('Indicator Date hidden'!AM58="x","x",$AL$2-'Indicator Date hidden'!AM58)</f>
        <v>0</v>
      </c>
      <c r="AM57" s="213">
        <f>IF('Indicator Date hidden'!AN58="x","x",$AM$2-'Indicator Date hidden'!AN58)</f>
        <v>0</v>
      </c>
      <c r="AN57" s="213">
        <f>IF('Indicator Date hidden'!AO58="x","x",$AN$2-'Indicator Date hidden'!AO58)</f>
        <v>0</v>
      </c>
      <c r="AO57" s="213">
        <f>IF('Indicator Date hidden'!AP58="x","x",$AO$2-'Indicator Date hidden'!AP58)</f>
        <v>0</v>
      </c>
      <c r="AP57" s="213">
        <f>IF('Indicator Date hidden'!AQ58="x","x",$AP$2-'Indicator Date hidden'!AQ58)</f>
        <v>0</v>
      </c>
      <c r="AQ57" s="213" t="str">
        <f>IF('Indicator Date hidden'!AR58="x","x",$AQ$2-'Indicator Date hidden'!AR58)</f>
        <v>x</v>
      </c>
      <c r="AR57" s="213">
        <f>IF('Indicator Date hidden'!AS58="x","x",$AR$2-'Indicator Date hidden'!AS58)</f>
        <v>0</v>
      </c>
      <c r="AS57" s="213">
        <f>IF('Indicator Date hidden'!AT58="x","x",$AS$2-'Indicator Date hidden'!AT58)</f>
        <v>0</v>
      </c>
      <c r="AT57" s="213">
        <f>IF('Indicator Date hidden'!AU58="x","x",$AT$2-'Indicator Date hidden'!AU58)</f>
        <v>0</v>
      </c>
      <c r="AU57" s="213">
        <f>IF('Indicator Date hidden'!AV58="x","x",$AU$2-'Indicator Date hidden'!AV58)</f>
        <v>3</v>
      </c>
      <c r="AV57" s="213">
        <f>IF('Indicator Date hidden'!AW58="x","x",$AV$2-'Indicator Date hidden'!AW58)</f>
        <v>0</v>
      </c>
      <c r="AW57" s="213">
        <f>IF('Indicator Date hidden'!AX58="x","x",$AW$2-'Indicator Date hidden'!AX58)</f>
        <v>0</v>
      </c>
      <c r="AX57" s="213">
        <f>IF('Indicator Date hidden'!AY58="x","x",$AX$2-'Indicator Date hidden'!AY58)</f>
        <v>0</v>
      </c>
      <c r="AY57" s="213">
        <f>IF('Indicator Date hidden'!AZ58="x","x",$AY$2-'Indicator Date hidden'!AZ58)</f>
        <v>0</v>
      </c>
      <c r="AZ57" s="213">
        <f>IF('Indicator Date hidden'!BA58="x","x",$AZ$2-'Indicator Date hidden'!BA58)</f>
        <v>0</v>
      </c>
      <c r="BA57">
        <f t="shared" si="5"/>
        <v>8</v>
      </c>
      <c r="BB57" s="21">
        <f t="shared" si="6"/>
        <v>0.17777777777777778</v>
      </c>
      <c r="BC57">
        <f t="shared" si="7"/>
        <v>5</v>
      </c>
      <c r="BD57" s="21">
        <f t="shared" si="8"/>
        <v>0.56916659888291987</v>
      </c>
      <c r="BE57" s="283">
        <f t="shared" si="9"/>
        <v>0</v>
      </c>
    </row>
    <row r="58" spans="1:57" x14ac:dyDescent="0.25">
      <c r="A58" t="s">
        <v>7324</v>
      </c>
      <c r="B58" s="213">
        <f>IF('Indicator Date hidden'!C59="x","x",$B$2-'Indicator Date hidden'!C59)</f>
        <v>0</v>
      </c>
      <c r="C58" s="213">
        <f>IF('Indicator Date hidden'!D59="x","x",$C$2-'Indicator Date hidden'!D59)</f>
        <v>0</v>
      </c>
      <c r="D58" s="213">
        <f>IF('Indicator Date hidden'!E59="x","x",$D$2-'Indicator Date hidden'!E59)</f>
        <v>0</v>
      </c>
      <c r="E58" s="213">
        <f>IF('Indicator Date hidden'!F59="x","x",$E$2-'Indicator Date hidden'!F59)</f>
        <v>0</v>
      </c>
      <c r="F58" s="213">
        <f>IF('Indicator Date hidden'!G59="x","x",$F$2-'Indicator Date hidden'!G59)</f>
        <v>0</v>
      </c>
      <c r="G58" s="213">
        <f>IF('Indicator Date hidden'!H59="x","x",$G$2-'Indicator Date hidden'!H59)</f>
        <v>0</v>
      </c>
      <c r="H58" s="213">
        <f>IF('Indicator Date hidden'!I59="x","x",$H$2-'Indicator Date hidden'!I59)</f>
        <v>0</v>
      </c>
      <c r="I58" s="213">
        <f>IF('Indicator Date hidden'!J59="x","x",$I$2-'Indicator Date hidden'!J59)</f>
        <v>0</v>
      </c>
      <c r="J58" s="213">
        <f>IF('Indicator Date hidden'!K59="x","x",$J$2-'Indicator Date hidden'!K59)</f>
        <v>0</v>
      </c>
      <c r="K58" s="213">
        <f>IF('Indicator Date hidden'!L59="x","x",$K$2-'Indicator Date hidden'!L59)</f>
        <v>0</v>
      </c>
      <c r="L58" s="213">
        <f>IF('Indicator Date hidden'!M59="x","x",$L$2-'Indicator Date hidden'!M59)</f>
        <v>0</v>
      </c>
      <c r="M58" s="213">
        <f>IF('Indicator Date hidden'!N59="x","x",$M$2-'Indicator Date hidden'!N59)</f>
        <v>0</v>
      </c>
      <c r="N58" s="213">
        <f>IF('Indicator Date hidden'!O59="x","x",$N$2-'Indicator Date hidden'!O59)</f>
        <v>0</v>
      </c>
      <c r="O58" s="213">
        <f>IF('Indicator Date hidden'!P59="x","x",$O$2-'Indicator Date hidden'!P59)</f>
        <v>0</v>
      </c>
      <c r="P58" s="213">
        <f>IF('Indicator Date hidden'!Q59="x","x",$P$2-'Indicator Date hidden'!Q59)</f>
        <v>0</v>
      </c>
      <c r="Q58" s="213">
        <f>IF('Indicator Date hidden'!R59="x","x",$Q$2-'Indicator Date hidden'!R59)</f>
        <v>3</v>
      </c>
      <c r="R58" s="213">
        <f>IF('Indicator Date hidden'!S59="x","x",$R$2-'Indicator Date hidden'!S59)</f>
        <v>0</v>
      </c>
      <c r="S58" s="213">
        <f>IF('Indicator Date hidden'!T59="x","x",$S$2-'Indicator Date hidden'!T59)</f>
        <v>0</v>
      </c>
      <c r="T58" s="213">
        <f>IF('Indicator Date hidden'!U59="x","x",$T$2-'Indicator Date hidden'!U59)</f>
        <v>0</v>
      </c>
      <c r="U58" s="213">
        <f>IF('Indicator Date hidden'!V59="x","x",$U$2-'Indicator Date hidden'!V59)</f>
        <v>0</v>
      </c>
      <c r="V58" s="213">
        <f>IF('Indicator Date hidden'!W59="x","x",$V$2-'Indicator Date hidden'!W59)</f>
        <v>0</v>
      </c>
      <c r="W58" s="213">
        <f>IF('Indicator Date hidden'!X59="x","x",$W$2-'Indicator Date hidden'!X59)</f>
        <v>0</v>
      </c>
      <c r="X58" s="213">
        <f>IF('Indicator Date hidden'!Y59="x","x",$X$2-'Indicator Date hidden'!Y59)</f>
        <v>4</v>
      </c>
      <c r="Y58" s="213">
        <f>IF('Indicator Date hidden'!Z59="x","x",$Y$2-'Indicator Date hidden'!Z59)</f>
        <v>0</v>
      </c>
      <c r="Z58" s="213">
        <f>IF('Indicator Date hidden'!AA59="x","x",$Z$2-'Indicator Date hidden'!AA59)</f>
        <v>0</v>
      </c>
      <c r="AA58" s="213">
        <f>IF('Indicator Date hidden'!AB59="x","x",$AA$2-'Indicator Date hidden'!AB59)</f>
        <v>0</v>
      </c>
      <c r="AB58" s="213">
        <f>IF('Indicator Date hidden'!AC59="x","x",$AB$2-'Indicator Date hidden'!AC59)</f>
        <v>0</v>
      </c>
      <c r="AC58" s="213">
        <f>IF('Indicator Date hidden'!AD59="x","x",$AC$2-'Indicator Date hidden'!AD59)</f>
        <v>0</v>
      </c>
      <c r="AD58" s="213">
        <f>IF('Indicator Date hidden'!AE59="x","x",$AD$2-'Indicator Date hidden'!AE59)</f>
        <v>0</v>
      </c>
      <c r="AE58" s="213">
        <f>IF('Indicator Date hidden'!AF59="x","x",$AE$2-'Indicator Date hidden'!AF59)</f>
        <v>0</v>
      </c>
      <c r="AF58" s="213">
        <f>IF('Indicator Date hidden'!AG59="x","x",$AF$2-'Indicator Date hidden'!AG59)</f>
        <v>3</v>
      </c>
      <c r="AG58" s="213">
        <f>IF('Indicator Date hidden'!AH59="x","x",$AG$2-'Indicator Date hidden'!AH59)</f>
        <v>0</v>
      </c>
      <c r="AH58" s="213">
        <f>IF('Indicator Date hidden'!AI59="x","x",$AH$2-'Indicator Date hidden'!AI59)</f>
        <v>0</v>
      </c>
      <c r="AI58" s="213">
        <f>IF('Indicator Date hidden'!AJ59="x","x",$AI$2-'Indicator Date hidden'!AJ59)</f>
        <v>0</v>
      </c>
      <c r="AJ58" s="213">
        <f>IF('Indicator Date hidden'!AK59="x","x",$AJ$2-'Indicator Date hidden'!AK59)</f>
        <v>1</v>
      </c>
      <c r="AK58" s="213">
        <f>IF('Indicator Date hidden'!AL59="x","x",$AK$2-'Indicator Date hidden'!AL59)</f>
        <v>0</v>
      </c>
      <c r="AL58" s="213">
        <f>IF('Indicator Date hidden'!AM59="x","x",$AL$2-'Indicator Date hidden'!AM59)</f>
        <v>0</v>
      </c>
      <c r="AM58" s="213">
        <f>IF('Indicator Date hidden'!AN59="x","x",$AM$2-'Indicator Date hidden'!AN59)</f>
        <v>0</v>
      </c>
      <c r="AN58" s="213">
        <f>IF('Indicator Date hidden'!AO59="x","x",$AN$2-'Indicator Date hidden'!AO59)</f>
        <v>0</v>
      </c>
      <c r="AO58" s="213">
        <f>IF('Indicator Date hidden'!AP59="x","x",$AO$2-'Indicator Date hidden'!AP59)</f>
        <v>0</v>
      </c>
      <c r="AP58" s="213">
        <f>IF('Indicator Date hidden'!AQ59="x","x",$AP$2-'Indicator Date hidden'!AQ59)</f>
        <v>0</v>
      </c>
      <c r="AQ58" s="213">
        <f>IF('Indicator Date hidden'!AR59="x","x",$AQ$2-'Indicator Date hidden'!AR59)</f>
        <v>0</v>
      </c>
      <c r="AR58" s="213">
        <f>IF('Indicator Date hidden'!AS59="x","x",$AR$2-'Indicator Date hidden'!AS59)</f>
        <v>0</v>
      </c>
      <c r="AS58" s="213">
        <f>IF('Indicator Date hidden'!AT59="x","x",$AS$2-'Indicator Date hidden'!AT59)</f>
        <v>0</v>
      </c>
      <c r="AT58" s="213">
        <f>IF('Indicator Date hidden'!AU59="x","x",$AT$2-'Indicator Date hidden'!AU59)</f>
        <v>0</v>
      </c>
      <c r="AU58" s="213">
        <f>IF('Indicator Date hidden'!AV59="x","x",$AU$2-'Indicator Date hidden'!AV59)</f>
        <v>7</v>
      </c>
      <c r="AV58" s="213">
        <f>IF('Indicator Date hidden'!AW59="x","x",$AV$2-'Indicator Date hidden'!AW59)</f>
        <v>0</v>
      </c>
      <c r="AW58" s="213">
        <f>IF('Indicator Date hidden'!AX59="x","x",$AW$2-'Indicator Date hidden'!AX59)</f>
        <v>0</v>
      </c>
      <c r="AX58" s="213">
        <f>IF('Indicator Date hidden'!AY59="x","x",$AX$2-'Indicator Date hidden'!AY59)</f>
        <v>0</v>
      </c>
      <c r="AY58" s="213">
        <f>IF('Indicator Date hidden'!AZ59="x","x",$AY$2-'Indicator Date hidden'!AZ59)</f>
        <v>0</v>
      </c>
      <c r="AZ58" s="213">
        <f>IF('Indicator Date hidden'!BA59="x","x",$AZ$2-'Indicator Date hidden'!BA59)</f>
        <v>0</v>
      </c>
      <c r="BA58">
        <f t="shared" si="5"/>
        <v>18</v>
      </c>
      <c r="BB58" s="21">
        <f t="shared" si="6"/>
        <v>0.35294117647058826</v>
      </c>
      <c r="BC58">
        <f t="shared" si="7"/>
        <v>5</v>
      </c>
      <c r="BD58" s="21">
        <f t="shared" si="8"/>
        <v>1.2338927625531195</v>
      </c>
      <c r="BE58" s="283">
        <f t="shared" si="9"/>
        <v>0</v>
      </c>
    </row>
    <row r="59" spans="1:57" x14ac:dyDescent="0.25">
      <c r="A59" t="s">
        <v>7328</v>
      </c>
      <c r="B59" s="213">
        <f>IF('Indicator Date hidden'!C60="x","x",$B$2-'Indicator Date hidden'!C60)</f>
        <v>0</v>
      </c>
      <c r="C59" s="213">
        <f>IF('Indicator Date hidden'!D60="x","x",$C$2-'Indicator Date hidden'!D60)</f>
        <v>0</v>
      </c>
      <c r="D59" s="213">
        <f>IF('Indicator Date hidden'!E60="x","x",$D$2-'Indicator Date hidden'!E60)</f>
        <v>0</v>
      </c>
      <c r="E59" s="213">
        <f>IF('Indicator Date hidden'!F60="x","x",$E$2-'Indicator Date hidden'!F60)</f>
        <v>0</v>
      </c>
      <c r="F59" s="213">
        <f>IF('Indicator Date hidden'!G60="x","x",$F$2-'Indicator Date hidden'!G60)</f>
        <v>0</v>
      </c>
      <c r="G59" s="213">
        <f>IF('Indicator Date hidden'!H60="x","x",$G$2-'Indicator Date hidden'!H60)</f>
        <v>0</v>
      </c>
      <c r="H59" s="213">
        <f>IF('Indicator Date hidden'!I60="x","x",$H$2-'Indicator Date hidden'!I60)</f>
        <v>0</v>
      </c>
      <c r="I59" s="213">
        <f>IF('Indicator Date hidden'!J60="x","x",$I$2-'Indicator Date hidden'!J60)</f>
        <v>0</v>
      </c>
      <c r="J59" s="213">
        <f>IF('Indicator Date hidden'!K60="x","x",$J$2-'Indicator Date hidden'!K60)</f>
        <v>0</v>
      </c>
      <c r="K59" s="213">
        <f>IF('Indicator Date hidden'!L60="x","x",$K$2-'Indicator Date hidden'!L60)</f>
        <v>0</v>
      </c>
      <c r="L59" s="213">
        <f>IF('Indicator Date hidden'!M60="x","x",$L$2-'Indicator Date hidden'!M60)</f>
        <v>0</v>
      </c>
      <c r="M59" s="213">
        <f>IF('Indicator Date hidden'!N60="x","x",$M$2-'Indicator Date hidden'!N60)</f>
        <v>0</v>
      </c>
      <c r="N59" s="213">
        <f>IF('Indicator Date hidden'!O60="x","x",$N$2-'Indicator Date hidden'!O60)</f>
        <v>0</v>
      </c>
      <c r="O59" s="213">
        <f>IF('Indicator Date hidden'!P60="x","x",$O$2-'Indicator Date hidden'!P60)</f>
        <v>0</v>
      </c>
      <c r="P59" s="213">
        <f>IF('Indicator Date hidden'!Q60="x","x",$P$2-'Indicator Date hidden'!Q60)</f>
        <v>0</v>
      </c>
      <c r="Q59" s="213" t="str">
        <f>IF('Indicator Date hidden'!R60="x","x",$Q$2-'Indicator Date hidden'!R60)</f>
        <v>x</v>
      </c>
      <c r="R59" s="213">
        <f>IF('Indicator Date hidden'!S60="x","x",$R$2-'Indicator Date hidden'!S60)</f>
        <v>0</v>
      </c>
      <c r="S59" s="213">
        <f>IF('Indicator Date hidden'!T60="x","x",$S$2-'Indicator Date hidden'!T60)</f>
        <v>0</v>
      </c>
      <c r="T59" s="213">
        <f>IF('Indicator Date hidden'!U60="x","x",$T$2-'Indicator Date hidden'!U60)</f>
        <v>0</v>
      </c>
      <c r="U59" s="213">
        <f>IF('Indicator Date hidden'!V60="x","x",$U$2-'Indicator Date hidden'!V60)</f>
        <v>0</v>
      </c>
      <c r="V59" s="213">
        <f>IF('Indicator Date hidden'!W60="x","x",$V$2-'Indicator Date hidden'!W60)</f>
        <v>0</v>
      </c>
      <c r="W59" s="213">
        <f>IF('Indicator Date hidden'!X60="x","x",$W$2-'Indicator Date hidden'!X60)</f>
        <v>10</v>
      </c>
      <c r="X59" s="213">
        <f>IF('Indicator Date hidden'!Y60="x","x",$X$2-'Indicator Date hidden'!Y60)</f>
        <v>4</v>
      </c>
      <c r="Y59" s="213">
        <f>IF('Indicator Date hidden'!Z60="x","x",$Y$2-'Indicator Date hidden'!Z60)</f>
        <v>0</v>
      </c>
      <c r="Z59" s="213">
        <f>IF('Indicator Date hidden'!AA60="x","x",$Z$2-'Indicator Date hidden'!AA60)</f>
        <v>0</v>
      </c>
      <c r="AA59" s="213">
        <f>IF('Indicator Date hidden'!AB60="x","x",$AA$2-'Indicator Date hidden'!AB60)</f>
        <v>0</v>
      </c>
      <c r="AB59" s="213">
        <f>IF('Indicator Date hidden'!AC60="x","x",$AB$2-'Indicator Date hidden'!AC60)</f>
        <v>0</v>
      </c>
      <c r="AC59" s="213">
        <f>IF('Indicator Date hidden'!AD60="x","x",$AC$2-'Indicator Date hidden'!AD60)</f>
        <v>0</v>
      </c>
      <c r="AD59" s="213" t="str">
        <f>IF('Indicator Date hidden'!AE60="x","x",$AD$2-'Indicator Date hidden'!AE60)</f>
        <v>x</v>
      </c>
      <c r="AE59" s="213">
        <f>IF('Indicator Date hidden'!AF60="x","x",$AE$2-'Indicator Date hidden'!AF60)</f>
        <v>0</v>
      </c>
      <c r="AF59" s="213">
        <f>IF('Indicator Date hidden'!AG60="x","x",$AF$2-'Indicator Date hidden'!AG60)</f>
        <v>5</v>
      </c>
      <c r="AG59" s="213">
        <f>IF('Indicator Date hidden'!AH60="x","x",$AG$2-'Indicator Date hidden'!AH60)</f>
        <v>0</v>
      </c>
      <c r="AH59" s="213">
        <f>IF('Indicator Date hidden'!AI60="x","x",$AH$2-'Indicator Date hidden'!AI60)</f>
        <v>0</v>
      </c>
      <c r="AI59" s="213">
        <f>IF('Indicator Date hidden'!AJ60="x","x",$AI$2-'Indicator Date hidden'!AJ60)</f>
        <v>0</v>
      </c>
      <c r="AJ59" s="213" t="str">
        <f>IF('Indicator Date hidden'!AK60="x","x",$AJ$2-'Indicator Date hidden'!AK60)</f>
        <v>x</v>
      </c>
      <c r="AK59" s="213">
        <f>IF('Indicator Date hidden'!AL60="x","x",$AK$2-'Indicator Date hidden'!AL60)</f>
        <v>1</v>
      </c>
      <c r="AL59" s="213">
        <f>IF('Indicator Date hidden'!AM60="x","x",$AL$2-'Indicator Date hidden'!AM60)</f>
        <v>0</v>
      </c>
      <c r="AM59" s="213">
        <f>IF('Indicator Date hidden'!AN60="x","x",$AM$2-'Indicator Date hidden'!AN60)</f>
        <v>0</v>
      </c>
      <c r="AN59" s="213">
        <f>IF('Indicator Date hidden'!AO60="x","x",$AN$2-'Indicator Date hidden'!AO60)</f>
        <v>0</v>
      </c>
      <c r="AO59" s="213">
        <f>IF('Indicator Date hidden'!AP60="x","x",$AO$2-'Indicator Date hidden'!AP60)</f>
        <v>0</v>
      </c>
      <c r="AP59" s="213">
        <f>IF('Indicator Date hidden'!AQ60="x","x",$AP$2-'Indicator Date hidden'!AQ60)</f>
        <v>0</v>
      </c>
      <c r="AQ59" s="213">
        <f>IF('Indicator Date hidden'!AR60="x","x",$AQ$2-'Indicator Date hidden'!AR60)</f>
        <v>0</v>
      </c>
      <c r="AR59" s="213">
        <f>IF('Indicator Date hidden'!AS60="x","x",$AR$2-'Indicator Date hidden'!AS60)</f>
        <v>0</v>
      </c>
      <c r="AS59" s="213" t="str">
        <f>IF('Indicator Date hidden'!AT60="x","x",$AS$2-'Indicator Date hidden'!AT60)</f>
        <v>x</v>
      </c>
      <c r="AT59" s="213">
        <f>IF('Indicator Date hidden'!AU60="x","x",$AT$2-'Indicator Date hidden'!AU60)</f>
        <v>0</v>
      </c>
      <c r="AU59" s="213" t="str">
        <f>IF('Indicator Date hidden'!AV60="x","x",$AU$2-'Indicator Date hidden'!AV60)</f>
        <v>x</v>
      </c>
      <c r="AV59" s="213">
        <f>IF('Indicator Date hidden'!AW60="x","x",$AV$2-'Indicator Date hidden'!AW60)</f>
        <v>0</v>
      </c>
      <c r="AW59" s="213">
        <f>IF('Indicator Date hidden'!AX60="x","x",$AW$2-'Indicator Date hidden'!AX60)</f>
        <v>0</v>
      </c>
      <c r="AX59" s="213">
        <f>IF('Indicator Date hidden'!AY60="x","x",$AX$2-'Indicator Date hidden'!AY60)</f>
        <v>0</v>
      </c>
      <c r="AY59" s="213">
        <f>IF('Indicator Date hidden'!AZ60="x","x",$AY$2-'Indicator Date hidden'!AZ60)</f>
        <v>0</v>
      </c>
      <c r="AZ59" s="213">
        <f>IF('Indicator Date hidden'!BA60="x","x",$AZ$2-'Indicator Date hidden'!BA60)</f>
        <v>0</v>
      </c>
      <c r="BA59">
        <f t="shared" si="5"/>
        <v>20</v>
      </c>
      <c r="BB59" s="21">
        <f t="shared" si="6"/>
        <v>0.43478260869565216</v>
      </c>
      <c r="BC59">
        <f t="shared" si="7"/>
        <v>4</v>
      </c>
      <c r="BD59" s="21">
        <f t="shared" si="8"/>
        <v>1.702327995691469</v>
      </c>
      <c r="BE59" s="283">
        <f t="shared" si="9"/>
        <v>0</v>
      </c>
    </row>
    <row r="60" spans="1:57" x14ac:dyDescent="0.25">
      <c r="A60" t="s">
        <v>7326</v>
      </c>
      <c r="B60" s="213">
        <f>IF('Indicator Date hidden'!C61="x","x",$B$2-'Indicator Date hidden'!C61)</f>
        <v>0</v>
      </c>
      <c r="C60" s="213">
        <f>IF('Indicator Date hidden'!D61="x","x",$C$2-'Indicator Date hidden'!D61)</f>
        <v>0</v>
      </c>
      <c r="D60" s="213">
        <f>IF('Indicator Date hidden'!E61="x","x",$D$2-'Indicator Date hidden'!E61)</f>
        <v>0</v>
      </c>
      <c r="E60" s="213">
        <f>IF('Indicator Date hidden'!F61="x","x",$E$2-'Indicator Date hidden'!F61)</f>
        <v>0</v>
      </c>
      <c r="F60" s="213">
        <f>IF('Indicator Date hidden'!G61="x","x",$F$2-'Indicator Date hidden'!G61)</f>
        <v>0</v>
      </c>
      <c r="G60" s="213">
        <f>IF('Indicator Date hidden'!H61="x","x",$G$2-'Indicator Date hidden'!H61)</f>
        <v>0</v>
      </c>
      <c r="H60" s="213">
        <f>IF('Indicator Date hidden'!I61="x","x",$H$2-'Indicator Date hidden'!I61)</f>
        <v>0</v>
      </c>
      <c r="I60" s="213">
        <f>IF('Indicator Date hidden'!J61="x","x",$I$2-'Indicator Date hidden'!J61)</f>
        <v>0</v>
      </c>
      <c r="J60" s="213">
        <f>IF('Indicator Date hidden'!K61="x","x",$J$2-'Indicator Date hidden'!K61)</f>
        <v>0</v>
      </c>
      <c r="K60" s="213">
        <f>IF('Indicator Date hidden'!L61="x","x",$K$2-'Indicator Date hidden'!L61)</f>
        <v>0</v>
      </c>
      <c r="L60" s="213">
        <f>IF('Indicator Date hidden'!M61="x","x",$L$2-'Indicator Date hidden'!M61)</f>
        <v>0</v>
      </c>
      <c r="M60" s="213">
        <f>IF('Indicator Date hidden'!N61="x","x",$M$2-'Indicator Date hidden'!N61)</f>
        <v>0</v>
      </c>
      <c r="N60" s="213">
        <f>IF('Indicator Date hidden'!O61="x","x",$N$2-'Indicator Date hidden'!O61)</f>
        <v>0</v>
      </c>
      <c r="O60" s="213">
        <f>IF('Indicator Date hidden'!P61="x","x",$O$2-'Indicator Date hidden'!P61)</f>
        <v>0</v>
      </c>
      <c r="P60" s="213">
        <f>IF('Indicator Date hidden'!Q61="x","x",$P$2-'Indicator Date hidden'!Q61)</f>
        <v>0</v>
      </c>
      <c r="Q60" s="213" t="str">
        <f>IF('Indicator Date hidden'!R61="x","x",$Q$2-'Indicator Date hidden'!R61)</f>
        <v>x</v>
      </c>
      <c r="R60" s="213">
        <f>IF('Indicator Date hidden'!S61="x","x",$R$2-'Indicator Date hidden'!S61)</f>
        <v>0</v>
      </c>
      <c r="S60" s="213">
        <f>IF('Indicator Date hidden'!T61="x","x",$S$2-'Indicator Date hidden'!T61)</f>
        <v>0</v>
      </c>
      <c r="T60" s="213">
        <f>IF('Indicator Date hidden'!U61="x","x",$T$2-'Indicator Date hidden'!U61)</f>
        <v>0</v>
      </c>
      <c r="U60" s="213" t="str">
        <f>IF('Indicator Date hidden'!V61="x","x",$U$2-'Indicator Date hidden'!V61)</f>
        <v>x</v>
      </c>
      <c r="V60" s="213">
        <f>IF('Indicator Date hidden'!W61="x","x",$V$2-'Indicator Date hidden'!W61)</f>
        <v>0</v>
      </c>
      <c r="W60" s="213" t="str">
        <f>IF('Indicator Date hidden'!X61="x","x",$W$2-'Indicator Date hidden'!X61)</f>
        <v>x</v>
      </c>
      <c r="X60" s="213">
        <f>IF('Indicator Date hidden'!Y61="x","x",$X$2-'Indicator Date hidden'!Y61)</f>
        <v>4</v>
      </c>
      <c r="Y60" s="213">
        <f>IF('Indicator Date hidden'!Z61="x","x",$Y$2-'Indicator Date hidden'!Z61)</f>
        <v>0</v>
      </c>
      <c r="Z60" s="213">
        <f>IF('Indicator Date hidden'!AA61="x","x",$Z$2-'Indicator Date hidden'!AA61)</f>
        <v>0</v>
      </c>
      <c r="AA60" s="213" t="str">
        <f>IF('Indicator Date hidden'!AB61="x","x",$AA$2-'Indicator Date hidden'!AB61)</f>
        <v>x</v>
      </c>
      <c r="AB60" s="213">
        <f>IF('Indicator Date hidden'!AC61="x","x",$AB$2-'Indicator Date hidden'!AC61)</f>
        <v>0</v>
      </c>
      <c r="AC60" s="213">
        <f>IF('Indicator Date hidden'!AD61="x","x",$AC$2-'Indicator Date hidden'!AD61)</f>
        <v>0</v>
      </c>
      <c r="AD60" s="213" t="str">
        <f>IF('Indicator Date hidden'!AE61="x","x",$AD$2-'Indicator Date hidden'!AE61)</f>
        <v>x</v>
      </c>
      <c r="AE60" s="213">
        <f>IF('Indicator Date hidden'!AF61="x","x",$AE$2-'Indicator Date hidden'!AF61)</f>
        <v>0</v>
      </c>
      <c r="AF60" s="213">
        <f>IF('Indicator Date hidden'!AG61="x","x",$AF$2-'Indicator Date hidden'!AG61)</f>
        <v>1</v>
      </c>
      <c r="AG60" s="213">
        <f>IF('Indicator Date hidden'!AH61="x","x",$AG$2-'Indicator Date hidden'!AH61)</f>
        <v>0</v>
      </c>
      <c r="AH60" s="213">
        <f>IF('Indicator Date hidden'!AI61="x","x",$AH$2-'Indicator Date hidden'!AI61)</f>
        <v>0</v>
      </c>
      <c r="AI60" s="213">
        <f>IF('Indicator Date hidden'!AJ61="x","x",$AI$2-'Indicator Date hidden'!AJ61)</f>
        <v>0</v>
      </c>
      <c r="AJ60" s="213" t="str">
        <f>IF('Indicator Date hidden'!AK61="x","x",$AJ$2-'Indicator Date hidden'!AK61)</f>
        <v>x</v>
      </c>
      <c r="AK60" s="213">
        <f>IF('Indicator Date hidden'!AL61="x","x",$AK$2-'Indicator Date hidden'!AL61)</f>
        <v>1</v>
      </c>
      <c r="AL60" s="213">
        <f>IF('Indicator Date hidden'!AM61="x","x",$AL$2-'Indicator Date hidden'!AM61)</f>
        <v>0</v>
      </c>
      <c r="AM60" s="213">
        <f>IF('Indicator Date hidden'!AN61="x","x",$AM$2-'Indicator Date hidden'!AN61)</f>
        <v>0</v>
      </c>
      <c r="AN60" s="213">
        <f>IF('Indicator Date hidden'!AO61="x","x",$AN$2-'Indicator Date hidden'!AO61)</f>
        <v>0</v>
      </c>
      <c r="AO60" s="213">
        <f>IF('Indicator Date hidden'!AP61="x","x",$AO$2-'Indicator Date hidden'!AP61)</f>
        <v>0</v>
      </c>
      <c r="AP60" s="213">
        <f>IF('Indicator Date hidden'!AQ61="x","x",$AP$2-'Indicator Date hidden'!AQ61)</f>
        <v>0</v>
      </c>
      <c r="AQ60" s="213">
        <f>IF('Indicator Date hidden'!AR61="x","x",$AQ$2-'Indicator Date hidden'!AR61)</f>
        <v>0</v>
      </c>
      <c r="AR60" s="213">
        <f>IF('Indicator Date hidden'!AS61="x","x",$AR$2-'Indicator Date hidden'!AS61)</f>
        <v>0</v>
      </c>
      <c r="AS60" s="213">
        <f>IF('Indicator Date hidden'!AT61="x","x",$AS$2-'Indicator Date hidden'!AT61)</f>
        <v>0</v>
      </c>
      <c r="AT60" s="213">
        <f>IF('Indicator Date hidden'!AU61="x","x",$AT$2-'Indicator Date hidden'!AU61)</f>
        <v>0</v>
      </c>
      <c r="AU60" s="213" t="str">
        <f>IF('Indicator Date hidden'!AV61="x","x",$AU$2-'Indicator Date hidden'!AV61)</f>
        <v>x</v>
      </c>
      <c r="AV60" s="213">
        <f>IF('Indicator Date hidden'!AW61="x","x",$AV$2-'Indicator Date hidden'!AW61)</f>
        <v>0</v>
      </c>
      <c r="AW60" s="213">
        <f>IF('Indicator Date hidden'!AX61="x","x",$AW$2-'Indicator Date hidden'!AX61)</f>
        <v>0</v>
      </c>
      <c r="AX60" s="213">
        <f>IF('Indicator Date hidden'!AY61="x","x",$AX$2-'Indicator Date hidden'!AY61)</f>
        <v>0</v>
      </c>
      <c r="AY60" s="213">
        <f>IF('Indicator Date hidden'!AZ61="x","x",$AY$2-'Indicator Date hidden'!AZ61)</f>
        <v>0</v>
      </c>
      <c r="AZ60" s="213">
        <f>IF('Indicator Date hidden'!BA61="x","x",$AZ$2-'Indicator Date hidden'!BA61)</f>
        <v>0</v>
      </c>
      <c r="BA60">
        <f t="shared" si="5"/>
        <v>6</v>
      </c>
      <c r="BB60" s="21">
        <f t="shared" si="6"/>
        <v>0.13636363636363635</v>
      </c>
      <c r="BC60">
        <f t="shared" si="7"/>
        <v>3</v>
      </c>
      <c r="BD60" s="21">
        <f t="shared" si="8"/>
        <v>0.62489668567579637</v>
      </c>
      <c r="BE60" s="283">
        <f t="shared" si="9"/>
        <v>0</v>
      </c>
    </row>
    <row r="61" spans="1:57" x14ac:dyDescent="0.25">
      <c r="A61" t="s">
        <v>7330</v>
      </c>
      <c r="B61" s="213">
        <f>IF('Indicator Date hidden'!C62="x","x",$B$2-'Indicator Date hidden'!C62)</f>
        <v>0</v>
      </c>
      <c r="C61" s="213">
        <f>IF('Indicator Date hidden'!D62="x","x",$C$2-'Indicator Date hidden'!D62)</f>
        <v>0</v>
      </c>
      <c r="D61" s="213">
        <f>IF('Indicator Date hidden'!E62="x","x",$D$2-'Indicator Date hidden'!E62)</f>
        <v>0</v>
      </c>
      <c r="E61" s="213">
        <f>IF('Indicator Date hidden'!F62="x","x",$E$2-'Indicator Date hidden'!F62)</f>
        <v>0</v>
      </c>
      <c r="F61" s="213">
        <f>IF('Indicator Date hidden'!G62="x","x",$F$2-'Indicator Date hidden'!G62)</f>
        <v>0</v>
      </c>
      <c r="G61" s="213">
        <f>IF('Indicator Date hidden'!H62="x","x",$G$2-'Indicator Date hidden'!H62)</f>
        <v>0</v>
      </c>
      <c r="H61" s="213">
        <f>IF('Indicator Date hidden'!I62="x","x",$H$2-'Indicator Date hidden'!I62)</f>
        <v>0</v>
      </c>
      <c r="I61" s="213">
        <f>IF('Indicator Date hidden'!J62="x","x",$I$2-'Indicator Date hidden'!J62)</f>
        <v>0</v>
      </c>
      <c r="J61" s="213">
        <f>IF('Indicator Date hidden'!K62="x","x",$J$2-'Indicator Date hidden'!K62)</f>
        <v>0</v>
      </c>
      <c r="K61" s="213">
        <f>IF('Indicator Date hidden'!L62="x","x",$K$2-'Indicator Date hidden'!L62)</f>
        <v>0</v>
      </c>
      <c r="L61" s="213">
        <f>IF('Indicator Date hidden'!M62="x","x",$L$2-'Indicator Date hidden'!M62)</f>
        <v>0</v>
      </c>
      <c r="M61" s="213">
        <f>IF('Indicator Date hidden'!N62="x","x",$M$2-'Indicator Date hidden'!N62)</f>
        <v>0</v>
      </c>
      <c r="N61" s="213">
        <f>IF('Indicator Date hidden'!O62="x","x",$N$2-'Indicator Date hidden'!O62)</f>
        <v>0</v>
      </c>
      <c r="O61" s="213">
        <f>IF('Indicator Date hidden'!P62="x","x",$O$2-'Indicator Date hidden'!P62)</f>
        <v>0</v>
      </c>
      <c r="P61" s="213">
        <f>IF('Indicator Date hidden'!Q62="x","x",$P$2-'Indicator Date hidden'!Q62)</f>
        <v>0</v>
      </c>
      <c r="Q61" s="213" t="str">
        <f>IF('Indicator Date hidden'!R62="x","x",$Q$2-'Indicator Date hidden'!R62)</f>
        <v>x</v>
      </c>
      <c r="R61" s="213">
        <f>IF('Indicator Date hidden'!S62="x","x",$R$2-'Indicator Date hidden'!S62)</f>
        <v>0</v>
      </c>
      <c r="S61" s="213">
        <f>IF('Indicator Date hidden'!T62="x","x",$S$2-'Indicator Date hidden'!T62)</f>
        <v>0</v>
      </c>
      <c r="T61" s="213">
        <f>IF('Indicator Date hidden'!U62="x","x",$T$2-'Indicator Date hidden'!U62)</f>
        <v>0</v>
      </c>
      <c r="U61" s="213" t="str">
        <f>IF('Indicator Date hidden'!V62="x","x",$U$2-'Indicator Date hidden'!V62)</f>
        <v>x</v>
      </c>
      <c r="V61" s="213">
        <f>IF('Indicator Date hidden'!W62="x","x",$V$2-'Indicator Date hidden'!W62)</f>
        <v>0</v>
      </c>
      <c r="W61" s="213" t="str">
        <f>IF('Indicator Date hidden'!X62="x","x",$W$2-'Indicator Date hidden'!X62)</f>
        <v>x</v>
      </c>
      <c r="X61" s="213">
        <f>IF('Indicator Date hidden'!Y62="x","x",$X$2-'Indicator Date hidden'!Y62)</f>
        <v>1</v>
      </c>
      <c r="Y61" s="213">
        <f>IF('Indicator Date hidden'!Z62="x","x",$Y$2-'Indicator Date hidden'!Z62)</f>
        <v>0</v>
      </c>
      <c r="Z61" s="213">
        <f>IF('Indicator Date hidden'!AA62="x","x",$Z$2-'Indicator Date hidden'!AA62)</f>
        <v>0</v>
      </c>
      <c r="AA61" s="213" t="str">
        <f>IF('Indicator Date hidden'!AB62="x","x",$AA$2-'Indicator Date hidden'!AB62)</f>
        <v>x</v>
      </c>
      <c r="AB61" s="213">
        <f>IF('Indicator Date hidden'!AC62="x","x",$AB$2-'Indicator Date hidden'!AC62)</f>
        <v>0</v>
      </c>
      <c r="AC61" s="213">
        <f>IF('Indicator Date hidden'!AD62="x","x",$AC$2-'Indicator Date hidden'!AD62)</f>
        <v>0</v>
      </c>
      <c r="AD61" s="213" t="str">
        <f>IF('Indicator Date hidden'!AE62="x","x",$AD$2-'Indicator Date hidden'!AE62)</f>
        <v>x</v>
      </c>
      <c r="AE61" s="213">
        <f>IF('Indicator Date hidden'!AF62="x","x",$AE$2-'Indicator Date hidden'!AF62)</f>
        <v>0</v>
      </c>
      <c r="AF61" s="213">
        <f>IF('Indicator Date hidden'!AG62="x","x",$AF$2-'Indicator Date hidden'!AG62)</f>
        <v>1</v>
      </c>
      <c r="AG61" s="213">
        <f>IF('Indicator Date hidden'!AH62="x","x",$AG$2-'Indicator Date hidden'!AH62)</f>
        <v>0</v>
      </c>
      <c r="AH61" s="213">
        <f>IF('Indicator Date hidden'!AI62="x","x",$AH$2-'Indicator Date hidden'!AI62)</f>
        <v>0</v>
      </c>
      <c r="AI61" s="213">
        <f>IF('Indicator Date hidden'!AJ62="x","x",$AI$2-'Indicator Date hidden'!AJ62)</f>
        <v>0</v>
      </c>
      <c r="AJ61" s="213" t="str">
        <f>IF('Indicator Date hidden'!AK62="x","x",$AJ$2-'Indicator Date hidden'!AK62)</f>
        <v>x</v>
      </c>
      <c r="AK61" s="213">
        <f>IF('Indicator Date hidden'!AL62="x","x",$AK$2-'Indicator Date hidden'!AL62)</f>
        <v>1</v>
      </c>
      <c r="AL61" s="213">
        <f>IF('Indicator Date hidden'!AM62="x","x",$AL$2-'Indicator Date hidden'!AM62)</f>
        <v>0</v>
      </c>
      <c r="AM61" s="213">
        <f>IF('Indicator Date hidden'!AN62="x","x",$AM$2-'Indicator Date hidden'!AN62)</f>
        <v>0</v>
      </c>
      <c r="AN61" s="213">
        <f>IF('Indicator Date hidden'!AO62="x","x",$AN$2-'Indicator Date hidden'!AO62)</f>
        <v>0</v>
      </c>
      <c r="AO61" s="213">
        <f>IF('Indicator Date hidden'!AP62="x","x",$AO$2-'Indicator Date hidden'!AP62)</f>
        <v>0</v>
      </c>
      <c r="AP61" s="213">
        <f>IF('Indicator Date hidden'!AQ62="x","x",$AP$2-'Indicator Date hidden'!AQ62)</f>
        <v>0</v>
      </c>
      <c r="AQ61" s="213">
        <f>IF('Indicator Date hidden'!AR62="x","x",$AQ$2-'Indicator Date hidden'!AR62)</f>
        <v>0</v>
      </c>
      <c r="AR61" s="213">
        <f>IF('Indicator Date hidden'!AS62="x","x",$AR$2-'Indicator Date hidden'!AS62)</f>
        <v>0</v>
      </c>
      <c r="AS61" s="213">
        <f>IF('Indicator Date hidden'!AT62="x","x",$AS$2-'Indicator Date hidden'!AT62)</f>
        <v>0</v>
      </c>
      <c r="AT61" s="213">
        <f>IF('Indicator Date hidden'!AU62="x","x",$AT$2-'Indicator Date hidden'!AU62)</f>
        <v>0</v>
      </c>
      <c r="AU61" s="213" t="str">
        <f>IF('Indicator Date hidden'!AV62="x","x",$AU$2-'Indicator Date hidden'!AV62)</f>
        <v>x</v>
      </c>
      <c r="AV61" s="213">
        <f>IF('Indicator Date hidden'!AW62="x","x",$AV$2-'Indicator Date hidden'!AW62)</f>
        <v>0</v>
      </c>
      <c r="AW61" s="213">
        <f>IF('Indicator Date hidden'!AX62="x","x",$AW$2-'Indicator Date hidden'!AX62)</f>
        <v>0</v>
      </c>
      <c r="AX61" s="213">
        <f>IF('Indicator Date hidden'!AY62="x","x",$AX$2-'Indicator Date hidden'!AY62)</f>
        <v>0</v>
      </c>
      <c r="AY61" s="213">
        <f>IF('Indicator Date hidden'!AZ62="x","x",$AY$2-'Indicator Date hidden'!AZ62)</f>
        <v>0</v>
      </c>
      <c r="AZ61" s="213">
        <f>IF('Indicator Date hidden'!BA62="x","x",$AZ$2-'Indicator Date hidden'!BA62)</f>
        <v>0</v>
      </c>
      <c r="BA61">
        <f t="shared" si="5"/>
        <v>3</v>
      </c>
      <c r="BB61" s="21">
        <f t="shared" si="6"/>
        <v>6.8181818181818177E-2</v>
      </c>
      <c r="BC61">
        <f t="shared" si="7"/>
        <v>3</v>
      </c>
      <c r="BD61" s="21">
        <f t="shared" si="8"/>
        <v>0.25205764787294127</v>
      </c>
      <c r="BE61" s="283">
        <f t="shared" si="9"/>
        <v>0</v>
      </c>
    </row>
    <row r="62" spans="1:57" x14ac:dyDescent="0.25">
      <c r="A62" t="s">
        <v>7334</v>
      </c>
      <c r="B62" s="213">
        <f>IF('Indicator Date hidden'!C63="x","x",$B$2-'Indicator Date hidden'!C63)</f>
        <v>0</v>
      </c>
      <c r="C62" s="213">
        <f>IF('Indicator Date hidden'!D63="x","x",$C$2-'Indicator Date hidden'!D63)</f>
        <v>0</v>
      </c>
      <c r="D62" s="213">
        <f>IF('Indicator Date hidden'!E63="x","x",$D$2-'Indicator Date hidden'!E63)</f>
        <v>0</v>
      </c>
      <c r="E62" s="213">
        <f>IF('Indicator Date hidden'!F63="x","x",$E$2-'Indicator Date hidden'!F63)</f>
        <v>0</v>
      </c>
      <c r="F62" s="213">
        <f>IF('Indicator Date hidden'!G63="x","x",$F$2-'Indicator Date hidden'!G63)</f>
        <v>0</v>
      </c>
      <c r="G62" s="213">
        <f>IF('Indicator Date hidden'!H63="x","x",$G$2-'Indicator Date hidden'!H63)</f>
        <v>0</v>
      </c>
      <c r="H62" s="213">
        <f>IF('Indicator Date hidden'!I63="x","x",$H$2-'Indicator Date hidden'!I63)</f>
        <v>0</v>
      </c>
      <c r="I62" s="213">
        <f>IF('Indicator Date hidden'!J63="x","x",$I$2-'Indicator Date hidden'!J63)</f>
        <v>0</v>
      </c>
      <c r="J62" s="213">
        <f>IF('Indicator Date hidden'!K63="x","x",$J$2-'Indicator Date hidden'!K63)</f>
        <v>0</v>
      </c>
      <c r="K62" s="213">
        <f>IF('Indicator Date hidden'!L63="x","x",$K$2-'Indicator Date hidden'!L63)</f>
        <v>0</v>
      </c>
      <c r="L62" s="213">
        <f>IF('Indicator Date hidden'!M63="x","x",$L$2-'Indicator Date hidden'!M63)</f>
        <v>0</v>
      </c>
      <c r="M62" s="213">
        <f>IF('Indicator Date hidden'!N63="x","x",$M$2-'Indicator Date hidden'!N63)</f>
        <v>0</v>
      </c>
      <c r="N62" s="213">
        <f>IF('Indicator Date hidden'!O63="x","x",$N$2-'Indicator Date hidden'!O63)</f>
        <v>0</v>
      </c>
      <c r="O62" s="213">
        <f>IF('Indicator Date hidden'!P63="x","x",$O$2-'Indicator Date hidden'!P63)</f>
        <v>0</v>
      </c>
      <c r="P62" s="213">
        <f>IF('Indicator Date hidden'!Q63="x","x",$P$2-'Indicator Date hidden'!Q63)</f>
        <v>0</v>
      </c>
      <c r="Q62" s="213">
        <f>IF('Indicator Date hidden'!R63="x","x",$Q$2-'Indicator Date hidden'!R63)</f>
        <v>2</v>
      </c>
      <c r="R62" s="213">
        <f>IF('Indicator Date hidden'!S63="x","x",$R$2-'Indicator Date hidden'!S63)</f>
        <v>0</v>
      </c>
      <c r="S62" s="213">
        <f>IF('Indicator Date hidden'!T63="x","x",$S$2-'Indicator Date hidden'!T63)</f>
        <v>0</v>
      </c>
      <c r="T62" s="213">
        <f>IF('Indicator Date hidden'!U63="x","x",$T$2-'Indicator Date hidden'!U63)</f>
        <v>0</v>
      </c>
      <c r="U62" s="213">
        <f>IF('Indicator Date hidden'!V63="x","x",$U$2-'Indicator Date hidden'!V63)</f>
        <v>0</v>
      </c>
      <c r="V62" s="213">
        <f>IF('Indicator Date hidden'!W63="x","x",$V$2-'Indicator Date hidden'!W63)</f>
        <v>0</v>
      </c>
      <c r="W62" s="213">
        <f>IF('Indicator Date hidden'!X63="x","x",$W$2-'Indicator Date hidden'!X63)</f>
        <v>2</v>
      </c>
      <c r="X62" s="213" t="str">
        <f>IF('Indicator Date hidden'!Y63="x","x",$X$2-'Indicator Date hidden'!Y63)</f>
        <v>x</v>
      </c>
      <c r="Y62" s="213">
        <f>IF('Indicator Date hidden'!Z63="x","x",$Y$2-'Indicator Date hidden'!Z63)</f>
        <v>0</v>
      </c>
      <c r="Z62" s="213">
        <f>IF('Indicator Date hidden'!AA63="x","x",$Z$2-'Indicator Date hidden'!AA63)</f>
        <v>0</v>
      </c>
      <c r="AA62" s="213">
        <f>IF('Indicator Date hidden'!AB63="x","x",$AA$2-'Indicator Date hidden'!AB63)</f>
        <v>0</v>
      </c>
      <c r="AB62" s="213">
        <f>IF('Indicator Date hidden'!AC63="x","x",$AB$2-'Indicator Date hidden'!AC63)</f>
        <v>0</v>
      </c>
      <c r="AC62" s="213">
        <f>IF('Indicator Date hidden'!AD63="x","x",$AC$2-'Indicator Date hidden'!AD63)</f>
        <v>0</v>
      </c>
      <c r="AD62" s="213">
        <f>IF('Indicator Date hidden'!AE63="x","x",$AD$2-'Indicator Date hidden'!AE63)</f>
        <v>0</v>
      </c>
      <c r="AE62" s="213">
        <f>IF('Indicator Date hidden'!AF63="x","x",$AE$2-'Indicator Date hidden'!AF63)</f>
        <v>0</v>
      </c>
      <c r="AF62" s="213">
        <f>IF('Indicator Date hidden'!AG63="x","x",$AF$2-'Indicator Date hidden'!AG63)</f>
        <v>8</v>
      </c>
      <c r="AG62" s="213">
        <f>IF('Indicator Date hidden'!AH63="x","x",$AG$2-'Indicator Date hidden'!AH63)</f>
        <v>0</v>
      </c>
      <c r="AH62" s="213">
        <f>IF('Indicator Date hidden'!AI63="x","x",$AH$2-'Indicator Date hidden'!AI63)</f>
        <v>0</v>
      </c>
      <c r="AI62" s="213">
        <f>IF('Indicator Date hidden'!AJ63="x","x",$AI$2-'Indicator Date hidden'!AJ63)</f>
        <v>0</v>
      </c>
      <c r="AJ62" s="213" t="str">
        <f>IF('Indicator Date hidden'!AK63="x","x",$AJ$2-'Indicator Date hidden'!AK63)</f>
        <v>x</v>
      </c>
      <c r="AK62" s="213">
        <f>IF('Indicator Date hidden'!AL63="x","x",$AK$2-'Indicator Date hidden'!AL63)</f>
        <v>1</v>
      </c>
      <c r="AL62" s="213">
        <f>IF('Indicator Date hidden'!AM63="x","x",$AL$2-'Indicator Date hidden'!AM63)</f>
        <v>0</v>
      </c>
      <c r="AM62" s="213">
        <f>IF('Indicator Date hidden'!AN63="x","x",$AM$2-'Indicator Date hidden'!AN63)</f>
        <v>0</v>
      </c>
      <c r="AN62" s="213">
        <f>IF('Indicator Date hidden'!AO63="x","x",$AN$2-'Indicator Date hidden'!AO63)</f>
        <v>0</v>
      </c>
      <c r="AO62" s="213">
        <f>IF('Indicator Date hidden'!AP63="x","x",$AO$2-'Indicator Date hidden'!AP63)</f>
        <v>0</v>
      </c>
      <c r="AP62" s="213">
        <f>IF('Indicator Date hidden'!AQ63="x","x",$AP$2-'Indicator Date hidden'!AQ63)</f>
        <v>0</v>
      </c>
      <c r="AQ62" s="213">
        <f>IF('Indicator Date hidden'!AR63="x","x",$AQ$2-'Indicator Date hidden'!AR63)</f>
        <v>0</v>
      </c>
      <c r="AR62" s="213">
        <f>IF('Indicator Date hidden'!AS63="x","x",$AR$2-'Indicator Date hidden'!AS63)</f>
        <v>0</v>
      </c>
      <c r="AS62" s="213">
        <f>IF('Indicator Date hidden'!AT63="x","x",$AS$2-'Indicator Date hidden'!AT63)</f>
        <v>0</v>
      </c>
      <c r="AT62" s="213">
        <f>IF('Indicator Date hidden'!AU63="x","x",$AT$2-'Indicator Date hidden'!AU63)</f>
        <v>0</v>
      </c>
      <c r="AU62" s="213">
        <f>IF('Indicator Date hidden'!AV63="x","x",$AU$2-'Indicator Date hidden'!AV63)</f>
        <v>2</v>
      </c>
      <c r="AV62" s="213">
        <f>IF('Indicator Date hidden'!AW63="x","x",$AV$2-'Indicator Date hidden'!AW63)</f>
        <v>0</v>
      </c>
      <c r="AW62" s="213">
        <f>IF('Indicator Date hidden'!AX63="x","x",$AW$2-'Indicator Date hidden'!AX63)</f>
        <v>0</v>
      </c>
      <c r="AX62" s="213">
        <f>IF('Indicator Date hidden'!AY63="x","x",$AX$2-'Indicator Date hidden'!AY63)</f>
        <v>0</v>
      </c>
      <c r="AY62" s="213">
        <f>IF('Indicator Date hidden'!AZ63="x","x",$AY$2-'Indicator Date hidden'!AZ63)</f>
        <v>0</v>
      </c>
      <c r="AZ62" s="213">
        <f>IF('Indicator Date hidden'!BA63="x","x",$AZ$2-'Indicator Date hidden'!BA63)</f>
        <v>0</v>
      </c>
      <c r="BA62">
        <f t="shared" si="5"/>
        <v>15</v>
      </c>
      <c r="BB62" s="21">
        <f t="shared" si="6"/>
        <v>0.30612244897959184</v>
      </c>
      <c r="BC62">
        <f t="shared" si="7"/>
        <v>5</v>
      </c>
      <c r="BD62" s="21">
        <f t="shared" si="8"/>
        <v>1.2156140907620758</v>
      </c>
      <c r="BE62" s="283">
        <f t="shared" si="9"/>
        <v>0</v>
      </c>
    </row>
    <row r="63" spans="1:57" x14ac:dyDescent="0.25">
      <c r="A63" t="s">
        <v>7344</v>
      </c>
      <c r="B63" s="213">
        <f>IF('Indicator Date hidden'!C64="x","x",$B$2-'Indicator Date hidden'!C64)</f>
        <v>0</v>
      </c>
      <c r="C63" s="213">
        <f>IF('Indicator Date hidden'!D64="x","x",$C$2-'Indicator Date hidden'!D64)</f>
        <v>0</v>
      </c>
      <c r="D63" s="213">
        <f>IF('Indicator Date hidden'!E64="x","x",$D$2-'Indicator Date hidden'!E64)</f>
        <v>0</v>
      </c>
      <c r="E63" s="213">
        <f>IF('Indicator Date hidden'!F64="x","x",$E$2-'Indicator Date hidden'!F64)</f>
        <v>0</v>
      </c>
      <c r="F63" s="213">
        <f>IF('Indicator Date hidden'!G64="x","x",$F$2-'Indicator Date hidden'!G64)</f>
        <v>0</v>
      </c>
      <c r="G63" s="213">
        <f>IF('Indicator Date hidden'!H64="x","x",$G$2-'Indicator Date hidden'!H64)</f>
        <v>0</v>
      </c>
      <c r="H63" s="213">
        <f>IF('Indicator Date hidden'!I64="x","x",$H$2-'Indicator Date hidden'!I64)</f>
        <v>0</v>
      </c>
      <c r="I63" s="213">
        <f>IF('Indicator Date hidden'!J64="x","x",$I$2-'Indicator Date hidden'!J64)</f>
        <v>0</v>
      </c>
      <c r="J63" s="213">
        <f>IF('Indicator Date hidden'!K64="x","x",$J$2-'Indicator Date hidden'!K64)</f>
        <v>0</v>
      </c>
      <c r="K63" s="213">
        <f>IF('Indicator Date hidden'!L64="x","x",$K$2-'Indicator Date hidden'!L64)</f>
        <v>0</v>
      </c>
      <c r="L63" s="213">
        <f>IF('Indicator Date hidden'!M64="x","x",$L$2-'Indicator Date hidden'!M64)</f>
        <v>0</v>
      </c>
      <c r="M63" s="213">
        <f>IF('Indicator Date hidden'!N64="x","x",$M$2-'Indicator Date hidden'!N64)</f>
        <v>0</v>
      </c>
      <c r="N63" s="213">
        <f>IF('Indicator Date hidden'!O64="x","x",$N$2-'Indicator Date hidden'!O64)</f>
        <v>0</v>
      </c>
      <c r="O63" s="213">
        <f>IF('Indicator Date hidden'!P64="x","x",$O$2-'Indicator Date hidden'!P64)</f>
        <v>0</v>
      </c>
      <c r="P63" s="213">
        <f>IF('Indicator Date hidden'!Q64="x","x",$P$2-'Indicator Date hidden'!Q64)</f>
        <v>0</v>
      </c>
      <c r="Q63" s="213">
        <f>IF('Indicator Date hidden'!R64="x","x",$Q$2-'Indicator Date hidden'!R64)</f>
        <v>1</v>
      </c>
      <c r="R63" s="213">
        <f>IF('Indicator Date hidden'!S64="x","x",$R$2-'Indicator Date hidden'!S64)</f>
        <v>0</v>
      </c>
      <c r="S63" s="213">
        <f>IF('Indicator Date hidden'!T64="x","x",$S$2-'Indicator Date hidden'!T64)</f>
        <v>0</v>
      </c>
      <c r="T63" s="213">
        <f>IF('Indicator Date hidden'!U64="x","x",$T$2-'Indicator Date hidden'!U64)</f>
        <v>0</v>
      </c>
      <c r="U63" s="213">
        <f>IF('Indicator Date hidden'!V64="x","x",$U$2-'Indicator Date hidden'!V64)</f>
        <v>0</v>
      </c>
      <c r="V63" s="213">
        <f>IF('Indicator Date hidden'!W64="x","x",$V$2-'Indicator Date hidden'!W64)</f>
        <v>0</v>
      </c>
      <c r="W63" s="213">
        <f>IF('Indicator Date hidden'!X64="x","x",$W$2-'Indicator Date hidden'!X64)</f>
        <v>1</v>
      </c>
      <c r="X63" s="213">
        <f>IF('Indicator Date hidden'!Y64="x","x",$X$2-'Indicator Date hidden'!Y64)</f>
        <v>4</v>
      </c>
      <c r="Y63" s="213">
        <f>IF('Indicator Date hidden'!Z64="x","x",$Y$2-'Indicator Date hidden'!Z64)</f>
        <v>0</v>
      </c>
      <c r="Z63" s="213">
        <f>IF('Indicator Date hidden'!AA64="x","x",$Z$2-'Indicator Date hidden'!AA64)</f>
        <v>0</v>
      </c>
      <c r="AA63" s="213">
        <f>IF('Indicator Date hidden'!AB64="x","x",$AA$2-'Indicator Date hidden'!AB64)</f>
        <v>0</v>
      </c>
      <c r="AB63" s="213">
        <f>IF('Indicator Date hidden'!AC64="x","x",$AB$2-'Indicator Date hidden'!AC64)</f>
        <v>0</v>
      </c>
      <c r="AC63" s="213">
        <f>IF('Indicator Date hidden'!AD64="x","x",$AC$2-'Indicator Date hidden'!AD64)</f>
        <v>0</v>
      </c>
      <c r="AD63" s="213">
        <f>IF('Indicator Date hidden'!AE64="x","x",$AD$2-'Indicator Date hidden'!AE64)</f>
        <v>0</v>
      </c>
      <c r="AE63" s="213">
        <f>IF('Indicator Date hidden'!AF64="x","x",$AE$2-'Indicator Date hidden'!AF64)</f>
        <v>0</v>
      </c>
      <c r="AF63" s="213">
        <f>IF('Indicator Date hidden'!AG64="x","x",$AF$2-'Indicator Date hidden'!AG64)</f>
        <v>10</v>
      </c>
      <c r="AG63" s="213">
        <f>IF('Indicator Date hidden'!AH64="x","x",$AG$2-'Indicator Date hidden'!AH64)</f>
        <v>0</v>
      </c>
      <c r="AH63" s="213">
        <f>IF('Indicator Date hidden'!AI64="x","x",$AH$2-'Indicator Date hidden'!AI64)</f>
        <v>0</v>
      </c>
      <c r="AI63" s="213">
        <f>IF('Indicator Date hidden'!AJ64="x","x",$AI$2-'Indicator Date hidden'!AJ64)</f>
        <v>0</v>
      </c>
      <c r="AJ63" s="213" t="str">
        <f>IF('Indicator Date hidden'!AK64="x","x",$AJ$2-'Indicator Date hidden'!AK64)</f>
        <v>x</v>
      </c>
      <c r="AK63" s="213">
        <f>IF('Indicator Date hidden'!AL64="x","x",$AK$2-'Indicator Date hidden'!AL64)</f>
        <v>1</v>
      </c>
      <c r="AL63" s="213">
        <f>IF('Indicator Date hidden'!AM64="x","x",$AL$2-'Indicator Date hidden'!AM64)</f>
        <v>0</v>
      </c>
      <c r="AM63" s="213">
        <f>IF('Indicator Date hidden'!AN64="x","x",$AM$2-'Indicator Date hidden'!AN64)</f>
        <v>0</v>
      </c>
      <c r="AN63" s="213">
        <f>IF('Indicator Date hidden'!AO64="x","x",$AN$2-'Indicator Date hidden'!AO64)</f>
        <v>0</v>
      </c>
      <c r="AO63" s="213">
        <f>IF('Indicator Date hidden'!AP64="x","x",$AO$2-'Indicator Date hidden'!AP64)</f>
        <v>0</v>
      </c>
      <c r="AP63" s="213">
        <f>IF('Indicator Date hidden'!AQ64="x","x",$AP$2-'Indicator Date hidden'!AQ64)</f>
        <v>0</v>
      </c>
      <c r="AQ63" s="213">
        <f>IF('Indicator Date hidden'!AR64="x","x",$AQ$2-'Indicator Date hidden'!AR64)</f>
        <v>0</v>
      </c>
      <c r="AR63" s="213">
        <f>IF('Indicator Date hidden'!AS64="x","x",$AR$2-'Indicator Date hidden'!AS64)</f>
        <v>0</v>
      </c>
      <c r="AS63" s="213">
        <f>IF('Indicator Date hidden'!AT64="x","x",$AS$2-'Indicator Date hidden'!AT64)</f>
        <v>0</v>
      </c>
      <c r="AT63" s="213">
        <f>IF('Indicator Date hidden'!AU64="x","x",$AT$2-'Indicator Date hidden'!AU64)</f>
        <v>0</v>
      </c>
      <c r="AU63" s="213">
        <f>IF('Indicator Date hidden'!AV64="x","x",$AU$2-'Indicator Date hidden'!AV64)</f>
        <v>1</v>
      </c>
      <c r="AV63" s="213">
        <f>IF('Indicator Date hidden'!AW64="x","x",$AV$2-'Indicator Date hidden'!AW64)</f>
        <v>0</v>
      </c>
      <c r="AW63" s="213">
        <f>IF('Indicator Date hidden'!AX64="x","x",$AW$2-'Indicator Date hidden'!AX64)</f>
        <v>0</v>
      </c>
      <c r="AX63" s="213">
        <f>IF('Indicator Date hidden'!AY64="x","x",$AX$2-'Indicator Date hidden'!AY64)</f>
        <v>0</v>
      </c>
      <c r="AY63" s="213">
        <f>IF('Indicator Date hidden'!AZ64="x","x",$AY$2-'Indicator Date hidden'!AZ64)</f>
        <v>0</v>
      </c>
      <c r="AZ63" s="213">
        <f>IF('Indicator Date hidden'!BA64="x","x",$AZ$2-'Indicator Date hidden'!BA64)</f>
        <v>0</v>
      </c>
      <c r="BA63">
        <f t="shared" si="5"/>
        <v>18</v>
      </c>
      <c r="BB63" s="21">
        <f t="shared" si="6"/>
        <v>0.36</v>
      </c>
      <c r="BC63">
        <f t="shared" si="7"/>
        <v>6</v>
      </c>
      <c r="BD63" s="21">
        <f t="shared" si="8"/>
        <v>1.5067846561469891</v>
      </c>
      <c r="BE63" s="283">
        <f t="shared" si="9"/>
        <v>0</v>
      </c>
    </row>
    <row r="64" spans="1:57" x14ac:dyDescent="0.25">
      <c r="A64" t="s">
        <v>7338</v>
      </c>
      <c r="B64" s="213">
        <f>IF('Indicator Date hidden'!C65="x","x",$B$2-'Indicator Date hidden'!C65)</f>
        <v>0</v>
      </c>
      <c r="C64" s="213">
        <f>IF('Indicator Date hidden'!D65="x","x",$C$2-'Indicator Date hidden'!D65)</f>
        <v>0</v>
      </c>
      <c r="D64" s="213">
        <f>IF('Indicator Date hidden'!E65="x","x",$D$2-'Indicator Date hidden'!E65)</f>
        <v>0</v>
      </c>
      <c r="E64" s="213">
        <f>IF('Indicator Date hidden'!F65="x","x",$E$2-'Indicator Date hidden'!F65)</f>
        <v>0</v>
      </c>
      <c r="F64" s="213">
        <f>IF('Indicator Date hidden'!G65="x","x",$F$2-'Indicator Date hidden'!G65)</f>
        <v>0</v>
      </c>
      <c r="G64" s="213">
        <f>IF('Indicator Date hidden'!H65="x","x",$G$2-'Indicator Date hidden'!H65)</f>
        <v>0</v>
      </c>
      <c r="H64" s="213">
        <f>IF('Indicator Date hidden'!I65="x","x",$H$2-'Indicator Date hidden'!I65)</f>
        <v>0</v>
      </c>
      <c r="I64" s="213">
        <f>IF('Indicator Date hidden'!J65="x","x",$I$2-'Indicator Date hidden'!J65)</f>
        <v>0</v>
      </c>
      <c r="J64" s="213">
        <f>IF('Indicator Date hidden'!K65="x","x",$J$2-'Indicator Date hidden'!K65)</f>
        <v>0</v>
      </c>
      <c r="K64" s="213">
        <f>IF('Indicator Date hidden'!L65="x","x",$K$2-'Indicator Date hidden'!L65)</f>
        <v>0</v>
      </c>
      <c r="L64" s="213">
        <f>IF('Indicator Date hidden'!M65="x","x",$L$2-'Indicator Date hidden'!M65)</f>
        <v>0</v>
      </c>
      <c r="M64" s="213">
        <f>IF('Indicator Date hidden'!N65="x","x",$M$2-'Indicator Date hidden'!N65)</f>
        <v>0</v>
      </c>
      <c r="N64" s="213">
        <f>IF('Indicator Date hidden'!O65="x","x",$N$2-'Indicator Date hidden'!O65)</f>
        <v>0</v>
      </c>
      <c r="O64" s="213">
        <f>IF('Indicator Date hidden'!P65="x","x",$O$2-'Indicator Date hidden'!P65)</f>
        <v>0</v>
      </c>
      <c r="P64" s="213">
        <f>IF('Indicator Date hidden'!Q65="x","x",$P$2-'Indicator Date hidden'!Q65)</f>
        <v>0</v>
      </c>
      <c r="Q64" s="213">
        <f>IF('Indicator Date hidden'!R65="x","x",$Q$2-'Indicator Date hidden'!R65)</f>
        <v>9</v>
      </c>
      <c r="R64" s="213">
        <f>IF('Indicator Date hidden'!S65="x","x",$R$2-'Indicator Date hidden'!S65)</f>
        <v>0</v>
      </c>
      <c r="S64" s="213">
        <f>IF('Indicator Date hidden'!T65="x","x",$S$2-'Indicator Date hidden'!T65)</f>
        <v>0</v>
      </c>
      <c r="T64" s="213">
        <f>IF('Indicator Date hidden'!U65="x","x",$T$2-'Indicator Date hidden'!U65)</f>
        <v>0</v>
      </c>
      <c r="U64" s="213">
        <f>IF('Indicator Date hidden'!V65="x","x",$U$2-'Indicator Date hidden'!V65)</f>
        <v>0</v>
      </c>
      <c r="V64" s="213">
        <f>IF('Indicator Date hidden'!W65="x","x",$V$2-'Indicator Date hidden'!W65)</f>
        <v>0</v>
      </c>
      <c r="W64" s="213">
        <f>IF('Indicator Date hidden'!X65="x","x",$W$2-'Indicator Date hidden'!X65)</f>
        <v>5</v>
      </c>
      <c r="X64" s="213">
        <f>IF('Indicator Date hidden'!Y65="x","x",$X$2-'Indicator Date hidden'!Y65)</f>
        <v>1</v>
      </c>
      <c r="Y64" s="213">
        <f>IF('Indicator Date hidden'!Z65="x","x",$Y$2-'Indicator Date hidden'!Z65)</f>
        <v>0</v>
      </c>
      <c r="Z64" s="213">
        <f>IF('Indicator Date hidden'!AA65="x","x",$Z$2-'Indicator Date hidden'!AA65)</f>
        <v>0</v>
      </c>
      <c r="AA64" s="213">
        <f>IF('Indicator Date hidden'!AB65="x","x",$AA$2-'Indicator Date hidden'!AB65)</f>
        <v>0</v>
      </c>
      <c r="AB64" s="213">
        <f>IF('Indicator Date hidden'!AC65="x","x",$AB$2-'Indicator Date hidden'!AC65)</f>
        <v>0</v>
      </c>
      <c r="AC64" s="213">
        <f>IF('Indicator Date hidden'!AD65="x","x",$AC$2-'Indicator Date hidden'!AD65)</f>
        <v>0</v>
      </c>
      <c r="AD64" s="213">
        <f>IF('Indicator Date hidden'!AE65="x","x",$AD$2-'Indicator Date hidden'!AE65)</f>
        <v>0</v>
      </c>
      <c r="AE64" s="213">
        <f>IF('Indicator Date hidden'!AF65="x","x",$AE$2-'Indicator Date hidden'!AF65)</f>
        <v>0</v>
      </c>
      <c r="AF64" s="213">
        <f>IF('Indicator Date hidden'!AG65="x","x",$AF$2-'Indicator Date hidden'!AG65)</f>
        <v>0</v>
      </c>
      <c r="AG64" s="213">
        <f>IF('Indicator Date hidden'!AH65="x","x",$AG$2-'Indicator Date hidden'!AH65)</f>
        <v>0</v>
      </c>
      <c r="AH64" s="213">
        <f>IF('Indicator Date hidden'!AI65="x","x",$AH$2-'Indicator Date hidden'!AI65)</f>
        <v>0</v>
      </c>
      <c r="AI64" s="213">
        <f>IF('Indicator Date hidden'!AJ65="x","x",$AI$2-'Indicator Date hidden'!AJ65)</f>
        <v>0</v>
      </c>
      <c r="AJ64" s="213">
        <f>IF('Indicator Date hidden'!AK65="x","x",$AJ$2-'Indicator Date hidden'!AK65)</f>
        <v>1</v>
      </c>
      <c r="AK64" s="213">
        <f>IF('Indicator Date hidden'!AL65="x","x",$AK$2-'Indicator Date hidden'!AL65)</f>
        <v>1</v>
      </c>
      <c r="AL64" s="213">
        <f>IF('Indicator Date hidden'!AM65="x","x",$AL$2-'Indicator Date hidden'!AM65)</f>
        <v>0</v>
      </c>
      <c r="AM64" s="213">
        <f>IF('Indicator Date hidden'!AN65="x","x",$AM$2-'Indicator Date hidden'!AN65)</f>
        <v>0</v>
      </c>
      <c r="AN64" s="213">
        <f>IF('Indicator Date hidden'!AO65="x","x",$AN$2-'Indicator Date hidden'!AO65)</f>
        <v>0</v>
      </c>
      <c r="AO64" s="213" t="str">
        <f>IF('Indicator Date hidden'!AP65="x","x",$AO$2-'Indicator Date hidden'!AP65)</f>
        <v>x</v>
      </c>
      <c r="AP64" s="213" t="str">
        <f>IF('Indicator Date hidden'!AQ65="x","x",$AP$2-'Indicator Date hidden'!AQ65)</f>
        <v>x</v>
      </c>
      <c r="AQ64" s="213">
        <f>IF('Indicator Date hidden'!AR65="x","x",$AQ$2-'Indicator Date hidden'!AR65)</f>
        <v>0</v>
      </c>
      <c r="AR64" s="213">
        <f>IF('Indicator Date hidden'!AS65="x","x",$AR$2-'Indicator Date hidden'!AS65)</f>
        <v>0</v>
      </c>
      <c r="AS64" s="213">
        <f>IF('Indicator Date hidden'!AT65="x","x",$AS$2-'Indicator Date hidden'!AT65)</f>
        <v>0</v>
      </c>
      <c r="AT64" s="213">
        <f>IF('Indicator Date hidden'!AU65="x","x",$AT$2-'Indicator Date hidden'!AU65)</f>
        <v>0</v>
      </c>
      <c r="AU64" s="213">
        <f>IF('Indicator Date hidden'!AV65="x","x",$AU$2-'Indicator Date hidden'!AV65)</f>
        <v>1</v>
      </c>
      <c r="AV64" s="213">
        <f>IF('Indicator Date hidden'!AW65="x","x",$AV$2-'Indicator Date hidden'!AW65)</f>
        <v>0</v>
      </c>
      <c r="AW64" s="213">
        <f>IF('Indicator Date hidden'!AX65="x","x",$AW$2-'Indicator Date hidden'!AX65)</f>
        <v>0</v>
      </c>
      <c r="AX64" s="213">
        <f>IF('Indicator Date hidden'!AY65="x","x",$AX$2-'Indicator Date hidden'!AY65)</f>
        <v>0</v>
      </c>
      <c r="AY64" s="213">
        <f>IF('Indicator Date hidden'!AZ65="x","x",$AY$2-'Indicator Date hidden'!AZ65)</f>
        <v>0</v>
      </c>
      <c r="AZ64" s="213">
        <f>IF('Indicator Date hidden'!BA65="x","x",$AZ$2-'Indicator Date hidden'!BA65)</f>
        <v>0</v>
      </c>
      <c r="BA64">
        <f t="shared" si="5"/>
        <v>18</v>
      </c>
      <c r="BB64" s="21">
        <f t="shared" si="6"/>
        <v>0.36734693877551022</v>
      </c>
      <c r="BC64">
        <f t="shared" si="7"/>
        <v>6</v>
      </c>
      <c r="BD64" s="21">
        <f t="shared" si="8"/>
        <v>1.4525681346346322</v>
      </c>
      <c r="BE64" s="283">
        <f t="shared" si="9"/>
        <v>0</v>
      </c>
    </row>
    <row r="65" spans="1:57" x14ac:dyDescent="0.25">
      <c r="A65" t="s">
        <v>7309</v>
      </c>
      <c r="B65" s="213">
        <f>IF('Indicator Date hidden'!C66="x","x",$B$2-'Indicator Date hidden'!C66)</f>
        <v>0</v>
      </c>
      <c r="C65" s="213">
        <f>IF('Indicator Date hidden'!D66="x","x",$C$2-'Indicator Date hidden'!D66)</f>
        <v>0</v>
      </c>
      <c r="D65" s="213">
        <f>IF('Indicator Date hidden'!E66="x","x",$D$2-'Indicator Date hidden'!E66)</f>
        <v>0</v>
      </c>
      <c r="E65" s="213">
        <f>IF('Indicator Date hidden'!F66="x","x",$E$2-'Indicator Date hidden'!F66)</f>
        <v>0</v>
      </c>
      <c r="F65" s="213">
        <f>IF('Indicator Date hidden'!G66="x","x",$F$2-'Indicator Date hidden'!G66)</f>
        <v>0</v>
      </c>
      <c r="G65" s="213">
        <f>IF('Indicator Date hidden'!H66="x","x",$G$2-'Indicator Date hidden'!H66)</f>
        <v>0</v>
      </c>
      <c r="H65" s="213">
        <f>IF('Indicator Date hidden'!I66="x","x",$H$2-'Indicator Date hidden'!I66)</f>
        <v>0</v>
      </c>
      <c r="I65" s="213">
        <f>IF('Indicator Date hidden'!J66="x","x",$I$2-'Indicator Date hidden'!J66)</f>
        <v>0</v>
      </c>
      <c r="J65" s="213">
        <f>IF('Indicator Date hidden'!K66="x","x",$J$2-'Indicator Date hidden'!K66)</f>
        <v>0</v>
      </c>
      <c r="K65" s="213">
        <f>IF('Indicator Date hidden'!L66="x","x",$K$2-'Indicator Date hidden'!L66)</f>
        <v>0</v>
      </c>
      <c r="L65" s="213">
        <f>IF('Indicator Date hidden'!M66="x","x",$L$2-'Indicator Date hidden'!M66)</f>
        <v>0</v>
      </c>
      <c r="M65" s="213">
        <f>IF('Indicator Date hidden'!N66="x","x",$M$2-'Indicator Date hidden'!N66)</f>
        <v>0</v>
      </c>
      <c r="N65" s="213">
        <f>IF('Indicator Date hidden'!O66="x","x",$N$2-'Indicator Date hidden'!O66)</f>
        <v>0</v>
      </c>
      <c r="O65" s="213">
        <f>IF('Indicator Date hidden'!P66="x","x",$O$2-'Indicator Date hidden'!P66)</f>
        <v>0</v>
      </c>
      <c r="P65" s="213">
        <f>IF('Indicator Date hidden'!Q66="x","x",$P$2-'Indicator Date hidden'!Q66)</f>
        <v>0</v>
      </c>
      <c r="Q65" s="213" t="str">
        <f>IF('Indicator Date hidden'!R66="x","x",$Q$2-'Indicator Date hidden'!R66)</f>
        <v>x</v>
      </c>
      <c r="R65" s="213">
        <f>IF('Indicator Date hidden'!S66="x","x",$R$2-'Indicator Date hidden'!S66)</f>
        <v>0</v>
      </c>
      <c r="S65" s="213">
        <f>IF('Indicator Date hidden'!T66="x","x",$S$2-'Indicator Date hidden'!T66)</f>
        <v>0</v>
      </c>
      <c r="T65" s="213">
        <f>IF('Indicator Date hidden'!U66="x","x",$T$2-'Indicator Date hidden'!U66)</f>
        <v>0</v>
      </c>
      <c r="U65" s="213" t="str">
        <f>IF('Indicator Date hidden'!V66="x","x",$U$2-'Indicator Date hidden'!V66)</f>
        <v>x</v>
      </c>
      <c r="V65" s="213">
        <f>IF('Indicator Date hidden'!W66="x","x",$V$2-'Indicator Date hidden'!W66)</f>
        <v>0</v>
      </c>
      <c r="W65" s="213">
        <f>IF('Indicator Date hidden'!X66="x","x",$W$2-'Indicator Date hidden'!X66)</f>
        <v>9</v>
      </c>
      <c r="X65" s="213">
        <f>IF('Indicator Date hidden'!Y66="x","x",$X$2-'Indicator Date hidden'!Y66)</f>
        <v>2</v>
      </c>
      <c r="Y65" s="213">
        <f>IF('Indicator Date hidden'!Z66="x","x",$Y$2-'Indicator Date hidden'!Z66)</f>
        <v>0</v>
      </c>
      <c r="Z65" s="213">
        <f>IF('Indicator Date hidden'!AA66="x","x",$Z$2-'Indicator Date hidden'!AA66)</f>
        <v>0</v>
      </c>
      <c r="AA65" s="213" t="str">
        <f>IF('Indicator Date hidden'!AB66="x","x",$AA$2-'Indicator Date hidden'!AB66)</f>
        <v>x</v>
      </c>
      <c r="AB65" s="213">
        <f>IF('Indicator Date hidden'!AC66="x","x",$AB$2-'Indicator Date hidden'!AC66)</f>
        <v>0</v>
      </c>
      <c r="AC65" s="213">
        <f>IF('Indicator Date hidden'!AD66="x","x",$AC$2-'Indicator Date hidden'!AD66)</f>
        <v>0</v>
      </c>
      <c r="AD65" s="213" t="str">
        <f>IF('Indicator Date hidden'!AE66="x","x",$AD$2-'Indicator Date hidden'!AE66)</f>
        <v>x</v>
      </c>
      <c r="AE65" s="213">
        <f>IF('Indicator Date hidden'!AF66="x","x",$AE$2-'Indicator Date hidden'!AF66)</f>
        <v>0</v>
      </c>
      <c r="AF65" s="213">
        <f>IF('Indicator Date hidden'!AG66="x","x",$AF$2-'Indicator Date hidden'!AG66)</f>
        <v>2</v>
      </c>
      <c r="AG65" s="213">
        <f>IF('Indicator Date hidden'!AH66="x","x",$AG$2-'Indicator Date hidden'!AH66)</f>
        <v>0</v>
      </c>
      <c r="AH65" s="213">
        <f>IF('Indicator Date hidden'!AI66="x","x",$AH$2-'Indicator Date hidden'!AI66)</f>
        <v>0</v>
      </c>
      <c r="AI65" s="213">
        <f>IF('Indicator Date hidden'!AJ66="x","x",$AI$2-'Indicator Date hidden'!AJ66)</f>
        <v>0</v>
      </c>
      <c r="AJ65" s="213" t="str">
        <f>IF('Indicator Date hidden'!AK66="x","x",$AJ$2-'Indicator Date hidden'!AK66)</f>
        <v>x</v>
      </c>
      <c r="AK65" s="213">
        <f>IF('Indicator Date hidden'!AL66="x","x",$AK$2-'Indicator Date hidden'!AL66)</f>
        <v>1</v>
      </c>
      <c r="AL65" s="213">
        <f>IF('Indicator Date hidden'!AM66="x","x",$AL$2-'Indicator Date hidden'!AM66)</f>
        <v>0</v>
      </c>
      <c r="AM65" s="213">
        <f>IF('Indicator Date hidden'!AN66="x","x",$AM$2-'Indicator Date hidden'!AN66)</f>
        <v>0</v>
      </c>
      <c r="AN65" s="213">
        <f>IF('Indicator Date hidden'!AO66="x","x",$AN$2-'Indicator Date hidden'!AO66)</f>
        <v>0</v>
      </c>
      <c r="AO65" s="213">
        <f>IF('Indicator Date hidden'!AP66="x","x",$AO$2-'Indicator Date hidden'!AP66)</f>
        <v>0</v>
      </c>
      <c r="AP65" s="213">
        <f>IF('Indicator Date hidden'!AQ66="x","x",$AP$2-'Indicator Date hidden'!AQ66)</f>
        <v>0</v>
      </c>
      <c r="AQ65" s="213">
        <f>IF('Indicator Date hidden'!AR66="x","x",$AQ$2-'Indicator Date hidden'!AR66)</f>
        <v>0</v>
      </c>
      <c r="AR65" s="213">
        <f>IF('Indicator Date hidden'!AS66="x","x",$AR$2-'Indicator Date hidden'!AS66)</f>
        <v>0</v>
      </c>
      <c r="AS65" s="213">
        <f>IF('Indicator Date hidden'!AT66="x","x",$AS$2-'Indicator Date hidden'!AT66)</f>
        <v>0</v>
      </c>
      <c r="AT65" s="213">
        <f>IF('Indicator Date hidden'!AU66="x","x",$AT$2-'Indicator Date hidden'!AU66)</f>
        <v>0</v>
      </c>
      <c r="AU65" s="213" t="str">
        <f>IF('Indicator Date hidden'!AV66="x","x",$AU$2-'Indicator Date hidden'!AV66)</f>
        <v>x</v>
      </c>
      <c r="AV65" s="213">
        <f>IF('Indicator Date hidden'!AW66="x","x",$AV$2-'Indicator Date hidden'!AW66)</f>
        <v>0</v>
      </c>
      <c r="AW65" s="213">
        <f>IF('Indicator Date hidden'!AX66="x","x",$AW$2-'Indicator Date hidden'!AX66)</f>
        <v>0</v>
      </c>
      <c r="AX65" s="213">
        <f>IF('Indicator Date hidden'!AY66="x","x",$AX$2-'Indicator Date hidden'!AY66)</f>
        <v>0</v>
      </c>
      <c r="AY65" s="213">
        <f>IF('Indicator Date hidden'!AZ66="x","x",$AY$2-'Indicator Date hidden'!AZ66)</f>
        <v>0</v>
      </c>
      <c r="AZ65" s="213">
        <f>IF('Indicator Date hidden'!BA66="x","x",$AZ$2-'Indicator Date hidden'!BA66)</f>
        <v>0</v>
      </c>
      <c r="BA65">
        <f t="shared" si="5"/>
        <v>14</v>
      </c>
      <c r="BB65" s="21">
        <f t="shared" si="6"/>
        <v>0.31111111111111112</v>
      </c>
      <c r="BC65">
        <f t="shared" si="7"/>
        <v>4</v>
      </c>
      <c r="BD65" s="21">
        <f t="shared" si="8"/>
        <v>1.3795687284594451</v>
      </c>
      <c r="BE65" s="283">
        <f t="shared" si="9"/>
        <v>0</v>
      </c>
    </row>
    <row r="66" spans="1:57" x14ac:dyDescent="0.25">
      <c r="A66" t="s">
        <v>7340</v>
      </c>
      <c r="B66" s="213">
        <f>IF('Indicator Date hidden'!C67="x","x",$B$2-'Indicator Date hidden'!C67)</f>
        <v>0</v>
      </c>
      <c r="C66" s="213">
        <f>IF('Indicator Date hidden'!D67="x","x",$C$2-'Indicator Date hidden'!D67)</f>
        <v>0</v>
      </c>
      <c r="D66" s="213">
        <f>IF('Indicator Date hidden'!E67="x","x",$D$2-'Indicator Date hidden'!E67)</f>
        <v>0</v>
      </c>
      <c r="E66" s="213">
        <f>IF('Indicator Date hidden'!F67="x","x",$E$2-'Indicator Date hidden'!F67)</f>
        <v>0</v>
      </c>
      <c r="F66" s="213">
        <f>IF('Indicator Date hidden'!G67="x","x",$F$2-'Indicator Date hidden'!G67)</f>
        <v>0</v>
      </c>
      <c r="G66" s="213">
        <f>IF('Indicator Date hidden'!H67="x","x",$G$2-'Indicator Date hidden'!H67)</f>
        <v>0</v>
      </c>
      <c r="H66" s="213">
        <f>IF('Indicator Date hidden'!I67="x","x",$H$2-'Indicator Date hidden'!I67)</f>
        <v>0</v>
      </c>
      <c r="I66" s="213">
        <f>IF('Indicator Date hidden'!J67="x","x",$I$2-'Indicator Date hidden'!J67)</f>
        <v>0</v>
      </c>
      <c r="J66" s="213">
        <f>IF('Indicator Date hidden'!K67="x","x",$J$2-'Indicator Date hidden'!K67)</f>
        <v>0</v>
      </c>
      <c r="K66" s="213">
        <f>IF('Indicator Date hidden'!L67="x","x",$K$2-'Indicator Date hidden'!L67)</f>
        <v>0</v>
      </c>
      <c r="L66" s="213">
        <f>IF('Indicator Date hidden'!M67="x","x",$L$2-'Indicator Date hidden'!M67)</f>
        <v>0</v>
      </c>
      <c r="M66" s="213">
        <f>IF('Indicator Date hidden'!N67="x","x",$M$2-'Indicator Date hidden'!N67)</f>
        <v>0</v>
      </c>
      <c r="N66" s="213">
        <f>IF('Indicator Date hidden'!O67="x","x",$N$2-'Indicator Date hidden'!O67)</f>
        <v>0</v>
      </c>
      <c r="O66" s="213">
        <f>IF('Indicator Date hidden'!P67="x","x",$O$2-'Indicator Date hidden'!P67)</f>
        <v>0</v>
      </c>
      <c r="P66" s="213">
        <f>IF('Indicator Date hidden'!Q67="x","x",$P$2-'Indicator Date hidden'!Q67)</f>
        <v>0</v>
      </c>
      <c r="Q66" s="213">
        <f>IF('Indicator Date hidden'!R67="x","x",$Q$2-'Indicator Date hidden'!R67)</f>
        <v>3</v>
      </c>
      <c r="R66" s="213">
        <f>IF('Indicator Date hidden'!S67="x","x",$R$2-'Indicator Date hidden'!S67)</f>
        <v>0</v>
      </c>
      <c r="S66" s="213">
        <f>IF('Indicator Date hidden'!T67="x","x",$S$2-'Indicator Date hidden'!T67)</f>
        <v>0</v>
      </c>
      <c r="T66" s="213">
        <f>IF('Indicator Date hidden'!U67="x","x",$T$2-'Indicator Date hidden'!U67)</f>
        <v>0</v>
      </c>
      <c r="U66" s="213">
        <f>IF('Indicator Date hidden'!V67="x","x",$U$2-'Indicator Date hidden'!V67)</f>
        <v>0</v>
      </c>
      <c r="V66" s="213">
        <f>IF('Indicator Date hidden'!W67="x","x",$V$2-'Indicator Date hidden'!W67)</f>
        <v>0</v>
      </c>
      <c r="W66" s="213">
        <f>IF('Indicator Date hidden'!X67="x","x",$W$2-'Indicator Date hidden'!X67)</f>
        <v>0</v>
      </c>
      <c r="X66" s="213">
        <f>IF('Indicator Date hidden'!Y67="x","x",$X$2-'Indicator Date hidden'!Y67)</f>
        <v>4</v>
      </c>
      <c r="Y66" s="213">
        <f>IF('Indicator Date hidden'!Z67="x","x",$Y$2-'Indicator Date hidden'!Z67)</f>
        <v>0</v>
      </c>
      <c r="Z66" s="213">
        <f>IF('Indicator Date hidden'!AA67="x","x",$Z$2-'Indicator Date hidden'!AA67)</f>
        <v>0</v>
      </c>
      <c r="AA66" s="213">
        <f>IF('Indicator Date hidden'!AB67="x","x",$AA$2-'Indicator Date hidden'!AB67)</f>
        <v>0</v>
      </c>
      <c r="AB66" s="213">
        <f>IF('Indicator Date hidden'!AC67="x","x",$AB$2-'Indicator Date hidden'!AC67)</f>
        <v>0</v>
      </c>
      <c r="AC66" s="213">
        <f>IF('Indicator Date hidden'!AD67="x","x",$AC$2-'Indicator Date hidden'!AD67)</f>
        <v>0</v>
      </c>
      <c r="AD66" s="213">
        <f>IF('Indicator Date hidden'!AE67="x","x",$AD$2-'Indicator Date hidden'!AE67)</f>
        <v>0</v>
      </c>
      <c r="AE66" s="213">
        <f>IF('Indicator Date hidden'!AF67="x","x",$AE$2-'Indicator Date hidden'!AF67)</f>
        <v>0</v>
      </c>
      <c r="AF66" s="213">
        <f>IF('Indicator Date hidden'!AG67="x","x",$AF$2-'Indicator Date hidden'!AG67)</f>
        <v>8</v>
      </c>
      <c r="AG66" s="213">
        <f>IF('Indicator Date hidden'!AH67="x","x",$AG$2-'Indicator Date hidden'!AH67)</f>
        <v>0</v>
      </c>
      <c r="AH66" s="213">
        <f>IF('Indicator Date hidden'!AI67="x","x",$AH$2-'Indicator Date hidden'!AI67)</f>
        <v>0</v>
      </c>
      <c r="AI66" s="213">
        <f>IF('Indicator Date hidden'!AJ67="x","x",$AI$2-'Indicator Date hidden'!AJ67)</f>
        <v>0</v>
      </c>
      <c r="AJ66" s="213" t="str">
        <f>IF('Indicator Date hidden'!AK67="x","x",$AJ$2-'Indicator Date hidden'!AK67)</f>
        <v>x</v>
      </c>
      <c r="AK66" s="213">
        <f>IF('Indicator Date hidden'!AL67="x","x",$AK$2-'Indicator Date hidden'!AL67)</f>
        <v>1</v>
      </c>
      <c r="AL66" s="213">
        <f>IF('Indicator Date hidden'!AM67="x","x",$AL$2-'Indicator Date hidden'!AM67)</f>
        <v>0</v>
      </c>
      <c r="AM66" s="213">
        <f>IF('Indicator Date hidden'!AN67="x","x",$AM$2-'Indicator Date hidden'!AN67)</f>
        <v>0</v>
      </c>
      <c r="AN66" s="213">
        <f>IF('Indicator Date hidden'!AO67="x","x",$AN$2-'Indicator Date hidden'!AO67)</f>
        <v>0</v>
      </c>
      <c r="AO66" s="213">
        <f>IF('Indicator Date hidden'!AP67="x","x",$AO$2-'Indicator Date hidden'!AP67)</f>
        <v>0</v>
      </c>
      <c r="AP66" s="213">
        <f>IF('Indicator Date hidden'!AQ67="x","x",$AP$2-'Indicator Date hidden'!AQ67)</f>
        <v>0</v>
      </c>
      <c r="AQ66" s="213">
        <f>IF('Indicator Date hidden'!AR67="x","x",$AQ$2-'Indicator Date hidden'!AR67)</f>
        <v>0</v>
      </c>
      <c r="AR66" s="213">
        <f>IF('Indicator Date hidden'!AS67="x","x",$AR$2-'Indicator Date hidden'!AS67)</f>
        <v>0</v>
      </c>
      <c r="AS66" s="213">
        <f>IF('Indicator Date hidden'!AT67="x","x",$AS$2-'Indicator Date hidden'!AT67)</f>
        <v>0</v>
      </c>
      <c r="AT66" s="213">
        <f>IF('Indicator Date hidden'!AU67="x","x",$AT$2-'Indicator Date hidden'!AU67)</f>
        <v>0</v>
      </c>
      <c r="AU66" s="213">
        <f>IF('Indicator Date hidden'!AV67="x","x",$AU$2-'Indicator Date hidden'!AV67)</f>
        <v>4</v>
      </c>
      <c r="AV66" s="213">
        <f>IF('Indicator Date hidden'!AW67="x","x",$AV$2-'Indicator Date hidden'!AW67)</f>
        <v>0</v>
      </c>
      <c r="AW66" s="213">
        <f>IF('Indicator Date hidden'!AX67="x","x",$AW$2-'Indicator Date hidden'!AX67)</f>
        <v>0</v>
      </c>
      <c r="AX66" s="213">
        <f>IF('Indicator Date hidden'!AY67="x","x",$AX$2-'Indicator Date hidden'!AY67)</f>
        <v>0</v>
      </c>
      <c r="AY66" s="213">
        <f>IF('Indicator Date hidden'!AZ67="x","x",$AY$2-'Indicator Date hidden'!AZ67)</f>
        <v>0</v>
      </c>
      <c r="AZ66" s="213">
        <f>IF('Indicator Date hidden'!BA67="x","x",$AZ$2-'Indicator Date hidden'!BA67)</f>
        <v>0</v>
      </c>
      <c r="BA66">
        <f t="shared" si="5"/>
        <v>20</v>
      </c>
      <c r="BB66" s="21">
        <f t="shared" si="6"/>
        <v>0.4</v>
      </c>
      <c r="BC66">
        <f t="shared" si="7"/>
        <v>5</v>
      </c>
      <c r="BD66" s="21">
        <f t="shared" si="8"/>
        <v>1.4</v>
      </c>
      <c r="BE66" s="283">
        <f t="shared" si="9"/>
        <v>0</v>
      </c>
    </row>
    <row r="67" spans="1:57" x14ac:dyDescent="0.25">
      <c r="A67" t="s">
        <v>7349</v>
      </c>
      <c r="B67" s="213">
        <f>IF('Indicator Date hidden'!C68="x","x",$B$2-'Indicator Date hidden'!C68)</f>
        <v>0</v>
      </c>
      <c r="C67" s="213">
        <f>IF('Indicator Date hidden'!D68="x","x",$C$2-'Indicator Date hidden'!D68)</f>
        <v>0</v>
      </c>
      <c r="D67" s="213">
        <f>IF('Indicator Date hidden'!E68="x","x",$D$2-'Indicator Date hidden'!E68)</f>
        <v>0</v>
      </c>
      <c r="E67" s="213">
        <f>IF('Indicator Date hidden'!F68="x","x",$E$2-'Indicator Date hidden'!F68)</f>
        <v>0</v>
      </c>
      <c r="F67" s="213">
        <f>IF('Indicator Date hidden'!G68="x","x",$F$2-'Indicator Date hidden'!G68)</f>
        <v>0</v>
      </c>
      <c r="G67" s="213">
        <f>IF('Indicator Date hidden'!H68="x","x",$G$2-'Indicator Date hidden'!H68)</f>
        <v>0</v>
      </c>
      <c r="H67" s="213">
        <f>IF('Indicator Date hidden'!I68="x","x",$H$2-'Indicator Date hidden'!I68)</f>
        <v>0</v>
      </c>
      <c r="I67" s="213">
        <f>IF('Indicator Date hidden'!J68="x","x",$I$2-'Indicator Date hidden'!J68)</f>
        <v>0</v>
      </c>
      <c r="J67" s="213">
        <f>IF('Indicator Date hidden'!K68="x","x",$J$2-'Indicator Date hidden'!K68)</f>
        <v>0</v>
      </c>
      <c r="K67" s="213">
        <f>IF('Indicator Date hidden'!L68="x","x",$K$2-'Indicator Date hidden'!L68)</f>
        <v>0</v>
      </c>
      <c r="L67" s="213">
        <f>IF('Indicator Date hidden'!M68="x","x",$L$2-'Indicator Date hidden'!M68)</f>
        <v>0</v>
      </c>
      <c r="M67" s="213">
        <f>IF('Indicator Date hidden'!N68="x","x",$M$2-'Indicator Date hidden'!N68)</f>
        <v>0</v>
      </c>
      <c r="N67" s="213">
        <f>IF('Indicator Date hidden'!O68="x","x",$N$2-'Indicator Date hidden'!O68)</f>
        <v>0</v>
      </c>
      <c r="O67" s="213">
        <f>IF('Indicator Date hidden'!P68="x","x",$O$2-'Indicator Date hidden'!P68)</f>
        <v>0</v>
      </c>
      <c r="P67" s="213">
        <f>IF('Indicator Date hidden'!Q68="x","x",$P$2-'Indicator Date hidden'!Q68)</f>
        <v>0</v>
      </c>
      <c r="Q67" s="213" t="str">
        <f>IF('Indicator Date hidden'!R68="x","x",$Q$2-'Indicator Date hidden'!R68)</f>
        <v>x</v>
      </c>
      <c r="R67" s="213">
        <f>IF('Indicator Date hidden'!S68="x","x",$R$2-'Indicator Date hidden'!S68)</f>
        <v>0</v>
      </c>
      <c r="S67" s="213">
        <f>IF('Indicator Date hidden'!T68="x","x",$S$2-'Indicator Date hidden'!T68)</f>
        <v>0</v>
      </c>
      <c r="T67" s="213">
        <f>IF('Indicator Date hidden'!U68="x","x",$T$2-'Indicator Date hidden'!U68)</f>
        <v>0</v>
      </c>
      <c r="U67" s="213" t="str">
        <f>IF('Indicator Date hidden'!V68="x","x",$U$2-'Indicator Date hidden'!V68)</f>
        <v>x</v>
      </c>
      <c r="V67" s="213">
        <f>IF('Indicator Date hidden'!W68="x","x",$V$2-'Indicator Date hidden'!W68)</f>
        <v>0</v>
      </c>
      <c r="W67" s="213" t="str">
        <f>IF('Indicator Date hidden'!X68="x","x",$W$2-'Indicator Date hidden'!X68)</f>
        <v>x</v>
      </c>
      <c r="X67" s="213">
        <f>IF('Indicator Date hidden'!Y68="x","x",$X$2-'Indicator Date hidden'!Y68)</f>
        <v>4</v>
      </c>
      <c r="Y67" s="213">
        <f>IF('Indicator Date hidden'!Z68="x","x",$Y$2-'Indicator Date hidden'!Z68)</f>
        <v>0</v>
      </c>
      <c r="Z67" s="213">
        <f>IF('Indicator Date hidden'!AA68="x","x",$Z$2-'Indicator Date hidden'!AA68)</f>
        <v>0</v>
      </c>
      <c r="AA67" s="213" t="str">
        <f>IF('Indicator Date hidden'!AB68="x","x",$AA$2-'Indicator Date hidden'!AB68)</f>
        <v>x</v>
      </c>
      <c r="AB67" s="213">
        <f>IF('Indicator Date hidden'!AC68="x","x",$AB$2-'Indicator Date hidden'!AC68)</f>
        <v>0</v>
      </c>
      <c r="AC67" s="213">
        <f>IF('Indicator Date hidden'!AD68="x","x",$AC$2-'Indicator Date hidden'!AD68)</f>
        <v>0</v>
      </c>
      <c r="AD67" s="213" t="str">
        <f>IF('Indicator Date hidden'!AE68="x","x",$AD$2-'Indicator Date hidden'!AE68)</f>
        <v>x</v>
      </c>
      <c r="AE67" s="213">
        <f>IF('Indicator Date hidden'!AF68="x","x",$AE$2-'Indicator Date hidden'!AF68)</f>
        <v>0</v>
      </c>
      <c r="AF67" s="213">
        <f>IF('Indicator Date hidden'!AG68="x","x",$AF$2-'Indicator Date hidden'!AG68)</f>
        <v>1</v>
      </c>
      <c r="AG67" s="213">
        <f>IF('Indicator Date hidden'!AH68="x","x",$AG$2-'Indicator Date hidden'!AH68)</f>
        <v>0</v>
      </c>
      <c r="AH67" s="213">
        <f>IF('Indicator Date hidden'!AI68="x","x",$AH$2-'Indicator Date hidden'!AI68)</f>
        <v>0</v>
      </c>
      <c r="AI67" s="213">
        <f>IF('Indicator Date hidden'!AJ68="x","x",$AI$2-'Indicator Date hidden'!AJ68)</f>
        <v>0</v>
      </c>
      <c r="AJ67" s="213" t="str">
        <f>IF('Indicator Date hidden'!AK68="x","x",$AJ$2-'Indicator Date hidden'!AK68)</f>
        <v>x</v>
      </c>
      <c r="AK67" s="213">
        <f>IF('Indicator Date hidden'!AL68="x","x",$AK$2-'Indicator Date hidden'!AL68)</f>
        <v>1</v>
      </c>
      <c r="AL67" s="213">
        <f>IF('Indicator Date hidden'!AM68="x","x",$AL$2-'Indicator Date hidden'!AM68)</f>
        <v>0</v>
      </c>
      <c r="AM67" s="213">
        <f>IF('Indicator Date hidden'!AN68="x","x",$AM$2-'Indicator Date hidden'!AN68)</f>
        <v>0</v>
      </c>
      <c r="AN67" s="213">
        <f>IF('Indicator Date hidden'!AO68="x","x",$AN$2-'Indicator Date hidden'!AO68)</f>
        <v>0</v>
      </c>
      <c r="AO67" s="213">
        <f>IF('Indicator Date hidden'!AP68="x","x",$AO$2-'Indicator Date hidden'!AP68)</f>
        <v>0</v>
      </c>
      <c r="AP67" s="213">
        <f>IF('Indicator Date hidden'!AQ68="x","x",$AP$2-'Indicator Date hidden'!AQ68)</f>
        <v>0</v>
      </c>
      <c r="AQ67" s="213">
        <f>IF('Indicator Date hidden'!AR68="x","x",$AQ$2-'Indicator Date hidden'!AR68)</f>
        <v>0</v>
      </c>
      <c r="AR67" s="213">
        <f>IF('Indicator Date hidden'!AS68="x","x",$AR$2-'Indicator Date hidden'!AS68)</f>
        <v>0</v>
      </c>
      <c r="AS67" s="213">
        <f>IF('Indicator Date hidden'!AT68="x","x",$AS$2-'Indicator Date hidden'!AT68)</f>
        <v>0</v>
      </c>
      <c r="AT67" s="213">
        <f>IF('Indicator Date hidden'!AU68="x","x",$AT$2-'Indicator Date hidden'!AU68)</f>
        <v>0</v>
      </c>
      <c r="AU67" s="213">
        <f>IF('Indicator Date hidden'!AV68="x","x",$AU$2-'Indicator Date hidden'!AV68)</f>
        <v>1</v>
      </c>
      <c r="AV67" s="213">
        <f>IF('Indicator Date hidden'!AW68="x","x",$AV$2-'Indicator Date hidden'!AW68)</f>
        <v>0</v>
      </c>
      <c r="AW67" s="213">
        <f>IF('Indicator Date hidden'!AX68="x","x",$AW$2-'Indicator Date hidden'!AX68)</f>
        <v>0</v>
      </c>
      <c r="AX67" s="213">
        <f>IF('Indicator Date hidden'!AY68="x","x",$AX$2-'Indicator Date hidden'!AY68)</f>
        <v>0</v>
      </c>
      <c r="AY67" s="213">
        <f>IF('Indicator Date hidden'!AZ68="x","x",$AY$2-'Indicator Date hidden'!AZ68)</f>
        <v>0</v>
      </c>
      <c r="AZ67" s="213">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3">
        <f t="shared" ref="BE67:BE98" si="14">MEDIAN(B67:AZ67)</f>
        <v>0</v>
      </c>
    </row>
    <row r="68" spans="1:57" x14ac:dyDescent="0.25">
      <c r="A68" t="s">
        <v>7351</v>
      </c>
      <c r="B68" s="213">
        <f>IF('Indicator Date hidden'!C69="x","x",$B$2-'Indicator Date hidden'!C69)</f>
        <v>0</v>
      </c>
      <c r="C68" s="213">
        <f>IF('Indicator Date hidden'!D69="x","x",$C$2-'Indicator Date hidden'!D69)</f>
        <v>0</v>
      </c>
      <c r="D68" s="213">
        <f>IF('Indicator Date hidden'!E69="x","x",$D$2-'Indicator Date hidden'!E69)</f>
        <v>0</v>
      </c>
      <c r="E68" s="213">
        <f>IF('Indicator Date hidden'!F69="x","x",$E$2-'Indicator Date hidden'!F69)</f>
        <v>0</v>
      </c>
      <c r="F68" s="213">
        <f>IF('Indicator Date hidden'!G69="x","x",$F$2-'Indicator Date hidden'!G69)</f>
        <v>0</v>
      </c>
      <c r="G68" s="213">
        <f>IF('Indicator Date hidden'!H69="x","x",$G$2-'Indicator Date hidden'!H69)</f>
        <v>0</v>
      </c>
      <c r="H68" s="213">
        <f>IF('Indicator Date hidden'!I69="x","x",$H$2-'Indicator Date hidden'!I69)</f>
        <v>0</v>
      </c>
      <c r="I68" s="213">
        <f>IF('Indicator Date hidden'!J69="x","x",$I$2-'Indicator Date hidden'!J69)</f>
        <v>0</v>
      </c>
      <c r="J68" s="213">
        <f>IF('Indicator Date hidden'!K69="x","x",$J$2-'Indicator Date hidden'!K69)</f>
        <v>0</v>
      </c>
      <c r="K68" s="213">
        <f>IF('Indicator Date hidden'!L69="x","x",$K$2-'Indicator Date hidden'!L69)</f>
        <v>0</v>
      </c>
      <c r="L68" s="213">
        <f>IF('Indicator Date hidden'!M69="x","x",$L$2-'Indicator Date hidden'!M69)</f>
        <v>0</v>
      </c>
      <c r="M68" s="213">
        <f>IF('Indicator Date hidden'!N69="x","x",$M$2-'Indicator Date hidden'!N69)</f>
        <v>0</v>
      </c>
      <c r="N68" s="213">
        <f>IF('Indicator Date hidden'!O69="x","x",$N$2-'Indicator Date hidden'!O69)</f>
        <v>0</v>
      </c>
      <c r="O68" s="213">
        <f>IF('Indicator Date hidden'!P69="x","x",$O$2-'Indicator Date hidden'!P69)</f>
        <v>0</v>
      </c>
      <c r="P68" s="213">
        <f>IF('Indicator Date hidden'!Q69="x","x",$P$2-'Indicator Date hidden'!Q69)</f>
        <v>0</v>
      </c>
      <c r="Q68" s="213" t="str">
        <f>IF('Indicator Date hidden'!R69="x","x",$Q$2-'Indicator Date hidden'!R69)</f>
        <v>x</v>
      </c>
      <c r="R68" s="213">
        <f>IF('Indicator Date hidden'!S69="x","x",$R$2-'Indicator Date hidden'!S69)</f>
        <v>0</v>
      </c>
      <c r="S68" s="213">
        <f>IF('Indicator Date hidden'!T69="x","x",$S$2-'Indicator Date hidden'!T69)</f>
        <v>0</v>
      </c>
      <c r="T68" s="213">
        <f>IF('Indicator Date hidden'!U69="x","x",$T$2-'Indicator Date hidden'!U69)</f>
        <v>0</v>
      </c>
      <c r="U68" s="213">
        <f>IF('Indicator Date hidden'!V69="x","x",$U$2-'Indicator Date hidden'!V69)</f>
        <v>0</v>
      </c>
      <c r="V68" s="213">
        <f>IF('Indicator Date hidden'!W69="x","x",$V$2-'Indicator Date hidden'!W69)</f>
        <v>0</v>
      </c>
      <c r="W68" s="213" t="str">
        <f>IF('Indicator Date hidden'!X69="x","x",$W$2-'Indicator Date hidden'!X69)</f>
        <v>x</v>
      </c>
      <c r="X68" s="213" t="str">
        <f>IF('Indicator Date hidden'!Y69="x","x",$X$2-'Indicator Date hidden'!Y69)</f>
        <v>x</v>
      </c>
      <c r="Y68" s="213">
        <f>IF('Indicator Date hidden'!Z69="x","x",$Y$2-'Indicator Date hidden'!Z69)</f>
        <v>0</v>
      </c>
      <c r="Z68" s="213">
        <f>IF('Indicator Date hidden'!AA69="x","x",$Z$2-'Indicator Date hidden'!AA69)</f>
        <v>0</v>
      </c>
      <c r="AA68" s="213" t="str">
        <f>IF('Indicator Date hidden'!AB69="x","x",$AA$2-'Indicator Date hidden'!AB69)</f>
        <v>x</v>
      </c>
      <c r="AB68" s="213">
        <f>IF('Indicator Date hidden'!AC69="x","x",$AB$2-'Indicator Date hidden'!AC69)</f>
        <v>0</v>
      </c>
      <c r="AC68" s="213">
        <f>IF('Indicator Date hidden'!AD69="x","x",$AC$2-'Indicator Date hidden'!AD69)</f>
        <v>0</v>
      </c>
      <c r="AD68" s="213" t="str">
        <f>IF('Indicator Date hidden'!AE69="x","x",$AD$2-'Indicator Date hidden'!AE69)</f>
        <v>x</v>
      </c>
      <c r="AE68" s="213" t="str">
        <f>IF('Indicator Date hidden'!AF69="x","x",$AE$2-'Indicator Date hidden'!AF69)</f>
        <v>x</v>
      </c>
      <c r="AF68" s="213" t="str">
        <f>IF('Indicator Date hidden'!AG69="x","x",$AF$2-'Indicator Date hidden'!AG69)</f>
        <v>x</v>
      </c>
      <c r="AG68" s="213">
        <f>IF('Indicator Date hidden'!AH69="x","x",$AG$2-'Indicator Date hidden'!AH69)</f>
        <v>0</v>
      </c>
      <c r="AH68" s="213">
        <f>IF('Indicator Date hidden'!AI69="x","x",$AH$2-'Indicator Date hidden'!AI69)</f>
        <v>0</v>
      </c>
      <c r="AI68" s="213">
        <f>IF('Indicator Date hidden'!AJ69="x","x",$AI$2-'Indicator Date hidden'!AJ69)</f>
        <v>0</v>
      </c>
      <c r="AJ68" s="213" t="str">
        <f>IF('Indicator Date hidden'!AK69="x","x",$AJ$2-'Indicator Date hidden'!AK69)</f>
        <v>x</v>
      </c>
      <c r="AK68" s="213">
        <f>IF('Indicator Date hidden'!AL69="x","x",$AK$2-'Indicator Date hidden'!AL69)</f>
        <v>1</v>
      </c>
      <c r="AL68" s="213">
        <f>IF('Indicator Date hidden'!AM69="x","x",$AL$2-'Indicator Date hidden'!AM69)</f>
        <v>0</v>
      </c>
      <c r="AM68" s="213">
        <f>IF('Indicator Date hidden'!AN69="x","x",$AM$2-'Indicator Date hidden'!AN69)</f>
        <v>0</v>
      </c>
      <c r="AN68" s="213">
        <f>IF('Indicator Date hidden'!AO69="x","x",$AN$2-'Indicator Date hidden'!AO69)</f>
        <v>0</v>
      </c>
      <c r="AO68" s="213">
        <f>IF('Indicator Date hidden'!AP69="x","x",$AO$2-'Indicator Date hidden'!AP69)</f>
        <v>0</v>
      </c>
      <c r="AP68" s="213" t="str">
        <f>IF('Indicator Date hidden'!AQ69="x","x",$AP$2-'Indicator Date hidden'!AQ69)</f>
        <v>x</v>
      </c>
      <c r="AQ68" s="213">
        <f>IF('Indicator Date hidden'!AR69="x","x",$AQ$2-'Indicator Date hidden'!AR69)</f>
        <v>4</v>
      </c>
      <c r="AR68" s="213">
        <f>IF('Indicator Date hidden'!AS69="x","x",$AR$2-'Indicator Date hidden'!AS69)</f>
        <v>0</v>
      </c>
      <c r="AS68" s="213" t="str">
        <f>IF('Indicator Date hidden'!AT69="x","x",$AS$2-'Indicator Date hidden'!AT69)</f>
        <v>x</v>
      </c>
      <c r="AT68" s="213">
        <f>IF('Indicator Date hidden'!AU69="x","x",$AT$2-'Indicator Date hidden'!AU69)</f>
        <v>0</v>
      </c>
      <c r="AU68" s="213" t="str">
        <f>IF('Indicator Date hidden'!AV69="x","x",$AU$2-'Indicator Date hidden'!AV69)</f>
        <v>x</v>
      </c>
      <c r="AV68" s="213">
        <f>IF('Indicator Date hidden'!AW69="x","x",$AV$2-'Indicator Date hidden'!AW69)</f>
        <v>0</v>
      </c>
      <c r="AW68" s="213">
        <f>IF('Indicator Date hidden'!AX69="x","x",$AW$2-'Indicator Date hidden'!AX69)</f>
        <v>0</v>
      </c>
      <c r="AX68" s="213">
        <f>IF('Indicator Date hidden'!AY69="x","x",$AX$2-'Indicator Date hidden'!AY69)</f>
        <v>0</v>
      </c>
      <c r="AY68" s="213">
        <f>IF('Indicator Date hidden'!AZ69="x","x",$AY$2-'Indicator Date hidden'!AZ69)</f>
        <v>0</v>
      </c>
      <c r="AZ68" s="213">
        <f>IF('Indicator Date hidden'!BA69="x","x",$AZ$2-'Indicator Date hidden'!BA69)</f>
        <v>0</v>
      </c>
      <c r="BA68">
        <f t="shared" si="10"/>
        <v>5</v>
      </c>
      <c r="BB68" s="21">
        <f t="shared" si="11"/>
        <v>0.125</v>
      </c>
      <c r="BC68">
        <f t="shared" si="12"/>
        <v>2</v>
      </c>
      <c r="BD68" s="21">
        <f t="shared" si="13"/>
        <v>0.63982419460348638</v>
      </c>
      <c r="BE68" s="283">
        <f t="shared" si="14"/>
        <v>0</v>
      </c>
    </row>
    <row r="69" spans="1:57" x14ac:dyDescent="0.25">
      <c r="A69" t="s">
        <v>7352</v>
      </c>
      <c r="B69" s="213">
        <f>IF('Indicator Date hidden'!C70="x","x",$B$2-'Indicator Date hidden'!C70)</f>
        <v>0</v>
      </c>
      <c r="C69" s="213">
        <f>IF('Indicator Date hidden'!D70="x","x",$C$2-'Indicator Date hidden'!D70)</f>
        <v>0</v>
      </c>
      <c r="D69" s="213">
        <f>IF('Indicator Date hidden'!E70="x","x",$D$2-'Indicator Date hidden'!E70)</f>
        <v>0</v>
      </c>
      <c r="E69" s="213">
        <f>IF('Indicator Date hidden'!F70="x","x",$E$2-'Indicator Date hidden'!F70)</f>
        <v>0</v>
      </c>
      <c r="F69" s="213">
        <f>IF('Indicator Date hidden'!G70="x","x",$F$2-'Indicator Date hidden'!G70)</f>
        <v>0</v>
      </c>
      <c r="G69" s="213">
        <f>IF('Indicator Date hidden'!H70="x","x",$G$2-'Indicator Date hidden'!H70)</f>
        <v>0</v>
      </c>
      <c r="H69" s="213">
        <f>IF('Indicator Date hidden'!I70="x","x",$H$2-'Indicator Date hidden'!I70)</f>
        <v>0</v>
      </c>
      <c r="I69" s="213">
        <f>IF('Indicator Date hidden'!J70="x","x",$I$2-'Indicator Date hidden'!J70)</f>
        <v>0</v>
      </c>
      <c r="J69" s="213">
        <f>IF('Indicator Date hidden'!K70="x","x",$J$2-'Indicator Date hidden'!K70)</f>
        <v>0</v>
      </c>
      <c r="K69" s="213">
        <f>IF('Indicator Date hidden'!L70="x","x",$K$2-'Indicator Date hidden'!L70)</f>
        <v>0</v>
      </c>
      <c r="L69" s="213">
        <f>IF('Indicator Date hidden'!M70="x","x",$L$2-'Indicator Date hidden'!M70)</f>
        <v>0</v>
      </c>
      <c r="M69" s="213">
        <f>IF('Indicator Date hidden'!N70="x","x",$M$2-'Indicator Date hidden'!N70)</f>
        <v>0</v>
      </c>
      <c r="N69" s="213">
        <f>IF('Indicator Date hidden'!O70="x","x",$N$2-'Indicator Date hidden'!O70)</f>
        <v>0</v>
      </c>
      <c r="O69" s="213">
        <f>IF('Indicator Date hidden'!P70="x","x",$O$2-'Indicator Date hidden'!P70)</f>
        <v>0</v>
      </c>
      <c r="P69" s="213">
        <f>IF('Indicator Date hidden'!Q70="x","x",$P$2-'Indicator Date hidden'!Q70)</f>
        <v>0</v>
      </c>
      <c r="Q69" s="213" t="str">
        <f>IF('Indicator Date hidden'!R70="x","x",$Q$2-'Indicator Date hidden'!R70)</f>
        <v>x</v>
      </c>
      <c r="R69" s="213">
        <f>IF('Indicator Date hidden'!S70="x","x",$R$2-'Indicator Date hidden'!S70)</f>
        <v>0</v>
      </c>
      <c r="S69" s="213">
        <f>IF('Indicator Date hidden'!T70="x","x",$S$2-'Indicator Date hidden'!T70)</f>
        <v>0</v>
      </c>
      <c r="T69" s="213">
        <f>IF('Indicator Date hidden'!U70="x","x",$T$2-'Indicator Date hidden'!U70)</f>
        <v>0</v>
      </c>
      <c r="U69" s="213">
        <f>IF('Indicator Date hidden'!V70="x","x",$U$2-'Indicator Date hidden'!V70)</f>
        <v>0</v>
      </c>
      <c r="V69" s="213">
        <f>IF('Indicator Date hidden'!W70="x","x",$V$2-'Indicator Date hidden'!W70)</f>
        <v>0</v>
      </c>
      <c r="W69" s="213">
        <f>IF('Indicator Date hidden'!X70="x","x",$W$2-'Indicator Date hidden'!X70)</f>
        <v>5</v>
      </c>
      <c r="X69" s="213">
        <f>IF('Indicator Date hidden'!Y70="x","x",$X$2-'Indicator Date hidden'!Y70)</f>
        <v>5</v>
      </c>
      <c r="Y69" s="213">
        <f>IF('Indicator Date hidden'!Z70="x","x",$Y$2-'Indicator Date hidden'!Z70)</f>
        <v>0</v>
      </c>
      <c r="Z69" s="213">
        <f>IF('Indicator Date hidden'!AA70="x","x",$Z$2-'Indicator Date hidden'!AA70)</f>
        <v>0</v>
      </c>
      <c r="AA69" s="213">
        <f>IF('Indicator Date hidden'!AB70="x","x",$AA$2-'Indicator Date hidden'!AB70)</f>
        <v>0</v>
      </c>
      <c r="AB69" s="213">
        <f>IF('Indicator Date hidden'!AC70="x","x",$AB$2-'Indicator Date hidden'!AC70)</f>
        <v>0</v>
      </c>
      <c r="AC69" s="213">
        <f>IF('Indicator Date hidden'!AD70="x","x",$AC$2-'Indicator Date hidden'!AD70)</f>
        <v>0</v>
      </c>
      <c r="AD69" s="213">
        <f>IF('Indicator Date hidden'!AE70="x","x",$AD$2-'Indicator Date hidden'!AE70)</f>
        <v>0</v>
      </c>
      <c r="AE69" s="213">
        <f>IF('Indicator Date hidden'!AF70="x","x",$AE$2-'Indicator Date hidden'!AF70)</f>
        <v>0</v>
      </c>
      <c r="AF69" s="213">
        <f>IF('Indicator Date hidden'!AG70="x","x",$AF$2-'Indicator Date hidden'!AG70)</f>
        <v>2</v>
      </c>
      <c r="AG69" s="213">
        <f>IF('Indicator Date hidden'!AH70="x","x",$AG$2-'Indicator Date hidden'!AH70)</f>
        <v>0</v>
      </c>
      <c r="AH69" s="213">
        <f>IF('Indicator Date hidden'!AI70="x","x",$AH$2-'Indicator Date hidden'!AI70)</f>
        <v>0</v>
      </c>
      <c r="AI69" s="213">
        <f>IF('Indicator Date hidden'!AJ70="x","x",$AI$2-'Indicator Date hidden'!AJ70)</f>
        <v>0</v>
      </c>
      <c r="AJ69" s="213">
        <f>IF('Indicator Date hidden'!AK70="x","x",$AJ$2-'Indicator Date hidden'!AK70)</f>
        <v>1</v>
      </c>
      <c r="AK69" s="213">
        <f>IF('Indicator Date hidden'!AL70="x","x",$AK$2-'Indicator Date hidden'!AL70)</f>
        <v>1</v>
      </c>
      <c r="AL69" s="213">
        <f>IF('Indicator Date hidden'!AM70="x","x",$AL$2-'Indicator Date hidden'!AM70)</f>
        <v>0</v>
      </c>
      <c r="AM69" s="213">
        <f>IF('Indicator Date hidden'!AN70="x","x",$AM$2-'Indicator Date hidden'!AN70)</f>
        <v>0</v>
      </c>
      <c r="AN69" s="213">
        <f>IF('Indicator Date hidden'!AO70="x","x",$AN$2-'Indicator Date hidden'!AO70)</f>
        <v>0</v>
      </c>
      <c r="AO69" s="213">
        <f>IF('Indicator Date hidden'!AP70="x","x",$AO$2-'Indicator Date hidden'!AP70)</f>
        <v>0</v>
      </c>
      <c r="AP69" s="213">
        <f>IF('Indicator Date hidden'!AQ70="x","x",$AP$2-'Indicator Date hidden'!AQ70)</f>
        <v>0</v>
      </c>
      <c r="AQ69" s="213">
        <f>IF('Indicator Date hidden'!AR70="x","x",$AQ$2-'Indicator Date hidden'!AR70)</f>
        <v>0</v>
      </c>
      <c r="AR69" s="213">
        <f>IF('Indicator Date hidden'!AS70="x","x",$AR$2-'Indicator Date hidden'!AS70)</f>
        <v>0</v>
      </c>
      <c r="AS69" s="213">
        <f>IF('Indicator Date hidden'!AT70="x","x",$AS$2-'Indicator Date hidden'!AT70)</f>
        <v>0</v>
      </c>
      <c r="AT69" s="213">
        <f>IF('Indicator Date hidden'!AU70="x","x",$AT$2-'Indicator Date hidden'!AU70)</f>
        <v>0</v>
      </c>
      <c r="AU69" s="213">
        <f>IF('Indicator Date hidden'!AV70="x","x",$AU$2-'Indicator Date hidden'!AV70)</f>
        <v>1</v>
      </c>
      <c r="AV69" s="213">
        <f>IF('Indicator Date hidden'!AW70="x","x",$AV$2-'Indicator Date hidden'!AW70)</f>
        <v>0</v>
      </c>
      <c r="AW69" s="213">
        <f>IF('Indicator Date hidden'!AX70="x","x",$AW$2-'Indicator Date hidden'!AX70)</f>
        <v>0</v>
      </c>
      <c r="AX69" s="213">
        <f>IF('Indicator Date hidden'!AY70="x","x",$AX$2-'Indicator Date hidden'!AY70)</f>
        <v>0</v>
      </c>
      <c r="AY69" s="213">
        <f>IF('Indicator Date hidden'!AZ70="x","x",$AY$2-'Indicator Date hidden'!AZ70)</f>
        <v>0</v>
      </c>
      <c r="AZ69" s="213">
        <f>IF('Indicator Date hidden'!BA70="x","x",$AZ$2-'Indicator Date hidden'!BA70)</f>
        <v>0</v>
      </c>
      <c r="BA69">
        <f t="shared" si="10"/>
        <v>15</v>
      </c>
      <c r="BB69" s="21">
        <f t="shared" si="11"/>
        <v>0.3</v>
      </c>
      <c r="BC69">
        <f t="shared" si="12"/>
        <v>6</v>
      </c>
      <c r="BD69" s="21">
        <f t="shared" si="13"/>
        <v>1.0246950765959599</v>
      </c>
      <c r="BE69" s="283">
        <f t="shared" si="14"/>
        <v>0</v>
      </c>
    </row>
    <row r="70" spans="1:57" x14ac:dyDescent="0.25">
      <c r="A70" t="s">
        <v>7342</v>
      </c>
      <c r="B70" s="213">
        <f>IF('Indicator Date hidden'!C71="x","x",$B$2-'Indicator Date hidden'!C71)</f>
        <v>0</v>
      </c>
      <c r="C70" s="213">
        <f>IF('Indicator Date hidden'!D71="x","x",$C$2-'Indicator Date hidden'!D71)</f>
        <v>0</v>
      </c>
      <c r="D70" s="213">
        <f>IF('Indicator Date hidden'!E71="x","x",$D$2-'Indicator Date hidden'!E71)</f>
        <v>0</v>
      </c>
      <c r="E70" s="213">
        <f>IF('Indicator Date hidden'!F71="x","x",$E$2-'Indicator Date hidden'!F71)</f>
        <v>0</v>
      </c>
      <c r="F70" s="213">
        <f>IF('Indicator Date hidden'!G71="x","x",$F$2-'Indicator Date hidden'!G71)</f>
        <v>0</v>
      </c>
      <c r="G70" s="213">
        <f>IF('Indicator Date hidden'!H71="x","x",$G$2-'Indicator Date hidden'!H71)</f>
        <v>0</v>
      </c>
      <c r="H70" s="213">
        <f>IF('Indicator Date hidden'!I71="x","x",$H$2-'Indicator Date hidden'!I71)</f>
        <v>0</v>
      </c>
      <c r="I70" s="213">
        <f>IF('Indicator Date hidden'!J71="x","x",$I$2-'Indicator Date hidden'!J71)</f>
        <v>0</v>
      </c>
      <c r="J70" s="213">
        <f>IF('Indicator Date hidden'!K71="x","x",$J$2-'Indicator Date hidden'!K71)</f>
        <v>0</v>
      </c>
      <c r="K70" s="213">
        <f>IF('Indicator Date hidden'!L71="x","x",$K$2-'Indicator Date hidden'!L71)</f>
        <v>0</v>
      </c>
      <c r="L70" s="213">
        <f>IF('Indicator Date hidden'!M71="x","x",$L$2-'Indicator Date hidden'!M71)</f>
        <v>0</v>
      </c>
      <c r="M70" s="213">
        <f>IF('Indicator Date hidden'!N71="x","x",$M$2-'Indicator Date hidden'!N71)</f>
        <v>0</v>
      </c>
      <c r="N70" s="213">
        <f>IF('Indicator Date hidden'!O71="x","x",$N$2-'Indicator Date hidden'!O71)</f>
        <v>0</v>
      </c>
      <c r="O70" s="213">
        <f>IF('Indicator Date hidden'!P71="x","x",$O$2-'Indicator Date hidden'!P71)</f>
        <v>0</v>
      </c>
      <c r="P70" s="213">
        <f>IF('Indicator Date hidden'!Q71="x","x",$P$2-'Indicator Date hidden'!Q71)</f>
        <v>0</v>
      </c>
      <c r="Q70" s="213">
        <f>IF('Indicator Date hidden'!R71="x","x",$Q$2-'Indicator Date hidden'!R71)</f>
        <v>2</v>
      </c>
      <c r="R70" s="213">
        <f>IF('Indicator Date hidden'!S71="x","x",$R$2-'Indicator Date hidden'!S71)</f>
        <v>0</v>
      </c>
      <c r="S70" s="213">
        <f>IF('Indicator Date hidden'!T71="x","x",$S$2-'Indicator Date hidden'!T71)</f>
        <v>0</v>
      </c>
      <c r="T70" s="213">
        <f>IF('Indicator Date hidden'!U71="x","x",$T$2-'Indicator Date hidden'!U71)</f>
        <v>0</v>
      </c>
      <c r="U70" s="213">
        <f>IF('Indicator Date hidden'!V71="x","x",$U$2-'Indicator Date hidden'!V71)</f>
        <v>0</v>
      </c>
      <c r="V70" s="213">
        <f>IF('Indicator Date hidden'!W71="x","x",$V$2-'Indicator Date hidden'!W71)</f>
        <v>0</v>
      </c>
      <c r="W70" s="213">
        <f>IF('Indicator Date hidden'!X71="x","x",$W$2-'Indicator Date hidden'!X71)</f>
        <v>2</v>
      </c>
      <c r="X70" s="213">
        <f>IF('Indicator Date hidden'!Y71="x","x",$X$2-'Indicator Date hidden'!Y71)</f>
        <v>4</v>
      </c>
      <c r="Y70" s="213">
        <f>IF('Indicator Date hidden'!Z71="x","x",$Y$2-'Indicator Date hidden'!Z71)</f>
        <v>0</v>
      </c>
      <c r="Z70" s="213">
        <f>IF('Indicator Date hidden'!AA71="x","x",$Z$2-'Indicator Date hidden'!AA71)</f>
        <v>0</v>
      </c>
      <c r="AA70" s="213">
        <f>IF('Indicator Date hidden'!AB71="x","x",$AA$2-'Indicator Date hidden'!AB71)</f>
        <v>0</v>
      </c>
      <c r="AB70" s="213">
        <f>IF('Indicator Date hidden'!AC71="x","x",$AB$2-'Indicator Date hidden'!AC71)</f>
        <v>0</v>
      </c>
      <c r="AC70" s="213">
        <f>IF('Indicator Date hidden'!AD71="x","x",$AC$2-'Indicator Date hidden'!AD71)</f>
        <v>0</v>
      </c>
      <c r="AD70" s="213">
        <f>IF('Indicator Date hidden'!AE71="x","x",$AD$2-'Indicator Date hidden'!AE71)</f>
        <v>0</v>
      </c>
      <c r="AE70" s="213" t="str">
        <f>IF('Indicator Date hidden'!AF71="x","x",$AE$2-'Indicator Date hidden'!AF71)</f>
        <v>x</v>
      </c>
      <c r="AF70" s="213">
        <f>IF('Indicator Date hidden'!AG71="x","x",$AF$2-'Indicator Date hidden'!AG71)</f>
        <v>1</v>
      </c>
      <c r="AG70" s="213">
        <f>IF('Indicator Date hidden'!AH71="x","x",$AG$2-'Indicator Date hidden'!AH71)</f>
        <v>0</v>
      </c>
      <c r="AH70" s="213">
        <f>IF('Indicator Date hidden'!AI71="x","x",$AH$2-'Indicator Date hidden'!AI71)</f>
        <v>0</v>
      </c>
      <c r="AI70" s="213">
        <f>IF('Indicator Date hidden'!AJ71="x","x",$AI$2-'Indicator Date hidden'!AJ71)</f>
        <v>0</v>
      </c>
      <c r="AJ70" s="213" t="str">
        <f>IF('Indicator Date hidden'!AK71="x","x",$AJ$2-'Indicator Date hidden'!AK71)</f>
        <v>x</v>
      </c>
      <c r="AK70" s="213">
        <f>IF('Indicator Date hidden'!AL71="x","x",$AK$2-'Indicator Date hidden'!AL71)</f>
        <v>1</v>
      </c>
      <c r="AL70" s="213">
        <f>IF('Indicator Date hidden'!AM71="x","x",$AL$2-'Indicator Date hidden'!AM71)</f>
        <v>0</v>
      </c>
      <c r="AM70" s="213">
        <f>IF('Indicator Date hidden'!AN71="x","x",$AM$2-'Indicator Date hidden'!AN71)</f>
        <v>0</v>
      </c>
      <c r="AN70" s="213">
        <f>IF('Indicator Date hidden'!AO71="x","x",$AN$2-'Indicator Date hidden'!AO71)</f>
        <v>0</v>
      </c>
      <c r="AO70" s="213">
        <f>IF('Indicator Date hidden'!AP71="x","x",$AO$2-'Indicator Date hidden'!AP71)</f>
        <v>1</v>
      </c>
      <c r="AP70" s="213">
        <f>IF('Indicator Date hidden'!AQ71="x","x",$AP$2-'Indicator Date hidden'!AQ71)</f>
        <v>1</v>
      </c>
      <c r="AQ70" s="213">
        <f>IF('Indicator Date hidden'!AR71="x","x",$AQ$2-'Indicator Date hidden'!AR71)</f>
        <v>0</v>
      </c>
      <c r="AR70" s="213">
        <f>IF('Indicator Date hidden'!AS71="x","x",$AR$2-'Indicator Date hidden'!AS71)</f>
        <v>0</v>
      </c>
      <c r="AS70" s="213">
        <f>IF('Indicator Date hidden'!AT71="x","x",$AS$2-'Indicator Date hidden'!AT71)</f>
        <v>0</v>
      </c>
      <c r="AT70" s="213">
        <f>IF('Indicator Date hidden'!AU71="x","x",$AT$2-'Indicator Date hidden'!AU71)</f>
        <v>0</v>
      </c>
      <c r="AU70" s="213">
        <f>IF('Indicator Date hidden'!AV71="x","x",$AU$2-'Indicator Date hidden'!AV71)</f>
        <v>4</v>
      </c>
      <c r="AV70" s="213">
        <f>IF('Indicator Date hidden'!AW71="x","x",$AV$2-'Indicator Date hidden'!AW71)</f>
        <v>0</v>
      </c>
      <c r="AW70" s="213">
        <f>IF('Indicator Date hidden'!AX71="x","x",$AW$2-'Indicator Date hidden'!AX71)</f>
        <v>0</v>
      </c>
      <c r="AX70" s="213">
        <f>IF('Indicator Date hidden'!AY71="x","x",$AX$2-'Indicator Date hidden'!AY71)</f>
        <v>0</v>
      </c>
      <c r="AY70" s="213">
        <f>IF('Indicator Date hidden'!AZ71="x","x",$AY$2-'Indicator Date hidden'!AZ71)</f>
        <v>0</v>
      </c>
      <c r="AZ70" s="213">
        <f>IF('Indicator Date hidden'!BA71="x","x",$AZ$2-'Indicator Date hidden'!BA71)</f>
        <v>0</v>
      </c>
      <c r="BA70">
        <f t="shared" si="10"/>
        <v>16</v>
      </c>
      <c r="BB70" s="21">
        <f t="shared" si="11"/>
        <v>0.32653061224489793</v>
      </c>
      <c r="BC70">
        <f t="shared" si="12"/>
        <v>8</v>
      </c>
      <c r="BD70" s="21">
        <f t="shared" si="13"/>
        <v>0.88957121296748443</v>
      </c>
      <c r="BE70" s="283">
        <f t="shared" si="14"/>
        <v>0</v>
      </c>
    </row>
    <row r="71" spans="1:57" x14ac:dyDescent="0.25">
      <c r="A71" t="s">
        <v>7346</v>
      </c>
      <c r="B71" s="213">
        <f>IF('Indicator Date hidden'!C72="x","x",$B$2-'Indicator Date hidden'!C72)</f>
        <v>0</v>
      </c>
      <c r="C71" s="213">
        <f>IF('Indicator Date hidden'!D72="x","x",$C$2-'Indicator Date hidden'!D72)</f>
        <v>0</v>
      </c>
      <c r="D71" s="213">
        <f>IF('Indicator Date hidden'!E72="x","x",$D$2-'Indicator Date hidden'!E72)</f>
        <v>0</v>
      </c>
      <c r="E71" s="213">
        <f>IF('Indicator Date hidden'!F72="x","x",$E$2-'Indicator Date hidden'!F72)</f>
        <v>0</v>
      </c>
      <c r="F71" s="213">
        <f>IF('Indicator Date hidden'!G72="x","x",$F$2-'Indicator Date hidden'!G72)</f>
        <v>0</v>
      </c>
      <c r="G71" s="213">
        <f>IF('Indicator Date hidden'!H72="x","x",$G$2-'Indicator Date hidden'!H72)</f>
        <v>0</v>
      </c>
      <c r="H71" s="213">
        <f>IF('Indicator Date hidden'!I72="x","x",$H$2-'Indicator Date hidden'!I72)</f>
        <v>0</v>
      </c>
      <c r="I71" s="213">
        <f>IF('Indicator Date hidden'!J72="x","x",$I$2-'Indicator Date hidden'!J72)</f>
        <v>0</v>
      </c>
      <c r="J71" s="213">
        <f>IF('Indicator Date hidden'!K72="x","x",$J$2-'Indicator Date hidden'!K72)</f>
        <v>0</v>
      </c>
      <c r="K71" s="213">
        <f>IF('Indicator Date hidden'!L72="x","x",$K$2-'Indicator Date hidden'!L72)</f>
        <v>0</v>
      </c>
      <c r="L71" s="213">
        <f>IF('Indicator Date hidden'!M72="x","x",$L$2-'Indicator Date hidden'!M72)</f>
        <v>0</v>
      </c>
      <c r="M71" s="213">
        <f>IF('Indicator Date hidden'!N72="x","x",$M$2-'Indicator Date hidden'!N72)</f>
        <v>0</v>
      </c>
      <c r="N71" s="213">
        <f>IF('Indicator Date hidden'!O72="x","x",$N$2-'Indicator Date hidden'!O72)</f>
        <v>0</v>
      </c>
      <c r="O71" s="213">
        <f>IF('Indicator Date hidden'!P72="x","x",$O$2-'Indicator Date hidden'!P72)</f>
        <v>0</v>
      </c>
      <c r="P71" s="213">
        <f>IF('Indicator Date hidden'!Q72="x","x",$P$2-'Indicator Date hidden'!Q72)</f>
        <v>0</v>
      </c>
      <c r="Q71" s="213">
        <f>IF('Indicator Date hidden'!R72="x","x",$Q$2-'Indicator Date hidden'!R72)</f>
        <v>8</v>
      </c>
      <c r="R71" s="213">
        <f>IF('Indicator Date hidden'!S72="x","x",$R$2-'Indicator Date hidden'!S72)</f>
        <v>0</v>
      </c>
      <c r="S71" s="213">
        <f>IF('Indicator Date hidden'!T72="x","x",$S$2-'Indicator Date hidden'!T72)</f>
        <v>0</v>
      </c>
      <c r="T71" s="213">
        <f>IF('Indicator Date hidden'!U72="x","x",$T$2-'Indicator Date hidden'!U72)</f>
        <v>0</v>
      </c>
      <c r="U71" s="213">
        <f>IF('Indicator Date hidden'!V72="x","x",$U$2-'Indicator Date hidden'!V72)</f>
        <v>0</v>
      </c>
      <c r="V71" s="213">
        <f>IF('Indicator Date hidden'!W72="x","x",$V$2-'Indicator Date hidden'!W72)</f>
        <v>0</v>
      </c>
      <c r="W71" s="213">
        <f>IF('Indicator Date hidden'!X72="x","x",$W$2-'Indicator Date hidden'!X72)</f>
        <v>0</v>
      </c>
      <c r="X71" s="213">
        <f>IF('Indicator Date hidden'!Y72="x","x",$X$2-'Indicator Date hidden'!Y72)</f>
        <v>4</v>
      </c>
      <c r="Y71" s="213">
        <f>IF('Indicator Date hidden'!Z72="x","x",$Y$2-'Indicator Date hidden'!Z72)</f>
        <v>0</v>
      </c>
      <c r="Z71" s="213">
        <f>IF('Indicator Date hidden'!AA72="x","x",$Z$2-'Indicator Date hidden'!AA72)</f>
        <v>0</v>
      </c>
      <c r="AA71" s="213">
        <f>IF('Indicator Date hidden'!AB72="x","x",$AA$2-'Indicator Date hidden'!AB72)</f>
        <v>0</v>
      </c>
      <c r="AB71" s="213">
        <f>IF('Indicator Date hidden'!AC72="x","x",$AB$2-'Indicator Date hidden'!AC72)</f>
        <v>0</v>
      </c>
      <c r="AC71" s="213">
        <f>IF('Indicator Date hidden'!AD72="x","x",$AC$2-'Indicator Date hidden'!AD72)</f>
        <v>0</v>
      </c>
      <c r="AD71" s="213">
        <f>IF('Indicator Date hidden'!AE72="x","x",$AD$2-'Indicator Date hidden'!AE72)</f>
        <v>0</v>
      </c>
      <c r="AE71" s="213" t="str">
        <f>IF('Indicator Date hidden'!AF72="x","x",$AE$2-'Indicator Date hidden'!AF72)</f>
        <v>x</v>
      </c>
      <c r="AF71" s="213">
        <f>IF('Indicator Date hidden'!AG72="x","x",$AF$2-'Indicator Date hidden'!AG72)</f>
        <v>3</v>
      </c>
      <c r="AG71" s="213">
        <f>IF('Indicator Date hidden'!AH72="x","x",$AG$2-'Indicator Date hidden'!AH72)</f>
        <v>0</v>
      </c>
      <c r="AH71" s="213">
        <f>IF('Indicator Date hidden'!AI72="x","x",$AH$2-'Indicator Date hidden'!AI72)</f>
        <v>0</v>
      </c>
      <c r="AI71" s="213">
        <f>IF('Indicator Date hidden'!AJ72="x","x",$AI$2-'Indicator Date hidden'!AJ72)</f>
        <v>0</v>
      </c>
      <c r="AJ71" s="213" t="str">
        <f>IF('Indicator Date hidden'!AK72="x","x",$AJ$2-'Indicator Date hidden'!AK72)</f>
        <v>x</v>
      </c>
      <c r="AK71" s="213">
        <f>IF('Indicator Date hidden'!AL72="x","x",$AK$2-'Indicator Date hidden'!AL72)</f>
        <v>1</v>
      </c>
      <c r="AL71" s="213">
        <f>IF('Indicator Date hidden'!AM72="x","x",$AL$2-'Indicator Date hidden'!AM72)</f>
        <v>0</v>
      </c>
      <c r="AM71" s="213">
        <f>IF('Indicator Date hidden'!AN72="x","x",$AM$2-'Indicator Date hidden'!AN72)</f>
        <v>0</v>
      </c>
      <c r="AN71" s="213">
        <f>IF('Indicator Date hidden'!AO72="x","x",$AN$2-'Indicator Date hidden'!AO72)</f>
        <v>0</v>
      </c>
      <c r="AO71" s="213" t="str">
        <f>IF('Indicator Date hidden'!AP72="x","x",$AO$2-'Indicator Date hidden'!AP72)</f>
        <v>x</v>
      </c>
      <c r="AP71" s="213" t="str">
        <f>IF('Indicator Date hidden'!AQ72="x","x",$AP$2-'Indicator Date hidden'!AQ72)</f>
        <v>x</v>
      </c>
      <c r="AQ71" s="213">
        <f>IF('Indicator Date hidden'!AR72="x","x",$AQ$2-'Indicator Date hidden'!AR72)</f>
        <v>0</v>
      </c>
      <c r="AR71" s="213">
        <f>IF('Indicator Date hidden'!AS72="x","x",$AR$2-'Indicator Date hidden'!AS72)</f>
        <v>0</v>
      </c>
      <c r="AS71" s="213">
        <f>IF('Indicator Date hidden'!AT72="x","x",$AS$2-'Indicator Date hidden'!AT72)</f>
        <v>0</v>
      </c>
      <c r="AT71" s="213">
        <f>IF('Indicator Date hidden'!AU72="x","x",$AT$2-'Indicator Date hidden'!AU72)</f>
        <v>0</v>
      </c>
      <c r="AU71" s="213">
        <f>IF('Indicator Date hidden'!AV72="x","x",$AU$2-'Indicator Date hidden'!AV72)</f>
        <v>1</v>
      </c>
      <c r="AV71" s="213">
        <f>IF('Indicator Date hidden'!AW72="x","x",$AV$2-'Indicator Date hidden'!AW72)</f>
        <v>0</v>
      </c>
      <c r="AW71" s="213">
        <f>IF('Indicator Date hidden'!AX72="x","x",$AW$2-'Indicator Date hidden'!AX72)</f>
        <v>0</v>
      </c>
      <c r="AX71" s="213">
        <f>IF('Indicator Date hidden'!AY72="x","x",$AX$2-'Indicator Date hidden'!AY72)</f>
        <v>0</v>
      </c>
      <c r="AY71" s="213">
        <f>IF('Indicator Date hidden'!AZ72="x","x",$AY$2-'Indicator Date hidden'!AZ72)</f>
        <v>0</v>
      </c>
      <c r="AZ71" s="213">
        <f>IF('Indicator Date hidden'!BA72="x","x",$AZ$2-'Indicator Date hidden'!BA72)</f>
        <v>0</v>
      </c>
      <c r="BA71">
        <f t="shared" si="10"/>
        <v>17</v>
      </c>
      <c r="BB71" s="21">
        <f t="shared" si="11"/>
        <v>0.36170212765957449</v>
      </c>
      <c r="BC71">
        <f t="shared" si="12"/>
        <v>5</v>
      </c>
      <c r="BD71" s="21">
        <f t="shared" si="13"/>
        <v>1.3436300769231442</v>
      </c>
      <c r="BE71" s="283">
        <f t="shared" si="14"/>
        <v>0</v>
      </c>
    </row>
    <row r="72" spans="1:57" x14ac:dyDescent="0.25">
      <c r="A72" t="s">
        <v>7354</v>
      </c>
      <c r="B72" s="213">
        <f>IF('Indicator Date hidden'!C73="x","x",$B$2-'Indicator Date hidden'!C73)</f>
        <v>0</v>
      </c>
      <c r="C72" s="213">
        <f>IF('Indicator Date hidden'!D73="x","x",$C$2-'Indicator Date hidden'!D73)</f>
        <v>0</v>
      </c>
      <c r="D72" s="213">
        <f>IF('Indicator Date hidden'!E73="x","x",$D$2-'Indicator Date hidden'!E73)</f>
        <v>0</v>
      </c>
      <c r="E72" s="213">
        <f>IF('Indicator Date hidden'!F73="x","x",$E$2-'Indicator Date hidden'!F73)</f>
        <v>0</v>
      </c>
      <c r="F72" s="213">
        <f>IF('Indicator Date hidden'!G73="x","x",$F$2-'Indicator Date hidden'!G73)</f>
        <v>0</v>
      </c>
      <c r="G72" s="213">
        <f>IF('Indicator Date hidden'!H73="x","x",$G$2-'Indicator Date hidden'!H73)</f>
        <v>0</v>
      </c>
      <c r="H72" s="213">
        <f>IF('Indicator Date hidden'!I73="x","x",$H$2-'Indicator Date hidden'!I73)</f>
        <v>0</v>
      </c>
      <c r="I72" s="213">
        <f>IF('Indicator Date hidden'!J73="x","x",$I$2-'Indicator Date hidden'!J73)</f>
        <v>0</v>
      </c>
      <c r="J72" s="213">
        <f>IF('Indicator Date hidden'!K73="x","x",$J$2-'Indicator Date hidden'!K73)</f>
        <v>0</v>
      </c>
      <c r="K72" s="213">
        <f>IF('Indicator Date hidden'!L73="x","x",$K$2-'Indicator Date hidden'!L73)</f>
        <v>0</v>
      </c>
      <c r="L72" s="213">
        <f>IF('Indicator Date hidden'!M73="x","x",$L$2-'Indicator Date hidden'!M73)</f>
        <v>0</v>
      </c>
      <c r="M72" s="213">
        <f>IF('Indicator Date hidden'!N73="x","x",$M$2-'Indicator Date hidden'!N73)</f>
        <v>0</v>
      </c>
      <c r="N72" s="213">
        <f>IF('Indicator Date hidden'!O73="x","x",$N$2-'Indicator Date hidden'!O73)</f>
        <v>0</v>
      </c>
      <c r="O72" s="213">
        <f>IF('Indicator Date hidden'!P73="x","x",$O$2-'Indicator Date hidden'!P73)</f>
        <v>0</v>
      </c>
      <c r="P72" s="213">
        <f>IF('Indicator Date hidden'!Q73="x","x",$P$2-'Indicator Date hidden'!Q73)</f>
        <v>0</v>
      </c>
      <c r="Q72" s="213">
        <f>IF('Indicator Date hidden'!R73="x","x",$Q$2-'Indicator Date hidden'!R73)</f>
        <v>5</v>
      </c>
      <c r="R72" s="213">
        <f>IF('Indicator Date hidden'!S73="x","x",$R$2-'Indicator Date hidden'!S73)</f>
        <v>0</v>
      </c>
      <c r="S72" s="213">
        <f>IF('Indicator Date hidden'!T73="x","x",$S$2-'Indicator Date hidden'!T73)</f>
        <v>0</v>
      </c>
      <c r="T72" s="213">
        <f>IF('Indicator Date hidden'!U73="x","x",$T$2-'Indicator Date hidden'!U73)</f>
        <v>0</v>
      </c>
      <c r="U72" s="213">
        <f>IF('Indicator Date hidden'!V73="x","x",$U$2-'Indicator Date hidden'!V73)</f>
        <v>0</v>
      </c>
      <c r="V72" s="213">
        <f>IF('Indicator Date hidden'!W73="x","x",$V$2-'Indicator Date hidden'!W73)</f>
        <v>0</v>
      </c>
      <c r="W72" s="213">
        <f>IF('Indicator Date hidden'!X73="x","x",$W$2-'Indicator Date hidden'!X73)</f>
        <v>0</v>
      </c>
      <c r="X72" s="213">
        <f>IF('Indicator Date hidden'!Y73="x","x",$X$2-'Indicator Date hidden'!Y73)</f>
        <v>4</v>
      </c>
      <c r="Y72" s="213">
        <f>IF('Indicator Date hidden'!Z73="x","x",$Y$2-'Indicator Date hidden'!Z73)</f>
        <v>0</v>
      </c>
      <c r="Z72" s="213">
        <f>IF('Indicator Date hidden'!AA73="x","x",$Z$2-'Indicator Date hidden'!AA73)</f>
        <v>0</v>
      </c>
      <c r="AA72" s="213">
        <f>IF('Indicator Date hidden'!AB73="x","x",$AA$2-'Indicator Date hidden'!AB73)</f>
        <v>0</v>
      </c>
      <c r="AB72" s="213">
        <f>IF('Indicator Date hidden'!AC73="x","x",$AB$2-'Indicator Date hidden'!AC73)</f>
        <v>0</v>
      </c>
      <c r="AC72" s="213">
        <f>IF('Indicator Date hidden'!AD73="x","x",$AC$2-'Indicator Date hidden'!AD73)</f>
        <v>0</v>
      </c>
      <c r="AD72" s="213">
        <f>IF('Indicator Date hidden'!AE73="x","x",$AD$2-'Indicator Date hidden'!AE73)</f>
        <v>0</v>
      </c>
      <c r="AE72" s="213">
        <f>IF('Indicator Date hidden'!AF73="x","x",$AE$2-'Indicator Date hidden'!AF73)</f>
        <v>0</v>
      </c>
      <c r="AF72" s="213" t="str">
        <f>IF('Indicator Date hidden'!AG73="x","x",$AF$2-'Indicator Date hidden'!AG73)</f>
        <v>x</v>
      </c>
      <c r="AG72" s="213">
        <f>IF('Indicator Date hidden'!AH73="x","x",$AG$2-'Indicator Date hidden'!AH73)</f>
        <v>0</v>
      </c>
      <c r="AH72" s="213">
        <f>IF('Indicator Date hidden'!AI73="x","x",$AH$2-'Indicator Date hidden'!AI73)</f>
        <v>0</v>
      </c>
      <c r="AI72" s="213">
        <f>IF('Indicator Date hidden'!AJ73="x","x",$AI$2-'Indicator Date hidden'!AJ73)</f>
        <v>0</v>
      </c>
      <c r="AJ72" s="213" t="str">
        <f>IF('Indicator Date hidden'!AK73="x","x",$AJ$2-'Indicator Date hidden'!AK73)</f>
        <v>x</v>
      </c>
      <c r="AK72" s="213">
        <f>IF('Indicator Date hidden'!AL73="x","x",$AK$2-'Indicator Date hidden'!AL73)</f>
        <v>1</v>
      </c>
      <c r="AL72" s="213">
        <f>IF('Indicator Date hidden'!AM73="x","x",$AL$2-'Indicator Date hidden'!AM73)</f>
        <v>0</v>
      </c>
      <c r="AM72" s="213">
        <f>IF('Indicator Date hidden'!AN73="x","x",$AM$2-'Indicator Date hidden'!AN73)</f>
        <v>0</v>
      </c>
      <c r="AN72" s="213">
        <f>IF('Indicator Date hidden'!AO73="x","x",$AN$2-'Indicator Date hidden'!AO73)</f>
        <v>0</v>
      </c>
      <c r="AO72" s="213" t="str">
        <f>IF('Indicator Date hidden'!AP73="x","x",$AO$2-'Indicator Date hidden'!AP73)</f>
        <v>x</v>
      </c>
      <c r="AP72" s="213" t="str">
        <f>IF('Indicator Date hidden'!AQ73="x","x",$AP$2-'Indicator Date hidden'!AQ73)</f>
        <v>x</v>
      </c>
      <c r="AQ72" s="213" t="str">
        <f>IF('Indicator Date hidden'!AR73="x","x",$AQ$2-'Indicator Date hidden'!AR73)</f>
        <v>x</v>
      </c>
      <c r="AR72" s="213">
        <f>IF('Indicator Date hidden'!AS73="x","x",$AR$2-'Indicator Date hidden'!AS73)</f>
        <v>0</v>
      </c>
      <c r="AS72" s="213">
        <f>IF('Indicator Date hidden'!AT73="x","x",$AS$2-'Indicator Date hidden'!AT73)</f>
        <v>0</v>
      </c>
      <c r="AT72" s="213">
        <f>IF('Indicator Date hidden'!AU73="x","x",$AT$2-'Indicator Date hidden'!AU73)</f>
        <v>0</v>
      </c>
      <c r="AU72" s="213">
        <f>IF('Indicator Date hidden'!AV73="x","x",$AU$2-'Indicator Date hidden'!AV73)</f>
        <v>5</v>
      </c>
      <c r="AV72" s="213">
        <f>IF('Indicator Date hidden'!AW73="x","x",$AV$2-'Indicator Date hidden'!AW73)</f>
        <v>0</v>
      </c>
      <c r="AW72" s="213">
        <f>IF('Indicator Date hidden'!AX73="x","x",$AW$2-'Indicator Date hidden'!AX73)</f>
        <v>0</v>
      </c>
      <c r="AX72" s="213">
        <f>IF('Indicator Date hidden'!AY73="x","x",$AX$2-'Indicator Date hidden'!AY73)</f>
        <v>0</v>
      </c>
      <c r="AY72" s="213">
        <f>IF('Indicator Date hidden'!AZ73="x","x",$AY$2-'Indicator Date hidden'!AZ73)</f>
        <v>0</v>
      </c>
      <c r="AZ72" s="213">
        <f>IF('Indicator Date hidden'!BA73="x","x",$AZ$2-'Indicator Date hidden'!BA73)</f>
        <v>0</v>
      </c>
      <c r="BA72">
        <f t="shared" si="10"/>
        <v>15</v>
      </c>
      <c r="BB72" s="21">
        <f t="shared" si="11"/>
        <v>0.32608695652173914</v>
      </c>
      <c r="BC72">
        <f t="shared" si="12"/>
        <v>4</v>
      </c>
      <c r="BD72" s="21">
        <f t="shared" si="13"/>
        <v>1.1619763491211101</v>
      </c>
      <c r="BE72" s="283">
        <f t="shared" si="14"/>
        <v>0</v>
      </c>
    </row>
    <row r="73" spans="1:57" x14ac:dyDescent="0.25">
      <c r="A73" t="s">
        <v>7358</v>
      </c>
      <c r="B73" s="213">
        <f>IF('Indicator Date hidden'!C74="x","x",$B$2-'Indicator Date hidden'!C74)</f>
        <v>0</v>
      </c>
      <c r="C73" s="213">
        <f>IF('Indicator Date hidden'!D74="x","x",$C$2-'Indicator Date hidden'!D74)</f>
        <v>0</v>
      </c>
      <c r="D73" s="213">
        <f>IF('Indicator Date hidden'!E74="x","x",$D$2-'Indicator Date hidden'!E74)</f>
        <v>0</v>
      </c>
      <c r="E73" s="213">
        <f>IF('Indicator Date hidden'!F74="x","x",$E$2-'Indicator Date hidden'!F74)</f>
        <v>0</v>
      </c>
      <c r="F73" s="213">
        <f>IF('Indicator Date hidden'!G74="x","x",$F$2-'Indicator Date hidden'!G74)</f>
        <v>0</v>
      </c>
      <c r="G73" s="213">
        <f>IF('Indicator Date hidden'!H74="x","x",$G$2-'Indicator Date hidden'!H74)</f>
        <v>0</v>
      </c>
      <c r="H73" s="213">
        <f>IF('Indicator Date hidden'!I74="x","x",$H$2-'Indicator Date hidden'!I74)</f>
        <v>0</v>
      </c>
      <c r="I73" s="213">
        <f>IF('Indicator Date hidden'!J74="x","x",$I$2-'Indicator Date hidden'!J74)</f>
        <v>0</v>
      </c>
      <c r="J73" s="213">
        <f>IF('Indicator Date hidden'!K74="x","x",$J$2-'Indicator Date hidden'!K74)</f>
        <v>0</v>
      </c>
      <c r="K73" s="213">
        <f>IF('Indicator Date hidden'!L74="x","x",$K$2-'Indicator Date hidden'!L74)</f>
        <v>0</v>
      </c>
      <c r="L73" s="213">
        <f>IF('Indicator Date hidden'!M74="x","x",$L$2-'Indicator Date hidden'!M74)</f>
        <v>0</v>
      </c>
      <c r="M73" s="213">
        <f>IF('Indicator Date hidden'!N74="x","x",$M$2-'Indicator Date hidden'!N74)</f>
        <v>0</v>
      </c>
      <c r="N73" s="213">
        <f>IF('Indicator Date hidden'!O74="x","x",$N$2-'Indicator Date hidden'!O74)</f>
        <v>0</v>
      </c>
      <c r="O73" s="213">
        <f>IF('Indicator Date hidden'!P74="x","x",$O$2-'Indicator Date hidden'!P74)</f>
        <v>0</v>
      </c>
      <c r="P73" s="213">
        <f>IF('Indicator Date hidden'!Q74="x","x",$P$2-'Indicator Date hidden'!Q74)</f>
        <v>0</v>
      </c>
      <c r="Q73" s="213">
        <f>IF('Indicator Date hidden'!R74="x","x",$Q$2-'Indicator Date hidden'!R74)</f>
        <v>2</v>
      </c>
      <c r="R73" s="213">
        <f>IF('Indicator Date hidden'!S74="x","x",$R$2-'Indicator Date hidden'!S74)</f>
        <v>0</v>
      </c>
      <c r="S73" s="213">
        <f>IF('Indicator Date hidden'!T74="x","x",$S$2-'Indicator Date hidden'!T74)</f>
        <v>0</v>
      </c>
      <c r="T73" s="213">
        <f>IF('Indicator Date hidden'!U74="x","x",$T$2-'Indicator Date hidden'!U74)</f>
        <v>0</v>
      </c>
      <c r="U73" s="213">
        <f>IF('Indicator Date hidden'!V74="x","x",$U$2-'Indicator Date hidden'!V74)</f>
        <v>0</v>
      </c>
      <c r="V73" s="213">
        <f>IF('Indicator Date hidden'!W74="x","x",$V$2-'Indicator Date hidden'!W74)</f>
        <v>0</v>
      </c>
      <c r="W73" s="213">
        <f>IF('Indicator Date hidden'!X74="x","x",$W$2-'Indicator Date hidden'!X74)</f>
        <v>2</v>
      </c>
      <c r="X73" s="213">
        <f>IF('Indicator Date hidden'!Y74="x","x",$X$2-'Indicator Date hidden'!Y74)</f>
        <v>0</v>
      </c>
      <c r="Y73" s="213">
        <f>IF('Indicator Date hidden'!Z74="x","x",$Y$2-'Indicator Date hidden'!Z74)</f>
        <v>0</v>
      </c>
      <c r="Z73" s="213">
        <f>IF('Indicator Date hidden'!AA74="x","x",$Z$2-'Indicator Date hidden'!AA74)</f>
        <v>0</v>
      </c>
      <c r="AA73" s="213">
        <f>IF('Indicator Date hidden'!AB74="x","x",$AA$2-'Indicator Date hidden'!AB74)</f>
        <v>0</v>
      </c>
      <c r="AB73" s="213">
        <f>IF('Indicator Date hidden'!AC74="x","x",$AB$2-'Indicator Date hidden'!AC74)</f>
        <v>0</v>
      </c>
      <c r="AC73" s="213">
        <f>IF('Indicator Date hidden'!AD74="x","x",$AC$2-'Indicator Date hidden'!AD74)</f>
        <v>0</v>
      </c>
      <c r="AD73" s="213">
        <f>IF('Indicator Date hidden'!AE74="x","x",$AD$2-'Indicator Date hidden'!AE74)</f>
        <v>0</v>
      </c>
      <c r="AE73" s="213">
        <f>IF('Indicator Date hidden'!AF74="x","x",$AE$2-'Indicator Date hidden'!AF74)</f>
        <v>0</v>
      </c>
      <c r="AF73" s="213">
        <f>IF('Indicator Date hidden'!AG74="x","x",$AF$2-'Indicator Date hidden'!AG74)</f>
        <v>1</v>
      </c>
      <c r="AG73" s="213">
        <f>IF('Indicator Date hidden'!AH74="x","x",$AG$2-'Indicator Date hidden'!AH74)</f>
        <v>0</v>
      </c>
      <c r="AH73" s="213">
        <f>IF('Indicator Date hidden'!AI74="x","x",$AH$2-'Indicator Date hidden'!AI74)</f>
        <v>0</v>
      </c>
      <c r="AI73" s="213">
        <f>IF('Indicator Date hidden'!AJ74="x","x",$AI$2-'Indicator Date hidden'!AJ74)</f>
        <v>0</v>
      </c>
      <c r="AJ73" s="213">
        <f>IF('Indicator Date hidden'!AK74="x","x",$AJ$2-'Indicator Date hidden'!AK74)</f>
        <v>0</v>
      </c>
      <c r="AK73" s="213">
        <f>IF('Indicator Date hidden'!AL74="x","x",$AK$2-'Indicator Date hidden'!AL74)</f>
        <v>1</v>
      </c>
      <c r="AL73" s="213">
        <f>IF('Indicator Date hidden'!AM74="x","x",$AL$2-'Indicator Date hidden'!AM74)</f>
        <v>0</v>
      </c>
      <c r="AM73" s="213">
        <f>IF('Indicator Date hidden'!AN74="x","x",$AM$2-'Indicator Date hidden'!AN74)</f>
        <v>0</v>
      </c>
      <c r="AN73" s="213">
        <f>IF('Indicator Date hidden'!AO74="x","x",$AN$2-'Indicator Date hidden'!AO74)</f>
        <v>0</v>
      </c>
      <c r="AO73" s="213">
        <f>IF('Indicator Date hidden'!AP74="x","x",$AO$2-'Indicator Date hidden'!AP74)</f>
        <v>0</v>
      </c>
      <c r="AP73" s="213">
        <f>IF('Indicator Date hidden'!AQ74="x","x",$AP$2-'Indicator Date hidden'!AQ74)</f>
        <v>0</v>
      </c>
      <c r="AQ73" s="213">
        <f>IF('Indicator Date hidden'!AR74="x","x",$AQ$2-'Indicator Date hidden'!AR74)</f>
        <v>4</v>
      </c>
      <c r="AR73" s="213">
        <f>IF('Indicator Date hidden'!AS74="x","x",$AR$2-'Indicator Date hidden'!AS74)</f>
        <v>0</v>
      </c>
      <c r="AS73" s="213">
        <f>IF('Indicator Date hidden'!AT74="x","x",$AS$2-'Indicator Date hidden'!AT74)</f>
        <v>0</v>
      </c>
      <c r="AT73" s="213">
        <f>IF('Indicator Date hidden'!AU74="x","x",$AT$2-'Indicator Date hidden'!AU74)</f>
        <v>0</v>
      </c>
      <c r="AU73" s="213">
        <f>IF('Indicator Date hidden'!AV74="x","x",$AU$2-'Indicator Date hidden'!AV74)</f>
        <v>8</v>
      </c>
      <c r="AV73" s="213">
        <f>IF('Indicator Date hidden'!AW74="x","x",$AV$2-'Indicator Date hidden'!AW74)</f>
        <v>0</v>
      </c>
      <c r="AW73" s="213">
        <f>IF('Indicator Date hidden'!AX74="x","x",$AW$2-'Indicator Date hidden'!AX74)</f>
        <v>0</v>
      </c>
      <c r="AX73" s="213">
        <f>IF('Indicator Date hidden'!AY74="x","x",$AX$2-'Indicator Date hidden'!AY74)</f>
        <v>0</v>
      </c>
      <c r="AY73" s="213">
        <f>IF('Indicator Date hidden'!AZ74="x","x",$AY$2-'Indicator Date hidden'!AZ74)</f>
        <v>0</v>
      </c>
      <c r="AZ73" s="213">
        <f>IF('Indicator Date hidden'!BA74="x","x",$AZ$2-'Indicator Date hidden'!BA74)</f>
        <v>0</v>
      </c>
      <c r="BA73">
        <f t="shared" si="10"/>
        <v>18</v>
      </c>
      <c r="BB73" s="21">
        <f t="shared" si="11"/>
        <v>0.35294117647058826</v>
      </c>
      <c r="BC73">
        <f t="shared" si="12"/>
        <v>6</v>
      </c>
      <c r="BD73" s="21">
        <f t="shared" si="13"/>
        <v>1.2806788857104259</v>
      </c>
      <c r="BE73" s="283">
        <f t="shared" si="14"/>
        <v>0</v>
      </c>
    </row>
    <row r="74" spans="1:57" x14ac:dyDescent="0.25">
      <c r="A74" t="s">
        <v>7355</v>
      </c>
      <c r="B74" s="213">
        <f>IF('Indicator Date hidden'!C75="x","x",$B$2-'Indicator Date hidden'!C75)</f>
        <v>0</v>
      </c>
      <c r="C74" s="213">
        <f>IF('Indicator Date hidden'!D75="x","x",$C$2-'Indicator Date hidden'!D75)</f>
        <v>0</v>
      </c>
      <c r="D74" s="213">
        <f>IF('Indicator Date hidden'!E75="x","x",$D$2-'Indicator Date hidden'!E75)</f>
        <v>0</v>
      </c>
      <c r="E74" s="213">
        <f>IF('Indicator Date hidden'!F75="x","x",$E$2-'Indicator Date hidden'!F75)</f>
        <v>0</v>
      </c>
      <c r="F74" s="213">
        <f>IF('Indicator Date hidden'!G75="x","x",$F$2-'Indicator Date hidden'!G75)</f>
        <v>0</v>
      </c>
      <c r="G74" s="213">
        <f>IF('Indicator Date hidden'!H75="x","x",$G$2-'Indicator Date hidden'!H75)</f>
        <v>0</v>
      </c>
      <c r="H74" s="213">
        <f>IF('Indicator Date hidden'!I75="x","x",$H$2-'Indicator Date hidden'!I75)</f>
        <v>0</v>
      </c>
      <c r="I74" s="213">
        <f>IF('Indicator Date hidden'!J75="x","x",$I$2-'Indicator Date hidden'!J75)</f>
        <v>0</v>
      </c>
      <c r="J74" s="213">
        <f>IF('Indicator Date hidden'!K75="x","x",$J$2-'Indicator Date hidden'!K75)</f>
        <v>0</v>
      </c>
      <c r="K74" s="213">
        <f>IF('Indicator Date hidden'!L75="x","x",$K$2-'Indicator Date hidden'!L75)</f>
        <v>0</v>
      </c>
      <c r="L74" s="213">
        <f>IF('Indicator Date hidden'!M75="x","x",$L$2-'Indicator Date hidden'!M75)</f>
        <v>0</v>
      </c>
      <c r="M74" s="213">
        <f>IF('Indicator Date hidden'!N75="x","x",$M$2-'Indicator Date hidden'!N75)</f>
        <v>0</v>
      </c>
      <c r="N74" s="213">
        <f>IF('Indicator Date hidden'!O75="x","x",$N$2-'Indicator Date hidden'!O75)</f>
        <v>0</v>
      </c>
      <c r="O74" s="213">
        <f>IF('Indicator Date hidden'!P75="x","x",$O$2-'Indicator Date hidden'!P75)</f>
        <v>0</v>
      </c>
      <c r="P74" s="213">
        <f>IF('Indicator Date hidden'!Q75="x","x",$P$2-'Indicator Date hidden'!Q75)</f>
        <v>0</v>
      </c>
      <c r="Q74" s="213">
        <f>IF('Indicator Date hidden'!R75="x","x",$Q$2-'Indicator Date hidden'!R75)</f>
        <v>2</v>
      </c>
      <c r="R74" s="213">
        <f>IF('Indicator Date hidden'!S75="x","x",$R$2-'Indicator Date hidden'!S75)</f>
        <v>0</v>
      </c>
      <c r="S74" s="213">
        <f>IF('Indicator Date hidden'!T75="x","x",$S$2-'Indicator Date hidden'!T75)</f>
        <v>0</v>
      </c>
      <c r="T74" s="213">
        <f>IF('Indicator Date hidden'!U75="x","x",$T$2-'Indicator Date hidden'!U75)</f>
        <v>0</v>
      </c>
      <c r="U74" s="213">
        <f>IF('Indicator Date hidden'!V75="x","x",$U$2-'Indicator Date hidden'!V75)</f>
        <v>0</v>
      </c>
      <c r="V74" s="213">
        <f>IF('Indicator Date hidden'!W75="x","x",$V$2-'Indicator Date hidden'!W75)</f>
        <v>0</v>
      </c>
      <c r="W74" s="213">
        <f>IF('Indicator Date hidden'!X75="x","x",$W$2-'Indicator Date hidden'!X75)</f>
        <v>2</v>
      </c>
      <c r="X74" s="213" t="str">
        <f>IF('Indicator Date hidden'!Y75="x","x",$X$2-'Indicator Date hidden'!Y75)</f>
        <v>x</v>
      </c>
      <c r="Y74" s="213">
        <f>IF('Indicator Date hidden'!Z75="x","x",$Y$2-'Indicator Date hidden'!Z75)</f>
        <v>0</v>
      </c>
      <c r="Z74" s="213">
        <f>IF('Indicator Date hidden'!AA75="x","x",$Z$2-'Indicator Date hidden'!AA75)</f>
        <v>0</v>
      </c>
      <c r="AA74" s="213">
        <f>IF('Indicator Date hidden'!AB75="x","x",$AA$2-'Indicator Date hidden'!AB75)</f>
        <v>0</v>
      </c>
      <c r="AB74" s="213">
        <f>IF('Indicator Date hidden'!AC75="x","x",$AB$2-'Indicator Date hidden'!AC75)</f>
        <v>0</v>
      </c>
      <c r="AC74" s="213">
        <f>IF('Indicator Date hidden'!AD75="x","x",$AC$2-'Indicator Date hidden'!AD75)</f>
        <v>0</v>
      </c>
      <c r="AD74" s="213">
        <f>IF('Indicator Date hidden'!AE75="x","x",$AD$2-'Indicator Date hidden'!AE75)</f>
        <v>0</v>
      </c>
      <c r="AE74" s="213">
        <f>IF('Indicator Date hidden'!AF75="x","x",$AE$2-'Indicator Date hidden'!AF75)</f>
        <v>0</v>
      </c>
      <c r="AF74" s="213">
        <f>IF('Indicator Date hidden'!AG75="x","x",$AF$2-'Indicator Date hidden'!AG75)</f>
        <v>0</v>
      </c>
      <c r="AG74" s="213">
        <f>IF('Indicator Date hidden'!AH75="x","x",$AG$2-'Indicator Date hidden'!AH75)</f>
        <v>0</v>
      </c>
      <c r="AH74" s="213">
        <f>IF('Indicator Date hidden'!AI75="x","x",$AH$2-'Indicator Date hidden'!AI75)</f>
        <v>0</v>
      </c>
      <c r="AI74" s="213">
        <f>IF('Indicator Date hidden'!AJ75="x","x",$AI$2-'Indicator Date hidden'!AJ75)</f>
        <v>0</v>
      </c>
      <c r="AJ74" s="213">
        <f>IF('Indicator Date hidden'!AK75="x","x",$AJ$2-'Indicator Date hidden'!AK75)</f>
        <v>1</v>
      </c>
      <c r="AK74" s="213">
        <f>IF('Indicator Date hidden'!AL75="x","x",$AK$2-'Indicator Date hidden'!AL75)</f>
        <v>1</v>
      </c>
      <c r="AL74" s="213">
        <f>IF('Indicator Date hidden'!AM75="x","x",$AL$2-'Indicator Date hidden'!AM75)</f>
        <v>0</v>
      </c>
      <c r="AM74" s="213">
        <f>IF('Indicator Date hidden'!AN75="x","x",$AM$2-'Indicator Date hidden'!AN75)</f>
        <v>0</v>
      </c>
      <c r="AN74" s="213">
        <f>IF('Indicator Date hidden'!AO75="x","x",$AN$2-'Indicator Date hidden'!AO75)</f>
        <v>0</v>
      </c>
      <c r="AO74" s="213">
        <f>IF('Indicator Date hidden'!AP75="x","x",$AO$2-'Indicator Date hidden'!AP75)</f>
        <v>0</v>
      </c>
      <c r="AP74" s="213">
        <f>IF('Indicator Date hidden'!AQ75="x","x",$AP$2-'Indicator Date hidden'!AQ75)</f>
        <v>0</v>
      </c>
      <c r="AQ74" s="213">
        <f>IF('Indicator Date hidden'!AR75="x","x",$AQ$2-'Indicator Date hidden'!AR75)</f>
        <v>4</v>
      </c>
      <c r="AR74" s="213">
        <f>IF('Indicator Date hidden'!AS75="x","x",$AR$2-'Indicator Date hidden'!AS75)</f>
        <v>0</v>
      </c>
      <c r="AS74" s="213">
        <f>IF('Indicator Date hidden'!AT75="x","x",$AS$2-'Indicator Date hidden'!AT75)</f>
        <v>0</v>
      </c>
      <c r="AT74" s="213">
        <f>IF('Indicator Date hidden'!AU75="x","x",$AT$2-'Indicator Date hidden'!AU75)</f>
        <v>0</v>
      </c>
      <c r="AU74" s="213">
        <f>IF('Indicator Date hidden'!AV75="x","x",$AU$2-'Indicator Date hidden'!AV75)</f>
        <v>0</v>
      </c>
      <c r="AV74" s="213">
        <f>IF('Indicator Date hidden'!AW75="x","x",$AV$2-'Indicator Date hidden'!AW75)</f>
        <v>0</v>
      </c>
      <c r="AW74" s="213">
        <f>IF('Indicator Date hidden'!AX75="x","x",$AW$2-'Indicator Date hidden'!AX75)</f>
        <v>0</v>
      </c>
      <c r="AX74" s="213">
        <f>IF('Indicator Date hidden'!AY75="x","x",$AX$2-'Indicator Date hidden'!AY75)</f>
        <v>0</v>
      </c>
      <c r="AY74" s="213">
        <f>IF('Indicator Date hidden'!AZ75="x","x",$AY$2-'Indicator Date hidden'!AZ75)</f>
        <v>0</v>
      </c>
      <c r="AZ74" s="213">
        <f>IF('Indicator Date hidden'!BA75="x","x",$AZ$2-'Indicator Date hidden'!BA75)</f>
        <v>0</v>
      </c>
      <c r="BA74">
        <f t="shared" si="10"/>
        <v>10</v>
      </c>
      <c r="BB74" s="21">
        <f t="shared" si="11"/>
        <v>0.2</v>
      </c>
      <c r="BC74">
        <f t="shared" si="12"/>
        <v>5</v>
      </c>
      <c r="BD74" s="21">
        <f t="shared" si="13"/>
        <v>0.69282032302755092</v>
      </c>
      <c r="BE74" s="283">
        <f t="shared" si="14"/>
        <v>0</v>
      </c>
    </row>
    <row r="75" spans="1:57" x14ac:dyDescent="0.25">
      <c r="A75" t="s">
        <v>7360</v>
      </c>
      <c r="B75" s="213">
        <f>IF('Indicator Date hidden'!C76="x","x",$B$2-'Indicator Date hidden'!C76)</f>
        <v>0</v>
      </c>
      <c r="C75" s="213">
        <f>IF('Indicator Date hidden'!D76="x","x",$C$2-'Indicator Date hidden'!D76)</f>
        <v>0</v>
      </c>
      <c r="D75" s="213">
        <f>IF('Indicator Date hidden'!E76="x","x",$D$2-'Indicator Date hidden'!E76)</f>
        <v>0</v>
      </c>
      <c r="E75" s="213">
        <f>IF('Indicator Date hidden'!F76="x","x",$E$2-'Indicator Date hidden'!F76)</f>
        <v>0</v>
      </c>
      <c r="F75" s="213">
        <f>IF('Indicator Date hidden'!G76="x","x",$F$2-'Indicator Date hidden'!G76)</f>
        <v>0</v>
      </c>
      <c r="G75" s="213">
        <f>IF('Indicator Date hidden'!H76="x","x",$G$2-'Indicator Date hidden'!H76)</f>
        <v>0</v>
      </c>
      <c r="H75" s="213">
        <f>IF('Indicator Date hidden'!I76="x","x",$H$2-'Indicator Date hidden'!I76)</f>
        <v>0</v>
      </c>
      <c r="I75" s="213">
        <f>IF('Indicator Date hidden'!J76="x","x",$I$2-'Indicator Date hidden'!J76)</f>
        <v>0</v>
      </c>
      <c r="J75" s="213">
        <f>IF('Indicator Date hidden'!K76="x","x",$J$2-'Indicator Date hidden'!K76)</f>
        <v>0</v>
      </c>
      <c r="K75" s="213">
        <f>IF('Indicator Date hidden'!L76="x","x",$K$2-'Indicator Date hidden'!L76)</f>
        <v>0</v>
      </c>
      <c r="L75" s="213">
        <f>IF('Indicator Date hidden'!M76="x","x",$L$2-'Indicator Date hidden'!M76)</f>
        <v>0</v>
      </c>
      <c r="M75" s="213">
        <f>IF('Indicator Date hidden'!N76="x","x",$M$2-'Indicator Date hidden'!N76)</f>
        <v>0</v>
      </c>
      <c r="N75" s="213">
        <f>IF('Indicator Date hidden'!O76="x","x",$N$2-'Indicator Date hidden'!O76)</f>
        <v>0</v>
      </c>
      <c r="O75" s="213">
        <f>IF('Indicator Date hidden'!P76="x","x",$O$2-'Indicator Date hidden'!P76)</f>
        <v>0</v>
      </c>
      <c r="P75" s="213">
        <f>IF('Indicator Date hidden'!Q76="x","x",$P$2-'Indicator Date hidden'!Q76)</f>
        <v>0</v>
      </c>
      <c r="Q75" s="213" t="str">
        <f>IF('Indicator Date hidden'!R76="x","x",$Q$2-'Indicator Date hidden'!R76)</f>
        <v>x</v>
      </c>
      <c r="R75" s="213">
        <f>IF('Indicator Date hidden'!S76="x","x",$R$2-'Indicator Date hidden'!S76)</f>
        <v>0</v>
      </c>
      <c r="S75" s="213">
        <f>IF('Indicator Date hidden'!T76="x","x",$S$2-'Indicator Date hidden'!T76)</f>
        <v>0</v>
      </c>
      <c r="T75" s="213">
        <f>IF('Indicator Date hidden'!U76="x","x",$T$2-'Indicator Date hidden'!U76)</f>
        <v>0</v>
      </c>
      <c r="U75" s="213" t="str">
        <f>IF('Indicator Date hidden'!V76="x","x",$U$2-'Indicator Date hidden'!V76)</f>
        <v>x</v>
      </c>
      <c r="V75" s="213">
        <f>IF('Indicator Date hidden'!W76="x","x",$V$2-'Indicator Date hidden'!W76)</f>
        <v>0</v>
      </c>
      <c r="W75" s="213" t="str">
        <f>IF('Indicator Date hidden'!X76="x","x",$W$2-'Indicator Date hidden'!X76)</f>
        <v>x</v>
      </c>
      <c r="X75" s="213">
        <f>IF('Indicator Date hidden'!Y76="x","x",$X$2-'Indicator Date hidden'!Y76)</f>
        <v>2</v>
      </c>
      <c r="Y75" s="213">
        <f>IF('Indicator Date hidden'!Z76="x","x",$Y$2-'Indicator Date hidden'!Z76)</f>
        <v>0</v>
      </c>
      <c r="Z75" s="213">
        <f>IF('Indicator Date hidden'!AA76="x","x",$Z$2-'Indicator Date hidden'!AA76)</f>
        <v>0</v>
      </c>
      <c r="AA75" s="213" t="str">
        <f>IF('Indicator Date hidden'!AB76="x","x",$AA$2-'Indicator Date hidden'!AB76)</f>
        <v>x</v>
      </c>
      <c r="AB75" s="213">
        <f>IF('Indicator Date hidden'!AC76="x","x",$AB$2-'Indicator Date hidden'!AC76)</f>
        <v>0</v>
      </c>
      <c r="AC75" s="213">
        <f>IF('Indicator Date hidden'!AD76="x","x",$AC$2-'Indicator Date hidden'!AD76)</f>
        <v>0</v>
      </c>
      <c r="AD75" s="213" t="str">
        <f>IF('Indicator Date hidden'!AE76="x","x",$AD$2-'Indicator Date hidden'!AE76)</f>
        <v>x</v>
      </c>
      <c r="AE75" s="213">
        <f>IF('Indicator Date hidden'!AF76="x","x",$AE$2-'Indicator Date hidden'!AF76)</f>
        <v>0</v>
      </c>
      <c r="AF75" s="213">
        <f>IF('Indicator Date hidden'!AG76="x","x",$AF$2-'Indicator Date hidden'!AG76)</f>
        <v>1</v>
      </c>
      <c r="AG75" s="213">
        <f>IF('Indicator Date hidden'!AH76="x","x",$AG$2-'Indicator Date hidden'!AH76)</f>
        <v>0</v>
      </c>
      <c r="AH75" s="213">
        <f>IF('Indicator Date hidden'!AI76="x","x",$AH$2-'Indicator Date hidden'!AI76)</f>
        <v>0</v>
      </c>
      <c r="AI75" s="213">
        <f>IF('Indicator Date hidden'!AJ76="x","x",$AI$2-'Indicator Date hidden'!AJ76)</f>
        <v>0</v>
      </c>
      <c r="AJ75" s="213" t="str">
        <f>IF('Indicator Date hidden'!AK76="x","x",$AJ$2-'Indicator Date hidden'!AK76)</f>
        <v>x</v>
      </c>
      <c r="AK75" s="213">
        <f>IF('Indicator Date hidden'!AL76="x","x",$AK$2-'Indicator Date hidden'!AL76)</f>
        <v>1</v>
      </c>
      <c r="AL75" s="213">
        <f>IF('Indicator Date hidden'!AM76="x","x",$AL$2-'Indicator Date hidden'!AM76)</f>
        <v>0</v>
      </c>
      <c r="AM75" s="213">
        <f>IF('Indicator Date hidden'!AN76="x","x",$AM$2-'Indicator Date hidden'!AN76)</f>
        <v>0</v>
      </c>
      <c r="AN75" s="213">
        <f>IF('Indicator Date hidden'!AO76="x","x",$AN$2-'Indicator Date hidden'!AO76)</f>
        <v>0</v>
      </c>
      <c r="AO75" s="213">
        <f>IF('Indicator Date hidden'!AP76="x","x",$AO$2-'Indicator Date hidden'!AP76)</f>
        <v>0</v>
      </c>
      <c r="AP75" s="213">
        <f>IF('Indicator Date hidden'!AQ76="x","x",$AP$2-'Indicator Date hidden'!AQ76)</f>
        <v>0</v>
      </c>
      <c r="AQ75" s="213">
        <f>IF('Indicator Date hidden'!AR76="x","x",$AQ$2-'Indicator Date hidden'!AR76)</f>
        <v>0</v>
      </c>
      <c r="AR75" s="213">
        <f>IF('Indicator Date hidden'!AS76="x","x",$AR$2-'Indicator Date hidden'!AS76)</f>
        <v>0</v>
      </c>
      <c r="AS75" s="213">
        <f>IF('Indicator Date hidden'!AT76="x","x",$AS$2-'Indicator Date hidden'!AT76)</f>
        <v>0</v>
      </c>
      <c r="AT75" s="213">
        <f>IF('Indicator Date hidden'!AU76="x","x",$AT$2-'Indicator Date hidden'!AU76)</f>
        <v>0</v>
      </c>
      <c r="AU75" s="213">
        <f>IF('Indicator Date hidden'!AV76="x","x",$AU$2-'Indicator Date hidden'!AV76)</f>
        <v>1</v>
      </c>
      <c r="AV75" s="213">
        <f>IF('Indicator Date hidden'!AW76="x","x",$AV$2-'Indicator Date hidden'!AW76)</f>
        <v>0</v>
      </c>
      <c r="AW75" s="213">
        <f>IF('Indicator Date hidden'!AX76="x","x",$AW$2-'Indicator Date hidden'!AX76)</f>
        <v>0</v>
      </c>
      <c r="AX75" s="213">
        <f>IF('Indicator Date hidden'!AY76="x","x",$AX$2-'Indicator Date hidden'!AY76)</f>
        <v>0</v>
      </c>
      <c r="AY75" s="213">
        <f>IF('Indicator Date hidden'!AZ76="x","x",$AY$2-'Indicator Date hidden'!AZ76)</f>
        <v>0</v>
      </c>
      <c r="AZ75" s="213">
        <f>IF('Indicator Date hidden'!BA76="x","x",$AZ$2-'Indicator Date hidden'!BA76)</f>
        <v>0</v>
      </c>
      <c r="BA75">
        <f t="shared" si="10"/>
        <v>5</v>
      </c>
      <c r="BB75" s="21">
        <f t="shared" si="11"/>
        <v>0.1111111111111111</v>
      </c>
      <c r="BC75">
        <f t="shared" si="12"/>
        <v>4</v>
      </c>
      <c r="BD75" s="21">
        <f t="shared" si="13"/>
        <v>0.37843080813169783</v>
      </c>
      <c r="BE75" s="283">
        <f t="shared" si="14"/>
        <v>0</v>
      </c>
    </row>
    <row r="76" spans="1:57" x14ac:dyDescent="0.25">
      <c r="A76" t="s">
        <v>7368</v>
      </c>
      <c r="B76" s="213">
        <f>IF('Indicator Date hidden'!C77="x","x",$B$2-'Indicator Date hidden'!C77)</f>
        <v>0</v>
      </c>
      <c r="C76" s="213">
        <f>IF('Indicator Date hidden'!D77="x","x",$C$2-'Indicator Date hidden'!D77)</f>
        <v>0</v>
      </c>
      <c r="D76" s="213">
        <f>IF('Indicator Date hidden'!E77="x","x",$D$2-'Indicator Date hidden'!E77)</f>
        <v>0</v>
      </c>
      <c r="E76" s="213">
        <f>IF('Indicator Date hidden'!F77="x","x",$E$2-'Indicator Date hidden'!F77)</f>
        <v>0</v>
      </c>
      <c r="F76" s="213">
        <f>IF('Indicator Date hidden'!G77="x","x",$F$2-'Indicator Date hidden'!G77)</f>
        <v>0</v>
      </c>
      <c r="G76" s="213">
        <f>IF('Indicator Date hidden'!H77="x","x",$G$2-'Indicator Date hidden'!H77)</f>
        <v>0</v>
      </c>
      <c r="H76" s="213">
        <f>IF('Indicator Date hidden'!I77="x","x",$H$2-'Indicator Date hidden'!I77)</f>
        <v>0</v>
      </c>
      <c r="I76" s="213">
        <f>IF('Indicator Date hidden'!J77="x","x",$I$2-'Indicator Date hidden'!J77)</f>
        <v>0</v>
      </c>
      <c r="J76" s="213">
        <f>IF('Indicator Date hidden'!K77="x","x",$J$2-'Indicator Date hidden'!K77)</f>
        <v>0</v>
      </c>
      <c r="K76" s="213">
        <f>IF('Indicator Date hidden'!L77="x","x",$K$2-'Indicator Date hidden'!L77)</f>
        <v>0</v>
      </c>
      <c r="L76" s="213">
        <f>IF('Indicator Date hidden'!M77="x","x",$L$2-'Indicator Date hidden'!M77)</f>
        <v>0</v>
      </c>
      <c r="M76" s="213">
        <f>IF('Indicator Date hidden'!N77="x","x",$M$2-'Indicator Date hidden'!N77)</f>
        <v>0</v>
      </c>
      <c r="N76" s="213">
        <f>IF('Indicator Date hidden'!O77="x","x",$N$2-'Indicator Date hidden'!O77)</f>
        <v>0</v>
      </c>
      <c r="O76" s="213">
        <f>IF('Indicator Date hidden'!P77="x","x",$O$2-'Indicator Date hidden'!P77)</f>
        <v>0</v>
      </c>
      <c r="P76" s="213">
        <f>IF('Indicator Date hidden'!Q77="x","x",$P$2-'Indicator Date hidden'!Q77)</f>
        <v>0</v>
      </c>
      <c r="Q76" s="213" t="str">
        <f>IF('Indicator Date hidden'!R77="x","x",$Q$2-'Indicator Date hidden'!R77)</f>
        <v>x</v>
      </c>
      <c r="R76" s="213">
        <f>IF('Indicator Date hidden'!S77="x","x",$R$2-'Indicator Date hidden'!S77)</f>
        <v>0</v>
      </c>
      <c r="S76" s="213">
        <f>IF('Indicator Date hidden'!T77="x","x",$S$2-'Indicator Date hidden'!T77)</f>
        <v>0</v>
      </c>
      <c r="T76" s="213">
        <f>IF('Indicator Date hidden'!U77="x","x",$T$2-'Indicator Date hidden'!U77)</f>
        <v>0</v>
      </c>
      <c r="U76" s="213" t="str">
        <f>IF('Indicator Date hidden'!V77="x","x",$U$2-'Indicator Date hidden'!V77)</f>
        <v>x</v>
      </c>
      <c r="V76" s="213">
        <f>IF('Indicator Date hidden'!W77="x","x",$V$2-'Indicator Date hidden'!W77)</f>
        <v>0</v>
      </c>
      <c r="W76" s="213" t="str">
        <f>IF('Indicator Date hidden'!X77="x","x",$W$2-'Indicator Date hidden'!X77)</f>
        <v>x</v>
      </c>
      <c r="X76" s="213">
        <f>IF('Indicator Date hidden'!Y77="x","x",$X$2-'Indicator Date hidden'!Y77)</f>
        <v>2</v>
      </c>
      <c r="Y76" s="213">
        <f>IF('Indicator Date hidden'!Z77="x","x",$Y$2-'Indicator Date hidden'!Z77)</f>
        <v>0</v>
      </c>
      <c r="Z76" s="213">
        <f>IF('Indicator Date hidden'!AA77="x","x",$Z$2-'Indicator Date hidden'!AA77)</f>
        <v>0</v>
      </c>
      <c r="AA76" s="213" t="str">
        <f>IF('Indicator Date hidden'!AB77="x","x",$AA$2-'Indicator Date hidden'!AB77)</f>
        <v>x</v>
      </c>
      <c r="AB76" s="213">
        <f>IF('Indicator Date hidden'!AC77="x","x",$AB$2-'Indicator Date hidden'!AC77)</f>
        <v>0</v>
      </c>
      <c r="AC76" s="213">
        <f>IF('Indicator Date hidden'!AD77="x","x",$AC$2-'Indicator Date hidden'!AD77)</f>
        <v>0</v>
      </c>
      <c r="AD76" s="213" t="str">
        <f>IF('Indicator Date hidden'!AE77="x","x",$AD$2-'Indicator Date hidden'!AE77)</f>
        <v>x</v>
      </c>
      <c r="AE76" s="213">
        <f>IF('Indicator Date hidden'!AF77="x","x",$AE$2-'Indicator Date hidden'!AF77)</f>
        <v>0</v>
      </c>
      <c r="AF76" s="213">
        <f>IF('Indicator Date hidden'!AG77="x","x",$AF$2-'Indicator Date hidden'!AG77)</f>
        <v>1</v>
      </c>
      <c r="AG76" s="213">
        <f>IF('Indicator Date hidden'!AH77="x","x",$AG$2-'Indicator Date hidden'!AH77)</f>
        <v>0</v>
      </c>
      <c r="AH76" s="213">
        <f>IF('Indicator Date hidden'!AI77="x","x",$AH$2-'Indicator Date hidden'!AI77)</f>
        <v>0</v>
      </c>
      <c r="AI76" s="213">
        <f>IF('Indicator Date hidden'!AJ77="x","x",$AI$2-'Indicator Date hidden'!AJ77)</f>
        <v>0</v>
      </c>
      <c r="AJ76" s="213" t="str">
        <f>IF('Indicator Date hidden'!AK77="x","x",$AJ$2-'Indicator Date hidden'!AK77)</f>
        <v>x</v>
      </c>
      <c r="AK76" s="213">
        <f>IF('Indicator Date hidden'!AL77="x","x",$AK$2-'Indicator Date hidden'!AL77)</f>
        <v>1</v>
      </c>
      <c r="AL76" s="213">
        <f>IF('Indicator Date hidden'!AM77="x","x",$AL$2-'Indicator Date hidden'!AM77)</f>
        <v>0</v>
      </c>
      <c r="AM76" s="213">
        <f>IF('Indicator Date hidden'!AN77="x","x",$AM$2-'Indicator Date hidden'!AN77)</f>
        <v>0</v>
      </c>
      <c r="AN76" s="213">
        <f>IF('Indicator Date hidden'!AO77="x","x",$AN$2-'Indicator Date hidden'!AO77)</f>
        <v>0</v>
      </c>
      <c r="AO76" s="213">
        <f>IF('Indicator Date hidden'!AP77="x","x",$AO$2-'Indicator Date hidden'!AP77)</f>
        <v>0</v>
      </c>
      <c r="AP76" s="213">
        <f>IF('Indicator Date hidden'!AQ77="x","x",$AP$2-'Indicator Date hidden'!AQ77)</f>
        <v>0</v>
      </c>
      <c r="AQ76" s="213" t="str">
        <f>IF('Indicator Date hidden'!AR77="x","x",$AQ$2-'Indicator Date hidden'!AR77)</f>
        <v>x</v>
      </c>
      <c r="AR76" s="213">
        <f>IF('Indicator Date hidden'!AS77="x","x",$AR$2-'Indicator Date hidden'!AS77)</f>
        <v>0</v>
      </c>
      <c r="AS76" s="213">
        <f>IF('Indicator Date hidden'!AT77="x","x",$AS$2-'Indicator Date hidden'!AT77)</f>
        <v>0</v>
      </c>
      <c r="AT76" s="213">
        <f>IF('Indicator Date hidden'!AU77="x","x",$AT$2-'Indicator Date hidden'!AU77)</f>
        <v>0</v>
      </c>
      <c r="AU76" s="213" t="str">
        <f>IF('Indicator Date hidden'!AV77="x","x",$AU$2-'Indicator Date hidden'!AV77)</f>
        <v>x</v>
      </c>
      <c r="AV76" s="213">
        <f>IF('Indicator Date hidden'!AW77="x","x",$AV$2-'Indicator Date hidden'!AW77)</f>
        <v>0</v>
      </c>
      <c r="AW76" s="213">
        <f>IF('Indicator Date hidden'!AX77="x","x",$AW$2-'Indicator Date hidden'!AX77)</f>
        <v>0</v>
      </c>
      <c r="AX76" s="213">
        <f>IF('Indicator Date hidden'!AY77="x","x",$AX$2-'Indicator Date hidden'!AY77)</f>
        <v>0</v>
      </c>
      <c r="AY76" s="213">
        <f>IF('Indicator Date hidden'!AZ77="x","x",$AY$2-'Indicator Date hidden'!AZ77)</f>
        <v>0</v>
      </c>
      <c r="AZ76" s="213">
        <f>IF('Indicator Date hidden'!BA77="x","x",$AZ$2-'Indicator Date hidden'!BA77)</f>
        <v>0</v>
      </c>
      <c r="BA76">
        <f t="shared" si="10"/>
        <v>4</v>
      </c>
      <c r="BB76" s="21">
        <f t="shared" si="11"/>
        <v>9.3023255813953487E-2</v>
      </c>
      <c r="BC76">
        <f t="shared" si="12"/>
        <v>3</v>
      </c>
      <c r="BD76" s="21">
        <f t="shared" si="13"/>
        <v>0.36177556246753595</v>
      </c>
      <c r="BE76" s="283">
        <f t="shared" si="14"/>
        <v>0</v>
      </c>
    </row>
    <row r="77" spans="1:57" x14ac:dyDescent="0.25">
      <c r="A77" t="s">
        <v>7362</v>
      </c>
      <c r="B77" s="213">
        <f>IF('Indicator Date hidden'!C78="x","x",$B$2-'Indicator Date hidden'!C78)</f>
        <v>0</v>
      </c>
      <c r="C77" s="213">
        <f>IF('Indicator Date hidden'!D78="x","x",$C$2-'Indicator Date hidden'!D78)</f>
        <v>0</v>
      </c>
      <c r="D77" s="213">
        <f>IF('Indicator Date hidden'!E78="x","x",$D$2-'Indicator Date hidden'!E78)</f>
        <v>0</v>
      </c>
      <c r="E77" s="213">
        <f>IF('Indicator Date hidden'!F78="x","x",$E$2-'Indicator Date hidden'!F78)</f>
        <v>0</v>
      </c>
      <c r="F77" s="213">
        <f>IF('Indicator Date hidden'!G78="x","x",$F$2-'Indicator Date hidden'!G78)</f>
        <v>0</v>
      </c>
      <c r="G77" s="213">
        <f>IF('Indicator Date hidden'!H78="x","x",$G$2-'Indicator Date hidden'!H78)</f>
        <v>0</v>
      </c>
      <c r="H77" s="213">
        <f>IF('Indicator Date hidden'!I78="x","x",$H$2-'Indicator Date hidden'!I78)</f>
        <v>0</v>
      </c>
      <c r="I77" s="213">
        <f>IF('Indicator Date hidden'!J78="x","x",$I$2-'Indicator Date hidden'!J78)</f>
        <v>0</v>
      </c>
      <c r="J77" s="213">
        <f>IF('Indicator Date hidden'!K78="x","x",$J$2-'Indicator Date hidden'!K78)</f>
        <v>0</v>
      </c>
      <c r="K77" s="213">
        <f>IF('Indicator Date hidden'!L78="x","x",$K$2-'Indicator Date hidden'!L78)</f>
        <v>0</v>
      </c>
      <c r="L77" s="213">
        <f>IF('Indicator Date hidden'!M78="x","x",$L$2-'Indicator Date hidden'!M78)</f>
        <v>0</v>
      </c>
      <c r="M77" s="213">
        <f>IF('Indicator Date hidden'!N78="x","x",$M$2-'Indicator Date hidden'!N78)</f>
        <v>0</v>
      </c>
      <c r="N77" s="213">
        <f>IF('Indicator Date hidden'!O78="x","x",$N$2-'Indicator Date hidden'!O78)</f>
        <v>0</v>
      </c>
      <c r="O77" s="213">
        <f>IF('Indicator Date hidden'!P78="x","x",$O$2-'Indicator Date hidden'!P78)</f>
        <v>0</v>
      </c>
      <c r="P77" s="213">
        <f>IF('Indicator Date hidden'!Q78="x","x",$P$2-'Indicator Date hidden'!Q78)</f>
        <v>0</v>
      </c>
      <c r="Q77" s="213">
        <f>IF('Indicator Date hidden'!R78="x","x",$Q$2-'Indicator Date hidden'!R78)</f>
        <v>8</v>
      </c>
      <c r="R77" s="213">
        <f>IF('Indicator Date hidden'!S78="x","x",$R$2-'Indicator Date hidden'!S78)</f>
        <v>0</v>
      </c>
      <c r="S77" s="213">
        <f>IF('Indicator Date hidden'!T78="x","x",$S$2-'Indicator Date hidden'!T78)</f>
        <v>0</v>
      </c>
      <c r="T77" s="213">
        <f>IF('Indicator Date hidden'!U78="x","x",$T$2-'Indicator Date hidden'!U78)</f>
        <v>0</v>
      </c>
      <c r="U77" s="213">
        <f>IF('Indicator Date hidden'!V78="x","x",$U$2-'Indicator Date hidden'!V78)</f>
        <v>0</v>
      </c>
      <c r="V77" s="213">
        <f>IF('Indicator Date hidden'!W78="x","x",$V$2-'Indicator Date hidden'!W78)</f>
        <v>0</v>
      </c>
      <c r="W77" s="213">
        <f>IF('Indicator Date hidden'!X78="x","x",$W$2-'Indicator Date hidden'!X78)</f>
        <v>8</v>
      </c>
      <c r="X77" s="213">
        <f>IF('Indicator Date hidden'!Y78="x","x",$X$2-'Indicator Date hidden'!Y78)</f>
        <v>2</v>
      </c>
      <c r="Y77" s="213">
        <f>IF('Indicator Date hidden'!Z78="x","x",$Y$2-'Indicator Date hidden'!Z78)</f>
        <v>0</v>
      </c>
      <c r="Z77" s="213">
        <f>IF('Indicator Date hidden'!AA78="x","x",$Z$2-'Indicator Date hidden'!AA78)</f>
        <v>0</v>
      </c>
      <c r="AA77" s="213">
        <f>IF('Indicator Date hidden'!AB78="x","x",$AA$2-'Indicator Date hidden'!AB78)</f>
        <v>1</v>
      </c>
      <c r="AB77" s="213">
        <f>IF('Indicator Date hidden'!AC78="x","x",$AB$2-'Indicator Date hidden'!AC78)</f>
        <v>0</v>
      </c>
      <c r="AC77" s="213">
        <f>IF('Indicator Date hidden'!AD78="x","x",$AC$2-'Indicator Date hidden'!AD78)</f>
        <v>0</v>
      </c>
      <c r="AD77" s="213">
        <f>IF('Indicator Date hidden'!AE78="x","x",$AD$2-'Indicator Date hidden'!AE78)</f>
        <v>0</v>
      </c>
      <c r="AE77" s="213">
        <f>IF('Indicator Date hidden'!AF78="x","x",$AE$2-'Indicator Date hidden'!AF78)</f>
        <v>0</v>
      </c>
      <c r="AF77" s="213">
        <f>IF('Indicator Date hidden'!AG78="x","x",$AF$2-'Indicator Date hidden'!AG78)</f>
        <v>2</v>
      </c>
      <c r="AG77" s="213">
        <f>IF('Indicator Date hidden'!AH78="x","x",$AG$2-'Indicator Date hidden'!AH78)</f>
        <v>0</v>
      </c>
      <c r="AH77" s="213">
        <f>IF('Indicator Date hidden'!AI78="x","x",$AH$2-'Indicator Date hidden'!AI78)</f>
        <v>0</v>
      </c>
      <c r="AI77" s="213">
        <f>IF('Indicator Date hidden'!AJ78="x","x",$AI$2-'Indicator Date hidden'!AJ78)</f>
        <v>0</v>
      </c>
      <c r="AJ77" s="213">
        <f>IF('Indicator Date hidden'!AK78="x","x",$AJ$2-'Indicator Date hidden'!AK78)</f>
        <v>1</v>
      </c>
      <c r="AK77" s="213">
        <f>IF('Indicator Date hidden'!AL78="x","x",$AK$2-'Indicator Date hidden'!AL78)</f>
        <v>1</v>
      </c>
      <c r="AL77" s="213">
        <f>IF('Indicator Date hidden'!AM78="x","x",$AL$2-'Indicator Date hidden'!AM78)</f>
        <v>0</v>
      </c>
      <c r="AM77" s="213">
        <f>IF('Indicator Date hidden'!AN78="x","x",$AM$2-'Indicator Date hidden'!AN78)</f>
        <v>0</v>
      </c>
      <c r="AN77" s="213">
        <f>IF('Indicator Date hidden'!AO78="x","x",$AN$2-'Indicator Date hidden'!AO78)</f>
        <v>0</v>
      </c>
      <c r="AO77" s="213">
        <f>IF('Indicator Date hidden'!AP78="x","x",$AO$2-'Indicator Date hidden'!AP78)</f>
        <v>0</v>
      </c>
      <c r="AP77" s="213">
        <f>IF('Indicator Date hidden'!AQ78="x","x",$AP$2-'Indicator Date hidden'!AQ78)</f>
        <v>0</v>
      </c>
      <c r="AQ77" s="213">
        <f>IF('Indicator Date hidden'!AR78="x","x",$AQ$2-'Indicator Date hidden'!AR78)</f>
        <v>0</v>
      </c>
      <c r="AR77" s="213">
        <f>IF('Indicator Date hidden'!AS78="x","x",$AR$2-'Indicator Date hidden'!AS78)</f>
        <v>0</v>
      </c>
      <c r="AS77" s="213">
        <f>IF('Indicator Date hidden'!AT78="x","x",$AS$2-'Indicator Date hidden'!AT78)</f>
        <v>0</v>
      </c>
      <c r="AT77" s="213">
        <f>IF('Indicator Date hidden'!AU78="x","x",$AT$2-'Indicator Date hidden'!AU78)</f>
        <v>0</v>
      </c>
      <c r="AU77" s="213">
        <f>IF('Indicator Date hidden'!AV78="x","x",$AU$2-'Indicator Date hidden'!AV78)</f>
        <v>3</v>
      </c>
      <c r="AV77" s="213">
        <f>IF('Indicator Date hidden'!AW78="x","x",$AV$2-'Indicator Date hidden'!AW78)</f>
        <v>0</v>
      </c>
      <c r="AW77" s="213">
        <f>IF('Indicator Date hidden'!AX78="x","x",$AW$2-'Indicator Date hidden'!AX78)</f>
        <v>0</v>
      </c>
      <c r="AX77" s="213">
        <f>IF('Indicator Date hidden'!AY78="x","x",$AX$2-'Indicator Date hidden'!AY78)</f>
        <v>0</v>
      </c>
      <c r="AY77" s="213">
        <f>IF('Indicator Date hidden'!AZ78="x","x",$AY$2-'Indicator Date hidden'!AZ78)</f>
        <v>0</v>
      </c>
      <c r="AZ77" s="213">
        <f>IF('Indicator Date hidden'!BA78="x","x",$AZ$2-'Indicator Date hidden'!BA78)</f>
        <v>0</v>
      </c>
      <c r="BA77">
        <f t="shared" si="10"/>
        <v>26</v>
      </c>
      <c r="BB77" s="21">
        <f t="shared" si="11"/>
        <v>0.50980392156862742</v>
      </c>
      <c r="BC77">
        <f t="shared" si="12"/>
        <v>8</v>
      </c>
      <c r="BD77" s="21">
        <f t="shared" si="13"/>
        <v>1.6254417079264867</v>
      </c>
      <c r="BE77" s="283">
        <f t="shared" si="14"/>
        <v>0</v>
      </c>
    </row>
    <row r="78" spans="1:57" x14ac:dyDescent="0.25">
      <c r="A78" t="s">
        <v>7361</v>
      </c>
      <c r="B78" s="213">
        <f>IF('Indicator Date hidden'!C79="x","x",$B$2-'Indicator Date hidden'!C79)</f>
        <v>0</v>
      </c>
      <c r="C78" s="213">
        <f>IF('Indicator Date hidden'!D79="x","x",$C$2-'Indicator Date hidden'!D79)</f>
        <v>0</v>
      </c>
      <c r="D78" s="213">
        <f>IF('Indicator Date hidden'!E79="x","x",$D$2-'Indicator Date hidden'!E79)</f>
        <v>0</v>
      </c>
      <c r="E78" s="213">
        <f>IF('Indicator Date hidden'!F79="x","x",$E$2-'Indicator Date hidden'!F79)</f>
        <v>0</v>
      </c>
      <c r="F78" s="213">
        <f>IF('Indicator Date hidden'!G79="x","x",$F$2-'Indicator Date hidden'!G79)</f>
        <v>0</v>
      </c>
      <c r="G78" s="213">
        <f>IF('Indicator Date hidden'!H79="x","x",$G$2-'Indicator Date hidden'!H79)</f>
        <v>0</v>
      </c>
      <c r="H78" s="213">
        <f>IF('Indicator Date hidden'!I79="x","x",$H$2-'Indicator Date hidden'!I79)</f>
        <v>0</v>
      </c>
      <c r="I78" s="213">
        <f>IF('Indicator Date hidden'!J79="x","x",$I$2-'Indicator Date hidden'!J79)</f>
        <v>0</v>
      </c>
      <c r="J78" s="213">
        <f>IF('Indicator Date hidden'!K79="x","x",$J$2-'Indicator Date hidden'!K79)</f>
        <v>0</v>
      </c>
      <c r="K78" s="213">
        <f>IF('Indicator Date hidden'!L79="x","x",$K$2-'Indicator Date hidden'!L79)</f>
        <v>0</v>
      </c>
      <c r="L78" s="213">
        <f>IF('Indicator Date hidden'!M79="x","x",$L$2-'Indicator Date hidden'!M79)</f>
        <v>0</v>
      </c>
      <c r="M78" s="213">
        <f>IF('Indicator Date hidden'!N79="x","x",$M$2-'Indicator Date hidden'!N79)</f>
        <v>0</v>
      </c>
      <c r="N78" s="213">
        <f>IF('Indicator Date hidden'!O79="x","x",$N$2-'Indicator Date hidden'!O79)</f>
        <v>0</v>
      </c>
      <c r="O78" s="213">
        <f>IF('Indicator Date hidden'!P79="x","x",$O$2-'Indicator Date hidden'!P79)</f>
        <v>0</v>
      </c>
      <c r="P78" s="213">
        <f>IF('Indicator Date hidden'!Q79="x","x",$P$2-'Indicator Date hidden'!Q79)</f>
        <v>0</v>
      </c>
      <c r="Q78" s="213">
        <f>IF('Indicator Date hidden'!R79="x","x",$Q$2-'Indicator Date hidden'!R79)</f>
        <v>2</v>
      </c>
      <c r="R78" s="213">
        <f>IF('Indicator Date hidden'!S79="x","x",$R$2-'Indicator Date hidden'!S79)</f>
        <v>0</v>
      </c>
      <c r="S78" s="213">
        <f>IF('Indicator Date hidden'!T79="x","x",$S$2-'Indicator Date hidden'!T79)</f>
        <v>0</v>
      </c>
      <c r="T78" s="213">
        <f>IF('Indicator Date hidden'!U79="x","x",$T$2-'Indicator Date hidden'!U79)</f>
        <v>0</v>
      </c>
      <c r="U78" s="213">
        <f>IF('Indicator Date hidden'!V79="x","x",$U$2-'Indicator Date hidden'!V79)</f>
        <v>0</v>
      </c>
      <c r="V78" s="213">
        <f>IF('Indicator Date hidden'!W79="x","x",$V$2-'Indicator Date hidden'!W79)</f>
        <v>0</v>
      </c>
      <c r="W78" s="213">
        <f>IF('Indicator Date hidden'!X79="x","x",$W$2-'Indicator Date hidden'!X79)</f>
        <v>1</v>
      </c>
      <c r="X78" s="213">
        <f>IF('Indicator Date hidden'!Y79="x","x",$X$2-'Indicator Date hidden'!Y79)</f>
        <v>2</v>
      </c>
      <c r="Y78" s="213">
        <f>IF('Indicator Date hidden'!Z79="x","x",$Y$2-'Indicator Date hidden'!Z79)</f>
        <v>0</v>
      </c>
      <c r="Z78" s="213">
        <f>IF('Indicator Date hidden'!AA79="x","x",$Z$2-'Indicator Date hidden'!AA79)</f>
        <v>0</v>
      </c>
      <c r="AA78" s="213">
        <f>IF('Indicator Date hidden'!AB79="x","x",$AA$2-'Indicator Date hidden'!AB79)</f>
        <v>0</v>
      </c>
      <c r="AB78" s="213">
        <f>IF('Indicator Date hidden'!AC79="x","x",$AB$2-'Indicator Date hidden'!AC79)</f>
        <v>0</v>
      </c>
      <c r="AC78" s="213">
        <f>IF('Indicator Date hidden'!AD79="x","x",$AC$2-'Indicator Date hidden'!AD79)</f>
        <v>0</v>
      </c>
      <c r="AD78" s="213">
        <f>IF('Indicator Date hidden'!AE79="x","x",$AD$2-'Indicator Date hidden'!AE79)</f>
        <v>0</v>
      </c>
      <c r="AE78" s="213">
        <f>IF('Indicator Date hidden'!AF79="x","x",$AE$2-'Indicator Date hidden'!AF79)</f>
        <v>0</v>
      </c>
      <c r="AF78" s="213">
        <f>IF('Indicator Date hidden'!AG79="x","x",$AF$2-'Indicator Date hidden'!AG79)</f>
        <v>2</v>
      </c>
      <c r="AG78" s="213">
        <f>IF('Indicator Date hidden'!AH79="x","x",$AG$2-'Indicator Date hidden'!AH79)</f>
        <v>0</v>
      </c>
      <c r="AH78" s="213">
        <f>IF('Indicator Date hidden'!AI79="x","x",$AH$2-'Indicator Date hidden'!AI79)</f>
        <v>0</v>
      </c>
      <c r="AI78" s="213">
        <f>IF('Indicator Date hidden'!AJ79="x","x",$AI$2-'Indicator Date hidden'!AJ79)</f>
        <v>0</v>
      </c>
      <c r="AJ78" s="213">
        <f>IF('Indicator Date hidden'!AK79="x","x",$AJ$2-'Indicator Date hidden'!AK79)</f>
        <v>1</v>
      </c>
      <c r="AK78" s="213">
        <f>IF('Indicator Date hidden'!AL79="x","x",$AK$2-'Indicator Date hidden'!AL79)</f>
        <v>1</v>
      </c>
      <c r="AL78" s="213">
        <f>IF('Indicator Date hidden'!AM79="x","x",$AL$2-'Indicator Date hidden'!AM79)</f>
        <v>0</v>
      </c>
      <c r="AM78" s="213">
        <f>IF('Indicator Date hidden'!AN79="x","x",$AM$2-'Indicator Date hidden'!AN79)</f>
        <v>0</v>
      </c>
      <c r="AN78" s="213">
        <f>IF('Indicator Date hidden'!AO79="x","x",$AN$2-'Indicator Date hidden'!AO79)</f>
        <v>0</v>
      </c>
      <c r="AO78" s="213">
        <f>IF('Indicator Date hidden'!AP79="x","x",$AO$2-'Indicator Date hidden'!AP79)</f>
        <v>0</v>
      </c>
      <c r="AP78" s="213">
        <f>IF('Indicator Date hidden'!AQ79="x","x",$AP$2-'Indicator Date hidden'!AQ79)</f>
        <v>0</v>
      </c>
      <c r="AQ78" s="213">
        <f>IF('Indicator Date hidden'!AR79="x","x",$AQ$2-'Indicator Date hidden'!AR79)</f>
        <v>0</v>
      </c>
      <c r="AR78" s="213">
        <f>IF('Indicator Date hidden'!AS79="x","x",$AR$2-'Indicator Date hidden'!AS79)</f>
        <v>0</v>
      </c>
      <c r="AS78" s="213">
        <f>IF('Indicator Date hidden'!AT79="x","x",$AS$2-'Indicator Date hidden'!AT79)</f>
        <v>0</v>
      </c>
      <c r="AT78" s="213">
        <f>IF('Indicator Date hidden'!AU79="x","x",$AT$2-'Indicator Date hidden'!AU79)</f>
        <v>0</v>
      </c>
      <c r="AU78" s="213">
        <f>IF('Indicator Date hidden'!AV79="x","x",$AU$2-'Indicator Date hidden'!AV79)</f>
        <v>3</v>
      </c>
      <c r="AV78" s="213">
        <f>IF('Indicator Date hidden'!AW79="x","x",$AV$2-'Indicator Date hidden'!AW79)</f>
        <v>0</v>
      </c>
      <c r="AW78" s="213">
        <f>IF('Indicator Date hidden'!AX79="x","x",$AW$2-'Indicator Date hidden'!AX79)</f>
        <v>0</v>
      </c>
      <c r="AX78" s="213">
        <f>IF('Indicator Date hidden'!AY79="x","x",$AX$2-'Indicator Date hidden'!AY79)</f>
        <v>0</v>
      </c>
      <c r="AY78" s="213">
        <f>IF('Indicator Date hidden'!AZ79="x","x",$AY$2-'Indicator Date hidden'!AZ79)</f>
        <v>0</v>
      </c>
      <c r="AZ78" s="213">
        <f>IF('Indicator Date hidden'!BA79="x","x",$AZ$2-'Indicator Date hidden'!BA79)</f>
        <v>0</v>
      </c>
      <c r="BA78">
        <f t="shared" si="10"/>
        <v>12</v>
      </c>
      <c r="BB78" s="21">
        <f t="shared" si="11"/>
        <v>0.23529411764705882</v>
      </c>
      <c r="BC78">
        <f t="shared" si="12"/>
        <v>7</v>
      </c>
      <c r="BD78" s="21">
        <f t="shared" si="13"/>
        <v>0.64437947941784246</v>
      </c>
      <c r="BE78" s="283">
        <f t="shared" si="14"/>
        <v>0</v>
      </c>
    </row>
    <row r="79" spans="1:57" x14ac:dyDescent="0.25">
      <c r="A79" t="s">
        <v>7365</v>
      </c>
      <c r="B79" s="213">
        <f>IF('Indicator Date hidden'!C80="x","x",$B$2-'Indicator Date hidden'!C80)</f>
        <v>0</v>
      </c>
      <c r="C79" s="213">
        <f>IF('Indicator Date hidden'!D80="x","x",$C$2-'Indicator Date hidden'!D80)</f>
        <v>0</v>
      </c>
      <c r="D79" s="213">
        <f>IF('Indicator Date hidden'!E80="x","x",$D$2-'Indicator Date hidden'!E80)</f>
        <v>0</v>
      </c>
      <c r="E79" s="213">
        <f>IF('Indicator Date hidden'!F80="x","x",$E$2-'Indicator Date hidden'!F80)</f>
        <v>0</v>
      </c>
      <c r="F79" s="213">
        <f>IF('Indicator Date hidden'!G80="x","x",$F$2-'Indicator Date hidden'!G80)</f>
        <v>0</v>
      </c>
      <c r="G79" s="213">
        <f>IF('Indicator Date hidden'!H80="x","x",$G$2-'Indicator Date hidden'!H80)</f>
        <v>0</v>
      </c>
      <c r="H79" s="213">
        <f>IF('Indicator Date hidden'!I80="x","x",$H$2-'Indicator Date hidden'!I80)</f>
        <v>0</v>
      </c>
      <c r="I79" s="213">
        <f>IF('Indicator Date hidden'!J80="x","x",$I$2-'Indicator Date hidden'!J80)</f>
        <v>0</v>
      </c>
      <c r="J79" s="213">
        <f>IF('Indicator Date hidden'!K80="x","x",$J$2-'Indicator Date hidden'!K80)</f>
        <v>0</v>
      </c>
      <c r="K79" s="213">
        <f>IF('Indicator Date hidden'!L80="x","x",$K$2-'Indicator Date hidden'!L80)</f>
        <v>0</v>
      </c>
      <c r="L79" s="213">
        <f>IF('Indicator Date hidden'!M80="x","x",$L$2-'Indicator Date hidden'!M80)</f>
        <v>0</v>
      </c>
      <c r="M79" s="213">
        <f>IF('Indicator Date hidden'!N80="x","x",$M$2-'Indicator Date hidden'!N80)</f>
        <v>0</v>
      </c>
      <c r="N79" s="213">
        <f>IF('Indicator Date hidden'!O80="x","x",$N$2-'Indicator Date hidden'!O80)</f>
        <v>0</v>
      </c>
      <c r="O79" s="213">
        <f>IF('Indicator Date hidden'!P80="x","x",$O$2-'Indicator Date hidden'!P80)</f>
        <v>0</v>
      </c>
      <c r="P79" s="213">
        <f>IF('Indicator Date hidden'!Q80="x","x",$P$2-'Indicator Date hidden'!Q80)</f>
        <v>0</v>
      </c>
      <c r="Q79" s="213" t="str">
        <f>IF('Indicator Date hidden'!R80="x","x",$Q$2-'Indicator Date hidden'!R80)</f>
        <v>x</v>
      </c>
      <c r="R79" s="213">
        <f>IF('Indicator Date hidden'!S80="x","x",$R$2-'Indicator Date hidden'!S80)</f>
        <v>0</v>
      </c>
      <c r="S79" s="213">
        <f>IF('Indicator Date hidden'!T80="x","x",$S$2-'Indicator Date hidden'!T80)</f>
        <v>0</v>
      </c>
      <c r="T79" s="213">
        <f>IF('Indicator Date hidden'!U80="x","x",$T$2-'Indicator Date hidden'!U80)</f>
        <v>0</v>
      </c>
      <c r="U79" s="213">
        <f>IF('Indicator Date hidden'!V80="x","x",$U$2-'Indicator Date hidden'!V80)</f>
        <v>0</v>
      </c>
      <c r="V79" s="213">
        <f>IF('Indicator Date hidden'!W80="x","x",$V$2-'Indicator Date hidden'!W80)</f>
        <v>0</v>
      </c>
      <c r="W79" s="213">
        <f>IF('Indicator Date hidden'!X80="x","x",$W$2-'Indicator Date hidden'!X80)</f>
        <v>10</v>
      </c>
      <c r="X79" s="213">
        <f>IF('Indicator Date hidden'!Y80="x","x",$X$2-'Indicator Date hidden'!Y80)</f>
        <v>4</v>
      </c>
      <c r="Y79" s="213">
        <f>IF('Indicator Date hidden'!Z80="x","x",$Y$2-'Indicator Date hidden'!Z80)</f>
        <v>0</v>
      </c>
      <c r="Z79" s="213">
        <f>IF('Indicator Date hidden'!AA80="x","x",$Z$2-'Indicator Date hidden'!AA80)</f>
        <v>0</v>
      </c>
      <c r="AA79" s="213">
        <f>IF('Indicator Date hidden'!AB80="x","x",$AA$2-'Indicator Date hidden'!AB80)</f>
        <v>0</v>
      </c>
      <c r="AB79" s="213">
        <f>IF('Indicator Date hidden'!AC80="x","x",$AB$2-'Indicator Date hidden'!AC80)</f>
        <v>0</v>
      </c>
      <c r="AC79" s="213">
        <f>IF('Indicator Date hidden'!AD80="x","x",$AC$2-'Indicator Date hidden'!AD80)</f>
        <v>0</v>
      </c>
      <c r="AD79" s="213">
        <f>IF('Indicator Date hidden'!AE80="x","x",$AD$2-'Indicator Date hidden'!AE80)</f>
        <v>0</v>
      </c>
      <c r="AE79" s="213">
        <f>IF('Indicator Date hidden'!AF80="x","x",$AE$2-'Indicator Date hidden'!AF80)</f>
        <v>0</v>
      </c>
      <c r="AF79" s="213">
        <f>IF('Indicator Date hidden'!AG80="x","x",$AF$2-'Indicator Date hidden'!AG80)</f>
        <v>0</v>
      </c>
      <c r="AG79" s="213">
        <f>IF('Indicator Date hidden'!AH80="x","x",$AG$2-'Indicator Date hidden'!AH80)</f>
        <v>0</v>
      </c>
      <c r="AH79" s="213">
        <f>IF('Indicator Date hidden'!AI80="x","x",$AH$2-'Indicator Date hidden'!AI80)</f>
        <v>0</v>
      </c>
      <c r="AI79" s="213">
        <f>IF('Indicator Date hidden'!AJ80="x","x",$AI$2-'Indicator Date hidden'!AJ80)</f>
        <v>0</v>
      </c>
      <c r="AJ79" s="213" t="str">
        <f>IF('Indicator Date hidden'!AK80="x","x",$AJ$2-'Indicator Date hidden'!AK80)</f>
        <v>x</v>
      </c>
      <c r="AK79" s="213">
        <f>IF('Indicator Date hidden'!AL80="x","x",$AK$2-'Indicator Date hidden'!AL80)</f>
        <v>1</v>
      </c>
      <c r="AL79" s="213">
        <f>IF('Indicator Date hidden'!AM80="x","x",$AL$2-'Indicator Date hidden'!AM80)</f>
        <v>0</v>
      </c>
      <c r="AM79" s="213">
        <f>IF('Indicator Date hidden'!AN80="x","x",$AM$2-'Indicator Date hidden'!AN80)</f>
        <v>0</v>
      </c>
      <c r="AN79" s="213">
        <f>IF('Indicator Date hidden'!AO80="x","x",$AN$2-'Indicator Date hidden'!AO80)</f>
        <v>0</v>
      </c>
      <c r="AO79" s="213">
        <f>IF('Indicator Date hidden'!AP80="x","x",$AO$2-'Indicator Date hidden'!AP80)</f>
        <v>0</v>
      </c>
      <c r="AP79" s="213">
        <f>IF('Indicator Date hidden'!AQ80="x","x",$AP$2-'Indicator Date hidden'!AQ80)</f>
        <v>0</v>
      </c>
      <c r="AQ79" s="213">
        <f>IF('Indicator Date hidden'!AR80="x","x",$AQ$2-'Indicator Date hidden'!AR80)</f>
        <v>4</v>
      </c>
      <c r="AR79" s="213">
        <f>IF('Indicator Date hidden'!AS80="x","x",$AR$2-'Indicator Date hidden'!AS80)</f>
        <v>0</v>
      </c>
      <c r="AS79" s="213">
        <f>IF('Indicator Date hidden'!AT80="x","x",$AS$2-'Indicator Date hidden'!AT80)</f>
        <v>0</v>
      </c>
      <c r="AT79" s="213">
        <f>IF('Indicator Date hidden'!AU80="x","x",$AT$2-'Indicator Date hidden'!AU80)</f>
        <v>0</v>
      </c>
      <c r="AU79" s="213">
        <f>IF('Indicator Date hidden'!AV80="x","x",$AU$2-'Indicator Date hidden'!AV80)</f>
        <v>2</v>
      </c>
      <c r="AV79" s="213">
        <f>IF('Indicator Date hidden'!AW80="x","x",$AV$2-'Indicator Date hidden'!AW80)</f>
        <v>0</v>
      </c>
      <c r="AW79" s="213">
        <f>IF('Indicator Date hidden'!AX80="x","x",$AW$2-'Indicator Date hidden'!AX80)</f>
        <v>0</v>
      </c>
      <c r="AX79" s="213">
        <f>IF('Indicator Date hidden'!AY80="x","x",$AX$2-'Indicator Date hidden'!AY80)</f>
        <v>0</v>
      </c>
      <c r="AY79" s="213">
        <f>IF('Indicator Date hidden'!AZ80="x","x",$AY$2-'Indicator Date hidden'!AZ80)</f>
        <v>0</v>
      </c>
      <c r="AZ79" s="213">
        <f>IF('Indicator Date hidden'!BA80="x","x",$AZ$2-'Indicator Date hidden'!BA80)</f>
        <v>0</v>
      </c>
      <c r="BA79">
        <f t="shared" si="10"/>
        <v>21</v>
      </c>
      <c r="BB79" s="21">
        <f t="shared" si="11"/>
        <v>0.42857142857142855</v>
      </c>
      <c r="BC79">
        <f t="shared" si="12"/>
        <v>5</v>
      </c>
      <c r="BD79" s="21">
        <f t="shared" si="13"/>
        <v>1.6162440712835371</v>
      </c>
      <c r="BE79" s="283">
        <f t="shared" si="14"/>
        <v>0</v>
      </c>
    </row>
    <row r="80" spans="1:57" x14ac:dyDescent="0.25">
      <c r="A80" t="s">
        <v>7366</v>
      </c>
      <c r="B80" s="213">
        <f>IF('Indicator Date hidden'!C81="x","x",$B$2-'Indicator Date hidden'!C81)</f>
        <v>0</v>
      </c>
      <c r="C80" s="213">
        <f>IF('Indicator Date hidden'!D81="x","x",$C$2-'Indicator Date hidden'!D81)</f>
        <v>0</v>
      </c>
      <c r="D80" s="213">
        <f>IF('Indicator Date hidden'!E81="x","x",$D$2-'Indicator Date hidden'!E81)</f>
        <v>0</v>
      </c>
      <c r="E80" s="213">
        <f>IF('Indicator Date hidden'!F81="x","x",$E$2-'Indicator Date hidden'!F81)</f>
        <v>0</v>
      </c>
      <c r="F80" s="213">
        <f>IF('Indicator Date hidden'!G81="x","x",$F$2-'Indicator Date hidden'!G81)</f>
        <v>0</v>
      </c>
      <c r="G80" s="213">
        <f>IF('Indicator Date hidden'!H81="x","x",$G$2-'Indicator Date hidden'!H81)</f>
        <v>0</v>
      </c>
      <c r="H80" s="213">
        <f>IF('Indicator Date hidden'!I81="x","x",$H$2-'Indicator Date hidden'!I81)</f>
        <v>0</v>
      </c>
      <c r="I80" s="213">
        <f>IF('Indicator Date hidden'!J81="x","x",$I$2-'Indicator Date hidden'!J81)</f>
        <v>0</v>
      </c>
      <c r="J80" s="213">
        <f>IF('Indicator Date hidden'!K81="x","x",$J$2-'Indicator Date hidden'!K81)</f>
        <v>0</v>
      </c>
      <c r="K80" s="213">
        <f>IF('Indicator Date hidden'!L81="x","x",$K$2-'Indicator Date hidden'!L81)</f>
        <v>0</v>
      </c>
      <c r="L80" s="213">
        <f>IF('Indicator Date hidden'!M81="x","x",$L$2-'Indicator Date hidden'!M81)</f>
        <v>0</v>
      </c>
      <c r="M80" s="213">
        <f>IF('Indicator Date hidden'!N81="x","x",$M$2-'Indicator Date hidden'!N81)</f>
        <v>0</v>
      </c>
      <c r="N80" s="213">
        <f>IF('Indicator Date hidden'!O81="x","x",$N$2-'Indicator Date hidden'!O81)</f>
        <v>0</v>
      </c>
      <c r="O80" s="213">
        <f>IF('Indicator Date hidden'!P81="x","x",$O$2-'Indicator Date hidden'!P81)</f>
        <v>0</v>
      </c>
      <c r="P80" s="213">
        <f>IF('Indicator Date hidden'!Q81="x","x",$P$2-'Indicator Date hidden'!Q81)</f>
        <v>0</v>
      </c>
      <c r="Q80" s="213">
        <f>IF('Indicator Date hidden'!R81="x","x",$Q$2-'Indicator Date hidden'!R81)</f>
        <v>3</v>
      </c>
      <c r="R80" s="213">
        <f>IF('Indicator Date hidden'!S81="x","x",$R$2-'Indicator Date hidden'!S81)</f>
        <v>0</v>
      </c>
      <c r="S80" s="213">
        <f>IF('Indicator Date hidden'!T81="x","x",$S$2-'Indicator Date hidden'!T81)</f>
        <v>0</v>
      </c>
      <c r="T80" s="213">
        <f>IF('Indicator Date hidden'!U81="x","x",$T$2-'Indicator Date hidden'!U81)</f>
        <v>0</v>
      </c>
      <c r="U80" s="213">
        <f>IF('Indicator Date hidden'!V81="x","x",$U$2-'Indicator Date hidden'!V81)</f>
        <v>0</v>
      </c>
      <c r="V80" s="213">
        <f>IF('Indicator Date hidden'!W81="x","x",$V$2-'Indicator Date hidden'!W81)</f>
        <v>0</v>
      </c>
      <c r="W80" s="213">
        <f>IF('Indicator Date hidden'!X81="x","x",$W$2-'Indicator Date hidden'!X81)</f>
        <v>3</v>
      </c>
      <c r="X80" s="213">
        <f>IF('Indicator Date hidden'!Y81="x","x",$X$2-'Indicator Date hidden'!Y81)</f>
        <v>4</v>
      </c>
      <c r="Y80" s="213">
        <f>IF('Indicator Date hidden'!Z81="x","x",$Y$2-'Indicator Date hidden'!Z81)</f>
        <v>0</v>
      </c>
      <c r="Z80" s="213">
        <f>IF('Indicator Date hidden'!AA81="x","x",$Z$2-'Indicator Date hidden'!AA81)</f>
        <v>0</v>
      </c>
      <c r="AA80" s="213" t="str">
        <f>IF('Indicator Date hidden'!AB81="x","x",$AA$2-'Indicator Date hidden'!AB81)</f>
        <v>x</v>
      </c>
      <c r="AB80" s="213">
        <f>IF('Indicator Date hidden'!AC81="x","x",$AB$2-'Indicator Date hidden'!AC81)</f>
        <v>0</v>
      </c>
      <c r="AC80" s="213">
        <f>IF('Indicator Date hidden'!AD81="x","x",$AC$2-'Indicator Date hidden'!AD81)</f>
        <v>0</v>
      </c>
      <c r="AD80" s="213" t="str">
        <f>IF('Indicator Date hidden'!AE81="x","x",$AD$2-'Indicator Date hidden'!AE81)</f>
        <v>x</v>
      </c>
      <c r="AE80" s="213">
        <f>IF('Indicator Date hidden'!AF81="x","x",$AE$2-'Indicator Date hidden'!AF81)</f>
        <v>0</v>
      </c>
      <c r="AF80" s="213">
        <f>IF('Indicator Date hidden'!AG81="x","x",$AF$2-'Indicator Date hidden'!AG81)</f>
        <v>1</v>
      </c>
      <c r="AG80" s="213">
        <f>IF('Indicator Date hidden'!AH81="x","x",$AG$2-'Indicator Date hidden'!AH81)</f>
        <v>0</v>
      </c>
      <c r="AH80" s="213">
        <f>IF('Indicator Date hidden'!AI81="x","x",$AH$2-'Indicator Date hidden'!AI81)</f>
        <v>0</v>
      </c>
      <c r="AI80" s="213">
        <f>IF('Indicator Date hidden'!AJ81="x","x",$AI$2-'Indicator Date hidden'!AJ81)</f>
        <v>0</v>
      </c>
      <c r="AJ80" s="213">
        <f>IF('Indicator Date hidden'!AK81="x","x",$AJ$2-'Indicator Date hidden'!AK81)</f>
        <v>0</v>
      </c>
      <c r="AK80" s="213">
        <f>IF('Indicator Date hidden'!AL81="x","x",$AK$2-'Indicator Date hidden'!AL81)</f>
        <v>0</v>
      </c>
      <c r="AL80" s="213">
        <f>IF('Indicator Date hidden'!AM81="x","x",$AL$2-'Indicator Date hidden'!AM81)</f>
        <v>0</v>
      </c>
      <c r="AM80" s="213">
        <f>IF('Indicator Date hidden'!AN81="x","x",$AM$2-'Indicator Date hidden'!AN81)</f>
        <v>0</v>
      </c>
      <c r="AN80" s="213">
        <f>IF('Indicator Date hidden'!AO81="x","x",$AN$2-'Indicator Date hidden'!AO81)</f>
        <v>0</v>
      </c>
      <c r="AO80" s="213">
        <f>IF('Indicator Date hidden'!AP81="x","x",$AO$2-'Indicator Date hidden'!AP81)</f>
        <v>0</v>
      </c>
      <c r="AP80" s="213">
        <f>IF('Indicator Date hidden'!AQ81="x","x",$AP$2-'Indicator Date hidden'!AQ81)</f>
        <v>0</v>
      </c>
      <c r="AQ80" s="213">
        <f>IF('Indicator Date hidden'!AR81="x","x",$AQ$2-'Indicator Date hidden'!AR81)</f>
        <v>0</v>
      </c>
      <c r="AR80" s="213">
        <f>IF('Indicator Date hidden'!AS81="x","x",$AR$2-'Indicator Date hidden'!AS81)</f>
        <v>0</v>
      </c>
      <c r="AS80" s="213">
        <f>IF('Indicator Date hidden'!AT81="x","x",$AS$2-'Indicator Date hidden'!AT81)</f>
        <v>0</v>
      </c>
      <c r="AT80" s="213">
        <f>IF('Indicator Date hidden'!AU81="x","x",$AT$2-'Indicator Date hidden'!AU81)</f>
        <v>0</v>
      </c>
      <c r="AU80" s="213">
        <f>IF('Indicator Date hidden'!AV81="x","x",$AU$2-'Indicator Date hidden'!AV81)</f>
        <v>1</v>
      </c>
      <c r="AV80" s="213">
        <f>IF('Indicator Date hidden'!AW81="x","x",$AV$2-'Indicator Date hidden'!AW81)</f>
        <v>0</v>
      </c>
      <c r="AW80" s="213">
        <f>IF('Indicator Date hidden'!AX81="x","x",$AW$2-'Indicator Date hidden'!AX81)</f>
        <v>0</v>
      </c>
      <c r="AX80" s="213">
        <f>IF('Indicator Date hidden'!AY81="x","x",$AX$2-'Indicator Date hidden'!AY81)</f>
        <v>0</v>
      </c>
      <c r="AY80" s="213">
        <f>IF('Indicator Date hidden'!AZ81="x","x",$AY$2-'Indicator Date hidden'!AZ81)</f>
        <v>0</v>
      </c>
      <c r="AZ80" s="213">
        <f>IF('Indicator Date hidden'!BA81="x","x",$AZ$2-'Indicator Date hidden'!BA81)</f>
        <v>0</v>
      </c>
      <c r="BA80">
        <f t="shared" si="10"/>
        <v>12</v>
      </c>
      <c r="BB80" s="21">
        <f t="shared" si="11"/>
        <v>0.24489795918367346</v>
      </c>
      <c r="BC80">
        <f t="shared" si="12"/>
        <v>5</v>
      </c>
      <c r="BD80" s="21">
        <f t="shared" si="13"/>
        <v>0.82141272642849417</v>
      </c>
      <c r="BE80" s="283">
        <f t="shared" si="14"/>
        <v>0</v>
      </c>
    </row>
    <row r="81" spans="1:57" x14ac:dyDescent="0.25">
      <c r="A81" t="s">
        <v>7364</v>
      </c>
      <c r="B81" s="213">
        <f>IF('Indicator Date hidden'!C82="x","x",$B$2-'Indicator Date hidden'!C82)</f>
        <v>0</v>
      </c>
      <c r="C81" s="213">
        <f>IF('Indicator Date hidden'!D82="x","x",$C$2-'Indicator Date hidden'!D82)</f>
        <v>0</v>
      </c>
      <c r="D81" s="213">
        <f>IF('Indicator Date hidden'!E82="x","x",$D$2-'Indicator Date hidden'!E82)</f>
        <v>0</v>
      </c>
      <c r="E81" s="213">
        <f>IF('Indicator Date hidden'!F82="x","x",$E$2-'Indicator Date hidden'!F82)</f>
        <v>0</v>
      </c>
      <c r="F81" s="213">
        <f>IF('Indicator Date hidden'!G82="x","x",$F$2-'Indicator Date hidden'!G82)</f>
        <v>0</v>
      </c>
      <c r="G81" s="213">
        <f>IF('Indicator Date hidden'!H82="x","x",$G$2-'Indicator Date hidden'!H82)</f>
        <v>0</v>
      </c>
      <c r="H81" s="213">
        <f>IF('Indicator Date hidden'!I82="x","x",$H$2-'Indicator Date hidden'!I82)</f>
        <v>0</v>
      </c>
      <c r="I81" s="213">
        <f>IF('Indicator Date hidden'!J82="x","x",$I$2-'Indicator Date hidden'!J82)</f>
        <v>0</v>
      </c>
      <c r="J81" s="213">
        <f>IF('Indicator Date hidden'!K82="x","x",$J$2-'Indicator Date hidden'!K82)</f>
        <v>0</v>
      </c>
      <c r="K81" s="213">
        <f>IF('Indicator Date hidden'!L82="x","x",$K$2-'Indicator Date hidden'!L82)</f>
        <v>0</v>
      </c>
      <c r="L81" s="213">
        <f>IF('Indicator Date hidden'!M82="x","x",$L$2-'Indicator Date hidden'!M82)</f>
        <v>0</v>
      </c>
      <c r="M81" s="213">
        <f>IF('Indicator Date hidden'!N82="x","x",$M$2-'Indicator Date hidden'!N82)</f>
        <v>0</v>
      </c>
      <c r="N81" s="213">
        <f>IF('Indicator Date hidden'!O82="x","x",$N$2-'Indicator Date hidden'!O82)</f>
        <v>0</v>
      </c>
      <c r="O81" s="213">
        <f>IF('Indicator Date hidden'!P82="x","x",$O$2-'Indicator Date hidden'!P82)</f>
        <v>0</v>
      </c>
      <c r="P81" s="213">
        <f>IF('Indicator Date hidden'!Q82="x","x",$P$2-'Indicator Date hidden'!Q82)</f>
        <v>0</v>
      </c>
      <c r="Q81" s="213" t="str">
        <f>IF('Indicator Date hidden'!R82="x","x",$Q$2-'Indicator Date hidden'!R82)</f>
        <v>x</v>
      </c>
      <c r="R81" s="213">
        <f>IF('Indicator Date hidden'!S82="x","x",$R$2-'Indicator Date hidden'!S82)</f>
        <v>0</v>
      </c>
      <c r="S81" s="213">
        <f>IF('Indicator Date hidden'!T82="x","x",$S$2-'Indicator Date hidden'!T82)</f>
        <v>0</v>
      </c>
      <c r="T81" s="213">
        <f>IF('Indicator Date hidden'!U82="x","x",$T$2-'Indicator Date hidden'!U82)</f>
        <v>0</v>
      </c>
      <c r="U81" s="213" t="str">
        <f>IF('Indicator Date hidden'!V82="x","x",$U$2-'Indicator Date hidden'!V82)</f>
        <v>x</v>
      </c>
      <c r="V81" s="213">
        <f>IF('Indicator Date hidden'!W82="x","x",$V$2-'Indicator Date hidden'!W82)</f>
        <v>0</v>
      </c>
      <c r="W81" s="213" t="str">
        <f>IF('Indicator Date hidden'!X82="x","x",$W$2-'Indicator Date hidden'!X82)</f>
        <v>x</v>
      </c>
      <c r="X81" s="213">
        <f>IF('Indicator Date hidden'!Y82="x","x",$X$2-'Indicator Date hidden'!Y82)</f>
        <v>1</v>
      </c>
      <c r="Y81" s="213">
        <f>IF('Indicator Date hidden'!Z82="x","x",$Y$2-'Indicator Date hidden'!Z82)</f>
        <v>0</v>
      </c>
      <c r="Z81" s="213">
        <f>IF('Indicator Date hidden'!AA82="x","x",$Z$2-'Indicator Date hidden'!AA82)</f>
        <v>0</v>
      </c>
      <c r="AA81" s="213">
        <f>IF('Indicator Date hidden'!AB82="x","x",$AA$2-'Indicator Date hidden'!AB82)</f>
        <v>0</v>
      </c>
      <c r="AB81" s="213">
        <f>IF('Indicator Date hidden'!AC82="x","x",$AB$2-'Indicator Date hidden'!AC82)</f>
        <v>0</v>
      </c>
      <c r="AC81" s="213">
        <f>IF('Indicator Date hidden'!AD82="x","x",$AC$2-'Indicator Date hidden'!AD82)</f>
        <v>0</v>
      </c>
      <c r="AD81" s="213" t="str">
        <f>IF('Indicator Date hidden'!AE82="x","x",$AD$2-'Indicator Date hidden'!AE82)</f>
        <v>x</v>
      </c>
      <c r="AE81" s="213">
        <f>IF('Indicator Date hidden'!AF82="x","x",$AE$2-'Indicator Date hidden'!AF82)</f>
        <v>0</v>
      </c>
      <c r="AF81" s="213">
        <f>IF('Indicator Date hidden'!AG82="x","x",$AF$2-'Indicator Date hidden'!AG82)</f>
        <v>1</v>
      </c>
      <c r="AG81" s="213">
        <f>IF('Indicator Date hidden'!AH82="x","x",$AG$2-'Indicator Date hidden'!AH82)</f>
        <v>0</v>
      </c>
      <c r="AH81" s="213">
        <f>IF('Indicator Date hidden'!AI82="x","x",$AH$2-'Indicator Date hidden'!AI82)</f>
        <v>0</v>
      </c>
      <c r="AI81" s="213">
        <f>IF('Indicator Date hidden'!AJ82="x","x",$AI$2-'Indicator Date hidden'!AJ82)</f>
        <v>0</v>
      </c>
      <c r="AJ81" s="213" t="str">
        <f>IF('Indicator Date hidden'!AK82="x","x",$AJ$2-'Indicator Date hidden'!AK82)</f>
        <v>x</v>
      </c>
      <c r="AK81" s="213">
        <f>IF('Indicator Date hidden'!AL82="x","x",$AK$2-'Indicator Date hidden'!AL82)</f>
        <v>1</v>
      </c>
      <c r="AL81" s="213">
        <f>IF('Indicator Date hidden'!AM82="x","x",$AL$2-'Indicator Date hidden'!AM82)</f>
        <v>0</v>
      </c>
      <c r="AM81" s="213">
        <f>IF('Indicator Date hidden'!AN82="x","x",$AM$2-'Indicator Date hidden'!AN82)</f>
        <v>0</v>
      </c>
      <c r="AN81" s="213">
        <f>IF('Indicator Date hidden'!AO82="x","x",$AN$2-'Indicator Date hidden'!AO82)</f>
        <v>0</v>
      </c>
      <c r="AO81" s="213">
        <f>IF('Indicator Date hidden'!AP82="x","x",$AO$2-'Indicator Date hidden'!AP82)</f>
        <v>0</v>
      </c>
      <c r="AP81" s="213">
        <f>IF('Indicator Date hidden'!AQ82="x","x",$AP$2-'Indicator Date hidden'!AQ82)</f>
        <v>0</v>
      </c>
      <c r="AQ81" s="213" t="str">
        <f>IF('Indicator Date hidden'!AR82="x","x",$AQ$2-'Indicator Date hidden'!AR82)</f>
        <v>x</v>
      </c>
      <c r="AR81" s="213">
        <f>IF('Indicator Date hidden'!AS82="x","x",$AR$2-'Indicator Date hidden'!AS82)</f>
        <v>0</v>
      </c>
      <c r="AS81" s="213">
        <f>IF('Indicator Date hidden'!AT82="x","x",$AS$2-'Indicator Date hidden'!AT82)</f>
        <v>0</v>
      </c>
      <c r="AT81" s="213">
        <f>IF('Indicator Date hidden'!AU82="x","x",$AT$2-'Indicator Date hidden'!AU82)</f>
        <v>0</v>
      </c>
      <c r="AU81" s="213" t="str">
        <f>IF('Indicator Date hidden'!AV82="x","x",$AU$2-'Indicator Date hidden'!AV82)</f>
        <v>x</v>
      </c>
      <c r="AV81" s="213">
        <f>IF('Indicator Date hidden'!AW82="x","x",$AV$2-'Indicator Date hidden'!AW82)</f>
        <v>0</v>
      </c>
      <c r="AW81" s="213">
        <f>IF('Indicator Date hidden'!AX82="x","x",$AW$2-'Indicator Date hidden'!AX82)</f>
        <v>0</v>
      </c>
      <c r="AX81" s="213">
        <f>IF('Indicator Date hidden'!AY82="x","x",$AX$2-'Indicator Date hidden'!AY82)</f>
        <v>0</v>
      </c>
      <c r="AY81" s="213">
        <f>IF('Indicator Date hidden'!AZ82="x","x",$AY$2-'Indicator Date hidden'!AZ82)</f>
        <v>0</v>
      </c>
      <c r="AZ81" s="213">
        <f>IF('Indicator Date hidden'!BA82="x","x",$AZ$2-'Indicator Date hidden'!BA82)</f>
        <v>0</v>
      </c>
      <c r="BA81">
        <f t="shared" si="10"/>
        <v>3</v>
      </c>
      <c r="BB81" s="21">
        <f t="shared" si="11"/>
        <v>6.8181818181818177E-2</v>
      </c>
      <c r="BC81">
        <f t="shared" si="12"/>
        <v>3</v>
      </c>
      <c r="BD81" s="21">
        <f t="shared" si="13"/>
        <v>0.25205764787294127</v>
      </c>
      <c r="BE81" s="283">
        <f t="shared" si="14"/>
        <v>0</v>
      </c>
    </row>
    <row r="82" spans="1:57" x14ac:dyDescent="0.25">
      <c r="A82" t="s">
        <v>7370</v>
      </c>
      <c r="B82" s="213">
        <f>IF('Indicator Date hidden'!C83="x","x",$B$2-'Indicator Date hidden'!C83)</f>
        <v>0</v>
      </c>
      <c r="C82" s="213">
        <f>IF('Indicator Date hidden'!D83="x","x",$C$2-'Indicator Date hidden'!D83)</f>
        <v>0</v>
      </c>
      <c r="D82" s="213">
        <f>IF('Indicator Date hidden'!E83="x","x",$D$2-'Indicator Date hidden'!E83)</f>
        <v>0</v>
      </c>
      <c r="E82" s="213">
        <f>IF('Indicator Date hidden'!F83="x","x",$E$2-'Indicator Date hidden'!F83)</f>
        <v>0</v>
      </c>
      <c r="F82" s="213">
        <f>IF('Indicator Date hidden'!G83="x","x",$F$2-'Indicator Date hidden'!G83)</f>
        <v>0</v>
      </c>
      <c r="G82" s="213">
        <f>IF('Indicator Date hidden'!H83="x","x",$G$2-'Indicator Date hidden'!H83)</f>
        <v>0</v>
      </c>
      <c r="H82" s="213">
        <f>IF('Indicator Date hidden'!I83="x","x",$H$2-'Indicator Date hidden'!I83)</f>
        <v>0</v>
      </c>
      <c r="I82" s="213">
        <f>IF('Indicator Date hidden'!J83="x","x",$I$2-'Indicator Date hidden'!J83)</f>
        <v>0</v>
      </c>
      <c r="J82" s="213">
        <f>IF('Indicator Date hidden'!K83="x","x",$J$2-'Indicator Date hidden'!K83)</f>
        <v>0</v>
      </c>
      <c r="K82" s="213">
        <f>IF('Indicator Date hidden'!L83="x","x",$K$2-'Indicator Date hidden'!L83)</f>
        <v>0</v>
      </c>
      <c r="L82" s="213">
        <f>IF('Indicator Date hidden'!M83="x","x",$L$2-'Indicator Date hidden'!M83)</f>
        <v>0</v>
      </c>
      <c r="M82" s="213">
        <f>IF('Indicator Date hidden'!N83="x","x",$M$2-'Indicator Date hidden'!N83)</f>
        <v>0</v>
      </c>
      <c r="N82" s="213">
        <f>IF('Indicator Date hidden'!O83="x","x",$N$2-'Indicator Date hidden'!O83)</f>
        <v>0</v>
      </c>
      <c r="O82" s="213">
        <f>IF('Indicator Date hidden'!P83="x","x",$O$2-'Indicator Date hidden'!P83)</f>
        <v>0</v>
      </c>
      <c r="P82" s="213">
        <f>IF('Indicator Date hidden'!Q83="x","x",$P$2-'Indicator Date hidden'!Q83)</f>
        <v>0</v>
      </c>
      <c r="Q82" s="213" t="str">
        <f>IF('Indicator Date hidden'!R83="x","x",$Q$2-'Indicator Date hidden'!R83)</f>
        <v>x</v>
      </c>
      <c r="R82" s="213">
        <f>IF('Indicator Date hidden'!S83="x","x",$R$2-'Indicator Date hidden'!S83)</f>
        <v>0</v>
      </c>
      <c r="S82" s="213">
        <f>IF('Indicator Date hidden'!T83="x","x",$S$2-'Indicator Date hidden'!T83)</f>
        <v>0</v>
      </c>
      <c r="T82" s="213">
        <f>IF('Indicator Date hidden'!U83="x","x",$T$2-'Indicator Date hidden'!U83)</f>
        <v>0</v>
      </c>
      <c r="U82" s="213" t="str">
        <f>IF('Indicator Date hidden'!V83="x","x",$U$2-'Indicator Date hidden'!V83)</f>
        <v>x</v>
      </c>
      <c r="V82" s="213">
        <f>IF('Indicator Date hidden'!W83="x","x",$V$2-'Indicator Date hidden'!W83)</f>
        <v>0</v>
      </c>
      <c r="W82" s="213" t="str">
        <f>IF('Indicator Date hidden'!X83="x","x",$W$2-'Indicator Date hidden'!X83)</f>
        <v>x</v>
      </c>
      <c r="X82" s="213">
        <f>IF('Indicator Date hidden'!Y83="x","x",$X$2-'Indicator Date hidden'!Y83)</f>
        <v>2</v>
      </c>
      <c r="Y82" s="213">
        <f>IF('Indicator Date hidden'!Z83="x","x",$Y$2-'Indicator Date hidden'!Z83)</f>
        <v>0</v>
      </c>
      <c r="Z82" s="213">
        <f>IF('Indicator Date hidden'!AA83="x","x",$Z$2-'Indicator Date hidden'!AA83)</f>
        <v>0</v>
      </c>
      <c r="AA82" s="213" t="str">
        <f>IF('Indicator Date hidden'!AB83="x","x",$AA$2-'Indicator Date hidden'!AB83)</f>
        <v>x</v>
      </c>
      <c r="AB82" s="213">
        <f>IF('Indicator Date hidden'!AC83="x","x",$AB$2-'Indicator Date hidden'!AC83)</f>
        <v>0</v>
      </c>
      <c r="AC82" s="213">
        <f>IF('Indicator Date hidden'!AD83="x","x",$AC$2-'Indicator Date hidden'!AD83)</f>
        <v>0</v>
      </c>
      <c r="AD82" s="213" t="str">
        <f>IF('Indicator Date hidden'!AE83="x","x",$AD$2-'Indicator Date hidden'!AE83)</f>
        <v>x</v>
      </c>
      <c r="AE82" s="213">
        <f>IF('Indicator Date hidden'!AF83="x","x",$AE$2-'Indicator Date hidden'!AF83)</f>
        <v>0</v>
      </c>
      <c r="AF82" s="213">
        <f>IF('Indicator Date hidden'!AG83="x","x",$AF$2-'Indicator Date hidden'!AG83)</f>
        <v>3</v>
      </c>
      <c r="AG82" s="213">
        <f>IF('Indicator Date hidden'!AH83="x","x",$AG$2-'Indicator Date hidden'!AH83)</f>
        <v>0</v>
      </c>
      <c r="AH82" s="213">
        <f>IF('Indicator Date hidden'!AI83="x","x",$AH$2-'Indicator Date hidden'!AI83)</f>
        <v>0</v>
      </c>
      <c r="AI82" s="213">
        <f>IF('Indicator Date hidden'!AJ83="x","x",$AI$2-'Indicator Date hidden'!AJ83)</f>
        <v>0</v>
      </c>
      <c r="AJ82" s="213" t="str">
        <f>IF('Indicator Date hidden'!AK83="x","x",$AJ$2-'Indicator Date hidden'!AK83)</f>
        <v>x</v>
      </c>
      <c r="AK82" s="213">
        <f>IF('Indicator Date hidden'!AL83="x","x",$AK$2-'Indicator Date hidden'!AL83)</f>
        <v>1</v>
      </c>
      <c r="AL82" s="213">
        <f>IF('Indicator Date hidden'!AM83="x","x",$AL$2-'Indicator Date hidden'!AM83)</f>
        <v>0</v>
      </c>
      <c r="AM82" s="213">
        <f>IF('Indicator Date hidden'!AN83="x","x",$AM$2-'Indicator Date hidden'!AN83)</f>
        <v>0</v>
      </c>
      <c r="AN82" s="213">
        <f>IF('Indicator Date hidden'!AO83="x","x",$AN$2-'Indicator Date hidden'!AO83)</f>
        <v>0</v>
      </c>
      <c r="AO82" s="213">
        <f>IF('Indicator Date hidden'!AP83="x","x",$AO$2-'Indicator Date hidden'!AP83)</f>
        <v>0</v>
      </c>
      <c r="AP82" s="213">
        <f>IF('Indicator Date hidden'!AQ83="x","x",$AP$2-'Indicator Date hidden'!AQ83)</f>
        <v>0</v>
      </c>
      <c r="AQ82" s="213" t="str">
        <f>IF('Indicator Date hidden'!AR83="x","x",$AQ$2-'Indicator Date hidden'!AR83)</f>
        <v>x</v>
      </c>
      <c r="AR82" s="213">
        <f>IF('Indicator Date hidden'!AS83="x","x",$AR$2-'Indicator Date hidden'!AS83)</f>
        <v>0</v>
      </c>
      <c r="AS82" s="213">
        <f>IF('Indicator Date hidden'!AT83="x","x",$AS$2-'Indicator Date hidden'!AT83)</f>
        <v>0</v>
      </c>
      <c r="AT82" s="213">
        <f>IF('Indicator Date hidden'!AU83="x","x",$AT$2-'Indicator Date hidden'!AU83)</f>
        <v>0</v>
      </c>
      <c r="AU82" s="213" t="str">
        <f>IF('Indicator Date hidden'!AV83="x","x",$AU$2-'Indicator Date hidden'!AV83)</f>
        <v>x</v>
      </c>
      <c r="AV82" s="213">
        <f>IF('Indicator Date hidden'!AW83="x","x",$AV$2-'Indicator Date hidden'!AW83)</f>
        <v>0</v>
      </c>
      <c r="AW82" s="213">
        <f>IF('Indicator Date hidden'!AX83="x","x",$AW$2-'Indicator Date hidden'!AX83)</f>
        <v>0</v>
      </c>
      <c r="AX82" s="213">
        <f>IF('Indicator Date hidden'!AY83="x","x",$AX$2-'Indicator Date hidden'!AY83)</f>
        <v>0</v>
      </c>
      <c r="AY82" s="213">
        <f>IF('Indicator Date hidden'!AZ83="x","x",$AY$2-'Indicator Date hidden'!AZ83)</f>
        <v>0</v>
      </c>
      <c r="AZ82" s="213">
        <f>IF('Indicator Date hidden'!BA83="x","x",$AZ$2-'Indicator Date hidden'!BA83)</f>
        <v>0</v>
      </c>
      <c r="BA82">
        <f t="shared" si="10"/>
        <v>6</v>
      </c>
      <c r="BB82" s="21">
        <f t="shared" si="11"/>
        <v>0.13953488372093023</v>
      </c>
      <c r="BC82">
        <f t="shared" si="12"/>
        <v>3</v>
      </c>
      <c r="BD82" s="21">
        <f t="shared" si="13"/>
        <v>0.55327336062187538</v>
      </c>
      <c r="BE82" s="283">
        <f t="shared" si="14"/>
        <v>0</v>
      </c>
    </row>
    <row r="83" spans="1:57" x14ac:dyDescent="0.25">
      <c r="A83" t="s">
        <v>7371</v>
      </c>
      <c r="B83" s="213">
        <f>IF('Indicator Date hidden'!C84="x","x",$B$2-'Indicator Date hidden'!C84)</f>
        <v>0</v>
      </c>
      <c r="C83" s="213">
        <f>IF('Indicator Date hidden'!D84="x","x",$C$2-'Indicator Date hidden'!D84)</f>
        <v>0</v>
      </c>
      <c r="D83" s="213">
        <f>IF('Indicator Date hidden'!E84="x","x",$D$2-'Indicator Date hidden'!E84)</f>
        <v>0</v>
      </c>
      <c r="E83" s="213">
        <f>IF('Indicator Date hidden'!F84="x","x",$E$2-'Indicator Date hidden'!F84)</f>
        <v>0</v>
      </c>
      <c r="F83" s="213">
        <f>IF('Indicator Date hidden'!G84="x","x",$F$2-'Indicator Date hidden'!G84)</f>
        <v>0</v>
      </c>
      <c r="G83" s="213">
        <f>IF('Indicator Date hidden'!H84="x","x",$G$2-'Indicator Date hidden'!H84)</f>
        <v>0</v>
      </c>
      <c r="H83" s="213">
        <f>IF('Indicator Date hidden'!I84="x","x",$H$2-'Indicator Date hidden'!I84)</f>
        <v>0</v>
      </c>
      <c r="I83" s="213">
        <f>IF('Indicator Date hidden'!J84="x","x",$I$2-'Indicator Date hidden'!J84)</f>
        <v>0</v>
      </c>
      <c r="J83" s="213">
        <f>IF('Indicator Date hidden'!K84="x","x",$J$2-'Indicator Date hidden'!K84)</f>
        <v>0</v>
      </c>
      <c r="K83" s="213">
        <f>IF('Indicator Date hidden'!L84="x","x",$K$2-'Indicator Date hidden'!L84)</f>
        <v>0</v>
      </c>
      <c r="L83" s="213">
        <f>IF('Indicator Date hidden'!M84="x","x",$L$2-'Indicator Date hidden'!M84)</f>
        <v>0</v>
      </c>
      <c r="M83" s="213">
        <f>IF('Indicator Date hidden'!N84="x","x",$M$2-'Indicator Date hidden'!N84)</f>
        <v>0</v>
      </c>
      <c r="N83" s="213">
        <f>IF('Indicator Date hidden'!O84="x","x",$N$2-'Indicator Date hidden'!O84)</f>
        <v>0</v>
      </c>
      <c r="O83" s="213">
        <f>IF('Indicator Date hidden'!P84="x","x",$O$2-'Indicator Date hidden'!P84)</f>
        <v>0</v>
      </c>
      <c r="P83" s="213">
        <f>IF('Indicator Date hidden'!Q84="x","x",$P$2-'Indicator Date hidden'!Q84)</f>
        <v>0</v>
      </c>
      <c r="Q83" s="213" t="str">
        <f>IF('Indicator Date hidden'!R84="x","x",$Q$2-'Indicator Date hidden'!R84)</f>
        <v>x</v>
      </c>
      <c r="R83" s="213">
        <f>IF('Indicator Date hidden'!S84="x","x",$R$2-'Indicator Date hidden'!S84)</f>
        <v>0</v>
      </c>
      <c r="S83" s="213">
        <f>IF('Indicator Date hidden'!T84="x","x",$S$2-'Indicator Date hidden'!T84)</f>
        <v>0</v>
      </c>
      <c r="T83" s="213">
        <f>IF('Indicator Date hidden'!U84="x","x",$T$2-'Indicator Date hidden'!U84)</f>
        <v>0</v>
      </c>
      <c r="U83" s="213" t="str">
        <f>IF('Indicator Date hidden'!V84="x","x",$U$2-'Indicator Date hidden'!V84)</f>
        <v>x</v>
      </c>
      <c r="V83" s="213">
        <f>IF('Indicator Date hidden'!W84="x","x",$V$2-'Indicator Date hidden'!W84)</f>
        <v>0</v>
      </c>
      <c r="W83" s="213" t="str">
        <f>IF('Indicator Date hidden'!X84="x","x",$W$2-'Indicator Date hidden'!X84)</f>
        <v>x</v>
      </c>
      <c r="X83" s="213">
        <f>IF('Indicator Date hidden'!Y84="x","x",$X$2-'Indicator Date hidden'!Y84)</f>
        <v>2</v>
      </c>
      <c r="Y83" s="213">
        <f>IF('Indicator Date hidden'!Z84="x","x",$Y$2-'Indicator Date hidden'!Z84)</f>
        <v>0</v>
      </c>
      <c r="Z83" s="213">
        <f>IF('Indicator Date hidden'!AA84="x","x",$Z$2-'Indicator Date hidden'!AA84)</f>
        <v>0</v>
      </c>
      <c r="AA83" s="213">
        <f>IF('Indicator Date hidden'!AB84="x","x",$AA$2-'Indicator Date hidden'!AB84)</f>
        <v>1</v>
      </c>
      <c r="AB83" s="213">
        <f>IF('Indicator Date hidden'!AC84="x","x",$AB$2-'Indicator Date hidden'!AC84)</f>
        <v>0</v>
      </c>
      <c r="AC83" s="213">
        <f>IF('Indicator Date hidden'!AD84="x","x",$AC$2-'Indicator Date hidden'!AD84)</f>
        <v>0</v>
      </c>
      <c r="AD83" s="213" t="str">
        <f>IF('Indicator Date hidden'!AE84="x","x",$AD$2-'Indicator Date hidden'!AE84)</f>
        <v>x</v>
      </c>
      <c r="AE83" s="213">
        <f>IF('Indicator Date hidden'!AF84="x","x",$AE$2-'Indicator Date hidden'!AF84)</f>
        <v>0</v>
      </c>
      <c r="AF83" s="213">
        <f>IF('Indicator Date hidden'!AG84="x","x",$AF$2-'Indicator Date hidden'!AG84)</f>
        <v>1</v>
      </c>
      <c r="AG83" s="213">
        <f>IF('Indicator Date hidden'!AH84="x","x",$AG$2-'Indicator Date hidden'!AH84)</f>
        <v>0</v>
      </c>
      <c r="AH83" s="213">
        <f>IF('Indicator Date hidden'!AI84="x","x",$AH$2-'Indicator Date hidden'!AI84)</f>
        <v>0</v>
      </c>
      <c r="AI83" s="213">
        <f>IF('Indicator Date hidden'!AJ84="x","x",$AI$2-'Indicator Date hidden'!AJ84)</f>
        <v>0</v>
      </c>
      <c r="AJ83" s="213" t="str">
        <f>IF('Indicator Date hidden'!AK84="x","x",$AJ$2-'Indicator Date hidden'!AK84)</f>
        <v>x</v>
      </c>
      <c r="AK83" s="213">
        <f>IF('Indicator Date hidden'!AL84="x","x",$AK$2-'Indicator Date hidden'!AL84)</f>
        <v>1</v>
      </c>
      <c r="AL83" s="213">
        <f>IF('Indicator Date hidden'!AM84="x","x",$AL$2-'Indicator Date hidden'!AM84)</f>
        <v>0</v>
      </c>
      <c r="AM83" s="213">
        <f>IF('Indicator Date hidden'!AN84="x","x",$AM$2-'Indicator Date hidden'!AN84)</f>
        <v>0</v>
      </c>
      <c r="AN83" s="213">
        <f>IF('Indicator Date hidden'!AO84="x","x",$AN$2-'Indicator Date hidden'!AO84)</f>
        <v>0</v>
      </c>
      <c r="AO83" s="213">
        <f>IF('Indicator Date hidden'!AP84="x","x",$AO$2-'Indicator Date hidden'!AP84)</f>
        <v>0</v>
      </c>
      <c r="AP83" s="213">
        <f>IF('Indicator Date hidden'!AQ84="x","x",$AP$2-'Indicator Date hidden'!AQ84)</f>
        <v>0</v>
      </c>
      <c r="AQ83" s="213">
        <f>IF('Indicator Date hidden'!AR84="x","x",$AQ$2-'Indicator Date hidden'!AR84)</f>
        <v>0</v>
      </c>
      <c r="AR83" s="213">
        <f>IF('Indicator Date hidden'!AS84="x","x",$AR$2-'Indicator Date hidden'!AS84)</f>
        <v>0</v>
      </c>
      <c r="AS83" s="213">
        <f>IF('Indicator Date hidden'!AT84="x","x",$AS$2-'Indicator Date hidden'!AT84)</f>
        <v>0</v>
      </c>
      <c r="AT83" s="213">
        <f>IF('Indicator Date hidden'!AU84="x","x",$AT$2-'Indicator Date hidden'!AU84)</f>
        <v>0</v>
      </c>
      <c r="AU83" s="213">
        <f>IF('Indicator Date hidden'!AV84="x","x",$AU$2-'Indicator Date hidden'!AV84)</f>
        <v>1</v>
      </c>
      <c r="AV83" s="213">
        <f>IF('Indicator Date hidden'!AW84="x","x",$AV$2-'Indicator Date hidden'!AW84)</f>
        <v>0</v>
      </c>
      <c r="AW83" s="213">
        <f>IF('Indicator Date hidden'!AX84="x","x",$AW$2-'Indicator Date hidden'!AX84)</f>
        <v>0</v>
      </c>
      <c r="AX83" s="213">
        <f>IF('Indicator Date hidden'!AY84="x","x",$AX$2-'Indicator Date hidden'!AY84)</f>
        <v>0</v>
      </c>
      <c r="AY83" s="213">
        <f>IF('Indicator Date hidden'!AZ84="x","x",$AY$2-'Indicator Date hidden'!AZ84)</f>
        <v>0</v>
      </c>
      <c r="AZ83" s="213">
        <f>IF('Indicator Date hidden'!BA84="x","x",$AZ$2-'Indicator Date hidden'!BA84)</f>
        <v>0</v>
      </c>
      <c r="BA83">
        <f t="shared" si="10"/>
        <v>6</v>
      </c>
      <c r="BB83" s="21">
        <f t="shared" si="11"/>
        <v>0.13043478260869565</v>
      </c>
      <c r="BC83">
        <f t="shared" si="12"/>
        <v>5</v>
      </c>
      <c r="BD83" s="21">
        <f t="shared" si="13"/>
        <v>0.39610580778888255</v>
      </c>
      <c r="BE83" s="283">
        <f t="shared" si="14"/>
        <v>0</v>
      </c>
    </row>
    <row r="84" spans="1:57" x14ac:dyDescent="0.25">
      <c r="A84" t="s">
        <v>7373</v>
      </c>
      <c r="B84" s="213">
        <f>IF('Indicator Date hidden'!C85="x","x",$B$2-'Indicator Date hidden'!C85)</f>
        <v>0</v>
      </c>
      <c r="C84" s="213">
        <f>IF('Indicator Date hidden'!D85="x","x",$C$2-'Indicator Date hidden'!D85)</f>
        <v>0</v>
      </c>
      <c r="D84" s="213">
        <f>IF('Indicator Date hidden'!E85="x","x",$D$2-'Indicator Date hidden'!E85)</f>
        <v>0</v>
      </c>
      <c r="E84" s="213">
        <f>IF('Indicator Date hidden'!F85="x","x",$E$2-'Indicator Date hidden'!F85)</f>
        <v>0</v>
      </c>
      <c r="F84" s="213">
        <f>IF('Indicator Date hidden'!G85="x","x",$F$2-'Indicator Date hidden'!G85)</f>
        <v>0</v>
      </c>
      <c r="G84" s="213">
        <f>IF('Indicator Date hidden'!H85="x","x",$G$2-'Indicator Date hidden'!H85)</f>
        <v>0</v>
      </c>
      <c r="H84" s="213">
        <f>IF('Indicator Date hidden'!I85="x","x",$H$2-'Indicator Date hidden'!I85)</f>
        <v>0</v>
      </c>
      <c r="I84" s="213">
        <f>IF('Indicator Date hidden'!J85="x","x",$I$2-'Indicator Date hidden'!J85)</f>
        <v>0</v>
      </c>
      <c r="J84" s="213">
        <f>IF('Indicator Date hidden'!K85="x","x",$J$2-'Indicator Date hidden'!K85)</f>
        <v>0</v>
      </c>
      <c r="K84" s="213">
        <f>IF('Indicator Date hidden'!L85="x","x",$K$2-'Indicator Date hidden'!L85)</f>
        <v>0</v>
      </c>
      <c r="L84" s="213">
        <f>IF('Indicator Date hidden'!M85="x","x",$L$2-'Indicator Date hidden'!M85)</f>
        <v>0</v>
      </c>
      <c r="M84" s="213">
        <f>IF('Indicator Date hidden'!N85="x","x",$M$2-'Indicator Date hidden'!N85)</f>
        <v>0</v>
      </c>
      <c r="N84" s="213">
        <f>IF('Indicator Date hidden'!O85="x","x",$N$2-'Indicator Date hidden'!O85)</f>
        <v>0</v>
      </c>
      <c r="O84" s="213">
        <f>IF('Indicator Date hidden'!P85="x","x",$O$2-'Indicator Date hidden'!P85)</f>
        <v>0</v>
      </c>
      <c r="P84" s="213">
        <f>IF('Indicator Date hidden'!Q85="x","x",$P$2-'Indicator Date hidden'!Q85)</f>
        <v>0</v>
      </c>
      <c r="Q84" s="213">
        <f>IF('Indicator Date hidden'!R85="x","x",$Q$2-'Indicator Date hidden'!R85)</f>
        <v>4</v>
      </c>
      <c r="R84" s="213">
        <f>IF('Indicator Date hidden'!S85="x","x",$R$2-'Indicator Date hidden'!S85)</f>
        <v>0</v>
      </c>
      <c r="S84" s="213">
        <f>IF('Indicator Date hidden'!T85="x","x",$S$2-'Indicator Date hidden'!T85)</f>
        <v>0</v>
      </c>
      <c r="T84" s="213">
        <f>IF('Indicator Date hidden'!U85="x","x",$T$2-'Indicator Date hidden'!U85)</f>
        <v>0</v>
      </c>
      <c r="U84" s="213">
        <f>IF('Indicator Date hidden'!V85="x","x",$U$2-'Indicator Date hidden'!V85)</f>
        <v>0</v>
      </c>
      <c r="V84" s="213">
        <f>IF('Indicator Date hidden'!W85="x","x",$V$2-'Indicator Date hidden'!W85)</f>
        <v>0</v>
      </c>
      <c r="W84" s="213">
        <f>IF('Indicator Date hidden'!X85="x","x",$W$2-'Indicator Date hidden'!X85)</f>
        <v>2</v>
      </c>
      <c r="X84" s="213">
        <f>IF('Indicator Date hidden'!Y85="x","x",$X$2-'Indicator Date hidden'!Y85)</f>
        <v>6</v>
      </c>
      <c r="Y84" s="213">
        <f>IF('Indicator Date hidden'!Z85="x","x",$Y$2-'Indicator Date hidden'!Z85)</f>
        <v>0</v>
      </c>
      <c r="Z84" s="213">
        <f>IF('Indicator Date hidden'!AA85="x","x",$Z$2-'Indicator Date hidden'!AA85)</f>
        <v>0</v>
      </c>
      <c r="AA84" s="213">
        <f>IF('Indicator Date hidden'!AB85="x","x",$AA$2-'Indicator Date hidden'!AB85)</f>
        <v>0</v>
      </c>
      <c r="AB84" s="213">
        <f>IF('Indicator Date hidden'!AC85="x","x",$AB$2-'Indicator Date hidden'!AC85)</f>
        <v>0</v>
      </c>
      <c r="AC84" s="213">
        <f>IF('Indicator Date hidden'!AD85="x","x",$AC$2-'Indicator Date hidden'!AD85)</f>
        <v>0</v>
      </c>
      <c r="AD84" s="213" t="str">
        <f>IF('Indicator Date hidden'!AE85="x","x",$AD$2-'Indicator Date hidden'!AE85)</f>
        <v>x</v>
      </c>
      <c r="AE84" s="213">
        <f>IF('Indicator Date hidden'!AF85="x","x",$AE$2-'Indicator Date hidden'!AF85)</f>
        <v>0</v>
      </c>
      <c r="AF84" s="213">
        <f>IF('Indicator Date hidden'!AG85="x","x",$AF$2-'Indicator Date hidden'!AG85)</f>
        <v>9</v>
      </c>
      <c r="AG84" s="213">
        <f>IF('Indicator Date hidden'!AH85="x","x",$AG$2-'Indicator Date hidden'!AH85)</f>
        <v>0</v>
      </c>
      <c r="AH84" s="213">
        <f>IF('Indicator Date hidden'!AI85="x","x",$AH$2-'Indicator Date hidden'!AI85)</f>
        <v>0</v>
      </c>
      <c r="AI84" s="213">
        <f>IF('Indicator Date hidden'!AJ85="x","x",$AI$2-'Indicator Date hidden'!AJ85)</f>
        <v>0</v>
      </c>
      <c r="AJ84" s="213" t="str">
        <f>IF('Indicator Date hidden'!AK85="x","x",$AJ$2-'Indicator Date hidden'!AK85)</f>
        <v>x</v>
      </c>
      <c r="AK84" s="213">
        <f>IF('Indicator Date hidden'!AL85="x","x",$AK$2-'Indicator Date hidden'!AL85)</f>
        <v>1</v>
      </c>
      <c r="AL84" s="213">
        <f>IF('Indicator Date hidden'!AM85="x","x",$AL$2-'Indicator Date hidden'!AM85)</f>
        <v>0</v>
      </c>
      <c r="AM84" s="213">
        <f>IF('Indicator Date hidden'!AN85="x","x",$AM$2-'Indicator Date hidden'!AN85)</f>
        <v>0</v>
      </c>
      <c r="AN84" s="213">
        <f>IF('Indicator Date hidden'!AO85="x","x",$AN$2-'Indicator Date hidden'!AO85)</f>
        <v>0</v>
      </c>
      <c r="AO84" s="213">
        <f>IF('Indicator Date hidden'!AP85="x","x",$AO$2-'Indicator Date hidden'!AP85)</f>
        <v>0</v>
      </c>
      <c r="AP84" s="213">
        <f>IF('Indicator Date hidden'!AQ85="x","x",$AP$2-'Indicator Date hidden'!AQ85)</f>
        <v>0</v>
      </c>
      <c r="AQ84" s="213">
        <f>IF('Indicator Date hidden'!AR85="x","x",$AQ$2-'Indicator Date hidden'!AR85)</f>
        <v>4</v>
      </c>
      <c r="AR84" s="213">
        <f>IF('Indicator Date hidden'!AS85="x","x",$AR$2-'Indicator Date hidden'!AS85)</f>
        <v>0</v>
      </c>
      <c r="AS84" s="213">
        <f>IF('Indicator Date hidden'!AT85="x","x",$AS$2-'Indicator Date hidden'!AT85)</f>
        <v>0</v>
      </c>
      <c r="AT84" s="213">
        <f>IF('Indicator Date hidden'!AU85="x","x",$AT$2-'Indicator Date hidden'!AU85)</f>
        <v>0</v>
      </c>
      <c r="AU84" s="213">
        <f>IF('Indicator Date hidden'!AV85="x","x",$AU$2-'Indicator Date hidden'!AV85)</f>
        <v>1</v>
      </c>
      <c r="AV84" s="213">
        <f>IF('Indicator Date hidden'!AW85="x","x",$AV$2-'Indicator Date hidden'!AW85)</f>
        <v>0</v>
      </c>
      <c r="AW84" s="213">
        <f>IF('Indicator Date hidden'!AX85="x","x",$AW$2-'Indicator Date hidden'!AX85)</f>
        <v>0</v>
      </c>
      <c r="AX84" s="213">
        <f>IF('Indicator Date hidden'!AY85="x","x",$AX$2-'Indicator Date hidden'!AY85)</f>
        <v>0</v>
      </c>
      <c r="AY84" s="213">
        <f>IF('Indicator Date hidden'!AZ85="x","x",$AY$2-'Indicator Date hidden'!AZ85)</f>
        <v>0</v>
      </c>
      <c r="AZ84" s="213">
        <f>IF('Indicator Date hidden'!BA85="x","x",$AZ$2-'Indicator Date hidden'!BA85)</f>
        <v>0</v>
      </c>
      <c r="BA84">
        <f t="shared" si="10"/>
        <v>27</v>
      </c>
      <c r="BB84" s="21">
        <f t="shared" si="11"/>
        <v>0.55102040816326525</v>
      </c>
      <c r="BC84">
        <f t="shared" si="12"/>
        <v>7</v>
      </c>
      <c r="BD84" s="21">
        <f t="shared" si="13"/>
        <v>1.6910475498666611</v>
      </c>
      <c r="BE84" s="283">
        <f t="shared" si="14"/>
        <v>0</v>
      </c>
    </row>
    <row r="85" spans="1:57" x14ac:dyDescent="0.25">
      <c r="A85" t="s">
        <v>7376</v>
      </c>
      <c r="B85" s="213">
        <f>IF('Indicator Date hidden'!C86="x","x",$B$2-'Indicator Date hidden'!C86)</f>
        <v>0</v>
      </c>
      <c r="C85" s="213">
        <f>IF('Indicator Date hidden'!D86="x","x",$C$2-'Indicator Date hidden'!D86)</f>
        <v>0</v>
      </c>
      <c r="D85" s="213">
        <f>IF('Indicator Date hidden'!E86="x","x",$D$2-'Indicator Date hidden'!E86)</f>
        <v>0</v>
      </c>
      <c r="E85" s="213">
        <f>IF('Indicator Date hidden'!F86="x","x",$E$2-'Indicator Date hidden'!F86)</f>
        <v>0</v>
      </c>
      <c r="F85" s="213">
        <f>IF('Indicator Date hidden'!G86="x","x",$F$2-'Indicator Date hidden'!G86)</f>
        <v>0</v>
      </c>
      <c r="G85" s="213">
        <f>IF('Indicator Date hidden'!H86="x","x",$G$2-'Indicator Date hidden'!H86)</f>
        <v>0</v>
      </c>
      <c r="H85" s="213">
        <f>IF('Indicator Date hidden'!I86="x","x",$H$2-'Indicator Date hidden'!I86)</f>
        <v>0</v>
      </c>
      <c r="I85" s="213">
        <f>IF('Indicator Date hidden'!J86="x","x",$I$2-'Indicator Date hidden'!J86)</f>
        <v>0</v>
      </c>
      <c r="J85" s="213">
        <f>IF('Indicator Date hidden'!K86="x","x",$J$2-'Indicator Date hidden'!K86)</f>
        <v>0</v>
      </c>
      <c r="K85" s="213">
        <f>IF('Indicator Date hidden'!L86="x","x",$K$2-'Indicator Date hidden'!L86)</f>
        <v>0</v>
      </c>
      <c r="L85" s="213">
        <f>IF('Indicator Date hidden'!M86="x","x",$L$2-'Indicator Date hidden'!M86)</f>
        <v>0</v>
      </c>
      <c r="M85" s="213">
        <f>IF('Indicator Date hidden'!N86="x","x",$M$2-'Indicator Date hidden'!N86)</f>
        <v>0</v>
      </c>
      <c r="N85" s="213">
        <f>IF('Indicator Date hidden'!O86="x","x",$N$2-'Indicator Date hidden'!O86)</f>
        <v>0</v>
      </c>
      <c r="O85" s="213">
        <f>IF('Indicator Date hidden'!P86="x","x",$O$2-'Indicator Date hidden'!P86)</f>
        <v>0</v>
      </c>
      <c r="P85" s="213">
        <f>IF('Indicator Date hidden'!Q86="x","x",$P$2-'Indicator Date hidden'!Q86)</f>
        <v>0</v>
      </c>
      <c r="Q85" s="213" t="str">
        <f>IF('Indicator Date hidden'!R86="x","x",$Q$2-'Indicator Date hidden'!R86)</f>
        <v>x</v>
      </c>
      <c r="R85" s="213">
        <f>IF('Indicator Date hidden'!S86="x","x",$R$2-'Indicator Date hidden'!S86)</f>
        <v>0</v>
      </c>
      <c r="S85" s="213">
        <f>IF('Indicator Date hidden'!T86="x","x",$S$2-'Indicator Date hidden'!T86)</f>
        <v>0</v>
      </c>
      <c r="T85" s="213">
        <f>IF('Indicator Date hidden'!U86="x","x",$T$2-'Indicator Date hidden'!U86)</f>
        <v>0</v>
      </c>
      <c r="U85" s="213" t="str">
        <f>IF('Indicator Date hidden'!V86="x","x",$U$2-'Indicator Date hidden'!V86)</f>
        <v>x</v>
      </c>
      <c r="V85" s="213">
        <f>IF('Indicator Date hidden'!W86="x","x",$V$2-'Indicator Date hidden'!W86)</f>
        <v>0</v>
      </c>
      <c r="W85" s="213">
        <f>IF('Indicator Date hidden'!X86="x","x",$W$2-'Indicator Date hidden'!X86)</f>
        <v>4</v>
      </c>
      <c r="X85" s="213">
        <f>IF('Indicator Date hidden'!Y86="x","x",$X$2-'Indicator Date hidden'!Y86)</f>
        <v>4</v>
      </c>
      <c r="Y85" s="213">
        <f>IF('Indicator Date hidden'!Z86="x","x",$Y$2-'Indicator Date hidden'!Z86)</f>
        <v>0</v>
      </c>
      <c r="Z85" s="213">
        <f>IF('Indicator Date hidden'!AA86="x","x",$Z$2-'Indicator Date hidden'!AA86)</f>
        <v>0</v>
      </c>
      <c r="AA85" s="213">
        <f>IF('Indicator Date hidden'!AB86="x","x",$AA$2-'Indicator Date hidden'!AB86)</f>
        <v>3</v>
      </c>
      <c r="AB85" s="213">
        <f>IF('Indicator Date hidden'!AC86="x","x",$AB$2-'Indicator Date hidden'!AC86)</f>
        <v>0</v>
      </c>
      <c r="AC85" s="213">
        <f>IF('Indicator Date hidden'!AD86="x","x",$AC$2-'Indicator Date hidden'!AD86)</f>
        <v>0</v>
      </c>
      <c r="AD85" s="213" t="str">
        <f>IF('Indicator Date hidden'!AE86="x","x",$AD$2-'Indicator Date hidden'!AE86)</f>
        <v>x</v>
      </c>
      <c r="AE85" s="213">
        <f>IF('Indicator Date hidden'!AF86="x","x",$AE$2-'Indicator Date hidden'!AF86)</f>
        <v>0</v>
      </c>
      <c r="AF85" s="213">
        <f>IF('Indicator Date hidden'!AG86="x","x",$AF$2-'Indicator Date hidden'!AG86)</f>
        <v>5</v>
      </c>
      <c r="AG85" s="213">
        <f>IF('Indicator Date hidden'!AH86="x","x",$AG$2-'Indicator Date hidden'!AH86)</f>
        <v>0</v>
      </c>
      <c r="AH85" s="213">
        <f>IF('Indicator Date hidden'!AI86="x","x",$AH$2-'Indicator Date hidden'!AI86)</f>
        <v>0</v>
      </c>
      <c r="AI85" s="213">
        <f>IF('Indicator Date hidden'!AJ86="x","x",$AI$2-'Indicator Date hidden'!AJ86)</f>
        <v>0</v>
      </c>
      <c r="AJ85" s="213" t="str">
        <f>IF('Indicator Date hidden'!AK86="x","x",$AJ$2-'Indicator Date hidden'!AK86)</f>
        <v>x</v>
      </c>
      <c r="AK85" s="213">
        <f>IF('Indicator Date hidden'!AL86="x","x",$AK$2-'Indicator Date hidden'!AL86)</f>
        <v>1</v>
      </c>
      <c r="AL85" s="213">
        <f>IF('Indicator Date hidden'!AM86="x","x",$AL$2-'Indicator Date hidden'!AM86)</f>
        <v>0</v>
      </c>
      <c r="AM85" s="213">
        <f>IF('Indicator Date hidden'!AN86="x","x",$AM$2-'Indicator Date hidden'!AN86)</f>
        <v>0</v>
      </c>
      <c r="AN85" s="213">
        <f>IF('Indicator Date hidden'!AO86="x","x",$AN$2-'Indicator Date hidden'!AO86)</f>
        <v>0</v>
      </c>
      <c r="AO85" s="213">
        <f>IF('Indicator Date hidden'!AP86="x","x",$AO$2-'Indicator Date hidden'!AP86)</f>
        <v>0</v>
      </c>
      <c r="AP85" s="213">
        <f>IF('Indicator Date hidden'!AQ86="x","x",$AP$2-'Indicator Date hidden'!AQ86)</f>
        <v>0</v>
      </c>
      <c r="AQ85" s="213">
        <f>IF('Indicator Date hidden'!AR86="x","x",$AQ$2-'Indicator Date hidden'!AR86)</f>
        <v>4</v>
      </c>
      <c r="AR85" s="213">
        <f>IF('Indicator Date hidden'!AS86="x","x",$AR$2-'Indicator Date hidden'!AS86)</f>
        <v>0</v>
      </c>
      <c r="AS85" s="213">
        <f>IF('Indicator Date hidden'!AT86="x","x",$AS$2-'Indicator Date hidden'!AT86)</f>
        <v>0</v>
      </c>
      <c r="AT85" s="213">
        <f>IF('Indicator Date hidden'!AU86="x","x",$AT$2-'Indicator Date hidden'!AU86)</f>
        <v>0</v>
      </c>
      <c r="AU85" s="213" t="str">
        <f>IF('Indicator Date hidden'!AV86="x","x",$AU$2-'Indicator Date hidden'!AV86)</f>
        <v>x</v>
      </c>
      <c r="AV85" s="213">
        <f>IF('Indicator Date hidden'!AW86="x","x",$AV$2-'Indicator Date hidden'!AW86)</f>
        <v>0</v>
      </c>
      <c r="AW85" s="213">
        <f>IF('Indicator Date hidden'!AX86="x","x",$AW$2-'Indicator Date hidden'!AX86)</f>
        <v>0</v>
      </c>
      <c r="AX85" s="213">
        <f>IF('Indicator Date hidden'!AY86="x","x",$AX$2-'Indicator Date hidden'!AY86)</f>
        <v>0</v>
      </c>
      <c r="AY85" s="213">
        <f>IF('Indicator Date hidden'!AZ86="x","x",$AY$2-'Indicator Date hidden'!AZ86)</f>
        <v>0</v>
      </c>
      <c r="AZ85" s="213">
        <f>IF('Indicator Date hidden'!BA86="x","x",$AZ$2-'Indicator Date hidden'!BA86)</f>
        <v>0</v>
      </c>
      <c r="BA85">
        <f t="shared" si="10"/>
        <v>21</v>
      </c>
      <c r="BB85" s="21">
        <f t="shared" si="11"/>
        <v>0.45652173913043476</v>
      </c>
      <c r="BC85">
        <f t="shared" si="12"/>
        <v>6</v>
      </c>
      <c r="BD85" s="21">
        <f t="shared" si="13"/>
        <v>1.2633034978928379</v>
      </c>
      <c r="BE85" s="283">
        <f t="shared" si="14"/>
        <v>0</v>
      </c>
    </row>
    <row r="86" spans="1:57" x14ac:dyDescent="0.25">
      <c r="A86" t="s">
        <v>7374</v>
      </c>
      <c r="B86" s="213">
        <f>IF('Indicator Date hidden'!C87="x","x",$B$2-'Indicator Date hidden'!C87)</f>
        <v>0</v>
      </c>
      <c r="C86" s="213">
        <f>IF('Indicator Date hidden'!D87="x","x",$C$2-'Indicator Date hidden'!D87)</f>
        <v>0</v>
      </c>
      <c r="D86" s="213">
        <f>IF('Indicator Date hidden'!E87="x","x",$D$2-'Indicator Date hidden'!E87)</f>
        <v>0</v>
      </c>
      <c r="E86" s="213">
        <f>IF('Indicator Date hidden'!F87="x","x",$E$2-'Indicator Date hidden'!F87)</f>
        <v>0</v>
      </c>
      <c r="F86" s="213">
        <f>IF('Indicator Date hidden'!G87="x","x",$F$2-'Indicator Date hidden'!G87)</f>
        <v>0</v>
      </c>
      <c r="G86" s="213">
        <f>IF('Indicator Date hidden'!H87="x","x",$G$2-'Indicator Date hidden'!H87)</f>
        <v>0</v>
      </c>
      <c r="H86" s="213">
        <f>IF('Indicator Date hidden'!I87="x","x",$H$2-'Indicator Date hidden'!I87)</f>
        <v>0</v>
      </c>
      <c r="I86" s="213">
        <f>IF('Indicator Date hidden'!J87="x","x",$I$2-'Indicator Date hidden'!J87)</f>
        <v>0</v>
      </c>
      <c r="J86" s="213">
        <f>IF('Indicator Date hidden'!K87="x","x",$J$2-'Indicator Date hidden'!K87)</f>
        <v>0</v>
      </c>
      <c r="K86" s="213">
        <f>IF('Indicator Date hidden'!L87="x","x",$K$2-'Indicator Date hidden'!L87)</f>
        <v>0</v>
      </c>
      <c r="L86" s="213">
        <f>IF('Indicator Date hidden'!M87="x","x",$L$2-'Indicator Date hidden'!M87)</f>
        <v>0</v>
      </c>
      <c r="M86" s="213">
        <f>IF('Indicator Date hidden'!N87="x","x",$M$2-'Indicator Date hidden'!N87)</f>
        <v>0</v>
      </c>
      <c r="N86" s="213">
        <f>IF('Indicator Date hidden'!O87="x","x",$N$2-'Indicator Date hidden'!O87)</f>
        <v>0</v>
      </c>
      <c r="O86" s="213">
        <f>IF('Indicator Date hidden'!P87="x","x",$O$2-'Indicator Date hidden'!P87)</f>
        <v>0</v>
      </c>
      <c r="P86" s="213">
        <f>IF('Indicator Date hidden'!Q87="x","x",$P$2-'Indicator Date hidden'!Q87)</f>
        <v>0</v>
      </c>
      <c r="Q86" s="213">
        <f>IF('Indicator Date hidden'!R87="x","x",$Q$2-'Indicator Date hidden'!R87)</f>
        <v>2</v>
      </c>
      <c r="R86" s="213">
        <f>IF('Indicator Date hidden'!S87="x","x",$R$2-'Indicator Date hidden'!S87)</f>
        <v>0</v>
      </c>
      <c r="S86" s="213">
        <f>IF('Indicator Date hidden'!T87="x","x",$S$2-'Indicator Date hidden'!T87)</f>
        <v>0</v>
      </c>
      <c r="T86" s="213">
        <f>IF('Indicator Date hidden'!U87="x","x",$T$2-'Indicator Date hidden'!U87)</f>
        <v>0</v>
      </c>
      <c r="U86" s="213">
        <f>IF('Indicator Date hidden'!V87="x","x",$U$2-'Indicator Date hidden'!V87)</f>
        <v>0</v>
      </c>
      <c r="V86" s="213">
        <f>IF('Indicator Date hidden'!W87="x","x",$V$2-'Indicator Date hidden'!W87)</f>
        <v>0</v>
      </c>
      <c r="W86" s="213">
        <f>IF('Indicator Date hidden'!X87="x","x",$W$2-'Indicator Date hidden'!X87)</f>
        <v>2</v>
      </c>
      <c r="X86" s="213">
        <f>IF('Indicator Date hidden'!Y87="x","x",$X$2-'Indicator Date hidden'!Y87)</f>
        <v>4</v>
      </c>
      <c r="Y86" s="213">
        <f>IF('Indicator Date hidden'!Z87="x","x",$Y$2-'Indicator Date hidden'!Z87)</f>
        <v>0</v>
      </c>
      <c r="Z86" s="213">
        <f>IF('Indicator Date hidden'!AA87="x","x",$Z$2-'Indicator Date hidden'!AA87)</f>
        <v>0</v>
      </c>
      <c r="AA86" s="213" t="str">
        <f>IF('Indicator Date hidden'!AB87="x","x",$AA$2-'Indicator Date hidden'!AB87)</f>
        <v>x</v>
      </c>
      <c r="AB86" s="213">
        <f>IF('Indicator Date hidden'!AC87="x","x",$AB$2-'Indicator Date hidden'!AC87)</f>
        <v>0</v>
      </c>
      <c r="AC86" s="213">
        <f>IF('Indicator Date hidden'!AD87="x","x",$AC$2-'Indicator Date hidden'!AD87)</f>
        <v>0</v>
      </c>
      <c r="AD86" s="213" t="str">
        <f>IF('Indicator Date hidden'!AE87="x","x",$AD$2-'Indicator Date hidden'!AE87)</f>
        <v>x</v>
      </c>
      <c r="AE86" s="213">
        <f>IF('Indicator Date hidden'!AF87="x","x",$AE$2-'Indicator Date hidden'!AF87)</f>
        <v>0</v>
      </c>
      <c r="AF86" s="213">
        <f>IF('Indicator Date hidden'!AG87="x","x",$AF$2-'Indicator Date hidden'!AG87)</f>
        <v>3</v>
      </c>
      <c r="AG86" s="213">
        <f>IF('Indicator Date hidden'!AH87="x","x",$AG$2-'Indicator Date hidden'!AH87)</f>
        <v>0</v>
      </c>
      <c r="AH86" s="213">
        <f>IF('Indicator Date hidden'!AI87="x","x",$AH$2-'Indicator Date hidden'!AI87)</f>
        <v>0</v>
      </c>
      <c r="AI86" s="213">
        <f>IF('Indicator Date hidden'!AJ87="x","x",$AI$2-'Indicator Date hidden'!AJ87)</f>
        <v>0</v>
      </c>
      <c r="AJ86" s="213" t="str">
        <f>IF('Indicator Date hidden'!AK87="x","x",$AJ$2-'Indicator Date hidden'!AK87)</f>
        <v>x</v>
      </c>
      <c r="AK86" s="213">
        <f>IF('Indicator Date hidden'!AL87="x","x",$AK$2-'Indicator Date hidden'!AL87)</f>
        <v>0</v>
      </c>
      <c r="AL86" s="213">
        <f>IF('Indicator Date hidden'!AM87="x","x",$AL$2-'Indicator Date hidden'!AM87)</f>
        <v>0</v>
      </c>
      <c r="AM86" s="213">
        <f>IF('Indicator Date hidden'!AN87="x","x",$AM$2-'Indicator Date hidden'!AN87)</f>
        <v>0</v>
      </c>
      <c r="AN86" s="213">
        <f>IF('Indicator Date hidden'!AO87="x","x",$AN$2-'Indicator Date hidden'!AO87)</f>
        <v>0</v>
      </c>
      <c r="AO86" s="213">
        <f>IF('Indicator Date hidden'!AP87="x","x",$AO$2-'Indicator Date hidden'!AP87)</f>
        <v>0</v>
      </c>
      <c r="AP86" s="213">
        <f>IF('Indicator Date hidden'!AQ87="x","x",$AP$2-'Indicator Date hidden'!AQ87)</f>
        <v>0</v>
      </c>
      <c r="AQ86" s="213">
        <f>IF('Indicator Date hidden'!AR87="x","x",$AQ$2-'Indicator Date hidden'!AR87)</f>
        <v>4</v>
      </c>
      <c r="AR86" s="213">
        <f>IF('Indicator Date hidden'!AS87="x","x",$AR$2-'Indicator Date hidden'!AS87)</f>
        <v>0</v>
      </c>
      <c r="AS86" s="213">
        <f>IF('Indicator Date hidden'!AT87="x","x",$AS$2-'Indicator Date hidden'!AT87)</f>
        <v>0</v>
      </c>
      <c r="AT86" s="213">
        <f>IF('Indicator Date hidden'!AU87="x","x",$AT$2-'Indicator Date hidden'!AU87)</f>
        <v>0</v>
      </c>
      <c r="AU86" s="213">
        <f>IF('Indicator Date hidden'!AV87="x","x",$AU$2-'Indicator Date hidden'!AV87)</f>
        <v>2</v>
      </c>
      <c r="AV86" s="213">
        <f>IF('Indicator Date hidden'!AW87="x","x",$AV$2-'Indicator Date hidden'!AW87)</f>
        <v>0</v>
      </c>
      <c r="AW86" s="213">
        <f>IF('Indicator Date hidden'!AX87="x","x",$AW$2-'Indicator Date hidden'!AX87)</f>
        <v>0</v>
      </c>
      <c r="AX86" s="213">
        <f>IF('Indicator Date hidden'!AY87="x","x",$AX$2-'Indicator Date hidden'!AY87)</f>
        <v>0</v>
      </c>
      <c r="AY86" s="213">
        <f>IF('Indicator Date hidden'!AZ87="x","x",$AY$2-'Indicator Date hidden'!AZ87)</f>
        <v>0</v>
      </c>
      <c r="AZ86" s="213">
        <f>IF('Indicator Date hidden'!BA87="x","x",$AZ$2-'Indicator Date hidden'!BA87)</f>
        <v>0</v>
      </c>
      <c r="BA86">
        <f t="shared" si="10"/>
        <v>17</v>
      </c>
      <c r="BB86" s="21">
        <f t="shared" si="11"/>
        <v>0.35416666666666669</v>
      </c>
      <c r="BC86">
        <f t="shared" si="12"/>
        <v>6</v>
      </c>
      <c r="BD86" s="21">
        <f t="shared" si="13"/>
        <v>0.98930917254864714</v>
      </c>
      <c r="BE86" s="283">
        <f t="shared" si="14"/>
        <v>0</v>
      </c>
    </row>
    <row r="87" spans="1:57" x14ac:dyDescent="0.25">
      <c r="A87" t="s">
        <v>7378</v>
      </c>
      <c r="B87" s="213">
        <f>IF('Indicator Date hidden'!C88="x","x",$B$2-'Indicator Date hidden'!C88)</f>
        <v>0</v>
      </c>
      <c r="C87" s="213">
        <f>IF('Indicator Date hidden'!D88="x","x",$C$2-'Indicator Date hidden'!D88)</f>
        <v>0</v>
      </c>
      <c r="D87" s="213">
        <f>IF('Indicator Date hidden'!E88="x","x",$D$2-'Indicator Date hidden'!E88)</f>
        <v>0</v>
      </c>
      <c r="E87" s="213">
        <f>IF('Indicator Date hidden'!F88="x","x",$E$2-'Indicator Date hidden'!F88)</f>
        <v>0</v>
      </c>
      <c r="F87" s="213">
        <f>IF('Indicator Date hidden'!G88="x","x",$F$2-'Indicator Date hidden'!G88)</f>
        <v>0</v>
      </c>
      <c r="G87" s="213">
        <f>IF('Indicator Date hidden'!H88="x","x",$G$2-'Indicator Date hidden'!H88)</f>
        <v>0</v>
      </c>
      <c r="H87" s="213">
        <f>IF('Indicator Date hidden'!I88="x","x",$H$2-'Indicator Date hidden'!I88)</f>
        <v>0</v>
      </c>
      <c r="I87" s="213">
        <f>IF('Indicator Date hidden'!J88="x","x",$I$2-'Indicator Date hidden'!J88)</f>
        <v>0</v>
      </c>
      <c r="J87" s="213">
        <f>IF('Indicator Date hidden'!K88="x","x",$J$2-'Indicator Date hidden'!K88)</f>
        <v>0</v>
      </c>
      <c r="K87" s="213">
        <f>IF('Indicator Date hidden'!L88="x","x",$K$2-'Indicator Date hidden'!L88)</f>
        <v>0</v>
      </c>
      <c r="L87" s="213">
        <f>IF('Indicator Date hidden'!M88="x","x",$L$2-'Indicator Date hidden'!M88)</f>
        <v>0</v>
      </c>
      <c r="M87" s="213">
        <f>IF('Indicator Date hidden'!N88="x","x",$M$2-'Indicator Date hidden'!N88)</f>
        <v>0</v>
      </c>
      <c r="N87" s="213">
        <f>IF('Indicator Date hidden'!O88="x","x",$N$2-'Indicator Date hidden'!O88)</f>
        <v>0</v>
      </c>
      <c r="O87" s="213">
        <f>IF('Indicator Date hidden'!P88="x","x",$O$2-'Indicator Date hidden'!P88)</f>
        <v>0</v>
      </c>
      <c r="P87" s="213">
        <f>IF('Indicator Date hidden'!Q88="x","x",$P$2-'Indicator Date hidden'!Q88)</f>
        <v>0</v>
      </c>
      <c r="Q87" s="213">
        <f>IF('Indicator Date hidden'!R88="x","x",$Q$2-'Indicator Date hidden'!R88)</f>
        <v>3</v>
      </c>
      <c r="R87" s="213">
        <f>IF('Indicator Date hidden'!S88="x","x",$R$2-'Indicator Date hidden'!S88)</f>
        <v>0</v>
      </c>
      <c r="S87" s="213">
        <f>IF('Indicator Date hidden'!T88="x","x",$S$2-'Indicator Date hidden'!T88)</f>
        <v>0</v>
      </c>
      <c r="T87" s="213">
        <f>IF('Indicator Date hidden'!U88="x","x",$T$2-'Indicator Date hidden'!U88)</f>
        <v>0</v>
      </c>
      <c r="U87" s="213">
        <f>IF('Indicator Date hidden'!V88="x","x",$U$2-'Indicator Date hidden'!V88)</f>
        <v>0</v>
      </c>
      <c r="V87" s="213">
        <f>IF('Indicator Date hidden'!W88="x","x",$V$2-'Indicator Date hidden'!W88)</f>
        <v>0</v>
      </c>
      <c r="W87" s="213">
        <f>IF('Indicator Date hidden'!X88="x","x",$W$2-'Indicator Date hidden'!X88)</f>
        <v>4</v>
      </c>
      <c r="X87" s="213">
        <f>IF('Indicator Date hidden'!Y88="x","x",$X$2-'Indicator Date hidden'!Y88)</f>
        <v>1</v>
      </c>
      <c r="Y87" s="213">
        <f>IF('Indicator Date hidden'!Z88="x","x",$Y$2-'Indicator Date hidden'!Z88)</f>
        <v>0</v>
      </c>
      <c r="Z87" s="213">
        <f>IF('Indicator Date hidden'!AA88="x","x",$Z$2-'Indicator Date hidden'!AA88)</f>
        <v>0</v>
      </c>
      <c r="AA87" s="213">
        <f>IF('Indicator Date hidden'!AB88="x","x",$AA$2-'Indicator Date hidden'!AB88)</f>
        <v>0</v>
      </c>
      <c r="AB87" s="213">
        <f>IF('Indicator Date hidden'!AC88="x","x",$AB$2-'Indicator Date hidden'!AC88)</f>
        <v>0</v>
      </c>
      <c r="AC87" s="213">
        <f>IF('Indicator Date hidden'!AD88="x","x",$AC$2-'Indicator Date hidden'!AD88)</f>
        <v>0</v>
      </c>
      <c r="AD87" s="213" t="str">
        <f>IF('Indicator Date hidden'!AE88="x","x",$AD$2-'Indicator Date hidden'!AE88)</f>
        <v>x</v>
      </c>
      <c r="AE87" s="213">
        <f>IF('Indicator Date hidden'!AF88="x","x",$AE$2-'Indicator Date hidden'!AF88)</f>
        <v>0</v>
      </c>
      <c r="AF87" s="213">
        <f>IF('Indicator Date hidden'!AG88="x","x",$AF$2-'Indicator Date hidden'!AG88)</f>
        <v>0</v>
      </c>
      <c r="AG87" s="213">
        <f>IF('Indicator Date hidden'!AH88="x","x",$AG$2-'Indicator Date hidden'!AH88)</f>
        <v>0</v>
      </c>
      <c r="AH87" s="213">
        <f>IF('Indicator Date hidden'!AI88="x","x",$AH$2-'Indicator Date hidden'!AI88)</f>
        <v>0</v>
      </c>
      <c r="AI87" s="213">
        <f>IF('Indicator Date hidden'!AJ88="x","x",$AI$2-'Indicator Date hidden'!AJ88)</f>
        <v>0</v>
      </c>
      <c r="AJ87" s="213" t="str">
        <f>IF('Indicator Date hidden'!AK88="x","x",$AJ$2-'Indicator Date hidden'!AK88)</f>
        <v>x</v>
      </c>
      <c r="AK87" s="213">
        <f>IF('Indicator Date hidden'!AL88="x","x",$AK$2-'Indicator Date hidden'!AL88)</f>
        <v>1</v>
      </c>
      <c r="AL87" s="213">
        <f>IF('Indicator Date hidden'!AM88="x","x",$AL$2-'Indicator Date hidden'!AM88)</f>
        <v>0</v>
      </c>
      <c r="AM87" s="213">
        <f>IF('Indicator Date hidden'!AN88="x","x",$AM$2-'Indicator Date hidden'!AN88)</f>
        <v>0</v>
      </c>
      <c r="AN87" s="213">
        <f>IF('Indicator Date hidden'!AO88="x","x",$AN$2-'Indicator Date hidden'!AO88)</f>
        <v>0</v>
      </c>
      <c r="AO87" s="213" t="str">
        <f>IF('Indicator Date hidden'!AP88="x","x",$AO$2-'Indicator Date hidden'!AP88)</f>
        <v>x</v>
      </c>
      <c r="AP87" s="213" t="str">
        <f>IF('Indicator Date hidden'!AQ88="x","x",$AP$2-'Indicator Date hidden'!AQ88)</f>
        <v>x</v>
      </c>
      <c r="AQ87" s="213">
        <f>IF('Indicator Date hidden'!AR88="x","x",$AQ$2-'Indicator Date hidden'!AR88)</f>
        <v>4</v>
      </c>
      <c r="AR87" s="213">
        <f>IF('Indicator Date hidden'!AS88="x","x",$AR$2-'Indicator Date hidden'!AS88)</f>
        <v>0</v>
      </c>
      <c r="AS87" s="213">
        <f>IF('Indicator Date hidden'!AT88="x","x",$AS$2-'Indicator Date hidden'!AT88)</f>
        <v>0</v>
      </c>
      <c r="AT87" s="213">
        <f>IF('Indicator Date hidden'!AU88="x","x",$AT$2-'Indicator Date hidden'!AU88)</f>
        <v>0</v>
      </c>
      <c r="AU87" s="213">
        <f>IF('Indicator Date hidden'!AV88="x","x",$AU$2-'Indicator Date hidden'!AV88)</f>
        <v>5</v>
      </c>
      <c r="AV87" s="213">
        <f>IF('Indicator Date hidden'!AW88="x","x",$AV$2-'Indicator Date hidden'!AW88)</f>
        <v>0</v>
      </c>
      <c r="AW87" s="213">
        <f>IF('Indicator Date hidden'!AX88="x","x",$AW$2-'Indicator Date hidden'!AX88)</f>
        <v>0</v>
      </c>
      <c r="AX87" s="213">
        <f>IF('Indicator Date hidden'!AY88="x","x",$AX$2-'Indicator Date hidden'!AY88)</f>
        <v>0</v>
      </c>
      <c r="AY87" s="213">
        <f>IF('Indicator Date hidden'!AZ88="x","x",$AY$2-'Indicator Date hidden'!AZ88)</f>
        <v>0</v>
      </c>
      <c r="AZ87" s="213">
        <f>IF('Indicator Date hidden'!BA88="x","x",$AZ$2-'Indicator Date hidden'!BA88)</f>
        <v>0</v>
      </c>
      <c r="BA87">
        <f t="shared" si="10"/>
        <v>18</v>
      </c>
      <c r="BB87" s="21">
        <f t="shared" si="11"/>
        <v>0.38297872340425532</v>
      </c>
      <c r="BC87">
        <f t="shared" si="12"/>
        <v>6</v>
      </c>
      <c r="BD87" s="21">
        <f t="shared" si="13"/>
        <v>1.1402349793169586</v>
      </c>
      <c r="BE87" s="283">
        <f t="shared" si="14"/>
        <v>0</v>
      </c>
    </row>
    <row r="88" spans="1:57" x14ac:dyDescent="0.25">
      <c r="A88" t="s">
        <v>7379</v>
      </c>
      <c r="B88" s="213">
        <f>IF('Indicator Date hidden'!C89="x","x",$B$2-'Indicator Date hidden'!C89)</f>
        <v>0</v>
      </c>
      <c r="C88" s="213">
        <f>IF('Indicator Date hidden'!D89="x","x",$C$2-'Indicator Date hidden'!D89)</f>
        <v>0</v>
      </c>
      <c r="D88" s="213">
        <f>IF('Indicator Date hidden'!E89="x","x",$D$2-'Indicator Date hidden'!E89)</f>
        <v>0</v>
      </c>
      <c r="E88" s="213">
        <f>IF('Indicator Date hidden'!F89="x","x",$E$2-'Indicator Date hidden'!F89)</f>
        <v>0</v>
      </c>
      <c r="F88" s="213">
        <f>IF('Indicator Date hidden'!G89="x","x",$F$2-'Indicator Date hidden'!G89)</f>
        <v>0</v>
      </c>
      <c r="G88" s="213">
        <f>IF('Indicator Date hidden'!H89="x","x",$G$2-'Indicator Date hidden'!H89)</f>
        <v>0</v>
      </c>
      <c r="H88" s="213">
        <f>IF('Indicator Date hidden'!I89="x","x",$H$2-'Indicator Date hidden'!I89)</f>
        <v>0</v>
      </c>
      <c r="I88" s="213">
        <f>IF('Indicator Date hidden'!J89="x","x",$I$2-'Indicator Date hidden'!J89)</f>
        <v>0</v>
      </c>
      <c r="J88" s="213">
        <f>IF('Indicator Date hidden'!K89="x","x",$J$2-'Indicator Date hidden'!K89)</f>
        <v>0</v>
      </c>
      <c r="K88" s="213">
        <f>IF('Indicator Date hidden'!L89="x","x",$K$2-'Indicator Date hidden'!L89)</f>
        <v>0</v>
      </c>
      <c r="L88" s="213">
        <f>IF('Indicator Date hidden'!M89="x","x",$L$2-'Indicator Date hidden'!M89)</f>
        <v>0</v>
      </c>
      <c r="M88" s="213">
        <f>IF('Indicator Date hidden'!N89="x","x",$M$2-'Indicator Date hidden'!N89)</f>
        <v>0</v>
      </c>
      <c r="N88" s="213">
        <f>IF('Indicator Date hidden'!O89="x","x",$N$2-'Indicator Date hidden'!O89)</f>
        <v>0</v>
      </c>
      <c r="O88" s="213">
        <f>IF('Indicator Date hidden'!P89="x","x",$O$2-'Indicator Date hidden'!P89)</f>
        <v>0</v>
      </c>
      <c r="P88" s="213">
        <f>IF('Indicator Date hidden'!Q89="x","x",$P$2-'Indicator Date hidden'!Q89)</f>
        <v>0</v>
      </c>
      <c r="Q88" s="213">
        <f>IF('Indicator Date hidden'!R89="x","x",$Q$2-'Indicator Date hidden'!R89)</f>
        <v>5</v>
      </c>
      <c r="R88" s="213">
        <f>IF('Indicator Date hidden'!S89="x","x",$R$2-'Indicator Date hidden'!S89)</f>
        <v>0</v>
      </c>
      <c r="S88" s="213">
        <f>IF('Indicator Date hidden'!T89="x","x",$S$2-'Indicator Date hidden'!T89)</f>
        <v>0</v>
      </c>
      <c r="T88" s="213">
        <f>IF('Indicator Date hidden'!U89="x","x",$T$2-'Indicator Date hidden'!U89)</f>
        <v>0</v>
      </c>
      <c r="U88" s="213">
        <f>IF('Indicator Date hidden'!V89="x","x",$U$2-'Indicator Date hidden'!V89)</f>
        <v>0</v>
      </c>
      <c r="V88" s="213">
        <f>IF('Indicator Date hidden'!W89="x","x",$V$2-'Indicator Date hidden'!W89)</f>
        <v>0</v>
      </c>
      <c r="W88" s="213">
        <f>IF('Indicator Date hidden'!X89="x","x",$W$2-'Indicator Date hidden'!X89)</f>
        <v>0</v>
      </c>
      <c r="X88" s="213">
        <f>IF('Indicator Date hidden'!Y89="x","x",$X$2-'Indicator Date hidden'!Y89)</f>
        <v>1</v>
      </c>
      <c r="Y88" s="213">
        <f>IF('Indicator Date hidden'!Z89="x","x",$Y$2-'Indicator Date hidden'!Z89)</f>
        <v>0</v>
      </c>
      <c r="Z88" s="213">
        <f>IF('Indicator Date hidden'!AA89="x","x",$Z$2-'Indicator Date hidden'!AA89)</f>
        <v>0</v>
      </c>
      <c r="AA88" s="213">
        <f>IF('Indicator Date hidden'!AB89="x","x",$AA$2-'Indicator Date hidden'!AB89)</f>
        <v>0</v>
      </c>
      <c r="AB88" s="213">
        <f>IF('Indicator Date hidden'!AC89="x","x",$AB$2-'Indicator Date hidden'!AC89)</f>
        <v>0</v>
      </c>
      <c r="AC88" s="213">
        <f>IF('Indicator Date hidden'!AD89="x","x",$AC$2-'Indicator Date hidden'!AD89)</f>
        <v>0</v>
      </c>
      <c r="AD88" s="213">
        <f>IF('Indicator Date hidden'!AE89="x","x",$AD$2-'Indicator Date hidden'!AE89)</f>
        <v>0</v>
      </c>
      <c r="AE88" s="213">
        <f>IF('Indicator Date hidden'!AF89="x","x",$AE$2-'Indicator Date hidden'!AF89)</f>
        <v>0</v>
      </c>
      <c r="AF88" s="213">
        <f>IF('Indicator Date hidden'!AG89="x","x",$AF$2-'Indicator Date hidden'!AG89)</f>
        <v>8</v>
      </c>
      <c r="AG88" s="213">
        <f>IF('Indicator Date hidden'!AH89="x","x",$AG$2-'Indicator Date hidden'!AH89)</f>
        <v>0</v>
      </c>
      <c r="AH88" s="213">
        <f>IF('Indicator Date hidden'!AI89="x","x",$AH$2-'Indicator Date hidden'!AI89)</f>
        <v>0</v>
      </c>
      <c r="AI88" s="213">
        <f>IF('Indicator Date hidden'!AJ89="x","x",$AI$2-'Indicator Date hidden'!AJ89)</f>
        <v>0</v>
      </c>
      <c r="AJ88" s="213">
        <f>IF('Indicator Date hidden'!AK89="x","x",$AJ$2-'Indicator Date hidden'!AK89)</f>
        <v>1</v>
      </c>
      <c r="AK88" s="213">
        <f>IF('Indicator Date hidden'!AL89="x","x",$AK$2-'Indicator Date hidden'!AL89)</f>
        <v>0</v>
      </c>
      <c r="AL88" s="213">
        <f>IF('Indicator Date hidden'!AM89="x","x",$AL$2-'Indicator Date hidden'!AM89)</f>
        <v>0</v>
      </c>
      <c r="AM88" s="213">
        <f>IF('Indicator Date hidden'!AN89="x","x",$AM$2-'Indicator Date hidden'!AN89)</f>
        <v>0</v>
      </c>
      <c r="AN88" s="213">
        <f>IF('Indicator Date hidden'!AO89="x","x",$AN$2-'Indicator Date hidden'!AO89)</f>
        <v>0</v>
      </c>
      <c r="AO88" s="213">
        <f>IF('Indicator Date hidden'!AP89="x","x",$AO$2-'Indicator Date hidden'!AP89)</f>
        <v>1</v>
      </c>
      <c r="AP88" s="213">
        <f>IF('Indicator Date hidden'!AQ89="x","x",$AP$2-'Indicator Date hidden'!AQ89)</f>
        <v>0</v>
      </c>
      <c r="AQ88" s="213">
        <f>IF('Indicator Date hidden'!AR89="x","x",$AQ$2-'Indicator Date hidden'!AR89)</f>
        <v>0</v>
      </c>
      <c r="AR88" s="213">
        <f>IF('Indicator Date hidden'!AS89="x","x",$AR$2-'Indicator Date hidden'!AS89)</f>
        <v>0</v>
      </c>
      <c r="AS88" s="213">
        <f>IF('Indicator Date hidden'!AT89="x","x",$AS$2-'Indicator Date hidden'!AT89)</f>
        <v>0</v>
      </c>
      <c r="AT88" s="213">
        <f>IF('Indicator Date hidden'!AU89="x","x",$AT$2-'Indicator Date hidden'!AU89)</f>
        <v>0</v>
      </c>
      <c r="AU88" s="213">
        <f>IF('Indicator Date hidden'!AV89="x","x",$AU$2-'Indicator Date hidden'!AV89)</f>
        <v>7</v>
      </c>
      <c r="AV88" s="213">
        <f>IF('Indicator Date hidden'!AW89="x","x",$AV$2-'Indicator Date hidden'!AW89)</f>
        <v>0</v>
      </c>
      <c r="AW88" s="213">
        <f>IF('Indicator Date hidden'!AX89="x","x",$AW$2-'Indicator Date hidden'!AX89)</f>
        <v>0</v>
      </c>
      <c r="AX88" s="213">
        <f>IF('Indicator Date hidden'!AY89="x","x",$AX$2-'Indicator Date hidden'!AY89)</f>
        <v>0</v>
      </c>
      <c r="AY88" s="213">
        <f>IF('Indicator Date hidden'!AZ89="x","x",$AY$2-'Indicator Date hidden'!AZ89)</f>
        <v>0</v>
      </c>
      <c r="AZ88" s="213">
        <f>IF('Indicator Date hidden'!BA89="x","x",$AZ$2-'Indicator Date hidden'!BA89)</f>
        <v>0</v>
      </c>
      <c r="BA88">
        <f t="shared" si="10"/>
        <v>23</v>
      </c>
      <c r="BB88" s="21">
        <f t="shared" si="11"/>
        <v>0.45098039215686275</v>
      </c>
      <c r="BC88">
        <f t="shared" si="12"/>
        <v>6</v>
      </c>
      <c r="BD88" s="21">
        <f t="shared" si="13"/>
        <v>1.6004132492087735</v>
      </c>
      <c r="BE88" s="283">
        <f t="shared" si="14"/>
        <v>0</v>
      </c>
    </row>
    <row r="89" spans="1:57" x14ac:dyDescent="0.25">
      <c r="A89" t="s">
        <v>7385</v>
      </c>
      <c r="B89" s="213">
        <f>IF('Indicator Date hidden'!C90="x","x",$B$2-'Indicator Date hidden'!C90)</f>
        <v>0</v>
      </c>
      <c r="C89" s="213">
        <f>IF('Indicator Date hidden'!D90="x","x",$C$2-'Indicator Date hidden'!D90)</f>
        <v>0</v>
      </c>
      <c r="D89" s="213">
        <f>IF('Indicator Date hidden'!E90="x","x",$D$2-'Indicator Date hidden'!E90)</f>
        <v>0</v>
      </c>
      <c r="E89" s="213">
        <f>IF('Indicator Date hidden'!F90="x","x",$E$2-'Indicator Date hidden'!F90)</f>
        <v>0</v>
      </c>
      <c r="F89" s="213">
        <f>IF('Indicator Date hidden'!G90="x","x",$F$2-'Indicator Date hidden'!G90)</f>
        <v>0</v>
      </c>
      <c r="G89" s="213">
        <f>IF('Indicator Date hidden'!H90="x","x",$G$2-'Indicator Date hidden'!H90)</f>
        <v>0</v>
      </c>
      <c r="H89" s="213">
        <f>IF('Indicator Date hidden'!I90="x","x",$H$2-'Indicator Date hidden'!I90)</f>
        <v>0</v>
      </c>
      <c r="I89" s="213">
        <f>IF('Indicator Date hidden'!J90="x","x",$I$2-'Indicator Date hidden'!J90)</f>
        <v>0</v>
      </c>
      <c r="J89" s="213">
        <f>IF('Indicator Date hidden'!K90="x","x",$J$2-'Indicator Date hidden'!K90)</f>
        <v>0</v>
      </c>
      <c r="K89" s="213">
        <f>IF('Indicator Date hidden'!L90="x","x",$K$2-'Indicator Date hidden'!L90)</f>
        <v>0</v>
      </c>
      <c r="L89" s="213">
        <f>IF('Indicator Date hidden'!M90="x","x",$L$2-'Indicator Date hidden'!M90)</f>
        <v>0</v>
      </c>
      <c r="M89" s="213">
        <f>IF('Indicator Date hidden'!N90="x","x",$M$2-'Indicator Date hidden'!N90)</f>
        <v>0</v>
      </c>
      <c r="N89" s="213">
        <f>IF('Indicator Date hidden'!O90="x","x",$N$2-'Indicator Date hidden'!O90)</f>
        <v>0</v>
      </c>
      <c r="O89" s="213">
        <f>IF('Indicator Date hidden'!P90="x","x",$O$2-'Indicator Date hidden'!P90)</f>
        <v>0</v>
      </c>
      <c r="P89" s="213">
        <f>IF('Indicator Date hidden'!Q90="x","x",$P$2-'Indicator Date hidden'!Q90)</f>
        <v>0</v>
      </c>
      <c r="Q89" s="213" t="str">
        <f>IF('Indicator Date hidden'!R90="x","x",$Q$2-'Indicator Date hidden'!R90)</f>
        <v>x</v>
      </c>
      <c r="R89" s="213">
        <f>IF('Indicator Date hidden'!S90="x","x",$R$2-'Indicator Date hidden'!S90)</f>
        <v>0</v>
      </c>
      <c r="S89" s="213">
        <f>IF('Indicator Date hidden'!T90="x","x",$S$2-'Indicator Date hidden'!T90)</f>
        <v>0</v>
      </c>
      <c r="T89" s="213">
        <f>IF('Indicator Date hidden'!U90="x","x",$T$2-'Indicator Date hidden'!U90)</f>
        <v>0</v>
      </c>
      <c r="U89" s="213">
        <f>IF('Indicator Date hidden'!V90="x","x",$U$2-'Indicator Date hidden'!V90)</f>
        <v>0</v>
      </c>
      <c r="V89" s="213">
        <f>IF('Indicator Date hidden'!W90="x","x",$V$2-'Indicator Date hidden'!W90)</f>
        <v>0</v>
      </c>
      <c r="W89" s="213">
        <f>IF('Indicator Date hidden'!X90="x","x",$W$2-'Indicator Date hidden'!X90)</f>
        <v>5</v>
      </c>
      <c r="X89" s="213">
        <f>IF('Indicator Date hidden'!Y90="x","x",$X$2-'Indicator Date hidden'!Y90)</f>
        <v>4</v>
      </c>
      <c r="Y89" s="213">
        <f>IF('Indicator Date hidden'!Z90="x","x",$Y$2-'Indicator Date hidden'!Z90)</f>
        <v>0</v>
      </c>
      <c r="Z89" s="213">
        <f>IF('Indicator Date hidden'!AA90="x","x",$Z$2-'Indicator Date hidden'!AA90)</f>
        <v>0</v>
      </c>
      <c r="AA89" s="213" t="str">
        <f>IF('Indicator Date hidden'!AB90="x","x",$AA$2-'Indicator Date hidden'!AB90)</f>
        <v>x</v>
      </c>
      <c r="AB89" s="213">
        <f>IF('Indicator Date hidden'!AC90="x","x",$AB$2-'Indicator Date hidden'!AC90)</f>
        <v>0</v>
      </c>
      <c r="AC89" s="213">
        <f>IF('Indicator Date hidden'!AD90="x","x",$AC$2-'Indicator Date hidden'!AD90)</f>
        <v>0</v>
      </c>
      <c r="AD89" s="213" t="str">
        <f>IF('Indicator Date hidden'!AE90="x","x",$AD$2-'Indicator Date hidden'!AE90)</f>
        <v>x</v>
      </c>
      <c r="AE89" s="213" t="str">
        <f>IF('Indicator Date hidden'!AF90="x","x",$AE$2-'Indicator Date hidden'!AF90)</f>
        <v>x</v>
      </c>
      <c r="AF89" s="213">
        <f>IF('Indicator Date hidden'!AG90="x","x",$AF$2-'Indicator Date hidden'!AG90)</f>
        <v>7</v>
      </c>
      <c r="AG89" s="213">
        <f>IF('Indicator Date hidden'!AH90="x","x",$AG$2-'Indicator Date hidden'!AH90)</f>
        <v>0</v>
      </c>
      <c r="AH89" s="213">
        <f>IF('Indicator Date hidden'!AI90="x","x",$AH$2-'Indicator Date hidden'!AI90)</f>
        <v>0</v>
      </c>
      <c r="AI89" s="213">
        <f>IF('Indicator Date hidden'!AJ90="x","x",$AI$2-'Indicator Date hidden'!AJ90)</f>
        <v>0</v>
      </c>
      <c r="AJ89" s="213" t="str">
        <f>IF('Indicator Date hidden'!AK90="x","x",$AJ$2-'Indicator Date hidden'!AK90)</f>
        <v>x</v>
      </c>
      <c r="AK89" s="213" t="str">
        <f>IF('Indicator Date hidden'!AL90="x","x",$AK$2-'Indicator Date hidden'!AL90)</f>
        <v>x</v>
      </c>
      <c r="AL89" s="213">
        <f>IF('Indicator Date hidden'!AM90="x","x",$AL$2-'Indicator Date hidden'!AM90)</f>
        <v>0</v>
      </c>
      <c r="AM89" s="213">
        <f>IF('Indicator Date hidden'!AN90="x","x",$AM$2-'Indicator Date hidden'!AN90)</f>
        <v>0</v>
      </c>
      <c r="AN89" s="213">
        <f>IF('Indicator Date hidden'!AO90="x","x",$AN$2-'Indicator Date hidden'!AO90)</f>
        <v>0</v>
      </c>
      <c r="AO89" s="213" t="str">
        <f>IF('Indicator Date hidden'!AP90="x","x",$AO$2-'Indicator Date hidden'!AP90)</f>
        <v>x</v>
      </c>
      <c r="AP89" s="213" t="str">
        <f>IF('Indicator Date hidden'!AQ90="x","x",$AP$2-'Indicator Date hidden'!AQ90)</f>
        <v>x</v>
      </c>
      <c r="AQ89" s="213" t="str">
        <f>IF('Indicator Date hidden'!AR90="x","x",$AQ$2-'Indicator Date hidden'!AR90)</f>
        <v>x</v>
      </c>
      <c r="AR89" s="213">
        <f>IF('Indicator Date hidden'!AS90="x","x",$AR$2-'Indicator Date hidden'!AS90)</f>
        <v>0</v>
      </c>
      <c r="AS89" s="213" t="str">
        <f>IF('Indicator Date hidden'!AT90="x","x",$AS$2-'Indicator Date hidden'!AT90)</f>
        <v>x</v>
      </c>
      <c r="AT89" s="213">
        <f>IF('Indicator Date hidden'!AU90="x","x",$AT$2-'Indicator Date hidden'!AU90)</f>
        <v>0</v>
      </c>
      <c r="AU89" s="213" t="str">
        <f>IF('Indicator Date hidden'!AV90="x","x",$AU$2-'Indicator Date hidden'!AV90)</f>
        <v>x</v>
      </c>
      <c r="AV89" s="213">
        <f>IF('Indicator Date hidden'!AW90="x","x",$AV$2-'Indicator Date hidden'!AW90)</f>
        <v>0</v>
      </c>
      <c r="AW89" s="213">
        <f>IF('Indicator Date hidden'!AX90="x","x",$AW$2-'Indicator Date hidden'!AX90)</f>
        <v>0</v>
      </c>
      <c r="AX89" s="213">
        <f>IF('Indicator Date hidden'!AY90="x","x",$AX$2-'Indicator Date hidden'!AY90)</f>
        <v>0</v>
      </c>
      <c r="AY89" s="213">
        <f>IF('Indicator Date hidden'!AZ90="x","x",$AY$2-'Indicator Date hidden'!AZ90)</f>
        <v>0</v>
      </c>
      <c r="AZ89" s="213">
        <f>IF('Indicator Date hidden'!BA90="x","x",$AZ$2-'Indicator Date hidden'!BA90)</f>
        <v>0</v>
      </c>
      <c r="BA89">
        <f t="shared" si="10"/>
        <v>16</v>
      </c>
      <c r="BB89" s="21">
        <f t="shared" si="11"/>
        <v>0.4</v>
      </c>
      <c r="BC89">
        <f t="shared" si="12"/>
        <v>3</v>
      </c>
      <c r="BD89" s="21">
        <f t="shared" si="13"/>
        <v>1.4456832294800961</v>
      </c>
      <c r="BE89" s="283">
        <f t="shared" si="14"/>
        <v>0</v>
      </c>
    </row>
    <row r="90" spans="1:57" x14ac:dyDescent="0.25">
      <c r="A90" t="s">
        <v>7463</v>
      </c>
      <c r="B90" s="213">
        <f>IF('Indicator Date hidden'!C91="x","x",$B$2-'Indicator Date hidden'!C91)</f>
        <v>0</v>
      </c>
      <c r="C90" s="213">
        <f>IF('Indicator Date hidden'!D91="x","x",$C$2-'Indicator Date hidden'!D91)</f>
        <v>0</v>
      </c>
      <c r="D90" s="213">
        <f>IF('Indicator Date hidden'!E91="x","x",$D$2-'Indicator Date hidden'!E91)</f>
        <v>0</v>
      </c>
      <c r="E90" s="213">
        <f>IF('Indicator Date hidden'!F91="x","x",$E$2-'Indicator Date hidden'!F91)</f>
        <v>0</v>
      </c>
      <c r="F90" s="213">
        <f>IF('Indicator Date hidden'!G91="x","x",$F$2-'Indicator Date hidden'!G91)</f>
        <v>0</v>
      </c>
      <c r="G90" s="213">
        <f>IF('Indicator Date hidden'!H91="x","x",$G$2-'Indicator Date hidden'!H91)</f>
        <v>0</v>
      </c>
      <c r="H90" s="213">
        <f>IF('Indicator Date hidden'!I91="x","x",$H$2-'Indicator Date hidden'!I91)</f>
        <v>0</v>
      </c>
      <c r="I90" s="213">
        <f>IF('Indicator Date hidden'!J91="x","x",$I$2-'Indicator Date hidden'!J91)</f>
        <v>0</v>
      </c>
      <c r="J90" s="213">
        <f>IF('Indicator Date hidden'!K91="x","x",$J$2-'Indicator Date hidden'!K91)</f>
        <v>0</v>
      </c>
      <c r="K90" s="213">
        <f>IF('Indicator Date hidden'!L91="x","x",$K$2-'Indicator Date hidden'!L91)</f>
        <v>0</v>
      </c>
      <c r="L90" s="213">
        <f>IF('Indicator Date hidden'!M91="x","x",$L$2-'Indicator Date hidden'!M91)</f>
        <v>0</v>
      </c>
      <c r="M90" s="213">
        <f>IF('Indicator Date hidden'!N91="x","x",$M$2-'Indicator Date hidden'!N91)</f>
        <v>0</v>
      </c>
      <c r="N90" s="213">
        <f>IF('Indicator Date hidden'!O91="x","x",$N$2-'Indicator Date hidden'!O91)</f>
        <v>0</v>
      </c>
      <c r="O90" s="213">
        <f>IF('Indicator Date hidden'!P91="x","x",$O$2-'Indicator Date hidden'!P91)</f>
        <v>0</v>
      </c>
      <c r="P90" s="213" t="str">
        <f>IF('Indicator Date hidden'!Q91="x","x",$P$2-'Indicator Date hidden'!Q91)</f>
        <v>x</v>
      </c>
      <c r="Q90" s="213" t="str">
        <f>IF('Indicator Date hidden'!R91="x","x",$Q$2-'Indicator Date hidden'!R91)</f>
        <v>x</v>
      </c>
      <c r="R90" s="213">
        <f>IF('Indicator Date hidden'!S91="x","x",$R$2-'Indicator Date hidden'!S91)</f>
        <v>0</v>
      </c>
      <c r="S90" s="213">
        <f>IF('Indicator Date hidden'!T91="x","x",$S$2-'Indicator Date hidden'!T91)</f>
        <v>0</v>
      </c>
      <c r="T90" s="213">
        <f>IF('Indicator Date hidden'!U91="x","x",$T$2-'Indicator Date hidden'!U91)</f>
        <v>0</v>
      </c>
      <c r="U90" s="213" t="str">
        <f>IF('Indicator Date hidden'!V91="x","x",$U$2-'Indicator Date hidden'!V91)</f>
        <v>x</v>
      </c>
      <c r="V90" s="213">
        <f>IF('Indicator Date hidden'!W91="x","x",$V$2-'Indicator Date hidden'!W91)</f>
        <v>0</v>
      </c>
      <c r="W90" s="213">
        <f>IF('Indicator Date hidden'!X91="x","x",$W$2-'Indicator Date hidden'!X91)</f>
        <v>2</v>
      </c>
      <c r="X90" s="213" t="str">
        <f>IF('Indicator Date hidden'!Y91="x","x",$X$2-'Indicator Date hidden'!Y91)</f>
        <v>x</v>
      </c>
      <c r="Y90" s="213">
        <f>IF('Indicator Date hidden'!Z91="x","x",$Y$2-'Indicator Date hidden'!Z91)</f>
        <v>0</v>
      </c>
      <c r="Z90" s="213">
        <f>IF('Indicator Date hidden'!AA91="x","x",$Z$2-'Indicator Date hidden'!AA91)</f>
        <v>0</v>
      </c>
      <c r="AA90" s="213" t="str">
        <f>IF('Indicator Date hidden'!AB91="x","x",$AA$2-'Indicator Date hidden'!AB91)</f>
        <v>x</v>
      </c>
      <c r="AB90" s="213" t="str">
        <f>IF('Indicator Date hidden'!AC91="x","x",$AB$2-'Indicator Date hidden'!AC91)</f>
        <v>x</v>
      </c>
      <c r="AC90" s="213">
        <f>IF('Indicator Date hidden'!AD91="x","x",$AC$2-'Indicator Date hidden'!AD91)</f>
        <v>0</v>
      </c>
      <c r="AD90" s="213">
        <f>IF('Indicator Date hidden'!AE91="x","x",$AD$2-'Indicator Date hidden'!AE91)</f>
        <v>0</v>
      </c>
      <c r="AE90" s="213" t="str">
        <f>IF('Indicator Date hidden'!AF91="x","x",$AE$2-'Indicator Date hidden'!AF91)</f>
        <v>x</v>
      </c>
      <c r="AF90" s="213" t="str">
        <f>IF('Indicator Date hidden'!AG91="x","x",$AF$2-'Indicator Date hidden'!AG91)</f>
        <v>x</v>
      </c>
      <c r="AG90" s="213">
        <f>IF('Indicator Date hidden'!AH91="x","x",$AG$2-'Indicator Date hidden'!AH91)</f>
        <v>0</v>
      </c>
      <c r="AH90" s="213">
        <f>IF('Indicator Date hidden'!AI91="x","x",$AH$2-'Indicator Date hidden'!AI91)</f>
        <v>0</v>
      </c>
      <c r="AI90" s="213">
        <f>IF('Indicator Date hidden'!AJ91="x","x",$AI$2-'Indicator Date hidden'!AJ91)</f>
        <v>0</v>
      </c>
      <c r="AJ90" s="213" t="str">
        <f>IF('Indicator Date hidden'!AK91="x","x",$AJ$2-'Indicator Date hidden'!AK91)</f>
        <v>x</v>
      </c>
      <c r="AK90" s="213" t="str">
        <f>IF('Indicator Date hidden'!AL91="x","x",$AK$2-'Indicator Date hidden'!AL91)</f>
        <v>x</v>
      </c>
      <c r="AL90" s="213">
        <f>IF('Indicator Date hidden'!AM91="x","x",$AL$2-'Indicator Date hidden'!AM91)</f>
        <v>0</v>
      </c>
      <c r="AM90" s="213">
        <f>IF('Indicator Date hidden'!AN91="x","x",$AM$2-'Indicator Date hidden'!AN91)</f>
        <v>0</v>
      </c>
      <c r="AN90" s="213">
        <f>IF('Indicator Date hidden'!AO91="x","x",$AN$2-'Indicator Date hidden'!AO91)</f>
        <v>0</v>
      </c>
      <c r="AO90" s="213" t="str">
        <f>IF('Indicator Date hidden'!AP91="x","x",$AO$2-'Indicator Date hidden'!AP91)</f>
        <v>x</v>
      </c>
      <c r="AP90" s="213" t="str">
        <f>IF('Indicator Date hidden'!AQ91="x","x",$AP$2-'Indicator Date hidden'!AQ91)</f>
        <v>x</v>
      </c>
      <c r="AQ90" s="213" t="str">
        <f>IF('Indicator Date hidden'!AR91="x","x",$AQ$2-'Indicator Date hidden'!AR91)</f>
        <v>x</v>
      </c>
      <c r="AR90" s="213">
        <f>IF('Indicator Date hidden'!AS91="x","x",$AR$2-'Indicator Date hidden'!AS91)</f>
        <v>0</v>
      </c>
      <c r="AS90" s="213">
        <f>IF('Indicator Date hidden'!AT91="x","x",$AS$2-'Indicator Date hidden'!AT91)</f>
        <v>0</v>
      </c>
      <c r="AT90" s="213">
        <f>IF('Indicator Date hidden'!AU91="x","x",$AT$2-'Indicator Date hidden'!AU91)</f>
        <v>0</v>
      </c>
      <c r="AU90" s="213">
        <f>IF('Indicator Date hidden'!AV91="x","x",$AU$2-'Indicator Date hidden'!AV91)</f>
        <v>6</v>
      </c>
      <c r="AV90" s="213">
        <f>IF('Indicator Date hidden'!AW91="x","x",$AV$2-'Indicator Date hidden'!AW91)</f>
        <v>0</v>
      </c>
      <c r="AW90" s="213">
        <f>IF('Indicator Date hidden'!AX91="x","x",$AW$2-'Indicator Date hidden'!AX91)</f>
        <v>0</v>
      </c>
      <c r="AX90" s="213">
        <f>IF('Indicator Date hidden'!AY91="x","x",$AX$2-'Indicator Date hidden'!AY91)</f>
        <v>0</v>
      </c>
      <c r="AY90" s="213">
        <f>IF('Indicator Date hidden'!AZ91="x","x",$AY$2-'Indicator Date hidden'!AZ91)</f>
        <v>0</v>
      </c>
      <c r="AZ90" s="213">
        <f>IF('Indicator Date hidden'!BA91="x","x",$AZ$2-'Indicator Date hidden'!BA91)</f>
        <v>0</v>
      </c>
      <c r="BA90">
        <f t="shared" si="10"/>
        <v>8</v>
      </c>
      <c r="BB90" s="21">
        <f t="shared" si="11"/>
        <v>0.21052631578947367</v>
      </c>
      <c r="BC90">
        <f t="shared" si="12"/>
        <v>2</v>
      </c>
      <c r="BD90" s="21">
        <f t="shared" si="13"/>
        <v>1.0041465278073112</v>
      </c>
      <c r="BE90" s="283">
        <f t="shared" si="14"/>
        <v>0</v>
      </c>
    </row>
    <row r="91" spans="1:57" x14ac:dyDescent="0.25">
      <c r="A91" t="s">
        <v>7389</v>
      </c>
      <c r="B91" s="213">
        <f>IF('Indicator Date hidden'!C92="x","x",$B$2-'Indicator Date hidden'!C92)</f>
        <v>0</v>
      </c>
      <c r="C91" s="213">
        <f>IF('Indicator Date hidden'!D92="x","x",$C$2-'Indicator Date hidden'!D92)</f>
        <v>0</v>
      </c>
      <c r="D91" s="213">
        <f>IF('Indicator Date hidden'!E92="x","x",$D$2-'Indicator Date hidden'!E92)</f>
        <v>0</v>
      </c>
      <c r="E91" s="213">
        <f>IF('Indicator Date hidden'!F92="x","x",$E$2-'Indicator Date hidden'!F92)</f>
        <v>0</v>
      </c>
      <c r="F91" s="213">
        <f>IF('Indicator Date hidden'!G92="x","x",$F$2-'Indicator Date hidden'!G92)</f>
        <v>0</v>
      </c>
      <c r="G91" s="213">
        <f>IF('Indicator Date hidden'!H92="x","x",$G$2-'Indicator Date hidden'!H92)</f>
        <v>0</v>
      </c>
      <c r="H91" s="213">
        <f>IF('Indicator Date hidden'!I92="x","x",$H$2-'Indicator Date hidden'!I92)</f>
        <v>0</v>
      </c>
      <c r="I91" s="213">
        <f>IF('Indicator Date hidden'!J92="x","x",$I$2-'Indicator Date hidden'!J92)</f>
        <v>0</v>
      </c>
      <c r="J91" s="213">
        <f>IF('Indicator Date hidden'!K92="x","x",$J$2-'Indicator Date hidden'!K92)</f>
        <v>0</v>
      </c>
      <c r="K91" s="213">
        <f>IF('Indicator Date hidden'!L92="x","x",$K$2-'Indicator Date hidden'!L92)</f>
        <v>0</v>
      </c>
      <c r="L91" s="213">
        <f>IF('Indicator Date hidden'!M92="x","x",$L$2-'Indicator Date hidden'!M92)</f>
        <v>0</v>
      </c>
      <c r="M91" s="213">
        <f>IF('Indicator Date hidden'!N92="x","x",$M$2-'Indicator Date hidden'!N92)</f>
        <v>0</v>
      </c>
      <c r="N91" s="213">
        <f>IF('Indicator Date hidden'!O92="x","x",$N$2-'Indicator Date hidden'!O92)</f>
        <v>0</v>
      </c>
      <c r="O91" s="213">
        <f>IF('Indicator Date hidden'!P92="x","x",$O$2-'Indicator Date hidden'!P92)</f>
        <v>0</v>
      </c>
      <c r="P91" s="213">
        <f>IF('Indicator Date hidden'!Q92="x","x",$P$2-'Indicator Date hidden'!Q92)</f>
        <v>0</v>
      </c>
      <c r="Q91" s="213" t="str">
        <f>IF('Indicator Date hidden'!R92="x","x",$Q$2-'Indicator Date hidden'!R92)</f>
        <v>x</v>
      </c>
      <c r="R91" s="213">
        <f>IF('Indicator Date hidden'!S92="x","x",$R$2-'Indicator Date hidden'!S92)</f>
        <v>0</v>
      </c>
      <c r="S91" s="213">
        <f>IF('Indicator Date hidden'!T92="x","x",$S$2-'Indicator Date hidden'!T92)</f>
        <v>0</v>
      </c>
      <c r="T91" s="213">
        <f>IF('Indicator Date hidden'!U92="x","x",$T$2-'Indicator Date hidden'!U92)</f>
        <v>0</v>
      </c>
      <c r="U91" s="213" t="str">
        <f>IF('Indicator Date hidden'!V92="x","x",$U$2-'Indicator Date hidden'!V92)</f>
        <v>x</v>
      </c>
      <c r="V91" s="213">
        <f>IF('Indicator Date hidden'!W92="x","x",$V$2-'Indicator Date hidden'!W92)</f>
        <v>0</v>
      </c>
      <c r="W91" s="213">
        <f>IF('Indicator Date hidden'!X92="x","x",$W$2-'Indicator Date hidden'!X92)</f>
        <v>4</v>
      </c>
      <c r="X91" s="213">
        <f>IF('Indicator Date hidden'!Y92="x","x",$X$2-'Indicator Date hidden'!Y92)</f>
        <v>2</v>
      </c>
      <c r="Y91" s="213">
        <f>IF('Indicator Date hidden'!Z92="x","x",$Y$2-'Indicator Date hidden'!Z92)</f>
        <v>0</v>
      </c>
      <c r="Z91" s="213">
        <f>IF('Indicator Date hidden'!AA92="x","x",$Z$2-'Indicator Date hidden'!AA92)</f>
        <v>0</v>
      </c>
      <c r="AA91" s="213" t="str">
        <f>IF('Indicator Date hidden'!AB92="x","x",$AA$2-'Indicator Date hidden'!AB92)</f>
        <v>x</v>
      </c>
      <c r="AB91" s="213">
        <f>IF('Indicator Date hidden'!AC92="x","x",$AB$2-'Indicator Date hidden'!AC92)</f>
        <v>0</v>
      </c>
      <c r="AC91" s="213">
        <f>IF('Indicator Date hidden'!AD92="x","x",$AC$2-'Indicator Date hidden'!AD92)</f>
        <v>0</v>
      </c>
      <c r="AD91" s="213">
        <f>IF('Indicator Date hidden'!AE92="x","x",$AD$2-'Indicator Date hidden'!AE92)</f>
        <v>0</v>
      </c>
      <c r="AE91" s="213">
        <f>IF('Indicator Date hidden'!AF92="x","x",$AE$2-'Indicator Date hidden'!AF92)</f>
        <v>0</v>
      </c>
      <c r="AF91" s="213" t="str">
        <f>IF('Indicator Date hidden'!AG92="x","x",$AF$2-'Indicator Date hidden'!AG92)</f>
        <v>x</v>
      </c>
      <c r="AG91" s="213">
        <f>IF('Indicator Date hidden'!AH92="x","x",$AG$2-'Indicator Date hidden'!AH92)</f>
        <v>0</v>
      </c>
      <c r="AH91" s="213">
        <f>IF('Indicator Date hidden'!AI92="x","x",$AH$2-'Indicator Date hidden'!AI92)</f>
        <v>0</v>
      </c>
      <c r="AI91" s="213">
        <f>IF('Indicator Date hidden'!AJ92="x","x",$AI$2-'Indicator Date hidden'!AJ92)</f>
        <v>0</v>
      </c>
      <c r="AJ91" s="213" t="str">
        <f>IF('Indicator Date hidden'!AK92="x","x",$AJ$2-'Indicator Date hidden'!AK92)</f>
        <v>x</v>
      </c>
      <c r="AK91" s="213">
        <f>IF('Indicator Date hidden'!AL92="x","x",$AK$2-'Indicator Date hidden'!AL92)</f>
        <v>1</v>
      </c>
      <c r="AL91" s="213">
        <f>IF('Indicator Date hidden'!AM92="x","x",$AL$2-'Indicator Date hidden'!AM92)</f>
        <v>0</v>
      </c>
      <c r="AM91" s="213">
        <f>IF('Indicator Date hidden'!AN92="x","x",$AM$2-'Indicator Date hidden'!AN92)</f>
        <v>0</v>
      </c>
      <c r="AN91" s="213">
        <f>IF('Indicator Date hidden'!AO92="x","x",$AN$2-'Indicator Date hidden'!AO92)</f>
        <v>0</v>
      </c>
      <c r="AO91" s="213">
        <f>IF('Indicator Date hidden'!AP92="x","x",$AO$2-'Indicator Date hidden'!AP92)</f>
        <v>0</v>
      </c>
      <c r="AP91" s="213">
        <f>IF('Indicator Date hidden'!AQ92="x","x",$AP$2-'Indicator Date hidden'!AQ92)</f>
        <v>0</v>
      </c>
      <c r="AQ91" s="213">
        <f>IF('Indicator Date hidden'!AR92="x","x",$AQ$2-'Indicator Date hidden'!AR92)</f>
        <v>4</v>
      </c>
      <c r="AR91" s="213">
        <f>IF('Indicator Date hidden'!AS92="x","x",$AR$2-'Indicator Date hidden'!AS92)</f>
        <v>0</v>
      </c>
      <c r="AS91" s="213">
        <f>IF('Indicator Date hidden'!AT92="x","x",$AS$2-'Indicator Date hidden'!AT92)</f>
        <v>0</v>
      </c>
      <c r="AT91" s="213">
        <f>IF('Indicator Date hidden'!AU92="x","x",$AT$2-'Indicator Date hidden'!AU92)</f>
        <v>0</v>
      </c>
      <c r="AU91" s="213" t="str">
        <f>IF('Indicator Date hidden'!AV92="x","x",$AU$2-'Indicator Date hidden'!AV92)</f>
        <v>x</v>
      </c>
      <c r="AV91" s="213">
        <f>IF('Indicator Date hidden'!AW92="x","x",$AV$2-'Indicator Date hidden'!AW92)</f>
        <v>0</v>
      </c>
      <c r="AW91" s="213">
        <f>IF('Indicator Date hidden'!AX92="x","x",$AW$2-'Indicator Date hidden'!AX92)</f>
        <v>0</v>
      </c>
      <c r="AX91" s="213">
        <f>IF('Indicator Date hidden'!AY92="x","x",$AX$2-'Indicator Date hidden'!AY92)</f>
        <v>0</v>
      </c>
      <c r="AY91" s="213">
        <f>IF('Indicator Date hidden'!AZ92="x","x",$AY$2-'Indicator Date hidden'!AZ92)</f>
        <v>0</v>
      </c>
      <c r="AZ91" s="213">
        <f>IF('Indicator Date hidden'!BA92="x","x",$AZ$2-'Indicator Date hidden'!BA92)</f>
        <v>3</v>
      </c>
      <c r="BA91">
        <f t="shared" si="10"/>
        <v>14</v>
      </c>
      <c r="BB91" s="21">
        <f t="shared" si="11"/>
        <v>0.31111111111111112</v>
      </c>
      <c r="BC91">
        <f t="shared" si="12"/>
        <v>5</v>
      </c>
      <c r="BD91" s="21">
        <f t="shared" si="13"/>
        <v>0.9619938143072605</v>
      </c>
      <c r="BE91" s="283">
        <f t="shared" si="14"/>
        <v>0</v>
      </c>
    </row>
    <row r="92" spans="1:57" x14ac:dyDescent="0.25">
      <c r="A92" t="s">
        <v>7391</v>
      </c>
      <c r="B92" s="213">
        <f>IF('Indicator Date hidden'!C93="x","x",$B$2-'Indicator Date hidden'!C93)</f>
        <v>0</v>
      </c>
      <c r="C92" s="213">
        <f>IF('Indicator Date hidden'!D93="x","x",$C$2-'Indicator Date hidden'!D93)</f>
        <v>0</v>
      </c>
      <c r="D92" s="213">
        <f>IF('Indicator Date hidden'!E93="x","x",$D$2-'Indicator Date hidden'!E93)</f>
        <v>0</v>
      </c>
      <c r="E92" s="213">
        <f>IF('Indicator Date hidden'!F93="x","x",$E$2-'Indicator Date hidden'!F93)</f>
        <v>0</v>
      </c>
      <c r="F92" s="213">
        <f>IF('Indicator Date hidden'!G93="x","x",$F$2-'Indicator Date hidden'!G93)</f>
        <v>0</v>
      </c>
      <c r="G92" s="213">
        <f>IF('Indicator Date hidden'!H93="x","x",$G$2-'Indicator Date hidden'!H93)</f>
        <v>0</v>
      </c>
      <c r="H92" s="213">
        <f>IF('Indicator Date hidden'!I93="x","x",$H$2-'Indicator Date hidden'!I93)</f>
        <v>0</v>
      </c>
      <c r="I92" s="213">
        <f>IF('Indicator Date hidden'!J93="x","x",$I$2-'Indicator Date hidden'!J93)</f>
        <v>0</v>
      </c>
      <c r="J92" s="213">
        <f>IF('Indicator Date hidden'!K93="x","x",$J$2-'Indicator Date hidden'!K93)</f>
        <v>0</v>
      </c>
      <c r="K92" s="213">
        <f>IF('Indicator Date hidden'!L93="x","x",$K$2-'Indicator Date hidden'!L93)</f>
        <v>0</v>
      </c>
      <c r="L92" s="213">
        <f>IF('Indicator Date hidden'!M93="x","x",$L$2-'Indicator Date hidden'!M93)</f>
        <v>0</v>
      </c>
      <c r="M92" s="213">
        <f>IF('Indicator Date hidden'!N93="x","x",$M$2-'Indicator Date hidden'!N93)</f>
        <v>0</v>
      </c>
      <c r="N92" s="213">
        <f>IF('Indicator Date hidden'!O93="x","x",$N$2-'Indicator Date hidden'!O93)</f>
        <v>0</v>
      </c>
      <c r="O92" s="213">
        <f>IF('Indicator Date hidden'!P93="x","x",$O$2-'Indicator Date hidden'!P93)</f>
        <v>0</v>
      </c>
      <c r="P92" s="213">
        <f>IF('Indicator Date hidden'!Q93="x","x",$P$2-'Indicator Date hidden'!Q93)</f>
        <v>0</v>
      </c>
      <c r="Q92" s="213" t="str">
        <f>IF('Indicator Date hidden'!R93="x","x",$Q$2-'Indicator Date hidden'!R93)</f>
        <v>x</v>
      </c>
      <c r="R92" s="213">
        <f>IF('Indicator Date hidden'!S93="x","x",$R$2-'Indicator Date hidden'!S93)</f>
        <v>0</v>
      </c>
      <c r="S92" s="213">
        <f>IF('Indicator Date hidden'!T93="x","x",$S$2-'Indicator Date hidden'!T93)</f>
        <v>0</v>
      </c>
      <c r="T92" s="213">
        <f>IF('Indicator Date hidden'!U93="x","x",$T$2-'Indicator Date hidden'!U93)</f>
        <v>0</v>
      </c>
      <c r="U92" s="213" t="str">
        <f>IF('Indicator Date hidden'!V93="x","x",$U$2-'Indicator Date hidden'!V93)</f>
        <v>x</v>
      </c>
      <c r="V92" s="213">
        <f>IF('Indicator Date hidden'!W93="x","x",$V$2-'Indicator Date hidden'!W93)</f>
        <v>0</v>
      </c>
      <c r="W92" s="213">
        <f>IF('Indicator Date hidden'!X93="x","x",$W$2-'Indicator Date hidden'!X93)</f>
        <v>0</v>
      </c>
      <c r="X92" s="213">
        <f>IF('Indicator Date hidden'!Y93="x","x",$X$2-'Indicator Date hidden'!Y93)</f>
        <v>2</v>
      </c>
      <c r="Y92" s="213">
        <f>IF('Indicator Date hidden'!Z93="x","x",$Y$2-'Indicator Date hidden'!Z93)</f>
        <v>0</v>
      </c>
      <c r="Z92" s="213">
        <f>IF('Indicator Date hidden'!AA93="x","x",$Z$2-'Indicator Date hidden'!AA93)</f>
        <v>0</v>
      </c>
      <c r="AA92" s="213" t="str">
        <f>IF('Indicator Date hidden'!AB93="x","x",$AA$2-'Indicator Date hidden'!AB93)</f>
        <v>x</v>
      </c>
      <c r="AB92" s="213">
        <f>IF('Indicator Date hidden'!AC93="x","x",$AB$2-'Indicator Date hidden'!AC93)</f>
        <v>0</v>
      </c>
      <c r="AC92" s="213">
        <f>IF('Indicator Date hidden'!AD93="x","x",$AC$2-'Indicator Date hidden'!AD93)</f>
        <v>0</v>
      </c>
      <c r="AD92" s="213" t="str">
        <f>IF('Indicator Date hidden'!AE93="x","x",$AD$2-'Indicator Date hidden'!AE93)</f>
        <v>x</v>
      </c>
      <c r="AE92" s="213">
        <f>IF('Indicator Date hidden'!AF93="x","x",$AE$2-'Indicator Date hidden'!AF93)</f>
        <v>0</v>
      </c>
      <c r="AF92" s="213" t="str">
        <f>IF('Indicator Date hidden'!AG93="x","x",$AF$2-'Indicator Date hidden'!AG93)</f>
        <v>x</v>
      </c>
      <c r="AG92" s="213">
        <f>IF('Indicator Date hidden'!AH93="x","x",$AG$2-'Indicator Date hidden'!AH93)</f>
        <v>0</v>
      </c>
      <c r="AH92" s="213">
        <f>IF('Indicator Date hidden'!AI93="x","x",$AH$2-'Indicator Date hidden'!AI93)</f>
        <v>0</v>
      </c>
      <c r="AI92" s="213">
        <f>IF('Indicator Date hidden'!AJ93="x","x",$AI$2-'Indicator Date hidden'!AJ93)</f>
        <v>0</v>
      </c>
      <c r="AJ92" s="213" t="str">
        <f>IF('Indicator Date hidden'!AK93="x","x",$AJ$2-'Indicator Date hidden'!AK93)</f>
        <v>x</v>
      </c>
      <c r="AK92" s="213">
        <f>IF('Indicator Date hidden'!AL93="x","x",$AK$2-'Indicator Date hidden'!AL93)</f>
        <v>1</v>
      </c>
      <c r="AL92" s="213">
        <f>IF('Indicator Date hidden'!AM93="x","x",$AL$2-'Indicator Date hidden'!AM93)</f>
        <v>0</v>
      </c>
      <c r="AM92" s="213">
        <f>IF('Indicator Date hidden'!AN93="x","x",$AM$2-'Indicator Date hidden'!AN93)</f>
        <v>0</v>
      </c>
      <c r="AN92" s="213">
        <f>IF('Indicator Date hidden'!AO93="x","x",$AN$2-'Indicator Date hidden'!AO93)</f>
        <v>0</v>
      </c>
      <c r="AO92" s="213">
        <f>IF('Indicator Date hidden'!AP93="x","x",$AO$2-'Indicator Date hidden'!AP93)</f>
        <v>0</v>
      </c>
      <c r="AP92" s="213">
        <f>IF('Indicator Date hidden'!AQ93="x","x",$AP$2-'Indicator Date hidden'!AQ93)</f>
        <v>0</v>
      </c>
      <c r="AQ92" s="213" t="str">
        <f>IF('Indicator Date hidden'!AR93="x","x",$AQ$2-'Indicator Date hidden'!AR93)</f>
        <v>x</v>
      </c>
      <c r="AR92" s="213">
        <f>IF('Indicator Date hidden'!AS93="x","x",$AR$2-'Indicator Date hidden'!AS93)</f>
        <v>0</v>
      </c>
      <c r="AS92" s="213">
        <f>IF('Indicator Date hidden'!AT93="x","x",$AS$2-'Indicator Date hidden'!AT93)</f>
        <v>0</v>
      </c>
      <c r="AT92" s="213">
        <f>IF('Indicator Date hidden'!AU93="x","x",$AT$2-'Indicator Date hidden'!AU93)</f>
        <v>0</v>
      </c>
      <c r="AU92" s="213">
        <f>IF('Indicator Date hidden'!AV93="x","x",$AU$2-'Indicator Date hidden'!AV93)</f>
        <v>1</v>
      </c>
      <c r="AV92" s="213">
        <f>IF('Indicator Date hidden'!AW93="x","x",$AV$2-'Indicator Date hidden'!AW93)</f>
        <v>0</v>
      </c>
      <c r="AW92" s="213">
        <f>IF('Indicator Date hidden'!AX93="x","x",$AW$2-'Indicator Date hidden'!AX93)</f>
        <v>0</v>
      </c>
      <c r="AX92" s="213">
        <f>IF('Indicator Date hidden'!AY93="x","x",$AX$2-'Indicator Date hidden'!AY93)</f>
        <v>0</v>
      </c>
      <c r="AY92" s="213">
        <f>IF('Indicator Date hidden'!AZ93="x","x",$AY$2-'Indicator Date hidden'!AZ93)</f>
        <v>0</v>
      </c>
      <c r="AZ92" s="213">
        <f>IF('Indicator Date hidden'!BA93="x","x",$AZ$2-'Indicator Date hidden'!BA93)</f>
        <v>0</v>
      </c>
      <c r="BA92">
        <f t="shared" si="10"/>
        <v>4</v>
      </c>
      <c r="BB92" s="21">
        <f t="shared" si="11"/>
        <v>9.0909090909090912E-2</v>
      </c>
      <c r="BC92">
        <f t="shared" si="12"/>
        <v>3</v>
      </c>
      <c r="BD92" s="21">
        <f t="shared" si="13"/>
        <v>0.35790944881871867</v>
      </c>
      <c r="BE92" s="283">
        <f t="shared" si="14"/>
        <v>0</v>
      </c>
    </row>
    <row r="93" spans="1:57" x14ac:dyDescent="0.25">
      <c r="A93" t="s">
        <v>7381</v>
      </c>
      <c r="B93" s="213">
        <f>IF('Indicator Date hidden'!C94="x","x",$B$2-'Indicator Date hidden'!C94)</f>
        <v>0</v>
      </c>
      <c r="C93" s="213">
        <f>IF('Indicator Date hidden'!D94="x","x",$C$2-'Indicator Date hidden'!D94)</f>
        <v>0</v>
      </c>
      <c r="D93" s="213">
        <f>IF('Indicator Date hidden'!E94="x","x",$D$2-'Indicator Date hidden'!E94)</f>
        <v>0</v>
      </c>
      <c r="E93" s="213">
        <f>IF('Indicator Date hidden'!F94="x","x",$E$2-'Indicator Date hidden'!F94)</f>
        <v>0</v>
      </c>
      <c r="F93" s="213">
        <f>IF('Indicator Date hidden'!G94="x","x",$F$2-'Indicator Date hidden'!G94)</f>
        <v>0</v>
      </c>
      <c r="G93" s="213">
        <f>IF('Indicator Date hidden'!H94="x","x",$G$2-'Indicator Date hidden'!H94)</f>
        <v>0</v>
      </c>
      <c r="H93" s="213">
        <f>IF('Indicator Date hidden'!I94="x","x",$H$2-'Indicator Date hidden'!I94)</f>
        <v>0</v>
      </c>
      <c r="I93" s="213">
        <f>IF('Indicator Date hidden'!J94="x","x",$I$2-'Indicator Date hidden'!J94)</f>
        <v>0</v>
      </c>
      <c r="J93" s="213">
        <f>IF('Indicator Date hidden'!K94="x","x",$J$2-'Indicator Date hidden'!K94)</f>
        <v>0</v>
      </c>
      <c r="K93" s="213">
        <f>IF('Indicator Date hidden'!L94="x","x",$K$2-'Indicator Date hidden'!L94)</f>
        <v>0</v>
      </c>
      <c r="L93" s="213">
        <f>IF('Indicator Date hidden'!M94="x","x",$L$2-'Indicator Date hidden'!M94)</f>
        <v>0</v>
      </c>
      <c r="M93" s="213">
        <f>IF('Indicator Date hidden'!N94="x","x",$M$2-'Indicator Date hidden'!N94)</f>
        <v>0</v>
      </c>
      <c r="N93" s="213">
        <f>IF('Indicator Date hidden'!O94="x","x",$N$2-'Indicator Date hidden'!O94)</f>
        <v>0</v>
      </c>
      <c r="O93" s="213">
        <f>IF('Indicator Date hidden'!P94="x","x",$O$2-'Indicator Date hidden'!P94)</f>
        <v>0</v>
      </c>
      <c r="P93" s="213">
        <f>IF('Indicator Date hidden'!Q94="x","x",$P$2-'Indicator Date hidden'!Q94)</f>
        <v>0</v>
      </c>
      <c r="Q93" s="213">
        <f>IF('Indicator Date hidden'!R94="x","x",$Q$2-'Indicator Date hidden'!R94)</f>
        <v>2</v>
      </c>
      <c r="R93" s="213">
        <f>IF('Indicator Date hidden'!S94="x","x",$R$2-'Indicator Date hidden'!S94)</f>
        <v>0</v>
      </c>
      <c r="S93" s="213">
        <f>IF('Indicator Date hidden'!T94="x","x",$S$2-'Indicator Date hidden'!T94)</f>
        <v>0</v>
      </c>
      <c r="T93" s="213">
        <f>IF('Indicator Date hidden'!U94="x","x",$T$2-'Indicator Date hidden'!U94)</f>
        <v>0</v>
      </c>
      <c r="U93" s="213">
        <f>IF('Indicator Date hidden'!V94="x","x",$U$2-'Indicator Date hidden'!V94)</f>
        <v>0</v>
      </c>
      <c r="V93" s="213">
        <f>IF('Indicator Date hidden'!W94="x","x",$V$2-'Indicator Date hidden'!W94)</f>
        <v>0</v>
      </c>
      <c r="W93" s="213">
        <f>IF('Indicator Date hidden'!X94="x","x",$W$2-'Indicator Date hidden'!X94)</f>
        <v>0</v>
      </c>
      <c r="X93" s="213">
        <f>IF('Indicator Date hidden'!Y94="x","x",$X$2-'Indicator Date hidden'!Y94)</f>
        <v>1</v>
      </c>
      <c r="Y93" s="213">
        <f>IF('Indicator Date hidden'!Z94="x","x",$Y$2-'Indicator Date hidden'!Z94)</f>
        <v>0</v>
      </c>
      <c r="Z93" s="213">
        <f>IF('Indicator Date hidden'!AA94="x","x",$Z$2-'Indicator Date hidden'!AA94)</f>
        <v>0</v>
      </c>
      <c r="AA93" s="213">
        <f>IF('Indicator Date hidden'!AB94="x","x",$AA$2-'Indicator Date hidden'!AB94)</f>
        <v>0</v>
      </c>
      <c r="AB93" s="213">
        <f>IF('Indicator Date hidden'!AC94="x","x",$AB$2-'Indicator Date hidden'!AC94)</f>
        <v>0</v>
      </c>
      <c r="AC93" s="213">
        <f>IF('Indicator Date hidden'!AD94="x","x",$AC$2-'Indicator Date hidden'!AD94)</f>
        <v>0</v>
      </c>
      <c r="AD93" s="213">
        <f>IF('Indicator Date hidden'!AE94="x","x",$AD$2-'Indicator Date hidden'!AE94)</f>
        <v>0</v>
      </c>
      <c r="AE93" s="213">
        <f>IF('Indicator Date hidden'!AF94="x","x",$AE$2-'Indicator Date hidden'!AF94)</f>
        <v>0</v>
      </c>
      <c r="AF93" s="213">
        <f>IF('Indicator Date hidden'!AG94="x","x",$AF$2-'Indicator Date hidden'!AG94)</f>
        <v>1</v>
      </c>
      <c r="AG93" s="213">
        <f>IF('Indicator Date hidden'!AH94="x","x",$AG$2-'Indicator Date hidden'!AH94)</f>
        <v>0</v>
      </c>
      <c r="AH93" s="213">
        <f>IF('Indicator Date hidden'!AI94="x","x",$AH$2-'Indicator Date hidden'!AI94)</f>
        <v>0</v>
      </c>
      <c r="AI93" s="213">
        <f>IF('Indicator Date hidden'!AJ94="x","x",$AI$2-'Indicator Date hidden'!AJ94)</f>
        <v>0</v>
      </c>
      <c r="AJ93" s="213" t="str">
        <f>IF('Indicator Date hidden'!AK94="x","x",$AJ$2-'Indicator Date hidden'!AK94)</f>
        <v>x</v>
      </c>
      <c r="AK93" s="213">
        <f>IF('Indicator Date hidden'!AL94="x","x",$AK$2-'Indicator Date hidden'!AL94)</f>
        <v>1</v>
      </c>
      <c r="AL93" s="213">
        <f>IF('Indicator Date hidden'!AM94="x","x",$AL$2-'Indicator Date hidden'!AM94)</f>
        <v>0</v>
      </c>
      <c r="AM93" s="213">
        <f>IF('Indicator Date hidden'!AN94="x","x",$AM$2-'Indicator Date hidden'!AN94)</f>
        <v>0</v>
      </c>
      <c r="AN93" s="213">
        <f>IF('Indicator Date hidden'!AO94="x","x",$AN$2-'Indicator Date hidden'!AO94)</f>
        <v>0</v>
      </c>
      <c r="AO93" s="213" t="str">
        <f>IF('Indicator Date hidden'!AP94="x","x",$AO$2-'Indicator Date hidden'!AP94)</f>
        <v>x</v>
      </c>
      <c r="AP93" s="213" t="str">
        <f>IF('Indicator Date hidden'!AQ94="x","x",$AP$2-'Indicator Date hidden'!AQ94)</f>
        <v>x</v>
      </c>
      <c r="AQ93" s="213">
        <f>IF('Indicator Date hidden'!AR94="x","x",$AQ$2-'Indicator Date hidden'!AR94)</f>
        <v>0</v>
      </c>
      <c r="AR93" s="213">
        <f>IF('Indicator Date hidden'!AS94="x","x",$AR$2-'Indicator Date hidden'!AS94)</f>
        <v>0</v>
      </c>
      <c r="AS93" s="213">
        <f>IF('Indicator Date hidden'!AT94="x","x",$AS$2-'Indicator Date hidden'!AT94)</f>
        <v>0</v>
      </c>
      <c r="AT93" s="213">
        <f>IF('Indicator Date hidden'!AU94="x","x",$AT$2-'Indicator Date hidden'!AU94)</f>
        <v>0</v>
      </c>
      <c r="AU93" s="213">
        <f>IF('Indicator Date hidden'!AV94="x","x",$AU$2-'Indicator Date hidden'!AV94)</f>
        <v>5</v>
      </c>
      <c r="AV93" s="213">
        <f>IF('Indicator Date hidden'!AW94="x","x",$AV$2-'Indicator Date hidden'!AW94)</f>
        <v>0</v>
      </c>
      <c r="AW93" s="213">
        <f>IF('Indicator Date hidden'!AX94="x","x",$AW$2-'Indicator Date hidden'!AX94)</f>
        <v>0</v>
      </c>
      <c r="AX93" s="213">
        <f>IF('Indicator Date hidden'!AY94="x","x",$AX$2-'Indicator Date hidden'!AY94)</f>
        <v>0</v>
      </c>
      <c r="AY93" s="213">
        <f>IF('Indicator Date hidden'!AZ94="x","x",$AY$2-'Indicator Date hidden'!AZ94)</f>
        <v>0</v>
      </c>
      <c r="AZ93" s="213">
        <f>IF('Indicator Date hidden'!BA94="x","x",$AZ$2-'Indicator Date hidden'!BA94)</f>
        <v>0</v>
      </c>
      <c r="BA93">
        <f t="shared" si="10"/>
        <v>10</v>
      </c>
      <c r="BB93" s="21">
        <f t="shared" si="11"/>
        <v>0.20833333333333334</v>
      </c>
      <c r="BC93">
        <f t="shared" si="12"/>
        <v>5</v>
      </c>
      <c r="BD93" s="21">
        <f t="shared" si="13"/>
        <v>0.78947063839568399</v>
      </c>
      <c r="BE93" s="283">
        <f t="shared" si="14"/>
        <v>0</v>
      </c>
    </row>
    <row r="94" spans="1:57" x14ac:dyDescent="0.25">
      <c r="A94" t="s">
        <v>7393</v>
      </c>
      <c r="B94" s="213">
        <f>IF('Indicator Date hidden'!C95="x","x",$B$2-'Indicator Date hidden'!C95)</f>
        <v>0</v>
      </c>
      <c r="C94" s="213">
        <f>IF('Indicator Date hidden'!D95="x","x",$C$2-'Indicator Date hidden'!D95)</f>
        <v>0</v>
      </c>
      <c r="D94" s="213">
        <f>IF('Indicator Date hidden'!E95="x","x",$D$2-'Indicator Date hidden'!E95)</f>
        <v>0</v>
      </c>
      <c r="E94" s="213">
        <f>IF('Indicator Date hidden'!F95="x","x",$E$2-'Indicator Date hidden'!F95)</f>
        <v>0</v>
      </c>
      <c r="F94" s="213">
        <f>IF('Indicator Date hidden'!G95="x","x",$F$2-'Indicator Date hidden'!G95)</f>
        <v>0</v>
      </c>
      <c r="G94" s="213">
        <f>IF('Indicator Date hidden'!H95="x","x",$G$2-'Indicator Date hidden'!H95)</f>
        <v>0</v>
      </c>
      <c r="H94" s="213">
        <f>IF('Indicator Date hidden'!I95="x","x",$H$2-'Indicator Date hidden'!I95)</f>
        <v>0</v>
      </c>
      <c r="I94" s="213">
        <f>IF('Indicator Date hidden'!J95="x","x",$I$2-'Indicator Date hidden'!J95)</f>
        <v>0</v>
      </c>
      <c r="J94" s="213">
        <f>IF('Indicator Date hidden'!K95="x","x",$J$2-'Indicator Date hidden'!K95)</f>
        <v>0</v>
      </c>
      <c r="K94" s="213">
        <f>IF('Indicator Date hidden'!L95="x","x",$K$2-'Indicator Date hidden'!L95)</f>
        <v>0</v>
      </c>
      <c r="L94" s="213">
        <f>IF('Indicator Date hidden'!M95="x","x",$L$2-'Indicator Date hidden'!M95)</f>
        <v>0</v>
      </c>
      <c r="M94" s="213">
        <f>IF('Indicator Date hidden'!N95="x","x",$M$2-'Indicator Date hidden'!N95)</f>
        <v>0</v>
      </c>
      <c r="N94" s="213">
        <f>IF('Indicator Date hidden'!O95="x","x",$N$2-'Indicator Date hidden'!O95)</f>
        <v>0</v>
      </c>
      <c r="O94" s="213">
        <f>IF('Indicator Date hidden'!P95="x","x",$O$2-'Indicator Date hidden'!P95)</f>
        <v>0</v>
      </c>
      <c r="P94" s="213">
        <f>IF('Indicator Date hidden'!Q95="x","x",$P$2-'Indicator Date hidden'!Q95)</f>
        <v>0</v>
      </c>
      <c r="Q94" s="213">
        <f>IF('Indicator Date hidden'!R95="x","x",$Q$2-'Indicator Date hidden'!R95)</f>
        <v>2</v>
      </c>
      <c r="R94" s="213">
        <f>IF('Indicator Date hidden'!S95="x","x",$R$2-'Indicator Date hidden'!S95)</f>
        <v>0</v>
      </c>
      <c r="S94" s="213">
        <f>IF('Indicator Date hidden'!T95="x","x",$S$2-'Indicator Date hidden'!T95)</f>
        <v>0</v>
      </c>
      <c r="T94" s="213">
        <f>IF('Indicator Date hidden'!U95="x","x",$T$2-'Indicator Date hidden'!U95)</f>
        <v>0</v>
      </c>
      <c r="U94" s="213">
        <f>IF('Indicator Date hidden'!V95="x","x",$U$2-'Indicator Date hidden'!V95)</f>
        <v>0</v>
      </c>
      <c r="V94" s="213">
        <f>IF('Indicator Date hidden'!W95="x","x",$V$2-'Indicator Date hidden'!W95)</f>
        <v>0</v>
      </c>
      <c r="W94" s="213">
        <f>IF('Indicator Date hidden'!X95="x","x",$W$2-'Indicator Date hidden'!X95)</f>
        <v>3</v>
      </c>
      <c r="X94" s="213">
        <f>IF('Indicator Date hidden'!Y95="x","x",$X$2-'Indicator Date hidden'!Y95)</f>
        <v>2</v>
      </c>
      <c r="Y94" s="213">
        <f>IF('Indicator Date hidden'!Z95="x","x",$Y$2-'Indicator Date hidden'!Z95)</f>
        <v>0</v>
      </c>
      <c r="Z94" s="213">
        <f>IF('Indicator Date hidden'!AA95="x","x",$Z$2-'Indicator Date hidden'!AA95)</f>
        <v>0</v>
      </c>
      <c r="AA94" s="213">
        <f>IF('Indicator Date hidden'!AB95="x","x",$AA$2-'Indicator Date hidden'!AB95)</f>
        <v>0</v>
      </c>
      <c r="AB94" s="213">
        <f>IF('Indicator Date hidden'!AC95="x","x",$AB$2-'Indicator Date hidden'!AC95)</f>
        <v>0</v>
      </c>
      <c r="AC94" s="213">
        <f>IF('Indicator Date hidden'!AD95="x","x",$AC$2-'Indicator Date hidden'!AD95)</f>
        <v>0</v>
      </c>
      <c r="AD94" s="213">
        <f>IF('Indicator Date hidden'!AE95="x","x",$AD$2-'Indicator Date hidden'!AE95)</f>
        <v>0</v>
      </c>
      <c r="AE94" s="213">
        <f>IF('Indicator Date hidden'!AF95="x","x",$AE$2-'Indicator Date hidden'!AF95)</f>
        <v>1</v>
      </c>
      <c r="AF94" s="213">
        <f>IF('Indicator Date hidden'!AG95="x","x",$AF$2-'Indicator Date hidden'!AG95)</f>
        <v>1</v>
      </c>
      <c r="AG94" s="213">
        <f>IF('Indicator Date hidden'!AH95="x","x",$AG$2-'Indicator Date hidden'!AH95)</f>
        <v>0</v>
      </c>
      <c r="AH94" s="213">
        <f>IF('Indicator Date hidden'!AI95="x","x",$AH$2-'Indicator Date hidden'!AI95)</f>
        <v>0</v>
      </c>
      <c r="AI94" s="213">
        <f>IF('Indicator Date hidden'!AJ95="x","x",$AI$2-'Indicator Date hidden'!AJ95)</f>
        <v>0</v>
      </c>
      <c r="AJ94" s="213">
        <f>IF('Indicator Date hidden'!AK95="x","x",$AJ$2-'Indicator Date hidden'!AK95)</f>
        <v>1</v>
      </c>
      <c r="AK94" s="213">
        <f>IF('Indicator Date hidden'!AL95="x","x",$AK$2-'Indicator Date hidden'!AL95)</f>
        <v>1</v>
      </c>
      <c r="AL94" s="213">
        <f>IF('Indicator Date hidden'!AM95="x","x",$AL$2-'Indicator Date hidden'!AM95)</f>
        <v>0</v>
      </c>
      <c r="AM94" s="213">
        <f>IF('Indicator Date hidden'!AN95="x","x",$AM$2-'Indicator Date hidden'!AN95)</f>
        <v>0</v>
      </c>
      <c r="AN94" s="213">
        <f>IF('Indicator Date hidden'!AO95="x","x",$AN$2-'Indicator Date hidden'!AO95)</f>
        <v>0</v>
      </c>
      <c r="AO94" s="213">
        <f>IF('Indicator Date hidden'!AP95="x","x",$AO$2-'Indicator Date hidden'!AP95)</f>
        <v>2</v>
      </c>
      <c r="AP94" s="213">
        <f>IF('Indicator Date hidden'!AQ95="x","x",$AP$2-'Indicator Date hidden'!AQ95)</f>
        <v>1</v>
      </c>
      <c r="AQ94" s="213">
        <f>IF('Indicator Date hidden'!AR95="x","x",$AQ$2-'Indicator Date hidden'!AR95)</f>
        <v>0</v>
      </c>
      <c r="AR94" s="213">
        <f>IF('Indicator Date hidden'!AS95="x","x",$AR$2-'Indicator Date hidden'!AS95)</f>
        <v>0</v>
      </c>
      <c r="AS94" s="213">
        <f>IF('Indicator Date hidden'!AT95="x","x",$AS$2-'Indicator Date hidden'!AT95)</f>
        <v>0</v>
      </c>
      <c r="AT94" s="213">
        <f>IF('Indicator Date hidden'!AU95="x","x",$AT$2-'Indicator Date hidden'!AU95)</f>
        <v>0</v>
      </c>
      <c r="AU94" s="213" t="str">
        <f>IF('Indicator Date hidden'!AV95="x","x",$AU$2-'Indicator Date hidden'!AV95)</f>
        <v>x</v>
      </c>
      <c r="AV94" s="213">
        <f>IF('Indicator Date hidden'!AW95="x","x",$AV$2-'Indicator Date hidden'!AW95)</f>
        <v>0</v>
      </c>
      <c r="AW94" s="213">
        <f>IF('Indicator Date hidden'!AX95="x","x",$AW$2-'Indicator Date hidden'!AX95)</f>
        <v>0</v>
      </c>
      <c r="AX94" s="213">
        <f>IF('Indicator Date hidden'!AY95="x","x",$AX$2-'Indicator Date hidden'!AY95)</f>
        <v>0</v>
      </c>
      <c r="AY94" s="213">
        <f>IF('Indicator Date hidden'!AZ95="x","x",$AY$2-'Indicator Date hidden'!AZ95)</f>
        <v>0</v>
      </c>
      <c r="AZ94" s="213">
        <f>IF('Indicator Date hidden'!BA95="x","x",$AZ$2-'Indicator Date hidden'!BA95)</f>
        <v>0</v>
      </c>
      <c r="BA94">
        <f t="shared" si="10"/>
        <v>14</v>
      </c>
      <c r="BB94" s="21">
        <f t="shared" si="11"/>
        <v>0.28000000000000003</v>
      </c>
      <c r="BC94">
        <f t="shared" si="12"/>
        <v>9</v>
      </c>
      <c r="BD94" s="21">
        <f t="shared" si="13"/>
        <v>0.664529909033446</v>
      </c>
      <c r="BE94" s="283">
        <f t="shared" si="14"/>
        <v>0</v>
      </c>
    </row>
    <row r="95" spans="1:57" x14ac:dyDescent="0.25">
      <c r="A95" t="s">
        <v>7410</v>
      </c>
      <c r="B95" s="213">
        <f>IF('Indicator Date hidden'!C96="x","x",$B$2-'Indicator Date hidden'!C96)</f>
        <v>0</v>
      </c>
      <c r="C95" s="213">
        <f>IF('Indicator Date hidden'!D96="x","x",$C$2-'Indicator Date hidden'!D96)</f>
        <v>0</v>
      </c>
      <c r="D95" s="213">
        <f>IF('Indicator Date hidden'!E96="x","x",$D$2-'Indicator Date hidden'!E96)</f>
        <v>0</v>
      </c>
      <c r="E95" s="213">
        <f>IF('Indicator Date hidden'!F96="x","x",$E$2-'Indicator Date hidden'!F96)</f>
        <v>0</v>
      </c>
      <c r="F95" s="213">
        <f>IF('Indicator Date hidden'!G96="x","x",$F$2-'Indicator Date hidden'!G96)</f>
        <v>0</v>
      </c>
      <c r="G95" s="213">
        <f>IF('Indicator Date hidden'!H96="x","x",$G$2-'Indicator Date hidden'!H96)</f>
        <v>0</v>
      </c>
      <c r="H95" s="213">
        <f>IF('Indicator Date hidden'!I96="x","x",$H$2-'Indicator Date hidden'!I96)</f>
        <v>0</v>
      </c>
      <c r="I95" s="213">
        <f>IF('Indicator Date hidden'!J96="x","x",$I$2-'Indicator Date hidden'!J96)</f>
        <v>0</v>
      </c>
      <c r="J95" s="213">
        <f>IF('Indicator Date hidden'!K96="x","x",$J$2-'Indicator Date hidden'!K96)</f>
        <v>0</v>
      </c>
      <c r="K95" s="213">
        <f>IF('Indicator Date hidden'!L96="x","x",$K$2-'Indicator Date hidden'!L96)</f>
        <v>0</v>
      </c>
      <c r="L95" s="213">
        <f>IF('Indicator Date hidden'!M96="x","x",$L$2-'Indicator Date hidden'!M96)</f>
        <v>0</v>
      </c>
      <c r="M95" s="213">
        <f>IF('Indicator Date hidden'!N96="x","x",$M$2-'Indicator Date hidden'!N96)</f>
        <v>0</v>
      </c>
      <c r="N95" s="213">
        <f>IF('Indicator Date hidden'!O96="x","x",$N$2-'Indicator Date hidden'!O96)</f>
        <v>0</v>
      </c>
      <c r="O95" s="213">
        <f>IF('Indicator Date hidden'!P96="x","x",$O$2-'Indicator Date hidden'!P96)</f>
        <v>0</v>
      </c>
      <c r="P95" s="213">
        <f>IF('Indicator Date hidden'!Q96="x","x",$P$2-'Indicator Date hidden'!Q96)</f>
        <v>0</v>
      </c>
      <c r="Q95" s="213" t="str">
        <f>IF('Indicator Date hidden'!R96="x","x",$Q$2-'Indicator Date hidden'!R96)</f>
        <v>x</v>
      </c>
      <c r="R95" s="213">
        <f>IF('Indicator Date hidden'!S96="x","x",$R$2-'Indicator Date hidden'!S96)</f>
        <v>0</v>
      </c>
      <c r="S95" s="213">
        <f>IF('Indicator Date hidden'!T96="x","x",$S$2-'Indicator Date hidden'!T96)</f>
        <v>0</v>
      </c>
      <c r="T95" s="213">
        <f>IF('Indicator Date hidden'!U96="x","x",$T$2-'Indicator Date hidden'!U96)</f>
        <v>0</v>
      </c>
      <c r="U95" s="213" t="str">
        <f>IF('Indicator Date hidden'!V96="x","x",$U$2-'Indicator Date hidden'!V96)</f>
        <v>x</v>
      </c>
      <c r="V95" s="213">
        <f>IF('Indicator Date hidden'!W96="x","x",$V$2-'Indicator Date hidden'!W96)</f>
        <v>0</v>
      </c>
      <c r="W95" s="213" t="str">
        <f>IF('Indicator Date hidden'!X96="x","x",$W$2-'Indicator Date hidden'!X96)</f>
        <v>x</v>
      </c>
      <c r="X95" s="213">
        <f>IF('Indicator Date hidden'!Y96="x","x",$X$2-'Indicator Date hidden'!Y96)</f>
        <v>2</v>
      </c>
      <c r="Y95" s="213">
        <f>IF('Indicator Date hidden'!Z96="x","x",$Y$2-'Indicator Date hidden'!Z96)</f>
        <v>0</v>
      </c>
      <c r="Z95" s="213">
        <f>IF('Indicator Date hidden'!AA96="x","x",$Z$2-'Indicator Date hidden'!AA96)</f>
        <v>0</v>
      </c>
      <c r="AA95" s="213" t="str">
        <f>IF('Indicator Date hidden'!AB96="x","x",$AA$2-'Indicator Date hidden'!AB96)</f>
        <v>x</v>
      </c>
      <c r="AB95" s="213">
        <f>IF('Indicator Date hidden'!AC96="x","x",$AB$2-'Indicator Date hidden'!AC96)</f>
        <v>0</v>
      </c>
      <c r="AC95" s="213">
        <f>IF('Indicator Date hidden'!AD96="x","x",$AC$2-'Indicator Date hidden'!AD96)</f>
        <v>0</v>
      </c>
      <c r="AD95" s="213" t="str">
        <f>IF('Indicator Date hidden'!AE96="x","x",$AD$2-'Indicator Date hidden'!AE96)</f>
        <v>x</v>
      </c>
      <c r="AE95" s="213">
        <f>IF('Indicator Date hidden'!AF96="x","x",$AE$2-'Indicator Date hidden'!AF96)</f>
        <v>0</v>
      </c>
      <c r="AF95" s="213">
        <f>IF('Indicator Date hidden'!AG96="x","x",$AF$2-'Indicator Date hidden'!AG96)</f>
        <v>1</v>
      </c>
      <c r="AG95" s="213">
        <f>IF('Indicator Date hidden'!AH96="x","x",$AG$2-'Indicator Date hidden'!AH96)</f>
        <v>0</v>
      </c>
      <c r="AH95" s="213">
        <f>IF('Indicator Date hidden'!AI96="x","x",$AH$2-'Indicator Date hidden'!AI96)</f>
        <v>0</v>
      </c>
      <c r="AI95" s="213">
        <f>IF('Indicator Date hidden'!AJ96="x","x",$AI$2-'Indicator Date hidden'!AJ96)</f>
        <v>0</v>
      </c>
      <c r="AJ95" s="213" t="str">
        <f>IF('Indicator Date hidden'!AK96="x","x",$AJ$2-'Indicator Date hidden'!AK96)</f>
        <v>x</v>
      </c>
      <c r="AK95" s="213">
        <f>IF('Indicator Date hidden'!AL96="x","x",$AK$2-'Indicator Date hidden'!AL96)</f>
        <v>1</v>
      </c>
      <c r="AL95" s="213">
        <f>IF('Indicator Date hidden'!AM96="x","x",$AL$2-'Indicator Date hidden'!AM96)</f>
        <v>0</v>
      </c>
      <c r="AM95" s="213">
        <f>IF('Indicator Date hidden'!AN96="x","x",$AM$2-'Indicator Date hidden'!AN96)</f>
        <v>0</v>
      </c>
      <c r="AN95" s="213">
        <f>IF('Indicator Date hidden'!AO96="x","x",$AN$2-'Indicator Date hidden'!AO96)</f>
        <v>0</v>
      </c>
      <c r="AO95" s="213">
        <f>IF('Indicator Date hidden'!AP96="x","x",$AO$2-'Indicator Date hidden'!AP96)</f>
        <v>0</v>
      </c>
      <c r="AP95" s="213">
        <f>IF('Indicator Date hidden'!AQ96="x","x",$AP$2-'Indicator Date hidden'!AQ96)</f>
        <v>0</v>
      </c>
      <c r="AQ95" s="213" t="str">
        <f>IF('Indicator Date hidden'!AR96="x","x",$AQ$2-'Indicator Date hidden'!AR96)</f>
        <v>x</v>
      </c>
      <c r="AR95" s="213">
        <f>IF('Indicator Date hidden'!AS96="x","x",$AR$2-'Indicator Date hidden'!AS96)</f>
        <v>0</v>
      </c>
      <c r="AS95" s="213">
        <f>IF('Indicator Date hidden'!AT96="x","x",$AS$2-'Indicator Date hidden'!AT96)</f>
        <v>0</v>
      </c>
      <c r="AT95" s="213">
        <f>IF('Indicator Date hidden'!AU96="x","x",$AT$2-'Indicator Date hidden'!AU96)</f>
        <v>0</v>
      </c>
      <c r="AU95" s="213">
        <f>IF('Indicator Date hidden'!AV96="x","x",$AU$2-'Indicator Date hidden'!AV96)</f>
        <v>3</v>
      </c>
      <c r="AV95" s="213">
        <f>IF('Indicator Date hidden'!AW96="x","x",$AV$2-'Indicator Date hidden'!AW96)</f>
        <v>0</v>
      </c>
      <c r="AW95" s="213">
        <f>IF('Indicator Date hidden'!AX96="x","x",$AW$2-'Indicator Date hidden'!AX96)</f>
        <v>0</v>
      </c>
      <c r="AX95" s="213">
        <f>IF('Indicator Date hidden'!AY96="x","x",$AX$2-'Indicator Date hidden'!AY96)</f>
        <v>0</v>
      </c>
      <c r="AY95" s="213">
        <f>IF('Indicator Date hidden'!AZ96="x","x",$AY$2-'Indicator Date hidden'!AZ96)</f>
        <v>0</v>
      </c>
      <c r="AZ95" s="213">
        <f>IF('Indicator Date hidden'!BA96="x","x",$AZ$2-'Indicator Date hidden'!BA96)</f>
        <v>0</v>
      </c>
      <c r="BA95">
        <f t="shared" si="10"/>
        <v>7</v>
      </c>
      <c r="BB95" s="21">
        <f t="shared" si="11"/>
        <v>0.15909090909090909</v>
      </c>
      <c r="BC95">
        <f t="shared" si="12"/>
        <v>4</v>
      </c>
      <c r="BD95" s="21">
        <f t="shared" si="13"/>
        <v>0.56178214065037613</v>
      </c>
      <c r="BE95" s="283">
        <f t="shared" si="14"/>
        <v>0</v>
      </c>
    </row>
    <row r="96" spans="1:57" x14ac:dyDescent="0.25">
      <c r="A96" t="s">
        <v>7394</v>
      </c>
      <c r="B96" s="213">
        <f>IF('Indicator Date hidden'!C97="x","x",$B$2-'Indicator Date hidden'!C97)</f>
        <v>0</v>
      </c>
      <c r="C96" s="213">
        <f>IF('Indicator Date hidden'!D97="x","x",$C$2-'Indicator Date hidden'!D97)</f>
        <v>0</v>
      </c>
      <c r="D96" s="213">
        <f>IF('Indicator Date hidden'!E97="x","x",$D$2-'Indicator Date hidden'!E97)</f>
        <v>0</v>
      </c>
      <c r="E96" s="213">
        <f>IF('Indicator Date hidden'!F97="x","x",$E$2-'Indicator Date hidden'!F97)</f>
        <v>0</v>
      </c>
      <c r="F96" s="213">
        <f>IF('Indicator Date hidden'!G97="x","x",$F$2-'Indicator Date hidden'!G97)</f>
        <v>0</v>
      </c>
      <c r="G96" s="213">
        <f>IF('Indicator Date hidden'!H97="x","x",$G$2-'Indicator Date hidden'!H97)</f>
        <v>0</v>
      </c>
      <c r="H96" s="213">
        <f>IF('Indicator Date hidden'!I97="x","x",$H$2-'Indicator Date hidden'!I97)</f>
        <v>0</v>
      </c>
      <c r="I96" s="213">
        <f>IF('Indicator Date hidden'!J97="x","x",$I$2-'Indicator Date hidden'!J97)</f>
        <v>0</v>
      </c>
      <c r="J96" s="213">
        <f>IF('Indicator Date hidden'!K97="x","x",$J$2-'Indicator Date hidden'!K97)</f>
        <v>0</v>
      </c>
      <c r="K96" s="213">
        <f>IF('Indicator Date hidden'!L97="x","x",$K$2-'Indicator Date hidden'!L97)</f>
        <v>0</v>
      </c>
      <c r="L96" s="213">
        <f>IF('Indicator Date hidden'!M97="x","x",$L$2-'Indicator Date hidden'!M97)</f>
        <v>0</v>
      </c>
      <c r="M96" s="213">
        <f>IF('Indicator Date hidden'!N97="x","x",$M$2-'Indicator Date hidden'!N97)</f>
        <v>0</v>
      </c>
      <c r="N96" s="213">
        <f>IF('Indicator Date hidden'!O97="x","x",$N$2-'Indicator Date hidden'!O97)</f>
        <v>0</v>
      </c>
      <c r="O96" s="213">
        <f>IF('Indicator Date hidden'!P97="x","x",$O$2-'Indicator Date hidden'!P97)</f>
        <v>0</v>
      </c>
      <c r="P96" s="213">
        <f>IF('Indicator Date hidden'!Q97="x","x",$P$2-'Indicator Date hidden'!Q97)</f>
        <v>0</v>
      </c>
      <c r="Q96" s="213" t="str">
        <f>IF('Indicator Date hidden'!R97="x","x",$Q$2-'Indicator Date hidden'!R97)</f>
        <v>x</v>
      </c>
      <c r="R96" s="213">
        <f>IF('Indicator Date hidden'!S97="x","x",$R$2-'Indicator Date hidden'!S97)</f>
        <v>0</v>
      </c>
      <c r="S96" s="213">
        <f>IF('Indicator Date hidden'!T97="x","x",$S$2-'Indicator Date hidden'!T97)</f>
        <v>0</v>
      </c>
      <c r="T96" s="213">
        <f>IF('Indicator Date hidden'!U97="x","x",$T$2-'Indicator Date hidden'!U97)</f>
        <v>0</v>
      </c>
      <c r="U96" s="213">
        <f>IF('Indicator Date hidden'!V97="x","x",$U$2-'Indicator Date hidden'!V97)</f>
        <v>0</v>
      </c>
      <c r="V96" s="213">
        <f>IF('Indicator Date hidden'!W97="x","x",$V$2-'Indicator Date hidden'!W97)</f>
        <v>0</v>
      </c>
      <c r="W96" s="213">
        <f>IF('Indicator Date hidden'!X97="x","x",$W$2-'Indicator Date hidden'!X97)</f>
        <v>10</v>
      </c>
      <c r="X96" s="213">
        <f>IF('Indicator Date hidden'!Y97="x","x",$X$2-'Indicator Date hidden'!Y97)</f>
        <v>3</v>
      </c>
      <c r="Y96" s="213">
        <f>IF('Indicator Date hidden'!Z97="x","x",$Y$2-'Indicator Date hidden'!Z97)</f>
        <v>0</v>
      </c>
      <c r="Z96" s="213">
        <f>IF('Indicator Date hidden'!AA97="x","x",$Z$2-'Indicator Date hidden'!AA97)</f>
        <v>0</v>
      </c>
      <c r="AA96" s="213">
        <f>IF('Indicator Date hidden'!AB97="x","x",$AA$2-'Indicator Date hidden'!AB97)</f>
        <v>0</v>
      </c>
      <c r="AB96" s="213">
        <f>IF('Indicator Date hidden'!AC97="x","x",$AB$2-'Indicator Date hidden'!AC97)</f>
        <v>0</v>
      </c>
      <c r="AC96" s="213">
        <f>IF('Indicator Date hidden'!AD97="x","x",$AC$2-'Indicator Date hidden'!AD97)</f>
        <v>0</v>
      </c>
      <c r="AD96" s="213" t="str">
        <f>IF('Indicator Date hidden'!AE97="x","x",$AD$2-'Indicator Date hidden'!AE97)</f>
        <v>x</v>
      </c>
      <c r="AE96" s="213">
        <f>IF('Indicator Date hidden'!AF97="x","x",$AE$2-'Indicator Date hidden'!AF97)</f>
        <v>0</v>
      </c>
      <c r="AF96" s="213" t="str">
        <f>IF('Indicator Date hidden'!AG97="x","x",$AF$2-'Indicator Date hidden'!AG97)</f>
        <v>x</v>
      </c>
      <c r="AG96" s="213">
        <f>IF('Indicator Date hidden'!AH97="x","x",$AG$2-'Indicator Date hidden'!AH97)</f>
        <v>0</v>
      </c>
      <c r="AH96" s="213">
        <f>IF('Indicator Date hidden'!AI97="x","x",$AH$2-'Indicator Date hidden'!AI97)</f>
        <v>0</v>
      </c>
      <c r="AI96" s="213">
        <f>IF('Indicator Date hidden'!AJ97="x","x",$AI$2-'Indicator Date hidden'!AJ97)</f>
        <v>0</v>
      </c>
      <c r="AJ96" s="213">
        <f>IF('Indicator Date hidden'!AK97="x","x",$AJ$2-'Indicator Date hidden'!AK97)</f>
        <v>1</v>
      </c>
      <c r="AK96" s="213">
        <f>IF('Indicator Date hidden'!AL97="x","x",$AK$2-'Indicator Date hidden'!AL97)</f>
        <v>0</v>
      </c>
      <c r="AL96" s="213">
        <f>IF('Indicator Date hidden'!AM97="x","x",$AL$2-'Indicator Date hidden'!AM97)</f>
        <v>0</v>
      </c>
      <c r="AM96" s="213">
        <f>IF('Indicator Date hidden'!AN97="x","x",$AM$2-'Indicator Date hidden'!AN97)</f>
        <v>0</v>
      </c>
      <c r="AN96" s="213">
        <f>IF('Indicator Date hidden'!AO97="x","x",$AN$2-'Indicator Date hidden'!AO97)</f>
        <v>0</v>
      </c>
      <c r="AO96" s="213" t="str">
        <f>IF('Indicator Date hidden'!AP97="x","x",$AO$2-'Indicator Date hidden'!AP97)</f>
        <v>x</v>
      </c>
      <c r="AP96" s="213" t="str">
        <f>IF('Indicator Date hidden'!AQ97="x","x",$AP$2-'Indicator Date hidden'!AQ97)</f>
        <v>x</v>
      </c>
      <c r="AQ96" s="213">
        <f>IF('Indicator Date hidden'!AR97="x","x",$AQ$2-'Indicator Date hidden'!AR97)</f>
        <v>0</v>
      </c>
      <c r="AR96" s="213">
        <f>IF('Indicator Date hidden'!AS97="x","x",$AR$2-'Indicator Date hidden'!AS97)</f>
        <v>0</v>
      </c>
      <c r="AS96" s="213">
        <f>IF('Indicator Date hidden'!AT97="x","x",$AS$2-'Indicator Date hidden'!AT97)</f>
        <v>0</v>
      </c>
      <c r="AT96" s="213">
        <f>IF('Indicator Date hidden'!AU97="x","x",$AT$2-'Indicator Date hidden'!AU97)</f>
        <v>0</v>
      </c>
      <c r="AU96" s="213">
        <f>IF('Indicator Date hidden'!AV97="x","x",$AU$2-'Indicator Date hidden'!AV97)</f>
        <v>7</v>
      </c>
      <c r="AV96" s="213">
        <f>IF('Indicator Date hidden'!AW97="x","x",$AV$2-'Indicator Date hidden'!AW97)</f>
        <v>0</v>
      </c>
      <c r="AW96" s="213">
        <f>IF('Indicator Date hidden'!AX97="x","x",$AW$2-'Indicator Date hidden'!AX97)</f>
        <v>0</v>
      </c>
      <c r="AX96" s="213">
        <f>IF('Indicator Date hidden'!AY97="x","x",$AX$2-'Indicator Date hidden'!AY97)</f>
        <v>0</v>
      </c>
      <c r="AY96" s="213">
        <f>IF('Indicator Date hidden'!AZ97="x","x",$AY$2-'Indicator Date hidden'!AZ97)</f>
        <v>0</v>
      </c>
      <c r="AZ96" s="213">
        <f>IF('Indicator Date hidden'!BA97="x","x",$AZ$2-'Indicator Date hidden'!BA97)</f>
        <v>0</v>
      </c>
      <c r="BA96">
        <f t="shared" si="10"/>
        <v>21</v>
      </c>
      <c r="BB96" s="21">
        <f t="shared" si="11"/>
        <v>0.45652173913043476</v>
      </c>
      <c r="BC96">
        <f t="shared" si="12"/>
        <v>4</v>
      </c>
      <c r="BD96" s="21">
        <f t="shared" si="13"/>
        <v>1.8022512701706603</v>
      </c>
      <c r="BE96" s="283">
        <f t="shared" si="14"/>
        <v>0</v>
      </c>
    </row>
    <row r="97" spans="1:57" x14ac:dyDescent="0.25">
      <c r="A97" t="s">
        <v>7404</v>
      </c>
      <c r="B97" s="213">
        <f>IF('Indicator Date hidden'!C98="x","x",$B$2-'Indicator Date hidden'!C98)</f>
        <v>0</v>
      </c>
      <c r="C97" s="213">
        <f>IF('Indicator Date hidden'!D98="x","x",$C$2-'Indicator Date hidden'!D98)</f>
        <v>0</v>
      </c>
      <c r="D97" s="213">
        <f>IF('Indicator Date hidden'!E98="x","x",$D$2-'Indicator Date hidden'!E98)</f>
        <v>0</v>
      </c>
      <c r="E97" s="213">
        <f>IF('Indicator Date hidden'!F98="x","x",$E$2-'Indicator Date hidden'!F98)</f>
        <v>0</v>
      </c>
      <c r="F97" s="213">
        <f>IF('Indicator Date hidden'!G98="x","x",$F$2-'Indicator Date hidden'!G98)</f>
        <v>0</v>
      </c>
      <c r="G97" s="213">
        <f>IF('Indicator Date hidden'!H98="x","x",$G$2-'Indicator Date hidden'!H98)</f>
        <v>0</v>
      </c>
      <c r="H97" s="213">
        <f>IF('Indicator Date hidden'!I98="x","x",$H$2-'Indicator Date hidden'!I98)</f>
        <v>0</v>
      </c>
      <c r="I97" s="213">
        <f>IF('Indicator Date hidden'!J98="x","x",$I$2-'Indicator Date hidden'!J98)</f>
        <v>0</v>
      </c>
      <c r="J97" s="213">
        <f>IF('Indicator Date hidden'!K98="x","x",$J$2-'Indicator Date hidden'!K98)</f>
        <v>0</v>
      </c>
      <c r="K97" s="213">
        <f>IF('Indicator Date hidden'!L98="x","x",$K$2-'Indicator Date hidden'!L98)</f>
        <v>0</v>
      </c>
      <c r="L97" s="213">
        <f>IF('Indicator Date hidden'!M98="x","x",$L$2-'Indicator Date hidden'!M98)</f>
        <v>0</v>
      </c>
      <c r="M97" s="213">
        <f>IF('Indicator Date hidden'!N98="x","x",$M$2-'Indicator Date hidden'!N98)</f>
        <v>0</v>
      </c>
      <c r="N97" s="213">
        <f>IF('Indicator Date hidden'!O98="x","x",$N$2-'Indicator Date hidden'!O98)</f>
        <v>0</v>
      </c>
      <c r="O97" s="213">
        <f>IF('Indicator Date hidden'!P98="x","x",$O$2-'Indicator Date hidden'!P98)</f>
        <v>0</v>
      </c>
      <c r="P97" s="213">
        <f>IF('Indicator Date hidden'!Q98="x","x",$P$2-'Indicator Date hidden'!Q98)</f>
        <v>0</v>
      </c>
      <c r="Q97" s="213">
        <f>IF('Indicator Date hidden'!R98="x","x",$Q$2-'Indicator Date hidden'!R98)</f>
        <v>5</v>
      </c>
      <c r="R97" s="213">
        <f>IF('Indicator Date hidden'!S98="x","x",$R$2-'Indicator Date hidden'!S98)</f>
        <v>0</v>
      </c>
      <c r="S97" s="213">
        <f>IF('Indicator Date hidden'!T98="x","x",$S$2-'Indicator Date hidden'!T98)</f>
        <v>0</v>
      </c>
      <c r="T97" s="213">
        <f>IF('Indicator Date hidden'!U98="x","x",$T$2-'Indicator Date hidden'!U98)</f>
        <v>0</v>
      </c>
      <c r="U97" s="213">
        <f>IF('Indicator Date hidden'!V98="x","x",$U$2-'Indicator Date hidden'!V98)</f>
        <v>0</v>
      </c>
      <c r="V97" s="213">
        <f>IF('Indicator Date hidden'!W98="x","x",$V$2-'Indicator Date hidden'!W98)</f>
        <v>0</v>
      </c>
      <c r="W97" s="213">
        <f>IF('Indicator Date hidden'!X98="x","x",$W$2-'Indicator Date hidden'!X98)</f>
        <v>0</v>
      </c>
      <c r="X97" s="213" t="str">
        <f>IF('Indicator Date hidden'!Y98="x","x",$X$2-'Indicator Date hidden'!Y98)</f>
        <v>x</v>
      </c>
      <c r="Y97" s="213">
        <f>IF('Indicator Date hidden'!Z98="x","x",$Y$2-'Indicator Date hidden'!Z98)</f>
        <v>0</v>
      </c>
      <c r="Z97" s="213">
        <f>IF('Indicator Date hidden'!AA98="x","x",$Z$2-'Indicator Date hidden'!AA98)</f>
        <v>0</v>
      </c>
      <c r="AA97" s="213">
        <f>IF('Indicator Date hidden'!AB98="x","x",$AA$2-'Indicator Date hidden'!AB98)</f>
        <v>0</v>
      </c>
      <c r="AB97" s="213">
        <f>IF('Indicator Date hidden'!AC98="x","x",$AB$2-'Indicator Date hidden'!AC98)</f>
        <v>0</v>
      </c>
      <c r="AC97" s="213">
        <f>IF('Indicator Date hidden'!AD98="x","x",$AC$2-'Indicator Date hidden'!AD98)</f>
        <v>0</v>
      </c>
      <c r="AD97" s="213" t="str">
        <f>IF('Indicator Date hidden'!AE98="x","x",$AD$2-'Indicator Date hidden'!AE98)</f>
        <v>x</v>
      </c>
      <c r="AE97" s="213">
        <f>IF('Indicator Date hidden'!AF98="x","x",$AE$2-'Indicator Date hidden'!AF98)</f>
        <v>0</v>
      </c>
      <c r="AF97" s="213">
        <f>IF('Indicator Date hidden'!AG98="x","x",$AF$2-'Indicator Date hidden'!AG98)</f>
        <v>3</v>
      </c>
      <c r="AG97" s="213">
        <f>IF('Indicator Date hidden'!AH98="x","x",$AG$2-'Indicator Date hidden'!AH98)</f>
        <v>0</v>
      </c>
      <c r="AH97" s="213">
        <f>IF('Indicator Date hidden'!AI98="x","x",$AH$2-'Indicator Date hidden'!AI98)</f>
        <v>0</v>
      </c>
      <c r="AI97" s="213">
        <f>IF('Indicator Date hidden'!AJ98="x","x",$AI$2-'Indicator Date hidden'!AJ98)</f>
        <v>0</v>
      </c>
      <c r="AJ97" s="213" t="str">
        <f>IF('Indicator Date hidden'!AK98="x","x",$AJ$2-'Indicator Date hidden'!AK98)</f>
        <v>x</v>
      </c>
      <c r="AK97" s="213">
        <f>IF('Indicator Date hidden'!AL98="x","x",$AK$2-'Indicator Date hidden'!AL98)</f>
        <v>1</v>
      </c>
      <c r="AL97" s="213">
        <f>IF('Indicator Date hidden'!AM98="x","x",$AL$2-'Indicator Date hidden'!AM98)</f>
        <v>0</v>
      </c>
      <c r="AM97" s="213">
        <f>IF('Indicator Date hidden'!AN98="x","x",$AM$2-'Indicator Date hidden'!AN98)</f>
        <v>0</v>
      </c>
      <c r="AN97" s="213">
        <f>IF('Indicator Date hidden'!AO98="x","x",$AN$2-'Indicator Date hidden'!AO98)</f>
        <v>0</v>
      </c>
      <c r="AO97" s="213">
        <f>IF('Indicator Date hidden'!AP98="x","x",$AO$2-'Indicator Date hidden'!AP98)</f>
        <v>0</v>
      </c>
      <c r="AP97" s="213">
        <f>IF('Indicator Date hidden'!AQ98="x","x",$AP$2-'Indicator Date hidden'!AQ98)</f>
        <v>0</v>
      </c>
      <c r="AQ97" s="213">
        <f>IF('Indicator Date hidden'!AR98="x","x",$AQ$2-'Indicator Date hidden'!AR98)</f>
        <v>0</v>
      </c>
      <c r="AR97" s="213">
        <f>IF('Indicator Date hidden'!AS98="x","x",$AR$2-'Indicator Date hidden'!AS98)</f>
        <v>0</v>
      </c>
      <c r="AS97" s="213">
        <f>IF('Indicator Date hidden'!AT98="x","x",$AS$2-'Indicator Date hidden'!AT98)</f>
        <v>0</v>
      </c>
      <c r="AT97" s="213">
        <f>IF('Indicator Date hidden'!AU98="x","x",$AT$2-'Indicator Date hidden'!AU98)</f>
        <v>0</v>
      </c>
      <c r="AU97" s="213">
        <f>IF('Indicator Date hidden'!AV98="x","x",$AU$2-'Indicator Date hidden'!AV98)</f>
        <v>5</v>
      </c>
      <c r="AV97" s="213">
        <f>IF('Indicator Date hidden'!AW98="x","x",$AV$2-'Indicator Date hidden'!AW98)</f>
        <v>0</v>
      </c>
      <c r="AW97" s="213">
        <f>IF('Indicator Date hidden'!AX98="x","x",$AW$2-'Indicator Date hidden'!AX98)</f>
        <v>0</v>
      </c>
      <c r="AX97" s="213">
        <f>IF('Indicator Date hidden'!AY98="x","x",$AX$2-'Indicator Date hidden'!AY98)</f>
        <v>0</v>
      </c>
      <c r="AY97" s="213">
        <f>IF('Indicator Date hidden'!AZ98="x","x",$AY$2-'Indicator Date hidden'!AZ98)</f>
        <v>0</v>
      </c>
      <c r="AZ97" s="213">
        <f>IF('Indicator Date hidden'!BA98="x","x",$AZ$2-'Indicator Date hidden'!BA98)</f>
        <v>0</v>
      </c>
      <c r="BA97">
        <f t="shared" si="10"/>
        <v>14</v>
      </c>
      <c r="BB97" s="21">
        <f t="shared" si="11"/>
        <v>0.29166666666666669</v>
      </c>
      <c r="BC97">
        <f t="shared" si="12"/>
        <v>4</v>
      </c>
      <c r="BD97" s="21">
        <f t="shared" si="13"/>
        <v>1.0793194872490515</v>
      </c>
      <c r="BE97" s="283">
        <f t="shared" si="14"/>
        <v>0</v>
      </c>
    </row>
    <row r="98" spans="1:57" x14ac:dyDescent="0.25">
      <c r="A98" t="s">
        <v>7396</v>
      </c>
      <c r="B98" s="213">
        <f>IF('Indicator Date hidden'!C99="x","x",$B$2-'Indicator Date hidden'!C99)</f>
        <v>0</v>
      </c>
      <c r="C98" s="213">
        <f>IF('Indicator Date hidden'!D99="x","x",$C$2-'Indicator Date hidden'!D99)</f>
        <v>0</v>
      </c>
      <c r="D98" s="213">
        <f>IF('Indicator Date hidden'!E99="x","x",$D$2-'Indicator Date hidden'!E99)</f>
        <v>0</v>
      </c>
      <c r="E98" s="213">
        <f>IF('Indicator Date hidden'!F99="x","x",$E$2-'Indicator Date hidden'!F99)</f>
        <v>0</v>
      </c>
      <c r="F98" s="213">
        <f>IF('Indicator Date hidden'!G99="x","x",$F$2-'Indicator Date hidden'!G99)</f>
        <v>0</v>
      </c>
      <c r="G98" s="213">
        <f>IF('Indicator Date hidden'!H99="x","x",$G$2-'Indicator Date hidden'!H99)</f>
        <v>0</v>
      </c>
      <c r="H98" s="213">
        <f>IF('Indicator Date hidden'!I99="x","x",$H$2-'Indicator Date hidden'!I99)</f>
        <v>0</v>
      </c>
      <c r="I98" s="213">
        <f>IF('Indicator Date hidden'!J99="x","x",$I$2-'Indicator Date hidden'!J99)</f>
        <v>0</v>
      </c>
      <c r="J98" s="213">
        <f>IF('Indicator Date hidden'!K99="x","x",$J$2-'Indicator Date hidden'!K99)</f>
        <v>0</v>
      </c>
      <c r="K98" s="213">
        <f>IF('Indicator Date hidden'!L99="x","x",$K$2-'Indicator Date hidden'!L99)</f>
        <v>0</v>
      </c>
      <c r="L98" s="213">
        <f>IF('Indicator Date hidden'!M99="x","x",$L$2-'Indicator Date hidden'!M99)</f>
        <v>0</v>
      </c>
      <c r="M98" s="213">
        <f>IF('Indicator Date hidden'!N99="x","x",$M$2-'Indicator Date hidden'!N99)</f>
        <v>0</v>
      </c>
      <c r="N98" s="213">
        <f>IF('Indicator Date hidden'!O99="x","x",$N$2-'Indicator Date hidden'!O99)</f>
        <v>0</v>
      </c>
      <c r="O98" s="213">
        <f>IF('Indicator Date hidden'!P99="x","x",$O$2-'Indicator Date hidden'!P99)</f>
        <v>0</v>
      </c>
      <c r="P98" s="213">
        <f>IF('Indicator Date hidden'!Q99="x","x",$P$2-'Indicator Date hidden'!Q99)</f>
        <v>0</v>
      </c>
      <c r="Q98" s="213">
        <f>IF('Indicator Date hidden'!R99="x","x",$Q$2-'Indicator Date hidden'!R99)</f>
        <v>1</v>
      </c>
      <c r="R98" s="213">
        <f>IF('Indicator Date hidden'!S99="x","x",$R$2-'Indicator Date hidden'!S99)</f>
        <v>0</v>
      </c>
      <c r="S98" s="213">
        <f>IF('Indicator Date hidden'!T99="x","x",$S$2-'Indicator Date hidden'!T99)</f>
        <v>0</v>
      </c>
      <c r="T98" s="213">
        <f>IF('Indicator Date hidden'!U99="x","x",$T$2-'Indicator Date hidden'!U99)</f>
        <v>0</v>
      </c>
      <c r="U98" s="213">
        <f>IF('Indicator Date hidden'!V99="x","x",$U$2-'Indicator Date hidden'!V99)</f>
        <v>0</v>
      </c>
      <c r="V98" s="213">
        <f>IF('Indicator Date hidden'!W99="x","x",$V$2-'Indicator Date hidden'!W99)</f>
        <v>0</v>
      </c>
      <c r="W98" s="213">
        <f>IF('Indicator Date hidden'!X99="x","x",$W$2-'Indicator Date hidden'!X99)</f>
        <v>1</v>
      </c>
      <c r="X98" s="213">
        <f>IF('Indicator Date hidden'!Y99="x","x",$X$2-'Indicator Date hidden'!Y99)</f>
        <v>4</v>
      </c>
      <c r="Y98" s="213">
        <f>IF('Indicator Date hidden'!Z99="x","x",$Y$2-'Indicator Date hidden'!Z99)</f>
        <v>0</v>
      </c>
      <c r="Z98" s="213">
        <f>IF('Indicator Date hidden'!AA99="x","x",$Z$2-'Indicator Date hidden'!AA99)</f>
        <v>0</v>
      </c>
      <c r="AA98" s="213">
        <f>IF('Indicator Date hidden'!AB99="x","x",$AA$2-'Indicator Date hidden'!AB99)</f>
        <v>0</v>
      </c>
      <c r="AB98" s="213">
        <f>IF('Indicator Date hidden'!AC99="x","x",$AB$2-'Indicator Date hidden'!AC99)</f>
        <v>0</v>
      </c>
      <c r="AC98" s="213">
        <f>IF('Indicator Date hidden'!AD99="x","x",$AC$2-'Indicator Date hidden'!AD99)</f>
        <v>0</v>
      </c>
      <c r="AD98" s="213">
        <f>IF('Indicator Date hidden'!AE99="x","x",$AD$2-'Indicator Date hidden'!AE99)</f>
        <v>0</v>
      </c>
      <c r="AE98" s="213">
        <f>IF('Indicator Date hidden'!AF99="x","x",$AE$2-'Indicator Date hidden'!AF99)</f>
        <v>0</v>
      </c>
      <c r="AF98" s="213">
        <f>IF('Indicator Date hidden'!AG99="x","x",$AF$2-'Indicator Date hidden'!AG99)</f>
        <v>6</v>
      </c>
      <c r="AG98" s="213">
        <f>IF('Indicator Date hidden'!AH99="x","x",$AG$2-'Indicator Date hidden'!AH99)</f>
        <v>0</v>
      </c>
      <c r="AH98" s="213">
        <f>IF('Indicator Date hidden'!AI99="x","x",$AH$2-'Indicator Date hidden'!AI99)</f>
        <v>0</v>
      </c>
      <c r="AI98" s="213">
        <f>IF('Indicator Date hidden'!AJ99="x","x",$AI$2-'Indicator Date hidden'!AJ99)</f>
        <v>0</v>
      </c>
      <c r="AJ98" s="213" t="str">
        <f>IF('Indicator Date hidden'!AK99="x","x",$AJ$2-'Indicator Date hidden'!AK99)</f>
        <v>x</v>
      </c>
      <c r="AK98" s="213">
        <f>IF('Indicator Date hidden'!AL99="x","x",$AK$2-'Indicator Date hidden'!AL99)</f>
        <v>0</v>
      </c>
      <c r="AL98" s="213">
        <f>IF('Indicator Date hidden'!AM99="x","x",$AL$2-'Indicator Date hidden'!AM99)</f>
        <v>0</v>
      </c>
      <c r="AM98" s="213">
        <f>IF('Indicator Date hidden'!AN99="x","x",$AM$2-'Indicator Date hidden'!AN99)</f>
        <v>0</v>
      </c>
      <c r="AN98" s="213">
        <f>IF('Indicator Date hidden'!AO99="x","x",$AN$2-'Indicator Date hidden'!AO99)</f>
        <v>0</v>
      </c>
      <c r="AO98" s="213" t="str">
        <f>IF('Indicator Date hidden'!AP99="x","x",$AO$2-'Indicator Date hidden'!AP99)</f>
        <v>x</v>
      </c>
      <c r="AP98" s="213" t="str">
        <f>IF('Indicator Date hidden'!AQ99="x","x",$AP$2-'Indicator Date hidden'!AQ99)</f>
        <v>x</v>
      </c>
      <c r="AQ98" s="213" t="str">
        <f>IF('Indicator Date hidden'!AR99="x","x",$AQ$2-'Indicator Date hidden'!AR99)</f>
        <v>x</v>
      </c>
      <c r="AR98" s="213">
        <f>IF('Indicator Date hidden'!AS99="x","x",$AR$2-'Indicator Date hidden'!AS99)</f>
        <v>0</v>
      </c>
      <c r="AS98" s="213">
        <f>IF('Indicator Date hidden'!AT99="x","x",$AS$2-'Indicator Date hidden'!AT99)</f>
        <v>0</v>
      </c>
      <c r="AT98" s="213">
        <f>IF('Indicator Date hidden'!AU99="x","x",$AT$2-'Indicator Date hidden'!AU99)</f>
        <v>0</v>
      </c>
      <c r="AU98" s="213">
        <f>IF('Indicator Date hidden'!AV99="x","x",$AU$2-'Indicator Date hidden'!AV99)</f>
        <v>7</v>
      </c>
      <c r="AV98" s="213">
        <f>IF('Indicator Date hidden'!AW99="x","x",$AV$2-'Indicator Date hidden'!AW99)</f>
        <v>0</v>
      </c>
      <c r="AW98" s="213">
        <f>IF('Indicator Date hidden'!AX99="x","x",$AW$2-'Indicator Date hidden'!AX99)</f>
        <v>0</v>
      </c>
      <c r="AX98" s="213">
        <f>IF('Indicator Date hidden'!AY99="x","x",$AX$2-'Indicator Date hidden'!AY99)</f>
        <v>0</v>
      </c>
      <c r="AY98" s="213">
        <f>IF('Indicator Date hidden'!AZ99="x","x",$AY$2-'Indicator Date hidden'!AZ99)</f>
        <v>0</v>
      </c>
      <c r="AZ98" s="213">
        <f>IF('Indicator Date hidden'!BA99="x","x",$AZ$2-'Indicator Date hidden'!BA99)</f>
        <v>0</v>
      </c>
      <c r="BA98">
        <f t="shared" si="10"/>
        <v>19</v>
      </c>
      <c r="BB98" s="21">
        <f t="shared" si="11"/>
        <v>0.40425531914893614</v>
      </c>
      <c r="BC98">
        <f t="shared" si="12"/>
        <v>5</v>
      </c>
      <c r="BD98" s="21">
        <f t="shared" si="13"/>
        <v>1.4241021728239582</v>
      </c>
      <c r="BE98" s="283">
        <f t="shared" si="14"/>
        <v>0</v>
      </c>
    </row>
    <row r="99" spans="1:57" x14ac:dyDescent="0.25">
      <c r="A99" t="s">
        <v>7397</v>
      </c>
      <c r="B99" s="213">
        <f>IF('Indicator Date hidden'!C100="x","x",$B$2-'Indicator Date hidden'!C100)</f>
        <v>0</v>
      </c>
      <c r="C99" s="213">
        <f>IF('Indicator Date hidden'!D100="x","x",$C$2-'Indicator Date hidden'!D100)</f>
        <v>0</v>
      </c>
      <c r="D99" s="213">
        <f>IF('Indicator Date hidden'!E100="x","x",$D$2-'Indicator Date hidden'!E100)</f>
        <v>0</v>
      </c>
      <c r="E99" s="213">
        <f>IF('Indicator Date hidden'!F100="x","x",$E$2-'Indicator Date hidden'!F100)</f>
        <v>0</v>
      </c>
      <c r="F99" s="213">
        <f>IF('Indicator Date hidden'!G100="x","x",$F$2-'Indicator Date hidden'!G100)</f>
        <v>0</v>
      </c>
      <c r="G99" s="213">
        <f>IF('Indicator Date hidden'!H100="x","x",$G$2-'Indicator Date hidden'!H100)</f>
        <v>0</v>
      </c>
      <c r="H99" s="213">
        <f>IF('Indicator Date hidden'!I100="x","x",$H$2-'Indicator Date hidden'!I100)</f>
        <v>0</v>
      </c>
      <c r="I99" s="213">
        <f>IF('Indicator Date hidden'!J100="x","x",$I$2-'Indicator Date hidden'!J100)</f>
        <v>0</v>
      </c>
      <c r="J99" s="213">
        <f>IF('Indicator Date hidden'!K100="x","x",$J$2-'Indicator Date hidden'!K100)</f>
        <v>0</v>
      </c>
      <c r="K99" s="213">
        <f>IF('Indicator Date hidden'!L100="x","x",$K$2-'Indicator Date hidden'!L100)</f>
        <v>0</v>
      </c>
      <c r="L99" s="213">
        <f>IF('Indicator Date hidden'!M100="x","x",$L$2-'Indicator Date hidden'!M100)</f>
        <v>0</v>
      </c>
      <c r="M99" s="213">
        <f>IF('Indicator Date hidden'!N100="x","x",$M$2-'Indicator Date hidden'!N100)</f>
        <v>0</v>
      </c>
      <c r="N99" s="213">
        <f>IF('Indicator Date hidden'!O100="x","x",$N$2-'Indicator Date hidden'!O100)</f>
        <v>0</v>
      </c>
      <c r="O99" s="213">
        <f>IF('Indicator Date hidden'!P100="x","x",$O$2-'Indicator Date hidden'!P100)</f>
        <v>0</v>
      </c>
      <c r="P99" s="213">
        <f>IF('Indicator Date hidden'!Q100="x","x",$P$2-'Indicator Date hidden'!Q100)</f>
        <v>0</v>
      </c>
      <c r="Q99" s="213">
        <f>IF('Indicator Date hidden'!R100="x","x",$Q$2-'Indicator Date hidden'!R100)</f>
        <v>7</v>
      </c>
      <c r="R99" s="213">
        <f>IF('Indicator Date hidden'!S100="x","x",$R$2-'Indicator Date hidden'!S100)</f>
        <v>0</v>
      </c>
      <c r="S99" s="213">
        <f>IF('Indicator Date hidden'!T100="x","x",$S$2-'Indicator Date hidden'!T100)</f>
        <v>0</v>
      </c>
      <c r="T99" s="213">
        <f>IF('Indicator Date hidden'!U100="x","x",$T$2-'Indicator Date hidden'!U100)</f>
        <v>0</v>
      </c>
      <c r="U99" s="213">
        <f>IF('Indicator Date hidden'!V100="x","x",$U$2-'Indicator Date hidden'!V100)</f>
        <v>0</v>
      </c>
      <c r="V99" s="213">
        <f>IF('Indicator Date hidden'!W100="x","x",$V$2-'Indicator Date hidden'!W100)</f>
        <v>0</v>
      </c>
      <c r="W99" s="213">
        <f>IF('Indicator Date hidden'!X100="x","x",$W$2-'Indicator Date hidden'!X100)</f>
        <v>7</v>
      </c>
      <c r="X99" s="213">
        <f>IF('Indicator Date hidden'!Y100="x","x",$X$2-'Indicator Date hidden'!Y100)</f>
        <v>4</v>
      </c>
      <c r="Y99" s="213">
        <f>IF('Indicator Date hidden'!Z100="x","x",$Y$2-'Indicator Date hidden'!Z100)</f>
        <v>0</v>
      </c>
      <c r="Z99" s="213">
        <f>IF('Indicator Date hidden'!AA100="x","x",$Z$2-'Indicator Date hidden'!AA100)</f>
        <v>0</v>
      </c>
      <c r="AA99" s="213" t="str">
        <f>IF('Indicator Date hidden'!AB100="x","x",$AA$2-'Indicator Date hidden'!AB100)</f>
        <v>x</v>
      </c>
      <c r="AB99" s="213">
        <f>IF('Indicator Date hidden'!AC100="x","x",$AB$2-'Indicator Date hidden'!AC100)</f>
        <v>0</v>
      </c>
      <c r="AC99" s="213">
        <f>IF('Indicator Date hidden'!AD100="x","x",$AC$2-'Indicator Date hidden'!AD100)</f>
        <v>0</v>
      </c>
      <c r="AD99" s="213" t="str">
        <f>IF('Indicator Date hidden'!AE100="x","x",$AD$2-'Indicator Date hidden'!AE100)</f>
        <v>x</v>
      </c>
      <c r="AE99" s="213">
        <f>IF('Indicator Date hidden'!AF100="x","x",$AE$2-'Indicator Date hidden'!AF100)</f>
        <v>0</v>
      </c>
      <c r="AF99" s="213" t="str">
        <f>IF('Indicator Date hidden'!AG100="x","x",$AF$2-'Indicator Date hidden'!AG100)</f>
        <v>x</v>
      </c>
      <c r="AG99" s="213">
        <f>IF('Indicator Date hidden'!AH100="x","x",$AG$2-'Indicator Date hidden'!AH100)</f>
        <v>0</v>
      </c>
      <c r="AH99" s="213">
        <f>IF('Indicator Date hidden'!AI100="x","x",$AH$2-'Indicator Date hidden'!AI100)</f>
        <v>0</v>
      </c>
      <c r="AI99" s="213">
        <f>IF('Indicator Date hidden'!AJ100="x","x",$AI$2-'Indicator Date hidden'!AJ100)</f>
        <v>0</v>
      </c>
      <c r="AJ99" s="213">
        <f>IF('Indicator Date hidden'!AK100="x","x",$AJ$2-'Indicator Date hidden'!AK100)</f>
        <v>0</v>
      </c>
      <c r="AK99" s="213">
        <f>IF('Indicator Date hidden'!AL100="x","x",$AK$2-'Indicator Date hidden'!AL100)</f>
        <v>1</v>
      </c>
      <c r="AL99" s="213">
        <f>IF('Indicator Date hidden'!AM100="x","x",$AL$2-'Indicator Date hidden'!AM100)</f>
        <v>0</v>
      </c>
      <c r="AM99" s="213">
        <f>IF('Indicator Date hidden'!AN100="x","x",$AM$2-'Indicator Date hidden'!AN100)</f>
        <v>0</v>
      </c>
      <c r="AN99" s="213">
        <f>IF('Indicator Date hidden'!AO100="x","x",$AN$2-'Indicator Date hidden'!AO100)</f>
        <v>0</v>
      </c>
      <c r="AO99" s="213" t="str">
        <f>IF('Indicator Date hidden'!AP100="x","x",$AO$2-'Indicator Date hidden'!AP100)</f>
        <v>x</v>
      </c>
      <c r="AP99" s="213" t="str">
        <f>IF('Indicator Date hidden'!AQ100="x","x",$AP$2-'Indicator Date hidden'!AQ100)</f>
        <v>x</v>
      </c>
      <c r="AQ99" s="213" t="str">
        <f>IF('Indicator Date hidden'!AR100="x","x",$AQ$2-'Indicator Date hidden'!AR100)</f>
        <v>x</v>
      </c>
      <c r="AR99" s="213">
        <f>IF('Indicator Date hidden'!AS100="x","x",$AR$2-'Indicator Date hidden'!AS100)</f>
        <v>0</v>
      </c>
      <c r="AS99" s="213">
        <f>IF('Indicator Date hidden'!AT100="x","x",$AS$2-'Indicator Date hidden'!AT100)</f>
        <v>0</v>
      </c>
      <c r="AT99" s="213">
        <f>IF('Indicator Date hidden'!AU100="x","x",$AT$2-'Indicator Date hidden'!AU100)</f>
        <v>0</v>
      </c>
      <c r="AU99" s="213">
        <f>IF('Indicator Date hidden'!AV100="x","x",$AU$2-'Indicator Date hidden'!AV100)</f>
        <v>1</v>
      </c>
      <c r="AV99" s="213">
        <f>IF('Indicator Date hidden'!AW100="x","x",$AV$2-'Indicator Date hidden'!AW100)</f>
        <v>0</v>
      </c>
      <c r="AW99" s="213">
        <f>IF('Indicator Date hidden'!AX100="x","x",$AW$2-'Indicator Date hidden'!AX100)</f>
        <v>0</v>
      </c>
      <c r="AX99" s="213">
        <f>IF('Indicator Date hidden'!AY100="x","x",$AX$2-'Indicator Date hidden'!AY100)</f>
        <v>0</v>
      </c>
      <c r="AY99" s="213">
        <f>IF('Indicator Date hidden'!AZ100="x","x",$AY$2-'Indicator Date hidden'!AZ100)</f>
        <v>0</v>
      </c>
      <c r="AZ99" s="213"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3">
        <f t="shared" ref="BE99:BE130" si="19">MEDIAN(B99:AZ99)</f>
        <v>0</v>
      </c>
    </row>
    <row r="100" spans="1:57" x14ac:dyDescent="0.25">
      <c r="A100" t="s">
        <v>7401</v>
      </c>
      <c r="B100" s="213">
        <f>IF('Indicator Date hidden'!C101="x","x",$B$2-'Indicator Date hidden'!C101)</f>
        <v>0</v>
      </c>
      <c r="C100" s="213">
        <f>IF('Indicator Date hidden'!D101="x","x",$C$2-'Indicator Date hidden'!D101)</f>
        <v>0</v>
      </c>
      <c r="D100" s="213">
        <f>IF('Indicator Date hidden'!E101="x","x",$D$2-'Indicator Date hidden'!E101)</f>
        <v>0</v>
      </c>
      <c r="E100" s="213">
        <f>IF('Indicator Date hidden'!F101="x","x",$E$2-'Indicator Date hidden'!F101)</f>
        <v>0</v>
      </c>
      <c r="F100" s="213">
        <f>IF('Indicator Date hidden'!G101="x","x",$F$2-'Indicator Date hidden'!G101)</f>
        <v>0</v>
      </c>
      <c r="G100" s="213">
        <f>IF('Indicator Date hidden'!H101="x","x",$G$2-'Indicator Date hidden'!H101)</f>
        <v>0</v>
      </c>
      <c r="H100" s="213">
        <f>IF('Indicator Date hidden'!I101="x","x",$H$2-'Indicator Date hidden'!I101)</f>
        <v>0</v>
      </c>
      <c r="I100" s="213">
        <f>IF('Indicator Date hidden'!J101="x","x",$I$2-'Indicator Date hidden'!J101)</f>
        <v>0</v>
      </c>
      <c r="J100" s="213">
        <f>IF('Indicator Date hidden'!K101="x","x",$J$2-'Indicator Date hidden'!K101)</f>
        <v>0</v>
      </c>
      <c r="K100" s="213">
        <f>IF('Indicator Date hidden'!L101="x","x",$K$2-'Indicator Date hidden'!L101)</f>
        <v>0</v>
      </c>
      <c r="L100" s="213">
        <f>IF('Indicator Date hidden'!M101="x","x",$L$2-'Indicator Date hidden'!M101)</f>
        <v>0</v>
      </c>
      <c r="M100" s="213">
        <f>IF('Indicator Date hidden'!N101="x","x",$M$2-'Indicator Date hidden'!N101)</f>
        <v>0</v>
      </c>
      <c r="N100" s="213">
        <f>IF('Indicator Date hidden'!O101="x","x",$N$2-'Indicator Date hidden'!O101)</f>
        <v>0</v>
      </c>
      <c r="O100" s="213">
        <f>IF('Indicator Date hidden'!P101="x","x",$O$2-'Indicator Date hidden'!P101)</f>
        <v>0</v>
      </c>
      <c r="P100" s="213">
        <f>IF('Indicator Date hidden'!Q101="x","x",$P$2-'Indicator Date hidden'!Q101)</f>
        <v>0</v>
      </c>
      <c r="Q100" s="213" t="str">
        <f>IF('Indicator Date hidden'!R101="x","x",$Q$2-'Indicator Date hidden'!R101)</f>
        <v>x</v>
      </c>
      <c r="R100" s="213">
        <f>IF('Indicator Date hidden'!S101="x","x",$R$2-'Indicator Date hidden'!S101)</f>
        <v>0</v>
      </c>
      <c r="S100" s="213">
        <f>IF('Indicator Date hidden'!T101="x","x",$S$2-'Indicator Date hidden'!T101)</f>
        <v>0</v>
      </c>
      <c r="T100" s="213">
        <f>IF('Indicator Date hidden'!U101="x","x",$T$2-'Indicator Date hidden'!U101)</f>
        <v>0</v>
      </c>
      <c r="U100" s="213" t="str">
        <f>IF('Indicator Date hidden'!V101="x","x",$U$2-'Indicator Date hidden'!V101)</f>
        <v>x</v>
      </c>
      <c r="V100" s="213" t="str">
        <f>IF('Indicator Date hidden'!W101="x","x",$V$2-'Indicator Date hidden'!W101)</f>
        <v>x</v>
      </c>
      <c r="W100" s="213" t="str">
        <f>IF('Indicator Date hidden'!X101="x","x",$W$2-'Indicator Date hidden'!X101)</f>
        <v>x</v>
      </c>
      <c r="X100" s="213" t="str">
        <f>IF('Indicator Date hidden'!Y101="x","x",$X$2-'Indicator Date hidden'!Y101)</f>
        <v>x</v>
      </c>
      <c r="Y100" s="213" t="str">
        <f>IF('Indicator Date hidden'!Z101="x","x",$Y$2-'Indicator Date hidden'!Z101)</f>
        <v>x</v>
      </c>
      <c r="Z100" s="213" t="str">
        <f>IF('Indicator Date hidden'!AA101="x","x",$Z$2-'Indicator Date hidden'!AA101)</f>
        <v>x</v>
      </c>
      <c r="AA100" s="213" t="str">
        <f>IF('Indicator Date hidden'!AB101="x","x",$AA$2-'Indicator Date hidden'!AB101)</f>
        <v>x</v>
      </c>
      <c r="AB100" s="213" t="str">
        <f>IF('Indicator Date hidden'!AC101="x","x",$AB$2-'Indicator Date hidden'!AC101)</f>
        <v>x</v>
      </c>
      <c r="AC100" s="213">
        <f>IF('Indicator Date hidden'!AD101="x","x",$AC$2-'Indicator Date hidden'!AD101)</f>
        <v>0</v>
      </c>
      <c r="AD100" s="213" t="str">
        <f>IF('Indicator Date hidden'!AE101="x","x",$AD$2-'Indicator Date hidden'!AE101)</f>
        <v>x</v>
      </c>
      <c r="AE100" s="213" t="str">
        <f>IF('Indicator Date hidden'!AF101="x","x",$AE$2-'Indicator Date hidden'!AF101)</f>
        <v>x</v>
      </c>
      <c r="AF100" s="213" t="str">
        <f>IF('Indicator Date hidden'!AG101="x","x",$AF$2-'Indicator Date hidden'!AG101)</f>
        <v>x</v>
      </c>
      <c r="AG100" s="213">
        <f>IF('Indicator Date hidden'!AH101="x","x",$AG$2-'Indicator Date hidden'!AH101)</f>
        <v>0</v>
      </c>
      <c r="AH100" s="213">
        <f>IF('Indicator Date hidden'!AI101="x","x",$AH$2-'Indicator Date hidden'!AI101)</f>
        <v>0</v>
      </c>
      <c r="AI100" s="213">
        <f>IF('Indicator Date hidden'!AJ101="x","x",$AI$2-'Indicator Date hidden'!AJ101)</f>
        <v>0</v>
      </c>
      <c r="AJ100" s="213" t="str">
        <f>IF('Indicator Date hidden'!AK101="x","x",$AJ$2-'Indicator Date hidden'!AK101)</f>
        <v>x</v>
      </c>
      <c r="AK100" s="213">
        <f>IF('Indicator Date hidden'!AL101="x","x",$AK$2-'Indicator Date hidden'!AL101)</f>
        <v>1</v>
      </c>
      <c r="AL100" s="213">
        <f>IF('Indicator Date hidden'!AM101="x","x",$AL$2-'Indicator Date hidden'!AM101)</f>
        <v>0</v>
      </c>
      <c r="AM100" s="213">
        <f>IF('Indicator Date hidden'!AN101="x","x",$AM$2-'Indicator Date hidden'!AN101)</f>
        <v>0</v>
      </c>
      <c r="AN100" s="213">
        <f>IF('Indicator Date hidden'!AO101="x","x",$AN$2-'Indicator Date hidden'!AO101)</f>
        <v>0</v>
      </c>
      <c r="AO100" s="213" t="str">
        <f>IF('Indicator Date hidden'!AP101="x","x",$AO$2-'Indicator Date hidden'!AP101)</f>
        <v>x</v>
      </c>
      <c r="AP100" s="213" t="str">
        <f>IF('Indicator Date hidden'!AQ101="x","x",$AP$2-'Indicator Date hidden'!AQ101)</f>
        <v>x</v>
      </c>
      <c r="AQ100" s="213" t="str">
        <f>IF('Indicator Date hidden'!AR101="x","x",$AQ$2-'Indicator Date hidden'!AR101)</f>
        <v>x</v>
      </c>
      <c r="AR100" s="213">
        <f>IF('Indicator Date hidden'!AS101="x","x",$AR$2-'Indicator Date hidden'!AS101)</f>
        <v>0</v>
      </c>
      <c r="AS100" s="213" t="str">
        <f>IF('Indicator Date hidden'!AT101="x","x",$AS$2-'Indicator Date hidden'!AT101)</f>
        <v>x</v>
      </c>
      <c r="AT100" s="213">
        <f>IF('Indicator Date hidden'!AU101="x","x",$AT$2-'Indicator Date hidden'!AU101)</f>
        <v>0</v>
      </c>
      <c r="AU100" s="213" t="str">
        <f>IF('Indicator Date hidden'!AV101="x","x",$AU$2-'Indicator Date hidden'!AV101)</f>
        <v>x</v>
      </c>
      <c r="AV100" s="213">
        <f>IF('Indicator Date hidden'!AW101="x","x",$AV$2-'Indicator Date hidden'!AW101)</f>
        <v>0</v>
      </c>
      <c r="AW100" s="213">
        <f>IF('Indicator Date hidden'!AX101="x","x",$AW$2-'Indicator Date hidden'!AX101)</f>
        <v>0</v>
      </c>
      <c r="AX100" s="213">
        <f>IF('Indicator Date hidden'!AY101="x","x",$AX$2-'Indicator Date hidden'!AY101)</f>
        <v>0</v>
      </c>
      <c r="AY100" s="213" t="str">
        <f>IF('Indicator Date hidden'!AZ101="x","x",$AY$2-'Indicator Date hidden'!AZ101)</f>
        <v>x</v>
      </c>
      <c r="AZ100" s="213" t="str">
        <f>IF('Indicator Date hidden'!BA101="x","x",$AZ$2-'Indicator Date hidden'!BA101)</f>
        <v>x</v>
      </c>
      <c r="BA100">
        <f t="shared" si="15"/>
        <v>1</v>
      </c>
      <c r="BB100" s="21">
        <f t="shared" si="16"/>
        <v>3.2258064516129031E-2</v>
      </c>
      <c r="BC100">
        <f t="shared" si="17"/>
        <v>1</v>
      </c>
      <c r="BD100" s="21">
        <f t="shared" si="18"/>
        <v>0.17668469596940842</v>
      </c>
      <c r="BE100" s="283">
        <f t="shared" si="19"/>
        <v>0</v>
      </c>
    </row>
    <row r="101" spans="1:57" x14ac:dyDescent="0.25">
      <c r="A101" t="s">
        <v>7406</v>
      </c>
      <c r="B101" s="213">
        <f>IF('Indicator Date hidden'!C102="x","x",$B$2-'Indicator Date hidden'!C102)</f>
        <v>0</v>
      </c>
      <c r="C101" s="213">
        <f>IF('Indicator Date hidden'!D102="x","x",$C$2-'Indicator Date hidden'!D102)</f>
        <v>0</v>
      </c>
      <c r="D101" s="213">
        <f>IF('Indicator Date hidden'!E102="x","x",$D$2-'Indicator Date hidden'!E102)</f>
        <v>0</v>
      </c>
      <c r="E101" s="213">
        <f>IF('Indicator Date hidden'!F102="x","x",$E$2-'Indicator Date hidden'!F102)</f>
        <v>0</v>
      </c>
      <c r="F101" s="213">
        <f>IF('Indicator Date hidden'!G102="x","x",$F$2-'Indicator Date hidden'!G102)</f>
        <v>0</v>
      </c>
      <c r="G101" s="213">
        <f>IF('Indicator Date hidden'!H102="x","x",$G$2-'Indicator Date hidden'!H102)</f>
        <v>0</v>
      </c>
      <c r="H101" s="213">
        <f>IF('Indicator Date hidden'!I102="x","x",$H$2-'Indicator Date hidden'!I102)</f>
        <v>0</v>
      </c>
      <c r="I101" s="213">
        <f>IF('Indicator Date hidden'!J102="x","x",$I$2-'Indicator Date hidden'!J102)</f>
        <v>0</v>
      </c>
      <c r="J101" s="213">
        <f>IF('Indicator Date hidden'!K102="x","x",$J$2-'Indicator Date hidden'!K102)</f>
        <v>0</v>
      </c>
      <c r="K101" s="213">
        <f>IF('Indicator Date hidden'!L102="x","x",$K$2-'Indicator Date hidden'!L102)</f>
        <v>0</v>
      </c>
      <c r="L101" s="213">
        <f>IF('Indicator Date hidden'!M102="x","x",$L$2-'Indicator Date hidden'!M102)</f>
        <v>0</v>
      </c>
      <c r="M101" s="213">
        <f>IF('Indicator Date hidden'!N102="x","x",$M$2-'Indicator Date hidden'!N102)</f>
        <v>0</v>
      </c>
      <c r="N101" s="213">
        <f>IF('Indicator Date hidden'!O102="x","x",$N$2-'Indicator Date hidden'!O102)</f>
        <v>0</v>
      </c>
      <c r="O101" s="213">
        <f>IF('Indicator Date hidden'!P102="x","x",$O$2-'Indicator Date hidden'!P102)</f>
        <v>0</v>
      </c>
      <c r="P101" s="213">
        <f>IF('Indicator Date hidden'!Q102="x","x",$P$2-'Indicator Date hidden'!Q102)</f>
        <v>0</v>
      </c>
      <c r="Q101" s="213" t="str">
        <f>IF('Indicator Date hidden'!R102="x","x",$Q$2-'Indicator Date hidden'!R102)</f>
        <v>x</v>
      </c>
      <c r="R101" s="213">
        <f>IF('Indicator Date hidden'!S102="x","x",$R$2-'Indicator Date hidden'!S102)</f>
        <v>0</v>
      </c>
      <c r="S101" s="213">
        <f>IF('Indicator Date hidden'!T102="x","x",$S$2-'Indicator Date hidden'!T102)</f>
        <v>0</v>
      </c>
      <c r="T101" s="213">
        <f>IF('Indicator Date hidden'!U102="x","x",$T$2-'Indicator Date hidden'!U102)</f>
        <v>0</v>
      </c>
      <c r="U101" s="213" t="str">
        <f>IF('Indicator Date hidden'!V102="x","x",$U$2-'Indicator Date hidden'!V102)</f>
        <v>x</v>
      </c>
      <c r="V101" s="213">
        <f>IF('Indicator Date hidden'!W102="x","x",$V$2-'Indicator Date hidden'!W102)</f>
        <v>0</v>
      </c>
      <c r="W101" s="213" t="str">
        <f>IF('Indicator Date hidden'!X102="x","x",$W$2-'Indicator Date hidden'!X102)</f>
        <v>x</v>
      </c>
      <c r="X101" s="213">
        <f>IF('Indicator Date hidden'!Y102="x","x",$X$2-'Indicator Date hidden'!Y102)</f>
        <v>2</v>
      </c>
      <c r="Y101" s="213">
        <f>IF('Indicator Date hidden'!Z102="x","x",$Y$2-'Indicator Date hidden'!Z102)</f>
        <v>0</v>
      </c>
      <c r="Z101" s="213">
        <f>IF('Indicator Date hidden'!AA102="x","x",$Z$2-'Indicator Date hidden'!AA102)</f>
        <v>0</v>
      </c>
      <c r="AA101" s="213" t="str">
        <f>IF('Indicator Date hidden'!AB102="x","x",$AA$2-'Indicator Date hidden'!AB102)</f>
        <v>x</v>
      </c>
      <c r="AB101" s="213">
        <f>IF('Indicator Date hidden'!AC102="x","x",$AB$2-'Indicator Date hidden'!AC102)</f>
        <v>0</v>
      </c>
      <c r="AC101" s="213">
        <f>IF('Indicator Date hidden'!AD102="x","x",$AC$2-'Indicator Date hidden'!AD102)</f>
        <v>0</v>
      </c>
      <c r="AD101" s="213" t="str">
        <f>IF('Indicator Date hidden'!AE102="x","x",$AD$2-'Indicator Date hidden'!AE102)</f>
        <v>x</v>
      </c>
      <c r="AE101" s="213">
        <f>IF('Indicator Date hidden'!AF102="x","x",$AE$2-'Indicator Date hidden'!AF102)</f>
        <v>0</v>
      </c>
      <c r="AF101" s="213">
        <f>IF('Indicator Date hidden'!AG102="x","x",$AF$2-'Indicator Date hidden'!AG102)</f>
        <v>1</v>
      </c>
      <c r="AG101" s="213">
        <f>IF('Indicator Date hidden'!AH102="x","x",$AG$2-'Indicator Date hidden'!AH102)</f>
        <v>0</v>
      </c>
      <c r="AH101" s="213">
        <f>IF('Indicator Date hidden'!AI102="x","x",$AH$2-'Indicator Date hidden'!AI102)</f>
        <v>0</v>
      </c>
      <c r="AI101" s="213">
        <f>IF('Indicator Date hidden'!AJ102="x","x",$AI$2-'Indicator Date hidden'!AJ102)</f>
        <v>0</v>
      </c>
      <c r="AJ101" s="213" t="str">
        <f>IF('Indicator Date hidden'!AK102="x","x",$AJ$2-'Indicator Date hidden'!AK102)</f>
        <v>x</v>
      </c>
      <c r="AK101" s="213">
        <f>IF('Indicator Date hidden'!AL102="x","x",$AK$2-'Indicator Date hidden'!AL102)</f>
        <v>1</v>
      </c>
      <c r="AL101" s="213">
        <f>IF('Indicator Date hidden'!AM102="x","x",$AL$2-'Indicator Date hidden'!AM102)</f>
        <v>0</v>
      </c>
      <c r="AM101" s="213">
        <f>IF('Indicator Date hidden'!AN102="x","x",$AM$2-'Indicator Date hidden'!AN102)</f>
        <v>0</v>
      </c>
      <c r="AN101" s="213">
        <f>IF('Indicator Date hidden'!AO102="x","x",$AN$2-'Indicator Date hidden'!AO102)</f>
        <v>0</v>
      </c>
      <c r="AO101" s="213">
        <f>IF('Indicator Date hidden'!AP102="x","x",$AO$2-'Indicator Date hidden'!AP102)</f>
        <v>0</v>
      </c>
      <c r="AP101" s="213">
        <f>IF('Indicator Date hidden'!AQ102="x","x",$AP$2-'Indicator Date hidden'!AQ102)</f>
        <v>0</v>
      </c>
      <c r="AQ101" s="213" t="str">
        <f>IF('Indicator Date hidden'!AR102="x","x",$AQ$2-'Indicator Date hidden'!AR102)</f>
        <v>x</v>
      </c>
      <c r="AR101" s="213">
        <f>IF('Indicator Date hidden'!AS102="x","x",$AR$2-'Indicator Date hidden'!AS102)</f>
        <v>0</v>
      </c>
      <c r="AS101" s="213">
        <f>IF('Indicator Date hidden'!AT102="x","x",$AS$2-'Indicator Date hidden'!AT102)</f>
        <v>0</v>
      </c>
      <c r="AT101" s="213">
        <f>IF('Indicator Date hidden'!AU102="x","x",$AT$2-'Indicator Date hidden'!AU102)</f>
        <v>0</v>
      </c>
      <c r="AU101" s="213">
        <f>IF('Indicator Date hidden'!AV102="x","x",$AU$2-'Indicator Date hidden'!AV102)</f>
        <v>3</v>
      </c>
      <c r="AV101" s="213">
        <f>IF('Indicator Date hidden'!AW102="x","x",$AV$2-'Indicator Date hidden'!AW102)</f>
        <v>0</v>
      </c>
      <c r="AW101" s="213">
        <f>IF('Indicator Date hidden'!AX102="x","x",$AW$2-'Indicator Date hidden'!AX102)</f>
        <v>0</v>
      </c>
      <c r="AX101" s="213">
        <f>IF('Indicator Date hidden'!AY102="x","x",$AX$2-'Indicator Date hidden'!AY102)</f>
        <v>0</v>
      </c>
      <c r="AY101" s="213">
        <f>IF('Indicator Date hidden'!AZ102="x","x",$AY$2-'Indicator Date hidden'!AZ102)</f>
        <v>0</v>
      </c>
      <c r="AZ101" s="213">
        <f>IF('Indicator Date hidden'!BA102="x","x",$AZ$2-'Indicator Date hidden'!BA102)</f>
        <v>0</v>
      </c>
      <c r="BA101">
        <f t="shared" si="15"/>
        <v>7</v>
      </c>
      <c r="BB101" s="21">
        <f t="shared" si="16"/>
        <v>0.15909090909090909</v>
      </c>
      <c r="BC101">
        <f t="shared" si="17"/>
        <v>4</v>
      </c>
      <c r="BD101" s="21">
        <f t="shared" si="18"/>
        <v>0.56178214065037613</v>
      </c>
      <c r="BE101" s="283">
        <f t="shared" si="19"/>
        <v>0</v>
      </c>
    </row>
    <row r="102" spans="1:57" x14ac:dyDescent="0.25">
      <c r="A102" t="s">
        <v>7408</v>
      </c>
      <c r="B102" s="213">
        <f>IF('Indicator Date hidden'!C103="x","x",$B$2-'Indicator Date hidden'!C103)</f>
        <v>0</v>
      </c>
      <c r="C102" s="213">
        <f>IF('Indicator Date hidden'!D103="x","x",$C$2-'Indicator Date hidden'!D103)</f>
        <v>0</v>
      </c>
      <c r="D102" s="213">
        <f>IF('Indicator Date hidden'!E103="x","x",$D$2-'Indicator Date hidden'!E103)</f>
        <v>0</v>
      </c>
      <c r="E102" s="213">
        <f>IF('Indicator Date hidden'!F103="x","x",$E$2-'Indicator Date hidden'!F103)</f>
        <v>0</v>
      </c>
      <c r="F102" s="213">
        <f>IF('Indicator Date hidden'!G103="x","x",$F$2-'Indicator Date hidden'!G103)</f>
        <v>0</v>
      </c>
      <c r="G102" s="213">
        <f>IF('Indicator Date hidden'!H103="x","x",$G$2-'Indicator Date hidden'!H103)</f>
        <v>0</v>
      </c>
      <c r="H102" s="213">
        <f>IF('Indicator Date hidden'!I103="x","x",$H$2-'Indicator Date hidden'!I103)</f>
        <v>0</v>
      </c>
      <c r="I102" s="213">
        <f>IF('Indicator Date hidden'!J103="x","x",$I$2-'Indicator Date hidden'!J103)</f>
        <v>0</v>
      </c>
      <c r="J102" s="213">
        <f>IF('Indicator Date hidden'!K103="x","x",$J$2-'Indicator Date hidden'!K103)</f>
        <v>0</v>
      </c>
      <c r="K102" s="213">
        <f>IF('Indicator Date hidden'!L103="x","x",$K$2-'Indicator Date hidden'!L103)</f>
        <v>0</v>
      </c>
      <c r="L102" s="213">
        <f>IF('Indicator Date hidden'!M103="x","x",$L$2-'Indicator Date hidden'!M103)</f>
        <v>0</v>
      </c>
      <c r="M102" s="213">
        <f>IF('Indicator Date hidden'!N103="x","x",$M$2-'Indicator Date hidden'!N103)</f>
        <v>0</v>
      </c>
      <c r="N102" s="213">
        <f>IF('Indicator Date hidden'!O103="x","x",$N$2-'Indicator Date hidden'!O103)</f>
        <v>0</v>
      </c>
      <c r="O102" s="213">
        <f>IF('Indicator Date hidden'!P103="x","x",$O$2-'Indicator Date hidden'!P103)</f>
        <v>0</v>
      </c>
      <c r="P102" s="213">
        <f>IF('Indicator Date hidden'!Q103="x","x",$P$2-'Indicator Date hidden'!Q103)</f>
        <v>0</v>
      </c>
      <c r="Q102" s="213" t="str">
        <f>IF('Indicator Date hidden'!R103="x","x",$Q$2-'Indicator Date hidden'!R103)</f>
        <v>x</v>
      </c>
      <c r="R102" s="213">
        <f>IF('Indicator Date hidden'!S103="x","x",$R$2-'Indicator Date hidden'!S103)</f>
        <v>0</v>
      </c>
      <c r="S102" s="213">
        <f>IF('Indicator Date hidden'!T103="x","x",$S$2-'Indicator Date hidden'!T103)</f>
        <v>0</v>
      </c>
      <c r="T102" s="213">
        <f>IF('Indicator Date hidden'!U103="x","x",$T$2-'Indicator Date hidden'!U103)</f>
        <v>0</v>
      </c>
      <c r="U102" s="213" t="str">
        <f>IF('Indicator Date hidden'!V103="x","x",$U$2-'Indicator Date hidden'!V103)</f>
        <v>x</v>
      </c>
      <c r="V102" s="213">
        <f>IF('Indicator Date hidden'!W103="x","x",$V$2-'Indicator Date hidden'!W103)</f>
        <v>0</v>
      </c>
      <c r="W102" s="213" t="str">
        <f>IF('Indicator Date hidden'!X103="x","x",$W$2-'Indicator Date hidden'!X103)</f>
        <v>x</v>
      </c>
      <c r="X102" s="213">
        <f>IF('Indicator Date hidden'!Y103="x","x",$X$2-'Indicator Date hidden'!Y103)</f>
        <v>1</v>
      </c>
      <c r="Y102" s="213">
        <f>IF('Indicator Date hidden'!Z103="x","x",$Y$2-'Indicator Date hidden'!Z103)</f>
        <v>0</v>
      </c>
      <c r="Z102" s="213">
        <f>IF('Indicator Date hidden'!AA103="x","x",$Z$2-'Indicator Date hidden'!AA103)</f>
        <v>0</v>
      </c>
      <c r="AA102" s="213" t="str">
        <f>IF('Indicator Date hidden'!AB103="x","x",$AA$2-'Indicator Date hidden'!AB103)</f>
        <v>x</v>
      </c>
      <c r="AB102" s="213">
        <f>IF('Indicator Date hidden'!AC103="x","x",$AB$2-'Indicator Date hidden'!AC103)</f>
        <v>0</v>
      </c>
      <c r="AC102" s="213">
        <f>IF('Indicator Date hidden'!AD103="x","x",$AC$2-'Indicator Date hidden'!AD103)</f>
        <v>0</v>
      </c>
      <c r="AD102" s="213" t="str">
        <f>IF('Indicator Date hidden'!AE103="x","x",$AD$2-'Indicator Date hidden'!AE103)</f>
        <v>x</v>
      </c>
      <c r="AE102" s="213">
        <f>IF('Indicator Date hidden'!AF103="x","x",$AE$2-'Indicator Date hidden'!AF103)</f>
        <v>0</v>
      </c>
      <c r="AF102" s="213">
        <f>IF('Indicator Date hidden'!AG103="x","x",$AF$2-'Indicator Date hidden'!AG103)</f>
        <v>1</v>
      </c>
      <c r="AG102" s="213">
        <f>IF('Indicator Date hidden'!AH103="x","x",$AG$2-'Indicator Date hidden'!AH103)</f>
        <v>0</v>
      </c>
      <c r="AH102" s="213">
        <f>IF('Indicator Date hidden'!AI103="x","x",$AH$2-'Indicator Date hidden'!AI103)</f>
        <v>0</v>
      </c>
      <c r="AI102" s="213">
        <f>IF('Indicator Date hidden'!AJ103="x","x",$AI$2-'Indicator Date hidden'!AJ103)</f>
        <v>0</v>
      </c>
      <c r="AJ102" s="213" t="str">
        <f>IF('Indicator Date hidden'!AK103="x","x",$AJ$2-'Indicator Date hidden'!AK103)</f>
        <v>x</v>
      </c>
      <c r="AK102" s="213">
        <f>IF('Indicator Date hidden'!AL103="x","x",$AK$2-'Indicator Date hidden'!AL103)</f>
        <v>1</v>
      </c>
      <c r="AL102" s="213">
        <f>IF('Indicator Date hidden'!AM103="x","x",$AL$2-'Indicator Date hidden'!AM103)</f>
        <v>0</v>
      </c>
      <c r="AM102" s="213">
        <f>IF('Indicator Date hidden'!AN103="x","x",$AM$2-'Indicator Date hidden'!AN103)</f>
        <v>0</v>
      </c>
      <c r="AN102" s="213">
        <f>IF('Indicator Date hidden'!AO103="x","x",$AN$2-'Indicator Date hidden'!AO103)</f>
        <v>0</v>
      </c>
      <c r="AO102" s="213">
        <f>IF('Indicator Date hidden'!AP103="x","x",$AO$2-'Indicator Date hidden'!AP103)</f>
        <v>0</v>
      </c>
      <c r="AP102" s="213">
        <f>IF('Indicator Date hidden'!AQ103="x","x",$AP$2-'Indicator Date hidden'!AQ103)</f>
        <v>0</v>
      </c>
      <c r="AQ102" s="213" t="str">
        <f>IF('Indicator Date hidden'!AR103="x","x",$AQ$2-'Indicator Date hidden'!AR103)</f>
        <v>x</v>
      </c>
      <c r="AR102" s="213">
        <f>IF('Indicator Date hidden'!AS103="x","x",$AR$2-'Indicator Date hidden'!AS103)</f>
        <v>0</v>
      </c>
      <c r="AS102" s="213">
        <f>IF('Indicator Date hidden'!AT103="x","x",$AS$2-'Indicator Date hidden'!AT103)</f>
        <v>0</v>
      </c>
      <c r="AT102" s="213">
        <f>IF('Indicator Date hidden'!AU103="x","x",$AT$2-'Indicator Date hidden'!AU103)</f>
        <v>0</v>
      </c>
      <c r="AU102" s="213" t="str">
        <f>IF('Indicator Date hidden'!AV103="x","x",$AU$2-'Indicator Date hidden'!AV103)</f>
        <v>x</v>
      </c>
      <c r="AV102" s="213">
        <f>IF('Indicator Date hidden'!AW103="x","x",$AV$2-'Indicator Date hidden'!AW103)</f>
        <v>0</v>
      </c>
      <c r="AW102" s="213">
        <f>IF('Indicator Date hidden'!AX103="x","x",$AW$2-'Indicator Date hidden'!AX103)</f>
        <v>0</v>
      </c>
      <c r="AX102" s="213">
        <f>IF('Indicator Date hidden'!AY103="x","x",$AX$2-'Indicator Date hidden'!AY103)</f>
        <v>0</v>
      </c>
      <c r="AY102" s="213">
        <f>IF('Indicator Date hidden'!AZ103="x","x",$AY$2-'Indicator Date hidden'!AZ103)</f>
        <v>0</v>
      </c>
      <c r="AZ102" s="213">
        <f>IF('Indicator Date hidden'!BA103="x","x",$AZ$2-'Indicator Date hidden'!BA103)</f>
        <v>0</v>
      </c>
      <c r="BA102">
        <f t="shared" si="15"/>
        <v>3</v>
      </c>
      <c r="BB102" s="21">
        <f t="shared" si="16"/>
        <v>6.9767441860465115E-2</v>
      </c>
      <c r="BC102">
        <f t="shared" si="17"/>
        <v>3</v>
      </c>
      <c r="BD102" s="21">
        <f t="shared" si="18"/>
        <v>0.25475467790937961</v>
      </c>
      <c r="BE102" s="283">
        <f t="shared" si="19"/>
        <v>0</v>
      </c>
    </row>
    <row r="103" spans="1:57" x14ac:dyDescent="0.25">
      <c r="A103" t="s">
        <v>7414</v>
      </c>
      <c r="B103" s="213">
        <f>IF('Indicator Date hidden'!C104="x","x",$B$2-'Indicator Date hidden'!C104)</f>
        <v>0</v>
      </c>
      <c r="C103" s="213">
        <f>IF('Indicator Date hidden'!D104="x","x",$C$2-'Indicator Date hidden'!D104)</f>
        <v>0</v>
      </c>
      <c r="D103" s="213">
        <f>IF('Indicator Date hidden'!E104="x","x",$D$2-'Indicator Date hidden'!E104)</f>
        <v>0</v>
      </c>
      <c r="E103" s="213">
        <f>IF('Indicator Date hidden'!F104="x","x",$E$2-'Indicator Date hidden'!F104)</f>
        <v>0</v>
      </c>
      <c r="F103" s="213">
        <f>IF('Indicator Date hidden'!G104="x","x",$F$2-'Indicator Date hidden'!G104)</f>
        <v>0</v>
      </c>
      <c r="G103" s="213">
        <f>IF('Indicator Date hidden'!H104="x","x",$G$2-'Indicator Date hidden'!H104)</f>
        <v>0</v>
      </c>
      <c r="H103" s="213">
        <f>IF('Indicator Date hidden'!I104="x","x",$H$2-'Indicator Date hidden'!I104)</f>
        <v>0</v>
      </c>
      <c r="I103" s="213">
        <f>IF('Indicator Date hidden'!J104="x","x",$I$2-'Indicator Date hidden'!J104)</f>
        <v>0</v>
      </c>
      <c r="J103" s="213">
        <f>IF('Indicator Date hidden'!K104="x","x",$J$2-'Indicator Date hidden'!K104)</f>
        <v>0</v>
      </c>
      <c r="K103" s="213">
        <f>IF('Indicator Date hidden'!L104="x","x",$K$2-'Indicator Date hidden'!L104)</f>
        <v>0</v>
      </c>
      <c r="L103" s="213">
        <f>IF('Indicator Date hidden'!M104="x","x",$L$2-'Indicator Date hidden'!M104)</f>
        <v>0</v>
      </c>
      <c r="M103" s="213">
        <f>IF('Indicator Date hidden'!N104="x","x",$M$2-'Indicator Date hidden'!N104)</f>
        <v>0</v>
      </c>
      <c r="N103" s="213">
        <f>IF('Indicator Date hidden'!O104="x","x",$N$2-'Indicator Date hidden'!O104)</f>
        <v>0</v>
      </c>
      <c r="O103" s="213">
        <f>IF('Indicator Date hidden'!P104="x","x",$O$2-'Indicator Date hidden'!P104)</f>
        <v>0</v>
      </c>
      <c r="P103" s="213">
        <f>IF('Indicator Date hidden'!Q104="x","x",$P$2-'Indicator Date hidden'!Q104)</f>
        <v>0</v>
      </c>
      <c r="Q103" s="213">
        <f>IF('Indicator Date hidden'!R104="x","x",$Q$2-'Indicator Date hidden'!R104)</f>
        <v>5</v>
      </c>
      <c r="R103" s="213">
        <f>IF('Indicator Date hidden'!S104="x","x",$R$2-'Indicator Date hidden'!S104)</f>
        <v>0</v>
      </c>
      <c r="S103" s="213">
        <f>IF('Indicator Date hidden'!T104="x","x",$S$2-'Indicator Date hidden'!T104)</f>
        <v>0</v>
      </c>
      <c r="T103" s="213">
        <f>IF('Indicator Date hidden'!U104="x","x",$T$2-'Indicator Date hidden'!U104)</f>
        <v>0</v>
      </c>
      <c r="U103" s="213">
        <f>IF('Indicator Date hidden'!V104="x","x",$U$2-'Indicator Date hidden'!V104)</f>
        <v>0</v>
      </c>
      <c r="V103" s="213">
        <f>IF('Indicator Date hidden'!W104="x","x",$V$2-'Indicator Date hidden'!W104)</f>
        <v>0</v>
      </c>
      <c r="W103" s="213">
        <f>IF('Indicator Date hidden'!X104="x","x",$W$2-'Indicator Date hidden'!X104)</f>
        <v>10</v>
      </c>
      <c r="X103" s="213">
        <f>IF('Indicator Date hidden'!Y104="x","x",$X$2-'Indicator Date hidden'!Y104)</f>
        <v>4</v>
      </c>
      <c r="Y103" s="213">
        <f>IF('Indicator Date hidden'!Z104="x","x",$Y$2-'Indicator Date hidden'!Z104)</f>
        <v>0</v>
      </c>
      <c r="Z103" s="213">
        <f>IF('Indicator Date hidden'!AA104="x","x",$Z$2-'Indicator Date hidden'!AA104)</f>
        <v>0</v>
      </c>
      <c r="AA103" s="213">
        <f>IF('Indicator Date hidden'!AB104="x","x",$AA$2-'Indicator Date hidden'!AB104)</f>
        <v>0</v>
      </c>
      <c r="AB103" s="213">
        <f>IF('Indicator Date hidden'!AC104="x","x",$AB$2-'Indicator Date hidden'!AC104)</f>
        <v>0</v>
      </c>
      <c r="AC103" s="213">
        <f>IF('Indicator Date hidden'!AD104="x","x",$AC$2-'Indicator Date hidden'!AD104)</f>
        <v>0</v>
      </c>
      <c r="AD103" s="213">
        <f>IF('Indicator Date hidden'!AE104="x","x",$AD$2-'Indicator Date hidden'!AE104)</f>
        <v>0</v>
      </c>
      <c r="AE103" s="213" t="str">
        <f>IF('Indicator Date hidden'!AF104="x","x",$AE$2-'Indicator Date hidden'!AF104)</f>
        <v>x</v>
      </c>
      <c r="AF103" s="213">
        <f>IF('Indicator Date hidden'!AG104="x","x",$AF$2-'Indicator Date hidden'!AG104)</f>
        <v>3</v>
      </c>
      <c r="AG103" s="213">
        <f>IF('Indicator Date hidden'!AH104="x","x",$AG$2-'Indicator Date hidden'!AH104)</f>
        <v>0</v>
      </c>
      <c r="AH103" s="213">
        <f>IF('Indicator Date hidden'!AI104="x","x",$AH$2-'Indicator Date hidden'!AI104)</f>
        <v>0</v>
      </c>
      <c r="AI103" s="213">
        <f>IF('Indicator Date hidden'!AJ104="x","x",$AI$2-'Indicator Date hidden'!AJ104)</f>
        <v>0</v>
      </c>
      <c r="AJ103" s="213" t="str">
        <f>IF('Indicator Date hidden'!AK104="x","x",$AJ$2-'Indicator Date hidden'!AK104)</f>
        <v>x</v>
      </c>
      <c r="AK103" s="213">
        <f>IF('Indicator Date hidden'!AL104="x","x",$AK$2-'Indicator Date hidden'!AL104)</f>
        <v>1</v>
      </c>
      <c r="AL103" s="213">
        <f>IF('Indicator Date hidden'!AM104="x","x",$AL$2-'Indicator Date hidden'!AM104)</f>
        <v>0</v>
      </c>
      <c r="AM103" s="213">
        <f>IF('Indicator Date hidden'!AN104="x","x",$AM$2-'Indicator Date hidden'!AN104)</f>
        <v>0</v>
      </c>
      <c r="AN103" s="213">
        <f>IF('Indicator Date hidden'!AO104="x","x",$AN$2-'Indicator Date hidden'!AO104)</f>
        <v>0</v>
      </c>
      <c r="AO103" s="213">
        <f>IF('Indicator Date hidden'!AP104="x","x",$AO$2-'Indicator Date hidden'!AP104)</f>
        <v>0</v>
      </c>
      <c r="AP103" s="213">
        <f>IF('Indicator Date hidden'!AQ104="x","x",$AP$2-'Indicator Date hidden'!AQ104)</f>
        <v>0</v>
      </c>
      <c r="AQ103" s="213">
        <f>IF('Indicator Date hidden'!AR104="x","x",$AQ$2-'Indicator Date hidden'!AR104)</f>
        <v>0</v>
      </c>
      <c r="AR103" s="213">
        <f>IF('Indicator Date hidden'!AS104="x","x",$AR$2-'Indicator Date hidden'!AS104)</f>
        <v>0</v>
      </c>
      <c r="AS103" s="213">
        <f>IF('Indicator Date hidden'!AT104="x","x",$AS$2-'Indicator Date hidden'!AT104)</f>
        <v>0</v>
      </c>
      <c r="AT103" s="213">
        <f>IF('Indicator Date hidden'!AU104="x","x",$AT$2-'Indicator Date hidden'!AU104)</f>
        <v>0</v>
      </c>
      <c r="AU103" s="213">
        <f>IF('Indicator Date hidden'!AV104="x","x",$AU$2-'Indicator Date hidden'!AV104)</f>
        <v>5</v>
      </c>
      <c r="AV103" s="213">
        <f>IF('Indicator Date hidden'!AW104="x","x",$AV$2-'Indicator Date hidden'!AW104)</f>
        <v>0</v>
      </c>
      <c r="AW103" s="213">
        <f>IF('Indicator Date hidden'!AX104="x","x",$AW$2-'Indicator Date hidden'!AX104)</f>
        <v>0</v>
      </c>
      <c r="AX103" s="213">
        <f>IF('Indicator Date hidden'!AY104="x","x",$AX$2-'Indicator Date hidden'!AY104)</f>
        <v>0</v>
      </c>
      <c r="AY103" s="213">
        <f>IF('Indicator Date hidden'!AZ104="x","x",$AY$2-'Indicator Date hidden'!AZ104)</f>
        <v>0</v>
      </c>
      <c r="AZ103" s="213">
        <f>IF('Indicator Date hidden'!BA104="x","x",$AZ$2-'Indicator Date hidden'!BA104)</f>
        <v>0</v>
      </c>
      <c r="BA103">
        <f t="shared" si="15"/>
        <v>28</v>
      </c>
      <c r="BB103" s="21">
        <f t="shared" si="16"/>
        <v>0.5714285714285714</v>
      </c>
      <c r="BC103">
        <f t="shared" si="17"/>
        <v>6</v>
      </c>
      <c r="BD103" s="21">
        <f t="shared" si="18"/>
        <v>1.8070158058105026</v>
      </c>
      <c r="BE103" s="283">
        <f t="shared" si="19"/>
        <v>0</v>
      </c>
    </row>
    <row r="104" spans="1:57" x14ac:dyDescent="0.25">
      <c r="A104" t="s">
        <v>7434</v>
      </c>
      <c r="B104" s="213">
        <f>IF('Indicator Date hidden'!C105="x","x",$B$2-'Indicator Date hidden'!C105)</f>
        <v>0</v>
      </c>
      <c r="C104" s="213">
        <f>IF('Indicator Date hidden'!D105="x","x",$C$2-'Indicator Date hidden'!D105)</f>
        <v>0</v>
      </c>
      <c r="D104" s="213">
        <f>IF('Indicator Date hidden'!E105="x","x",$D$2-'Indicator Date hidden'!E105)</f>
        <v>0</v>
      </c>
      <c r="E104" s="213">
        <f>IF('Indicator Date hidden'!F105="x","x",$E$2-'Indicator Date hidden'!F105)</f>
        <v>0</v>
      </c>
      <c r="F104" s="213">
        <f>IF('Indicator Date hidden'!G105="x","x",$F$2-'Indicator Date hidden'!G105)</f>
        <v>0</v>
      </c>
      <c r="G104" s="213">
        <f>IF('Indicator Date hidden'!H105="x","x",$G$2-'Indicator Date hidden'!H105)</f>
        <v>0</v>
      </c>
      <c r="H104" s="213">
        <f>IF('Indicator Date hidden'!I105="x","x",$H$2-'Indicator Date hidden'!I105)</f>
        <v>0</v>
      </c>
      <c r="I104" s="213">
        <f>IF('Indicator Date hidden'!J105="x","x",$I$2-'Indicator Date hidden'!J105)</f>
        <v>0</v>
      </c>
      <c r="J104" s="213">
        <f>IF('Indicator Date hidden'!K105="x","x",$J$2-'Indicator Date hidden'!K105)</f>
        <v>0</v>
      </c>
      <c r="K104" s="213">
        <f>IF('Indicator Date hidden'!L105="x","x",$K$2-'Indicator Date hidden'!L105)</f>
        <v>0</v>
      </c>
      <c r="L104" s="213">
        <f>IF('Indicator Date hidden'!M105="x","x",$L$2-'Indicator Date hidden'!M105)</f>
        <v>0</v>
      </c>
      <c r="M104" s="213">
        <f>IF('Indicator Date hidden'!N105="x","x",$M$2-'Indicator Date hidden'!N105)</f>
        <v>0</v>
      </c>
      <c r="N104" s="213">
        <f>IF('Indicator Date hidden'!O105="x","x",$N$2-'Indicator Date hidden'!O105)</f>
        <v>0</v>
      </c>
      <c r="O104" s="213">
        <f>IF('Indicator Date hidden'!P105="x","x",$O$2-'Indicator Date hidden'!P105)</f>
        <v>0</v>
      </c>
      <c r="P104" s="213">
        <f>IF('Indicator Date hidden'!Q105="x","x",$P$2-'Indicator Date hidden'!Q105)</f>
        <v>0</v>
      </c>
      <c r="Q104" s="213">
        <f>IF('Indicator Date hidden'!R105="x","x",$Q$2-'Indicator Date hidden'!R105)</f>
        <v>4</v>
      </c>
      <c r="R104" s="213">
        <f>IF('Indicator Date hidden'!S105="x","x",$R$2-'Indicator Date hidden'!S105)</f>
        <v>0</v>
      </c>
      <c r="S104" s="213">
        <f>IF('Indicator Date hidden'!T105="x","x",$S$2-'Indicator Date hidden'!T105)</f>
        <v>0</v>
      </c>
      <c r="T104" s="213">
        <f>IF('Indicator Date hidden'!U105="x","x",$T$2-'Indicator Date hidden'!U105)</f>
        <v>0</v>
      </c>
      <c r="U104" s="213">
        <f>IF('Indicator Date hidden'!V105="x","x",$U$2-'Indicator Date hidden'!V105)</f>
        <v>0</v>
      </c>
      <c r="V104" s="213">
        <f>IF('Indicator Date hidden'!W105="x","x",$V$2-'Indicator Date hidden'!W105)</f>
        <v>0</v>
      </c>
      <c r="W104" s="213">
        <f>IF('Indicator Date hidden'!X105="x","x",$W$2-'Indicator Date hidden'!X105)</f>
        <v>0</v>
      </c>
      <c r="X104" s="213">
        <f>IF('Indicator Date hidden'!Y105="x","x",$X$2-'Indicator Date hidden'!Y105)</f>
        <v>4</v>
      </c>
      <c r="Y104" s="213">
        <f>IF('Indicator Date hidden'!Z105="x","x",$Y$2-'Indicator Date hidden'!Z105)</f>
        <v>0</v>
      </c>
      <c r="Z104" s="213">
        <f>IF('Indicator Date hidden'!AA105="x","x",$Z$2-'Indicator Date hidden'!AA105)</f>
        <v>0</v>
      </c>
      <c r="AA104" s="213">
        <f>IF('Indicator Date hidden'!AB105="x","x",$AA$2-'Indicator Date hidden'!AB105)</f>
        <v>0</v>
      </c>
      <c r="AB104" s="213">
        <f>IF('Indicator Date hidden'!AC105="x","x",$AB$2-'Indicator Date hidden'!AC105)</f>
        <v>0</v>
      </c>
      <c r="AC104" s="213">
        <f>IF('Indicator Date hidden'!AD105="x","x",$AC$2-'Indicator Date hidden'!AD105)</f>
        <v>0</v>
      </c>
      <c r="AD104" s="213">
        <f>IF('Indicator Date hidden'!AE105="x","x",$AD$2-'Indicator Date hidden'!AE105)</f>
        <v>0</v>
      </c>
      <c r="AE104" s="213">
        <f>IF('Indicator Date hidden'!AF105="x","x",$AE$2-'Indicator Date hidden'!AF105)</f>
        <v>0</v>
      </c>
      <c r="AF104" s="213">
        <f>IF('Indicator Date hidden'!AG105="x","x",$AF$2-'Indicator Date hidden'!AG105)</f>
        <v>3</v>
      </c>
      <c r="AG104" s="213">
        <f>IF('Indicator Date hidden'!AH105="x","x",$AG$2-'Indicator Date hidden'!AH105)</f>
        <v>0</v>
      </c>
      <c r="AH104" s="213">
        <f>IF('Indicator Date hidden'!AI105="x","x",$AH$2-'Indicator Date hidden'!AI105)</f>
        <v>0</v>
      </c>
      <c r="AI104" s="213">
        <f>IF('Indicator Date hidden'!AJ105="x","x",$AI$2-'Indicator Date hidden'!AJ105)</f>
        <v>0</v>
      </c>
      <c r="AJ104" s="213" t="str">
        <f>IF('Indicator Date hidden'!AK105="x","x",$AJ$2-'Indicator Date hidden'!AK105)</f>
        <v>x</v>
      </c>
      <c r="AK104" s="213">
        <f>IF('Indicator Date hidden'!AL105="x","x",$AK$2-'Indicator Date hidden'!AL105)</f>
        <v>1</v>
      </c>
      <c r="AL104" s="213">
        <f>IF('Indicator Date hidden'!AM105="x","x",$AL$2-'Indicator Date hidden'!AM105)</f>
        <v>0</v>
      </c>
      <c r="AM104" s="213">
        <f>IF('Indicator Date hidden'!AN105="x","x",$AM$2-'Indicator Date hidden'!AN105)</f>
        <v>0</v>
      </c>
      <c r="AN104" s="213">
        <f>IF('Indicator Date hidden'!AO105="x","x",$AN$2-'Indicator Date hidden'!AO105)</f>
        <v>0</v>
      </c>
      <c r="AO104" s="213">
        <f>IF('Indicator Date hidden'!AP105="x","x",$AO$2-'Indicator Date hidden'!AP105)</f>
        <v>1</v>
      </c>
      <c r="AP104" s="213">
        <f>IF('Indicator Date hidden'!AQ105="x","x",$AP$2-'Indicator Date hidden'!AQ105)</f>
        <v>1</v>
      </c>
      <c r="AQ104" s="213">
        <f>IF('Indicator Date hidden'!AR105="x","x",$AQ$2-'Indicator Date hidden'!AR105)</f>
        <v>0</v>
      </c>
      <c r="AR104" s="213">
        <f>IF('Indicator Date hidden'!AS105="x","x",$AR$2-'Indicator Date hidden'!AS105)</f>
        <v>0</v>
      </c>
      <c r="AS104" s="213">
        <f>IF('Indicator Date hidden'!AT105="x","x",$AS$2-'Indicator Date hidden'!AT105)</f>
        <v>0</v>
      </c>
      <c r="AT104" s="213">
        <f>IF('Indicator Date hidden'!AU105="x","x",$AT$2-'Indicator Date hidden'!AU105)</f>
        <v>0</v>
      </c>
      <c r="AU104" s="213">
        <f>IF('Indicator Date hidden'!AV105="x","x",$AU$2-'Indicator Date hidden'!AV105)</f>
        <v>4</v>
      </c>
      <c r="AV104" s="213">
        <f>IF('Indicator Date hidden'!AW105="x","x",$AV$2-'Indicator Date hidden'!AW105)</f>
        <v>0</v>
      </c>
      <c r="AW104" s="213">
        <f>IF('Indicator Date hidden'!AX105="x","x",$AW$2-'Indicator Date hidden'!AX105)</f>
        <v>0</v>
      </c>
      <c r="AX104" s="213">
        <f>IF('Indicator Date hidden'!AY105="x","x",$AX$2-'Indicator Date hidden'!AY105)</f>
        <v>0</v>
      </c>
      <c r="AY104" s="213">
        <f>IF('Indicator Date hidden'!AZ105="x","x",$AY$2-'Indicator Date hidden'!AZ105)</f>
        <v>0</v>
      </c>
      <c r="AZ104" s="213">
        <f>IF('Indicator Date hidden'!BA105="x","x",$AZ$2-'Indicator Date hidden'!BA105)</f>
        <v>0</v>
      </c>
      <c r="BA104">
        <f t="shared" si="15"/>
        <v>18</v>
      </c>
      <c r="BB104" s="21">
        <f t="shared" si="16"/>
        <v>0.36</v>
      </c>
      <c r="BC104">
        <f t="shared" si="17"/>
        <v>7</v>
      </c>
      <c r="BD104" s="21">
        <f t="shared" si="18"/>
        <v>1.034601372510205</v>
      </c>
      <c r="BE104" s="283">
        <f t="shared" si="19"/>
        <v>0</v>
      </c>
    </row>
    <row r="105" spans="1:57" x14ac:dyDescent="0.25">
      <c r="A105" t="s">
        <v>7435</v>
      </c>
      <c r="B105" s="213">
        <f>IF('Indicator Date hidden'!C106="x","x",$B$2-'Indicator Date hidden'!C106)</f>
        <v>0</v>
      </c>
      <c r="C105" s="213">
        <f>IF('Indicator Date hidden'!D106="x","x",$C$2-'Indicator Date hidden'!D106)</f>
        <v>0</v>
      </c>
      <c r="D105" s="213">
        <f>IF('Indicator Date hidden'!E106="x","x",$D$2-'Indicator Date hidden'!E106)</f>
        <v>0</v>
      </c>
      <c r="E105" s="213">
        <f>IF('Indicator Date hidden'!F106="x","x",$E$2-'Indicator Date hidden'!F106)</f>
        <v>0</v>
      </c>
      <c r="F105" s="213">
        <f>IF('Indicator Date hidden'!G106="x","x",$F$2-'Indicator Date hidden'!G106)</f>
        <v>0</v>
      </c>
      <c r="G105" s="213">
        <f>IF('Indicator Date hidden'!H106="x","x",$G$2-'Indicator Date hidden'!H106)</f>
        <v>0</v>
      </c>
      <c r="H105" s="213">
        <f>IF('Indicator Date hidden'!I106="x","x",$H$2-'Indicator Date hidden'!I106)</f>
        <v>0</v>
      </c>
      <c r="I105" s="213">
        <f>IF('Indicator Date hidden'!J106="x","x",$I$2-'Indicator Date hidden'!J106)</f>
        <v>0</v>
      </c>
      <c r="J105" s="213">
        <f>IF('Indicator Date hidden'!K106="x","x",$J$2-'Indicator Date hidden'!K106)</f>
        <v>0</v>
      </c>
      <c r="K105" s="213">
        <f>IF('Indicator Date hidden'!L106="x","x",$K$2-'Indicator Date hidden'!L106)</f>
        <v>0</v>
      </c>
      <c r="L105" s="213">
        <f>IF('Indicator Date hidden'!M106="x","x",$L$2-'Indicator Date hidden'!M106)</f>
        <v>0</v>
      </c>
      <c r="M105" s="213">
        <f>IF('Indicator Date hidden'!N106="x","x",$M$2-'Indicator Date hidden'!N106)</f>
        <v>0</v>
      </c>
      <c r="N105" s="213">
        <f>IF('Indicator Date hidden'!O106="x","x",$N$2-'Indicator Date hidden'!O106)</f>
        <v>0</v>
      </c>
      <c r="O105" s="213">
        <f>IF('Indicator Date hidden'!P106="x","x",$O$2-'Indicator Date hidden'!P106)</f>
        <v>0</v>
      </c>
      <c r="P105" s="213">
        <f>IF('Indicator Date hidden'!Q106="x","x",$P$2-'Indicator Date hidden'!Q106)</f>
        <v>0</v>
      </c>
      <c r="Q105" s="213" t="str">
        <f>IF('Indicator Date hidden'!R106="x","x",$Q$2-'Indicator Date hidden'!R106)</f>
        <v>x</v>
      </c>
      <c r="R105" s="213">
        <f>IF('Indicator Date hidden'!S106="x","x",$R$2-'Indicator Date hidden'!S106)</f>
        <v>0</v>
      </c>
      <c r="S105" s="213">
        <f>IF('Indicator Date hidden'!T106="x","x",$S$2-'Indicator Date hidden'!T106)</f>
        <v>0</v>
      </c>
      <c r="T105" s="213">
        <f>IF('Indicator Date hidden'!U106="x","x",$T$2-'Indicator Date hidden'!U106)</f>
        <v>0</v>
      </c>
      <c r="U105" s="213" t="str">
        <f>IF('Indicator Date hidden'!V106="x","x",$U$2-'Indicator Date hidden'!V106)</f>
        <v>x</v>
      </c>
      <c r="V105" s="213">
        <f>IF('Indicator Date hidden'!W106="x","x",$V$2-'Indicator Date hidden'!W106)</f>
        <v>0</v>
      </c>
      <c r="W105" s="213">
        <f>IF('Indicator Date hidden'!X106="x","x",$W$2-'Indicator Date hidden'!X106)</f>
        <v>8</v>
      </c>
      <c r="X105" s="213">
        <f>IF('Indicator Date hidden'!Y106="x","x",$X$2-'Indicator Date hidden'!Y106)</f>
        <v>4</v>
      </c>
      <c r="Y105" s="213">
        <f>IF('Indicator Date hidden'!Z106="x","x",$Y$2-'Indicator Date hidden'!Z106)</f>
        <v>0</v>
      </c>
      <c r="Z105" s="213">
        <f>IF('Indicator Date hidden'!AA106="x","x",$Z$2-'Indicator Date hidden'!AA106)</f>
        <v>0</v>
      </c>
      <c r="AA105" s="213">
        <f>IF('Indicator Date hidden'!AB106="x","x",$AA$2-'Indicator Date hidden'!AB106)</f>
        <v>0</v>
      </c>
      <c r="AB105" s="213">
        <f>IF('Indicator Date hidden'!AC106="x","x",$AB$2-'Indicator Date hidden'!AC106)</f>
        <v>0</v>
      </c>
      <c r="AC105" s="213">
        <f>IF('Indicator Date hidden'!AD106="x","x",$AC$2-'Indicator Date hidden'!AD106)</f>
        <v>0</v>
      </c>
      <c r="AD105" s="213">
        <f>IF('Indicator Date hidden'!AE106="x","x",$AD$2-'Indicator Date hidden'!AE106)</f>
        <v>0</v>
      </c>
      <c r="AE105" s="213">
        <f>IF('Indicator Date hidden'!AF106="x","x",$AE$2-'Indicator Date hidden'!AF106)</f>
        <v>0</v>
      </c>
      <c r="AF105" s="213">
        <f>IF('Indicator Date hidden'!AG106="x","x",$AF$2-'Indicator Date hidden'!AG106)</f>
        <v>4</v>
      </c>
      <c r="AG105" s="213">
        <f>IF('Indicator Date hidden'!AH106="x","x",$AG$2-'Indicator Date hidden'!AH106)</f>
        <v>0</v>
      </c>
      <c r="AH105" s="213">
        <f>IF('Indicator Date hidden'!AI106="x","x",$AH$2-'Indicator Date hidden'!AI106)</f>
        <v>0</v>
      </c>
      <c r="AI105" s="213">
        <f>IF('Indicator Date hidden'!AJ106="x","x",$AI$2-'Indicator Date hidden'!AJ106)</f>
        <v>0</v>
      </c>
      <c r="AJ105" s="213" t="str">
        <f>IF('Indicator Date hidden'!AK106="x","x",$AJ$2-'Indicator Date hidden'!AK106)</f>
        <v>x</v>
      </c>
      <c r="AK105" s="213">
        <f>IF('Indicator Date hidden'!AL106="x","x",$AK$2-'Indicator Date hidden'!AL106)</f>
        <v>1</v>
      </c>
      <c r="AL105" s="213">
        <f>IF('Indicator Date hidden'!AM106="x","x",$AL$2-'Indicator Date hidden'!AM106)</f>
        <v>0</v>
      </c>
      <c r="AM105" s="213">
        <f>IF('Indicator Date hidden'!AN106="x","x",$AM$2-'Indicator Date hidden'!AN106)</f>
        <v>0</v>
      </c>
      <c r="AN105" s="213">
        <f>IF('Indicator Date hidden'!AO106="x","x",$AN$2-'Indicator Date hidden'!AO106)</f>
        <v>0</v>
      </c>
      <c r="AO105" s="213">
        <f>IF('Indicator Date hidden'!AP106="x","x",$AO$2-'Indicator Date hidden'!AP106)</f>
        <v>0</v>
      </c>
      <c r="AP105" s="213">
        <f>IF('Indicator Date hidden'!AQ106="x","x",$AP$2-'Indicator Date hidden'!AQ106)</f>
        <v>0</v>
      </c>
      <c r="AQ105" s="213">
        <f>IF('Indicator Date hidden'!AR106="x","x",$AQ$2-'Indicator Date hidden'!AR106)</f>
        <v>4</v>
      </c>
      <c r="AR105" s="213">
        <f>IF('Indicator Date hidden'!AS106="x","x",$AR$2-'Indicator Date hidden'!AS106)</f>
        <v>0</v>
      </c>
      <c r="AS105" s="213">
        <f>IF('Indicator Date hidden'!AT106="x","x",$AS$2-'Indicator Date hidden'!AT106)</f>
        <v>0</v>
      </c>
      <c r="AT105" s="213">
        <f>IF('Indicator Date hidden'!AU106="x","x",$AT$2-'Indicator Date hidden'!AU106)</f>
        <v>0</v>
      </c>
      <c r="AU105" s="213">
        <f>IF('Indicator Date hidden'!AV106="x","x",$AU$2-'Indicator Date hidden'!AV106)</f>
        <v>4</v>
      </c>
      <c r="AV105" s="213">
        <f>IF('Indicator Date hidden'!AW106="x","x",$AV$2-'Indicator Date hidden'!AW106)</f>
        <v>0</v>
      </c>
      <c r="AW105" s="213">
        <f>IF('Indicator Date hidden'!AX106="x","x",$AW$2-'Indicator Date hidden'!AX106)</f>
        <v>0</v>
      </c>
      <c r="AX105" s="213">
        <f>IF('Indicator Date hidden'!AY106="x","x",$AX$2-'Indicator Date hidden'!AY106)</f>
        <v>0</v>
      </c>
      <c r="AY105" s="213">
        <f>IF('Indicator Date hidden'!AZ106="x","x",$AY$2-'Indicator Date hidden'!AZ106)</f>
        <v>0</v>
      </c>
      <c r="AZ105" s="213">
        <f>IF('Indicator Date hidden'!BA106="x","x",$AZ$2-'Indicator Date hidden'!BA106)</f>
        <v>0</v>
      </c>
      <c r="BA105">
        <f t="shared" si="15"/>
        <v>25</v>
      </c>
      <c r="BB105" s="21">
        <f t="shared" si="16"/>
        <v>0.52083333333333337</v>
      </c>
      <c r="BC105">
        <f t="shared" si="17"/>
        <v>6</v>
      </c>
      <c r="BD105" s="21">
        <f t="shared" si="18"/>
        <v>1.5544235712600631</v>
      </c>
      <c r="BE105" s="283">
        <f t="shared" si="19"/>
        <v>0</v>
      </c>
    </row>
    <row r="106" spans="1:57" x14ac:dyDescent="0.25">
      <c r="A106" t="s">
        <v>7416</v>
      </c>
      <c r="B106" s="213">
        <f>IF('Indicator Date hidden'!C107="x","x",$B$2-'Indicator Date hidden'!C107)</f>
        <v>0</v>
      </c>
      <c r="C106" s="213">
        <f>IF('Indicator Date hidden'!D107="x","x",$C$2-'Indicator Date hidden'!D107)</f>
        <v>0</v>
      </c>
      <c r="D106" s="213">
        <f>IF('Indicator Date hidden'!E107="x","x",$D$2-'Indicator Date hidden'!E107)</f>
        <v>0</v>
      </c>
      <c r="E106" s="213">
        <f>IF('Indicator Date hidden'!F107="x","x",$E$2-'Indicator Date hidden'!F107)</f>
        <v>0</v>
      </c>
      <c r="F106" s="213">
        <f>IF('Indicator Date hidden'!G107="x","x",$F$2-'Indicator Date hidden'!G107)</f>
        <v>0</v>
      </c>
      <c r="G106" s="213">
        <f>IF('Indicator Date hidden'!H107="x","x",$G$2-'Indicator Date hidden'!H107)</f>
        <v>0</v>
      </c>
      <c r="H106" s="213">
        <f>IF('Indicator Date hidden'!I107="x","x",$H$2-'Indicator Date hidden'!I107)</f>
        <v>0</v>
      </c>
      <c r="I106" s="213">
        <f>IF('Indicator Date hidden'!J107="x","x",$I$2-'Indicator Date hidden'!J107)</f>
        <v>0</v>
      </c>
      <c r="J106" s="213">
        <f>IF('Indicator Date hidden'!K107="x","x",$J$2-'Indicator Date hidden'!K107)</f>
        <v>0</v>
      </c>
      <c r="K106" s="213">
        <f>IF('Indicator Date hidden'!L107="x","x",$K$2-'Indicator Date hidden'!L107)</f>
        <v>0</v>
      </c>
      <c r="L106" s="213">
        <f>IF('Indicator Date hidden'!M107="x","x",$L$2-'Indicator Date hidden'!M107)</f>
        <v>0</v>
      </c>
      <c r="M106" s="213">
        <f>IF('Indicator Date hidden'!N107="x","x",$M$2-'Indicator Date hidden'!N107)</f>
        <v>0</v>
      </c>
      <c r="N106" s="213">
        <f>IF('Indicator Date hidden'!O107="x","x",$N$2-'Indicator Date hidden'!O107)</f>
        <v>0</v>
      </c>
      <c r="O106" s="213">
        <f>IF('Indicator Date hidden'!P107="x","x",$O$2-'Indicator Date hidden'!P107)</f>
        <v>0</v>
      </c>
      <c r="P106" s="213">
        <f>IF('Indicator Date hidden'!Q107="x","x",$P$2-'Indicator Date hidden'!Q107)</f>
        <v>0</v>
      </c>
      <c r="Q106" s="213">
        <f>IF('Indicator Date hidden'!R107="x","x",$Q$2-'Indicator Date hidden'!R107)</f>
        <v>5</v>
      </c>
      <c r="R106" s="213">
        <f>IF('Indicator Date hidden'!S107="x","x",$R$2-'Indicator Date hidden'!S107)</f>
        <v>0</v>
      </c>
      <c r="S106" s="213">
        <f>IF('Indicator Date hidden'!T107="x","x",$S$2-'Indicator Date hidden'!T107)</f>
        <v>0</v>
      </c>
      <c r="T106" s="213">
        <f>IF('Indicator Date hidden'!U107="x","x",$T$2-'Indicator Date hidden'!U107)</f>
        <v>0</v>
      </c>
      <c r="U106" s="213">
        <f>IF('Indicator Date hidden'!V107="x","x",$U$2-'Indicator Date hidden'!V107)</f>
        <v>0</v>
      </c>
      <c r="V106" s="213">
        <f>IF('Indicator Date hidden'!W107="x","x",$V$2-'Indicator Date hidden'!W107)</f>
        <v>0</v>
      </c>
      <c r="W106" s="213">
        <f>IF('Indicator Date hidden'!X107="x","x",$W$2-'Indicator Date hidden'!X107)</f>
        <v>5</v>
      </c>
      <c r="X106" s="213">
        <f>IF('Indicator Date hidden'!Y107="x","x",$X$2-'Indicator Date hidden'!Y107)</f>
        <v>4</v>
      </c>
      <c r="Y106" s="213">
        <f>IF('Indicator Date hidden'!Z107="x","x",$Y$2-'Indicator Date hidden'!Z107)</f>
        <v>0</v>
      </c>
      <c r="Z106" s="213">
        <f>IF('Indicator Date hidden'!AA107="x","x",$Z$2-'Indicator Date hidden'!AA107)</f>
        <v>0</v>
      </c>
      <c r="AA106" s="213">
        <f>IF('Indicator Date hidden'!AB107="x","x",$AA$2-'Indicator Date hidden'!AB107)</f>
        <v>1</v>
      </c>
      <c r="AB106" s="213">
        <f>IF('Indicator Date hidden'!AC107="x","x",$AB$2-'Indicator Date hidden'!AC107)</f>
        <v>0</v>
      </c>
      <c r="AC106" s="213">
        <f>IF('Indicator Date hidden'!AD107="x","x",$AC$2-'Indicator Date hidden'!AD107)</f>
        <v>0</v>
      </c>
      <c r="AD106" s="213" t="str">
        <f>IF('Indicator Date hidden'!AE107="x","x",$AD$2-'Indicator Date hidden'!AE107)</f>
        <v>x</v>
      </c>
      <c r="AE106" s="213">
        <f>IF('Indicator Date hidden'!AF107="x","x",$AE$2-'Indicator Date hidden'!AF107)</f>
        <v>0</v>
      </c>
      <c r="AF106" s="213">
        <f>IF('Indicator Date hidden'!AG107="x","x",$AF$2-'Indicator Date hidden'!AG107)</f>
        <v>4</v>
      </c>
      <c r="AG106" s="213">
        <f>IF('Indicator Date hidden'!AH107="x","x",$AG$2-'Indicator Date hidden'!AH107)</f>
        <v>0</v>
      </c>
      <c r="AH106" s="213">
        <f>IF('Indicator Date hidden'!AI107="x","x",$AH$2-'Indicator Date hidden'!AI107)</f>
        <v>0</v>
      </c>
      <c r="AI106" s="213">
        <f>IF('Indicator Date hidden'!AJ107="x","x",$AI$2-'Indicator Date hidden'!AJ107)</f>
        <v>0</v>
      </c>
      <c r="AJ106" s="213" t="str">
        <f>IF('Indicator Date hidden'!AK107="x","x",$AJ$2-'Indicator Date hidden'!AK107)</f>
        <v>x</v>
      </c>
      <c r="AK106" s="213" t="str">
        <f>IF('Indicator Date hidden'!AL107="x","x",$AK$2-'Indicator Date hidden'!AL107)</f>
        <v>x</v>
      </c>
      <c r="AL106" s="213">
        <f>IF('Indicator Date hidden'!AM107="x","x",$AL$2-'Indicator Date hidden'!AM107)</f>
        <v>0</v>
      </c>
      <c r="AM106" s="213">
        <f>IF('Indicator Date hidden'!AN107="x","x",$AM$2-'Indicator Date hidden'!AN107)</f>
        <v>0</v>
      </c>
      <c r="AN106" s="213">
        <f>IF('Indicator Date hidden'!AO107="x","x",$AN$2-'Indicator Date hidden'!AO107)</f>
        <v>0</v>
      </c>
      <c r="AO106" s="213">
        <f>IF('Indicator Date hidden'!AP107="x","x",$AO$2-'Indicator Date hidden'!AP107)</f>
        <v>1</v>
      </c>
      <c r="AP106" s="213">
        <f>IF('Indicator Date hidden'!AQ107="x","x",$AP$2-'Indicator Date hidden'!AQ107)</f>
        <v>1</v>
      </c>
      <c r="AQ106" s="213">
        <f>IF('Indicator Date hidden'!AR107="x","x",$AQ$2-'Indicator Date hidden'!AR107)</f>
        <v>4</v>
      </c>
      <c r="AR106" s="213">
        <f>IF('Indicator Date hidden'!AS107="x","x",$AR$2-'Indicator Date hidden'!AS107)</f>
        <v>0</v>
      </c>
      <c r="AS106" s="213" t="str">
        <f>IF('Indicator Date hidden'!AT107="x","x",$AS$2-'Indicator Date hidden'!AT107)</f>
        <v>x</v>
      </c>
      <c r="AT106" s="213">
        <f>IF('Indicator Date hidden'!AU107="x","x",$AT$2-'Indicator Date hidden'!AU107)</f>
        <v>0</v>
      </c>
      <c r="AU106" s="213">
        <f>IF('Indicator Date hidden'!AV107="x","x",$AU$2-'Indicator Date hidden'!AV107)</f>
        <v>8</v>
      </c>
      <c r="AV106" s="213">
        <f>IF('Indicator Date hidden'!AW107="x","x",$AV$2-'Indicator Date hidden'!AW107)</f>
        <v>0</v>
      </c>
      <c r="AW106" s="213">
        <f>IF('Indicator Date hidden'!AX107="x","x",$AW$2-'Indicator Date hidden'!AX107)</f>
        <v>0</v>
      </c>
      <c r="AX106" s="213">
        <f>IF('Indicator Date hidden'!AY107="x","x",$AX$2-'Indicator Date hidden'!AY107)</f>
        <v>0</v>
      </c>
      <c r="AY106" s="213">
        <f>IF('Indicator Date hidden'!AZ107="x","x",$AY$2-'Indicator Date hidden'!AZ107)</f>
        <v>0</v>
      </c>
      <c r="AZ106" s="213">
        <f>IF('Indicator Date hidden'!BA107="x","x",$AZ$2-'Indicator Date hidden'!BA107)</f>
        <v>0</v>
      </c>
      <c r="BA106">
        <f t="shared" si="15"/>
        <v>33</v>
      </c>
      <c r="BB106" s="21">
        <f t="shared" si="16"/>
        <v>0.7021276595744681</v>
      </c>
      <c r="BC106">
        <f t="shared" si="17"/>
        <v>9</v>
      </c>
      <c r="BD106" s="21">
        <f t="shared" si="18"/>
        <v>1.7371399044212934</v>
      </c>
      <c r="BE106" s="283">
        <f t="shared" si="19"/>
        <v>0</v>
      </c>
    </row>
    <row r="107" spans="1:57" x14ac:dyDescent="0.25">
      <c r="A107" t="s">
        <v>7422</v>
      </c>
      <c r="B107" s="213">
        <f>IF('Indicator Date hidden'!C108="x","x",$B$2-'Indicator Date hidden'!C108)</f>
        <v>0</v>
      </c>
      <c r="C107" s="213">
        <f>IF('Indicator Date hidden'!D108="x","x",$C$2-'Indicator Date hidden'!D108)</f>
        <v>0</v>
      </c>
      <c r="D107" s="213">
        <f>IF('Indicator Date hidden'!E108="x","x",$D$2-'Indicator Date hidden'!E108)</f>
        <v>0</v>
      </c>
      <c r="E107" s="213">
        <f>IF('Indicator Date hidden'!F108="x","x",$E$2-'Indicator Date hidden'!F108)</f>
        <v>0</v>
      </c>
      <c r="F107" s="213">
        <f>IF('Indicator Date hidden'!G108="x","x",$F$2-'Indicator Date hidden'!G108)</f>
        <v>0</v>
      </c>
      <c r="G107" s="213">
        <f>IF('Indicator Date hidden'!H108="x","x",$G$2-'Indicator Date hidden'!H108)</f>
        <v>0</v>
      </c>
      <c r="H107" s="213">
        <f>IF('Indicator Date hidden'!I108="x","x",$H$2-'Indicator Date hidden'!I108)</f>
        <v>0</v>
      </c>
      <c r="I107" s="213">
        <f>IF('Indicator Date hidden'!J108="x","x",$I$2-'Indicator Date hidden'!J108)</f>
        <v>0</v>
      </c>
      <c r="J107" s="213">
        <f>IF('Indicator Date hidden'!K108="x","x",$J$2-'Indicator Date hidden'!K108)</f>
        <v>0</v>
      </c>
      <c r="K107" s="213">
        <f>IF('Indicator Date hidden'!L108="x","x",$K$2-'Indicator Date hidden'!L108)</f>
        <v>0</v>
      </c>
      <c r="L107" s="213">
        <f>IF('Indicator Date hidden'!M108="x","x",$L$2-'Indicator Date hidden'!M108)</f>
        <v>0</v>
      </c>
      <c r="M107" s="213">
        <f>IF('Indicator Date hidden'!N108="x","x",$M$2-'Indicator Date hidden'!N108)</f>
        <v>0</v>
      </c>
      <c r="N107" s="213">
        <f>IF('Indicator Date hidden'!O108="x","x",$N$2-'Indicator Date hidden'!O108)</f>
        <v>0</v>
      </c>
      <c r="O107" s="213">
        <f>IF('Indicator Date hidden'!P108="x","x",$O$2-'Indicator Date hidden'!P108)</f>
        <v>0</v>
      </c>
      <c r="P107" s="213">
        <f>IF('Indicator Date hidden'!Q108="x","x",$P$2-'Indicator Date hidden'!Q108)</f>
        <v>0</v>
      </c>
      <c r="Q107" s="213">
        <f>IF('Indicator Date hidden'!R108="x","x",$Q$2-'Indicator Date hidden'!R108)</f>
        <v>1</v>
      </c>
      <c r="R107" s="213">
        <f>IF('Indicator Date hidden'!S108="x","x",$R$2-'Indicator Date hidden'!S108)</f>
        <v>0</v>
      </c>
      <c r="S107" s="213">
        <f>IF('Indicator Date hidden'!T108="x","x",$S$2-'Indicator Date hidden'!T108)</f>
        <v>0</v>
      </c>
      <c r="T107" s="213">
        <f>IF('Indicator Date hidden'!U108="x","x",$T$2-'Indicator Date hidden'!U108)</f>
        <v>0</v>
      </c>
      <c r="U107" s="213">
        <f>IF('Indicator Date hidden'!V108="x","x",$U$2-'Indicator Date hidden'!V108)</f>
        <v>0</v>
      </c>
      <c r="V107" s="213">
        <f>IF('Indicator Date hidden'!W108="x","x",$V$2-'Indicator Date hidden'!W108)</f>
        <v>0</v>
      </c>
      <c r="W107" s="213">
        <f>IF('Indicator Date hidden'!X108="x","x",$W$2-'Indicator Date hidden'!X108)</f>
        <v>8</v>
      </c>
      <c r="X107" s="213">
        <f>IF('Indicator Date hidden'!Y108="x","x",$X$2-'Indicator Date hidden'!Y108)</f>
        <v>4</v>
      </c>
      <c r="Y107" s="213">
        <f>IF('Indicator Date hidden'!Z108="x","x",$Y$2-'Indicator Date hidden'!Z108)</f>
        <v>0</v>
      </c>
      <c r="Z107" s="213">
        <f>IF('Indicator Date hidden'!AA108="x","x",$Z$2-'Indicator Date hidden'!AA108)</f>
        <v>0</v>
      </c>
      <c r="AA107" s="213">
        <f>IF('Indicator Date hidden'!AB108="x","x",$AA$2-'Indicator Date hidden'!AB108)</f>
        <v>0</v>
      </c>
      <c r="AB107" s="213">
        <f>IF('Indicator Date hidden'!AC108="x","x",$AB$2-'Indicator Date hidden'!AC108)</f>
        <v>0</v>
      </c>
      <c r="AC107" s="213">
        <f>IF('Indicator Date hidden'!AD108="x","x",$AC$2-'Indicator Date hidden'!AD108)</f>
        <v>0</v>
      </c>
      <c r="AD107" s="213">
        <f>IF('Indicator Date hidden'!AE108="x","x",$AD$2-'Indicator Date hidden'!AE108)</f>
        <v>0</v>
      </c>
      <c r="AE107" s="213">
        <f>IF('Indicator Date hidden'!AF108="x","x",$AE$2-'Indicator Date hidden'!AF108)</f>
        <v>0</v>
      </c>
      <c r="AF107" s="213">
        <f>IF('Indicator Date hidden'!AG108="x","x",$AF$2-'Indicator Date hidden'!AG108)</f>
        <v>3</v>
      </c>
      <c r="AG107" s="213">
        <f>IF('Indicator Date hidden'!AH108="x","x",$AG$2-'Indicator Date hidden'!AH108)</f>
        <v>0</v>
      </c>
      <c r="AH107" s="213">
        <f>IF('Indicator Date hidden'!AI108="x","x",$AH$2-'Indicator Date hidden'!AI108)</f>
        <v>0</v>
      </c>
      <c r="AI107" s="213">
        <f>IF('Indicator Date hidden'!AJ108="x","x",$AI$2-'Indicator Date hidden'!AJ108)</f>
        <v>0</v>
      </c>
      <c r="AJ107" s="213">
        <f>IF('Indicator Date hidden'!AK108="x","x",$AJ$2-'Indicator Date hidden'!AK108)</f>
        <v>0</v>
      </c>
      <c r="AK107" s="213">
        <f>IF('Indicator Date hidden'!AL108="x","x",$AK$2-'Indicator Date hidden'!AL108)</f>
        <v>1</v>
      </c>
      <c r="AL107" s="213">
        <f>IF('Indicator Date hidden'!AM108="x","x",$AL$2-'Indicator Date hidden'!AM108)</f>
        <v>0</v>
      </c>
      <c r="AM107" s="213">
        <f>IF('Indicator Date hidden'!AN108="x","x",$AM$2-'Indicator Date hidden'!AN108)</f>
        <v>0</v>
      </c>
      <c r="AN107" s="213">
        <f>IF('Indicator Date hidden'!AO108="x","x",$AN$2-'Indicator Date hidden'!AO108)</f>
        <v>0</v>
      </c>
      <c r="AO107" s="213">
        <f>IF('Indicator Date hidden'!AP108="x","x",$AO$2-'Indicator Date hidden'!AP108)</f>
        <v>0</v>
      </c>
      <c r="AP107" s="213">
        <f>IF('Indicator Date hidden'!AQ108="x","x",$AP$2-'Indicator Date hidden'!AQ108)</f>
        <v>0</v>
      </c>
      <c r="AQ107" s="213">
        <f>IF('Indicator Date hidden'!AR108="x","x",$AQ$2-'Indicator Date hidden'!AR108)</f>
        <v>0</v>
      </c>
      <c r="AR107" s="213">
        <f>IF('Indicator Date hidden'!AS108="x","x",$AR$2-'Indicator Date hidden'!AS108)</f>
        <v>0</v>
      </c>
      <c r="AS107" s="213">
        <f>IF('Indicator Date hidden'!AT108="x","x",$AS$2-'Indicator Date hidden'!AT108)</f>
        <v>0</v>
      </c>
      <c r="AT107" s="213">
        <f>IF('Indicator Date hidden'!AU108="x","x",$AT$2-'Indicator Date hidden'!AU108)</f>
        <v>0</v>
      </c>
      <c r="AU107" s="213">
        <f>IF('Indicator Date hidden'!AV108="x","x",$AU$2-'Indicator Date hidden'!AV108)</f>
        <v>3</v>
      </c>
      <c r="AV107" s="213">
        <f>IF('Indicator Date hidden'!AW108="x","x",$AV$2-'Indicator Date hidden'!AW108)</f>
        <v>0</v>
      </c>
      <c r="AW107" s="213">
        <f>IF('Indicator Date hidden'!AX108="x","x",$AW$2-'Indicator Date hidden'!AX108)</f>
        <v>0</v>
      </c>
      <c r="AX107" s="213">
        <f>IF('Indicator Date hidden'!AY108="x","x",$AX$2-'Indicator Date hidden'!AY108)</f>
        <v>0</v>
      </c>
      <c r="AY107" s="213">
        <f>IF('Indicator Date hidden'!AZ108="x","x",$AY$2-'Indicator Date hidden'!AZ108)</f>
        <v>0</v>
      </c>
      <c r="AZ107" s="213">
        <f>IF('Indicator Date hidden'!BA108="x","x",$AZ$2-'Indicator Date hidden'!BA108)</f>
        <v>0</v>
      </c>
      <c r="BA107">
        <f t="shared" si="15"/>
        <v>20</v>
      </c>
      <c r="BB107" s="21">
        <f t="shared" si="16"/>
        <v>0.39215686274509803</v>
      </c>
      <c r="BC107">
        <f t="shared" si="17"/>
        <v>6</v>
      </c>
      <c r="BD107" s="21">
        <f t="shared" si="18"/>
        <v>1.344246000078636</v>
      </c>
      <c r="BE107" s="283">
        <f t="shared" si="19"/>
        <v>0</v>
      </c>
    </row>
    <row r="108" spans="1:57" x14ac:dyDescent="0.25">
      <c r="A108" t="s">
        <v>7424</v>
      </c>
      <c r="B108" s="213">
        <f>IF('Indicator Date hidden'!C109="x","x",$B$2-'Indicator Date hidden'!C109)</f>
        <v>0</v>
      </c>
      <c r="C108" s="213">
        <f>IF('Indicator Date hidden'!D109="x","x",$C$2-'Indicator Date hidden'!D109)</f>
        <v>0</v>
      </c>
      <c r="D108" s="213">
        <f>IF('Indicator Date hidden'!E109="x","x",$D$2-'Indicator Date hidden'!E109)</f>
        <v>0</v>
      </c>
      <c r="E108" s="213">
        <f>IF('Indicator Date hidden'!F109="x","x",$E$2-'Indicator Date hidden'!F109)</f>
        <v>0</v>
      </c>
      <c r="F108" s="213">
        <f>IF('Indicator Date hidden'!G109="x","x",$F$2-'Indicator Date hidden'!G109)</f>
        <v>0</v>
      </c>
      <c r="G108" s="213">
        <f>IF('Indicator Date hidden'!H109="x","x",$G$2-'Indicator Date hidden'!H109)</f>
        <v>0</v>
      </c>
      <c r="H108" s="213">
        <f>IF('Indicator Date hidden'!I109="x","x",$H$2-'Indicator Date hidden'!I109)</f>
        <v>0</v>
      </c>
      <c r="I108" s="213">
        <f>IF('Indicator Date hidden'!J109="x","x",$I$2-'Indicator Date hidden'!J109)</f>
        <v>0</v>
      </c>
      <c r="J108" s="213">
        <f>IF('Indicator Date hidden'!K109="x","x",$J$2-'Indicator Date hidden'!K109)</f>
        <v>0</v>
      </c>
      <c r="K108" s="213">
        <f>IF('Indicator Date hidden'!L109="x","x",$K$2-'Indicator Date hidden'!L109)</f>
        <v>0</v>
      </c>
      <c r="L108" s="213">
        <f>IF('Indicator Date hidden'!M109="x","x",$L$2-'Indicator Date hidden'!M109)</f>
        <v>0</v>
      </c>
      <c r="M108" s="213">
        <f>IF('Indicator Date hidden'!N109="x","x",$M$2-'Indicator Date hidden'!N109)</f>
        <v>0</v>
      </c>
      <c r="N108" s="213">
        <f>IF('Indicator Date hidden'!O109="x","x",$N$2-'Indicator Date hidden'!O109)</f>
        <v>0</v>
      </c>
      <c r="O108" s="213">
        <f>IF('Indicator Date hidden'!P109="x","x",$O$2-'Indicator Date hidden'!P109)</f>
        <v>0</v>
      </c>
      <c r="P108" s="213">
        <f>IF('Indicator Date hidden'!Q109="x","x",$P$2-'Indicator Date hidden'!Q109)</f>
        <v>0</v>
      </c>
      <c r="Q108" s="213" t="str">
        <f>IF('Indicator Date hidden'!R109="x","x",$Q$2-'Indicator Date hidden'!R109)</f>
        <v>x</v>
      </c>
      <c r="R108" s="213">
        <f>IF('Indicator Date hidden'!S109="x","x",$R$2-'Indicator Date hidden'!S109)</f>
        <v>0</v>
      </c>
      <c r="S108" s="213">
        <f>IF('Indicator Date hidden'!T109="x","x",$S$2-'Indicator Date hidden'!T109)</f>
        <v>0</v>
      </c>
      <c r="T108" s="213">
        <f>IF('Indicator Date hidden'!U109="x","x",$T$2-'Indicator Date hidden'!U109)</f>
        <v>0</v>
      </c>
      <c r="U108" s="213" t="str">
        <f>IF('Indicator Date hidden'!V109="x","x",$U$2-'Indicator Date hidden'!V109)</f>
        <v>x</v>
      </c>
      <c r="V108" s="213">
        <f>IF('Indicator Date hidden'!W109="x","x",$V$2-'Indicator Date hidden'!W109)</f>
        <v>0</v>
      </c>
      <c r="W108" s="213" t="str">
        <f>IF('Indicator Date hidden'!X109="x","x",$W$2-'Indicator Date hidden'!X109)</f>
        <v>x</v>
      </c>
      <c r="X108" s="213">
        <f>IF('Indicator Date hidden'!Y109="x","x",$X$2-'Indicator Date hidden'!Y109)</f>
        <v>1</v>
      </c>
      <c r="Y108" s="213">
        <f>IF('Indicator Date hidden'!Z109="x","x",$Y$2-'Indicator Date hidden'!Z109)</f>
        <v>0</v>
      </c>
      <c r="Z108" s="213">
        <f>IF('Indicator Date hidden'!AA109="x","x",$Z$2-'Indicator Date hidden'!AA109)</f>
        <v>0</v>
      </c>
      <c r="AA108" s="213" t="str">
        <f>IF('Indicator Date hidden'!AB109="x","x",$AA$2-'Indicator Date hidden'!AB109)</f>
        <v>x</v>
      </c>
      <c r="AB108" s="213">
        <f>IF('Indicator Date hidden'!AC109="x","x",$AB$2-'Indicator Date hidden'!AC109)</f>
        <v>0</v>
      </c>
      <c r="AC108" s="213">
        <f>IF('Indicator Date hidden'!AD109="x","x",$AC$2-'Indicator Date hidden'!AD109)</f>
        <v>0</v>
      </c>
      <c r="AD108" s="213" t="str">
        <f>IF('Indicator Date hidden'!AE109="x","x",$AD$2-'Indicator Date hidden'!AE109)</f>
        <v>x</v>
      </c>
      <c r="AE108" s="213">
        <f>IF('Indicator Date hidden'!AF109="x","x",$AE$2-'Indicator Date hidden'!AF109)</f>
        <v>0</v>
      </c>
      <c r="AF108" s="213" t="str">
        <f>IF('Indicator Date hidden'!AG109="x","x",$AF$2-'Indicator Date hidden'!AG109)</f>
        <v>x</v>
      </c>
      <c r="AG108" s="213">
        <f>IF('Indicator Date hidden'!AH109="x","x",$AG$2-'Indicator Date hidden'!AH109)</f>
        <v>0</v>
      </c>
      <c r="AH108" s="213">
        <f>IF('Indicator Date hidden'!AI109="x","x",$AH$2-'Indicator Date hidden'!AI109)</f>
        <v>0</v>
      </c>
      <c r="AI108" s="213">
        <f>IF('Indicator Date hidden'!AJ109="x","x",$AI$2-'Indicator Date hidden'!AJ109)</f>
        <v>0</v>
      </c>
      <c r="AJ108" s="213" t="str">
        <f>IF('Indicator Date hidden'!AK109="x","x",$AJ$2-'Indicator Date hidden'!AK109)</f>
        <v>x</v>
      </c>
      <c r="AK108" s="213">
        <f>IF('Indicator Date hidden'!AL109="x","x",$AK$2-'Indicator Date hidden'!AL109)</f>
        <v>1</v>
      </c>
      <c r="AL108" s="213">
        <f>IF('Indicator Date hidden'!AM109="x","x",$AL$2-'Indicator Date hidden'!AM109)</f>
        <v>0</v>
      </c>
      <c r="AM108" s="213">
        <f>IF('Indicator Date hidden'!AN109="x","x",$AM$2-'Indicator Date hidden'!AN109)</f>
        <v>0</v>
      </c>
      <c r="AN108" s="213">
        <f>IF('Indicator Date hidden'!AO109="x","x",$AN$2-'Indicator Date hidden'!AO109)</f>
        <v>0</v>
      </c>
      <c r="AO108" s="213">
        <f>IF('Indicator Date hidden'!AP109="x","x",$AO$2-'Indicator Date hidden'!AP109)</f>
        <v>0</v>
      </c>
      <c r="AP108" s="213">
        <f>IF('Indicator Date hidden'!AQ109="x","x",$AP$2-'Indicator Date hidden'!AQ109)</f>
        <v>0</v>
      </c>
      <c r="AQ108" s="213" t="str">
        <f>IF('Indicator Date hidden'!AR109="x","x",$AQ$2-'Indicator Date hidden'!AR109)</f>
        <v>x</v>
      </c>
      <c r="AR108" s="213">
        <f>IF('Indicator Date hidden'!AS109="x","x",$AR$2-'Indicator Date hidden'!AS109)</f>
        <v>0</v>
      </c>
      <c r="AS108" s="213">
        <f>IF('Indicator Date hidden'!AT109="x","x",$AS$2-'Indicator Date hidden'!AT109)</f>
        <v>0</v>
      </c>
      <c r="AT108" s="213">
        <f>IF('Indicator Date hidden'!AU109="x","x",$AT$2-'Indicator Date hidden'!AU109)</f>
        <v>0</v>
      </c>
      <c r="AU108" s="213">
        <f>IF('Indicator Date hidden'!AV109="x","x",$AU$2-'Indicator Date hidden'!AV109)</f>
        <v>3</v>
      </c>
      <c r="AV108" s="213">
        <f>IF('Indicator Date hidden'!AW109="x","x",$AV$2-'Indicator Date hidden'!AW109)</f>
        <v>0</v>
      </c>
      <c r="AW108" s="213">
        <f>IF('Indicator Date hidden'!AX109="x","x",$AW$2-'Indicator Date hidden'!AX109)</f>
        <v>0</v>
      </c>
      <c r="AX108" s="213">
        <f>IF('Indicator Date hidden'!AY109="x","x",$AX$2-'Indicator Date hidden'!AY109)</f>
        <v>0</v>
      </c>
      <c r="AY108" s="213">
        <f>IF('Indicator Date hidden'!AZ109="x","x",$AY$2-'Indicator Date hidden'!AZ109)</f>
        <v>0</v>
      </c>
      <c r="AZ108" s="213">
        <f>IF('Indicator Date hidden'!BA109="x","x",$AZ$2-'Indicator Date hidden'!BA109)</f>
        <v>0</v>
      </c>
      <c r="BA108">
        <f t="shared" si="15"/>
        <v>5</v>
      </c>
      <c r="BB108" s="21">
        <f t="shared" si="16"/>
        <v>0.11627906976744186</v>
      </c>
      <c r="BC108">
        <f t="shared" si="17"/>
        <v>3</v>
      </c>
      <c r="BD108" s="21">
        <f t="shared" si="18"/>
        <v>0.49223280205852848</v>
      </c>
      <c r="BE108" s="283">
        <f t="shared" si="19"/>
        <v>0</v>
      </c>
    </row>
    <row r="109" spans="1:57" x14ac:dyDescent="0.25">
      <c r="A109" t="s">
        <v>7419</v>
      </c>
      <c r="B109" s="213">
        <f>IF('Indicator Date hidden'!C110="x","x",$B$2-'Indicator Date hidden'!C110)</f>
        <v>0</v>
      </c>
      <c r="C109" s="213">
        <f>IF('Indicator Date hidden'!D110="x","x",$C$2-'Indicator Date hidden'!D110)</f>
        <v>0</v>
      </c>
      <c r="D109" s="213">
        <f>IF('Indicator Date hidden'!E110="x","x",$D$2-'Indicator Date hidden'!E110)</f>
        <v>0</v>
      </c>
      <c r="E109" s="213">
        <f>IF('Indicator Date hidden'!F110="x","x",$E$2-'Indicator Date hidden'!F110)</f>
        <v>0</v>
      </c>
      <c r="F109" s="213">
        <f>IF('Indicator Date hidden'!G110="x","x",$F$2-'Indicator Date hidden'!G110)</f>
        <v>0</v>
      </c>
      <c r="G109" s="213">
        <f>IF('Indicator Date hidden'!H110="x","x",$G$2-'Indicator Date hidden'!H110)</f>
        <v>0</v>
      </c>
      <c r="H109" s="213">
        <f>IF('Indicator Date hidden'!I110="x","x",$H$2-'Indicator Date hidden'!I110)</f>
        <v>0</v>
      </c>
      <c r="I109" s="213">
        <f>IF('Indicator Date hidden'!J110="x","x",$I$2-'Indicator Date hidden'!J110)</f>
        <v>0</v>
      </c>
      <c r="J109" s="213">
        <f>IF('Indicator Date hidden'!K110="x","x",$J$2-'Indicator Date hidden'!K110)</f>
        <v>0</v>
      </c>
      <c r="K109" s="213">
        <f>IF('Indicator Date hidden'!L110="x","x",$K$2-'Indicator Date hidden'!L110)</f>
        <v>0</v>
      </c>
      <c r="L109" s="213">
        <f>IF('Indicator Date hidden'!M110="x","x",$L$2-'Indicator Date hidden'!M110)</f>
        <v>0</v>
      </c>
      <c r="M109" s="213">
        <f>IF('Indicator Date hidden'!N110="x","x",$M$2-'Indicator Date hidden'!N110)</f>
        <v>0</v>
      </c>
      <c r="N109" s="213">
        <f>IF('Indicator Date hidden'!O110="x","x",$N$2-'Indicator Date hidden'!O110)</f>
        <v>0</v>
      </c>
      <c r="O109" s="213">
        <f>IF('Indicator Date hidden'!P110="x","x",$O$2-'Indicator Date hidden'!P110)</f>
        <v>0</v>
      </c>
      <c r="P109" s="213" t="str">
        <f>IF('Indicator Date hidden'!Q110="x","x",$P$2-'Indicator Date hidden'!Q110)</f>
        <v>x</v>
      </c>
      <c r="Q109" s="213" t="str">
        <f>IF('Indicator Date hidden'!R110="x","x",$Q$2-'Indicator Date hidden'!R110)</f>
        <v>x</v>
      </c>
      <c r="R109" s="213">
        <f>IF('Indicator Date hidden'!S110="x","x",$R$2-'Indicator Date hidden'!S110)</f>
        <v>0</v>
      </c>
      <c r="S109" s="213">
        <f>IF('Indicator Date hidden'!T110="x","x",$S$2-'Indicator Date hidden'!T110)</f>
        <v>0</v>
      </c>
      <c r="T109" s="213">
        <f>IF('Indicator Date hidden'!U110="x","x",$T$2-'Indicator Date hidden'!U110)</f>
        <v>0</v>
      </c>
      <c r="U109" s="213">
        <f>IF('Indicator Date hidden'!V110="x","x",$U$2-'Indicator Date hidden'!V110)</f>
        <v>0</v>
      </c>
      <c r="V109" s="213">
        <f>IF('Indicator Date hidden'!W110="x","x",$V$2-'Indicator Date hidden'!W110)</f>
        <v>0</v>
      </c>
      <c r="W109" s="213">
        <f>IF('Indicator Date hidden'!X110="x","x",$W$2-'Indicator Date hidden'!X110)</f>
        <v>7</v>
      </c>
      <c r="X109" s="213">
        <f>IF('Indicator Date hidden'!Y110="x","x",$X$2-'Indicator Date hidden'!Y110)</f>
        <v>4</v>
      </c>
      <c r="Y109" s="213">
        <f>IF('Indicator Date hidden'!Z110="x","x",$Y$2-'Indicator Date hidden'!Z110)</f>
        <v>0</v>
      </c>
      <c r="Z109" s="213">
        <f>IF('Indicator Date hidden'!AA110="x","x",$Z$2-'Indicator Date hidden'!AA110)</f>
        <v>0</v>
      </c>
      <c r="AA109" s="213" t="str">
        <f>IF('Indicator Date hidden'!AB110="x","x",$AA$2-'Indicator Date hidden'!AB110)</f>
        <v>x</v>
      </c>
      <c r="AB109" s="213">
        <f>IF('Indicator Date hidden'!AC110="x","x",$AB$2-'Indicator Date hidden'!AC110)</f>
        <v>0</v>
      </c>
      <c r="AC109" s="213">
        <f>IF('Indicator Date hidden'!AD110="x","x",$AC$2-'Indicator Date hidden'!AD110)</f>
        <v>0</v>
      </c>
      <c r="AD109" s="213" t="str">
        <f>IF('Indicator Date hidden'!AE110="x","x",$AD$2-'Indicator Date hidden'!AE110)</f>
        <v>x</v>
      </c>
      <c r="AE109" s="213" t="str">
        <f>IF('Indicator Date hidden'!AF110="x","x",$AE$2-'Indicator Date hidden'!AF110)</f>
        <v>x</v>
      </c>
      <c r="AF109" s="213" t="str">
        <f>IF('Indicator Date hidden'!AG110="x","x",$AF$2-'Indicator Date hidden'!AG110)</f>
        <v>x</v>
      </c>
      <c r="AG109" s="213">
        <f>IF('Indicator Date hidden'!AH110="x","x",$AG$2-'Indicator Date hidden'!AH110)</f>
        <v>0</v>
      </c>
      <c r="AH109" s="213">
        <f>IF('Indicator Date hidden'!AI110="x","x",$AH$2-'Indicator Date hidden'!AI110)</f>
        <v>0</v>
      </c>
      <c r="AI109" s="213">
        <f>IF('Indicator Date hidden'!AJ110="x","x",$AI$2-'Indicator Date hidden'!AJ110)</f>
        <v>0</v>
      </c>
      <c r="AJ109" s="213" t="str">
        <f>IF('Indicator Date hidden'!AK110="x","x",$AJ$2-'Indicator Date hidden'!AK110)</f>
        <v>x</v>
      </c>
      <c r="AK109" s="213" t="str">
        <f>IF('Indicator Date hidden'!AL110="x","x",$AK$2-'Indicator Date hidden'!AL110)</f>
        <v>x</v>
      </c>
      <c r="AL109" s="213">
        <f>IF('Indicator Date hidden'!AM110="x","x",$AL$2-'Indicator Date hidden'!AM110)</f>
        <v>0</v>
      </c>
      <c r="AM109" s="213">
        <f>IF('Indicator Date hidden'!AN110="x","x",$AM$2-'Indicator Date hidden'!AN110)</f>
        <v>0</v>
      </c>
      <c r="AN109" s="213">
        <f>IF('Indicator Date hidden'!AO110="x","x",$AN$2-'Indicator Date hidden'!AO110)</f>
        <v>0</v>
      </c>
      <c r="AO109" s="213" t="str">
        <f>IF('Indicator Date hidden'!AP110="x","x",$AO$2-'Indicator Date hidden'!AP110)</f>
        <v>x</v>
      </c>
      <c r="AP109" s="213" t="str">
        <f>IF('Indicator Date hidden'!AQ110="x","x",$AP$2-'Indicator Date hidden'!AQ110)</f>
        <v>x</v>
      </c>
      <c r="AQ109" s="213">
        <f>IF('Indicator Date hidden'!AR110="x","x",$AQ$2-'Indicator Date hidden'!AR110)</f>
        <v>4</v>
      </c>
      <c r="AR109" s="213">
        <f>IF('Indicator Date hidden'!AS110="x","x",$AR$2-'Indicator Date hidden'!AS110)</f>
        <v>0</v>
      </c>
      <c r="AS109" s="213" t="str">
        <f>IF('Indicator Date hidden'!AT110="x","x",$AS$2-'Indicator Date hidden'!AT110)</f>
        <v>x</v>
      </c>
      <c r="AT109" s="213">
        <f>IF('Indicator Date hidden'!AU110="x","x",$AT$2-'Indicator Date hidden'!AU110)</f>
        <v>0</v>
      </c>
      <c r="AU109" s="213" t="str">
        <f>IF('Indicator Date hidden'!AV110="x","x",$AU$2-'Indicator Date hidden'!AV110)</f>
        <v>x</v>
      </c>
      <c r="AV109" s="213">
        <f>IF('Indicator Date hidden'!AW110="x","x",$AV$2-'Indicator Date hidden'!AW110)</f>
        <v>0</v>
      </c>
      <c r="AW109" s="213">
        <f>IF('Indicator Date hidden'!AX110="x","x",$AW$2-'Indicator Date hidden'!AX110)</f>
        <v>0</v>
      </c>
      <c r="AX109" s="213">
        <f>IF('Indicator Date hidden'!AY110="x","x",$AX$2-'Indicator Date hidden'!AY110)</f>
        <v>0</v>
      </c>
      <c r="AY109" s="213">
        <f>IF('Indicator Date hidden'!AZ110="x","x",$AY$2-'Indicator Date hidden'!AZ110)</f>
        <v>0</v>
      </c>
      <c r="AZ109" s="213">
        <f>IF('Indicator Date hidden'!BA110="x","x",$AZ$2-'Indicator Date hidden'!BA110)</f>
        <v>0</v>
      </c>
      <c r="BA109">
        <f t="shared" si="15"/>
        <v>15</v>
      </c>
      <c r="BB109" s="21">
        <f t="shared" si="16"/>
        <v>0.38461538461538464</v>
      </c>
      <c r="BC109">
        <f t="shared" si="17"/>
        <v>3</v>
      </c>
      <c r="BD109" s="21">
        <f t="shared" si="18"/>
        <v>1.3888823142513684</v>
      </c>
      <c r="BE109" s="283">
        <f t="shared" si="19"/>
        <v>0</v>
      </c>
    </row>
    <row r="110" spans="1:57" x14ac:dyDescent="0.25">
      <c r="A110" t="s">
        <v>7431</v>
      </c>
      <c r="B110" s="213">
        <f>IF('Indicator Date hidden'!C111="x","x",$B$2-'Indicator Date hidden'!C111)</f>
        <v>0</v>
      </c>
      <c r="C110" s="213">
        <f>IF('Indicator Date hidden'!D111="x","x",$C$2-'Indicator Date hidden'!D111)</f>
        <v>0</v>
      </c>
      <c r="D110" s="213">
        <f>IF('Indicator Date hidden'!E111="x","x",$D$2-'Indicator Date hidden'!E111)</f>
        <v>0</v>
      </c>
      <c r="E110" s="213">
        <f>IF('Indicator Date hidden'!F111="x","x",$E$2-'Indicator Date hidden'!F111)</f>
        <v>0</v>
      </c>
      <c r="F110" s="213">
        <f>IF('Indicator Date hidden'!G111="x","x",$F$2-'Indicator Date hidden'!G111)</f>
        <v>0</v>
      </c>
      <c r="G110" s="213">
        <f>IF('Indicator Date hidden'!H111="x","x",$G$2-'Indicator Date hidden'!H111)</f>
        <v>0</v>
      </c>
      <c r="H110" s="213">
        <f>IF('Indicator Date hidden'!I111="x","x",$H$2-'Indicator Date hidden'!I111)</f>
        <v>0</v>
      </c>
      <c r="I110" s="213">
        <f>IF('Indicator Date hidden'!J111="x","x",$I$2-'Indicator Date hidden'!J111)</f>
        <v>0</v>
      </c>
      <c r="J110" s="213">
        <f>IF('Indicator Date hidden'!K111="x","x",$J$2-'Indicator Date hidden'!K111)</f>
        <v>0</v>
      </c>
      <c r="K110" s="213">
        <f>IF('Indicator Date hidden'!L111="x","x",$K$2-'Indicator Date hidden'!L111)</f>
        <v>0</v>
      </c>
      <c r="L110" s="213">
        <f>IF('Indicator Date hidden'!M111="x","x",$L$2-'Indicator Date hidden'!M111)</f>
        <v>0</v>
      </c>
      <c r="M110" s="213">
        <f>IF('Indicator Date hidden'!N111="x","x",$M$2-'Indicator Date hidden'!N111)</f>
        <v>0</v>
      </c>
      <c r="N110" s="213">
        <f>IF('Indicator Date hidden'!O111="x","x",$N$2-'Indicator Date hidden'!O111)</f>
        <v>0</v>
      </c>
      <c r="O110" s="213">
        <f>IF('Indicator Date hidden'!P111="x","x",$O$2-'Indicator Date hidden'!P111)</f>
        <v>0</v>
      </c>
      <c r="P110" s="213">
        <f>IF('Indicator Date hidden'!Q111="x","x",$P$2-'Indicator Date hidden'!Q111)</f>
        <v>0</v>
      </c>
      <c r="Q110" s="213">
        <f>IF('Indicator Date hidden'!R111="x","x",$Q$2-'Indicator Date hidden'!R111)</f>
        <v>3</v>
      </c>
      <c r="R110" s="213">
        <f>IF('Indicator Date hidden'!S111="x","x",$R$2-'Indicator Date hidden'!S111)</f>
        <v>0</v>
      </c>
      <c r="S110" s="213">
        <f>IF('Indicator Date hidden'!T111="x","x",$S$2-'Indicator Date hidden'!T111)</f>
        <v>0</v>
      </c>
      <c r="T110" s="213">
        <f>IF('Indicator Date hidden'!U111="x","x",$T$2-'Indicator Date hidden'!U111)</f>
        <v>0</v>
      </c>
      <c r="U110" s="213">
        <f>IF('Indicator Date hidden'!V111="x","x",$U$2-'Indicator Date hidden'!V111)</f>
        <v>0</v>
      </c>
      <c r="V110" s="213">
        <f>IF('Indicator Date hidden'!W111="x","x",$V$2-'Indicator Date hidden'!W111)</f>
        <v>0</v>
      </c>
      <c r="W110" s="213">
        <f>IF('Indicator Date hidden'!X111="x","x",$W$2-'Indicator Date hidden'!X111)</f>
        <v>2</v>
      </c>
      <c r="X110" s="213">
        <f>IF('Indicator Date hidden'!Y111="x","x",$X$2-'Indicator Date hidden'!Y111)</f>
        <v>4</v>
      </c>
      <c r="Y110" s="213">
        <f>IF('Indicator Date hidden'!Z111="x","x",$Y$2-'Indicator Date hidden'!Z111)</f>
        <v>0</v>
      </c>
      <c r="Z110" s="213">
        <f>IF('Indicator Date hidden'!AA111="x","x",$Z$2-'Indicator Date hidden'!AA111)</f>
        <v>0</v>
      </c>
      <c r="AA110" s="213">
        <f>IF('Indicator Date hidden'!AB111="x","x",$AA$2-'Indicator Date hidden'!AB111)</f>
        <v>0</v>
      </c>
      <c r="AB110" s="213">
        <f>IF('Indicator Date hidden'!AC111="x","x",$AB$2-'Indicator Date hidden'!AC111)</f>
        <v>0</v>
      </c>
      <c r="AC110" s="213">
        <f>IF('Indicator Date hidden'!AD111="x","x",$AC$2-'Indicator Date hidden'!AD111)</f>
        <v>0</v>
      </c>
      <c r="AD110" s="213">
        <f>IF('Indicator Date hidden'!AE111="x","x",$AD$2-'Indicator Date hidden'!AE111)</f>
        <v>0</v>
      </c>
      <c r="AE110" s="213">
        <f>IF('Indicator Date hidden'!AF111="x","x",$AE$2-'Indicator Date hidden'!AF111)</f>
        <v>0</v>
      </c>
      <c r="AF110" s="213">
        <f>IF('Indicator Date hidden'!AG111="x","x",$AF$2-'Indicator Date hidden'!AG111)</f>
        <v>5</v>
      </c>
      <c r="AG110" s="213">
        <f>IF('Indicator Date hidden'!AH111="x","x",$AG$2-'Indicator Date hidden'!AH111)</f>
        <v>0</v>
      </c>
      <c r="AH110" s="213">
        <f>IF('Indicator Date hidden'!AI111="x","x",$AH$2-'Indicator Date hidden'!AI111)</f>
        <v>0</v>
      </c>
      <c r="AI110" s="213">
        <f>IF('Indicator Date hidden'!AJ111="x","x",$AI$2-'Indicator Date hidden'!AJ111)</f>
        <v>0</v>
      </c>
      <c r="AJ110" s="213" t="str">
        <f>IF('Indicator Date hidden'!AK111="x","x",$AJ$2-'Indicator Date hidden'!AK111)</f>
        <v>x</v>
      </c>
      <c r="AK110" s="213">
        <f>IF('Indicator Date hidden'!AL111="x","x",$AK$2-'Indicator Date hidden'!AL111)</f>
        <v>0</v>
      </c>
      <c r="AL110" s="213">
        <f>IF('Indicator Date hidden'!AM111="x","x",$AL$2-'Indicator Date hidden'!AM111)</f>
        <v>0</v>
      </c>
      <c r="AM110" s="213">
        <f>IF('Indicator Date hidden'!AN111="x","x",$AM$2-'Indicator Date hidden'!AN111)</f>
        <v>0</v>
      </c>
      <c r="AN110" s="213">
        <f>IF('Indicator Date hidden'!AO111="x","x",$AN$2-'Indicator Date hidden'!AO111)</f>
        <v>0</v>
      </c>
      <c r="AO110" s="213">
        <f>IF('Indicator Date hidden'!AP111="x","x",$AO$2-'Indicator Date hidden'!AP111)</f>
        <v>0</v>
      </c>
      <c r="AP110" s="213">
        <f>IF('Indicator Date hidden'!AQ111="x","x",$AP$2-'Indicator Date hidden'!AQ111)</f>
        <v>0</v>
      </c>
      <c r="AQ110" s="213">
        <f>IF('Indicator Date hidden'!AR111="x","x",$AQ$2-'Indicator Date hidden'!AR111)</f>
        <v>4</v>
      </c>
      <c r="AR110" s="213">
        <f>IF('Indicator Date hidden'!AS111="x","x",$AR$2-'Indicator Date hidden'!AS111)</f>
        <v>0</v>
      </c>
      <c r="AS110" s="213">
        <f>IF('Indicator Date hidden'!AT111="x","x",$AS$2-'Indicator Date hidden'!AT111)</f>
        <v>0</v>
      </c>
      <c r="AT110" s="213">
        <f>IF('Indicator Date hidden'!AU111="x","x",$AT$2-'Indicator Date hidden'!AU111)</f>
        <v>0</v>
      </c>
      <c r="AU110" s="213">
        <f>IF('Indicator Date hidden'!AV111="x","x",$AU$2-'Indicator Date hidden'!AV111)</f>
        <v>7</v>
      </c>
      <c r="AV110" s="213">
        <f>IF('Indicator Date hidden'!AW111="x","x",$AV$2-'Indicator Date hidden'!AW111)</f>
        <v>0</v>
      </c>
      <c r="AW110" s="213">
        <f>IF('Indicator Date hidden'!AX111="x","x",$AW$2-'Indicator Date hidden'!AX111)</f>
        <v>0</v>
      </c>
      <c r="AX110" s="213">
        <f>IF('Indicator Date hidden'!AY111="x","x",$AX$2-'Indicator Date hidden'!AY111)</f>
        <v>0</v>
      </c>
      <c r="AY110" s="213">
        <f>IF('Indicator Date hidden'!AZ111="x","x",$AY$2-'Indicator Date hidden'!AZ111)</f>
        <v>0</v>
      </c>
      <c r="AZ110" s="213">
        <f>IF('Indicator Date hidden'!BA111="x","x",$AZ$2-'Indicator Date hidden'!BA111)</f>
        <v>0</v>
      </c>
      <c r="BA110">
        <f t="shared" si="15"/>
        <v>25</v>
      </c>
      <c r="BB110" s="21">
        <f t="shared" si="16"/>
        <v>0.5</v>
      </c>
      <c r="BC110">
        <f t="shared" si="17"/>
        <v>6</v>
      </c>
      <c r="BD110" s="21">
        <f t="shared" si="18"/>
        <v>1.4594519519326423</v>
      </c>
      <c r="BE110" s="283">
        <f t="shared" si="19"/>
        <v>0</v>
      </c>
    </row>
    <row r="111" spans="1:57" x14ac:dyDescent="0.25">
      <c r="A111" t="s">
        <v>7433</v>
      </c>
      <c r="B111" s="213">
        <f>IF('Indicator Date hidden'!C112="x","x",$B$2-'Indicator Date hidden'!C112)</f>
        <v>0</v>
      </c>
      <c r="C111" s="213">
        <f>IF('Indicator Date hidden'!D112="x","x",$C$2-'Indicator Date hidden'!D112)</f>
        <v>0</v>
      </c>
      <c r="D111" s="213">
        <f>IF('Indicator Date hidden'!E112="x","x",$D$2-'Indicator Date hidden'!E112)</f>
        <v>0</v>
      </c>
      <c r="E111" s="213">
        <f>IF('Indicator Date hidden'!F112="x","x",$E$2-'Indicator Date hidden'!F112)</f>
        <v>0</v>
      </c>
      <c r="F111" s="213">
        <f>IF('Indicator Date hidden'!G112="x","x",$F$2-'Indicator Date hidden'!G112)</f>
        <v>0</v>
      </c>
      <c r="G111" s="213">
        <f>IF('Indicator Date hidden'!H112="x","x",$G$2-'Indicator Date hidden'!H112)</f>
        <v>0</v>
      </c>
      <c r="H111" s="213">
        <f>IF('Indicator Date hidden'!I112="x","x",$H$2-'Indicator Date hidden'!I112)</f>
        <v>0</v>
      </c>
      <c r="I111" s="213">
        <f>IF('Indicator Date hidden'!J112="x","x",$I$2-'Indicator Date hidden'!J112)</f>
        <v>0</v>
      </c>
      <c r="J111" s="213">
        <f>IF('Indicator Date hidden'!K112="x","x",$J$2-'Indicator Date hidden'!K112)</f>
        <v>0</v>
      </c>
      <c r="K111" s="213">
        <f>IF('Indicator Date hidden'!L112="x","x",$K$2-'Indicator Date hidden'!L112)</f>
        <v>0</v>
      </c>
      <c r="L111" s="213">
        <f>IF('Indicator Date hidden'!M112="x","x",$L$2-'Indicator Date hidden'!M112)</f>
        <v>0</v>
      </c>
      <c r="M111" s="213">
        <f>IF('Indicator Date hidden'!N112="x","x",$M$2-'Indicator Date hidden'!N112)</f>
        <v>0</v>
      </c>
      <c r="N111" s="213">
        <f>IF('Indicator Date hidden'!O112="x","x",$N$2-'Indicator Date hidden'!O112)</f>
        <v>0</v>
      </c>
      <c r="O111" s="213">
        <f>IF('Indicator Date hidden'!P112="x","x",$O$2-'Indicator Date hidden'!P112)</f>
        <v>0</v>
      </c>
      <c r="P111" s="213">
        <f>IF('Indicator Date hidden'!Q112="x","x",$P$2-'Indicator Date hidden'!Q112)</f>
        <v>0</v>
      </c>
      <c r="Q111" s="213" t="str">
        <f>IF('Indicator Date hidden'!R112="x","x",$Q$2-'Indicator Date hidden'!R112)</f>
        <v>x</v>
      </c>
      <c r="R111" s="213">
        <f>IF('Indicator Date hidden'!S112="x","x",$R$2-'Indicator Date hidden'!S112)</f>
        <v>0</v>
      </c>
      <c r="S111" s="213">
        <f>IF('Indicator Date hidden'!T112="x","x",$S$2-'Indicator Date hidden'!T112)</f>
        <v>0</v>
      </c>
      <c r="T111" s="213">
        <f>IF('Indicator Date hidden'!U112="x","x",$T$2-'Indicator Date hidden'!U112)</f>
        <v>0</v>
      </c>
      <c r="U111" s="213">
        <f>IF('Indicator Date hidden'!V112="x","x",$U$2-'Indicator Date hidden'!V112)</f>
        <v>0</v>
      </c>
      <c r="V111" s="213">
        <f>IF('Indicator Date hidden'!W112="x","x",$V$2-'Indicator Date hidden'!W112)</f>
        <v>0</v>
      </c>
      <c r="W111" s="213" t="str">
        <f>IF('Indicator Date hidden'!X112="x","x",$W$2-'Indicator Date hidden'!X112)</f>
        <v>x</v>
      </c>
      <c r="X111" s="213" t="str">
        <f>IF('Indicator Date hidden'!Y112="x","x",$X$2-'Indicator Date hidden'!Y112)</f>
        <v>x</v>
      </c>
      <c r="Y111" s="213">
        <f>IF('Indicator Date hidden'!Z112="x","x",$Y$2-'Indicator Date hidden'!Z112)</f>
        <v>0</v>
      </c>
      <c r="Z111" s="213">
        <f>IF('Indicator Date hidden'!AA112="x","x",$Z$2-'Indicator Date hidden'!AA112)</f>
        <v>0</v>
      </c>
      <c r="AA111" s="213">
        <f>IF('Indicator Date hidden'!AB112="x","x",$AA$2-'Indicator Date hidden'!AB112)</f>
        <v>0</v>
      </c>
      <c r="AB111" s="213">
        <f>IF('Indicator Date hidden'!AC112="x","x",$AB$2-'Indicator Date hidden'!AC112)</f>
        <v>0</v>
      </c>
      <c r="AC111" s="213">
        <f>IF('Indicator Date hidden'!AD112="x","x",$AC$2-'Indicator Date hidden'!AD112)</f>
        <v>0</v>
      </c>
      <c r="AD111" s="213" t="str">
        <f>IF('Indicator Date hidden'!AE112="x","x",$AD$2-'Indicator Date hidden'!AE112)</f>
        <v>x</v>
      </c>
      <c r="AE111" s="213">
        <f>IF('Indicator Date hidden'!AF112="x","x",$AE$2-'Indicator Date hidden'!AF112)</f>
        <v>0</v>
      </c>
      <c r="AF111" s="213">
        <f>IF('Indicator Date hidden'!AG112="x","x",$AF$2-'Indicator Date hidden'!AG112)</f>
        <v>1</v>
      </c>
      <c r="AG111" s="213">
        <f>IF('Indicator Date hidden'!AH112="x","x",$AG$2-'Indicator Date hidden'!AH112)</f>
        <v>0</v>
      </c>
      <c r="AH111" s="213">
        <f>IF('Indicator Date hidden'!AI112="x","x",$AH$2-'Indicator Date hidden'!AI112)</f>
        <v>0</v>
      </c>
      <c r="AI111" s="213">
        <f>IF('Indicator Date hidden'!AJ112="x","x",$AI$2-'Indicator Date hidden'!AJ112)</f>
        <v>0</v>
      </c>
      <c r="AJ111" s="213" t="str">
        <f>IF('Indicator Date hidden'!AK112="x","x",$AJ$2-'Indicator Date hidden'!AK112)</f>
        <v>x</v>
      </c>
      <c r="AK111" s="213">
        <f>IF('Indicator Date hidden'!AL112="x","x",$AK$2-'Indicator Date hidden'!AL112)</f>
        <v>1</v>
      </c>
      <c r="AL111" s="213">
        <f>IF('Indicator Date hidden'!AM112="x","x",$AL$2-'Indicator Date hidden'!AM112)</f>
        <v>0</v>
      </c>
      <c r="AM111" s="213">
        <f>IF('Indicator Date hidden'!AN112="x","x",$AM$2-'Indicator Date hidden'!AN112)</f>
        <v>0</v>
      </c>
      <c r="AN111" s="213">
        <f>IF('Indicator Date hidden'!AO112="x","x",$AN$2-'Indicator Date hidden'!AO112)</f>
        <v>0</v>
      </c>
      <c r="AO111" s="213">
        <f>IF('Indicator Date hidden'!AP112="x","x",$AO$2-'Indicator Date hidden'!AP112)</f>
        <v>0</v>
      </c>
      <c r="AP111" s="213">
        <f>IF('Indicator Date hidden'!AQ112="x","x",$AP$2-'Indicator Date hidden'!AQ112)</f>
        <v>0</v>
      </c>
      <c r="AQ111" s="213">
        <f>IF('Indicator Date hidden'!AR112="x","x",$AQ$2-'Indicator Date hidden'!AR112)</f>
        <v>0</v>
      </c>
      <c r="AR111" s="213">
        <f>IF('Indicator Date hidden'!AS112="x","x",$AR$2-'Indicator Date hidden'!AS112)</f>
        <v>0</v>
      </c>
      <c r="AS111" s="213">
        <f>IF('Indicator Date hidden'!AT112="x","x",$AS$2-'Indicator Date hidden'!AT112)</f>
        <v>0</v>
      </c>
      <c r="AT111" s="213">
        <f>IF('Indicator Date hidden'!AU112="x","x",$AT$2-'Indicator Date hidden'!AU112)</f>
        <v>0</v>
      </c>
      <c r="AU111" s="213">
        <f>IF('Indicator Date hidden'!AV112="x","x",$AU$2-'Indicator Date hidden'!AV112)</f>
        <v>3</v>
      </c>
      <c r="AV111" s="213">
        <f>IF('Indicator Date hidden'!AW112="x","x",$AV$2-'Indicator Date hidden'!AW112)</f>
        <v>0</v>
      </c>
      <c r="AW111" s="213">
        <f>IF('Indicator Date hidden'!AX112="x","x",$AW$2-'Indicator Date hidden'!AX112)</f>
        <v>0</v>
      </c>
      <c r="AX111" s="213">
        <f>IF('Indicator Date hidden'!AY112="x","x",$AX$2-'Indicator Date hidden'!AY112)</f>
        <v>0</v>
      </c>
      <c r="AY111" s="213">
        <f>IF('Indicator Date hidden'!AZ112="x","x",$AY$2-'Indicator Date hidden'!AZ112)</f>
        <v>0</v>
      </c>
      <c r="AZ111" s="213">
        <f>IF('Indicator Date hidden'!BA112="x","x",$AZ$2-'Indicator Date hidden'!BA112)</f>
        <v>0</v>
      </c>
      <c r="BA111">
        <f t="shared" si="15"/>
        <v>5</v>
      </c>
      <c r="BB111" s="21">
        <f t="shared" si="16"/>
        <v>0.10869565217391304</v>
      </c>
      <c r="BC111">
        <f t="shared" si="17"/>
        <v>3</v>
      </c>
      <c r="BD111" s="21">
        <f t="shared" si="18"/>
        <v>0.47677635216220238</v>
      </c>
      <c r="BE111" s="283">
        <f t="shared" si="19"/>
        <v>0</v>
      </c>
    </row>
    <row r="112" spans="1:57" x14ac:dyDescent="0.25">
      <c r="A112" t="s">
        <v>7417</v>
      </c>
      <c r="B112" s="213">
        <f>IF('Indicator Date hidden'!C113="x","x",$B$2-'Indicator Date hidden'!C113)</f>
        <v>0</v>
      </c>
      <c r="C112" s="213">
        <f>IF('Indicator Date hidden'!D113="x","x",$C$2-'Indicator Date hidden'!D113)</f>
        <v>0</v>
      </c>
      <c r="D112" s="213">
        <f>IF('Indicator Date hidden'!E113="x","x",$D$2-'Indicator Date hidden'!E113)</f>
        <v>0</v>
      </c>
      <c r="E112" s="213">
        <f>IF('Indicator Date hidden'!F113="x","x",$E$2-'Indicator Date hidden'!F113)</f>
        <v>0</v>
      </c>
      <c r="F112" s="213">
        <f>IF('Indicator Date hidden'!G113="x","x",$F$2-'Indicator Date hidden'!G113)</f>
        <v>0</v>
      </c>
      <c r="G112" s="213">
        <f>IF('Indicator Date hidden'!H113="x","x",$G$2-'Indicator Date hidden'!H113)</f>
        <v>0</v>
      </c>
      <c r="H112" s="213">
        <f>IF('Indicator Date hidden'!I113="x","x",$H$2-'Indicator Date hidden'!I113)</f>
        <v>0</v>
      </c>
      <c r="I112" s="213">
        <f>IF('Indicator Date hidden'!J113="x","x",$I$2-'Indicator Date hidden'!J113)</f>
        <v>0</v>
      </c>
      <c r="J112" s="213">
        <f>IF('Indicator Date hidden'!K113="x","x",$J$2-'Indicator Date hidden'!K113)</f>
        <v>0</v>
      </c>
      <c r="K112" s="213">
        <f>IF('Indicator Date hidden'!L113="x","x",$K$2-'Indicator Date hidden'!L113)</f>
        <v>0</v>
      </c>
      <c r="L112" s="213">
        <f>IF('Indicator Date hidden'!M113="x","x",$L$2-'Indicator Date hidden'!M113)</f>
        <v>0</v>
      </c>
      <c r="M112" s="213">
        <f>IF('Indicator Date hidden'!N113="x","x",$M$2-'Indicator Date hidden'!N113)</f>
        <v>0</v>
      </c>
      <c r="N112" s="213">
        <f>IF('Indicator Date hidden'!O113="x","x",$N$2-'Indicator Date hidden'!O113)</f>
        <v>0</v>
      </c>
      <c r="O112" s="213">
        <f>IF('Indicator Date hidden'!P113="x","x",$O$2-'Indicator Date hidden'!P113)</f>
        <v>0</v>
      </c>
      <c r="P112" s="213">
        <f>IF('Indicator Date hidden'!Q113="x","x",$P$2-'Indicator Date hidden'!Q113)</f>
        <v>0</v>
      </c>
      <c r="Q112" s="213">
        <f>IF('Indicator Date hidden'!R113="x","x",$Q$2-'Indicator Date hidden'!R113)</f>
        <v>2</v>
      </c>
      <c r="R112" s="213">
        <f>IF('Indicator Date hidden'!S113="x","x",$R$2-'Indicator Date hidden'!S113)</f>
        <v>0</v>
      </c>
      <c r="S112" s="213">
        <f>IF('Indicator Date hidden'!T113="x","x",$S$2-'Indicator Date hidden'!T113)</f>
        <v>0</v>
      </c>
      <c r="T112" s="213">
        <f>IF('Indicator Date hidden'!U113="x","x",$T$2-'Indicator Date hidden'!U113)</f>
        <v>0</v>
      </c>
      <c r="U112" s="213">
        <f>IF('Indicator Date hidden'!V113="x","x",$U$2-'Indicator Date hidden'!V113)</f>
        <v>0</v>
      </c>
      <c r="V112" s="213">
        <f>IF('Indicator Date hidden'!W113="x","x",$V$2-'Indicator Date hidden'!W113)</f>
        <v>0</v>
      </c>
      <c r="W112" s="213">
        <f>IF('Indicator Date hidden'!X113="x","x",$W$2-'Indicator Date hidden'!X113)</f>
        <v>2</v>
      </c>
      <c r="X112" s="213">
        <f>IF('Indicator Date hidden'!Y113="x","x",$X$2-'Indicator Date hidden'!Y113)</f>
        <v>3</v>
      </c>
      <c r="Y112" s="213">
        <f>IF('Indicator Date hidden'!Z113="x","x",$Y$2-'Indicator Date hidden'!Z113)</f>
        <v>0</v>
      </c>
      <c r="Z112" s="213">
        <f>IF('Indicator Date hidden'!AA113="x","x",$Z$2-'Indicator Date hidden'!AA113)</f>
        <v>0</v>
      </c>
      <c r="AA112" s="213">
        <f>IF('Indicator Date hidden'!AB113="x","x",$AA$2-'Indicator Date hidden'!AB113)</f>
        <v>0</v>
      </c>
      <c r="AB112" s="213">
        <f>IF('Indicator Date hidden'!AC113="x","x",$AB$2-'Indicator Date hidden'!AC113)</f>
        <v>0</v>
      </c>
      <c r="AC112" s="213">
        <f>IF('Indicator Date hidden'!AD113="x","x",$AC$2-'Indicator Date hidden'!AD113)</f>
        <v>0</v>
      </c>
      <c r="AD112" s="213">
        <f>IF('Indicator Date hidden'!AE113="x","x",$AD$2-'Indicator Date hidden'!AE113)</f>
        <v>0</v>
      </c>
      <c r="AE112" s="213">
        <f>IF('Indicator Date hidden'!AF113="x","x",$AE$2-'Indicator Date hidden'!AF113)</f>
        <v>0</v>
      </c>
      <c r="AF112" s="213">
        <f>IF('Indicator Date hidden'!AG113="x","x",$AF$2-'Indicator Date hidden'!AG113)</f>
        <v>1</v>
      </c>
      <c r="AG112" s="213">
        <f>IF('Indicator Date hidden'!AH113="x","x",$AG$2-'Indicator Date hidden'!AH113)</f>
        <v>0</v>
      </c>
      <c r="AH112" s="213">
        <f>IF('Indicator Date hidden'!AI113="x","x",$AH$2-'Indicator Date hidden'!AI113)</f>
        <v>0</v>
      </c>
      <c r="AI112" s="213">
        <f>IF('Indicator Date hidden'!AJ113="x","x",$AI$2-'Indicator Date hidden'!AJ113)</f>
        <v>0</v>
      </c>
      <c r="AJ112" s="213">
        <f>IF('Indicator Date hidden'!AK113="x","x",$AJ$2-'Indicator Date hidden'!AK113)</f>
        <v>1</v>
      </c>
      <c r="AK112" s="213">
        <f>IF('Indicator Date hidden'!AL113="x","x",$AK$2-'Indicator Date hidden'!AL113)</f>
        <v>1</v>
      </c>
      <c r="AL112" s="213">
        <f>IF('Indicator Date hidden'!AM113="x","x",$AL$2-'Indicator Date hidden'!AM113)</f>
        <v>0</v>
      </c>
      <c r="AM112" s="213">
        <f>IF('Indicator Date hidden'!AN113="x","x",$AM$2-'Indicator Date hidden'!AN113)</f>
        <v>0</v>
      </c>
      <c r="AN112" s="213">
        <f>IF('Indicator Date hidden'!AO113="x","x",$AN$2-'Indicator Date hidden'!AO113)</f>
        <v>0</v>
      </c>
      <c r="AO112" s="213">
        <f>IF('Indicator Date hidden'!AP113="x","x",$AO$2-'Indicator Date hidden'!AP113)</f>
        <v>0</v>
      </c>
      <c r="AP112" s="213">
        <f>IF('Indicator Date hidden'!AQ113="x","x",$AP$2-'Indicator Date hidden'!AQ113)</f>
        <v>0</v>
      </c>
      <c r="AQ112" s="213">
        <f>IF('Indicator Date hidden'!AR113="x","x",$AQ$2-'Indicator Date hidden'!AR113)</f>
        <v>0</v>
      </c>
      <c r="AR112" s="213">
        <f>IF('Indicator Date hidden'!AS113="x","x",$AR$2-'Indicator Date hidden'!AS113)</f>
        <v>0</v>
      </c>
      <c r="AS112" s="213">
        <f>IF('Indicator Date hidden'!AT113="x","x",$AS$2-'Indicator Date hidden'!AT113)</f>
        <v>0</v>
      </c>
      <c r="AT112" s="213">
        <f>IF('Indicator Date hidden'!AU113="x","x",$AT$2-'Indicator Date hidden'!AU113)</f>
        <v>0</v>
      </c>
      <c r="AU112" s="213">
        <f>IF('Indicator Date hidden'!AV113="x","x",$AU$2-'Indicator Date hidden'!AV113)</f>
        <v>1</v>
      </c>
      <c r="AV112" s="213">
        <f>IF('Indicator Date hidden'!AW113="x","x",$AV$2-'Indicator Date hidden'!AW113)</f>
        <v>0</v>
      </c>
      <c r="AW112" s="213">
        <f>IF('Indicator Date hidden'!AX113="x","x",$AW$2-'Indicator Date hidden'!AX113)</f>
        <v>0</v>
      </c>
      <c r="AX112" s="213">
        <f>IF('Indicator Date hidden'!AY113="x","x",$AX$2-'Indicator Date hidden'!AY113)</f>
        <v>0</v>
      </c>
      <c r="AY112" s="213">
        <f>IF('Indicator Date hidden'!AZ113="x","x",$AY$2-'Indicator Date hidden'!AZ113)</f>
        <v>0</v>
      </c>
      <c r="AZ112" s="213">
        <f>IF('Indicator Date hidden'!BA113="x","x",$AZ$2-'Indicator Date hidden'!BA113)</f>
        <v>0</v>
      </c>
      <c r="BA112">
        <f t="shared" si="15"/>
        <v>11</v>
      </c>
      <c r="BB112" s="21">
        <f t="shared" si="16"/>
        <v>0.21568627450980393</v>
      </c>
      <c r="BC112">
        <f t="shared" si="17"/>
        <v>7</v>
      </c>
      <c r="BD112" s="21">
        <f t="shared" si="18"/>
        <v>0.60435431401656636</v>
      </c>
      <c r="BE112" s="283">
        <f t="shared" si="19"/>
        <v>0</v>
      </c>
    </row>
    <row r="113" spans="1:57" x14ac:dyDescent="0.25">
      <c r="A113" t="s">
        <v>7332</v>
      </c>
      <c r="B113" s="213">
        <f>IF('Indicator Date hidden'!C114="x","x",$B$2-'Indicator Date hidden'!C114)</f>
        <v>0</v>
      </c>
      <c r="C113" s="213">
        <f>IF('Indicator Date hidden'!D114="x","x",$C$2-'Indicator Date hidden'!D114)</f>
        <v>0</v>
      </c>
      <c r="D113" s="213">
        <f>IF('Indicator Date hidden'!E114="x","x",$D$2-'Indicator Date hidden'!E114)</f>
        <v>0</v>
      </c>
      <c r="E113" s="213">
        <f>IF('Indicator Date hidden'!F114="x","x",$E$2-'Indicator Date hidden'!F114)</f>
        <v>0</v>
      </c>
      <c r="F113" s="213">
        <f>IF('Indicator Date hidden'!G114="x","x",$F$2-'Indicator Date hidden'!G114)</f>
        <v>0</v>
      </c>
      <c r="G113" s="213">
        <f>IF('Indicator Date hidden'!H114="x","x",$G$2-'Indicator Date hidden'!H114)</f>
        <v>0</v>
      </c>
      <c r="H113" s="213">
        <f>IF('Indicator Date hidden'!I114="x","x",$H$2-'Indicator Date hidden'!I114)</f>
        <v>0</v>
      </c>
      <c r="I113" s="213">
        <f>IF('Indicator Date hidden'!J114="x","x",$I$2-'Indicator Date hidden'!J114)</f>
        <v>0</v>
      </c>
      <c r="J113" s="213">
        <f>IF('Indicator Date hidden'!K114="x","x",$J$2-'Indicator Date hidden'!K114)</f>
        <v>0</v>
      </c>
      <c r="K113" s="213">
        <f>IF('Indicator Date hidden'!L114="x","x",$K$2-'Indicator Date hidden'!L114)</f>
        <v>0</v>
      </c>
      <c r="L113" s="213">
        <f>IF('Indicator Date hidden'!M114="x","x",$L$2-'Indicator Date hidden'!M114)</f>
        <v>0</v>
      </c>
      <c r="M113" s="213">
        <f>IF('Indicator Date hidden'!N114="x","x",$M$2-'Indicator Date hidden'!N114)</f>
        <v>0</v>
      </c>
      <c r="N113" s="213">
        <f>IF('Indicator Date hidden'!O114="x","x",$N$2-'Indicator Date hidden'!O114)</f>
        <v>0</v>
      </c>
      <c r="O113" s="213">
        <f>IF('Indicator Date hidden'!P114="x","x",$O$2-'Indicator Date hidden'!P114)</f>
        <v>0</v>
      </c>
      <c r="P113" s="213">
        <f>IF('Indicator Date hidden'!Q114="x","x",$P$2-'Indicator Date hidden'!Q114)</f>
        <v>0</v>
      </c>
      <c r="Q113" s="213" t="str">
        <f>IF('Indicator Date hidden'!R114="x","x",$Q$2-'Indicator Date hidden'!R114)</f>
        <v>x</v>
      </c>
      <c r="R113" s="213">
        <f>IF('Indicator Date hidden'!S114="x","x",$R$2-'Indicator Date hidden'!S114)</f>
        <v>0</v>
      </c>
      <c r="S113" s="213">
        <f>IF('Indicator Date hidden'!T114="x","x",$S$2-'Indicator Date hidden'!T114)</f>
        <v>0</v>
      </c>
      <c r="T113" s="213">
        <f>IF('Indicator Date hidden'!U114="x","x",$T$2-'Indicator Date hidden'!U114)</f>
        <v>0</v>
      </c>
      <c r="U113" s="213">
        <f>IF('Indicator Date hidden'!V114="x","x",$U$2-'Indicator Date hidden'!V114)</f>
        <v>0</v>
      </c>
      <c r="V113" s="213">
        <f>IF('Indicator Date hidden'!W114="x","x",$V$2-'Indicator Date hidden'!W114)</f>
        <v>0</v>
      </c>
      <c r="W113" s="213">
        <f>IF('Indicator Date hidden'!X114="x","x",$W$2-'Indicator Date hidden'!X114)</f>
        <v>9</v>
      </c>
      <c r="X113" s="213">
        <f>IF('Indicator Date hidden'!Y114="x","x",$X$2-'Indicator Date hidden'!Y114)</f>
        <v>4</v>
      </c>
      <c r="Y113" s="213">
        <f>IF('Indicator Date hidden'!Z114="x","x",$Y$2-'Indicator Date hidden'!Z114)</f>
        <v>0</v>
      </c>
      <c r="Z113" s="213">
        <f>IF('Indicator Date hidden'!AA114="x","x",$Z$2-'Indicator Date hidden'!AA114)</f>
        <v>0</v>
      </c>
      <c r="AA113" s="213" t="str">
        <f>IF('Indicator Date hidden'!AB114="x","x",$AA$2-'Indicator Date hidden'!AB114)</f>
        <v>x</v>
      </c>
      <c r="AB113" s="213">
        <f>IF('Indicator Date hidden'!AC114="x","x",$AB$2-'Indicator Date hidden'!AC114)</f>
        <v>0</v>
      </c>
      <c r="AC113" s="213">
        <f>IF('Indicator Date hidden'!AD114="x","x",$AC$2-'Indicator Date hidden'!AD114)</f>
        <v>0</v>
      </c>
      <c r="AD113" s="213" t="str">
        <f>IF('Indicator Date hidden'!AE114="x","x",$AD$2-'Indicator Date hidden'!AE114)</f>
        <v>x</v>
      </c>
      <c r="AE113" s="213" t="str">
        <f>IF('Indicator Date hidden'!AF114="x","x",$AE$2-'Indicator Date hidden'!AF114)</f>
        <v>x</v>
      </c>
      <c r="AF113" s="213" t="str">
        <f>IF('Indicator Date hidden'!AG114="x","x",$AF$2-'Indicator Date hidden'!AG114)</f>
        <v>x</v>
      </c>
      <c r="AG113" s="213">
        <f>IF('Indicator Date hidden'!AH114="x","x",$AG$2-'Indicator Date hidden'!AH114)</f>
        <v>0</v>
      </c>
      <c r="AH113" s="213">
        <f>IF('Indicator Date hidden'!AI114="x","x",$AH$2-'Indicator Date hidden'!AI114)</f>
        <v>0</v>
      </c>
      <c r="AI113" s="213">
        <f>IF('Indicator Date hidden'!AJ114="x","x",$AI$2-'Indicator Date hidden'!AJ114)</f>
        <v>0</v>
      </c>
      <c r="AJ113" s="213" t="str">
        <f>IF('Indicator Date hidden'!AK114="x","x",$AJ$2-'Indicator Date hidden'!AK114)</f>
        <v>x</v>
      </c>
      <c r="AK113" s="213">
        <f>IF('Indicator Date hidden'!AL114="x","x",$AK$2-'Indicator Date hidden'!AL114)</f>
        <v>1</v>
      </c>
      <c r="AL113" s="213">
        <f>IF('Indicator Date hidden'!AM114="x","x",$AL$2-'Indicator Date hidden'!AM114)</f>
        <v>0</v>
      </c>
      <c r="AM113" s="213">
        <f>IF('Indicator Date hidden'!AN114="x","x",$AM$2-'Indicator Date hidden'!AN114)</f>
        <v>0</v>
      </c>
      <c r="AN113" s="213">
        <f>IF('Indicator Date hidden'!AO114="x","x",$AN$2-'Indicator Date hidden'!AO114)</f>
        <v>0</v>
      </c>
      <c r="AO113" s="213" t="str">
        <f>IF('Indicator Date hidden'!AP114="x","x",$AO$2-'Indicator Date hidden'!AP114)</f>
        <v>x</v>
      </c>
      <c r="AP113" s="213" t="str">
        <f>IF('Indicator Date hidden'!AQ114="x","x",$AP$2-'Indicator Date hidden'!AQ114)</f>
        <v>x</v>
      </c>
      <c r="AQ113" s="213">
        <f>IF('Indicator Date hidden'!AR114="x","x",$AQ$2-'Indicator Date hidden'!AR114)</f>
        <v>4</v>
      </c>
      <c r="AR113" s="213">
        <f>IF('Indicator Date hidden'!AS114="x","x",$AR$2-'Indicator Date hidden'!AS114)</f>
        <v>0</v>
      </c>
      <c r="AS113" s="213" t="str">
        <f>IF('Indicator Date hidden'!AT114="x","x",$AS$2-'Indicator Date hidden'!AT114)</f>
        <v>x</v>
      </c>
      <c r="AT113" s="213">
        <f>IF('Indicator Date hidden'!AU114="x","x",$AT$2-'Indicator Date hidden'!AU114)</f>
        <v>0</v>
      </c>
      <c r="AU113" s="213" t="str">
        <f>IF('Indicator Date hidden'!AV114="x","x",$AU$2-'Indicator Date hidden'!AV114)</f>
        <v>x</v>
      </c>
      <c r="AV113" s="213">
        <f>IF('Indicator Date hidden'!AW114="x","x",$AV$2-'Indicator Date hidden'!AW114)</f>
        <v>0</v>
      </c>
      <c r="AW113" s="213">
        <f>IF('Indicator Date hidden'!AX114="x","x",$AW$2-'Indicator Date hidden'!AX114)</f>
        <v>0</v>
      </c>
      <c r="AX113" s="213">
        <f>IF('Indicator Date hidden'!AY114="x","x",$AX$2-'Indicator Date hidden'!AY114)</f>
        <v>0</v>
      </c>
      <c r="AY113" s="213">
        <f>IF('Indicator Date hidden'!AZ114="x","x",$AY$2-'Indicator Date hidden'!AZ114)</f>
        <v>0</v>
      </c>
      <c r="AZ113" s="213">
        <f>IF('Indicator Date hidden'!BA114="x","x",$AZ$2-'Indicator Date hidden'!BA114)</f>
        <v>0</v>
      </c>
      <c r="BA113">
        <f t="shared" si="15"/>
        <v>18</v>
      </c>
      <c r="BB113" s="21">
        <f t="shared" si="16"/>
        <v>0.43902439024390244</v>
      </c>
      <c r="BC113">
        <f t="shared" si="17"/>
        <v>4</v>
      </c>
      <c r="BD113" s="21">
        <f t="shared" si="18"/>
        <v>1.6086470680820633</v>
      </c>
      <c r="BE113" s="283">
        <f t="shared" si="19"/>
        <v>0</v>
      </c>
    </row>
    <row r="114" spans="1:57" x14ac:dyDescent="0.25">
      <c r="A114" t="s">
        <v>7413</v>
      </c>
      <c r="B114" s="213">
        <f>IF('Indicator Date hidden'!C115="x","x",$B$2-'Indicator Date hidden'!C115)</f>
        <v>0</v>
      </c>
      <c r="C114" s="213">
        <f>IF('Indicator Date hidden'!D115="x","x",$C$2-'Indicator Date hidden'!D115)</f>
        <v>0</v>
      </c>
      <c r="D114" s="213">
        <f>IF('Indicator Date hidden'!E115="x","x",$D$2-'Indicator Date hidden'!E115)</f>
        <v>0</v>
      </c>
      <c r="E114" s="213">
        <f>IF('Indicator Date hidden'!F115="x","x",$E$2-'Indicator Date hidden'!F115)</f>
        <v>0</v>
      </c>
      <c r="F114" s="213">
        <f>IF('Indicator Date hidden'!G115="x","x",$F$2-'Indicator Date hidden'!G115)</f>
        <v>0</v>
      </c>
      <c r="G114" s="213">
        <f>IF('Indicator Date hidden'!H115="x","x",$G$2-'Indicator Date hidden'!H115)</f>
        <v>0</v>
      </c>
      <c r="H114" s="213">
        <f>IF('Indicator Date hidden'!I115="x","x",$H$2-'Indicator Date hidden'!I115)</f>
        <v>0</v>
      </c>
      <c r="I114" s="213">
        <f>IF('Indicator Date hidden'!J115="x","x",$I$2-'Indicator Date hidden'!J115)</f>
        <v>0</v>
      </c>
      <c r="J114" s="213">
        <f>IF('Indicator Date hidden'!K115="x","x",$J$2-'Indicator Date hidden'!K115)</f>
        <v>0</v>
      </c>
      <c r="K114" s="213">
        <f>IF('Indicator Date hidden'!L115="x","x",$K$2-'Indicator Date hidden'!L115)</f>
        <v>0</v>
      </c>
      <c r="L114" s="213">
        <f>IF('Indicator Date hidden'!M115="x","x",$L$2-'Indicator Date hidden'!M115)</f>
        <v>0</v>
      </c>
      <c r="M114" s="213">
        <f>IF('Indicator Date hidden'!N115="x","x",$M$2-'Indicator Date hidden'!N115)</f>
        <v>0</v>
      </c>
      <c r="N114" s="213">
        <f>IF('Indicator Date hidden'!O115="x","x",$N$2-'Indicator Date hidden'!O115)</f>
        <v>0</v>
      </c>
      <c r="O114" s="213">
        <f>IF('Indicator Date hidden'!P115="x","x",$O$2-'Indicator Date hidden'!P115)</f>
        <v>0</v>
      </c>
      <c r="P114" s="213">
        <f>IF('Indicator Date hidden'!Q115="x","x",$P$2-'Indicator Date hidden'!Q115)</f>
        <v>0</v>
      </c>
      <c r="Q114" s="213">
        <f>IF('Indicator Date hidden'!R115="x","x",$Q$2-'Indicator Date hidden'!R115)</f>
        <v>2</v>
      </c>
      <c r="R114" s="213">
        <f>IF('Indicator Date hidden'!S115="x","x",$R$2-'Indicator Date hidden'!S115)</f>
        <v>0</v>
      </c>
      <c r="S114" s="213">
        <f>IF('Indicator Date hidden'!T115="x","x",$S$2-'Indicator Date hidden'!T115)</f>
        <v>0</v>
      </c>
      <c r="T114" s="213">
        <f>IF('Indicator Date hidden'!U115="x","x",$T$2-'Indicator Date hidden'!U115)</f>
        <v>0</v>
      </c>
      <c r="U114" s="213">
        <f>IF('Indicator Date hidden'!V115="x","x",$U$2-'Indicator Date hidden'!V115)</f>
        <v>0</v>
      </c>
      <c r="V114" s="213">
        <f>IF('Indicator Date hidden'!W115="x","x",$V$2-'Indicator Date hidden'!W115)</f>
        <v>0</v>
      </c>
      <c r="W114" s="213">
        <f>IF('Indicator Date hidden'!X115="x","x",$W$2-'Indicator Date hidden'!X115)</f>
        <v>2</v>
      </c>
      <c r="X114" s="213">
        <f>IF('Indicator Date hidden'!Y115="x","x",$X$2-'Indicator Date hidden'!Y115)</f>
        <v>1</v>
      </c>
      <c r="Y114" s="213">
        <f>IF('Indicator Date hidden'!Z115="x","x",$Y$2-'Indicator Date hidden'!Z115)</f>
        <v>0</v>
      </c>
      <c r="Z114" s="213">
        <f>IF('Indicator Date hidden'!AA115="x","x",$Z$2-'Indicator Date hidden'!AA115)</f>
        <v>0</v>
      </c>
      <c r="AA114" s="213">
        <f>IF('Indicator Date hidden'!AB115="x","x",$AA$2-'Indicator Date hidden'!AB115)</f>
        <v>0</v>
      </c>
      <c r="AB114" s="213">
        <f>IF('Indicator Date hidden'!AC115="x","x",$AB$2-'Indicator Date hidden'!AC115)</f>
        <v>0</v>
      </c>
      <c r="AC114" s="213">
        <f>IF('Indicator Date hidden'!AD115="x","x",$AC$2-'Indicator Date hidden'!AD115)</f>
        <v>0</v>
      </c>
      <c r="AD114" s="213" t="str">
        <f>IF('Indicator Date hidden'!AE115="x","x",$AD$2-'Indicator Date hidden'!AE115)</f>
        <v>x</v>
      </c>
      <c r="AE114" s="213">
        <f>IF('Indicator Date hidden'!AF115="x","x",$AE$2-'Indicator Date hidden'!AF115)</f>
        <v>0</v>
      </c>
      <c r="AF114" s="213">
        <f>IF('Indicator Date hidden'!AG115="x","x",$AF$2-'Indicator Date hidden'!AG115)</f>
        <v>0</v>
      </c>
      <c r="AG114" s="213">
        <f>IF('Indicator Date hidden'!AH115="x","x",$AG$2-'Indicator Date hidden'!AH115)</f>
        <v>0</v>
      </c>
      <c r="AH114" s="213">
        <f>IF('Indicator Date hidden'!AI115="x","x",$AH$2-'Indicator Date hidden'!AI115)</f>
        <v>0</v>
      </c>
      <c r="AI114" s="213">
        <f>IF('Indicator Date hidden'!AJ115="x","x",$AI$2-'Indicator Date hidden'!AJ115)</f>
        <v>0</v>
      </c>
      <c r="AJ114" s="213" t="str">
        <f>IF('Indicator Date hidden'!AK115="x","x",$AJ$2-'Indicator Date hidden'!AK115)</f>
        <v>x</v>
      </c>
      <c r="AK114" s="213">
        <f>IF('Indicator Date hidden'!AL115="x","x",$AK$2-'Indicator Date hidden'!AL115)</f>
        <v>1</v>
      </c>
      <c r="AL114" s="213">
        <f>IF('Indicator Date hidden'!AM115="x","x",$AL$2-'Indicator Date hidden'!AM115)</f>
        <v>0</v>
      </c>
      <c r="AM114" s="213">
        <f>IF('Indicator Date hidden'!AN115="x","x",$AM$2-'Indicator Date hidden'!AN115)</f>
        <v>0</v>
      </c>
      <c r="AN114" s="213">
        <f>IF('Indicator Date hidden'!AO115="x","x",$AN$2-'Indicator Date hidden'!AO115)</f>
        <v>0</v>
      </c>
      <c r="AO114" s="213">
        <f>IF('Indicator Date hidden'!AP115="x","x",$AO$2-'Indicator Date hidden'!AP115)</f>
        <v>1</v>
      </c>
      <c r="AP114" s="213">
        <f>IF('Indicator Date hidden'!AQ115="x","x",$AP$2-'Indicator Date hidden'!AQ115)</f>
        <v>1</v>
      </c>
      <c r="AQ114" s="213">
        <f>IF('Indicator Date hidden'!AR115="x","x",$AQ$2-'Indicator Date hidden'!AR115)</f>
        <v>6</v>
      </c>
      <c r="AR114" s="213">
        <f>IF('Indicator Date hidden'!AS115="x","x",$AR$2-'Indicator Date hidden'!AS115)</f>
        <v>0</v>
      </c>
      <c r="AS114" s="213">
        <f>IF('Indicator Date hidden'!AT115="x","x",$AS$2-'Indicator Date hidden'!AT115)</f>
        <v>0</v>
      </c>
      <c r="AT114" s="213">
        <f>IF('Indicator Date hidden'!AU115="x","x",$AT$2-'Indicator Date hidden'!AU115)</f>
        <v>0</v>
      </c>
      <c r="AU114" s="213">
        <f>IF('Indicator Date hidden'!AV115="x","x",$AU$2-'Indicator Date hidden'!AV115)</f>
        <v>1</v>
      </c>
      <c r="AV114" s="213">
        <f>IF('Indicator Date hidden'!AW115="x","x",$AV$2-'Indicator Date hidden'!AW115)</f>
        <v>0</v>
      </c>
      <c r="AW114" s="213">
        <f>IF('Indicator Date hidden'!AX115="x","x",$AW$2-'Indicator Date hidden'!AX115)</f>
        <v>0</v>
      </c>
      <c r="AX114" s="213">
        <f>IF('Indicator Date hidden'!AY115="x","x",$AX$2-'Indicator Date hidden'!AY115)</f>
        <v>0</v>
      </c>
      <c r="AY114" s="213">
        <f>IF('Indicator Date hidden'!AZ115="x","x",$AY$2-'Indicator Date hidden'!AZ115)</f>
        <v>0</v>
      </c>
      <c r="AZ114" s="213">
        <f>IF('Indicator Date hidden'!BA115="x","x",$AZ$2-'Indicator Date hidden'!BA115)</f>
        <v>0</v>
      </c>
      <c r="BA114">
        <f t="shared" si="15"/>
        <v>15</v>
      </c>
      <c r="BB114" s="21">
        <f t="shared" si="16"/>
        <v>0.30612244897959184</v>
      </c>
      <c r="BC114">
        <f t="shared" si="17"/>
        <v>8</v>
      </c>
      <c r="BD114" s="21">
        <f t="shared" si="18"/>
        <v>0.95199214609719185</v>
      </c>
      <c r="BE114" s="283">
        <f t="shared" si="19"/>
        <v>0</v>
      </c>
    </row>
    <row r="115" spans="1:57" x14ac:dyDescent="0.25">
      <c r="A115" t="s">
        <v>7429</v>
      </c>
      <c r="B115" s="213">
        <f>IF('Indicator Date hidden'!C116="x","x",$B$2-'Indicator Date hidden'!C116)</f>
        <v>0</v>
      </c>
      <c r="C115" s="213">
        <f>IF('Indicator Date hidden'!D116="x","x",$C$2-'Indicator Date hidden'!D116)</f>
        <v>0</v>
      </c>
      <c r="D115" s="213">
        <f>IF('Indicator Date hidden'!E116="x","x",$D$2-'Indicator Date hidden'!E116)</f>
        <v>0</v>
      </c>
      <c r="E115" s="213">
        <f>IF('Indicator Date hidden'!F116="x","x",$E$2-'Indicator Date hidden'!F116)</f>
        <v>0</v>
      </c>
      <c r="F115" s="213">
        <f>IF('Indicator Date hidden'!G116="x","x",$F$2-'Indicator Date hidden'!G116)</f>
        <v>0</v>
      </c>
      <c r="G115" s="213">
        <f>IF('Indicator Date hidden'!H116="x","x",$G$2-'Indicator Date hidden'!H116)</f>
        <v>0</v>
      </c>
      <c r="H115" s="213">
        <f>IF('Indicator Date hidden'!I116="x","x",$H$2-'Indicator Date hidden'!I116)</f>
        <v>0</v>
      </c>
      <c r="I115" s="213">
        <f>IF('Indicator Date hidden'!J116="x","x",$I$2-'Indicator Date hidden'!J116)</f>
        <v>0</v>
      </c>
      <c r="J115" s="213">
        <f>IF('Indicator Date hidden'!K116="x","x",$J$2-'Indicator Date hidden'!K116)</f>
        <v>0</v>
      </c>
      <c r="K115" s="213">
        <f>IF('Indicator Date hidden'!L116="x","x",$K$2-'Indicator Date hidden'!L116)</f>
        <v>0</v>
      </c>
      <c r="L115" s="213">
        <f>IF('Indicator Date hidden'!M116="x","x",$L$2-'Indicator Date hidden'!M116)</f>
        <v>0</v>
      </c>
      <c r="M115" s="213">
        <f>IF('Indicator Date hidden'!N116="x","x",$M$2-'Indicator Date hidden'!N116)</f>
        <v>0</v>
      </c>
      <c r="N115" s="213">
        <f>IF('Indicator Date hidden'!O116="x","x",$N$2-'Indicator Date hidden'!O116)</f>
        <v>0</v>
      </c>
      <c r="O115" s="213">
        <f>IF('Indicator Date hidden'!P116="x","x",$O$2-'Indicator Date hidden'!P116)</f>
        <v>0</v>
      </c>
      <c r="P115" s="213">
        <f>IF('Indicator Date hidden'!Q116="x","x",$P$2-'Indicator Date hidden'!Q116)</f>
        <v>0</v>
      </c>
      <c r="Q115" s="213">
        <f>IF('Indicator Date hidden'!R116="x","x",$Q$2-'Indicator Date hidden'!R116)</f>
        <v>4</v>
      </c>
      <c r="R115" s="213">
        <f>IF('Indicator Date hidden'!S116="x","x",$R$2-'Indicator Date hidden'!S116)</f>
        <v>0</v>
      </c>
      <c r="S115" s="213">
        <f>IF('Indicator Date hidden'!T116="x","x",$S$2-'Indicator Date hidden'!T116)</f>
        <v>0</v>
      </c>
      <c r="T115" s="213">
        <f>IF('Indicator Date hidden'!U116="x","x",$T$2-'Indicator Date hidden'!U116)</f>
        <v>0</v>
      </c>
      <c r="U115" s="213">
        <f>IF('Indicator Date hidden'!V116="x","x",$U$2-'Indicator Date hidden'!V116)</f>
        <v>0</v>
      </c>
      <c r="V115" s="213">
        <f>IF('Indicator Date hidden'!W116="x","x",$V$2-'Indicator Date hidden'!W116)</f>
        <v>0</v>
      </c>
      <c r="W115" s="213">
        <f>IF('Indicator Date hidden'!X116="x","x",$W$2-'Indicator Date hidden'!X116)</f>
        <v>1</v>
      </c>
      <c r="X115" s="213">
        <f>IF('Indicator Date hidden'!Y116="x","x",$X$2-'Indicator Date hidden'!Y116)</f>
        <v>3</v>
      </c>
      <c r="Y115" s="213">
        <f>IF('Indicator Date hidden'!Z116="x","x",$Y$2-'Indicator Date hidden'!Z116)</f>
        <v>0</v>
      </c>
      <c r="Z115" s="213">
        <f>IF('Indicator Date hidden'!AA116="x","x",$Z$2-'Indicator Date hidden'!AA116)</f>
        <v>0</v>
      </c>
      <c r="AA115" s="213">
        <f>IF('Indicator Date hidden'!AB116="x","x",$AA$2-'Indicator Date hidden'!AB116)</f>
        <v>1</v>
      </c>
      <c r="AB115" s="213">
        <f>IF('Indicator Date hidden'!AC116="x","x",$AB$2-'Indicator Date hidden'!AC116)</f>
        <v>0</v>
      </c>
      <c r="AC115" s="213">
        <f>IF('Indicator Date hidden'!AD116="x","x",$AC$2-'Indicator Date hidden'!AD116)</f>
        <v>0</v>
      </c>
      <c r="AD115" s="213" t="str">
        <f>IF('Indicator Date hidden'!AE116="x","x",$AD$2-'Indicator Date hidden'!AE116)</f>
        <v>x</v>
      </c>
      <c r="AE115" s="213">
        <f>IF('Indicator Date hidden'!AF116="x","x",$AE$2-'Indicator Date hidden'!AF116)</f>
        <v>0</v>
      </c>
      <c r="AF115" s="213">
        <f>IF('Indicator Date hidden'!AG116="x","x",$AF$2-'Indicator Date hidden'!AG116)</f>
        <v>1</v>
      </c>
      <c r="AG115" s="213">
        <f>IF('Indicator Date hidden'!AH116="x","x",$AG$2-'Indicator Date hidden'!AH116)</f>
        <v>0</v>
      </c>
      <c r="AH115" s="213">
        <f>IF('Indicator Date hidden'!AI116="x","x",$AH$2-'Indicator Date hidden'!AI116)</f>
        <v>0</v>
      </c>
      <c r="AI115" s="213">
        <f>IF('Indicator Date hidden'!AJ116="x","x",$AI$2-'Indicator Date hidden'!AJ116)</f>
        <v>0</v>
      </c>
      <c r="AJ115" s="213" t="str">
        <f>IF('Indicator Date hidden'!AK116="x","x",$AJ$2-'Indicator Date hidden'!AK116)</f>
        <v>x</v>
      </c>
      <c r="AK115" s="213">
        <f>IF('Indicator Date hidden'!AL116="x","x",$AK$2-'Indicator Date hidden'!AL116)</f>
        <v>1</v>
      </c>
      <c r="AL115" s="213">
        <f>IF('Indicator Date hidden'!AM116="x","x",$AL$2-'Indicator Date hidden'!AM116)</f>
        <v>0</v>
      </c>
      <c r="AM115" s="213">
        <f>IF('Indicator Date hidden'!AN116="x","x",$AM$2-'Indicator Date hidden'!AN116)</f>
        <v>0</v>
      </c>
      <c r="AN115" s="213">
        <f>IF('Indicator Date hidden'!AO116="x","x",$AN$2-'Indicator Date hidden'!AO116)</f>
        <v>0</v>
      </c>
      <c r="AO115" s="213" t="str">
        <f>IF('Indicator Date hidden'!AP116="x","x",$AO$2-'Indicator Date hidden'!AP116)</f>
        <v>x</v>
      </c>
      <c r="AP115" s="213">
        <f>IF('Indicator Date hidden'!AQ116="x","x",$AP$2-'Indicator Date hidden'!AQ116)</f>
        <v>2</v>
      </c>
      <c r="AQ115" s="213">
        <f>IF('Indicator Date hidden'!AR116="x","x",$AQ$2-'Indicator Date hidden'!AR116)</f>
        <v>0</v>
      </c>
      <c r="AR115" s="213">
        <f>IF('Indicator Date hidden'!AS116="x","x",$AR$2-'Indicator Date hidden'!AS116)</f>
        <v>0</v>
      </c>
      <c r="AS115" s="213">
        <f>IF('Indicator Date hidden'!AT116="x","x",$AS$2-'Indicator Date hidden'!AT116)</f>
        <v>0</v>
      </c>
      <c r="AT115" s="213">
        <f>IF('Indicator Date hidden'!AU116="x","x",$AT$2-'Indicator Date hidden'!AU116)</f>
        <v>0</v>
      </c>
      <c r="AU115" s="213">
        <f>IF('Indicator Date hidden'!AV116="x","x",$AU$2-'Indicator Date hidden'!AV116)</f>
        <v>4</v>
      </c>
      <c r="AV115" s="213">
        <f>IF('Indicator Date hidden'!AW116="x","x",$AV$2-'Indicator Date hidden'!AW116)</f>
        <v>0</v>
      </c>
      <c r="AW115" s="213">
        <f>IF('Indicator Date hidden'!AX116="x","x",$AW$2-'Indicator Date hidden'!AX116)</f>
        <v>0</v>
      </c>
      <c r="AX115" s="213">
        <f>IF('Indicator Date hidden'!AY116="x","x",$AX$2-'Indicator Date hidden'!AY116)</f>
        <v>0</v>
      </c>
      <c r="AY115" s="213">
        <f>IF('Indicator Date hidden'!AZ116="x","x",$AY$2-'Indicator Date hidden'!AZ116)</f>
        <v>0</v>
      </c>
      <c r="AZ115" s="213">
        <f>IF('Indicator Date hidden'!BA116="x","x",$AZ$2-'Indicator Date hidden'!BA116)</f>
        <v>0</v>
      </c>
      <c r="BA115">
        <f t="shared" si="15"/>
        <v>17</v>
      </c>
      <c r="BB115" s="21">
        <f t="shared" si="16"/>
        <v>0.35416666666666669</v>
      </c>
      <c r="BC115">
        <f t="shared" si="17"/>
        <v>8</v>
      </c>
      <c r="BD115" s="21">
        <f t="shared" si="18"/>
        <v>0.94625541243131372</v>
      </c>
      <c r="BE115" s="283">
        <f t="shared" si="19"/>
        <v>0</v>
      </c>
    </row>
    <row r="116" spans="1:57" x14ac:dyDescent="0.25">
      <c r="A116" t="s">
        <v>7427</v>
      </c>
      <c r="B116" s="213">
        <f>IF('Indicator Date hidden'!C117="x","x",$B$2-'Indicator Date hidden'!C117)</f>
        <v>0</v>
      </c>
      <c r="C116" s="213">
        <f>IF('Indicator Date hidden'!D117="x","x",$C$2-'Indicator Date hidden'!D117)</f>
        <v>0</v>
      </c>
      <c r="D116" s="213">
        <f>IF('Indicator Date hidden'!E117="x","x",$D$2-'Indicator Date hidden'!E117)</f>
        <v>0</v>
      </c>
      <c r="E116" s="213">
        <f>IF('Indicator Date hidden'!F117="x","x",$E$2-'Indicator Date hidden'!F117)</f>
        <v>0</v>
      </c>
      <c r="F116" s="213">
        <f>IF('Indicator Date hidden'!G117="x","x",$F$2-'Indicator Date hidden'!G117)</f>
        <v>0</v>
      </c>
      <c r="G116" s="213">
        <f>IF('Indicator Date hidden'!H117="x","x",$G$2-'Indicator Date hidden'!H117)</f>
        <v>0</v>
      </c>
      <c r="H116" s="213">
        <f>IF('Indicator Date hidden'!I117="x","x",$H$2-'Indicator Date hidden'!I117)</f>
        <v>0</v>
      </c>
      <c r="I116" s="213">
        <f>IF('Indicator Date hidden'!J117="x","x",$I$2-'Indicator Date hidden'!J117)</f>
        <v>0</v>
      </c>
      <c r="J116" s="213">
        <f>IF('Indicator Date hidden'!K117="x","x",$J$2-'Indicator Date hidden'!K117)</f>
        <v>0</v>
      </c>
      <c r="K116" s="213">
        <f>IF('Indicator Date hidden'!L117="x","x",$K$2-'Indicator Date hidden'!L117)</f>
        <v>0</v>
      </c>
      <c r="L116" s="213">
        <f>IF('Indicator Date hidden'!M117="x","x",$L$2-'Indicator Date hidden'!M117)</f>
        <v>0</v>
      </c>
      <c r="M116" s="213">
        <f>IF('Indicator Date hidden'!N117="x","x",$M$2-'Indicator Date hidden'!N117)</f>
        <v>0</v>
      </c>
      <c r="N116" s="213">
        <f>IF('Indicator Date hidden'!O117="x","x",$N$2-'Indicator Date hidden'!O117)</f>
        <v>0</v>
      </c>
      <c r="O116" s="213">
        <f>IF('Indicator Date hidden'!P117="x","x",$O$2-'Indicator Date hidden'!P117)</f>
        <v>0</v>
      </c>
      <c r="P116" s="213">
        <f>IF('Indicator Date hidden'!Q117="x","x",$P$2-'Indicator Date hidden'!Q117)</f>
        <v>0</v>
      </c>
      <c r="Q116" s="213">
        <f>IF('Indicator Date hidden'!R117="x","x",$Q$2-'Indicator Date hidden'!R117)</f>
        <v>1</v>
      </c>
      <c r="R116" s="213">
        <f>IF('Indicator Date hidden'!S117="x","x",$R$2-'Indicator Date hidden'!S117)</f>
        <v>0</v>
      </c>
      <c r="S116" s="213">
        <f>IF('Indicator Date hidden'!T117="x","x",$S$2-'Indicator Date hidden'!T117)</f>
        <v>0</v>
      </c>
      <c r="T116" s="213">
        <f>IF('Indicator Date hidden'!U117="x","x",$T$2-'Indicator Date hidden'!U117)</f>
        <v>0</v>
      </c>
      <c r="U116" s="213">
        <f>IF('Indicator Date hidden'!V117="x","x",$U$2-'Indicator Date hidden'!V117)</f>
        <v>0</v>
      </c>
      <c r="V116" s="213">
        <f>IF('Indicator Date hidden'!W117="x","x",$V$2-'Indicator Date hidden'!W117)</f>
        <v>0</v>
      </c>
      <c r="W116" s="213">
        <f>IF('Indicator Date hidden'!X117="x","x",$W$2-'Indicator Date hidden'!X117)</f>
        <v>1</v>
      </c>
      <c r="X116" s="213">
        <f>IF('Indicator Date hidden'!Y117="x","x",$X$2-'Indicator Date hidden'!Y117)</f>
        <v>1</v>
      </c>
      <c r="Y116" s="213">
        <f>IF('Indicator Date hidden'!Z117="x","x",$Y$2-'Indicator Date hidden'!Z117)</f>
        <v>0</v>
      </c>
      <c r="Z116" s="213">
        <f>IF('Indicator Date hidden'!AA117="x","x",$Z$2-'Indicator Date hidden'!AA117)</f>
        <v>0</v>
      </c>
      <c r="AA116" s="213" t="str">
        <f>IF('Indicator Date hidden'!AB117="x","x",$AA$2-'Indicator Date hidden'!AB117)</f>
        <v>x</v>
      </c>
      <c r="AB116" s="213">
        <f>IF('Indicator Date hidden'!AC117="x","x",$AB$2-'Indicator Date hidden'!AC117)</f>
        <v>0</v>
      </c>
      <c r="AC116" s="213">
        <f>IF('Indicator Date hidden'!AD117="x","x",$AC$2-'Indicator Date hidden'!AD117)</f>
        <v>0</v>
      </c>
      <c r="AD116" s="213" t="str">
        <f>IF('Indicator Date hidden'!AE117="x","x",$AD$2-'Indicator Date hidden'!AE117)</f>
        <v>x</v>
      </c>
      <c r="AE116" s="213">
        <f>IF('Indicator Date hidden'!AF117="x","x",$AE$2-'Indicator Date hidden'!AF117)</f>
        <v>0</v>
      </c>
      <c r="AF116" s="213">
        <f>IF('Indicator Date hidden'!AG117="x","x",$AF$2-'Indicator Date hidden'!AG117)</f>
        <v>0</v>
      </c>
      <c r="AG116" s="213">
        <f>IF('Indicator Date hidden'!AH117="x","x",$AG$2-'Indicator Date hidden'!AH117)</f>
        <v>0</v>
      </c>
      <c r="AH116" s="213">
        <f>IF('Indicator Date hidden'!AI117="x","x",$AH$2-'Indicator Date hidden'!AI117)</f>
        <v>0</v>
      </c>
      <c r="AI116" s="213">
        <f>IF('Indicator Date hidden'!AJ117="x","x",$AI$2-'Indicator Date hidden'!AJ117)</f>
        <v>0</v>
      </c>
      <c r="AJ116" s="213" t="str">
        <f>IF('Indicator Date hidden'!AK117="x","x",$AJ$2-'Indicator Date hidden'!AK117)</f>
        <v>x</v>
      </c>
      <c r="AK116" s="213">
        <f>IF('Indicator Date hidden'!AL117="x","x",$AK$2-'Indicator Date hidden'!AL117)</f>
        <v>1</v>
      </c>
      <c r="AL116" s="213">
        <f>IF('Indicator Date hidden'!AM117="x","x",$AL$2-'Indicator Date hidden'!AM117)</f>
        <v>0</v>
      </c>
      <c r="AM116" s="213">
        <f>IF('Indicator Date hidden'!AN117="x","x",$AM$2-'Indicator Date hidden'!AN117)</f>
        <v>0</v>
      </c>
      <c r="AN116" s="213">
        <f>IF('Indicator Date hidden'!AO117="x","x",$AN$2-'Indicator Date hidden'!AO117)</f>
        <v>0</v>
      </c>
      <c r="AO116" s="213" t="str">
        <f>IF('Indicator Date hidden'!AP117="x","x",$AO$2-'Indicator Date hidden'!AP117)</f>
        <v>x</v>
      </c>
      <c r="AP116" s="213" t="str">
        <f>IF('Indicator Date hidden'!AQ117="x","x",$AP$2-'Indicator Date hidden'!AQ117)</f>
        <v>x</v>
      </c>
      <c r="AQ116" s="213">
        <f>IF('Indicator Date hidden'!AR117="x","x",$AQ$2-'Indicator Date hidden'!AR117)</f>
        <v>8</v>
      </c>
      <c r="AR116" s="213">
        <f>IF('Indicator Date hidden'!AS117="x","x",$AR$2-'Indicator Date hidden'!AS117)</f>
        <v>0</v>
      </c>
      <c r="AS116" s="213">
        <f>IF('Indicator Date hidden'!AT117="x","x",$AS$2-'Indicator Date hidden'!AT117)</f>
        <v>0</v>
      </c>
      <c r="AT116" s="213">
        <f>IF('Indicator Date hidden'!AU117="x","x",$AT$2-'Indicator Date hidden'!AU117)</f>
        <v>0</v>
      </c>
      <c r="AU116" s="213">
        <f>IF('Indicator Date hidden'!AV117="x","x",$AU$2-'Indicator Date hidden'!AV117)</f>
        <v>3</v>
      </c>
      <c r="AV116" s="213">
        <f>IF('Indicator Date hidden'!AW117="x","x",$AV$2-'Indicator Date hidden'!AW117)</f>
        <v>0</v>
      </c>
      <c r="AW116" s="213">
        <f>IF('Indicator Date hidden'!AX117="x","x",$AW$2-'Indicator Date hidden'!AX117)</f>
        <v>0</v>
      </c>
      <c r="AX116" s="213">
        <f>IF('Indicator Date hidden'!AY117="x","x",$AX$2-'Indicator Date hidden'!AY117)</f>
        <v>0</v>
      </c>
      <c r="AY116" s="213">
        <f>IF('Indicator Date hidden'!AZ117="x","x",$AY$2-'Indicator Date hidden'!AZ117)</f>
        <v>0</v>
      </c>
      <c r="AZ116" s="213">
        <f>IF('Indicator Date hidden'!BA117="x","x",$AZ$2-'Indicator Date hidden'!BA117)</f>
        <v>0</v>
      </c>
      <c r="BA116">
        <f t="shared" si="15"/>
        <v>15</v>
      </c>
      <c r="BB116" s="21">
        <f t="shared" si="16"/>
        <v>0.32608695652173914</v>
      </c>
      <c r="BC116">
        <f t="shared" si="17"/>
        <v>6</v>
      </c>
      <c r="BD116" s="21">
        <f t="shared" si="18"/>
        <v>1.2520304869549503</v>
      </c>
      <c r="BE116" s="283">
        <f t="shared" si="19"/>
        <v>0</v>
      </c>
    </row>
    <row r="117" spans="1:57" x14ac:dyDescent="0.25">
      <c r="A117" t="s">
        <v>7411</v>
      </c>
      <c r="B117" s="213">
        <f>IF('Indicator Date hidden'!C118="x","x",$B$2-'Indicator Date hidden'!C118)</f>
        <v>0</v>
      </c>
      <c r="C117" s="213">
        <f>IF('Indicator Date hidden'!D118="x","x",$C$2-'Indicator Date hidden'!D118)</f>
        <v>0</v>
      </c>
      <c r="D117" s="213">
        <f>IF('Indicator Date hidden'!E118="x","x",$D$2-'Indicator Date hidden'!E118)</f>
        <v>0</v>
      </c>
      <c r="E117" s="213">
        <f>IF('Indicator Date hidden'!F118="x","x",$E$2-'Indicator Date hidden'!F118)</f>
        <v>0</v>
      </c>
      <c r="F117" s="213">
        <f>IF('Indicator Date hidden'!G118="x","x",$F$2-'Indicator Date hidden'!G118)</f>
        <v>0</v>
      </c>
      <c r="G117" s="213">
        <f>IF('Indicator Date hidden'!H118="x","x",$G$2-'Indicator Date hidden'!H118)</f>
        <v>0</v>
      </c>
      <c r="H117" s="213">
        <f>IF('Indicator Date hidden'!I118="x","x",$H$2-'Indicator Date hidden'!I118)</f>
        <v>0</v>
      </c>
      <c r="I117" s="213">
        <f>IF('Indicator Date hidden'!J118="x","x",$I$2-'Indicator Date hidden'!J118)</f>
        <v>0</v>
      </c>
      <c r="J117" s="213">
        <f>IF('Indicator Date hidden'!K118="x","x",$J$2-'Indicator Date hidden'!K118)</f>
        <v>0</v>
      </c>
      <c r="K117" s="213">
        <f>IF('Indicator Date hidden'!L118="x","x",$K$2-'Indicator Date hidden'!L118)</f>
        <v>0</v>
      </c>
      <c r="L117" s="213">
        <f>IF('Indicator Date hidden'!M118="x","x",$L$2-'Indicator Date hidden'!M118)</f>
        <v>0</v>
      </c>
      <c r="M117" s="213">
        <f>IF('Indicator Date hidden'!N118="x","x",$M$2-'Indicator Date hidden'!N118)</f>
        <v>0</v>
      </c>
      <c r="N117" s="213">
        <f>IF('Indicator Date hidden'!O118="x","x",$N$2-'Indicator Date hidden'!O118)</f>
        <v>0</v>
      </c>
      <c r="O117" s="213">
        <f>IF('Indicator Date hidden'!P118="x","x",$O$2-'Indicator Date hidden'!P118)</f>
        <v>0</v>
      </c>
      <c r="P117" s="213">
        <f>IF('Indicator Date hidden'!Q118="x","x",$P$2-'Indicator Date hidden'!Q118)</f>
        <v>0</v>
      </c>
      <c r="Q117" s="213">
        <f>IF('Indicator Date hidden'!R118="x","x",$Q$2-'Indicator Date hidden'!R118)</f>
        <v>3</v>
      </c>
      <c r="R117" s="213">
        <f>IF('Indicator Date hidden'!S118="x","x",$R$2-'Indicator Date hidden'!S118)</f>
        <v>0</v>
      </c>
      <c r="S117" s="213">
        <f>IF('Indicator Date hidden'!T118="x","x",$S$2-'Indicator Date hidden'!T118)</f>
        <v>0</v>
      </c>
      <c r="T117" s="213">
        <f>IF('Indicator Date hidden'!U118="x","x",$T$2-'Indicator Date hidden'!U118)</f>
        <v>0</v>
      </c>
      <c r="U117" s="213">
        <f>IF('Indicator Date hidden'!V118="x","x",$U$2-'Indicator Date hidden'!V118)</f>
        <v>0</v>
      </c>
      <c r="V117" s="213">
        <f>IF('Indicator Date hidden'!W118="x","x",$V$2-'Indicator Date hidden'!W118)</f>
        <v>0</v>
      </c>
      <c r="W117" s="213">
        <f>IF('Indicator Date hidden'!X118="x","x",$W$2-'Indicator Date hidden'!X118)</f>
        <v>3</v>
      </c>
      <c r="X117" s="213">
        <f>IF('Indicator Date hidden'!Y118="x","x",$X$2-'Indicator Date hidden'!Y118)</f>
        <v>4</v>
      </c>
      <c r="Y117" s="213">
        <f>IF('Indicator Date hidden'!Z118="x","x",$Y$2-'Indicator Date hidden'!Z118)</f>
        <v>0</v>
      </c>
      <c r="Z117" s="213">
        <f>IF('Indicator Date hidden'!AA118="x","x",$Z$2-'Indicator Date hidden'!AA118)</f>
        <v>0</v>
      </c>
      <c r="AA117" s="213">
        <f>IF('Indicator Date hidden'!AB118="x","x",$AA$2-'Indicator Date hidden'!AB118)</f>
        <v>0</v>
      </c>
      <c r="AB117" s="213">
        <f>IF('Indicator Date hidden'!AC118="x","x",$AB$2-'Indicator Date hidden'!AC118)</f>
        <v>0</v>
      </c>
      <c r="AC117" s="213">
        <f>IF('Indicator Date hidden'!AD118="x","x",$AC$2-'Indicator Date hidden'!AD118)</f>
        <v>0</v>
      </c>
      <c r="AD117" s="213" t="str">
        <f>IF('Indicator Date hidden'!AE118="x","x",$AD$2-'Indicator Date hidden'!AE118)</f>
        <v>x</v>
      </c>
      <c r="AE117" s="213">
        <f>IF('Indicator Date hidden'!AF118="x","x",$AE$2-'Indicator Date hidden'!AF118)</f>
        <v>0</v>
      </c>
      <c r="AF117" s="213">
        <f>IF('Indicator Date hidden'!AG118="x","x",$AF$2-'Indicator Date hidden'!AG118)</f>
        <v>6</v>
      </c>
      <c r="AG117" s="213">
        <f>IF('Indicator Date hidden'!AH118="x","x",$AG$2-'Indicator Date hidden'!AH118)</f>
        <v>0</v>
      </c>
      <c r="AH117" s="213">
        <f>IF('Indicator Date hidden'!AI118="x","x",$AH$2-'Indicator Date hidden'!AI118)</f>
        <v>0</v>
      </c>
      <c r="AI117" s="213">
        <f>IF('Indicator Date hidden'!AJ118="x","x",$AI$2-'Indicator Date hidden'!AJ118)</f>
        <v>0</v>
      </c>
      <c r="AJ117" s="213" t="str">
        <f>IF('Indicator Date hidden'!AK118="x","x",$AJ$2-'Indicator Date hidden'!AK118)</f>
        <v>x</v>
      </c>
      <c r="AK117" s="213">
        <f>IF('Indicator Date hidden'!AL118="x","x",$AK$2-'Indicator Date hidden'!AL118)</f>
        <v>1</v>
      </c>
      <c r="AL117" s="213">
        <f>IF('Indicator Date hidden'!AM118="x","x",$AL$2-'Indicator Date hidden'!AM118)</f>
        <v>0</v>
      </c>
      <c r="AM117" s="213">
        <f>IF('Indicator Date hidden'!AN118="x","x",$AM$2-'Indicator Date hidden'!AN118)</f>
        <v>0</v>
      </c>
      <c r="AN117" s="213">
        <f>IF('Indicator Date hidden'!AO118="x","x",$AN$2-'Indicator Date hidden'!AO118)</f>
        <v>0</v>
      </c>
      <c r="AO117" s="213">
        <f>IF('Indicator Date hidden'!AP118="x","x",$AO$2-'Indicator Date hidden'!AP118)</f>
        <v>0</v>
      </c>
      <c r="AP117" s="213">
        <f>IF('Indicator Date hidden'!AQ118="x","x",$AP$2-'Indicator Date hidden'!AQ118)</f>
        <v>0</v>
      </c>
      <c r="AQ117" s="213">
        <f>IF('Indicator Date hidden'!AR118="x","x",$AQ$2-'Indicator Date hidden'!AR118)</f>
        <v>4</v>
      </c>
      <c r="AR117" s="213">
        <f>IF('Indicator Date hidden'!AS118="x","x",$AR$2-'Indicator Date hidden'!AS118)</f>
        <v>0</v>
      </c>
      <c r="AS117" s="213">
        <f>IF('Indicator Date hidden'!AT118="x","x",$AS$2-'Indicator Date hidden'!AT118)</f>
        <v>0</v>
      </c>
      <c r="AT117" s="213">
        <f>IF('Indicator Date hidden'!AU118="x","x",$AT$2-'Indicator Date hidden'!AU118)</f>
        <v>0</v>
      </c>
      <c r="AU117" s="213">
        <f>IF('Indicator Date hidden'!AV118="x","x",$AU$2-'Indicator Date hidden'!AV118)</f>
        <v>3</v>
      </c>
      <c r="AV117" s="213">
        <f>IF('Indicator Date hidden'!AW118="x","x",$AV$2-'Indicator Date hidden'!AW118)</f>
        <v>0</v>
      </c>
      <c r="AW117" s="213">
        <f>IF('Indicator Date hidden'!AX118="x","x",$AW$2-'Indicator Date hidden'!AX118)</f>
        <v>0</v>
      </c>
      <c r="AX117" s="213">
        <f>IF('Indicator Date hidden'!AY118="x","x",$AX$2-'Indicator Date hidden'!AY118)</f>
        <v>0</v>
      </c>
      <c r="AY117" s="213">
        <f>IF('Indicator Date hidden'!AZ118="x","x",$AY$2-'Indicator Date hidden'!AZ118)</f>
        <v>0</v>
      </c>
      <c r="AZ117" s="213">
        <f>IF('Indicator Date hidden'!BA118="x","x",$AZ$2-'Indicator Date hidden'!BA118)</f>
        <v>0</v>
      </c>
      <c r="BA117">
        <f t="shared" si="15"/>
        <v>24</v>
      </c>
      <c r="BB117" s="21">
        <f t="shared" si="16"/>
        <v>0.48979591836734693</v>
      </c>
      <c r="BC117">
        <f t="shared" si="17"/>
        <v>7</v>
      </c>
      <c r="BD117" s="21">
        <f t="shared" si="18"/>
        <v>1.3112145636088988</v>
      </c>
      <c r="BE117" s="283">
        <f t="shared" si="19"/>
        <v>0</v>
      </c>
    </row>
    <row r="118" spans="1:57" x14ac:dyDescent="0.25">
      <c r="A118" t="s">
        <v>7430</v>
      </c>
      <c r="B118" s="213">
        <f>IF('Indicator Date hidden'!C119="x","x",$B$2-'Indicator Date hidden'!C119)</f>
        <v>0</v>
      </c>
      <c r="C118" s="213">
        <f>IF('Indicator Date hidden'!D119="x","x",$C$2-'Indicator Date hidden'!D119)</f>
        <v>0</v>
      </c>
      <c r="D118" s="213">
        <f>IF('Indicator Date hidden'!E119="x","x",$D$2-'Indicator Date hidden'!E119)</f>
        <v>0</v>
      </c>
      <c r="E118" s="213">
        <f>IF('Indicator Date hidden'!F119="x","x",$E$2-'Indicator Date hidden'!F119)</f>
        <v>0</v>
      </c>
      <c r="F118" s="213">
        <f>IF('Indicator Date hidden'!G119="x","x",$F$2-'Indicator Date hidden'!G119)</f>
        <v>0</v>
      </c>
      <c r="G118" s="213">
        <f>IF('Indicator Date hidden'!H119="x","x",$G$2-'Indicator Date hidden'!H119)</f>
        <v>0</v>
      </c>
      <c r="H118" s="213">
        <f>IF('Indicator Date hidden'!I119="x","x",$H$2-'Indicator Date hidden'!I119)</f>
        <v>0</v>
      </c>
      <c r="I118" s="213">
        <f>IF('Indicator Date hidden'!J119="x","x",$I$2-'Indicator Date hidden'!J119)</f>
        <v>0</v>
      </c>
      <c r="J118" s="213">
        <f>IF('Indicator Date hidden'!K119="x","x",$J$2-'Indicator Date hidden'!K119)</f>
        <v>0</v>
      </c>
      <c r="K118" s="213">
        <f>IF('Indicator Date hidden'!L119="x","x",$K$2-'Indicator Date hidden'!L119)</f>
        <v>0</v>
      </c>
      <c r="L118" s="213">
        <f>IF('Indicator Date hidden'!M119="x","x",$L$2-'Indicator Date hidden'!M119)</f>
        <v>0</v>
      </c>
      <c r="M118" s="213">
        <f>IF('Indicator Date hidden'!N119="x","x",$M$2-'Indicator Date hidden'!N119)</f>
        <v>0</v>
      </c>
      <c r="N118" s="213">
        <f>IF('Indicator Date hidden'!O119="x","x",$N$2-'Indicator Date hidden'!O119)</f>
        <v>0</v>
      </c>
      <c r="O118" s="213">
        <f>IF('Indicator Date hidden'!P119="x","x",$O$2-'Indicator Date hidden'!P119)</f>
        <v>0</v>
      </c>
      <c r="P118" s="213">
        <f>IF('Indicator Date hidden'!Q119="x","x",$P$2-'Indicator Date hidden'!Q119)</f>
        <v>0</v>
      </c>
      <c r="Q118" s="213">
        <f>IF('Indicator Date hidden'!R119="x","x",$Q$2-'Indicator Date hidden'!R119)</f>
        <v>3</v>
      </c>
      <c r="R118" s="213">
        <f>IF('Indicator Date hidden'!S119="x","x",$R$2-'Indicator Date hidden'!S119)</f>
        <v>0</v>
      </c>
      <c r="S118" s="213">
        <f>IF('Indicator Date hidden'!T119="x","x",$S$2-'Indicator Date hidden'!T119)</f>
        <v>0</v>
      </c>
      <c r="T118" s="213">
        <f>IF('Indicator Date hidden'!U119="x","x",$T$2-'Indicator Date hidden'!U119)</f>
        <v>0</v>
      </c>
      <c r="U118" s="213">
        <f>IF('Indicator Date hidden'!V119="x","x",$U$2-'Indicator Date hidden'!V119)</f>
        <v>0</v>
      </c>
      <c r="V118" s="213">
        <f>IF('Indicator Date hidden'!W119="x","x",$V$2-'Indicator Date hidden'!W119)</f>
        <v>0</v>
      </c>
      <c r="W118" s="213">
        <f>IF('Indicator Date hidden'!X119="x","x",$W$2-'Indicator Date hidden'!X119)</f>
        <v>3</v>
      </c>
      <c r="X118" s="213">
        <f>IF('Indicator Date hidden'!Y119="x","x",$X$2-'Indicator Date hidden'!Y119)</f>
        <v>2</v>
      </c>
      <c r="Y118" s="213">
        <f>IF('Indicator Date hidden'!Z119="x","x",$Y$2-'Indicator Date hidden'!Z119)</f>
        <v>0</v>
      </c>
      <c r="Z118" s="213">
        <f>IF('Indicator Date hidden'!AA119="x","x",$Z$2-'Indicator Date hidden'!AA119)</f>
        <v>0</v>
      </c>
      <c r="AA118" s="213">
        <f>IF('Indicator Date hidden'!AB119="x","x",$AA$2-'Indicator Date hidden'!AB119)</f>
        <v>0</v>
      </c>
      <c r="AB118" s="213">
        <f>IF('Indicator Date hidden'!AC119="x","x",$AB$2-'Indicator Date hidden'!AC119)</f>
        <v>0</v>
      </c>
      <c r="AC118" s="213">
        <f>IF('Indicator Date hidden'!AD119="x","x",$AC$2-'Indicator Date hidden'!AD119)</f>
        <v>0</v>
      </c>
      <c r="AD118" s="213">
        <f>IF('Indicator Date hidden'!AE119="x","x",$AD$2-'Indicator Date hidden'!AE119)</f>
        <v>0</v>
      </c>
      <c r="AE118" s="213">
        <f>IF('Indicator Date hidden'!AF119="x","x",$AE$2-'Indicator Date hidden'!AF119)</f>
        <v>0</v>
      </c>
      <c r="AF118" s="213">
        <f>IF('Indicator Date hidden'!AG119="x","x",$AF$2-'Indicator Date hidden'!AG119)</f>
        <v>4</v>
      </c>
      <c r="AG118" s="213">
        <f>IF('Indicator Date hidden'!AH119="x","x",$AG$2-'Indicator Date hidden'!AH119)</f>
        <v>0</v>
      </c>
      <c r="AH118" s="213">
        <f>IF('Indicator Date hidden'!AI119="x","x",$AH$2-'Indicator Date hidden'!AI119)</f>
        <v>0</v>
      </c>
      <c r="AI118" s="213">
        <f>IF('Indicator Date hidden'!AJ119="x","x",$AI$2-'Indicator Date hidden'!AJ119)</f>
        <v>0</v>
      </c>
      <c r="AJ118" s="213" t="str">
        <f>IF('Indicator Date hidden'!AK119="x","x",$AJ$2-'Indicator Date hidden'!AK119)</f>
        <v>x</v>
      </c>
      <c r="AK118" s="213">
        <f>IF('Indicator Date hidden'!AL119="x","x",$AK$2-'Indicator Date hidden'!AL119)</f>
        <v>1</v>
      </c>
      <c r="AL118" s="213">
        <f>IF('Indicator Date hidden'!AM119="x","x",$AL$2-'Indicator Date hidden'!AM119)</f>
        <v>0</v>
      </c>
      <c r="AM118" s="213">
        <f>IF('Indicator Date hidden'!AN119="x","x",$AM$2-'Indicator Date hidden'!AN119)</f>
        <v>0</v>
      </c>
      <c r="AN118" s="213">
        <f>IF('Indicator Date hidden'!AO119="x","x",$AN$2-'Indicator Date hidden'!AO119)</f>
        <v>0</v>
      </c>
      <c r="AO118" s="213">
        <f>IF('Indicator Date hidden'!AP119="x","x",$AO$2-'Indicator Date hidden'!AP119)</f>
        <v>2</v>
      </c>
      <c r="AP118" s="213">
        <f>IF('Indicator Date hidden'!AQ119="x","x",$AP$2-'Indicator Date hidden'!AQ119)</f>
        <v>2</v>
      </c>
      <c r="AQ118" s="213">
        <f>IF('Indicator Date hidden'!AR119="x","x",$AQ$2-'Indicator Date hidden'!AR119)</f>
        <v>0</v>
      </c>
      <c r="AR118" s="213">
        <f>IF('Indicator Date hidden'!AS119="x","x",$AR$2-'Indicator Date hidden'!AS119)</f>
        <v>0</v>
      </c>
      <c r="AS118" s="213">
        <f>IF('Indicator Date hidden'!AT119="x","x",$AS$2-'Indicator Date hidden'!AT119)</f>
        <v>0</v>
      </c>
      <c r="AT118" s="213">
        <f>IF('Indicator Date hidden'!AU119="x","x",$AT$2-'Indicator Date hidden'!AU119)</f>
        <v>0</v>
      </c>
      <c r="AU118" s="213">
        <f>IF('Indicator Date hidden'!AV119="x","x",$AU$2-'Indicator Date hidden'!AV119)</f>
        <v>5</v>
      </c>
      <c r="AV118" s="213">
        <f>IF('Indicator Date hidden'!AW119="x","x",$AV$2-'Indicator Date hidden'!AW119)</f>
        <v>0</v>
      </c>
      <c r="AW118" s="213">
        <f>IF('Indicator Date hidden'!AX119="x","x",$AW$2-'Indicator Date hidden'!AX119)</f>
        <v>0</v>
      </c>
      <c r="AX118" s="213">
        <f>IF('Indicator Date hidden'!AY119="x","x",$AX$2-'Indicator Date hidden'!AY119)</f>
        <v>0</v>
      </c>
      <c r="AY118" s="213">
        <f>IF('Indicator Date hidden'!AZ119="x","x",$AY$2-'Indicator Date hidden'!AZ119)</f>
        <v>0</v>
      </c>
      <c r="AZ118" s="213">
        <f>IF('Indicator Date hidden'!BA119="x","x",$AZ$2-'Indicator Date hidden'!BA119)</f>
        <v>0</v>
      </c>
      <c r="BA118">
        <f t="shared" si="15"/>
        <v>22</v>
      </c>
      <c r="BB118" s="21">
        <f t="shared" si="16"/>
        <v>0.44</v>
      </c>
      <c r="BC118">
        <f t="shared" si="17"/>
        <v>8</v>
      </c>
      <c r="BD118" s="21">
        <f t="shared" si="18"/>
        <v>1.1164228589562291</v>
      </c>
      <c r="BE118" s="283">
        <f t="shared" si="19"/>
        <v>0</v>
      </c>
    </row>
    <row r="119" spans="1:57" x14ac:dyDescent="0.25">
      <c r="A119" t="s">
        <v>7425</v>
      </c>
      <c r="B119" s="213">
        <f>IF('Indicator Date hidden'!C120="x","x",$B$2-'Indicator Date hidden'!C120)</f>
        <v>0</v>
      </c>
      <c r="C119" s="213">
        <f>IF('Indicator Date hidden'!D120="x","x",$C$2-'Indicator Date hidden'!D120)</f>
        <v>0</v>
      </c>
      <c r="D119" s="213">
        <f>IF('Indicator Date hidden'!E120="x","x",$D$2-'Indicator Date hidden'!E120)</f>
        <v>0</v>
      </c>
      <c r="E119" s="213">
        <f>IF('Indicator Date hidden'!F120="x","x",$E$2-'Indicator Date hidden'!F120)</f>
        <v>0</v>
      </c>
      <c r="F119" s="213">
        <f>IF('Indicator Date hidden'!G120="x","x",$F$2-'Indicator Date hidden'!G120)</f>
        <v>0</v>
      </c>
      <c r="G119" s="213">
        <f>IF('Indicator Date hidden'!H120="x","x",$G$2-'Indicator Date hidden'!H120)</f>
        <v>0</v>
      </c>
      <c r="H119" s="213">
        <f>IF('Indicator Date hidden'!I120="x","x",$H$2-'Indicator Date hidden'!I120)</f>
        <v>0</v>
      </c>
      <c r="I119" s="213">
        <f>IF('Indicator Date hidden'!J120="x","x",$I$2-'Indicator Date hidden'!J120)</f>
        <v>0</v>
      </c>
      <c r="J119" s="213">
        <f>IF('Indicator Date hidden'!K120="x","x",$J$2-'Indicator Date hidden'!K120)</f>
        <v>0</v>
      </c>
      <c r="K119" s="213">
        <f>IF('Indicator Date hidden'!L120="x","x",$K$2-'Indicator Date hidden'!L120)</f>
        <v>0</v>
      </c>
      <c r="L119" s="213">
        <f>IF('Indicator Date hidden'!M120="x","x",$L$2-'Indicator Date hidden'!M120)</f>
        <v>0</v>
      </c>
      <c r="M119" s="213">
        <f>IF('Indicator Date hidden'!N120="x","x",$M$2-'Indicator Date hidden'!N120)</f>
        <v>0</v>
      </c>
      <c r="N119" s="213">
        <f>IF('Indicator Date hidden'!O120="x","x",$N$2-'Indicator Date hidden'!O120)</f>
        <v>0</v>
      </c>
      <c r="O119" s="213">
        <f>IF('Indicator Date hidden'!P120="x","x",$O$2-'Indicator Date hidden'!P120)</f>
        <v>0</v>
      </c>
      <c r="P119" s="213">
        <f>IF('Indicator Date hidden'!Q120="x","x",$P$2-'Indicator Date hidden'!Q120)</f>
        <v>0</v>
      </c>
      <c r="Q119" s="213" t="str">
        <f>IF('Indicator Date hidden'!R120="x","x",$Q$2-'Indicator Date hidden'!R120)</f>
        <v>x</v>
      </c>
      <c r="R119" s="213">
        <f>IF('Indicator Date hidden'!S120="x","x",$R$2-'Indicator Date hidden'!S120)</f>
        <v>0</v>
      </c>
      <c r="S119" s="213">
        <f>IF('Indicator Date hidden'!T120="x","x",$S$2-'Indicator Date hidden'!T120)</f>
        <v>0</v>
      </c>
      <c r="T119" s="213">
        <f>IF('Indicator Date hidden'!U120="x","x",$T$2-'Indicator Date hidden'!U120)</f>
        <v>0</v>
      </c>
      <c r="U119" s="213">
        <f>IF('Indicator Date hidden'!V120="x","x",$U$2-'Indicator Date hidden'!V120)</f>
        <v>0</v>
      </c>
      <c r="V119" s="213">
        <f>IF('Indicator Date hidden'!W120="x","x",$V$2-'Indicator Date hidden'!W120)</f>
        <v>0</v>
      </c>
      <c r="W119" s="213">
        <f>IF('Indicator Date hidden'!X120="x","x",$W$2-'Indicator Date hidden'!X120)</f>
        <v>5</v>
      </c>
      <c r="X119" s="213">
        <f>IF('Indicator Date hidden'!Y120="x","x",$X$2-'Indicator Date hidden'!Y120)</f>
        <v>2</v>
      </c>
      <c r="Y119" s="213">
        <f>IF('Indicator Date hidden'!Z120="x","x",$Y$2-'Indicator Date hidden'!Z120)</f>
        <v>0</v>
      </c>
      <c r="Z119" s="213">
        <f>IF('Indicator Date hidden'!AA120="x","x",$Z$2-'Indicator Date hidden'!AA120)</f>
        <v>0</v>
      </c>
      <c r="AA119" s="213">
        <f>IF('Indicator Date hidden'!AB120="x","x",$AA$2-'Indicator Date hidden'!AB120)</f>
        <v>0</v>
      </c>
      <c r="AB119" s="213">
        <f>IF('Indicator Date hidden'!AC120="x","x",$AB$2-'Indicator Date hidden'!AC120)</f>
        <v>0</v>
      </c>
      <c r="AC119" s="213">
        <f>IF('Indicator Date hidden'!AD120="x","x",$AC$2-'Indicator Date hidden'!AD120)</f>
        <v>0</v>
      </c>
      <c r="AD119" s="213">
        <f>IF('Indicator Date hidden'!AE120="x","x",$AD$2-'Indicator Date hidden'!AE120)</f>
        <v>0</v>
      </c>
      <c r="AE119" s="213">
        <f>IF('Indicator Date hidden'!AF120="x","x",$AE$2-'Indicator Date hidden'!AF120)</f>
        <v>0</v>
      </c>
      <c r="AF119" s="213" t="str">
        <f>IF('Indicator Date hidden'!AG120="x","x",$AF$2-'Indicator Date hidden'!AG120)</f>
        <v>x</v>
      </c>
      <c r="AG119" s="213">
        <f>IF('Indicator Date hidden'!AH120="x","x",$AG$2-'Indicator Date hidden'!AH120)</f>
        <v>0</v>
      </c>
      <c r="AH119" s="213">
        <f>IF('Indicator Date hidden'!AI120="x","x",$AH$2-'Indicator Date hidden'!AI120)</f>
        <v>0</v>
      </c>
      <c r="AI119" s="213">
        <f>IF('Indicator Date hidden'!AJ120="x","x",$AI$2-'Indicator Date hidden'!AJ120)</f>
        <v>0</v>
      </c>
      <c r="AJ119" s="213">
        <f>IF('Indicator Date hidden'!AK120="x","x",$AJ$2-'Indicator Date hidden'!AK120)</f>
        <v>1</v>
      </c>
      <c r="AK119" s="213">
        <f>IF('Indicator Date hidden'!AL120="x","x",$AK$2-'Indicator Date hidden'!AL120)</f>
        <v>1</v>
      </c>
      <c r="AL119" s="213">
        <f>IF('Indicator Date hidden'!AM120="x","x",$AL$2-'Indicator Date hidden'!AM120)</f>
        <v>0</v>
      </c>
      <c r="AM119" s="213">
        <f>IF('Indicator Date hidden'!AN120="x","x",$AM$2-'Indicator Date hidden'!AN120)</f>
        <v>0</v>
      </c>
      <c r="AN119" s="213">
        <f>IF('Indicator Date hidden'!AO120="x","x",$AN$2-'Indicator Date hidden'!AO120)</f>
        <v>0</v>
      </c>
      <c r="AO119" s="213">
        <f>IF('Indicator Date hidden'!AP120="x","x",$AO$2-'Indicator Date hidden'!AP120)</f>
        <v>1</v>
      </c>
      <c r="AP119" s="213">
        <f>IF('Indicator Date hidden'!AQ120="x","x",$AP$2-'Indicator Date hidden'!AQ120)</f>
        <v>1</v>
      </c>
      <c r="AQ119" s="213">
        <f>IF('Indicator Date hidden'!AR120="x","x",$AQ$2-'Indicator Date hidden'!AR120)</f>
        <v>6</v>
      </c>
      <c r="AR119" s="213">
        <f>IF('Indicator Date hidden'!AS120="x","x",$AR$2-'Indicator Date hidden'!AS120)</f>
        <v>0</v>
      </c>
      <c r="AS119" s="213">
        <f>IF('Indicator Date hidden'!AT120="x","x",$AS$2-'Indicator Date hidden'!AT120)</f>
        <v>0</v>
      </c>
      <c r="AT119" s="213">
        <f>IF('Indicator Date hidden'!AU120="x","x",$AT$2-'Indicator Date hidden'!AU120)</f>
        <v>0</v>
      </c>
      <c r="AU119" s="213">
        <f>IF('Indicator Date hidden'!AV120="x","x",$AU$2-'Indicator Date hidden'!AV120)</f>
        <v>1</v>
      </c>
      <c r="AV119" s="213">
        <f>IF('Indicator Date hidden'!AW120="x","x",$AV$2-'Indicator Date hidden'!AW120)</f>
        <v>0</v>
      </c>
      <c r="AW119" s="213">
        <f>IF('Indicator Date hidden'!AX120="x","x",$AW$2-'Indicator Date hidden'!AX120)</f>
        <v>0</v>
      </c>
      <c r="AX119" s="213">
        <f>IF('Indicator Date hidden'!AY120="x","x",$AX$2-'Indicator Date hidden'!AY120)</f>
        <v>0</v>
      </c>
      <c r="AY119" s="213">
        <f>IF('Indicator Date hidden'!AZ120="x","x",$AY$2-'Indicator Date hidden'!AZ120)</f>
        <v>0</v>
      </c>
      <c r="AZ119" s="213">
        <f>IF('Indicator Date hidden'!BA120="x","x",$AZ$2-'Indicator Date hidden'!BA120)</f>
        <v>0</v>
      </c>
      <c r="BA119">
        <f t="shared" si="15"/>
        <v>18</v>
      </c>
      <c r="BB119" s="21">
        <f t="shared" si="16"/>
        <v>0.36734693877551022</v>
      </c>
      <c r="BC119">
        <f t="shared" si="17"/>
        <v>8</v>
      </c>
      <c r="BD119" s="21">
        <f t="shared" si="18"/>
        <v>1.1373775341300223</v>
      </c>
      <c r="BE119" s="283">
        <f t="shared" si="19"/>
        <v>0</v>
      </c>
    </row>
    <row r="120" spans="1:57" x14ac:dyDescent="0.25">
      <c r="A120" t="s">
        <v>7436</v>
      </c>
      <c r="B120" s="213">
        <f>IF('Indicator Date hidden'!C121="x","x",$B$2-'Indicator Date hidden'!C121)</f>
        <v>0</v>
      </c>
      <c r="C120" s="213">
        <f>IF('Indicator Date hidden'!D121="x","x",$C$2-'Indicator Date hidden'!D121)</f>
        <v>0</v>
      </c>
      <c r="D120" s="213">
        <f>IF('Indicator Date hidden'!E121="x","x",$D$2-'Indicator Date hidden'!E121)</f>
        <v>0</v>
      </c>
      <c r="E120" s="213">
        <f>IF('Indicator Date hidden'!F121="x","x",$E$2-'Indicator Date hidden'!F121)</f>
        <v>0</v>
      </c>
      <c r="F120" s="213">
        <f>IF('Indicator Date hidden'!G121="x","x",$F$2-'Indicator Date hidden'!G121)</f>
        <v>0</v>
      </c>
      <c r="G120" s="213">
        <f>IF('Indicator Date hidden'!H121="x","x",$G$2-'Indicator Date hidden'!H121)</f>
        <v>0</v>
      </c>
      <c r="H120" s="213">
        <f>IF('Indicator Date hidden'!I121="x","x",$H$2-'Indicator Date hidden'!I121)</f>
        <v>0</v>
      </c>
      <c r="I120" s="213">
        <f>IF('Indicator Date hidden'!J121="x","x",$I$2-'Indicator Date hidden'!J121)</f>
        <v>0</v>
      </c>
      <c r="J120" s="213">
        <f>IF('Indicator Date hidden'!K121="x","x",$J$2-'Indicator Date hidden'!K121)</f>
        <v>0</v>
      </c>
      <c r="K120" s="213">
        <f>IF('Indicator Date hidden'!L121="x","x",$K$2-'Indicator Date hidden'!L121)</f>
        <v>0</v>
      </c>
      <c r="L120" s="213">
        <f>IF('Indicator Date hidden'!M121="x","x",$L$2-'Indicator Date hidden'!M121)</f>
        <v>0</v>
      </c>
      <c r="M120" s="213">
        <f>IF('Indicator Date hidden'!N121="x","x",$M$2-'Indicator Date hidden'!N121)</f>
        <v>0</v>
      </c>
      <c r="N120" s="213">
        <f>IF('Indicator Date hidden'!O121="x","x",$N$2-'Indicator Date hidden'!O121)</f>
        <v>0</v>
      </c>
      <c r="O120" s="213">
        <f>IF('Indicator Date hidden'!P121="x","x",$O$2-'Indicator Date hidden'!P121)</f>
        <v>0</v>
      </c>
      <c r="P120" s="213">
        <f>IF('Indicator Date hidden'!Q121="x","x",$P$2-'Indicator Date hidden'!Q121)</f>
        <v>0</v>
      </c>
      <c r="Q120" s="213">
        <f>IF('Indicator Date hidden'!R121="x","x",$Q$2-'Indicator Date hidden'!R121)</f>
        <v>1</v>
      </c>
      <c r="R120" s="213">
        <f>IF('Indicator Date hidden'!S121="x","x",$R$2-'Indicator Date hidden'!S121)</f>
        <v>0</v>
      </c>
      <c r="S120" s="213">
        <f>IF('Indicator Date hidden'!T121="x","x",$S$2-'Indicator Date hidden'!T121)</f>
        <v>0</v>
      </c>
      <c r="T120" s="213">
        <f>IF('Indicator Date hidden'!U121="x","x",$T$2-'Indicator Date hidden'!U121)</f>
        <v>0</v>
      </c>
      <c r="U120" s="213">
        <f>IF('Indicator Date hidden'!V121="x","x",$U$2-'Indicator Date hidden'!V121)</f>
        <v>0</v>
      </c>
      <c r="V120" s="213">
        <f>IF('Indicator Date hidden'!W121="x","x",$V$2-'Indicator Date hidden'!W121)</f>
        <v>0</v>
      </c>
      <c r="W120" s="213">
        <f>IF('Indicator Date hidden'!X121="x","x",$W$2-'Indicator Date hidden'!X121)</f>
        <v>1</v>
      </c>
      <c r="X120" s="213">
        <f>IF('Indicator Date hidden'!Y121="x","x",$X$2-'Indicator Date hidden'!Y121)</f>
        <v>4</v>
      </c>
      <c r="Y120" s="213">
        <f>IF('Indicator Date hidden'!Z121="x","x",$Y$2-'Indicator Date hidden'!Z121)</f>
        <v>0</v>
      </c>
      <c r="Z120" s="213">
        <f>IF('Indicator Date hidden'!AA121="x","x",$Z$2-'Indicator Date hidden'!AA121)</f>
        <v>0</v>
      </c>
      <c r="AA120" s="213">
        <f>IF('Indicator Date hidden'!AB121="x","x",$AA$2-'Indicator Date hidden'!AB121)</f>
        <v>0</v>
      </c>
      <c r="AB120" s="213">
        <f>IF('Indicator Date hidden'!AC121="x","x",$AB$2-'Indicator Date hidden'!AC121)</f>
        <v>0</v>
      </c>
      <c r="AC120" s="213">
        <f>IF('Indicator Date hidden'!AD121="x","x",$AC$2-'Indicator Date hidden'!AD121)</f>
        <v>0</v>
      </c>
      <c r="AD120" s="213">
        <f>IF('Indicator Date hidden'!AE121="x","x",$AD$2-'Indicator Date hidden'!AE121)</f>
        <v>0</v>
      </c>
      <c r="AE120" s="213">
        <f>IF('Indicator Date hidden'!AF121="x","x",$AE$2-'Indicator Date hidden'!AF121)</f>
        <v>0</v>
      </c>
      <c r="AF120" s="213">
        <f>IF('Indicator Date hidden'!AG121="x","x",$AF$2-'Indicator Date hidden'!AG121)</f>
        <v>4</v>
      </c>
      <c r="AG120" s="213">
        <f>IF('Indicator Date hidden'!AH121="x","x",$AG$2-'Indicator Date hidden'!AH121)</f>
        <v>0</v>
      </c>
      <c r="AH120" s="213">
        <f>IF('Indicator Date hidden'!AI121="x","x",$AH$2-'Indicator Date hidden'!AI121)</f>
        <v>0</v>
      </c>
      <c r="AI120" s="213">
        <f>IF('Indicator Date hidden'!AJ121="x","x",$AI$2-'Indicator Date hidden'!AJ121)</f>
        <v>0</v>
      </c>
      <c r="AJ120" s="213" t="str">
        <f>IF('Indicator Date hidden'!AK121="x","x",$AJ$2-'Indicator Date hidden'!AK121)</f>
        <v>x</v>
      </c>
      <c r="AK120" s="213">
        <f>IF('Indicator Date hidden'!AL121="x","x",$AK$2-'Indicator Date hidden'!AL121)</f>
        <v>1</v>
      </c>
      <c r="AL120" s="213">
        <f>IF('Indicator Date hidden'!AM121="x","x",$AL$2-'Indicator Date hidden'!AM121)</f>
        <v>0</v>
      </c>
      <c r="AM120" s="213">
        <f>IF('Indicator Date hidden'!AN121="x","x",$AM$2-'Indicator Date hidden'!AN121)</f>
        <v>0</v>
      </c>
      <c r="AN120" s="213">
        <f>IF('Indicator Date hidden'!AO121="x","x",$AN$2-'Indicator Date hidden'!AO121)</f>
        <v>0</v>
      </c>
      <c r="AO120" s="213">
        <f>IF('Indicator Date hidden'!AP121="x","x",$AO$2-'Indicator Date hidden'!AP121)</f>
        <v>1</v>
      </c>
      <c r="AP120" s="213">
        <f>IF('Indicator Date hidden'!AQ121="x","x",$AP$2-'Indicator Date hidden'!AQ121)</f>
        <v>1</v>
      </c>
      <c r="AQ120" s="213">
        <f>IF('Indicator Date hidden'!AR121="x","x",$AQ$2-'Indicator Date hidden'!AR121)</f>
        <v>6</v>
      </c>
      <c r="AR120" s="213">
        <f>IF('Indicator Date hidden'!AS121="x","x",$AR$2-'Indicator Date hidden'!AS121)</f>
        <v>0</v>
      </c>
      <c r="AS120" s="213">
        <f>IF('Indicator Date hidden'!AT121="x","x",$AS$2-'Indicator Date hidden'!AT121)</f>
        <v>0</v>
      </c>
      <c r="AT120" s="213">
        <f>IF('Indicator Date hidden'!AU121="x","x",$AT$2-'Indicator Date hidden'!AU121)</f>
        <v>0</v>
      </c>
      <c r="AU120" s="213">
        <f>IF('Indicator Date hidden'!AV121="x","x",$AU$2-'Indicator Date hidden'!AV121)</f>
        <v>7</v>
      </c>
      <c r="AV120" s="213">
        <f>IF('Indicator Date hidden'!AW121="x","x",$AV$2-'Indicator Date hidden'!AW121)</f>
        <v>0</v>
      </c>
      <c r="AW120" s="213">
        <f>IF('Indicator Date hidden'!AX121="x","x",$AW$2-'Indicator Date hidden'!AX121)</f>
        <v>0</v>
      </c>
      <c r="AX120" s="213">
        <f>IF('Indicator Date hidden'!AY121="x","x",$AX$2-'Indicator Date hidden'!AY121)</f>
        <v>0</v>
      </c>
      <c r="AY120" s="213">
        <f>IF('Indicator Date hidden'!AZ121="x","x",$AY$2-'Indicator Date hidden'!AZ121)</f>
        <v>0</v>
      </c>
      <c r="AZ120" s="213">
        <f>IF('Indicator Date hidden'!BA121="x","x",$AZ$2-'Indicator Date hidden'!BA121)</f>
        <v>0</v>
      </c>
      <c r="BA120">
        <f t="shared" si="15"/>
        <v>26</v>
      </c>
      <c r="BB120" s="21">
        <f t="shared" si="16"/>
        <v>0.52</v>
      </c>
      <c r="BC120">
        <f t="shared" si="17"/>
        <v>9</v>
      </c>
      <c r="BD120" s="21">
        <f t="shared" si="18"/>
        <v>1.4729562111617576</v>
      </c>
      <c r="BE120" s="283">
        <f t="shared" si="19"/>
        <v>0</v>
      </c>
    </row>
    <row r="121" spans="1:57" x14ac:dyDescent="0.25">
      <c r="A121" t="s">
        <v>7447</v>
      </c>
      <c r="B121" s="213">
        <f>IF('Indicator Date hidden'!C122="x","x",$B$2-'Indicator Date hidden'!C122)</f>
        <v>0</v>
      </c>
      <c r="C121" s="213">
        <f>IF('Indicator Date hidden'!D122="x","x",$C$2-'Indicator Date hidden'!D122)</f>
        <v>0</v>
      </c>
      <c r="D121" s="213">
        <f>IF('Indicator Date hidden'!E122="x","x",$D$2-'Indicator Date hidden'!E122)</f>
        <v>0</v>
      </c>
      <c r="E121" s="213">
        <f>IF('Indicator Date hidden'!F122="x","x",$E$2-'Indicator Date hidden'!F122)</f>
        <v>0</v>
      </c>
      <c r="F121" s="213">
        <f>IF('Indicator Date hidden'!G122="x","x",$F$2-'Indicator Date hidden'!G122)</f>
        <v>0</v>
      </c>
      <c r="G121" s="213">
        <f>IF('Indicator Date hidden'!H122="x","x",$G$2-'Indicator Date hidden'!H122)</f>
        <v>0</v>
      </c>
      <c r="H121" s="213">
        <f>IF('Indicator Date hidden'!I122="x","x",$H$2-'Indicator Date hidden'!I122)</f>
        <v>0</v>
      </c>
      <c r="I121" s="213">
        <f>IF('Indicator Date hidden'!J122="x","x",$I$2-'Indicator Date hidden'!J122)</f>
        <v>0</v>
      </c>
      <c r="J121" s="213">
        <f>IF('Indicator Date hidden'!K122="x","x",$J$2-'Indicator Date hidden'!K122)</f>
        <v>0</v>
      </c>
      <c r="K121" s="213">
        <f>IF('Indicator Date hidden'!L122="x","x",$K$2-'Indicator Date hidden'!L122)</f>
        <v>0</v>
      </c>
      <c r="L121" s="213">
        <f>IF('Indicator Date hidden'!M122="x","x",$L$2-'Indicator Date hidden'!M122)</f>
        <v>0</v>
      </c>
      <c r="M121" s="213">
        <f>IF('Indicator Date hidden'!N122="x","x",$M$2-'Indicator Date hidden'!N122)</f>
        <v>0</v>
      </c>
      <c r="N121" s="213">
        <f>IF('Indicator Date hidden'!O122="x","x",$N$2-'Indicator Date hidden'!O122)</f>
        <v>0</v>
      </c>
      <c r="O121" s="213">
        <f>IF('Indicator Date hidden'!P122="x","x",$O$2-'Indicator Date hidden'!P122)</f>
        <v>0</v>
      </c>
      <c r="P121" s="213" t="str">
        <f>IF('Indicator Date hidden'!Q122="x","x",$P$2-'Indicator Date hidden'!Q122)</f>
        <v>x</v>
      </c>
      <c r="Q121" s="213" t="str">
        <f>IF('Indicator Date hidden'!R122="x","x",$Q$2-'Indicator Date hidden'!R122)</f>
        <v>x</v>
      </c>
      <c r="R121" s="213">
        <f>IF('Indicator Date hidden'!S122="x","x",$R$2-'Indicator Date hidden'!S122)</f>
        <v>0</v>
      </c>
      <c r="S121" s="213">
        <f>IF('Indicator Date hidden'!T122="x","x",$S$2-'Indicator Date hidden'!T122)</f>
        <v>0</v>
      </c>
      <c r="T121" s="213">
        <f>IF('Indicator Date hidden'!U122="x","x",$T$2-'Indicator Date hidden'!U122)</f>
        <v>0</v>
      </c>
      <c r="U121" s="213" t="str">
        <f>IF('Indicator Date hidden'!V122="x","x",$U$2-'Indicator Date hidden'!V122)</f>
        <v>x</v>
      </c>
      <c r="V121" s="213">
        <f>IF('Indicator Date hidden'!W122="x","x",$V$2-'Indicator Date hidden'!W122)</f>
        <v>0</v>
      </c>
      <c r="W121" s="213">
        <f>IF('Indicator Date hidden'!X122="x","x",$W$2-'Indicator Date hidden'!X122)</f>
        <v>7</v>
      </c>
      <c r="X121" s="213">
        <f>IF('Indicator Date hidden'!Y122="x","x",$X$2-'Indicator Date hidden'!Y122)</f>
        <v>4</v>
      </c>
      <c r="Y121" s="213">
        <f>IF('Indicator Date hidden'!Z122="x","x",$Y$2-'Indicator Date hidden'!Z122)</f>
        <v>0</v>
      </c>
      <c r="Z121" s="213">
        <f>IF('Indicator Date hidden'!AA122="x","x",$Z$2-'Indicator Date hidden'!AA122)</f>
        <v>0</v>
      </c>
      <c r="AA121" s="213" t="str">
        <f>IF('Indicator Date hidden'!AB122="x","x",$AA$2-'Indicator Date hidden'!AB122)</f>
        <v>x</v>
      </c>
      <c r="AB121" s="213">
        <f>IF('Indicator Date hidden'!AC122="x","x",$AB$2-'Indicator Date hidden'!AC122)</f>
        <v>0</v>
      </c>
      <c r="AC121" s="213">
        <f>IF('Indicator Date hidden'!AD122="x","x",$AC$2-'Indicator Date hidden'!AD122)</f>
        <v>0</v>
      </c>
      <c r="AD121" s="213" t="str">
        <f>IF('Indicator Date hidden'!AE122="x","x",$AD$2-'Indicator Date hidden'!AE122)</f>
        <v>x</v>
      </c>
      <c r="AE121" s="213" t="str">
        <f>IF('Indicator Date hidden'!AF122="x","x",$AE$2-'Indicator Date hidden'!AF122)</f>
        <v>x</v>
      </c>
      <c r="AF121" s="213" t="str">
        <f>IF('Indicator Date hidden'!AG122="x","x",$AF$2-'Indicator Date hidden'!AG122)</f>
        <v>x</v>
      </c>
      <c r="AG121" s="213">
        <f>IF('Indicator Date hidden'!AH122="x","x",$AG$2-'Indicator Date hidden'!AH122)</f>
        <v>0</v>
      </c>
      <c r="AH121" s="213">
        <f>IF('Indicator Date hidden'!AI122="x","x",$AH$2-'Indicator Date hidden'!AI122)</f>
        <v>0</v>
      </c>
      <c r="AI121" s="213">
        <f>IF('Indicator Date hidden'!AJ122="x","x",$AI$2-'Indicator Date hidden'!AJ122)</f>
        <v>0</v>
      </c>
      <c r="AJ121" s="213" t="str">
        <f>IF('Indicator Date hidden'!AK122="x","x",$AJ$2-'Indicator Date hidden'!AK122)</f>
        <v>x</v>
      </c>
      <c r="AK121" s="213">
        <f>IF('Indicator Date hidden'!AL122="x","x",$AK$2-'Indicator Date hidden'!AL122)</f>
        <v>1</v>
      </c>
      <c r="AL121" s="213">
        <f>IF('Indicator Date hidden'!AM122="x","x",$AL$2-'Indicator Date hidden'!AM122)</f>
        <v>0</v>
      </c>
      <c r="AM121" s="213">
        <f>IF('Indicator Date hidden'!AN122="x","x",$AM$2-'Indicator Date hidden'!AN122)</f>
        <v>0</v>
      </c>
      <c r="AN121" s="213">
        <f>IF('Indicator Date hidden'!AO122="x","x",$AN$2-'Indicator Date hidden'!AO122)</f>
        <v>0</v>
      </c>
      <c r="AO121" s="213" t="str">
        <f>IF('Indicator Date hidden'!AP122="x","x",$AO$2-'Indicator Date hidden'!AP122)</f>
        <v>x</v>
      </c>
      <c r="AP121" s="213" t="str">
        <f>IF('Indicator Date hidden'!AQ122="x","x",$AP$2-'Indicator Date hidden'!AQ122)</f>
        <v>x</v>
      </c>
      <c r="AQ121" s="213">
        <f>IF('Indicator Date hidden'!AR122="x","x",$AQ$2-'Indicator Date hidden'!AR122)</f>
        <v>4</v>
      </c>
      <c r="AR121" s="213">
        <f>IF('Indicator Date hidden'!AS122="x","x",$AR$2-'Indicator Date hidden'!AS122)</f>
        <v>1</v>
      </c>
      <c r="AS121" s="213" t="str">
        <f>IF('Indicator Date hidden'!AT122="x","x",$AS$2-'Indicator Date hidden'!AT122)</f>
        <v>x</v>
      </c>
      <c r="AT121" s="213" t="str">
        <f>IF('Indicator Date hidden'!AU122="x","x",$AT$2-'Indicator Date hidden'!AU122)</f>
        <v>x</v>
      </c>
      <c r="AU121" s="213" t="str">
        <f>IF('Indicator Date hidden'!AV122="x","x",$AU$2-'Indicator Date hidden'!AV122)</f>
        <v>x</v>
      </c>
      <c r="AV121" s="213">
        <f>IF('Indicator Date hidden'!AW122="x","x",$AV$2-'Indicator Date hidden'!AW122)</f>
        <v>3</v>
      </c>
      <c r="AW121" s="213">
        <f>IF('Indicator Date hidden'!AX122="x","x",$AW$2-'Indicator Date hidden'!AX122)</f>
        <v>3</v>
      </c>
      <c r="AX121" s="213">
        <f>IF('Indicator Date hidden'!AY122="x","x",$AX$2-'Indicator Date hidden'!AY122)</f>
        <v>0</v>
      </c>
      <c r="AY121" s="213">
        <f>IF('Indicator Date hidden'!AZ122="x","x",$AY$2-'Indicator Date hidden'!AZ122)</f>
        <v>0</v>
      </c>
      <c r="AZ121" s="213">
        <f>IF('Indicator Date hidden'!BA122="x","x",$AZ$2-'Indicator Date hidden'!BA122)</f>
        <v>0</v>
      </c>
      <c r="BA121">
        <f t="shared" si="15"/>
        <v>23</v>
      </c>
      <c r="BB121" s="21">
        <f t="shared" si="16"/>
        <v>0.60526315789473684</v>
      </c>
      <c r="BC121">
        <f t="shared" si="17"/>
        <v>7</v>
      </c>
      <c r="BD121" s="21">
        <f t="shared" si="18"/>
        <v>1.5137870545547005</v>
      </c>
      <c r="BE121" s="283">
        <f t="shared" si="19"/>
        <v>0</v>
      </c>
    </row>
    <row r="122" spans="1:57" x14ac:dyDescent="0.25">
      <c r="A122" t="s">
        <v>7445</v>
      </c>
      <c r="B122" s="213">
        <f>IF('Indicator Date hidden'!C123="x","x",$B$2-'Indicator Date hidden'!C123)</f>
        <v>0</v>
      </c>
      <c r="C122" s="213">
        <f>IF('Indicator Date hidden'!D123="x","x",$C$2-'Indicator Date hidden'!D123)</f>
        <v>0</v>
      </c>
      <c r="D122" s="213">
        <f>IF('Indicator Date hidden'!E123="x","x",$D$2-'Indicator Date hidden'!E123)</f>
        <v>0</v>
      </c>
      <c r="E122" s="213">
        <f>IF('Indicator Date hidden'!F123="x","x",$E$2-'Indicator Date hidden'!F123)</f>
        <v>0</v>
      </c>
      <c r="F122" s="213">
        <f>IF('Indicator Date hidden'!G123="x","x",$F$2-'Indicator Date hidden'!G123)</f>
        <v>0</v>
      </c>
      <c r="G122" s="213">
        <f>IF('Indicator Date hidden'!H123="x","x",$G$2-'Indicator Date hidden'!H123)</f>
        <v>0</v>
      </c>
      <c r="H122" s="213">
        <f>IF('Indicator Date hidden'!I123="x","x",$H$2-'Indicator Date hidden'!I123)</f>
        <v>0</v>
      </c>
      <c r="I122" s="213">
        <f>IF('Indicator Date hidden'!J123="x","x",$I$2-'Indicator Date hidden'!J123)</f>
        <v>0</v>
      </c>
      <c r="J122" s="213">
        <f>IF('Indicator Date hidden'!K123="x","x",$J$2-'Indicator Date hidden'!K123)</f>
        <v>0</v>
      </c>
      <c r="K122" s="213">
        <f>IF('Indicator Date hidden'!L123="x","x",$K$2-'Indicator Date hidden'!L123)</f>
        <v>0</v>
      </c>
      <c r="L122" s="213">
        <f>IF('Indicator Date hidden'!M123="x","x",$L$2-'Indicator Date hidden'!M123)</f>
        <v>0</v>
      </c>
      <c r="M122" s="213">
        <f>IF('Indicator Date hidden'!N123="x","x",$M$2-'Indicator Date hidden'!N123)</f>
        <v>0</v>
      </c>
      <c r="N122" s="213">
        <f>IF('Indicator Date hidden'!O123="x","x",$N$2-'Indicator Date hidden'!O123)</f>
        <v>0</v>
      </c>
      <c r="O122" s="213">
        <f>IF('Indicator Date hidden'!P123="x","x",$O$2-'Indicator Date hidden'!P123)</f>
        <v>0</v>
      </c>
      <c r="P122" s="213">
        <f>IF('Indicator Date hidden'!Q123="x","x",$P$2-'Indicator Date hidden'!Q123)</f>
        <v>0</v>
      </c>
      <c r="Q122" s="213">
        <f>IF('Indicator Date hidden'!R123="x","x",$Q$2-'Indicator Date hidden'!R123)</f>
        <v>3</v>
      </c>
      <c r="R122" s="213">
        <f>IF('Indicator Date hidden'!S123="x","x",$R$2-'Indicator Date hidden'!S123)</f>
        <v>0</v>
      </c>
      <c r="S122" s="213">
        <f>IF('Indicator Date hidden'!T123="x","x",$S$2-'Indicator Date hidden'!T123)</f>
        <v>0</v>
      </c>
      <c r="T122" s="213">
        <f>IF('Indicator Date hidden'!U123="x","x",$T$2-'Indicator Date hidden'!U123)</f>
        <v>0</v>
      </c>
      <c r="U122" s="213">
        <f>IF('Indicator Date hidden'!V123="x","x",$U$2-'Indicator Date hidden'!V123)</f>
        <v>0</v>
      </c>
      <c r="V122" s="213">
        <f>IF('Indicator Date hidden'!W123="x","x",$V$2-'Indicator Date hidden'!W123)</f>
        <v>0</v>
      </c>
      <c r="W122" s="213">
        <f>IF('Indicator Date hidden'!X123="x","x",$W$2-'Indicator Date hidden'!X123)</f>
        <v>3</v>
      </c>
      <c r="X122" s="213" t="str">
        <f>IF('Indicator Date hidden'!Y123="x","x",$X$2-'Indicator Date hidden'!Y123)</f>
        <v>x</v>
      </c>
      <c r="Y122" s="213">
        <f>IF('Indicator Date hidden'!Z123="x","x",$Y$2-'Indicator Date hidden'!Z123)</f>
        <v>0</v>
      </c>
      <c r="Z122" s="213">
        <f>IF('Indicator Date hidden'!AA123="x","x",$Z$2-'Indicator Date hidden'!AA123)</f>
        <v>0</v>
      </c>
      <c r="AA122" s="213">
        <f>IF('Indicator Date hidden'!AB123="x","x",$AA$2-'Indicator Date hidden'!AB123)</f>
        <v>0</v>
      </c>
      <c r="AB122" s="213">
        <f>IF('Indicator Date hidden'!AC123="x","x",$AB$2-'Indicator Date hidden'!AC123)</f>
        <v>0</v>
      </c>
      <c r="AC122" s="213">
        <f>IF('Indicator Date hidden'!AD123="x","x",$AC$2-'Indicator Date hidden'!AD123)</f>
        <v>0</v>
      </c>
      <c r="AD122" s="213">
        <f>IF('Indicator Date hidden'!AE123="x","x",$AD$2-'Indicator Date hidden'!AE123)</f>
        <v>0</v>
      </c>
      <c r="AE122" s="213">
        <f>IF('Indicator Date hidden'!AF123="x","x",$AE$2-'Indicator Date hidden'!AF123)</f>
        <v>0</v>
      </c>
      <c r="AF122" s="213">
        <f>IF('Indicator Date hidden'!AG123="x","x",$AF$2-'Indicator Date hidden'!AG123)</f>
        <v>3</v>
      </c>
      <c r="AG122" s="213">
        <f>IF('Indicator Date hidden'!AH123="x","x",$AG$2-'Indicator Date hidden'!AH123)</f>
        <v>0</v>
      </c>
      <c r="AH122" s="213">
        <f>IF('Indicator Date hidden'!AI123="x","x",$AH$2-'Indicator Date hidden'!AI123)</f>
        <v>0</v>
      </c>
      <c r="AI122" s="213">
        <f>IF('Indicator Date hidden'!AJ123="x","x",$AI$2-'Indicator Date hidden'!AJ123)</f>
        <v>0</v>
      </c>
      <c r="AJ122" s="213">
        <f>IF('Indicator Date hidden'!AK123="x","x",$AJ$2-'Indicator Date hidden'!AK123)</f>
        <v>1</v>
      </c>
      <c r="AK122" s="213">
        <f>IF('Indicator Date hidden'!AL123="x","x",$AK$2-'Indicator Date hidden'!AL123)</f>
        <v>1</v>
      </c>
      <c r="AL122" s="213">
        <f>IF('Indicator Date hidden'!AM123="x","x",$AL$2-'Indicator Date hidden'!AM123)</f>
        <v>0</v>
      </c>
      <c r="AM122" s="213">
        <f>IF('Indicator Date hidden'!AN123="x","x",$AM$2-'Indicator Date hidden'!AN123)</f>
        <v>0</v>
      </c>
      <c r="AN122" s="213">
        <f>IF('Indicator Date hidden'!AO123="x","x",$AN$2-'Indicator Date hidden'!AO123)</f>
        <v>0</v>
      </c>
      <c r="AO122" s="213">
        <f>IF('Indicator Date hidden'!AP123="x","x",$AO$2-'Indicator Date hidden'!AP123)</f>
        <v>0</v>
      </c>
      <c r="AP122" s="213">
        <f>IF('Indicator Date hidden'!AQ123="x","x",$AP$2-'Indicator Date hidden'!AQ123)</f>
        <v>0</v>
      </c>
      <c r="AQ122" s="213">
        <f>IF('Indicator Date hidden'!AR123="x","x",$AQ$2-'Indicator Date hidden'!AR123)</f>
        <v>0</v>
      </c>
      <c r="AR122" s="213">
        <f>IF('Indicator Date hidden'!AS123="x","x",$AR$2-'Indicator Date hidden'!AS123)</f>
        <v>0</v>
      </c>
      <c r="AS122" s="213">
        <f>IF('Indicator Date hidden'!AT123="x","x",$AS$2-'Indicator Date hidden'!AT123)</f>
        <v>0</v>
      </c>
      <c r="AT122" s="213">
        <f>IF('Indicator Date hidden'!AU123="x","x",$AT$2-'Indicator Date hidden'!AU123)</f>
        <v>0</v>
      </c>
      <c r="AU122" s="213">
        <f>IF('Indicator Date hidden'!AV123="x","x",$AU$2-'Indicator Date hidden'!AV123)</f>
        <v>3</v>
      </c>
      <c r="AV122" s="213">
        <f>IF('Indicator Date hidden'!AW123="x","x",$AV$2-'Indicator Date hidden'!AW123)</f>
        <v>0</v>
      </c>
      <c r="AW122" s="213">
        <f>IF('Indicator Date hidden'!AX123="x","x",$AW$2-'Indicator Date hidden'!AX123)</f>
        <v>0</v>
      </c>
      <c r="AX122" s="213">
        <f>IF('Indicator Date hidden'!AY123="x","x",$AX$2-'Indicator Date hidden'!AY123)</f>
        <v>0</v>
      </c>
      <c r="AY122" s="213">
        <f>IF('Indicator Date hidden'!AZ123="x","x",$AY$2-'Indicator Date hidden'!AZ123)</f>
        <v>0</v>
      </c>
      <c r="AZ122" s="213">
        <f>IF('Indicator Date hidden'!BA123="x","x",$AZ$2-'Indicator Date hidden'!BA123)</f>
        <v>0</v>
      </c>
      <c r="BA122">
        <f t="shared" si="15"/>
        <v>14</v>
      </c>
      <c r="BB122" s="21">
        <f t="shared" si="16"/>
        <v>0.28000000000000003</v>
      </c>
      <c r="BC122">
        <f t="shared" si="17"/>
        <v>6</v>
      </c>
      <c r="BD122" s="21">
        <f t="shared" si="18"/>
        <v>0.82559069762201176</v>
      </c>
      <c r="BE122" s="283">
        <f t="shared" si="19"/>
        <v>0</v>
      </c>
    </row>
    <row r="123" spans="1:57" x14ac:dyDescent="0.25">
      <c r="A123" t="s">
        <v>7441</v>
      </c>
      <c r="B123" s="213">
        <f>IF('Indicator Date hidden'!C124="x","x",$B$2-'Indicator Date hidden'!C124)</f>
        <v>0</v>
      </c>
      <c r="C123" s="213">
        <f>IF('Indicator Date hidden'!D124="x","x",$C$2-'Indicator Date hidden'!D124)</f>
        <v>0</v>
      </c>
      <c r="D123" s="213">
        <f>IF('Indicator Date hidden'!E124="x","x",$D$2-'Indicator Date hidden'!E124)</f>
        <v>0</v>
      </c>
      <c r="E123" s="213">
        <f>IF('Indicator Date hidden'!F124="x","x",$E$2-'Indicator Date hidden'!F124)</f>
        <v>0</v>
      </c>
      <c r="F123" s="213">
        <f>IF('Indicator Date hidden'!G124="x","x",$F$2-'Indicator Date hidden'!G124)</f>
        <v>0</v>
      </c>
      <c r="G123" s="213">
        <f>IF('Indicator Date hidden'!H124="x","x",$G$2-'Indicator Date hidden'!H124)</f>
        <v>0</v>
      </c>
      <c r="H123" s="213">
        <f>IF('Indicator Date hidden'!I124="x","x",$H$2-'Indicator Date hidden'!I124)</f>
        <v>0</v>
      </c>
      <c r="I123" s="213">
        <f>IF('Indicator Date hidden'!J124="x","x",$I$2-'Indicator Date hidden'!J124)</f>
        <v>0</v>
      </c>
      <c r="J123" s="213">
        <f>IF('Indicator Date hidden'!K124="x","x",$J$2-'Indicator Date hidden'!K124)</f>
        <v>0</v>
      </c>
      <c r="K123" s="213">
        <f>IF('Indicator Date hidden'!L124="x","x",$K$2-'Indicator Date hidden'!L124)</f>
        <v>0</v>
      </c>
      <c r="L123" s="213">
        <f>IF('Indicator Date hidden'!M124="x","x",$L$2-'Indicator Date hidden'!M124)</f>
        <v>0</v>
      </c>
      <c r="M123" s="213">
        <f>IF('Indicator Date hidden'!N124="x","x",$M$2-'Indicator Date hidden'!N124)</f>
        <v>0</v>
      </c>
      <c r="N123" s="213">
        <f>IF('Indicator Date hidden'!O124="x","x",$N$2-'Indicator Date hidden'!O124)</f>
        <v>0</v>
      </c>
      <c r="O123" s="213">
        <f>IF('Indicator Date hidden'!P124="x","x",$O$2-'Indicator Date hidden'!P124)</f>
        <v>0</v>
      </c>
      <c r="P123" s="213">
        <f>IF('Indicator Date hidden'!Q124="x","x",$P$2-'Indicator Date hidden'!Q124)</f>
        <v>0</v>
      </c>
      <c r="Q123" s="213" t="str">
        <f>IF('Indicator Date hidden'!R124="x","x",$Q$2-'Indicator Date hidden'!R124)</f>
        <v>x</v>
      </c>
      <c r="R123" s="213">
        <f>IF('Indicator Date hidden'!S124="x","x",$R$2-'Indicator Date hidden'!S124)</f>
        <v>0</v>
      </c>
      <c r="S123" s="213">
        <f>IF('Indicator Date hidden'!T124="x","x",$S$2-'Indicator Date hidden'!T124)</f>
        <v>0</v>
      </c>
      <c r="T123" s="213">
        <f>IF('Indicator Date hidden'!U124="x","x",$T$2-'Indicator Date hidden'!U124)</f>
        <v>0</v>
      </c>
      <c r="U123" s="213" t="str">
        <f>IF('Indicator Date hidden'!V124="x","x",$U$2-'Indicator Date hidden'!V124)</f>
        <v>x</v>
      </c>
      <c r="V123" s="213">
        <f>IF('Indicator Date hidden'!W124="x","x",$V$2-'Indicator Date hidden'!W124)</f>
        <v>0</v>
      </c>
      <c r="W123" s="213" t="str">
        <f>IF('Indicator Date hidden'!X124="x","x",$W$2-'Indicator Date hidden'!X124)</f>
        <v>x</v>
      </c>
      <c r="X123" s="213">
        <f>IF('Indicator Date hidden'!Y124="x","x",$X$2-'Indicator Date hidden'!Y124)</f>
        <v>4</v>
      </c>
      <c r="Y123" s="213">
        <f>IF('Indicator Date hidden'!Z124="x","x",$Y$2-'Indicator Date hidden'!Z124)</f>
        <v>0</v>
      </c>
      <c r="Z123" s="213">
        <f>IF('Indicator Date hidden'!AA124="x","x",$Z$2-'Indicator Date hidden'!AA124)</f>
        <v>0</v>
      </c>
      <c r="AA123" s="213" t="str">
        <f>IF('Indicator Date hidden'!AB124="x","x",$AA$2-'Indicator Date hidden'!AB124)</f>
        <v>x</v>
      </c>
      <c r="AB123" s="213">
        <f>IF('Indicator Date hidden'!AC124="x","x",$AB$2-'Indicator Date hidden'!AC124)</f>
        <v>0</v>
      </c>
      <c r="AC123" s="213">
        <f>IF('Indicator Date hidden'!AD124="x","x",$AC$2-'Indicator Date hidden'!AD124)</f>
        <v>0</v>
      </c>
      <c r="AD123" s="213" t="str">
        <f>IF('Indicator Date hidden'!AE124="x","x",$AD$2-'Indicator Date hidden'!AE124)</f>
        <v>x</v>
      </c>
      <c r="AE123" s="213">
        <f>IF('Indicator Date hidden'!AF124="x","x",$AE$2-'Indicator Date hidden'!AF124)</f>
        <v>0</v>
      </c>
      <c r="AF123" s="213">
        <f>IF('Indicator Date hidden'!AG124="x","x",$AF$2-'Indicator Date hidden'!AG124)</f>
        <v>1</v>
      </c>
      <c r="AG123" s="213">
        <f>IF('Indicator Date hidden'!AH124="x","x",$AG$2-'Indicator Date hidden'!AH124)</f>
        <v>0</v>
      </c>
      <c r="AH123" s="213">
        <f>IF('Indicator Date hidden'!AI124="x","x",$AH$2-'Indicator Date hidden'!AI124)</f>
        <v>0</v>
      </c>
      <c r="AI123" s="213">
        <f>IF('Indicator Date hidden'!AJ124="x","x",$AI$2-'Indicator Date hidden'!AJ124)</f>
        <v>0</v>
      </c>
      <c r="AJ123" s="213" t="str">
        <f>IF('Indicator Date hidden'!AK124="x","x",$AJ$2-'Indicator Date hidden'!AK124)</f>
        <v>x</v>
      </c>
      <c r="AK123" s="213">
        <f>IF('Indicator Date hidden'!AL124="x","x",$AK$2-'Indicator Date hidden'!AL124)</f>
        <v>1</v>
      </c>
      <c r="AL123" s="213">
        <f>IF('Indicator Date hidden'!AM124="x","x",$AL$2-'Indicator Date hidden'!AM124)</f>
        <v>0</v>
      </c>
      <c r="AM123" s="213">
        <f>IF('Indicator Date hidden'!AN124="x","x",$AM$2-'Indicator Date hidden'!AN124)</f>
        <v>0</v>
      </c>
      <c r="AN123" s="213">
        <f>IF('Indicator Date hidden'!AO124="x","x",$AN$2-'Indicator Date hidden'!AO124)</f>
        <v>0</v>
      </c>
      <c r="AO123" s="213">
        <f>IF('Indicator Date hidden'!AP124="x","x",$AO$2-'Indicator Date hidden'!AP124)</f>
        <v>0</v>
      </c>
      <c r="AP123" s="213">
        <f>IF('Indicator Date hidden'!AQ124="x","x",$AP$2-'Indicator Date hidden'!AQ124)</f>
        <v>0</v>
      </c>
      <c r="AQ123" s="213">
        <f>IF('Indicator Date hidden'!AR124="x","x",$AQ$2-'Indicator Date hidden'!AR124)</f>
        <v>0</v>
      </c>
      <c r="AR123" s="213">
        <f>IF('Indicator Date hidden'!AS124="x","x",$AR$2-'Indicator Date hidden'!AS124)</f>
        <v>0</v>
      </c>
      <c r="AS123" s="213">
        <f>IF('Indicator Date hidden'!AT124="x","x",$AS$2-'Indicator Date hidden'!AT124)</f>
        <v>0</v>
      </c>
      <c r="AT123" s="213">
        <f>IF('Indicator Date hidden'!AU124="x","x",$AT$2-'Indicator Date hidden'!AU124)</f>
        <v>0</v>
      </c>
      <c r="AU123" s="213" t="str">
        <f>IF('Indicator Date hidden'!AV124="x","x",$AU$2-'Indicator Date hidden'!AV124)</f>
        <v>x</v>
      </c>
      <c r="AV123" s="213">
        <f>IF('Indicator Date hidden'!AW124="x","x",$AV$2-'Indicator Date hidden'!AW124)</f>
        <v>0</v>
      </c>
      <c r="AW123" s="213">
        <f>IF('Indicator Date hidden'!AX124="x","x",$AW$2-'Indicator Date hidden'!AX124)</f>
        <v>0</v>
      </c>
      <c r="AX123" s="213">
        <f>IF('Indicator Date hidden'!AY124="x","x",$AX$2-'Indicator Date hidden'!AY124)</f>
        <v>0</v>
      </c>
      <c r="AY123" s="213">
        <f>IF('Indicator Date hidden'!AZ124="x","x",$AY$2-'Indicator Date hidden'!AZ124)</f>
        <v>0</v>
      </c>
      <c r="AZ123" s="213">
        <f>IF('Indicator Date hidden'!BA124="x","x",$AZ$2-'Indicator Date hidden'!BA124)</f>
        <v>0</v>
      </c>
      <c r="BA123">
        <f t="shared" si="15"/>
        <v>6</v>
      </c>
      <c r="BB123" s="21">
        <f t="shared" si="16"/>
        <v>0.13636363636363635</v>
      </c>
      <c r="BC123">
        <f t="shared" si="17"/>
        <v>3</v>
      </c>
      <c r="BD123" s="21">
        <f t="shared" si="18"/>
        <v>0.62489668567579637</v>
      </c>
      <c r="BE123" s="283">
        <f t="shared" si="19"/>
        <v>0</v>
      </c>
    </row>
    <row r="124" spans="1:57" x14ac:dyDescent="0.25">
      <c r="A124" t="s">
        <v>7449</v>
      </c>
      <c r="B124" s="213">
        <f>IF('Indicator Date hidden'!C125="x","x",$B$2-'Indicator Date hidden'!C125)</f>
        <v>0</v>
      </c>
      <c r="C124" s="213">
        <f>IF('Indicator Date hidden'!D125="x","x",$C$2-'Indicator Date hidden'!D125)</f>
        <v>0</v>
      </c>
      <c r="D124" s="213">
        <f>IF('Indicator Date hidden'!E125="x","x",$D$2-'Indicator Date hidden'!E125)</f>
        <v>0</v>
      </c>
      <c r="E124" s="213">
        <f>IF('Indicator Date hidden'!F125="x","x",$E$2-'Indicator Date hidden'!F125)</f>
        <v>0</v>
      </c>
      <c r="F124" s="213">
        <f>IF('Indicator Date hidden'!G125="x","x",$F$2-'Indicator Date hidden'!G125)</f>
        <v>0</v>
      </c>
      <c r="G124" s="213">
        <f>IF('Indicator Date hidden'!H125="x","x",$G$2-'Indicator Date hidden'!H125)</f>
        <v>0</v>
      </c>
      <c r="H124" s="213">
        <f>IF('Indicator Date hidden'!I125="x","x",$H$2-'Indicator Date hidden'!I125)</f>
        <v>0</v>
      </c>
      <c r="I124" s="213">
        <f>IF('Indicator Date hidden'!J125="x","x",$I$2-'Indicator Date hidden'!J125)</f>
        <v>0</v>
      </c>
      <c r="J124" s="213">
        <f>IF('Indicator Date hidden'!K125="x","x",$J$2-'Indicator Date hidden'!K125)</f>
        <v>0</v>
      </c>
      <c r="K124" s="213">
        <f>IF('Indicator Date hidden'!L125="x","x",$K$2-'Indicator Date hidden'!L125)</f>
        <v>0</v>
      </c>
      <c r="L124" s="213">
        <f>IF('Indicator Date hidden'!M125="x","x",$L$2-'Indicator Date hidden'!M125)</f>
        <v>0</v>
      </c>
      <c r="M124" s="213">
        <f>IF('Indicator Date hidden'!N125="x","x",$M$2-'Indicator Date hidden'!N125)</f>
        <v>0</v>
      </c>
      <c r="N124" s="213">
        <f>IF('Indicator Date hidden'!O125="x","x",$N$2-'Indicator Date hidden'!O125)</f>
        <v>0</v>
      </c>
      <c r="O124" s="213">
        <f>IF('Indicator Date hidden'!P125="x","x",$O$2-'Indicator Date hidden'!P125)</f>
        <v>0</v>
      </c>
      <c r="P124" s="213">
        <f>IF('Indicator Date hidden'!Q125="x","x",$P$2-'Indicator Date hidden'!Q125)</f>
        <v>0</v>
      </c>
      <c r="Q124" s="213" t="str">
        <f>IF('Indicator Date hidden'!R125="x","x",$Q$2-'Indicator Date hidden'!R125)</f>
        <v>x</v>
      </c>
      <c r="R124" s="213">
        <f>IF('Indicator Date hidden'!S125="x","x",$R$2-'Indicator Date hidden'!S125)</f>
        <v>0</v>
      </c>
      <c r="S124" s="213">
        <f>IF('Indicator Date hidden'!T125="x","x",$S$2-'Indicator Date hidden'!T125)</f>
        <v>0</v>
      </c>
      <c r="T124" s="213">
        <f>IF('Indicator Date hidden'!U125="x","x",$T$2-'Indicator Date hidden'!U125)</f>
        <v>0</v>
      </c>
      <c r="U124" s="213" t="str">
        <f>IF('Indicator Date hidden'!V125="x","x",$U$2-'Indicator Date hidden'!V125)</f>
        <v>x</v>
      </c>
      <c r="V124" s="213">
        <f>IF('Indicator Date hidden'!W125="x","x",$V$2-'Indicator Date hidden'!W125)</f>
        <v>0</v>
      </c>
      <c r="W124" s="213" t="str">
        <f>IF('Indicator Date hidden'!X125="x","x",$W$2-'Indicator Date hidden'!X125)</f>
        <v>x</v>
      </c>
      <c r="X124" s="213">
        <f>IF('Indicator Date hidden'!Y125="x","x",$X$2-'Indicator Date hidden'!Y125)</f>
        <v>4</v>
      </c>
      <c r="Y124" s="213">
        <f>IF('Indicator Date hidden'!Z125="x","x",$Y$2-'Indicator Date hidden'!Z125)</f>
        <v>0</v>
      </c>
      <c r="Z124" s="213">
        <f>IF('Indicator Date hidden'!AA125="x","x",$Z$2-'Indicator Date hidden'!AA125)</f>
        <v>0</v>
      </c>
      <c r="AA124" s="213" t="str">
        <f>IF('Indicator Date hidden'!AB125="x","x",$AA$2-'Indicator Date hidden'!AB125)</f>
        <v>x</v>
      </c>
      <c r="AB124" s="213">
        <f>IF('Indicator Date hidden'!AC125="x","x",$AB$2-'Indicator Date hidden'!AC125)</f>
        <v>0</v>
      </c>
      <c r="AC124" s="213">
        <f>IF('Indicator Date hidden'!AD125="x","x",$AC$2-'Indicator Date hidden'!AD125)</f>
        <v>0</v>
      </c>
      <c r="AD124" s="213" t="str">
        <f>IF('Indicator Date hidden'!AE125="x","x",$AD$2-'Indicator Date hidden'!AE125)</f>
        <v>x</v>
      </c>
      <c r="AE124" s="213">
        <f>IF('Indicator Date hidden'!AF125="x","x",$AE$2-'Indicator Date hidden'!AF125)</f>
        <v>0</v>
      </c>
      <c r="AF124" s="213" t="str">
        <f>IF('Indicator Date hidden'!AG125="x","x",$AF$2-'Indicator Date hidden'!AG125)</f>
        <v>x</v>
      </c>
      <c r="AG124" s="213">
        <f>IF('Indicator Date hidden'!AH125="x","x",$AG$2-'Indicator Date hidden'!AH125)</f>
        <v>0</v>
      </c>
      <c r="AH124" s="213">
        <f>IF('Indicator Date hidden'!AI125="x","x",$AH$2-'Indicator Date hidden'!AI125)</f>
        <v>0</v>
      </c>
      <c r="AI124" s="213">
        <f>IF('Indicator Date hidden'!AJ125="x","x",$AI$2-'Indicator Date hidden'!AJ125)</f>
        <v>0</v>
      </c>
      <c r="AJ124" s="213" t="str">
        <f>IF('Indicator Date hidden'!AK125="x","x",$AJ$2-'Indicator Date hidden'!AK125)</f>
        <v>x</v>
      </c>
      <c r="AK124" s="213">
        <f>IF('Indicator Date hidden'!AL125="x","x",$AK$2-'Indicator Date hidden'!AL125)</f>
        <v>1</v>
      </c>
      <c r="AL124" s="213">
        <f>IF('Indicator Date hidden'!AM125="x","x",$AL$2-'Indicator Date hidden'!AM125)</f>
        <v>0</v>
      </c>
      <c r="AM124" s="213">
        <f>IF('Indicator Date hidden'!AN125="x","x",$AM$2-'Indicator Date hidden'!AN125)</f>
        <v>0</v>
      </c>
      <c r="AN124" s="213">
        <f>IF('Indicator Date hidden'!AO125="x","x",$AN$2-'Indicator Date hidden'!AO125)</f>
        <v>0</v>
      </c>
      <c r="AO124" s="213">
        <f>IF('Indicator Date hidden'!AP125="x","x",$AO$2-'Indicator Date hidden'!AP125)</f>
        <v>2</v>
      </c>
      <c r="AP124" s="213" t="str">
        <f>IF('Indicator Date hidden'!AQ125="x","x",$AP$2-'Indicator Date hidden'!AQ125)</f>
        <v>x</v>
      </c>
      <c r="AQ124" s="213">
        <f>IF('Indicator Date hidden'!AR125="x","x",$AQ$2-'Indicator Date hidden'!AR125)</f>
        <v>0</v>
      </c>
      <c r="AR124" s="213">
        <f>IF('Indicator Date hidden'!AS125="x","x",$AR$2-'Indicator Date hidden'!AS125)</f>
        <v>0</v>
      </c>
      <c r="AS124" s="213">
        <f>IF('Indicator Date hidden'!AT125="x","x",$AS$2-'Indicator Date hidden'!AT125)</f>
        <v>0</v>
      </c>
      <c r="AT124" s="213">
        <f>IF('Indicator Date hidden'!AU125="x","x",$AT$2-'Indicator Date hidden'!AU125)</f>
        <v>0</v>
      </c>
      <c r="AU124" s="213" t="str">
        <f>IF('Indicator Date hidden'!AV125="x","x",$AU$2-'Indicator Date hidden'!AV125)</f>
        <v>x</v>
      </c>
      <c r="AV124" s="213">
        <f>IF('Indicator Date hidden'!AW125="x","x",$AV$2-'Indicator Date hidden'!AW125)</f>
        <v>0</v>
      </c>
      <c r="AW124" s="213">
        <f>IF('Indicator Date hidden'!AX125="x","x",$AW$2-'Indicator Date hidden'!AX125)</f>
        <v>0</v>
      </c>
      <c r="AX124" s="213">
        <f>IF('Indicator Date hidden'!AY125="x","x",$AX$2-'Indicator Date hidden'!AY125)</f>
        <v>0</v>
      </c>
      <c r="AY124" s="213" t="str">
        <f>IF('Indicator Date hidden'!AZ125="x","x",$AY$2-'Indicator Date hidden'!AZ125)</f>
        <v>x</v>
      </c>
      <c r="AZ124" s="213">
        <f>IF('Indicator Date hidden'!BA125="x","x",$AZ$2-'Indicator Date hidden'!BA125)</f>
        <v>0</v>
      </c>
      <c r="BA124">
        <f t="shared" si="15"/>
        <v>7</v>
      </c>
      <c r="BB124" s="21">
        <f t="shared" si="16"/>
        <v>0.17073170731707318</v>
      </c>
      <c r="BC124">
        <f t="shared" si="17"/>
        <v>3</v>
      </c>
      <c r="BD124" s="21">
        <f t="shared" si="18"/>
        <v>0.69501496823292719</v>
      </c>
      <c r="BE124" s="283">
        <f t="shared" si="19"/>
        <v>0</v>
      </c>
    </row>
    <row r="125" spans="1:57" x14ac:dyDescent="0.25">
      <c r="A125" t="s">
        <v>7439</v>
      </c>
      <c r="B125" s="213">
        <f>IF('Indicator Date hidden'!C126="x","x",$B$2-'Indicator Date hidden'!C126)</f>
        <v>0</v>
      </c>
      <c r="C125" s="213">
        <f>IF('Indicator Date hidden'!D126="x","x",$C$2-'Indicator Date hidden'!D126)</f>
        <v>0</v>
      </c>
      <c r="D125" s="213">
        <f>IF('Indicator Date hidden'!E126="x","x",$D$2-'Indicator Date hidden'!E126)</f>
        <v>0</v>
      </c>
      <c r="E125" s="213">
        <f>IF('Indicator Date hidden'!F126="x","x",$E$2-'Indicator Date hidden'!F126)</f>
        <v>0</v>
      </c>
      <c r="F125" s="213">
        <f>IF('Indicator Date hidden'!G126="x","x",$F$2-'Indicator Date hidden'!G126)</f>
        <v>0</v>
      </c>
      <c r="G125" s="213">
        <f>IF('Indicator Date hidden'!H126="x","x",$G$2-'Indicator Date hidden'!H126)</f>
        <v>0</v>
      </c>
      <c r="H125" s="213">
        <f>IF('Indicator Date hidden'!I126="x","x",$H$2-'Indicator Date hidden'!I126)</f>
        <v>0</v>
      </c>
      <c r="I125" s="213">
        <f>IF('Indicator Date hidden'!J126="x","x",$I$2-'Indicator Date hidden'!J126)</f>
        <v>0</v>
      </c>
      <c r="J125" s="213">
        <f>IF('Indicator Date hidden'!K126="x","x",$J$2-'Indicator Date hidden'!K126)</f>
        <v>0</v>
      </c>
      <c r="K125" s="213">
        <f>IF('Indicator Date hidden'!L126="x","x",$K$2-'Indicator Date hidden'!L126)</f>
        <v>0</v>
      </c>
      <c r="L125" s="213">
        <f>IF('Indicator Date hidden'!M126="x","x",$L$2-'Indicator Date hidden'!M126)</f>
        <v>0</v>
      </c>
      <c r="M125" s="213">
        <f>IF('Indicator Date hidden'!N126="x","x",$M$2-'Indicator Date hidden'!N126)</f>
        <v>0</v>
      </c>
      <c r="N125" s="213">
        <f>IF('Indicator Date hidden'!O126="x","x",$N$2-'Indicator Date hidden'!O126)</f>
        <v>0</v>
      </c>
      <c r="O125" s="213">
        <f>IF('Indicator Date hidden'!P126="x","x",$O$2-'Indicator Date hidden'!P126)</f>
        <v>0</v>
      </c>
      <c r="P125" s="213">
        <f>IF('Indicator Date hidden'!Q126="x","x",$P$2-'Indicator Date hidden'!Q126)</f>
        <v>0</v>
      </c>
      <c r="Q125" s="213">
        <f>IF('Indicator Date hidden'!R126="x","x",$Q$2-'Indicator Date hidden'!R126)</f>
        <v>2</v>
      </c>
      <c r="R125" s="213">
        <f>IF('Indicator Date hidden'!S126="x","x",$R$2-'Indicator Date hidden'!S126)</f>
        <v>0</v>
      </c>
      <c r="S125" s="213">
        <f>IF('Indicator Date hidden'!T126="x","x",$S$2-'Indicator Date hidden'!T126)</f>
        <v>0</v>
      </c>
      <c r="T125" s="213">
        <f>IF('Indicator Date hidden'!U126="x","x",$T$2-'Indicator Date hidden'!U126)</f>
        <v>0</v>
      </c>
      <c r="U125" s="213">
        <f>IF('Indicator Date hidden'!V126="x","x",$U$2-'Indicator Date hidden'!V126)</f>
        <v>0</v>
      </c>
      <c r="V125" s="213">
        <f>IF('Indicator Date hidden'!W126="x","x",$V$2-'Indicator Date hidden'!W126)</f>
        <v>0</v>
      </c>
      <c r="W125" s="213">
        <f>IF('Indicator Date hidden'!X126="x","x",$W$2-'Indicator Date hidden'!X126)</f>
        <v>8</v>
      </c>
      <c r="X125" s="213">
        <f>IF('Indicator Date hidden'!Y126="x","x",$X$2-'Indicator Date hidden'!Y126)</f>
        <v>0</v>
      </c>
      <c r="Y125" s="213">
        <f>IF('Indicator Date hidden'!Z126="x","x",$Y$2-'Indicator Date hidden'!Z126)</f>
        <v>0</v>
      </c>
      <c r="Z125" s="213">
        <f>IF('Indicator Date hidden'!AA126="x","x",$Z$2-'Indicator Date hidden'!AA126)</f>
        <v>0</v>
      </c>
      <c r="AA125" s="213">
        <f>IF('Indicator Date hidden'!AB126="x","x",$AA$2-'Indicator Date hidden'!AB126)</f>
        <v>0</v>
      </c>
      <c r="AB125" s="213">
        <f>IF('Indicator Date hidden'!AC126="x","x",$AB$2-'Indicator Date hidden'!AC126)</f>
        <v>0</v>
      </c>
      <c r="AC125" s="213">
        <f>IF('Indicator Date hidden'!AD126="x","x",$AC$2-'Indicator Date hidden'!AD126)</f>
        <v>0</v>
      </c>
      <c r="AD125" s="213">
        <f>IF('Indicator Date hidden'!AE126="x","x",$AD$2-'Indicator Date hidden'!AE126)</f>
        <v>0</v>
      </c>
      <c r="AE125" s="213">
        <f>IF('Indicator Date hidden'!AF126="x","x",$AE$2-'Indicator Date hidden'!AF126)</f>
        <v>0</v>
      </c>
      <c r="AF125" s="213">
        <f>IF('Indicator Date hidden'!AG126="x","x",$AF$2-'Indicator Date hidden'!AG126)</f>
        <v>4</v>
      </c>
      <c r="AG125" s="213">
        <f>IF('Indicator Date hidden'!AH126="x","x",$AG$2-'Indicator Date hidden'!AH126)</f>
        <v>0</v>
      </c>
      <c r="AH125" s="213">
        <f>IF('Indicator Date hidden'!AI126="x","x",$AH$2-'Indicator Date hidden'!AI126)</f>
        <v>0</v>
      </c>
      <c r="AI125" s="213">
        <f>IF('Indicator Date hidden'!AJ126="x","x",$AI$2-'Indicator Date hidden'!AJ126)</f>
        <v>0</v>
      </c>
      <c r="AJ125" s="213" t="str">
        <f>IF('Indicator Date hidden'!AK126="x","x",$AJ$2-'Indicator Date hidden'!AK126)</f>
        <v>x</v>
      </c>
      <c r="AK125" s="213">
        <f>IF('Indicator Date hidden'!AL126="x","x",$AK$2-'Indicator Date hidden'!AL126)</f>
        <v>1</v>
      </c>
      <c r="AL125" s="213">
        <f>IF('Indicator Date hidden'!AM126="x","x",$AL$2-'Indicator Date hidden'!AM126)</f>
        <v>0</v>
      </c>
      <c r="AM125" s="213">
        <f>IF('Indicator Date hidden'!AN126="x","x",$AM$2-'Indicator Date hidden'!AN126)</f>
        <v>0</v>
      </c>
      <c r="AN125" s="213">
        <f>IF('Indicator Date hidden'!AO126="x","x",$AN$2-'Indicator Date hidden'!AO126)</f>
        <v>0</v>
      </c>
      <c r="AO125" s="213">
        <f>IF('Indicator Date hidden'!AP126="x","x",$AO$2-'Indicator Date hidden'!AP126)</f>
        <v>0</v>
      </c>
      <c r="AP125" s="213">
        <f>IF('Indicator Date hidden'!AQ126="x","x",$AP$2-'Indicator Date hidden'!AQ126)</f>
        <v>0</v>
      </c>
      <c r="AQ125" s="213">
        <f>IF('Indicator Date hidden'!AR126="x","x",$AQ$2-'Indicator Date hidden'!AR126)</f>
        <v>6</v>
      </c>
      <c r="AR125" s="213">
        <f>IF('Indicator Date hidden'!AS126="x","x",$AR$2-'Indicator Date hidden'!AS126)</f>
        <v>0</v>
      </c>
      <c r="AS125" s="213">
        <f>IF('Indicator Date hidden'!AT126="x","x",$AS$2-'Indicator Date hidden'!AT126)</f>
        <v>0</v>
      </c>
      <c r="AT125" s="213">
        <f>IF('Indicator Date hidden'!AU126="x","x",$AT$2-'Indicator Date hidden'!AU126)</f>
        <v>0</v>
      </c>
      <c r="AU125" s="213" t="str">
        <f>IF('Indicator Date hidden'!AV126="x","x",$AU$2-'Indicator Date hidden'!AV126)</f>
        <v>x</v>
      </c>
      <c r="AV125" s="213">
        <f>IF('Indicator Date hidden'!AW126="x","x",$AV$2-'Indicator Date hidden'!AW126)</f>
        <v>0</v>
      </c>
      <c r="AW125" s="213">
        <f>IF('Indicator Date hidden'!AX126="x","x",$AW$2-'Indicator Date hidden'!AX126)</f>
        <v>0</v>
      </c>
      <c r="AX125" s="213">
        <f>IF('Indicator Date hidden'!AY126="x","x",$AX$2-'Indicator Date hidden'!AY126)</f>
        <v>0</v>
      </c>
      <c r="AY125" s="213">
        <f>IF('Indicator Date hidden'!AZ126="x","x",$AY$2-'Indicator Date hidden'!AZ126)</f>
        <v>0</v>
      </c>
      <c r="AZ125" s="213">
        <f>IF('Indicator Date hidden'!BA126="x","x",$AZ$2-'Indicator Date hidden'!BA126)</f>
        <v>0</v>
      </c>
      <c r="BA125">
        <f t="shared" si="15"/>
        <v>21</v>
      </c>
      <c r="BB125" s="21">
        <f t="shared" si="16"/>
        <v>0.42857142857142855</v>
      </c>
      <c r="BC125">
        <f t="shared" si="17"/>
        <v>5</v>
      </c>
      <c r="BD125" s="21">
        <f t="shared" si="18"/>
        <v>1.5118578920369088</v>
      </c>
      <c r="BE125" s="283">
        <f t="shared" si="19"/>
        <v>0</v>
      </c>
    </row>
    <row r="126" spans="1:57" x14ac:dyDescent="0.25">
      <c r="A126" t="s">
        <v>7437</v>
      </c>
      <c r="B126" s="213">
        <f>IF('Indicator Date hidden'!C127="x","x",$B$2-'Indicator Date hidden'!C127)</f>
        <v>0</v>
      </c>
      <c r="C126" s="213">
        <f>IF('Indicator Date hidden'!D127="x","x",$C$2-'Indicator Date hidden'!D127)</f>
        <v>0</v>
      </c>
      <c r="D126" s="213">
        <f>IF('Indicator Date hidden'!E127="x","x",$D$2-'Indicator Date hidden'!E127)</f>
        <v>0</v>
      </c>
      <c r="E126" s="213">
        <f>IF('Indicator Date hidden'!F127="x","x",$E$2-'Indicator Date hidden'!F127)</f>
        <v>0</v>
      </c>
      <c r="F126" s="213">
        <f>IF('Indicator Date hidden'!G127="x","x",$F$2-'Indicator Date hidden'!G127)</f>
        <v>0</v>
      </c>
      <c r="G126" s="213">
        <f>IF('Indicator Date hidden'!H127="x","x",$G$2-'Indicator Date hidden'!H127)</f>
        <v>0</v>
      </c>
      <c r="H126" s="213">
        <f>IF('Indicator Date hidden'!I127="x","x",$H$2-'Indicator Date hidden'!I127)</f>
        <v>0</v>
      </c>
      <c r="I126" s="213">
        <f>IF('Indicator Date hidden'!J127="x","x",$I$2-'Indicator Date hidden'!J127)</f>
        <v>0</v>
      </c>
      <c r="J126" s="213">
        <f>IF('Indicator Date hidden'!K127="x","x",$J$2-'Indicator Date hidden'!K127)</f>
        <v>0</v>
      </c>
      <c r="K126" s="213">
        <f>IF('Indicator Date hidden'!L127="x","x",$K$2-'Indicator Date hidden'!L127)</f>
        <v>0</v>
      </c>
      <c r="L126" s="213">
        <f>IF('Indicator Date hidden'!M127="x","x",$L$2-'Indicator Date hidden'!M127)</f>
        <v>0</v>
      </c>
      <c r="M126" s="213">
        <f>IF('Indicator Date hidden'!N127="x","x",$M$2-'Indicator Date hidden'!N127)</f>
        <v>0</v>
      </c>
      <c r="N126" s="213">
        <f>IF('Indicator Date hidden'!O127="x","x",$N$2-'Indicator Date hidden'!O127)</f>
        <v>0</v>
      </c>
      <c r="O126" s="213">
        <f>IF('Indicator Date hidden'!P127="x","x",$O$2-'Indicator Date hidden'!P127)</f>
        <v>0</v>
      </c>
      <c r="P126" s="213">
        <f>IF('Indicator Date hidden'!Q127="x","x",$P$2-'Indicator Date hidden'!Q127)</f>
        <v>0</v>
      </c>
      <c r="Q126" s="213">
        <f>IF('Indicator Date hidden'!R127="x","x",$Q$2-'Indicator Date hidden'!R127)</f>
        <v>2</v>
      </c>
      <c r="R126" s="213">
        <f>IF('Indicator Date hidden'!S127="x","x",$R$2-'Indicator Date hidden'!S127)</f>
        <v>0</v>
      </c>
      <c r="S126" s="213">
        <f>IF('Indicator Date hidden'!T127="x","x",$S$2-'Indicator Date hidden'!T127)</f>
        <v>0</v>
      </c>
      <c r="T126" s="213">
        <f>IF('Indicator Date hidden'!U127="x","x",$T$2-'Indicator Date hidden'!U127)</f>
        <v>0</v>
      </c>
      <c r="U126" s="213">
        <f>IF('Indicator Date hidden'!V127="x","x",$U$2-'Indicator Date hidden'!V127)</f>
        <v>0</v>
      </c>
      <c r="V126" s="213">
        <f>IF('Indicator Date hidden'!W127="x","x",$V$2-'Indicator Date hidden'!W127)</f>
        <v>0</v>
      </c>
      <c r="W126" s="213">
        <f>IF('Indicator Date hidden'!X127="x","x",$W$2-'Indicator Date hidden'!X127)</f>
        <v>2</v>
      </c>
      <c r="X126" s="213">
        <f>IF('Indicator Date hidden'!Y127="x","x",$X$2-'Indicator Date hidden'!Y127)</f>
        <v>4</v>
      </c>
      <c r="Y126" s="213">
        <f>IF('Indicator Date hidden'!Z127="x","x",$Y$2-'Indicator Date hidden'!Z127)</f>
        <v>0</v>
      </c>
      <c r="Z126" s="213">
        <f>IF('Indicator Date hidden'!AA127="x","x",$Z$2-'Indicator Date hidden'!AA127)</f>
        <v>0</v>
      </c>
      <c r="AA126" s="213">
        <f>IF('Indicator Date hidden'!AB127="x","x",$AA$2-'Indicator Date hidden'!AB127)</f>
        <v>0</v>
      </c>
      <c r="AB126" s="213">
        <f>IF('Indicator Date hidden'!AC127="x","x",$AB$2-'Indicator Date hidden'!AC127)</f>
        <v>0</v>
      </c>
      <c r="AC126" s="213">
        <f>IF('Indicator Date hidden'!AD127="x","x",$AC$2-'Indicator Date hidden'!AD127)</f>
        <v>0</v>
      </c>
      <c r="AD126" s="213">
        <f>IF('Indicator Date hidden'!AE127="x","x",$AD$2-'Indicator Date hidden'!AE127)</f>
        <v>0</v>
      </c>
      <c r="AE126" s="213">
        <f>IF('Indicator Date hidden'!AF127="x","x",$AE$2-'Indicator Date hidden'!AF127)</f>
        <v>0</v>
      </c>
      <c r="AF126" s="213">
        <f>IF('Indicator Date hidden'!AG127="x","x",$AF$2-'Indicator Date hidden'!AG127)</f>
        <v>2</v>
      </c>
      <c r="AG126" s="213">
        <f>IF('Indicator Date hidden'!AH127="x","x",$AG$2-'Indicator Date hidden'!AH127)</f>
        <v>0</v>
      </c>
      <c r="AH126" s="213">
        <f>IF('Indicator Date hidden'!AI127="x","x",$AH$2-'Indicator Date hidden'!AI127)</f>
        <v>0</v>
      </c>
      <c r="AI126" s="213">
        <f>IF('Indicator Date hidden'!AJ127="x","x",$AI$2-'Indicator Date hidden'!AJ127)</f>
        <v>0</v>
      </c>
      <c r="AJ126" s="213">
        <f>IF('Indicator Date hidden'!AK127="x","x",$AJ$2-'Indicator Date hidden'!AK127)</f>
        <v>1</v>
      </c>
      <c r="AK126" s="213">
        <f>IF('Indicator Date hidden'!AL127="x","x",$AK$2-'Indicator Date hidden'!AL127)</f>
        <v>0</v>
      </c>
      <c r="AL126" s="213">
        <f>IF('Indicator Date hidden'!AM127="x","x",$AL$2-'Indicator Date hidden'!AM127)</f>
        <v>0</v>
      </c>
      <c r="AM126" s="213">
        <f>IF('Indicator Date hidden'!AN127="x","x",$AM$2-'Indicator Date hidden'!AN127)</f>
        <v>0</v>
      </c>
      <c r="AN126" s="213">
        <f>IF('Indicator Date hidden'!AO127="x","x",$AN$2-'Indicator Date hidden'!AO127)</f>
        <v>0</v>
      </c>
      <c r="AO126" s="213">
        <f>IF('Indicator Date hidden'!AP127="x","x",$AO$2-'Indicator Date hidden'!AP127)</f>
        <v>0</v>
      </c>
      <c r="AP126" s="213">
        <f>IF('Indicator Date hidden'!AQ127="x","x",$AP$2-'Indicator Date hidden'!AQ127)</f>
        <v>0</v>
      </c>
      <c r="AQ126" s="213">
        <f>IF('Indicator Date hidden'!AR127="x","x",$AQ$2-'Indicator Date hidden'!AR127)</f>
        <v>0</v>
      </c>
      <c r="AR126" s="213">
        <f>IF('Indicator Date hidden'!AS127="x","x",$AR$2-'Indicator Date hidden'!AS127)</f>
        <v>0</v>
      </c>
      <c r="AS126" s="213">
        <f>IF('Indicator Date hidden'!AT127="x","x",$AS$2-'Indicator Date hidden'!AT127)</f>
        <v>0</v>
      </c>
      <c r="AT126" s="213">
        <f>IF('Indicator Date hidden'!AU127="x","x",$AT$2-'Indicator Date hidden'!AU127)</f>
        <v>0</v>
      </c>
      <c r="AU126" s="213">
        <f>IF('Indicator Date hidden'!AV127="x","x",$AU$2-'Indicator Date hidden'!AV127)</f>
        <v>2</v>
      </c>
      <c r="AV126" s="213">
        <f>IF('Indicator Date hidden'!AW127="x","x",$AV$2-'Indicator Date hidden'!AW127)</f>
        <v>0</v>
      </c>
      <c r="AW126" s="213">
        <f>IF('Indicator Date hidden'!AX127="x","x",$AW$2-'Indicator Date hidden'!AX127)</f>
        <v>0</v>
      </c>
      <c r="AX126" s="213">
        <f>IF('Indicator Date hidden'!AY127="x","x",$AX$2-'Indicator Date hidden'!AY127)</f>
        <v>0</v>
      </c>
      <c r="AY126" s="213">
        <f>IF('Indicator Date hidden'!AZ127="x","x",$AY$2-'Indicator Date hidden'!AZ127)</f>
        <v>0</v>
      </c>
      <c r="AZ126" s="213">
        <f>IF('Indicator Date hidden'!BA127="x","x",$AZ$2-'Indicator Date hidden'!BA127)</f>
        <v>0</v>
      </c>
      <c r="BA126">
        <f t="shared" si="15"/>
        <v>13</v>
      </c>
      <c r="BB126" s="21">
        <f t="shared" si="16"/>
        <v>0.25490196078431371</v>
      </c>
      <c r="BC126">
        <f t="shared" si="17"/>
        <v>6</v>
      </c>
      <c r="BD126" s="21">
        <f t="shared" si="18"/>
        <v>0.7629441748370086</v>
      </c>
      <c r="BE126" s="283">
        <f t="shared" si="19"/>
        <v>0</v>
      </c>
    </row>
    <row r="127" spans="1:57" x14ac:dyDescent="0.25">
      <c r="A127" t="s">
        <v>7438</v>
      </c>
      <c r="B127" s="213">
        <f>IF('Indicator Date hidden'!C128="x","x",$B$2-'Indicator Date hidden'!C128)</f>
        <v>0</v>
      </c>
      <c r="C127" s="213">
        <f>IF('Indicator Date hidden'!D128="x","x",$C$2-'Indicator Date hidden'!D128)</f>
        <v>0</v>
      </c>
      <c r="D127" s="213">
        <f>IF('Indicator Date hidden'!E128="x","x",$D$2-'Indicator Date hidden'!E128)</f>
        <v>0</v>
      </c>
      <c r="E127" s="213">
        <f>IF('Indicator Date hidden'!F128="x","x",$E$2-'Indicator Date hidden'!F128)</f>
        <v>0</v>
      </c>
      <c r="F127" s="213">
        <f>IF('Indicator Date hidden'!G128="x","x",$F$2-'Indicator Date hidden'!G128)</f>
        <v>0</v>
      </c>
      <c r="G127" s="213">
        <f>IF('Indicator Date hidden'!H128="x","x",$G$2-'Indicator Date hidden'!H128)</f>
        <v>0</v>
      </c>
      <c r="H127" s="213">
        <f>IF('Indicator Date hidden'!I128="x","x",$H$2-'Indicator Date hidden'!I128)</f>
        <v>0</v>
      </c>
      <c r="I127" s="213">
        <f>IF('Indicator Date hidden'!J128="x","x",$I$2-'Indicator Date hidden'!J128)</f>
        <v>0</v>
      </c>
      <c r="J127" s="213">
        <f>IF('Indicator Date hidden'!K128="x","x",$J$2-'Indicator Date hidden'!K128)</f>
        <v>0</v>
      </c>
      <c r="K127" s="213">
        <f>IF('Indicator Date hidden'!L128="x","x",$K$2-'Indicator Date hidden'!L128)</f>
        <v>0</v>
      </c>
      <c r="L127" s="213">
        <f>IF('Indicator Date hidden'!M128="x","x",$L$2-'Indicator Date hidden'!M128)</f>
        <v>0</v>
      </c>
      <c r="M127" s="213">
        <f>IF('Indicator Date hidden'!N128="x","x",$M$2-'Indicator Date hidden'!N128)</f>
        <v>0</v>
      </c>
      <c r="N127" s="213">
        <f>IF('Indicator Date hidden'!O128="x","x",$N$2-'Indicator Date hidden'!O128)</f>
        <v>0</v>
      </c>
      <c r="O127" s="213">
        <f>IF('Indicator Date hidden'!P128="x","x",$O$2-'Indicator Date hidden'!P128)</f>
        <v>0</v>
      </c>
      <c r="P127" s="213">
        <f>IF('Indicator Date hidden'!Q128="x","x",$P$2-'Indicator Date hidden'!Q128)</f>
        <v>0</v>
      </c>
      <c r="Q127" s="213">
        <f>IF('Indicator Date hidden'!R128="x","x",$Q$2-'Indicator Date hidden'!R128)</f>
        <v>1</v>
      </c>
      <c r="R127" s="213">
        <f>IF('Indicator Date hidden'!S128="x","x",$R$2-'Indicator Date hidden'!S128)</f>
        <v>0</v>
      </c>
      <c r="S127" s="213">
        <f>IF('Indicator Date hidden'!T128="x","x",$S$2-'Indicator Date hidden'!T128)</f>
        <v>0</v>
      </c>
      <c r="T127" s="213">
        <f>IF('Indicator Date hidden'!U128="x","x",$T$2-'Indicator Date hidden'!U128)</f>
        <v>0</v>
      </c>
      <c r="U127" s="213">
        <f>IF('Indicator Date hidden'!V128="x","x",$U$2-'Indicator Date hidden'!V128)</f>
        <v>0</v>
      </c>
      <c r="V127" s="213">
        <f>IF('Indicator Date hidden'!W128="x","x",$V$2-'Indicator Date hidden'!W128)</f>
        <v>0</v>
      </c>
      <c r="W127" s="213">
        <f>IF('Indicator Date hidden'!X128="x","x",$W$2-'Indicator Date hidden'!X128)</f>
        <v>0</v>
      </c>
      <c r="X127" s="213">
        <f>IF('Indicator Date hidden'!Y128="x","x",$X$2-'Indicator Date hidden'!Y128)</f>
        <v>4</v>
      </c>
      <c r="Y127" s="213">
        <f>IF('Indicator Date hidden'!Z128="x","x",$Y$2-'Indicator Date hidden'!Z128)</f>
        <v>0</v>
      </c>
      <c r="Z127" s="213">
        <f>IF('Indicator Date hidden'!AA128="x","x",$Z$2-'Indicator Date hidden'!AA128)</f>
        <v>0</v>
      </c>
      <c r="AA127" s="213">
        <f>IF('Indicator Date hidden'!AB128="x","x",$AA$2-'Indicator Date hidden'!AB128)</f>
        <v>0</v>
      </c>
      <c r="AB127" s="213">
        <f>IF('Indicator Date hidden'!AC128="x","x",$AB$2-'Indicator Date hidden'!AC128)</f>
        <v>0</v>
      </c>
      <c r="AC127" s="213">
        <f>IF('Indicator Date hidden'!AD128="x","x",$AC$2-'Indicator Date hidden'!AD128)</f>
        <v>0</v>
      </c>
      <c r="AD127" s="213">
        <f>IF('Indicator Date hidden'!AE128="x","x",$AD$2-'Indicator Date hidden'!AE128)</f>
        <v>0</v>
      </c>
      <c r="AE127" s="213" t="str">
        <f>IF('Indicator Date hidden'!AF128="x","x",$AE$2-'Indicator Date hidden'!AF128)</f>
        <v>x</v>
      </c>
      <c r="AF127" s="213">
        <f>IF('Indicator Date hidden'!AG128="x","x",$AF$2-'Indicator Date hidden'!AG128)</f>
        <v>3</v>
      </c>
      <c r="AG127" s="213">
        <f>IF('Indicator Date hidden'!AH128="x","x",$AG$2-'Indicator Date hidden'!AH128)</f>
        <v>0</v>
      </c>
      <c r="AH127" s="213">
        <f>IF('Indicator Date hidden'!AI128="x","x",$AH$2-'Indicator Date hidden'!AI128)</f>
        <v>0</v>
      </c>
      <c r="AI127" s="213">
        <f>IF('Indicator Date hidden'!AJ128="x","x",$AI$2-'Indicator Date hidden'!AJ128)</f>
        <v>0</v>
      </c>
      <c r="AJ127" s="213">
        <f>IF('Indicator Date hidden'!AK128="x","x",$AJ$2-'Indicator Date hidden'!AK128)</f>
        <v>0</v>
      </c>
      <c r="AK127" s="213">
        <f>IF('Indicator Date hidden'!AL128="x","x",$AK$2-'Indicator Date hidden'!AL128)</f>
        <v>1</v>
      </c>
      <c r="AL127" s="213">
        <f>IF('Indicator Date hidden'!AM128="x","x",$AL$2-'Indicator Date hidden'!AM128)</f>
        <v>0</v>
      </c>
      <c r="AM127" s="213">
        <f>IF('Indicator Date hidden'!AN128="x","x",$AM$2-'Indicator Date hidden'!AN128)</f>
        <v>0</v>
      </c>
      <c r="AN127" s="213">
        <f>IF('Indicator Date hidden'!AO128="x","x",$AN$2-'Indicator Date hidden'!AO128)</f>
        <v>0</v>
      </c>
      <c r="AO127" s="213">
        <f>IF('Indicator Date hidden'!AP128="x","x",$AO$2-'Indicator Date hidden'!AP128)</f>
        <v>1</v>
      </c>
      <c r="AP127" s="213">
        <f>IF('Indicator Date hidden'!AQ128="x","x",$AP$2-'Indicator Date hidden'!AQ128)</f>
        <v>1</v>
      </c>
      <c r="AQ127" s="213">
        <f>IF('Indicator Date hidden'!AR128="x","x",$AQ$2-'Indicator Date hidden'!AR128)</f>
        <v>0</v>
      </c>
      <c r="AR127" s="213">
        <f>IF('Indicator Date hidden'!AS128="x","x",$AR$2-'Indicator Date hidden'!AS128)</f>
        <v>0</v>
      </c>
      <c r="AS127" s="213">
        <f>IF('Indicator Date hidden'!AT128="x","x",$AS$2-'Indicator Date hidden'!AT128)</f>
        <v>0</v>
      </c>
      <c r="AT127" s="213">
        <f>IF('Indicator Date hidden'!AU128="x","x",$AT$2-'Indicator Date hidden'!AU128)</f>
        <v>0</v>
      </c>
      <c r="AU127" s="213">
        <f>IF('Indicator Date hidden'!AV128="x","x",$AU$2-'Indicator Date hidden'!AV128)</f>
        <v>6</v>
      </c>
      <c r="AV127" s="213">
        <f>IF('Indicator Date hidden'!AW128="x","x",$AV$2-'Indicator Date hidden'!AW128)</f>
        <v>0</v>
      </c>
      <c r="AW127" s="213">
        <f>IF('Indicator Date hidden'!AX128="x","x",$AW$2-'Indicator Date hidden'!AX128)</f>
        <v>0</v>
      </c>
      <c r="AX127" s="213">
        <f>IF('Indicator Date hidden'!AY128="x","x",$AX$2-'Indicator Date hidden'!AY128)</f>
        <v>0</v>
      </c>
      <c r="AY127" s="213">
        <f>IF('Indicator Date hidden'!AZ128="x","x",$AY$2-'Indicator Date hidden'!AZ128)</f>
        <v>0</v>
      </c>
      <c r="AZ127" s="213">
        <f>IF('Indicator Date hidden'!BA128="x","x",$AZ$2-'Indicator Date hidden'!BA128)</f>
        <v>0</v>
      </c>
      <c r="BA127">
        <f t="shared" si="15"/>
        <v>17</v>
      </c>
      <c r="BB127" s="21">
        <f t="shared" si="16"/>
        <v>0.34</v>
      </c>
      <c r="BC127">
        <f t="shared" si="17"/>
        <v>7</v>
      </c>
      <c r="BD127" s="21">
        <f t="shared" si="18"/>
        <v>1.0883014288330233</v>
      </c>
      <c r="BE127" s="283">
        <f t="shared" si="19"/>
        <v>0</v>
      </c>
    </row>
    <row r="128" spans="1:57" x14ac:dyDescent="0.25">
      <c r="A128" t="s">
        <v>7443</v>
      </c>
      <c r="B128" s="213">
        <f>IF('Indicator Date hidden'!C129="x","x",$B$2-'Indicator Date hidden'!C129)</f>
        <v>0</v>
      </c>
      <c r="C128" s="213">
        <f>IF('Indicator Date hidden'!D129="x","x",$C$2-'Indicator Date hidden'!D129)</f>
        <v>0</v>
      </c>
      <c r="D128" s="213">
        <f>IF('Indicator Date hidden'!E129="x","x",$D$2-'Indicator Date hidden'!E129)</f>
        <v>0</v>
      </c>
      <c r="E128" s="213">
        <f>IF('Indicator Date hidden'!F129="x","x",$E$2-'Indicator Date hidden'!F129)</f>
        <v>0</v>
      </c>
      <c r="F128" s="213">
        <f>IF('Indicator Date hidden'!G129="x","x",$F$2-'Indicator Date hidden'!G129)</f>
        <v>0</v>
      </c>
      <c r="G128" s="213">
        <f>IF('Indicator Date hidden'!H129="x","x",$G$2-'Indicator Date hidden'!H129)</f>
        <v>0</v>
      </c>
      <c r="H128" s="213">
        <f>IF('Indicator Date hidden'!I129="x","x",$H$2-'Indicator Date hidden'!I129)</f>
        <v>0</v>
      </c>
      <c r="I128" s="213">
        <f>IF('Indicator Date hidden'!J129="x","x",$I$2-'Indicator Date hidden'!J129)</f>
        <v>0</v>
      </c>
      <c r="J128" s="213">
        <f>IF('Indicator Date hidden'!K129="x","x",$J$2-'Indicator Date hidden'!K129)</f>
        <v>0</v>
      </c>
      <c r="K128" s="213">
        <f>IF('Indicator Date hidden'!L129="x","x",$K$2-'Indicator Date hidden'!L129)</f>
        <v>0</v>
      </c>
      <c r="L128" s="213">
        <f>IF('Indicator Date hidden'!M129="x","x",$L$2-'Indicator Date hidden'!M129)</f>
        <v>0</v>
      </c>
      <c r="M128" s="213">
        <f>IF('Indicator Date hidden'!N129="x","x",$M$2-'Indicator Date hidden'!N129)</f>
        <v>0</v>
      </c>
      <c r="N128" s="213">
        <f>IF('Indicator Date hidden'!O129="x","x",$N$2-'Indicator Date hidden'!O129)</f>
        <v>0</v>
      </c>
      <c r="O128" s="213">
        <f>IF('Indicator Date hidden'!P129="x","x",$O$2-'Indicator Date hidden'!P129)</f>
        <v>0</v>
      </c>
      <c r="P128" s="213">
        <f>IF('Indicator Date hidden'!Q129="x","x",$P$2-'Indicator Date hidden'!Q129)</f>
        <v>0</v>
      </c>
      <c r="Q128" s="213" t="str">
        <f>IF('Indicator Date hidden'!R129="x","x",$Q$2-'Indicator Date hidden'!R129)</f>
        <v>x</v>
      </c>
      <c r="R128" s="213">
        <f>IF('Indicator Date hidden'!S129="x","x",$R$2-'Indicator Date hidden'!S129)</f>
        <v>0</v>
      </c>
      <c r="S128" s="213">
        <f>IF('Indicator Date hidden'!T129="x","x",$S$2-'Indicator Date hidden'!T129)</f>
        <v>0</v>
      </c>
      <c r="T128" s="213">
        <f>IF('Indicator Date hidden'!U129="x","x",$T$2-'Indicator Date hidden'!U129)</f>
        <v>0</v>
      </c>
      <c r="U128" s="213" t="str">
        <f>IF('Indicator Date hidden'!V129="x","x",$U$2-'Indicator Date hidden'!V129)</f>
        <v>x</v>
      </c>
      <c r="V128" s="213">
        <f>IF('Indicator Date hidden'!W129="x","x",$V$2-'Indicator Date hidden'!W129)</f>
        <v>0</v>
      </c>
      <c r="W128" s="213" t="str">
        <f>IF('Indicator Date hidden'!X129="x","x",$W$2-'Indicator Date hidden'!X129)</f>
        <v>x</v>
      </c>
      <c r="X128" s="213">
        <f>IF('Indicator Date hidden'!Y129="x","x",$X$2-'Indicator Date hidden'!Y129)</f>
        <v>2</v>
      </c>
      <c r="Y128" s="213">
        <f>IF('Indicator Date hidden'!Z129="x","x",$Y$2-'Indicator Date hidden'!Z129)</f>
        <v>0</v>
      </c>
      <c r="Z128" s="213">
        <f>IF('Indicator Date hidden'!AA129="x","x",$Z$2-'Indicator Date hidden'!AA129)</f>
        <v>0</v>
      </c>
      <c r="AA128" s="213">
        <f>IF('Indicator Date hidden'!AB129="x","x",$AA$2-'Indicator Date hidden'!AB129)</f>
        <v>0</v>
      </c>
      <c r="AB128" s="213">
        <f>IF('Indicator Date hidden'!AC129="x","x",$AB$2-'Indicator Date hidden'!AC129)</f>
        <v>0</v>
      </c>
      <c r="AC128" s="213">
        <f>IF('Indicator Date hidden'!AD129="x","x",$AC$2-'Indicator Date hidden'!AD129)</f>
        <v>0</v>
      </c>
      <c r="AD128" s="213" t="str">
        <f>IF('Indicator Date hidden'!AE129="x","x",$AD$2-'Indicator Date hidden'!AE129)</f>
        <v>x</v>
      </c>
      <c r="AE128" s="213">
        <f>IF('Indicator Date hidden'!AF129="x","x",$AE$2-'Indicator Date hidden'!AF129)</f>
        <v>0</v>
      </c>
      <c r="AF128" s="213">
        <f>IF('Indicator Date hidden'!AG129="x","x",$AF$2-'Indicator Date hidden'!AG129)</f>
        <v>1</v>
      </c>
      <c r="AG128" s="213">
        <f>IF('Indicator Date hidden'!AH129="x","x",$AG$2-'Indicator Date hidden'!AH129)</f>
        <v>0</v>
      </c>
      <c r="AH128" s="213">
        <f>IF('Indicator Date hidden'!AI129="x","x",$AH$2-'Indicator Date hidden'!AI129)</f>
        <v>0</v>
      </c>
      <c r="AI128" s="213">
        <f>IF('Indicator Date hidden'!AJ129="x","x",$AI$2-'Indicator Date hidden'!AJ129)</f>
        <v>0</v>
      </c>
      <c r="AJ128" s="213" t="str">
        <f>IF('Indicator Date hidden'!AK129="x","x",$AJ$2-'Indicator Date hidden'!AK129)</f>
        <v>x</v>
      </c>
      <c r="AK128" s="213">
        <f>IF('Indicator Date hidden'!AL129="x","x",$AK$2-'Indicator Date hidden'!AL129)</f>
        <v>1</v>
      </c>
      <c r="AL128" s="213">
        <f>IF('Indicator Date hidden'!AM129="x","x",$AL$2-'Indicator Date hidden'!AM129)</f>
        <v>0</v>
      </c>
      <c r="AM128" s="213">
        <f>IF('Indicator Date hidden'!AN129="x","x",$AM$2-'Indicator Date hidden'!AN129)</f>
        <v>0</v>
      </c>
      <c r="AN128" s="213">
        <f>IF('Indicator Date hidden'!AO129="x","x",$AN$2-'Indicator Date hidden'!AO129)</f>
        <v>0</v>
      </c>
      <c r="AO128" s="213">
        <f>IF('Indicator Date hidden'!AP129="x","x",$AO$2-'Indicator Date hidden'!AP129)</f>
        <v>0</v>
      </c>
      <c r="AP128" s="213">
        <f>IF('Indicator Date hidden'!AQ129="x","x",$AP$2-'Indicator Date hidden'!AQ129)</f>
        <v>0</v>
      </c>
      <c r="AQ128" s="213">
        <f>IF('Indicator Date hidden'!AR129="x","x",$AQ$2-'Indicator Date hidden'!AR129)</f>
        <v>0</v>
      </c>
      <c r="AR128" s="213">
        <f>IF('Indicator Date hidden'!AS129="x","x",$AR$2-'Indicator Date hidden'!AS129)</f>
        <v>0</v>
      </c>
      <c r="AS128" s="213">
        <f>IF('Indicator Date hidden'!AT129="x","x",$AS$2-'Indicator Date hidden'!AT129)</f>
        <v>0</v>
      </c>
      <c r="AT128" s="213">
        <f>IF('Indicator Date hidden'!AU129="x","x",$AT$2-'Indicator Date hidden'!AU129)</f>
        <v>0</v>
      </c>
      <c r="AU128" s="213" t="str">
        <f>IF('Indicator Date hidden'!AV129="x","x",$AU$2-'Indicator Date hidden'!AV129)</f>
        <v>x</v>
      </c>
      <c r="AV128" s="213">
        <f>IF('Indicator Date hidden'!AW129="x","x",$AV$2-'Indicator Date hidden'!AW129)</f>
        <v>0</v>
      </c>
      <c r="AW128" s="213">
        <f>IF('Indicator Date hidden'!AX129="x","x",$AW$2-'Indicator Date hidden'!AX129)</f>
        <v>0</v>
      </c>
      <c r="AX128" s="213">
        <f>IF('Indicator Date hidden'!AY129="x","x",$AX$2-'Indicator Date hidden'!AY129)</f>
        <v>0</v>
      </c>
      <c r="AY128" s="213">
        <f>IF('Indicator Date hidden'!AZ129="x","x",$AY$2-'Indicator Date hidden'!AZ129)</f>
        <v>0</v>
      </c>
      <c r="AZ128" s="213">
        <f>IF('Indicator Date hidden'!BA129="x","x",$AZ$2-'Indicator Date hidden'!BA129)</f>
        <v>0</v>
      </c>
      <c r="BA128">
        <f t="shared" si="15"/>
        <v>4</v>
      </c>
      <c r="BB128" s="21">
        <f t="shared" si="16"/>
        <v>8.8888888888888892E-2</v>
      </c>
      <c r="BC128">
        <f t="shared" si="17"/>
        <v>3</v>
      </c>
      <c r="BD128" s="21">
        <f t="shared" si="18"/>
        <v>0.35416394334464951</v>
      </c>
      <c r="BE128" s="283">
        <f t="shared" si="19"/>
        <v>0</v>
      </c>
    </row>
    <row r="129" spans="1:57" x14ac:dyDescent="0.25">
      <c r="A129" t="s">
        <v>7451</v>
      </c>
      <c r="B129" s="213">
        <f>IF('Indicator Date hidden'!C130="x","x",$B$2-'Indicator Date hidden'!C130)</f>
        <v>0</v>
      </c>
      <c r="C129" s="213">
        <f>IF('Indicator Date hidden'!D130="x","x",$C$2-'Indicator Date hidden'!D130)</f>
        <v>0</v>
      </c>
      <c r="D129" s="213">
        <f>IF('Indicator Date hidden'!E130="x","x",$D$2-'Indicator Date hidden'!E130)</f>
        <v>0</v>
      </c>
      <c r="E129" s="213">
        <f>IF('Indicator Date hidden'!F130="x","x",$E$2-'Indicator Date hidden'!F130)</f>
        <v>0</v>
      </c>
      <c r="F129" s="213">
        <f>IF('Indicator Date hidden'!G130="x","x",$F$2-'Indicator Date hidden'!G130)</f>
        <v>0</v>
      </c>
      <c r="G129" s="213">
        <f>IF('Indicator Date hidden'!H130="x","x",$G$2-'Indicator Date hidden'!H130)</f>
        <v>0</v>
      </c>
      <c r="H129" s="213">
        <f>IF('Indicator Date hidden'!I130="x","x",$H$2-'Indicator Date hidden'!I130)</f>
        <v>0</v>
      </c>
      <c r="I129" s="213">
        <f>IF('Indicator Date hidden'!J130="x","x",$I$2-'Indicator Date hidden'!J130)</f>
        <v>0</v>
      </c>
      <c r="J129" s="213">
        <f>IF('Indicator Date hidden'!K130="x","x",$J$2-'Indicator Date hidden'!K130)</f>
        <v>0</v>
      </c>
      <c r="K129" s="213">
        <f>IF('Indicator Date hidden'!L130="x","x",$K$2-'Indicator Date hidden'!L130)</f>
        <v>0</v>
      </c>
      <c r="L129" s="213">
        <f>IF('Indicator Date hidden'!M130="x","x",$L$2-'Indicator Date hidden'!M130)</f>
        <v>0</v>
      </c>
      <c r="M129" s="213">
        <f>IF('Indicator Date hidden'!N130="x","x",$M$2-'Indicator Date hidden'!N130)</f>
        <v>0</v>
      </c>
      <c r="N129" s="213">
        <f>IF('Indicator Date hidden'!O130="x","x",$N$2-'Indicator Date hidden'!O130)</f>
        <v>0</v>
      </c>
      <c r="O129" s="213">
        <f>IF('Indicator Date hidden'!P130="x","x",$O$2-'Indicator Date hidden'!P130)</f>
        <v>0</v>
      </c>
      <c r="P129" s="213">
        <f>IF('Indicator Date hidden'!Q130="x","x",$P$2-'Indicator Date hidden'!Q130)</f>
        <v>0</v>
      </c>
      <c r="Q129" s="213" t="str">
        <f>IF('Indicator Date hidden'!R130="x","x",$Q$2-'Indicator Date hidden'!R130)</f>
        <v>x</v>
      </c>
      <c r="R129" s="213">
        <f>IF('Indicator Date hidden'!S130="x","x",$R$2-'Indicator Date hidden'!S130)</f>
        <v>0</v>
      </c>
      <c r="S129" s="213">
        <f>IF('Indicator Date hidden'!T130="x","x",$S$2-'Indicator Date hidden'!T130)</f>
        <v>0</v>
      </c>
      <c r="T129" s="213">
        <f>IF('Indicator Date hidden'!U130="x","x",$T$2-'Indicator Date hidden'!U130)</f>
        <v>0</v>
      </c>
      <c r="U129" s="213" t="str">
        <f>IF('Indicator Date hidden'!V130="x","x",$U$2-'Indicator Date hidden'!V130)</f>
        <v>x</v>
      </c>
      <c r="V129" s="213">
        <f>IF('Indicator Date hidden'!W130="x","x",$V$2-'Indicator Date hidden'!W130)</f>
        <v>0</v>
      </c>
      <c r="W129" s="213">
        <f>IF('Indicator Date hidden'!X130="x","x",$W$2-'Indicator Date hidden'!X130)</f>
        <v>5</v>
      </c>
      <c r="X129" s="213">
        <f>IF('Indicator Date hidden'!Y130="x","x",$X$2-'Indicator Date hidden'!Y130)</f>
        <v>2</v>
      </c>
      <c r="Y129" s="213">
        <f>IF('Indicator Date hidden'!Z130="x","x",$Y$2-'Indicator Date hidden'!Z130)</f>
        <v>0</v>
      </c>
      <c r="Z129" s="213">
        <f>IF('Indicator Date hidden'!AA130="x","x",$Z$2-'Indicator Date hidden'!AA130)</f>
        <v>0</v>
      </c>
      <c r="AA129" s="213">
        <f>IF('Indicator Date hidden'!AB130="x","x",$AA$2-'Indicator Date hidden'!AB130)</f>
        <v>0</v>
      </c>
      <c r="AB129" s="213">
        <f>IF('Indicator Date hidden'!AC130="x","x",$AB$2-'Indicator Date hidden'!AC130)</f>
        <v>0</v>
      </c>
      <c r="AC129" s="213">
        <f>IF('Indicator Date hidden'!AD130="x","x",$AC$2-'Indicator Date hidden'!AD130)</f>
        <v>0</v>
      </c>
      <c r="AD129" s="213" t="str">
        <f>IF('Indicator Date hidden'!AE130="x","x",$AD$2-'Indicator Date hidden'!AE130)</f>
        <v>x</v>
      </c>
      <c r="AE129" s="213">
        <f>IF('Indicator Date hidden'!AF130="x","x",$AE$2-'Indicator Date hidden'!AF130)</f>
        <v>0</v>
      </c>
      <c r="AF129" s="213" t="str">
        <f>IF('Indicator Date hidden'!AG130="x","x",$AF$2-'Indicator Date hidden'!AG130)</f>
        <v>x</v>
      </c>
      <c r="AG129" s="213">
        <f>IF('Indicator Date hidden'!AH130="x","x",$AG$2-'Indicator Date hidden'!AH130)</f>
        <v>0</v>
      </c>
      <c r="AH129" s="213">
        <f>IF('Indicator Date hidden'!AI130="x","x",$AH$2-'Indicator Date hidden'!AI130)</f>
        <v>0</v>
      </c>
      <c r="AI129" s="213">
        <f>IF('Indicator Date hidden'!AJ130="x","x",$AI$2-'Indicator Date hidden'!AJ130)</f>
        <v>0</v>
      </c>
      <c r="AJ129" s="213" t="str">
        <f>IF('Indicator Date hidden'!AK130="x","x",$AJ$2-'Indicator Date hidden'!AK130)</f>
        <v>x</v>
      </c>
      <c r="AK129" s="213">
        <f>IF('Indicator Date hidden'!AL130="x","x",$AK$2-'Indicator Date hidden'!AL130)</f>
        <v>1</v>
      </c>
      <c r="AL129" s="213">
        <f>IF('Indicator Date hidden'!AM130="x","x",$AL$2-'Indicator Date hidden'!AM130)</f>
        <v>0</v>
      </c>
      <c r="AM129" s="213">
        <f>IF('Indicator Date hidden'!AN130="x","x",$AM$2-'Indicator Date hidden'!AN130)</f>
        <v>0</v>
      </c>
      <c r="AN129" s="213">
        <f>IF('Indicator Date hidden'!AO130="x","x",$AN$2-'Indicator Date hidden'!AO130)</f>
        <v>0</v>
      </c>
      <c r="AO129" s="213">
        <f>IF('Indicator Date hidden'!AP130="x","x",$AO$2-'Indicator Date hidden'!AP130)</f>
        <v>0</v>
      </c>
      <c r="AP129" s="213">
        <f>IF('Indicator Date hidden'!AQ130="x","x",$AP$2-'Indicator Date hidden'!AQ130)</f>
        <v>0</v>
      </c>
      <c r="AQ129" s="213" t="str">
        <f>IF('Indicator Date hidden'!AR130="x","x",$AQ$2-'Indicator Date hidden'!AR130)</f>
        <v>x</v>
      </c>
      <c r="AR129" s="213">
        <f>IF('Indicator Date hidden'!AS130="x","x",$AR$2-'Indicator Date hidden'!AS130)</f>
        <v>0</v>
      </c>
      <c r="AS129" s="213">
        <f>IF('Indicator Date hidden'!AT130="x","x",$AS$2-'Indicator Date hidden'!AT130)</f>
        <v>0</v>
      </c>
      <c r="AT129" s="213">
        <f>IF('Indicator Date hidden'!AU130="x","x",$AT$2-'Indicator Date hidden'!AU130)</f>
        <v>0</v>
      </c>
      <c r="AU129" s="213">
        <f>IF('Indicator Date hidden'!AV130="x","x",$AU$2-'Indicator Date hidden'!AV130)</f>
        <v>0</v>
      </c>
      <c r="AV129" s="213">
        <f>IF('Indicator Date hidden'!AW130="x","x",$AV$2-'Indicator Date hidden'!AW130)</f>
        <v>0</v>
      </c>
      <c r="AW129" s="213">
        <f>IF('Indicator Date hidden'!AX130="x","x",$AW$2-'Indicator Date hidden'!AX130)</f>
        <v>0</v>
      </c>
      <c r="AX129" s="213">
        <f>IF('Indicator Date hidden'!AY130="x","x",$AX$2-'Indicator Date hidden'!AY130)</f>
        <v>0</v>
      </c>
      <c r="AY129" s="213">
        <f>IF('Indicator Date hidden'!AZ130="x","x",$AY$2-'Indicator Date hidden'!AZ130)</f>
        <v>0</v>
      </c>
      <c r="AZ129" s="213">
        <f>IF('Indicator Date hidden'!BA130="x","x",$AZ$2-'Indicator Date hidden'!BA130)</f>
        <v>0</v>
      </c>
      <c r="BA129">
        <f t="shared" si="15"/>
        <v>8</v>
      </c>
      <c r="BB129" s="21">
        <f t="shared" si="16"/>
        <v>0.17777777777777778</v>
      </c>
      <c r="BC129">
        <f t="shared" si="17"/>
        <v>3</v>
      </c>
      <c r="BD129" s="21">
        <f t="shared" si="18"/>
        <v>0.7969076034240492</v>
      </c>
      <c r="BE129" s="283">
        <f t="shared" si="19"/>
        <v>0</v>
      </c>
    </row>
    <row r="130" spans="1:57" x14ac:dyDescent="0.25">
      <c r="A130" t="s">
        <v>7452</v>
      </c>
      <c r="B130" s="213">
        <f>IF('Indicator Date hidden'!C131="x","x",$B$2-'Indicator Date hidden'!C131)</f>
        <v>0</v>
      </c>
      <c r="C130" s="213">
        <f>IF('Indicator Date hidden'!D131="x","x",$C$2-'Indicator Date hidden'!D131)</f>
        <v>0</v>
      </c>
      <c r="D130" s="213">
        <f>IF('Indicator Date hidden'!E131="x","x",$D$2-'Indicator Date hidden'!E131)</f>
        <v>0</v>
      </c>
      <c r="E130" s="213">
        <f>IF('Indicator Date hidden'!F131="x","x",$E$2-'Indicator Date hidden'!F131)</f>
        <v>0</v>
      </c>
      <c r="F130" s="213">
        <f>IF('Indicator Date hidden'!G131="x","x",$F$2-'Indicator Date hidden'!G131)</f>
        <v>0</v>
      </c>
      <c r="G130" s="213">
        <f>IF('Indicator Date hidden'!H131="x","x",$G$2-'Indicator Date hidden'!H131)</f>
        <v>0</v>
      </c>
      <c r="H130" s="213">
        <f>IF('Indicator Date hidden'!I131="x","x",$H$2-'Indicator Date hidden'!I131)</f>
        <v>0</v>
      </c>
      <c r="I130" s="213">
        <f>IF('Indicator Date hidden'!J131="x","x",$I$2-'Indicator Date hidden'!J131)</f>
        <v>0</v>
      </c>
      <c r="J130" s="213">
        <f>IF('Indicator Date hidden'!K131="x","x",$J$2-'Indicator Date hidden'!K131)</f>
        <v>0</v>
      </c>
      <c r="K130" s="213">
        <f>IF('Indicator Date hidden'!L131="x","x",$K$2-'Indicator Date hidden'!L131)</f>
        <v>0</v>
      </c>
      <c r="L130" s="213">
        <f>IF('Indicator Date hidden'!M131="x","x",$L$2-'Indicator Date hidden'!M131)</f>
        <v>0</v>
      </c>
      <c r="M130" s="213">
        <f>IF('Indicator Date hidden'!N131="x","x",$M$2-'Indicator Date hidden'!N131)</f>
        <v>0</v>
      </c>
      <c r="N130" s="213">
        <f>IF('Indicator Date hidden'!O131="x","x",$N$2-'Indicator Date hidden'!O131)</f>
        <v>0</v>
      </c>
      <c r="O130" s="213">
        <f>IF('Indicator Date hidden'!P131="x","x",$O$2-'Indicator Date hidden'!P131)</f>
        <v>0</v>
      </c>
      <c r="P130" s="213">
        <f>IF('Indicator Date hidden'!Q131="x","x",$P$2-'Indicator Date hidden'!Q131)</f>
        <v>0</v>
      </c>
      <c r="Q130" s="213">
        <f>IF('Indicator Date hidden'!R131="x","x",$Q$2-'Indicator Date hidden'!R131)</f>
        <v>1</v>
      </c>
      <c r="R130" s="213">
        <f>IF('Indicator Date hidden'!S131="x","x",$R$2-'Indicator Date hidden'!S131)</f>
        <v>0</v>
      </c>
      <c r="S130" s="213">
        <f>IF('Indicator Date hidden'!T131="x","x",$S$2-'Indicator Date hidden'!T131)</f>
        <v>0</v>
      </c>
      <c r="T130" s="213">
        <f>IF('Indicator Date hidden'!U131="x","x",$T$2-'Indicator Date hidden'!U131)</f>
        <v>0</v>
      </c>
      <c r="U130" s="213">
        <f>IF('Indicator Date hidden'!V131="x","x",$U$2-'Indicator Date hidden'!V131)</f>
        <v>0</v>
      </c>
      <c r="V130" s="213">
        <f>IF('Indicator Date hidden'!W131="x","x",$V$2-'Indicator Date hidden'!W131)</f>
        <v>0</v>
      </c>
      <c r="W130" s="213">
        <f>IF('Indicator Date hidden'!X131="x","x",$W$2-'Indicator Date hidden'!X131)</f>
        <v>2</v>
      </c>
      <c r="X130" s="213">
        <f>IF('Indicator Date hidden'!Y131="x","x",$X$2-'Indicator Date hidden'!Y131)</f>
        <v>4</v>
      </c>
      <c r="Y130" s="213">
        <f>IF('Indicator Date hidden'!Z131="x","x",$Y$2-'Indicator Date hidden'!Z131)</f>
        <v>0</v>
      </c>
      <c r="Z130" s="213">
        <f>IF('Indicator Date hidden'!AA131="x","x",$Z$2-'Indicator Date hidden'!AA131)</f>
        <v>0</v>
      </c>
      <c r="AA130" s="213">
        <f>IF('Indicator Date hidden'!AB131="x","x",$AA$2-'Indicator Date hidden'!AB131)</f>
        <v>0</v>
      </c>
      <c r="AB130" s="213">
        <f>IF('Indicator Date hidden'!AC131="x","x",$AB$2-'Indicator Date hidden'!AC131)</f>
        <v>0</v>
      </c>
      <c r="AC130" s="213">
        <f>IF('Indicator Date hidden'!AD131="x","x",$AC$2-'Indicator Date hidden'!AD131)</f>
        <v>0</v>
      </c>
      <c r="AD130" s="213">
        <f>IF('Indicator Date hidden'!AE131="x","x",$AD$2-'Indicator Date hidden'!AE131)</f>
        <v>0</v>
      </c>
      <c r="AE130" s="213">
        <f>IF('Indicator Date hidden'!AF131="x","x",$AE$2-'Indicator Date hidden'!AF131)</f>
        <v>0</v>
      </c>
      <c r="AF130" s="213">
        <f>IF('Indicator Date hidden'!AG131="x","x",$AF$2-'Indicator Date hidden'!AG131)</f>
        <v>3</v>
      </c>
      <c r="AG130" s="213">
        <f>IF('Indicator Date hidden'!AH131="x","x",$AG$2-'Indicator Date hidden'!AH131)</f>
        <v>0</v>
      </c>
      <c r="AH130" s="213">
        <f>IF('Indicator Date hidden'!AI131="x","x",$AH$2-'Indicator Date hidden'!AI131)</f>
        <v>0</v>
      </c>
      <c r="AI130" s="213">
        <f>IF('Indicator Date hidden'!AJ131="x","x",$AI$2-'Indicator Date hidden'!AJ131)</f>
        <v>0</v>
      </c>
      <c r="AJ130" s="213">
        <f>IF('Indicator Date hidden'!AK131="x","x",$AJ$2-'Indicator Date hidden'!AK131)</f>
        <v>1</v>
      </c>
      <c r="AK130" s="213">
        <f>IF('Indicator Date hidden'!AL131="x","x",$AK$2-'Indicator Date hidden'!AL131)</f>
        <v>1</v>
      </c>
      <c r="AL130" s="213">
        <f>IF('Indicator Date hidden'!AM131="x","x",$AL$2-'Indicator Date hidden'!AM131)</f>
        <v>0</v>
      </c>
      <c r="AM130" s="213">
        <f>IF('Indicator Date hidden'!AN131="x","x",$AM$2-'Indicator Date hidden'!AN131)</f>
        <v>0</v>
      </c>
      <c r="AN130" s="213">
        <f>IF('Indicator Date hidden'!AO131="x","x",$AN$2-'Indicator Date hidden'!AO131)</f>
        <v>0</v>
      </c>
      <c r="AO130" s="213">
        <f>IF('Indicator Date hidden'!AP131="x","x",$AO$2-'Indicator Date hidden'!AP131)</f>
        <v>0</v>
      </c>
      <c r="AP130" s="213">
        <f>IF('Indicator Date hidden'!AQ131="x","x",$AP$2-'Indicator Date hidden'!AQ131)</f>
        <v>0</v>
      </c>
      <c r="AQ130" s="213">
        <f>IF('Indicator Date hidden'!AR131="x","x",$AQ$2-'Indicator Date hidden'!AR131)</f>
        <v>0</v>
      </c>
      <c r="AR130" s="213">
        <f>IF('Indicator Date hidden'!AS131="x","x",$AR$2-'Indicator Date hidden'!AS131)</f>
        <v>0</v>
      </c>
      <c r="AS130" s="213">
        <f>IF('Indicator Date hidden'!AT131="x","x",$AS$2-'Indicator Date hidden'!AT131)</f>
        <v>0</v>
      </c>
      <c r="AT130" s="213">
        <f>IF('Indicator Date hidden'!AU131="x","x",$AT$2-'Indicator Date hidden'!AU131)</f>
        <v>0</v>
      </c>
      <c r="AU130" s="213">
        <f>IF('Indicator Date hidden'!AV131="x","x",$AU$2-'Indicator Date hidden'!AV131)</f>
        <v>2</v>
      </c>
      <c r="AV130" s="213">
        <f>IF('Indicator Date hidden'!AW131="x","x",$AV$2-'Indicator Date hidden'!AW131)</f>
        <v>0</v>
      </c>
      <c r="AW130" s="213">
        <f>IF('Indicator Date hidden'!AX131="x","x",$AW$2-'Indicator Date hidden'!AX131)</f>
        <v>0</v>
      </c>
      <c r="AX130" s="213">
        <f>IF('Indicator Date hidden'!AY131="x","x",$AX$2-'Indicator Date hidden'!AY131)</f>
        <v>0</v>
      </c>
      <c r="AY130" s="213">
        <f>IF('Indicator Date hidden'!AZ131="x","x",$AY$2-'Indicator Date hidden'!AZ131)</f>
        <v>0</v>
      </c>
      <c r="AZ130" s="213">
        <f>IF('Indicator Date hidden'!BA131="x","x",$AZ$2-'Indicator Date hidden'!BA131)</f>
        <v>0</v>
      </c>
      <c r="BA130">
        <f t="shared" si="15"/>
        <v>14</v>
      </c>
      <c r="BB130" s="21">
        <f t="shared" si="16"/>
        <v>0.27450980392156865</v>
      </c>
      <c r="BC130">
        <f t="shared" si="17"/>
        <v>7</v>
      </c>
      <c r="BD130" s="21">
        <f t="shared" si="18"/>
        <v>0.79405712671829753</v>
      </c>
      <c r="BE130" s="283">
        <f t="shared" si="19"/>
        <v>0</v>
      </c>
    </row>
    <row r="131" spans="1:57" x14ac:dyDescent="0.25">
      <c r="A131" t="s">
        <v>7458</v>
      </c>
      <c r="B131" s="213">
        <f>IF('Indicator Date hidden'!C132="x","x",$B$2-'Indicator Date hidden'!C132)</f>
        <v>0</v>
      </c>
      <c r="C131" s="213">
        <f>IF('Indicator Date hidden'!D132="x","x",$C$2-'Indicator Date hidden'!D132)</f>
        <v>0</v>
      </c>
      <c r="D131" s="213">
        <f>IF('Indicator Date hidden'!E132="x","x",$D$2-'Indicator Date hidden'!E132)</f>
        <v>0</v>
      </c>
      <c r="E131" s="213">
        <f>IF('Indicator Date hidden'!F132="x","x",$E$2-'Indicator Date hidden'!F132)</f>
        <v>0</v>
      </c>
      <c r="F131" s="213">
        <f>IF('Indicator Date hidden'!G132="x","x",$F$2-'Indicator Date hidden'!G132)</f>
        <v>0</v>
      </c>
      <c r="G131" s="213">
        <f>IF('Indicator Date hidden'!H132="x","x",$G$2-'Indicator Date hidden'!H132)</f>
        <v>0</v>
      </c>
      <c r="H131" s="213">
        <f>IF('Indicator Date hidden'!I132="x","x",$H$2-'Indicator Date hidden'!I132)</f>
        <v>0</v>
      </c>
      <c r="I131" s="213">
        <f>IF('Indicator Date hidden'!J132="x","x",$I$2-'Indicator Date hidden'!J132)</f>
        <v>0</v>
      </c>
      <c r="J131" s="213">
        <f>IF('Indicator Date hidden'!K132="x","x",$J$2-'Indicator Date hidden'!K132)</f>
        <v>0</v>
      </c>
      <c r="K131" s="213">
        <f>IF('Indicator Date hidden'!L132="x","x",$K$2-'Indicator Date hidden'!L132)</f>
        <v>0</v>
      </c>
      <c r="L131" s="213">
        <f>IF('Indicator Date hidden'!M132="x","x",$L$2-'Indicator Date hidden'!M132)</f>
        <v>0</v>
      </c>
      <c r="M131" s="213">
        <f>IF('Indicator Date hidden'!N132="x","x",$M$2-'Indicator Date hidden'!N132)</f>
        <v>0</v>
      </c>
      <c r="N131" s="213">
        <f>IF('Indicator Date hidden'!O132="x","x",$N$2-'Indicator Date hidden'!O132)</f>
        <v>0</v>
      </c>
      <c r="O131" s="213">
        <f>IF('Indicator Date hidden'!P132="x","x",$O$2-'Indicator Date hidden'!P132)</f>
        <v>0</v>
      </c>
      <c r="P131" s="213">
        <f>IF('Indicator Date hidden'!Q132="x","x",$P$2-'Indicator Date hidden'!Q132)</f>
        <v>0</v>
      </c>
      <c r="Q131" s="213" t="str">
        <f>IF('Indicator Date hidden'!R132="x","x",$Q$2-'Indicator Date hidden'!R132)</f>
        <v>x</v>
      </c>
      <c r="R131" s="213">
        <f>IF('Indicator Date hidden'!S132="x","x",$R$2-'Indicator Date hidden'!S132)</f>
        <v>0</v>
      </c>
      <c r="S131" s="213">
        <f>IF('Indicator Date hidden'!T132="x","x",$S$2-'Indicator Date hidden'!T132)</f>
        <v>0</v>
      </c>
      <c r="T131" s="213">
        <f>IF('Indicator Date hidden'!U132="x","x",$T$2-'Indicator Date hidden'!U132)</f>
        <v>0</v>
      </c>
      <c r="U131" s="213">
        <f>IF('Indicator Date hidden'!V132="x","x",$U$2-'Indicator Date hidden'!V132)</f>
        <v>0</v>
      </c>
      <c r="V131" s="213">
        <f>IF('Indicator Date hidden'!W132="x","x",$V$2-'Indicator Date hidden'!W132)</f>
        <v>0</v>
      </c>
      <c r="W131" s="213">
        <f>IF('Indicator Date hidden'!X132="x","x",$W$2-'Indicator Date hidden'!X132)</f>
        <v>4</v>
      </c>
      <c r="X131" s="213">
        <f>IF('Indicator Date hidden'!Y132="x","x",$X$2-'Indicator Date hidden'!Y132)</f>
        <v>4</v>
      </c>
      <c r="Y131" s="213">
        <f>IF('Indicator Date hidden'!Z132="x","x",$Y$2-'Indicator Date hidden'!Z132)</f>
        <v>0</v>
      </c>
      <c r="Z131" s="213">
        <f>IF('Indicator Date hidden'!AA132="x","x",$Z$2-'Indicator Date hidden'!AA132)</f>
        <v>0</v>
      </c>
      <c r="AA131" s="213">
        <f>IF('Indicator Date hidden'!AB132="x","x",$AA$2-'Indicator Date hidden'!AB132)</f>
        <v>4</v>
      </c>
      <c r="AB131" s="213">
        <f>IF('Indicator Date hidden'!AC132="x","x",$AB$2-'Indicator Date hidden'!AC132)</f>
        <v>0</v>
      </c>
      <c r="AC131" s="213">
        <f>IF('Indicator Date hidden'!AD132="x","x",$AC$2-'Indicator Date hidden'!AD132)</f>
        <v>0</v>
      </c>
      <c r="AD131" s="213" t="str">
        <f>IF('Indicator Date hidden'!AE132="x","x",$AD$2-'Indicator Date hidden'!AE132)</f>
        <v>x</v>
      </c>
      <c r="AE131" s="213" t="str">
        <f>IF('Indicator Date hidden'!AF132="x","x",$AE$2-'Indicator Date hidden'!AF132)</f>
        <v>x</v>
      </c>
      <c r="AF131" s="213" t="str">
        <f>IF('Indicator Date hidden'!AG132="x","x",$AF$2-'Indicator Date hidden'!AG132)</f>
        <v>x</v>
      </c>
      <c r="AG131" s="213">
        <f>IF('Indicator Date hidden'!AH132="x","x",$AG$2-'Indicator Date hidden'!AH132)</f>
        <v>0</v>
      </c>
      <c r="AH131" s="213">
        <f>IF('Indicator Date hidden'!AI132="x","x",$AH$2-'Indicator Date hidden'!AI132)</f>
        <v>0</v>
      </c>
      <c r="AI131" s="213">
        <f>IF('Indicator Date hidden'!AJ132="x","x",$AI$2-'Indicator Date hidden'!AJ132)</f>
        <v>0</v>
      </c>
      <c r="AJ131" s="213" t="str">
        <f>IF('Indicator Date hidden'!AK132="x","x",$AJ$2-'Indicator Date hidden'!AK132)</f>
        <v>x</v>
      </c>
      <c r="AK131" s="213">
        <f>IF('Indicator Date hidden'!AL132="x","x",$AK$2-'Indicator Date hidden'!AL132)</f>
        <v>1</v>
      </c>
      <c r="AL131" s="213">
        <f>IF('Indicator Date hidden'!AM132="x","x",$AL$2-'Indicator Date hidden'!AM132)</f>
        <v>0</v>
      </c>
      <c r="AM131" s="213">
        <f>IF('Indicator Date hidden'!AN132="x","x",$AM$2-'Indicator Date hidden'!AN132)</f>
        <v>0</v>
      </c>
      <c r="AN131" s="213">
        <f>IF('Indicator Date hidden'!AO132="x","x",$AN$2-'Indicator Date hidden'!AO132)</f>
        <v>0</v>
      </c>
      <c r="AO131" s="213" t="str">
        <f>IF('Indicator Date hidden'!AP132="x","x",$AO$2-'Indicator Date hidden'!AP132)</f>
        <v>x</v>
      </c>
      <c r="AP131" s="213" t="str">
        <f>IF('Indicator Date hidden'!AQ132="x","x",$AP$2-'Indicator Date hidden'!AQ132)</f>
        <v>x</v>
      </c>
      <c r="AQ131" s="213">
        <f>IF('Indicator Date hidden'!AR132="x","x",$AQ$2-'Indicator Date hidden'!AR132)</f>
        <v>4</v>
      </c>
      <c r="AR131" s="213">
        <f>IF('Indicator Date hidden'!AS132="x","x",$AR$2-'Indicator Date hidden'!AS132)</f>
        <v>0</v>
      </c>
      <c r="AS131" s="213" t="str">
        <f>IF('Indicator Date hidden'!AT132="x","x",$AS$2-'Indicator Date hidden'!AT132)</f>
        <v>x</v>
      </c>
      <c r="AT131" s="213">
        <f>IF('Indicator Date hidden'!AU132="x","x",$AT$2-'Indicator Date hidden'!AU132)</f>
        <v>0</v>
      </c>
      <c r="AU131" s="213">
        <f>IF('Indicator Date hidden'!AV132="x","x",$AU$2-'Indicator Date hidden'!AV132)</f>
        <v>1</v>
      </c>
      <c r="AV131" s="213" t="str">
        <f>IF('Indicator Date hidden'!AW132="x","x",$AV$2-'Indicator Date hidden'!AW132)</f>
        <v>x</v>
      </c>
      <c r="AW131" s="213">
        <f>IF('Indicator Date hidden'!AX132="x","x",$AW$2-'Indicator Date hidden'!AX132)</f>
        <v>0</v>
      </c>
      <c r="AX131" s="213">
        <f>IF('Indicator Date hidden'!AY132="x","x",$AX$2-'Indicator Date hidden'!AY132)</f>
        <v>0</v>
      </c>
      <c r="AY131" s="213">
        <f>IF('Indicator Date hidden'!AZ132="x","x",$AY$2-'Indicator Date hidden'!AZ132)</f>
        <v>0</v>
      </c>
      <c r="AZ131" s="213">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3">
        <f t="shared" ref="BE131:BE162" si="24">MEDIAN(B131:AZ131)</f>
        <v>0</v>
      </c>
    </row>
    <row r="132" spans="1:57" x14ac:dyDescent="0.25">
      <c r="A132" t="s">
        <v>7468</v>
      </c>
      <c r="B132" s="213">
        <f>IF('Indicator Date hidden'!C133="x","x",$B$2-'Indicator Date hidden'!C133)</f>
        <v>0</v>
      </c>
      <c r="C132" s="213">
        <f>IF('Indicator Date hidden'!D133="x","x",$C$2-'Indicator Date hidden'!D133)</f>
        <v>0</v>
      </c>
      <c r="D132" s="213">
        <f>IF('Indicator Date hidden'!E133="x","x",$D$2-'Indicator Date hidden'!E133)</f>
        <v>0</v>
      </c>
      <c r="E132" s="213">
        <f>IF('Indicator Date hidden'!F133="x","x",$E$2-'Indicator Date hidden'!F133)</f>
        <v>0</v>
      </c>
      <c r="F132" s="213">
        <f>IF('Indicator Date hidden'!G133="x","x",$F$2-'Indicator Date hidden'!G133)</f>
        <v>0</v>
      </c>
      <c r="G132" s="213">
        <f>IF('Indicator Date hidden'!H133="x","x",$G$2-'Indicator Date hidden'!H133)</f>
        <v>0</v>
      </c>
      <c r="H132" s="213">
        <f>IF('Indicator Date hidden'!I133="x","x",$H$2-'Indicator Date hidden'!I133)</f>
        <v>0</v>
      </c>
      <c r="I132" s="213">
        <f>IF('Indicator Date hidden'!J133="x","x",$I$2-'Indicator Date hidden'!J133)</f>
        <v>0</v>
      </c>
      <c r="J132" s="213">
        <f>IF('Indicator Date hidden'!K133="x","x",$J$2-'Indicator Date hidden'!K133)</f>
        <v>0</v>
      </c>
      <c r="K132" s="213">
        <f>IF('Indicator Date hidden'!L133="x","x",$K$2-'Indicator Date hidden'!L133)</f>
        <v>2</v>
      </c>
      <c r="L132" s="213">
        <f>IF('Indicator Date hidden'!M133="x","x",$L$2-'Indicator Date hidden'!M133)</f>
        <v>0</v>
      </c>
      <c r="M132" s="213">
        <f>IF('Indicator Date hidden'!N133="x","x",$M$2-'Indicator Date hidden'!N133)</f>
        <v>0</v>
      </c>
      <c r="N132" s="213">
        <f>IF('Indicator Date hidden'!O133="x","x",$N$2-'Indicator Date hidden'!O133)</f>
        <v>0</v>
      </c>
      <c r="O132" s="213">
        <f>IF('Indicator Date hidden'!P133="x","x",$O$2-'Indicator Date hidden'!P133)</f>
        <v>0</v>
      </c>
      <c r="P132" s="213">
        <f>IF('Indicator Date hidden'!Q133="x","x",$P$2-'Indicator Date hidden'!Q133)</f>
        <v>0</v>
      </c>
      <c r="Q132" s="213">
        <f>IF('Indicator Date hidden'!R133="x","x",$Q$2-'Indicator Date hidden'!R133)</f>
        <v>4</v>
      </c>
      <c r="R132" s="213">
        <f>IF('Indicator Date hidden'!S133="x","x",$R$2-'Indicator Date hidden'!S133)</f>
        <v>0</v>
      </c>
      <c r="S132" s="213">
        <f>IF('Indicator Date hidden'!T133="x","x",$S$2-'Indicator Date hidden'!T133)</f>
        <v>0</v>
      </c>
      <c r="T132" s="213">
        <f>IF('Indicator Date hidden'!U133="x","x",$T$2-'Indicator Date hidden'!U133)</f>
        <v>0</v>
      </c>
      <c r="U132" s="213">
        <f>IF('Indicator Date hidden'!V133="x","x",$U$2-'Indicator Date hidden'!V133)</f>
        <v>0</v>
      </c>
      <c r="V132" s="213">
        <f>IF('Indicator Date hidden'!W133="x","x",$V$2-'Indicator Date hidden'!W133)</f>
        <v>0</v>
      </c>
      <c r="W132" s="213">
        <f>IF('Indicator Date hidden'!X133="x","x",$W$2-'Indicator Date hidden'!X133)</f>
        <v>0</v>
      </c>
      <c r="X132" s="213">
        <f>IF('Indicator Date hidden'!Y133="x","x",$X$2-'Indicator Date hidden'!Y133)</f>
        <v>2</v>
      </c>
      <c r="Y132" s="213">
        <f>IF('Indicator Date hidden'!Z133="x","x",$Y$2-'Indicator Date hidden'!Z133)</f>
        <v>2</v>
      </c>
      <c r="Z132" s="213">
        <f>IF('Indicator Date hidden'!AA133="x","x",$Z$2-'Indicator Date hidden'!AA133)</f>
        <v>0</v>
      </c>
      <c r="AA132" s="213" t="str">
        <f>IF('Indicator Date hidden'!AB133="x","x",$AA$2-'Indicator Date hidden'!AB133)</f>
        <v>x</v>
      </c>
      <c r="AB132" s="213" t="str">
        <f>IF('Indicator Date hidden'!AC133="x","x",$AB$2-'Indicator Date hidden'!AC133)</f>
        <v>x</v>
      </c>
      <c r="AC132" s="213">
        <f>IF('Indicator Date hidden'!AD133="x","x",$AC$2-'Indicator Date hidden'!AD133)</f>
        <v>0</v>
      </c>
      <c r="AD132" s="213" t="str">
        <f>IF('Indicator Date hidden'!AE133="x","x",$AD$2-'Indicator Date hidden'!AE133)</f>
        <v>x</v>
      </c>
      <c r="AE132" s="213" t="str">
        <f>IF('Indicator Date hidden'!AF133="x","x",$AE$2-'Indicator Date hidden'!AF133)</f>
        <v>x</v>
      </c>
      <c r="AF132" s="213">
        <f>IF('Indicator Date hidden'!AG133="x","x",$AF$2-'Indicator Date hidden'!AG133)</f>
        <v>4</v>
      </c>
      <c r="AG132" s="213">
        <f>IF('Indicator Date hidden'!AH133="x","x",$AG$2-'Indicator Date hidden'!AH133)</f>
        <v>0</v>
      </c>
      <c r="AH132" s="213">
        <f>IF('Indicator Date hidden'!AI133="x","x",$AH$2-'Indicator Date hidden'!AI133)</f>
        <v>0</v>
      </c>
      <c r="AI132" s="213">
        <f>IF('Indicator Date hidden'!AJ133="x","x",$AI$2-'Indicator Date hidden'!AJ133)</f>
        <v>0</v>
      </c>
      <c r="AJ132" s="213">
        <f>IF('Indicator Date hidden'!AK133="x","x",$AJ$2-'Indicator Date hidden'!AK133)</f>
        <v>1</v>
      </c>
      <c r="AK132" s="213">
        <f>IF('Indicator Date hidden'!AL133="x","x",$AK$2-'Indicator Date hidden'!AL133)</f>
        <v>1</v>
      </c>
      <c r="AL132" s="213">
        <f>IF('Indicator Date hidden'!AM133="x","x",$AL$2-'Indicator Date hidden'!AM133)</f>
        <v>0</v>
      </c>
      <c r="AM132" s="213">
        <f>IF('Indicator Date hidden'!AN133="x","x",$AM$2-'Indicator Date hidden'!AN133)</f>
        <v>0</v>
      </c>
      <c r="AN132" s="213">
        <f>IF('Indicator Date hidden'!AO133="x","x",$AN$2-'Indicator Date hidden'!AO133)</f>
        <v>0</v>
      </c>
      <c r="AO132" s="213" t="str">
        <f>IF('Indicator Date hidden'!AP133="x","x",$AO$2-'Indicator Date hidden'!AP133)</f>
        <v>x</v>
      </c>
      <c r="AP132" s="213" t="str">
        <f>IF('Indicator Date hidden'!AQ133="x","x",$AP$2-'Indicator Date hidden'!AQ133)</f>
        <v>x</v>
      </c>
      <c r="AQ132" s="213">
        <f>IF('Indicator Date hidden'!AR133="x","x",$AQ$2-'Indicator Date hidden'!AR133)</f>
        <v>0</v>
      </c>
      <c r="AR132" s="213">
        <f>IF('Indicator Date hidden'!AS133="x","x",$AR$2-'Indicator Date hidden'!AS133)</f>
        <v>0</v>
      </c>
      <c r="AS132" s="213" t="str">
        <f>IF('Indicator Date hidden'!AT133="x","x",$AS$2-'Indicator Date hidden'!AT133)</f>
        <v>x</v>
      </c>
      <c r="AT132" s="213">
        <f>IF('Indicator Date hidden'!AU133="x","x",$AT$2-'Indicator Date hidden'!AU133)</f>
        <v>0</v>
      </c>
      <c r="AU132" s="213">
        <f>IF('Indicator Date hidden'!AV133="x","x",$AU$2-'Indicator Date hidden'!AV133)</f>
        <v>0</v>
      </c>
      <c r="AV132" s="213">
        <f>IF('Indicator Date hidden'!AW133="x","x",$AV$2-'Indicator Date hidden'!AW133)</f>
        <v>0</v>
      </c>
      <c r="AW132" s="213">
        <f>IF('Indicator Date hidden'!AX133="x","x",$AW$2-'Indicator Date hidden'!AX133)</f>
        <v>0</v>
      </c>
      <c r="AX132" s="213">
        <f>IF('Indicator Date hidden'!AY133="x","x",$AX$2-'Indicator Date hidden'!AY133)</f>
        <v>0</v>
      </c>
      <c r="AY132" s="213">
        <f>IF('Indicator Date hidden'!AZ133="x","x",$AY$2-'Indicator Date hidden'!AZ133)</f>
        <v>0</v>
      </c>
      <c r="AZ132" s="213">
        <f>IF('Indicator Date hidden'!BA133="x","x",$AZ$2-'Indicator Date hidden'!BA133)</f>
        <v>0</v>
      </c>
      <c r="BA132">
        <f t="shared" si="20"/>
        <v>16</v>
      </c>
      <c r="BB132" s="21">
        <f t="shared" si="21"/>
        <v>0.36363636363636365</v>
      </c>
      <c r="BC132">
        <f t="shared" si="22"/>
        <v>7</v>
      </c>
      <c r="BD132" s="21">
        <f t="shared" si="23"/>
        <v>0.95562709280130176</v>
      </c>
      <c r="BE132" s="283">
        <f t="shared" si="24"/>
        <v>0</v>
      </c>
    </row>
    <row r="133" spans="1:57" x14ac:dyDescent="0.25">
      <c r="A133" t="s">
        <v>7454</v>
      </c>
      <c r="B133" s="213">
        <f>IF('Indicator Date hidden'!C134="x","x",$B$2-'Indicator Date hidden'!C134)</f>
        <v>0</v>
      </c>
      <c r="C133" s="213">
        <f>IF('Indicator Date hidden'!D134="x","x",$C$2-'Indicator Date hidden'!D134)</f>
        <v>0</v>
      </c>
      <c r="D133" s="213">
        <f>IF('Indicator Date hidden'!E134="x","x",$D$2-'Indicator Date hidden'!E134)</f>
        <v>0</v>
      </c>
      <c r="E133" s="213">
        <f>IF('Indicator Date hidden'!F134="x","x",$E$2-'Indicator Date hidden'!F134)</f>
        <v>0</v>
      </c>
      <c r="F133" s="213">
        <f>IF('Indicator Date hidden'!G134="x","x",$F$2-'Indicator Date hidden'!G134)</f>
        <v>0</v>
      </c>
      <c r="G133" s="213">
        <f>IF('Indicator Date hidden'!H134="x","x",$G$2-'Indicator Date hidden'!H134)</f>
        <v>0</v>
      </c>
      <c r="H133" s="213">
        <f>IF('Indicator Date hidden'!I134="x","x",$H$2-'Indicator Date hidden'!I134)</f>
        <v>0</v>
      </c>
      <c r="I133" s="213">
        <f>IF('Indicator Date hidden'!J134="x","x",$I$2-'Indicator Date hidden'!J134)</f>
        <v>0</v>
      </c>
      <c r="J133" s="213">
        <f>IF('Indicator Date hidden'!K134="x","x",$J$2-'Indicator Date hidden'!K134)</f>
        <v>0</v>
      </c>
      <c r="K133" s="213">
        <f>IF('Indicator Date hidden'!L134="x","x",$K$2-'Indicator Date hidden'!L134)</f>
        <v>0</v>
      </c>
      <c r="L133" s="213">
        <f>IF('Indicator Date hidden'!M134="x","x",$L$2-'Indicator Date hidden'!M134)</f>
        <v>0</v>
      </c>
      <c r="M133" s="213">
        <f>IF('Indicator Date hidden'!N134="x","x",$M$2-'Indicator Date hidden'!N134)</f>
        <v>0</v>
      </c>
      <c r="N133" s="213">
        <f>IF('Indicator Date hidden'!O134="x","x",$N$2-'Indicator Date hidden'!O134)</f>
        <v>0</v>
      </c>
      <c r="O133" s="213">
        <f>IF('Indicator Date hidden'!P134="x","x",$O$2-'Indicator Date hidden'!P134)</f>
        <v>0</v>
      </c>
      <c r="P133" s="213">
        <f>IF('Indicator Date hidden'!Q134="x","x",$P$2-'Indicator Date hidden'!Q134)</f>
        <v>0</v>
      </c>
      <c r="Q133" s="213" t="str">
        <f>IF('Indicator Date hidden'!R134="x","x",$Q$2-'Indicator Date hidden'!R134)</f>
        <v>x</v>
      </c>
      <c r="R133" s="213">
        <f>IF('Indicator Date hidden'!S134="x","x",$R$2-'Indicator Date hidden'!S134)</f>
        <v>0</v>
      </c>
      <c r="S133" s="213">
        <f>IF('Indicator Date hidden'!T134="x","x",$S$2-'Indicator Date hidden'!T134)</f>
        <v>0</v>
      </c>
      <c r="T133" s="213">
        <f>IF('Indicator Date hidden'!U134="x","x",$T$2-'Indicator Date hidden'!U134)</f>
        <v>0</v>
      </c>
      <c r="U133" s="213">
        <f>IF('Indicator Date hidden'!V134="x","x",$U$2-'Indicator Date hidden'!V134)</f>
        <v>0</v>
      </c>
      <c r="V133" s="213">
        <f>IF('Indicator Date hidden'!W134="x","x",$V$2-'Indicator Date hidden'!W134)</f>
        <v>0</v>
      </c>
      <c r="W133" s="213">
        <f>IF('Indicator Date hidden'!X134="x","x",$W$2-'Indicator Date hidden'!X134)</f>
        <v>6</v>
      </c>
      <c r="X133" s="213">
        <f>IF('Indicator Date hidden'!Y134="x","x",$X$2-'Indicator Date hidden'!Y134)</f>
        <v>1</v>
      </c>
      <c r="Y133" s="213">
        <f>IF('Indicator Date hidden'!Z134="x","x",$Y$2-'Indicator Date hidden'!Z134)</f>
        <v>0</v>
      </c>
      <c r="Z133" s="213">
        <f>IF('Indicator Date hidden'!AA134="x","x",$Z$2-'Indicator Date hidden'!AA134)</f>
        <v>0</v>
      </c>
      <c r="AA133" s="213">
        <f>IF('Indicator Date hidden'!AB134="x","x",$AA$2-'Indicator Date hidden'!AB134)</f>
        <v>0</v>
      </c>
      <c r="AB133" s="213">
        <f>IF('Indicator Date hidden'!AC134="x","x",$AB$2-'Indicator Date hidden'!AC134)</f>
        <v>0</v>
      </c>
      <c r="AC133" s="213">
        <f>IF('Indicator Date hidden'!AD134="x","x",$AC$2-'Indicator Date hidden'!AD134)</f>
        <v>0</v>
      </c>
      <c r="AD133" s="213">
        <f>IF('Indicator Date hidden'!AE134="x","x",$AD$2-'Indicator Date hidden'!AE134)</f>
        <v>0</v>
      </c>
      <c r="AE133" s="213">
        <f>IF('Indicator Date hidden'!AF134="x","x",$AE$2-'Indicator Date hidden'!AF134)</f>
        <v>0</v>
      </c>
      <c r="AF133" s="213">
        <f>IF('Indicator Date hidden'!AG134="x","x",$AF$2-'Indicator Date hidden'!AG134)</f>
        <v>0</v>
      </c>
      <c r="AG133" s="213">
        <f>IF('Indicator Date hidden'!AH134="x","x",$AG$2-'Indicator Date hidden'!AH134)</f>
        <v>0</v>
      </c>
      <c r="AH133" s="213">
        <f>IF('Indicator Date hidden'!AI134="x","x",$AH$2-'Indicator Date hidden'!AI134)</f>
        <v>0</v>
      </c>
      <c r="AI133" s="213">
        <f>IF('Indicator Date hidden'!AJ134="x","x",$AI$2-'Indicator Date hidden'!AJ134)</f>
        <v>0</v>
      </c>
      <c r="AJ133" s="213" t="str">
        <f>IF('Indicator Date hidden'!AK134="x","x",$AJ$2-'Indicator Date hidden'!AK134)</f>
        <v>x</v>
      </c>
      <c r="AK133" s="213">
        <f>IF('Indicator Date hidden'!AL134="x","x",$AK$2-'Indicator Date hidden'!AL134)</f>
        <v>1</v>
      </c>
      <c r="AL133" s="213">
        <f>IF('Indicator Date hidden'!AM134="x","x",$AL$2-'Indicator Date hidden'!AM134)</f>
        <v>0</v>
      </c>
      <c r="AM133" s="213">
        <f>IF('Indicator Date hidden'!AN134="x","x",$AM$2-'Indicator Date hidden'!AN134)</f>
        <v>0</v>
      </c>
      <c r="AN133" s="213">
        <f>IF('Indicator Date hidden'!AO134="x","x",$AN$2-'Indicator Date hidden'!AO134)</f>
        <v>0</v>
      </c>
      <c r="AO133" s="213">
        <f>IF('Indicator Date hidden'!AP134="x","x",$AO$2-'Indicator Date hidden'!AP134)</f>
        <v>0</v>
      </c>
      <c r="AP133" s="213">
        <f>IF('Indicator Date hidden'!AQ134="x","x",$AP$2-'Indicator Date hidden'!AQ134)</f>
        <v>0</v>
      </c>
      <c r="AQ133" s="213">
        <f>IF('Indicator Date hidden'!AR134="x","x",$AQ$2-'Indicator Date hidden'!AR134)</f>
        <v>4</v>
      </c>
      <c r="AR133" s="213">
        <f>IF('Indicator Date hidden'!AS134="x","x",$AR$2-'Indicator Date hidden'!AS134)</f>
        <v>0</v>
      </c>
      <c r="AS133" s="213">
        <f>IF('Indicator Date hidden'!AT134="x","x",$AS$2-'Indicator Date hidden'!AT134)</f>
        <v>0</v>
      </c>
      <c r="AT133" s="213">
        <f>IF('Indicator Date hidden'!AU134="x","x",$AT$2-'Indicator Date hidden'!AU134)</f>
        <v>0</v>
      </c>
      <c r="AU133" s="213">
        <f>IF('Indicator Date hidden'!AV134="x","x",$AU$2-'Indicator Date hidden'!AV134)</f>
        <v>4</v>
      </c>
      <c r="AV133" s="213">
        <f>IF('Indicator Date hidden'!AW134="x","x",$AV$2-'Indicator Date hidden'!AW134)</f>
        <v>0</v>
      </c>
      <c r="AW133" s="213">
        <f>IF('Indicator Date hidden'!AX134="x","x",$AW$2-'Indicator Date hidden'!AX134)</f>
        <v>0</v>
      </c>
      <c r="AX133" s="213">
        <f>IF('Indicator Date hidden'!AY134="x","x",$AX$2-'Indicator Date hidden'!AY134)</f>
        <v>0</v>
      </c>
      <c r="AY133" s="213">
        <f>IF('Indicator Date hidden'!AZ134="x","x",$AY$2-'Indicator Date hidden'!AZ134)</f>
        <v>0</v>
      </c>
      <c r="AZ133" s="213">
        <f>IF('Indicator Date hidden'!BA134="x","x",$AZ$2-'Indicator Date hidden'!BA134)</f>
        <v>0</v>
      </c>
      <c r="BA133">
        <f t="shared" si="20"/>
        <v>16</v>
      </c>
      <c r="BB133" s="21">
        <f t="shared" si="21"/>
        <v>0.32653061224489793</v>
      </c>
      <c r="BC133">
        <f t="shared" si="22"/>
        <v>5</v>
      </c>
      <c r="BD133" s="21">
        <f t="shared" si="23"/>
        <v>1.1497604915104713</v>
      </c>
      <c r="BE133" s="283">
        <f t="shared" si="24"/>
        <v>0</v>
      </c>
    </row>
    <row r="134" spans="1:57" x14ac:dyDescent="0.25">
      <c r="A134" t="s">
        <v>7460</v>
      </c>
      <c r="B134" s="213">
        <f>IF('Indicator Date hidden'!C135="x","x",$B$2-'Indicator Date hidden'!C135)</f>
        <v>0</v>
      </c>
      <c r="C134" s="213">
        <f>IF('Indicator Date hidden'!D135="x","x",$C$2-'Indicator Date hidden'!D135)</f>
        <v>0</v>
      </c>
      <c r="D134" s="213">
        <f>IF('Indicator Date hidden'!E135="x","x",$D$2-'Indicator Date hidden'!E135)</f>
        <v>0</v>
      </c>
      <c r="E134" s="213">
        <f>IF('Indicator Date hidden'!F135="x","x",$E$2-'Indicator Date hidden'!F135)</f>
        <v>0</v>
      </c>
      <c r="F134" s="213">
        <f>IF('Indicator Date hidden'!G135="x","x",$F$2-'Indicator Date hidden'!G135)</f>
        <v>0</v>
      </c>
      <c r="G134" s="213">
        <f>IF('Indicator Date hidden'!H135="x","x",$G$2-'Indicator Date hidden'!H135)</f>
        <v>0</v>
      </c>
      <c r="H134" s="213">
        <f>IF('Indicator Date hidden'!I135="x","x",$H$2-'Indicator Date hidden'!I135)</f>
        <v>0</v>
      </c>
      <c r="I134" s="213">
        <f>IF('Indicator Date hidden'!J135="x","x",$I$2-'Indicator Date hidden'!J135)</f>
        <v>0</v>
      </c>
      <c r="J134" s="213">
        <f>IF('Indicator Date hidden'!K135="x","x",$J$2-'Indicator Date hidden'!K135)</f>
        <v>0</v>
      </c>
      <c r="K134" s="213">
        <f>IF('Indicator Date hidden'!L135="x","x",$K$2-'Indicator Date hidden'!L135)</f>
        <v>0</v>
      </c>
      <c r="L134" s="213">
        <f>IF('Indicator Date hidden'!M135="x","x",$L$2-'Indicator Date hidden'!M135)</f>
        <v>0</v>
      </c>
      <c r="M134" s="213">
        <f>IF('Indicator Date hidden'!N135="x","x",$M$2-'Indicator Date hidden'!N135)</f>
        <v>0</v>
      </c>
      <c r="N134" s="213">
        <f>IF('Indicator Date hidden'!O135="x","x",$N$2-'Indicator Date hidden'!O135)</f>
        <v>0</v>
      </c>
      <c r="O134" s="213">
        <f>IF('Indicator Date hidden'!P135="x","x",$O$2-'Indicator Date hidden'!P135)</f>
        <v>0</v>
      </c>
      <c r="P134" s="213">
        <f>IF('Indicator Date hidden'!Q135="x","x",$P$2-'Indicator Date hidden'!Q135)</f>
        <v>0</v>
      </c>
      <c r="Q134" s="213" t="str">
        <f>IF('Indicator Date hidden'!R135="x","x",$Q$2-'Indicator Date hidden'!R135)</f>
        <v>x</v>
      </c>
      <c r="R134" s="213">
        <f>IF('Indicator Date hidden'!S135="x","x",$R$2-'Indicator Date hidden'!S135)</f>
        <v>0</v>
      </c>
      <c r="S134" s="213">
        <f>IF('Indicator Date hidden'!T135="x","x",$S$2-'Indicator Date hidden'!T135)</f>
        <v>0</v>
      </c>
      <c r="T134" s="213">
        <f>IF('Indicator Date hidden'!U135="x","x",$T$2-'Indicator Date hidden'!U135)</f>
        <v>0</v>
      </c>
      <c r="U134" s="213">
        <f>IF('Indicator Date hidden'!V135="x","x",$U$2-'Indicator Date hidden'!V135)</f>
        <v>0</v>
      </c>
      <c r="V134" s="213">
        <f>IF('Indicator Date hidden'!W135="x","x",$V$2-'Indicator Date hidden'!W135)</f>
        <v>0</v>
      </c>
      <c r="W134" s="213">
        <f>IF('Indicator Date hidden'!X135="x","x",$W$2-'Indicator Date hidden'!X135)</f>
        <v>3</v>
      </c>
      <c r="X134" s="213">
        <f>IF('Indicator Date hidden'!Y135="x","x",$X$2-'Indicator Date hidden'!Y135)</f>
        <v>4</v>
      </c>
      <c r="Y134" s="213">
        <f>IF('Indicator Date hidden'!Z135="x","x",$Y$2-'Indicator Date hidden'!Z135)</f>
        <v>0</v>
      </c>
      <c r="Z134" s="213">
        <f>IF('Indicator Date hidden'!AA135="x","x",$Z$2-'Indicator Date hidden'!AA135)</f>
        <v>0</v>
      </c>
      <c r="AA134" s="213">
        <f>IF('Indicator Date hidden'!AB135="x","x",$AA$2-'Indicator Date hidden'!AB135)</f>
        <v>0</v>
      </c>
      <c r="AB134" s="213">
        <f>IF('Indicator Date hidden'!AC135="x","x",$AB$2-'Indicator Date hidden'!AC135)</f>
        <v>0</v>
      </c>
      <c r="AC134" s="213">
        <f>IF('Indicator Date hidden'!AD135="x","x",$AC$2-'Indicator Date hidden'!AD135)</f>
        <v>0</v>
      </c>
      <c r="AD134" s="213">
        <f>IF('Indicator Date hidden'!AE135="x","x",$AD$2-'Indicator Date hidden'!AE135)</f>
        <v>0</v>
      </c>
      <c r="AE134" s="213">
        <f>IF('Indicator Date hidden'!AF135="x","x",$AE$2-'Indicator Date hidden'!AF135)</f>
        <v>0</v>
      </c>
      <c r="AF134" s="213">
        <f>IF('Indicator Date hidden'!AG135="x","x",$AF$2-'Indicator Date hidden'!AG135)</f>
        <v>4</v>
      </c>
      <c r="AG134" s="213">
        <f>IF('Indicator Date hidden'!AH135="x","x",$AG$2-'Indicator Date hidden'!AH135)</f>
        <v>0</v>
      </c>
      <c r="AH134" s="213">
        <f>IF('Indicator Date hidden'!AI135="x","x",$AH$2-'Indicator Date hidden'!AI135)</f>
        <v>0</v>
      </c>
      <c r="AI134" s="213">
        <f>IF('Indicator Date hidden'!AJ135="x","x",$AI$2-'Indicator Date hidden'!AJ135)</f>
        <v>0</v>
      </c>
      <c r="AJ134" s="213">
        <f>IF('Indicator Date hidden'!AK135="x","x",$AJ$2-'Indicator Date hidden'!AK135)</f>
        <v>1</v>
      </c>
      <c r="AK134" s="213">
        <f>IF('Indicator Date hidden'!AL135="x","x",$AK$2-'Indicator Date hidden'!AL135)</f>
        <v>1</v>
      </c>
      <c r="AL134" s="213">
        <f>IF('Indicator Date hidden'!AM135="x","x",$AL$2-'Indicator Date hidden'!AM135)</f>
        <v>0</v>
      </c>
      <c r="AM134" s="213">
        <f>IF('Indicator Date hidden'!AN135="x","x",$AM$2-'Indicator Date hidden'!AN135)</f>
        <v>0</v>
      </c>
      <c r="AN134" s="213">
        <f>IF('Indicator Date hidden'!AO135="x","x",$AN$2-'Indicator Date hidden'!AO135)</f>
        <v>0</v>
      </c>
      <c r="AO134" s="213" t="str">
        <f>IF('Indicator Date hidden'!AP135="x","x",$AO$2-'Indicator Date hidden'!AP135)</f>
        <v>x</v>
      </c>
      <c r="AP134" s="213" t="str">
        <f>IF('Indicator Date hidden'!AQ135="x","x",$AP$2-'Indicator Date hidden'!AQ135)</f>
        <v>x</v>
      </c>
      <c r="AQ134" s="213">
        <f>IF('Indicator Date hidden'!AR135="x","x",$AQ$2-'Indicator Date hidden'!AR135)</f>
        <v>4</v>
      </c>
      <c r="AR134" s="213">
        <f>IF('Indicator Date hidden'!AS135="x","x",$AR$2-'Indicator Date hidden'!AS135)</f>
        <v>0</v>
      </c>
      <c r="AS134" s="213">
        <f>IF('Indicator Date hidden'!AT135="x","x",$AS$2-'Indicator Date hidden'!AT135)</f>
        <v>0</v>
      </c>
      <c r="AT134" s="213">
        <f>IF('Indicator Date hidden'!AU135="x","x",$AT$2-'Indicator Date hidden'!AU135)</f>
        <v>0</v>
      </c>
      <c r="AU134" s="213">
        <f>IF('Indicator Date hidden'!AV135="x","x",$AU$2-'Indicator Date hidden'!AV135)</f>
        <v>1</v>
      </c>
      <c r="AV134" s="213">
        <f>IF('Indicator Date hidden'!AW135="x","x",$AV$2-'Indicator Date hidden'!AW135)</f>
        <v>0</v>
      </c>
      <c r="AW134" s="213">
        <f>IF('Indicator Date hidden'!AX135="x","x",$AW$2-'Indicator Date hidden'!AX135)</f>
        <v>0</v>
      </c>
      <c r="AX134" s="213">
        <f>IF('Indicator Date hidden'!AY135="x","x",$AX$2-'Indicator Date hidden'!AY135)</f>
        <v>0</v>
      </c>
      <c r="AY134" s="213">
        <f>IF('Indicator Date hidden'!AZ135="x","x",$AY$2-'Indicator Date hidden'!AZ135)</f>
        <v>0</v>
      </c>
      <c r="AZ134" s="213">
        <f>IF('Indicator Date hidden'!BA135="x","x",$AZ$2-'Indicator Date hidden'!BA135)</f>
        <v>0</v>
      </c>
      <c r="BA134">
        <f t="shared" si="20"/>
        <v>18</v>
      </c>
      <c r="BB134" s="21">
        <f t="shared" si="21"/>
        <v>0.375</v>
      </c>
      <c r="BC134">
        <f t="shared" si="22"/>
        <v>7</v>
      </c>
      <c r="BD134" s="21">
        <f t="shared" si="23"/>
        <v>1.0532687216470449</v>
      </c>
      <c r="BE134" s="283">
        <f t="shared" si="24"/>
        <v>0</v>
      </c>
    </row>
    <row r="135" spans="1:57" x14ac:dyDescent="0.25">
      <c r="A135" t="s">
        <v>7467</v>
      </c>
      <c r="B135" s="213">
        <f>IF('Indicator Date hidden'!C136="x","x",$B$2-'Indicator Date hidden'!C136)</f>
        <v>0</v>
      </c>
      <c r="C135" s="213">
        <f>IF('Indicator Date hidden'!D136="x","x",$C$2-'Indicator Date hidden'!D136)</f>
        <v>0</v>
      </c>
      <c r="D135" s="213">
        <f>IF('Indicator Date hidden'!E136="x","x",$D$2-'Indicator Date hidden'!E136)</f>
        <v>0</v>
      </c>
      <c r="E135" s="213">
        <f>IF('Indicator Date hidden'!F136="x","x",$E$2-'Indicator Date hidden'!F136)</f>
        <v>0</v>
      </c>
      <c r="F135" s="213">
        <f>IF('Indicator Date hidden'!G136="x","x",$F$2-'Indicator Date hidden'!G136)</f>
        <v>0</v>
      </c>
      <c r="G135" s="213">
        <f>IF('Indicator Date hidden'!H136="x","x",$G$2-'Indicator Date hidden'!H136)</f>
        <v>0</v>
      </c>
      <c r="H135" s="213">
        <f>IF('Indicator Date hidden'!I136="x","x",$H$2-'Indicator Date hidden'!I136)</f>
        <v>0</v>
      </c>
      <c r="I135" s="213">
        <f>IF('Indicator Date hidden'!J136="x","x",$I$2-'Indicator Date hidden'!J136)</f>
        <v>0</v>
      </c>
      <c r="J135" s="213">
        <f>IF('Indicator Date hidden'!K136="x","x",$J$2-'Indicator Date hidden'!K136)</f>
        <v>0</v>
      </c>
      <c r="K135" s="213">
        <f>IF('Indicator Date hidden'!L136="x","x",$K$2-'Indicator Date hidden'!L136)</f>
        <v>0</v>
      </c>
      <c r="L135" s="213">
        <f>IF('Indicator Date hidden'!M136="x","x",$L$2-'Indicator Date hidden'!M136)</f>
        <v>0</v>
      </c>
      <c r="M135" s="213">
        <f>IF('Indicator Date hidden'!N136="x","x",$M$2-'Indicator Date hidden'!N136)</f>
        <v>0</v>
      </c>
      <c r="N135" s="213">
        <f>IF('Indicator Date hidden'!O136="x","x",$N$2-'Indicator Date hidden'!O136)</f>
        <v>0</v>
      </c>
      <c r="O135" s="213">
        <f>IF('Indicator Date hidden'!P136="x","x",$O$2-'Indicator Date hidden'!P136)</f>
        <v>0</v>
      </c>
      <c r="P135" s="213">
        <f>IF('Indicator Date hidden'!Q136="x","x",$P$2-'Indicator Date hidden'!Q136)</f>
        <v>0</v>
      </c>
      <c r="Q135" s="213" t="str">
        <f>IF('Indicator Date hidden'!R136="x","x",$Q$2-'Indicator Date hidden'!R136)</f>
        <v>x</v>
      </c>
      <c r="R135" s="213">
        <f>IF('Indicator Date hidden'!S136="x","x",$R$2-'Indicator Date hidden'!S136)</f>
        <v>0</v>
      </c>
      <c r="S135" s="213">
        <f>IF('Indicator Date hidden'!T136="x","x",$S$2-'Indicator Date hidden'!T136)</f>
        <v>0</v>
      </c>
      <c r="T135" s="213">
        <f>IF('Indicator Date hidden'!U136="x","x",$T$2-'Indicator Date hidden'!U136)</f>
        <v>0</v>
      </c>
      <c r="U135" s="213">
        <f>IF('Indicator Date hidden'!V136="x","x",$U$2-'Indicator Date hidden'!V136)</f>
        <v>0</v>
      </c>
      <c r="V135" s="213">
        <f>IF('Indicator Date hidden'!W136="x","x",$V$2-'Indicator Date hidden'!W136)</f>
        <v>0</v>
      </c>
      <c r="W135" s="213">
        <f>IF('Indicator Date hidden'!X136="x","x",$W$2-'Indicator Date hidden'!X136)</f>
        <v>2</v>
      </c>
      <c r="X135" s="213">
        <f>IF('Indicator Date hidden'!Y136="x","x",$X$2-'Indicator Date hidden'!Y136)</f>
        <v>2</v>
      </c>
      <c r="Y135" s="213">
        <f>IF('Indicator Date hidden'!Z136="x","x",$Y$2-'Indicator Date hidden'!Z136)</f>
        <v>0</v>
      </c>
      <c r="Z135" s="213">
        <f>IF('Indicator Date hidden'!AA136="x","x",$Z$2-'Indicator Date hidden'!AA136)</f>
        <v>0</v>
      </c>
      <c r="AA135" s="213">
        <f>IF('Indicator Date hidden'!AB136="x","x",$AA$2-'Indicator Date hidden'!AB136)</f>
        <v>0</v>
      </c>
      <c r="AB135" s="213">
        <f>IF('Indicator Date hidden'!AC136="x","x",$AB$2-'Indicator Date hidden'!AC136)</f>
        <v>0</v>
      </c>
      <c r="AC135" s="213">
        <f>IF('Indicator Date hidden'!AD136="x","x",$AC$2-'Indicator Date hidden'!AD136)</f>
        <v>0</v>
      </c>
      <c r="AD135" s="213">
        <f>IF('Indicator Date hidden'!AE136="x","x",$AD$2-'Indicator Date hidden'!AE136)</f>
        <v>0</v>
      </c>
      <c r="AE135" s="213">
        <f>IF('Indicator Date hidden'!AF136="x","x",$AE$2-'Indicator Date hidden'!AF136)</f>
        <v>0</v>
      </c>
      <c r="AF135" s="213">
        <f>IF('Indicator Date hidden'!AG136="x","x",$AF$2-'Indicator Date hidden'!AG136)</f>
        <v>0</v>
      </c>
      <c r="AG135" s="213">
        <f>IF('Indicator Date hidden'!AH136="x","x",$AG$2-'Indicator Date hidden'!AH136)</f>
        <v>0</v>
      </c>
      <c r="AH135" s="213">
        <f>IF('Indicator Date hidden'!AI136="x","x",$AH$2-'Indicator Date hidden'!AI136)</f>
        <v>0</v>
      </c>
      <c r="AI135" s="213">
        <f>IF('Indicator Date hidden'!AJ136="x","x",$AI$2-'Indicator Date hidden'!AJ136)</f>
        <v>0</v>
      </c>
      <c r="AJ135" s="213" t="str">
        <f>IF('Indicator Date hidden'!AK136="x","x",$AJ$2-'Indicator Date hidden'!AK136)</f>
        <v>x</v>
      </c>
      <c r="AK135" s="213">
        <f>IF('Indicator Date hidden'!AL136="x","x",$AK$2-'Indicator Date hidden'!AL136)</f>
        <v>1</v>
      </c>
      <c r="AL135" s="213">
        <f>IF('Indicator Date hidden'!AM136="x","x",$AL$2-'Indicator Date hidden'!AM136)</f>
        <v>0</v>
      </c>
      <c r="AM135" s="213">
        <f>IF('Indicator Date hidden'!AN136="x","x",$AM$2-'Indicator Date hidden'!AN136)</f>
        <v>0</v>
      </c>
      <c r="AN135" s="213">
        <f>IF('Indicator Date hidden'!AO136="x","x",$AN$2-'Indicator Date hidden'!AO136)</f>
        <v>0</v>
      </c>
      <c r="AO135" s="213">
        <f>IF('Indicator Date hidden'!AP136="x","x",$AO$2-'Indicator Date hidden'!AP136)</f>
        <v>1</v>
      </c>
      <c r="AP135" s="213">
        <f>IF('Indicator Date hidden'!AQ136="x","x",$AP$2-'Indicator Date hidden'!AQ136)</f>
        <v>1</v>
      </c>
      <c r="AQ135" s="213">
        <f>IF('Indicator Date hidden'!AR136="x","x",$AQ$2-'Indicator Date hidden'!AR136)</f>
        <v>6</v>
      </c>
      <c r="AR135" s="213">
        <f>IF('Indicator Date hidden'!AS136="x","x",$AR$2-'Indicator Date hidden'!AS136)</f>
        <v>0</v>
      </c>
      <c r="AS135" s="213">
        <f>IF('Indicator Date hidden'!AT136="x","x",$AS$2-'Indicator Date hidden'!AT136)</f>
        <v>0</v>
      </c>
      <c r="AT135" s="213">
        <f>IF('Indicator Date hidden'!AU136="x","x",$AT$2-'Indicator Date hidden'!AU136)</f>
        <v>0</v>
      </c>
      <c r="AU135" s="213">
        <f>IF('Indicator Date hidden'!AV136="x","x",$AU$2-'Indicator Date hidden'!AV136)</f>
        <v>0</v>
      </c>
      <c r="AV135" s="213">
        <f>IF('Indicator Date hidden'!AW136="x","x",$AV$2-'Indicator Date hidden'!AW136)</f>
        <v>0</v>
      </c>
      <c r="AW135" s="213">
        <f>IF('Indicator Date hidden'!AX136="x","x",$AW$2-'Indicator Date hidden'!AX136)</f>
        <v>0</v>
      </c>
      <c r="AX135" s="213">
        <f>IF('Indicator Date hidden'!AY136="x","x",$AX$2-'Indicator Date hidden'!AY136)</f>
        <v>0</v>
      </c>
      <c r="AY135" s="213">
        <f>IF('Indicator Date hidden'!AZ136="x","x",$AY$2-'Indicator Date hidden'!AZ136)</f>
        <v>0</v>
      </c>
      <c r="AZ135" s="213">
        <f>IF('Indicator Date hidden'!BA136="x","x",$AZ$2-'Indicator Date hidden'!BA136)</f>
        <v>0</v>
      </c>
      <c r="BA135">
        <f t="shared" si="20"/>
        <v>13</v>
      </c>
      <c r="BB135" s="21">
        <f t="shared" si="21"/>
        <v>0.26530612244897961</v>
      </c>
      <c r="BC135">
        <f t="shared" si="22"/>
        <v>6</v>
      </c>
      <c r="BD135" s="21">
        <f t="shared" si="23"/>
        <v>0.94275995611845698</v>
      </c>
      <c r="BE135" s="283">
        <f t="shared" si="24"/>
        <v>0</v>
      </c>
    </row>
    <row r="136" spans="1:57" x14ac:dyDescent="0.25">
      <c r="A136" t="s">
        <v>7455</v>
      </c>
      <c r="B136" s="213">
        <f>IF('Indicator Date hidden'!C137="x","x",$B$2-'Indicator Date hidden'!C137)</f>
        <v>0</v>
      </c>
      <c r="C136" s="213">
        <f>IF('Indicator Date hidden'!D137="x","x",$C$2-'Indicator Date hidden'!D137)</f>
        <v>0</v>
      </c>
      <c r="D136" s="213">
        <f>IF('Indicator Date hidden'!E137="x","x",$D$2-'Indicator Date hidden'!E137)</f>
        <v>0</v>
      </c>
      <c r="E136" s="213">
        <f>IF('Indicator Date hidden'!F137="x","x",$E$2-'Indicator Date hidden'!F137)</f>
        <v>0</v>
      </c>
      <c r="F136" s="213">
        <f>IF('Indicator Date hidden'!G137="x","x",$F$2-'Indicator Date hidden'!G137)</f>
        <v>0</v>
      </c>
      <c r="G136" s="213">
        <f>IF('Indicator Date hidden'!H137="x","x",$G$2-'Indicator Date hidden'!H137)</f>
        <v>0</v>
      </c>
      <c r="H136" s="213">
        <f>IF('Indicator Date hidden'!I137="x","x",$H$2-'Indicator Date hidden'!I137)</f>
        <v>0</v>
      </c>
      <c r="I136" s="213">
        <f>IF('Indicator Date hidden'!J137="x","x",$I$2-'Indicator Date hidden'!J137)</f>
        <v>0</v>
      </c>
      <c r="J136" s="213">
        <f>IF('Indicator Date hidden'!K137="x","x",$J$2-'Indicator Date hidden'!K137)</f>
        <v>0</v>
      </c>
      <c r="K136" s="213">
        <f>IF('Indicator Date hidden'!L137="x","x",$K$2-'Indicator Date hidden'!L137)</f>
        <v>0</v>
      </c>
      <c r="L136" s="213">
        <f>IF('Indicator Date hidden'!M137="x","x",$L$2-'Indicator Date hidden'!M137)</f>
        <v>0</v>
      </c>
      <c r="M136" s="213">
        <f>IF('Indicator Date hidden'!N137="x","x",$M$2-'Indicator Date hidden'!N137)</f>
        <v>0</v>
      </c>
      <c r="N136" s="213">
        <f>IF('Indicator Date hidden'!O137="x","x",$N$2-'Indicator Date hidden'!O137)</f>
        <v>0</v>
      </c>
      <c r="O136" s="213">
        <f>IF('Indicator Date hidden'!P137="x","x",$O$2-'Indicator Date hidden'!P137)</f>
        <v>0</v>
      </c>
      <c r="P136" s="213">
        <f>IF('Indicator Date hidden'!Q137="x","x",$P$2-'Indicator Date hidden'!Q137)</f>
        <v>0</v>
      </c>
      <c r="Q136" s="213">
        <f>IF('Indicator Date hidden'!R137="x","x",$Q$2-'Indicator Date hidden'!R137)</f>
        <v>2</v>
      </c>
      <c r="R136" s="213">
        <f>IF('Indicator Date hidden'!S137="x","x",$R$2-'Indicator Date hidden'!S137)</f>
        <v>0</v>
      </c>
      <c r="S136" s="213">
        <f>IF('Indicator Date hidden'!T137="x","x",$S$2-'Indicator Date hidden'!T137)</f>
        <v>0</v>
      </c>
      <c r="T136" s="213">
        <f>IF('Indicator Date hidden'!U137="x","x",$T$2-'Indicator Date hidden'!U137)</f>
        <v>0</v>
      </c>
      <c r="U136" s="213">
        <f>IF('Indicator Date hidden'!V137="x","x",$U$2-'Indicator Date hidden'!V137)</f>
        <v>0</v>
      </c>
      <c r="V136" s="213">
        <f>IF('Indicator Date hidden'!W137="x","x",$V$2-'Indicator Date hidden'!W137)</f>
        <v>0</v>
      </c>
      <c r="W136" s="213">
        <f>IF('Indicator Date hidden'!X137="x","x",$W$2-'Indicator Date hidden'!X137)</f>
        <v>2</v>
      </c>
      <c r="X136" s="213">
        <f>IF('Indicator Date hidden'!Y137="x","x",$X$2-'Indicator Date hidden'!Y137)</f>
        <v>2</v>
      </c>
      <c r="Y136" s="213">
        <f>IF('Indicator Date hidden'!Z137="x","x",$Y$2-'Indicator Date hidden'!Z137)</f>
        <v>0</v>
      </c>
      <c r="Z136" s="213">
        <f>IF('Indicator Date hidden'!AA137="x","x",$Z$2-'Indicator Date hidden'!AA137)</f>
        <v>0</v>
      </c>
      <c r="AA136" s="213">
        <f>IF('Indicator Date hidden'!AB137="x","x",$AA$2-'Indicator Date hidden'!AB137)</f>
        <v>0</v>
      </c>
      <c r="AB136" s="213">
        <f>IF('Indicator Date hidden'!AC137="x","x",$AB$2-'Indicator Date hidden'!AC137)</f>
        <v>0</v>
      </c>
      <c r="AC136" s="213">
        <f>IF('Indicator Date hidden'!AD137="x","x",$AC$2-'Indicator Date hidden'!AD137)</f>
        <v>0</v>
      </c>
      <c r="AD136" s="213">
        <f>IF('Indicator Date hidden'!AE137="x","x",$AD$2-'Indicator Date hidden'!AE137)</f>
        <v>0</v>
      </c>
      <c r="AE136" s="213">
        <f>IF('Indicator Date hidden'!AF137="x","x",$AE$2-'Indicator Date hidden'!AF137)</f>
        <v>0</v>
      </c>
      <c r="AF136" s="213">
        <f>IF('Indicator Date hidden'!AG137="x","x",$AF$2-'Indicator Date hidden'!AG137)</f>
        <v>0</v>
      </c>
      <c r="AG136" s="213">
        <f>IF('Indicator Date hidden'!AH137="x","x",$AG$2-'Indicator Date hidden'!AH137)</f>
        <v>0</v>
      </c>
      <c r="AH136" s="213">
        <f>IF('Indicator Date hidden'!AI137="x","x",$AH$2-'Indicator Date hidden'!AI137)</f>
        <v>0</v>
      </c>
      <c r="AI136" s="213">
        <f>IF('Indicator Date hidden'!AJ137="x","x",$AI$2-'Indicator Date hidden'!AJ137)</f>
        <v>0</v>
      </c>
      <c r="AJ136" s="213">
        <f>IF('Indicator Date hidden'!AK137="x","x",$AJ$2-'Indicator Date hidden'!AK137)</f>
        <v>1</v>
      </c>
      <c r="AK136" s="213">
        <f>IF('Indicator Date hidden'!AL137="x","x",$AK$2-'Indicator Date hidden'!AL137)</f>
        <v>1</v>
      </c>
      <c r="AL136" s="213">
        <f>IF('Indicator Date hidden'!AM137="x","x",$AL$2-'Indicator Date hidden'!AM137)</f>
        <v>0</v>
      </c>
      <c r="AM136" s="213">
        <f>IF('Indicator Date hidden'!AN137="x","x",$AM$2-'Indicator Date hidden'!AN137)</f>
        <v>0</v>
      </c>
      <c r="AN136" s="213">
        <f>IF('Indicator Date hidden'!AO137="x","x",$AN$2-'Indicator Date hidden'!AO137)</f>
        <v>0</v>
      </c>
      <c r="AO136" s="213">
        <f>IF('Indicator Date hidden'!AP137="x","x",$AO$2-'Indicator Date hidden'!AP137)</f>
        <v>0</v>
      </c>
      <c r="AP136" s="213">
        <f>IF('Indicator Date hidden'!AQ137="x","x",$AP$2-'Indicator Date hidden'!AQ137)</f>
        <v>0</v>
      </c>
      <c r="AQ136" s="213">
        <f>IF('Indicator Date hidden'!AR137="x","x",$AQ$2-'Indicator Date hidden'!AR137)</f>
        <v>0</v>
      </c>
      <c r="AR136" s="213">
        <f>IF('Indicator Date hidden'!AS137="x","x",$AR$2-'Indicator Date hidden'!AS137)</f>
        <v>0</v>
      </c>
      <c r="AS136" s="213">
        <f>IF('Indicator Date hidden'!AT137="x","x",$AS$2-'Indicator Date hidden'!AT137)</f>
        <v>0</v>
      </c>
      <c r="AT136" s="213">
        <f>IF('Indicator Date hidden'!AU137="x","x",$AT$2-'Indicator Date hidden'!AU137)</f>
        <v>0</v>
      </c>
      <c r="AU136" s="213">
        <f>IF('Indicator Date hidden'!AV137="x","x",$AU$2-'Indicator Date hidden'!AV137)</f>
        <v>2</v>
      </c>
      <c r="AV136" s="213">
        <f>IF('Indicator Date hidden'!AW137="x","x",$AV$2-'Indicator Date hidden'!AW137)</f>
        <v>0</v>
      </c>
      <c r="AW136" s="213">
        <f>IF('Indicator Date hidden'!AX137="x","x",$AW$2-'Indicator Date hidden'!AX137)</f>
        <v>0</v>
      </c>
      <c r="AX136" s="213">
        <f>IF('Indicator Date hidden'!AY137="x","x",$AX$2-'Indicator Date hidden'!AY137)</f>
        <v>0</v>
      </c>
      <c r="AY136" s="213">
        <f>IF('Indicator Date hidden'!AZ137="x","x",$AY$2-'Indicator Date hidden'!AZ137)</f>
        <v>0</v>
      </c>
      <c r="AZ136" s="213">
        <f>IF('Indicator Date hidden'!BA137="x","x",$AZ$2-'Indicator Date hidden'!BA137)</f>
        <v>0</v>
      </c>
      <c r="BA136">
        <f t="shared" si="20"/>
        <v>10</v>
      </c>
      <c r="BB136" s="21">
        <f t="shared" si="21"/>
        <v>0.19607843137254902</v>
      </c>
      <c r="BC136">
        <f t="shared" si="22"/>
        <v>6</v>
      </c>
      <c r="BD136" s="21">
        <f t="shared" si="23"/>
        <v>0.56079802533627809</v>
      </c>
      <c r="BE136" s="283">
        <f t="shared" si="24"/>
        <v>0</v>
      </c>
    </row>
    <row r="137" spans="1:57" x14ac:dyDescent="0.25">
      <c r="A137" t="s">
        <v>7456</v>
      </c>
      <c r="B137" s="213">
        <f>IF('Indicator Date hidden'!C138="x","x",$B$2-'Indicator Date hidden'!C138)</f>
        <v>0</v>
      </c>
      <c r="C137" s="213">
        <f>IF('Indicator Date hidden'!D138="x","x",$C$2-'Indicator Date hidden'!D138)</f>
        <v>0</v>
      </c>
      <c r="D137" s="213">
        <f>IF('Indicator Date hidden'!E138="x","x",$D$2-'Indicator Date hidden'!E138)</f>
        <v>0</v>
      </c>
      <c r="E137" s="213">
        <f>IF('Indicator Date hidden'!F138="x","x",$E$2-'Indicator Date hidden'!F138)</f>
        <v>0</v>
      </c>
      <c r="F137" s="213">
        <f>IF('Indicator Date hidden'!G138="x","x",$F$2-'Indicator Date hidden'!G138)</f>
        <v>0</v>
      </c>
      <c r="G137" s="213">
        <f>IF('Indicator Date hidden'!H138="x","x",$G$2-'Indicator Date hidden'!H138)</f>
        <v>0</v>
      </c>
      <c r="H137" s="213">
        <f>IF('Indicator Date hidden'!I138="x","x",$H$2-'Indicator Date hidden'!I138)</f>
        <v>0</v>
      </c>
      <c r="I137" s="213">
        <f>IF('Indicator Date hidden'!J138="x","x",$I$2-'Indicator Date hidden'!J138)</f>
        <v>0</v>
      </c>
      <c r="J137" s="213">
        <f>IF('Indicator Date hidden'!K138="x","x",$J$2-'Indicator Date hidden'!K138)</f>
        <v>0</v>
      </c>
      <c r="K137" s="213">
        <f>IF('Indicator Date hidden'!L138="x","x",$K$2-'Indicator Date hidden'!L138)</f>
        <v>0</v>
      </c>
      <c r="L137" s="213">
        <f>IF('Indicator Date hidden'!M138="x","x",$L$2-'Indicator Date hidden'!M138)</f>
        <v>0</v>
      </c>
      <c r="M137" s="213">
        <f>IF('Indicator Date hidden'!N138="x","x",$M$2-'Indicator Date hidden'!N138)</f>
        <v>0</v>
      </c>
      <c r="N137" s="213">
        <f>IF('Indicator Date hidden'!O138="x","x",$N$2-'Indicator Date hidden'!O138)</f>
        <v>0</v>
      </c>
      <c r="O137" s="213">
        <f>IF('Indicator Date hidden'!P138="x","x",$O$2-'Indicator Date hidden'!P138)</f>
        <v>0</v>
      </c>
      <c r="P137" s="213">
        <f>IF('Indicator Date hidden'!Q138="x","x",$P$2-'Indicator Date hidden'!Q138)</f>
        <v>0</v>
      </c>
      <c r="Q137" s="213">
        <f>IF('Indicator Date hidden'!R138="x","x",$Q$2-'Indicator Date hidden'!R138)</f>
        <v>1</v>
      </c>
      <c r="R137" s="213">
        <f>IF('Indicator Date hidden'!S138="x","x",$R$2-'Indicator Date hidden'!S138)</f>
        <v>0</v>
      </c>
      <c r="S137" s="213">
        <f>IF('Indicator Date hidden'!T138="x","x",$S$2-'Indicator Date hidden'!T138)</f>
        <v>0</v>
      </c>
      <c r="T137" s="213">
        <f>IF('Indicator Date hidden'!U138="x","x",$T$2-'Indicator Date hidden'!U138)</f>
        <v>0</v>
      </c>
      <c r="U137" s="213">
        <f>IF('Indicator Date hidden'!V138="x","x",$U$2-'Indicator Date hidden'!V138)</f>
        <v>0</v>
      </c>
      <c r="V137" s="213">
        <f>IF('Indicator Date hidden'!W138="x","x",$V$2-'Indicator Date hidden'!W138)</f>
        <v>0</v>
      </c>
      <c r="W137" s="213">
        <f>IF('Indicator Date hidden'!X138="x","x",$W$2-'Indicator Date hidden'!X138)</f>
        <v>3</v>
      </c>
      <c r="X137" s="213" t="str">
        <f>IF('Indicator Date hidden'!Y138="x","x",$X$2-'Indicator Date hidden'!Y138)</f>
        <v>x</v>
      </c>
      <c r="Y137" s="213">
        <f>IF('Indicator Date hidden'!Z138="x","x",$Y$2-'Indicator Date hidden'!Z138)</f>
        <v>0</v>
      </c>
      <c r="Z137" s="213">
        <f>IF('Indicator Date hidden'!AA138="x","x",$Z$2-'Indicator Date hidden'!AA138)</f>
        <v>0</v>
      </c>
      <c r="AA137" s="213">
        <f>IF('Indicator Date hidden'!AB138="x","x",$AA$2-'Indicator Date hidden'!AB138)</f>
        <v>0</v>
      </c>
      <c r="AB137" s="213">
        <f>IF('Indicator Date hidden'!AC138="x","x",$AB$2-'Indicator Date hidden'!AC138)</f>
        <v>0</v>
      </c>
      <c r="AC137" s="213">
        <f>IF('Indicator Date hidden'!AD138="x","x",$AC$2-'Indicator Date hidden'!AD138)</f>
        <v>0</v>
      </c>
      <c r="AD137" s="213">
        <f>IF('Indicator Date hidden'!AE138="x","x",$AD$2-'Indicator Date hidden'!AE138)</f>
        <v>0</v>
      </c>
      <c r="AE137" s="213">
        <f>IF('Indicator Date hidden'!AF138="x","x",$AE$2-'Indicator Date hidden'!AF138)</f>
        <v>0</v>
      </c>
      <c r="AF137" s="213">
        <f>IF('Indicator Date hidden'!AG138="x","x",$AF$2-'Indicator Date hidden'!AG138)</f>
        <v>1</v>
      </c>
      <c r="AG137" s="213">
        <f>IF('Indicator Date hidden'!AH138="x","x",$AG$2-'Indicator Date hidden'!AH138)</f>
        <v>0</v>
      </c>
      <c r="AH137" s="213">
        <f>IF('Indicator Date hidden'!AI138="x","x",$AH$2-'Indicator Date hidden'!AI138)</f>
        <v>0</v>
      </c>
      <c r="AI137" s="213">
        <f>IF('Indicator Date hidden'!AJ138="x","x",$AI$2-'Indicator Date hidden'!AJ138)</f>
        <v>0</v>
      </c>
      <c r="AJ137" s="213">
        <f>IF('Indicator Date hidden'!AK138="x","x",$AJ$2-'Indicator Date hidden'!AK138)</f>
        <v>1</v>
      </c>
      <c r="AK137" s="213">
        <f>IF('Indicator Date hidden'!AL138="x","x",$AK$2-'Indicator Date hidden'!AL138)</f>
        <v>1</v>
      </c>
      <c r="AL137" s="213">
        <f>IF('Indicator Date hidden'!AM138="x","x",$AL$2-'Indicator Date hidden'!AM138)</f>
        <v>0</v>
      </c>
      <c r="AM137" s="213">
        <f>IF('Indicator Date hidden'!AN138="x","x",$AM$2-'Indicator Date hidden'!AN138)</f>
        <v>0</v>
      </c>
      <c r="AN137" s="213">
        <f>IF('Indicator Date hidden'!AO138="x","x",$AN$2-'Indicator Date hidden'!AO138)</f>
        <v>0</v>
      </c>
      <c r="AO137" s="213">
        <f>IF('Indicator Date hidden'!AP138="x","x",$AO$2-'Indicator Date hidden'!AP138)</f>
        <v>0</v>
      </c>
      <c r="AP137" s="213">
        <f>IF('Indicator Date hidden'!AQ138="x","x",$AP$2-'Indicator Date hidden'!AQ138)</f>
        <v>0</v>
      </c>
      <c r="AQ137" s="213">
        <f>IF('Indicator Date hidden'!AR138="x","x",$AQ$2-'Indicator Date hidden'!AR138)</f>
        <v>0</v>
      </c>
      <c r="AR137" s="213">
        <f>IF('Indicator Date hidden'!AS138="x","x",$AR$2-'Indicator Date hidden'!AS138)</f>
        <v>0</v>
      </c>
      <c r="AS137" s="213">
        <f>IF('Indicator Date hidden'!AT138="x","x",$AS$2-'Indicator Date hidden'!AT138)</f>
        <v>0</v>
      </c>
      <c r="AT137" s="213">
        <f>IF('Indicator Date hidden'!AU138="x","x",$AT$2-'Indicator Date hidden'!AU138)</f>
        <v>0</v>
      </c>
      <c r="AU137" s="213">
        <f>IF('Indicator Date hidden'!AV138="x","x",$AU$2-'Indicator Date hidden'!AV138)</f>
        <v>6</v>
      </c>
      <c r="AV137" s="213">
        <f>IF('Indicator Date hidden'!AW138="x","x",$AV$2-'Indicator Date hidden'!AW138)</f>
        <v>0</v>
      </c>
      <c r="AW137" s="213">
        <f>IF('Indicator Date hidden'!AX138="x","x",$AW$2-'Indicator Date hidden'!AX138)</f>
        <v>0</v>
      </c>
      <c r="AX137" s="213">
        <f>IF('Indicator Date hidden'!AY138="x","x",$AX$2-'Indicator Date hidden'!AY138)</f>
        <v>0</v>
      </c>
      <c r="AY137" s="213">
        <f>IF('Indicator Date hidden'!AZ138="x","x",$AY$2-'Indicator Date hidden'!AZ138)</f>
        <v>0</v>
      </c>
      <c r="AZ137" s="213">
        <f>IF('Indicator Date hidden'!BA138="x","x",$AZ$2-'Indicator Date hidden'!BA138)</f>
        <v>0</v>
      </c>
      <c r="BA137">
        <f t="shared" si="20"/>
        <v>13</v>
      </c>
      <c r="BB137" s="21">
        <f t="shared" si="21"/>
        <v>0.26</v>
      </c>
      <c r="BC137">
        <f t="shared" si="22"/>
        <v>6</v>
      </c>
      <c r="BD137" s="21">
        <f t="shared" si="23"/>
        <v>0.95519631490076429</v>
      </c>
      <c r="BE137" s="283">
        <f t="shared" si="24"/>
        <v>0</v>
      </c>
    </row>
    <row r="138" spans="1:57" x14ac:dyDescent="0.25">
      <c r="A138" t="s">
        <v>7462</v>
      </c>
      <c r="B138" s="213">
        <f>IF('Indicator Date hidden'!C139="x","x",$B$2-'Indicator Date hidden'!C139)</f>
        <v>0</v>
      </c>
      <c r="C138" s="213">
        <f>IF('Indicator Date hidden'!D139="x","x",$C$2-'Indicator Date hidden'!D139)</f>
        <v>0</v>
      </c>
      <c r="D138" s="213">
        <f>IF('Indicator Date hidden'!E139="x","x",$D$2-'Indicator Date hidden'!E139)</f>
        <v>0</v>
      </c>
      <c r="E138" s="213">
        <f>IF('Indicator Date hidden'!F139="x","x",$E$2-'Indicator Date hidden'!F139)</f>
        <v>0</v>
      </c>
      <c r="F138" s="213">
        <f>IF('Indicator Date hidden'!G139="x","x",$F$2-'Indicator Date hidden'!G139)</f>
        <v>0</v>
      </c>
      <c r="G138" s="213">
        <f>IF('Indicator Date hidden'!H139="x","x",$G$2-'Indicator Date hidden'!H139)</f>
        <v>0</v>
      </c>
      <c r="H138" s="213">
        <f>IF('Indicator Date hidden'!I139="x","x",$H$2-'Indicator Date hidden'!I139)</f>
        <v>0</v>
      </c>
      <c r="I138" s="213">
        <f>IF('Indicator Date hidden'!J139="x","x",$I$2-'Indicator Date hidden'!J139)</f>
        <v>0</v>
      </c>
      <c r="J138" s="213">
        <f>IF('Indicator Date hidden'!K139="x","x",$J$2-'Indicator Date hidden'!K139)</f>
        <v>0</v>
      </c>
      <c r="K138" s="213">
        <f>IF('Indicator Date hidden'!L139="x","x",$K$2-'Indicator Date hidden'!L139)</f>
        <v>0</v>
      </c>
      <c r="L138" s="213">
        <f>IF('Indicator Date hidden'!M139="x","x",$L$2-'Indicator Date hidden'!M139)</f>
        <v>0</v>
      </c>
      <c r="M138" s="213">
        <f>IF('Indicator Date hidden'!N139="x","x",$M$2-'Indicator Date hidden'!N139)</f>
        <v>0</v>
      </c>
      <c r="N138" s="213">
        <f>IF('Indicator Date hidden'!O139="x","x",$N$2-'Indicator Date hidden'!O139)</f>
        <v>0</v>
      </c>
      <c r="O138" s="213">
        <f>IF('Indicator Date hidden'!P139="x","x",$O$2-'Indicator Date hidden'!P139)</f>
        <v>0</v>
      </c>
      <c r="P138" s="213">
        <f>IF('Indicator Date hidden'!Q139="x","x",$P$2-'Indicator Date hidden'!Q139)</f>
        <v>0</v>
      </c>
      <c r="Q138" s="213" t="str">
        <f>IF('Indicator Date hidden'!R139="x","x",$Q$2-'Indicator Date hidden'!R139)</f>
        <v>x</v>
      </c>
      <c r="R138" s="213">
        <f>IF('Indicator Date hidden'!S139="x","x",$R$2-'Indicator Date hidden'!S139)</f>
        <v>0</v>
      </c>
      <c r="S138" s="213">
        <f>IF('Indicator Date hidden'!T139="x","x",$S$2-'Indicator Date hidden'!T139)</f>
        <v>0</v>
      </c>
      <c r="T138" s="213">
        <f>IF('Indicator Date hidden'!U139="x","x",$T$2-'Indicator Date hidden'!U139)</f>
        <v>0</v>
      </c>
      <c r="U138" s="213" t="str">
        <f>IF('Indicator Date hidden'!V139="x","x",$U$2-'Indicator Date hidden'!V139)</f>
        <v>x</v>
      </c>
      <c r="V138" s="213">
        <f>IF('Indicator Date hidden'!W139="x","x",$V$2-'Indicator Date hidden'!W139)</f>
        <v>0</v>
      </c>
      <c r="W138" s="213" t="str">
        <f>IF('Indicator Date hidden'!X139="x","x",$W$2-'Indicator Date hidden'!X139)</f>
        <v>x</v>
      </c>
      <c r="X138" s="213">
        <f>IF('Indicator Date hidden'!Y139="x","x",$X$2-'Indicator Date hidden'!Y139)</f>
        <v>2</v>
      </c>
      <c r="Y138" s="213">
        <f>IF('Indicator Date hidden'!Z139="x","x",$Y$2-'Indicator Date hidden'!Z139)</f>
        <v>0</v>
      </c>
      <c r="Z138" s="213">
        <f>IF('Indicator Date hidden'!AA139="x","x",$Z$2-'Indicator Date hidden'!AA139)</f>
        <v>0</v>
      </c>
      <c r="AA138" s="213">
        <f>IF('Indicator Date hidden'!AB139="x","x",$AA$2-'Indicator Date hidden'!AB139)</f>
        <v>0</v>
      </c>
      <c r="AB138" s="213">
        <f>IF('Indicator Date hidden'!AC139="x","x",$AB$2-'Indicator Date hidden'!AC139)</f>
        <v>0</v>
      </c>
      <c r="AC138" s="213">
        <f>IF('Indicator Date hidden'!AD139="x","x",$AC$2-'Indicator Date hidden'!AD139)</f>
        <v>0</v>
      </c>
      <c r="AD138" s="213" t="str">
        <f>IF('Indicator Date hidden'!AE139="x","x",$AD$2-'Indicator Date hidden'!AE139)</f>
        <v>x</v>
      </c>
      <c r="AE138" s="213">
        <f>IF('Indicator Date hidden'!AF139="x","x",$AE$2-'Indicator Date hidden'!AF139)</f>
        <v>0</v>
      </c>
      <c r="AF138" s="213">
        <f>IF('Indicator Date hidden'!AG139="x","x",$AF$2-'Indicator Date hidden'!AG139)</f>
        <v>1</v>
      </c>
      <c r="AG138" s="213">
        <f>IF('Indicator Date hidden'!AH139="x","x",$AG$2-'Indicator Date hidden'!AH139)</f>
        <v>0</v>
      </c>
      <c r="AH138" s="213">
        <f>IF('Indicator Date hidden'!AI139="x","x",$AH$2-'Indicator Date hidden'!AI139)</f>
        <v>0</v>
      </c>
      <c r="AI138" s="213">
        <f>IF('Indicator Date hidden'!AJ139="x","x",$AI$2-'Indicator Date hidden'!AJ139)</f>
        <v>0</v>
      </c>
      <c r="AJ138" s="213" t="str">
        <f>IF('Indicator Date hidden'!AK139="x","x",$AJ$2-'Indicator Date hidden'!AK139)</f>
        <v>x</v>
      </c>
      <c r="AK138" s="213">
        <f>IF('Indicator Date hidden'!AL139="x","x",$AK$2-'Indicator Date hidden'!AL139)</f>
        <v>1</v>
      </c>
      <c r="AL138" s="213">
        <f>IF('Indicator Date hidden'!AM139="x","x",$AL$2-'Indicator Date hidden'!AM139)</f>
        <v>0</v>
      </c>
      <c r="AM138" s="213">
        <f>IF('Indicator Date hidden'!AN139="x","x",$AM$2-'Indicator Date hidden'!AN139)</f>
        <v>0</v>
      </c>
      <c r="AN138" s="213">
        <f>IF('Indicator Date hidden'!AO139="x","x",$AN$2-'Indicator Date hidden'!AO139)</f>
        <v>0</v>
      </c>
      <c r="AO138" s="213">
        <f>IF('Indicator Date hidden'!AP139="x","x",$AO$2-'Indicator Date hidden'!AP139)</f>
        <v>0</v>
      </c>
      <c r="AP138" s="213">
        <f>IF('Indicator Date hidden'!AQ139="x","x",$AP$2-'Indicator Date hidden'!AQ139)</f>
        <v>0</v>
      </c>
      <c r="AQ138" s="213">
        <f>IF('Indicator Date hidden'!AR139="x","x",$AQ$2-'Indicator Date hidden'!AR139)</f>
        <v>0</v>
      </c>
      <c r="AR138" s="213">
        <f>IF('Indicator Date hidden'!AS139="x","x",$AR$2-'Indicator Date hidden'!AS139)</f>
        <v>0</v>
      </c>
      <c r="AS138" s="213">
        <f>IF('Indicator Date hidden'!AT139="x","x",$AS$2-'Indicator Date hidden'!AT139)</f>
        <v>0</v>
      </c>
      <c r="AT138" s="213">
        <f>IF('Indicator Date hidden'!AU139="x","x",$AT$2-'Indicator Date hidden'!AU139)</f>
        <v>0</v>
      </c>
      <c r="AU138" s="213">
        <f>IF('Indicator Date hidden'!AV139="x","x",$AU$2-'Indicator Date hidden'!AV139)</f>
        <v>1</v>
      </c>
      <c r="AV138" s="213">
        <f>IF('Indicator Date hidden'!AW139="x","x",$AV$2-'Indicator Date hidden'!AW139)</f>
        <v>0</v>
      </c>
      <c r="AW138" s="213">
        <f>IF('Indicator Date hidden'!AX139="x","x",$AW$2-'Indicator Date hidden'!AX139)</f>
        <v>0</v>
      </c>
      <c r="AX138" s="213">
        <f>IF('Indicator Date hidden'!AY139="x","x",$AX$2-'Indicator Date hidden'!AY139)</f>
        <v>0</v>
      </c>
      <c r="AY138" s="213">
        <f>IF('Indicator Date hidden'!AZ139="x","x",$AY$2-'Indicator Date hidden'!AZ139)</f>
        <v>0</v>
      </c>
      <c r="AZ138" s="213">
        <f>IF('Indicator Date hidden'!BA139="x","x",$AZ$2-'Indicator Date hidden'!BA139)</f>
        <v>0</v>
      </c>
      <c r="BA138">
        <f t="shared" si="20"/>
        <v>5</v>
      </c>
      <c r="BB138" s="21">
        <f t="shared" si="21"/>
        <v>0.10869565217391304</v>
      </c>
      <c r="BC138">
        <f t="shared" si="22"/>
        <v>4</v>
      </c>
      <c r="BD138" s="21">
        <f t="shared" si="23"/>
        <v>0.37464538999161057</v>
      </c>
      <c r="BE138" s="283">
        <f t="shared" si="24"/>
        <v>0</v>
      </c>
    </row>
    <row r="139" spans="1:57" x14ac:dyDescent="0.25">
      <c r="A139" t="s">
        <v>7465</v>
      </c>
      <c r="B139" s="213">
        <f>IF('Indicator Date hidden'!C140="x","x",$B$2-'Indicator Date hidden'!C140)</f>
        <v>0</v>
      </c>
      <c r="C139" s="213">
        <f>IF('Indicator Date hidden'!D140="x","x",$C$2-'Indicator Date hidden'!D140)</f>
        <v>0</v>
      </c>
      <c r="D139" s="213">
        <f>IF('Indicator Date hidden'!E140="x","x",$D$2-'Indicator Date hidden'!E140)</f>
        <v>0</v>
      </c>
      <c r="E139" s="213">
        <f>IF('Indicator Date hidden'!F140="x","x",$E$2-'Indicator Date hidden'!F140)</f>
        <v>0</v>
      </c>
      <c r="F139" s="213">
        <f>IF('Indicator Date hidden'!G140="x","x",$F$2-'Indicator Date hidden'!G140)</f>
        <v>0</v>
      </c>
      <c r="G139" s="213">
        <f>IF('Indicator Date hidden'!H140="x","x",$G$2-'Indicator Date hidden'!H140)</f>
        <v>0</v>
      </c>
      <c r="H139" s="213">
        <f>IF('Indicator Date hidden'!I140="x","x",$H$2-'Indicator Date hidden'!I140)</f>
        <v>0</v>
      </c>
      <c r="I139" s="213">
        <f>IF('Indicator Date hidden'!J140="x","x",$I$2-'Indicator Date hidden'!J140)</f>
        <v>0</v>
      </c>
      <c r="J139" s="213">
        <f>IF('Indicator Date hidden'!K140="x","x",$J$2-'Indicator Date hidden'!K140)</f>
        <v>0</v>
      </c>
      <c r="K139" s="213">
        <f>IF('Indicator Date hidden'!L140="x","x",$K$2-'Indicator Date hidden'!L140)</f>
        <v>0</v>
      </c>
      <c r="L139" s="213">
        <f>IF('Indicator Date hidden'!M140="x","x",$L$2-'Indicator Date hidden'!M140)</f>
        <v>0</v>
      </c>
      <c r="M139" s="213">
        <f>IF('Indicator Date hidden'!N140="x","x",$M$2-'Indicator Date hidden'!N140)</f>
        <v>0</v>
      </c>
      <c r="N139" s="213">
        <f>IF('Indicator Date hidden'!O140="x","x",$N$2-'Indicator Date hidden'!O140)</f>
        <v>0</v>
      </c>
      <c r="O139" s="213">
        <f>IF('Indicator Date hidden'!P140="x","x",$O$2-'Indicator Date hidden'!P140)</f>
        <v>0</v>
      </c>
      <c r="P139" s="213">
        <f>IF('Indicator Date hidden'!Q140="x","x",$P$2-'Indicator Date hidden'!Q140)</f>
        <v>0</v>
      </c>
      <c r="Q139" s="213" t="str">
        <f>IF('Indicator Date hidden'!R140="x","x",$Q$2-'Indicator Date hidden'!R140)</f>
        <v>x</v>
      </c>
      <c r="R139" s="213">
        <f>IF('Indicator Date hidden'!S140="x","x",$R$2-'Indicator Date hidden'!S140)</f>
        <v>0</v>
      </c>
      <c r="S139" s="213">
        <f>IF('Indicator Date hidden'!T140="x","x",$S$2-'Indicator Date hidden'!T140)</f>
        <v>0</v>
      </c>
      <c r="T139" s="213">
        <f>IF('Indicator Date hidden'!U140="x","x",$T$2-'Indicator Date hidden'!U140)</f>
        <v>0</v>
      </c>
      <c r="U139" s="213" t="str">
        <f>IF('Indicator Date hidden'!V140="x","x",$U$2-'Indicator Date hidden'!V140)</f>
        <v>x</v>
      </c>
      <c r="V139" s="213">
        <f>IF('Indicator Date hidden'!W140="x","x",$V$2-'Indicator Date hidden'!W140)</f>
        <v>0</v>
      </c>
      <c r="W139" s="213" t="str">
        <f>IF('Indicator Date hidden'!X140="x","x",$W$2-'Indicator Date hidden'!X140)</f>
        <v>x</v>
      </c>
      <c r="X139" s="213">
        <f>IF('Indicator Date hidden'!Y140="x","x",$X$2-'Indicator Date hidden'!Y140)</f>
        <v>2</v>
      </c>
      <c r="Y139" s="213">
        <f>IF('Indicator Date hidden'!Z140="x","x",$Y$2-'Indicator Date hidden'!Z140)</f>
        <v>0</v>
      </c>
      <c r="Z139" s="213">
        <f>IF('Indicator Date hidden'!AA140="x","x",$Z$2-'Indicator Date hidden'!AA140)</f>
        <v>0</v>
      </c>
      <c r="AA139" s="213" t="str">
        <f>IF('Indicator Date hidden'!AB140="x","x",$AA$2-'Indicator Date hidden'!AB140)</f>
        <v>x</v>
      </c>
      <c r="AB139" s="213">
        <f>IF('Indicator Date hidden'!AC140="x","x",$AB$2-'Indicator Date hidden'!AC140)</f>
        <v>0</v>
      </c>
      <c r="AC139" s="213">
        <f>IF('Indicator Date hidden'!AD140="x","x",$AC$2-'Indicator Date hidden'!AD140)</f>
        <v>0</v>
      </c>
      <c r="AD139" s="213" t="str">
        <f>IF('Indicator Date hidden'!AE140="x","x",$AD$2-'Indicator Date hidden'!AE140)</f>
        <v>x</v>
      </c>
      <c r="AE139" s="213">
        <f>IF('Indicator Date hidden'!AF140="x","x",$AE$2-'Indicator Date hidden'!AF140)</f>
        <v>0</v>
      </c>
      <c r="AF139" s="213">
        <f>IF('Indicator Date hidden'!AG140="x","x",$AF$2-'Indicator Date hidden'!AG140)</f>
        <v>1</v>
      </c>
      <c r="AG139" s="213">
        <f>IF('Indicator Date hidden'!AH140="x","x",$AG$2-'Indicator Date hidden'!AH140)</f>
        <v>0</v>
      </c>
      <c r="AH139" s="213">
        <f>IF('Indicator Date hidden'!AI140="x","x",$AH$2-'Indicator Date hidden'!AI140)</f>
        <v>0</v>
      </c>
      <c r="AI139" s="213">
        <f>IF('Indicator Date hidden'!AJ140="x","x",$AI$2-'Indicator Date hidden'!AJ140)</f>
        <v>0</v>
      </c>
      <c r="AJ139" s="213" t="str">
        <f>IF('Indicator Date hidden'!AK140="x","x",$AJ$2-'Indicator Date hidden'!AK140)</f>
        <v>x</v>
      </c>
      <c r="AK139" s="213">
        <f>IF('Indicator Date hidden'!AL140="x","x",$AK$2-'Indicator Date hidden'!AL140)</f>
        <v>1</v>
      </c>
      <c r="AL139" s="213">
        <f>IF('Indicator Date hidden'!AM140="x","x",$AL$2-'Indicator Date hidden'!AM140)</f>
        <v>0</v>
      </c>
      <c r="AM139" s="213">
        <f>IF('Indicator Date hidden'!AN140="x","x",$AM$2-'Indicator Date hidden'!AN140)</f>
        <v>0</v>
      </c>
      <c r="AN139" s="213">
        <f>IF('Indicator Date hidden'!AO140="x","x",$AN$2-'Indicator Date hidden'!AO140)</f>
        <v>0</v>
      </c>
      <c r="AO139" s="213">
        <f>IF('Indicator Date hidden'!AP140="x","x",$AO$2-'Indicator Date hidden'!AP140)</f>
        <v>0</v>
      </c>
      <c r="AP139" s="213">
        <f>IF('Indicator Date hidden'!AQ140="x","x",$AP$2-'Indicator Date hidden'!AQ140)</f>
        <v>0</v>
      </c>
      <c r="AQ139" s="213">
        <f>IF('Indicator Date hidden'!AR140="x","x",$AQ$2-'Indicator Date hidden'!AR140)</f>
        <v>0</v>
      </c>
      <c r="AR139" s="213">
        <f>IF('Indicator Date hidden'!AS140="x","x",$AR$2-'Indicator Date hidden'!AS140)</f>
        <v>0</v>
      </c>
      <c r="AS139" s="213">
        <f>IF('Indicator Date hidden'!AT140="x","x",$AS$2-'Indicator Date hidden'!AT140)</f>
        <v>0</v>
      </c>
      <c r="AT139" s="213">
        <f>IF('Indicator Date hidden'!AU140="x","x",$AT$2-'Indicator Date hidden'!AU140)</f>
        <v>0</v>
      </c>
      <c r="AU139" s="213">
        <f>IF('Indicator Date hidden'!AV140="x","x",$AU$2-'Indicator Date hidden'!AV140)</f>
        <v>3</v>
      </c>
      <c r="AV139" s="213">
        <f>IF('Indicator Date hidden'!AW140="x","x",$AV$2-'Indicator Date hidden'!AW140)</f>
        <v>0</v>
      </c>
      <c r="AW139" s="213">
        <f>IF('Indicator Date hidden'!AX140="x","x",$AW$2-'Indicator Date hidden'!AX140)</f>
        <v>0</v>
      </c>
      <c r="AX139" s="213">
        <f>IF('Indicator Date hidden'!AY140="x","x",$AX$2-'Indicator Date hidden'!AY140)</f>
        <v>0</v>
      </c>
      <c r="AY139" s="213">
        <f>IF('Indicator Date hidden'!AZ140="x","x",$AY$2-'Indicator Date hidden'!AZ140)</f>
        <v>0</v>
      </c>
      <c r="AZ139" s="213">
        <f>IF('Indicator Date hidden'!BA140="x","x",$AZ$2-'Indicator Date hidden'!BA140)</f>
        <v>0</v>
      </c>
      <c r="BA139">
        <f t="shared" si="20"/>
        <v>7</v>
      </c>
      <c r="BB139" s="21">
        <f t="shared" si="21"/>
        <v>0.15555555555555556</v>
      </c>
      <c r="BC139">
        <f t="shared" si="22"/>
        <v>4</v>
      </c>
      <c r="BD139" s="21">
        <f t="shared" si="23"/>
        <v>0.55599982236430234</v>
      </c>
      <c r="BE139" s="283">
        <f t="shared" si="24"/>
        <v>0</v>
      </c>
    </row>
    <row r="140" spans="1:57" x14ac:dyDescent="0.25">
      <c r="A140" t="s">
        <v>7470</v>
      </c>
      <c r="B140" s="213">
        <f>IF('Indicator Date hidden'!C141="x","x",$B$2-'Indicator Date hidden'!C141)</f>
        <v>0</v>
      </c>
      <c r="C140" s="213">
        <f>IF('Indicator Date hidden'!D141="x","x",$C$2-'Indicator Date hidden'!D141)</f>
        <v>0</v>
      </c>
      <c r="D140" s="213">
        <f>IF('Indicator Date hidden'!E141="x","x",$D$2-'Indicator Date hidden'!E141)</f>
        <v>0</v>
      </c>
      <c r="E140" s="213">
        <f>IF('Indicator Date hidden'!F141="x","x",$E$2-'Indicator Date hidden'!F141)</f>
        <v>0</v>
      </c>
      <c r="F140" s="213">
        <f>IF('Indicator Date hidden'!G141="x","x",$F$2-'Indicator Date hidden'!G141)</f>
        <v>0</v>
      </c>
      <c r="G140" s="213">
        <f>IF('Indicator Date hidden'!H141="x","x",$G$2-'Indicator Date hidden'!H141)</f>
        <v>0</v>
      </c>
      <c r="H140" s="213">
        <f>IF('Indicator Date hidden'!I141="x","x",$H$2-'Indicator Date hidden'!I141)</f>
        <v>0</v>
      </c>
      <c r="I140" s="213">
        <f>IF('Indicator Date hidden'!J141="x","x",$I$2-'Indicator Date hidden'!J141)</f>
        <v>0</v>
      </c>
      <c r="J140" s="213">
        <f>IF('Indicator Date hidden'!K141="x","x",$J$2-'Indicator Date hidden'!K141)</f>
        <v>0</v>
      </c>
      <c r="K140" s="213">
        <f>IF('Indicator Date hidden'!L141="x","x",$K$2-'Indicator Date hidden'!L141)</f>
        <v>0</v>
      </c>
      <c r="L140" s="213">
        <f>IF('Indicator Date hidden'!M141="x","x",$L$2-'Indicator Date hidden'!M141)</f>
        <v>0</v>
      </c>
      <c r="M140" s="213">
        <f>IF('Indicator Date hidden'!N141="x","x",$M$2-'Indicator Date hidden'!N141)</f>
        <v>0</v>
      </c>
      <c r="N140" s="213">
        <f>IF('Indicator Date hidden'!O141="x","x",$N$2-'Indicator Date hidden'!O141)</f>
        <v>0</v>
      </c>
      <c r="O140" s="213">
        <f>IF('Indicator Date hidden'!P141="x","x",$O$2-'Indicator Date hidden'!P141)</f>
        <v>0</v>
      </c>
      <c r="P140" s="213">
        <f>IF('Indicator Date hidden'!Q141="x","x",$P$2-'Indicator Date hidden'!Q141)</f>
        <v>0</v>
      </c>
      <c r="Q140" s="213" t="str">
        <f>IF('Indicator Date hidden'!R141="x","x",$Q$2-'Indicator Date hidden'!R141)</f>
        <v>x</v>
      </c>
      <c r="R140" s="213">
        <f>IF('Indicator Date hidden'!S141="x","x",$R$2-'Indicator Date hidden'!S141)</f>
        <v>0</v>
      </c>
      <c r="S140" s="213">
        <f>IF('Indicator Date hidden'!T141="x","x",$S$2-'Indicator Date hidden'!T141)</f>
        <v>0</v>
      </c>
      <c r="T140" s="213">
        <f>IF('Indicator Date hidden'!U141="x","x",$T$2-'Indicator Date hidden'!U141)</f>
        <v>0</v>
      </c>
      <c r="U140" s="213" t="str">
        <f>IF('Indicator Date hidden'!V141="x","x",$U$2-'Indicator Date hidden'!V141)</f>
        <v>x</v>
      </c>
      <c r="V140" s="213">
        <f>IF('Indicator Date hidden'!W141="x","x",$V$2-'Indicator Date hidden'!W141)</f>
        <v>0</v>
      </c>
      <c r="W140" s="213" t="str">
        <f>IF('Indicator Date hidden'!X141="x","x",$W$2-'Indicator Date hidden'!X141)</f>
        <v>x</v>
      </c>
      <c r="X140" s="213">
        <f>IF('Indicator Date hidden'!Y141="x","x",$X$2-'Indicator Date hidden'!Y141)</f>
        <v>4</v>
      </c>
      <c r="Y140" s="213">
        <f>IF('Indicator Date hidden'!Z141="x","x",$Y$2-'Indicator Date hidden'!Z141)</f>
        <v>0</v>
      </c>
      <c r="Z140" s="213">
        <f>IF('Indicator Date hidden'!AA141="x","x",$Z$2-'Indicator Date hidden'!AA141)</f>
        <v>0</v>
      </c>
      <c r="AA140" s="213" t="str">
        <f>IF('Indicator Date hidden'!AB141="x","x",$AA$2-'Indicator Date hidden'!AB141)</f>
        <v>x</v>
      </c>
      <c r="AB140" s="213">
        <f>IF('Indicator Date hidden'!AC141="x","x",$AB$2-'Indicator Date hidden'!AC141)</f>
        <v>0</v>
      </c>
      <c r="AC140" s="213">
        <f>IF('Indicator Date hidden'!AD141="x","x",$AC$2-'Indicator Date hidden'!AD141)</f>
        <v>0</v>
      </c>
      <c r="AD140" s="213" t="str">
        <f>IF('Indicator Date hidden'!AE141="x","x",$AD$2-'Indicator Date hidden'!AE141)</f>
        <v>x</v>
      </c>
      <c r="AE140" s="213">
        <f>IF('Indicator Date hidden'!AF141="x","x",$AE$2-'Indicator Date hidden'!AF141)</f>
        <v>0</v>
      </c>
      <c r="AF140" s="213" t="str">
        <f>IF('Indicator Date hidden'!AG141="x","x",$AF$2-'Indicator Date hidden'!AG141)</f>
        <v>x</v>
      </c>
      <c r="AG140" s="213">
        <f>IF('Indicator Date hidden'!AH141="x","x",$AG$2-'Indicator Date hidden'!AH141)</f>
        <v>0</v>
      </c>
      <c r="AH140" s="213">
        <f>IF('Indicator Date hidden'!AI141="x","x",$AH$2-'Indicator Date hidden'!AI141)</f>
        <v>0</v>
      </c>
      <c r="AI140" s="213">
        <f>IF('Indicator Date hidden'!AJ141="x","x",$AI$2-'Indicator Date hidden'!AJ141)</f>
        <v>0</v>
      </c>
      <c r="AJ140" s="213" t="str">
        <f>IF('Indicator Date hidden'!AK141="x","x",$AJ$2-'Indicator Date hidden'!AK141)</f>
        <v>x</v>
      </c>
      <c r="AK140" s="213">
        <f>IF('Indicator Date hidden'!AL141="x","x",$AK$2-'Indicator Date hidden'!AL141)</f>
        <v>1</v>
      </c>
      <c r="AL140" s="213">
        <f>IF('Indicator Date hidden'!AM141="x","x",$AL$2-'Indicator Date hidden'!AM141)</f>
        <v>0</v>
      </c>
      <c r="AM140" s="213">
        <f>IF('Indicator Date hidden'!AN141="x","x",$AM$2-'Indicator Date hidden'!AN141)</f>
        <v>0</v>
      </c>
      <c r="AN140" s="213">
        <f>IF('Indicator Date hidden'!AO141="x","x",$AN$2-'Indicator Date hidden'!AO141)</f>
        <v>0</v>
      </c>
      <c r="AO140" s="213">
        <f>IF('Indicator Date hidden'!AP141="x","x",$AO$2-'Indicator Date hidden'!AP141)</f>
        <v>0</v>
      </c>
      <c r="AP140" s="213">
        <f>IF('Indicator Date hidden'!AQ141="x","x",$AP$2-'Indicator Date hidden'!AQ141)</f>
        <v>0</v>
      </c>
      <c r="AQ140" s="213">
        <f>IF('Indicator Date hidden'!AR141="x","x",$AQ$2-'Indicator Date hidden'!AR141)</f>
        <v>0</v>
      </c>
      <c r="AR140" s="213">
        <f>IF('Indicator Date hidden'!AS141="x","x",$AR$2-'Indicator Date hidden'!AS141)</f>
        <v>0</v>
      </c>
      <c r="AS140" s="213">
        <f>IF('Indicator Date hidden'!AT141="x","x",$AS$2-'Indicator Date hidden'!AT141)</f>
        <v>0</v>
      </c>
      <c r="AT140" s="213">
        <f>IF('Indicator Date hidden'!AU141="x","x",$AT$2-'Indicator Date hidden'!AU141)</f>
        <v>0</v>
      </c>
      <c r="AU140" s="213">
        <f>IF('Indicator Date hidden'!AV141="x","x",$AU$2-'Indicator Date hidden'!AV141)</f>
        <v>0</v>
      </c>
      <c r="AV140" s="213">
        <f>IF('Indicator Date hidden'!AW141="x","x",$AV$2-'Indicator Date hidden'!AW141)</f>
        <v>0</v>
      </c>
      <c r="AW140" s="213">
        <f>IF('Indicator Date hidden'!AX141="x","x",$AW$2-'Indicator Date hidden'!AX141)</f>
        <v>0</v>
      </c>
      <c r="AX140" s="213">
        <f>IF('Indicator Date hidden'!AY141="x","x",$AX$2-'Indicator Date hidden'!AY141)</f>
        <v>0</v>
      </c>
      <c r="AY140" s="213">
        <f>IF('Indicator Date hidden'!AZ141="x","x",$AY$2-'Indicator Date hidden'!AZ141)</f>
        <v>0</v>
      </c>
      <c r="AZ140" s="213">
        <f>IF('Indicator Date hidden'!BA141="x","x",$AZ$2-'Indicator Date hidden'!BA141)</f>
        <v>0</v>
      </c>
      <c r="BA140">
        <f t="shared" si="20"/>
        <v>5</v>
      </c>
      <c r="BB140" s="21">
        <f t="shared" si="21"/>
        <v>0.11363636363636363</v>
      </c>
      <c r="BC140">
        <f t="shared" si="22"/>
        <v>2</v>
      </c>
      <c r="BD140" s="21">
        <f t="shared" si="23"/>
        <v>0.61110589362494327</v>
      </c>
      <c r="BE140" s="283">
        <f t="shared" si="24"/>
        <v>0</v>
      </c>
    </row>
    <row r="141" spans="1:57" x14ac:dyDescent="0.25">
      <c r="A141" t="s">
        <v>7474</v>
      </c>
      <c r="B141" s="213">
        <f>IF('Indicator Date hidden'!C142="x","x",$B$2-'Indicator Date hidden'!C142)</f>
        <v>0</v>
      </c>
      <c r="C141" s="213">
        <f>IF('Indicator Date hidden'!D142="x","x",$C$2-'Indicator Date hidden'!D142)</f>
        <v>0</v>
      </c>
      <c r="D141" s="213">
        <f>IF('Indicator Date hidden'!E142="x","x",$D$2-'Indicator Date hidden'!E142)</f>
        <v>0</v>
      </c>
      <c r="E141" s="213">
        <f>IF('Indicator Date hidden'!F142="x","x",$E$2-'Indicator Date hidden'!F142)</f>
        <v>0</v>
      </c>
      <c r="F141" s="213">
        <f>IF('Indicator Date hidden'!G142="x","x",$F$2-'Indicator Date hidden'!G142)</f>
        <v>0</v>
      </c>
      <c r="G141" s="213">
        <f>IF('Indicator Date hidden'!H142="x","x",$G$2-'Indicator Date hidden'!H142)</f>
        <v>0</v>
      </c>
      <c r="H141" s="213">
        <f>IF('Indicator Date hidden'!I142="x","x",$H$2-'Indicator Date hidden'!I142)</f>
        <v>0</v>
      </c>
      <c r="I141" s="213">
        <f>IF('Indicator Date hidden'!J142="x","x",$I$2-'Indicator Date hidden'!J142)</f>
        <v>0</v>
      </c>
      <c r="J141" s="213">
        <f>IF('Indicator Date hidden'!K142="x","x",$J$2-'Indicator Date hidden'!K142)</f>
        <v>0</v>
      </c>
      <c r="K141" s="213">
        <f>IF('Indicator Date hidden'!L142="x","x",$K$2-'Indicator Date hidden'!L142)</f>
        <v>0</v>
      </c>
      <c r="L141" s="213">
        <f>IF('Indicator Date hidden'!M142="x","x",$L$2-'Indicator Date hidden'!M142)</f>
        <v>0</v>
      </c>
      <c r="M141" s="213">
        <f>IF('Indicator Date hidden'!N142="x","x",$M$2-'Indicator Date hidden'!N142)</f>
        <v>0</v>
      </c>
      <c r="N141" s="213">
        <f>IF('Indicator Date hidden'!O142="x","x",$N$2-'Indicator Date hidden'!O142)</f>
        <v>0</v>
      </c>
      <c r="O141" s="213">
        <f>IF('Indicator Date hidden'!P142="x","x",$O$2-'Indicator Date hidden'!P142)</f>
        <v>0</v>
      </c>
      <c r="P141" s="213">
        <f>IF('Indicator Date hidden'!Q142="x","x",$P$2-'Indicator Date hidden'!Q142)</f>
        <v>0</v>
      </c>
      <c r="Q141" s="213" t="str">
        <f>IF('Indicator Date hidden'!R142="x","x",$Q$2-'Indicator Date hidden'!R142)</f>
        <v>x</v>
      </c>
      <c r="R141" s="213">
        <f>IF('Indicator Date hidden'!S142="x","x",$R$2-'Indicator Date hidden'!S142)</f>
        <v>0</v>
      </c>
      <c r="S141" s="213">
        <f>IF('Indicator Date hidden'!T142="x","x",$S$2-'Indicator Date hidden'!T142)</f>
        <v>0</v>
      </c>
      <c r="T141" s="213">
        <f>IF('Indicator Date hidden'!U142="x","x",$T$2-'Indicator Date hidden'!U142)</f>
        <v>0</v>
      </c>
      <c r="U141" s="213" t="str">
        <f>IF('Indicator Date hidden'!V142="x","x",$U$2-'Indicator Date hidden'!V142)</f>
        <v>x</v>
      </c>
      <c r="V141" s="213">
        <f>IF('Indicator Date hidden'!W142="x","x",$V$2-'Indicator Date hidden'!W142)</f>
        <v>0</v>
      </c>
      <c r="W141" s="213" t="str">
        <f>IF('Indicator Date hidden'!X142="x","x",$W$2-'Indicator Date hidden'!X142)</f>
        <v>x</v>
      </c>
      <c r="X141" s="213">
        <f>IF('Indicator Date hidden'!Y142="x","x",$X$2-'Indicator Date hidden'!Y142)</f>
        <v>2</v>
      </c>
      <c r="Y141" s="213">
        <f>IF('Indicator Date hidden'!Z142="x","x",$Y$2-'Indicator Date hidden'!Z142)</f>
        <v>0</v>
      </c>
      <c r="Z141" s="213">
        <f>IF('Indicator Date hidden'!AA142="x","x",$Z$2-'Indicator Date hidden'!AA142)</f>
        <v>0</v>
      </c>
      <c r="AA141" s="213">
        <f>IF('Indicator Date hidden'!AB142="x","x",$AA$2-'Indicator Date hidden'!AB142)</f>
        <v>1</v>
      </c>
      <c r="AB141" s="213">
        <f>IF('Indicator Date hidden'!AC142="x","x",$AB$2-'Indicator Date hidden'!AC142)</f>
        <v>0</v>
      </c>
      <c r="AC141" s="213">
        <f>IF('Indicator Date hidden'!AD142="x","x",$AC$2-'Indicator Date hidden'!AD142)</f>
        <v>0</v>
      </c>
      <c r="AD141" s="213" t="str">
        <f>IF('Indicator Date hidden'!AE142="x","x",$AD$2-'Indicator Date hidden'!AE142)</f>
        <v>x</v>
      </c>
      <c r="AE141" s="213">
        <f>IF('Indicator Date hidden'!AF142="x","x",$AE$2-'Indicator Date hidden'!AF142)</f>
        <v>0</v>
      </c>
      <c r="AF141" s="213">
        <f>IF('Indicator Date hidden'!AG142="x","x",$AF$2-'Indicator Date hidden'!AG142)</f>
        <v>1</v>
      </c>
      <c r="AG141" s="213">
        <f>IF('Indicator Date hidden'!AH142="x","x",$AG$2-'Indicator Date hidden'!AH142)</f>
        <v>0</v>
      </c>
      <c r="AH141" s="213">
        <f>IF('Indicator Date hidden'!AI142="x","x",$AH$2-'Indicator Date hidden'!AI142)</f>
        <v>0</v>
      </c>
      <c r="AI141" s="213">
        <f>IF('Indicator Date hidden'!AJ142="x","x",$AI$2-'Indicator Date hidden'!AJ142)</f>
        <v>0</v>
      </c>
      <c r="AJ141" s="213" t="str">
        <f>IF('Indicator Date hidden'!AK142="x","x",$AJ$2-'Indicator Date hidden'!AK142)</f>
        <v>x</v>
      </c>
      <c r="AK141" s="213">
        <f>IF('Indicator Date hidden'!AL142="x","x",$AK$2-'Indicator Date hidden'!AL142)</f>
        <v>1</v>
      </c>
      <c r="AL141" s="213">
        <f>IF('Indicator Date hidden'!AM142="x","x",$AL$2-'Indicator Date hidden'!AM142)</f>
        <v>0</v>
      </c>
      <c r="AM141" s="213">
        <f>IF('Indicator Date hidden'!AN142="x","x",$AM$2-'Indicator Date hidden'!AN142)</f>
        <v>0</v>
      </c>
      <c r="AN141" s="213">
        <f>IF('Indicator Date hidden'!AO142="x","x",$AN$2-'Indicator Date hidden'!AO142)</f>
        <v>0</v>
      </c>
      <c r="AO141" s="213">
        <f>IF('Indicator Date hidden'!AP142="x","x",$AO$2-'Indicator Date hidden'!AP142)</f>
        <v>0</v>
      </c>
      <c r="AP141" s="213">
        <f>IF('Indicator Date hidden'!AQ142="x","x",$AP$2-'Indicator Date hidden'!AQ142)</f>
        <v>0</v>
      </c>
      <c r="AQ141" s="213">
        <f>IF('Indicator Date hidden'!AR142="x","x",$AQ$2-'Indicator Date hidden'!AR142)</f>
        <v>0</v>
      </c>
      <c r="AR141" s="213">
        <f>IF('Indicator Date hidden'!AS142="x","x",$AR$2-'Indicator Date hidden'!AS142)</f>
        <v>0</v>
      </c>
      <c r="AS141" s="213">
        <f>IF('Indicator Date hidden'!AT142="x","x",$AS$2-'Indicator Date hidden'!AT142)</f>
        <v>0</v>
      </c>
      <c r="AT141" s="213">
        <f>IF('Indicator Date hidden'!AU142="x","x",$AT$2-'Indicator Date hidden'!AU142)</f>
        <v>0</v>
      </c>
      <c r="AU141" s="213">
        <f>IF('Indicator Date hidden'!AV142="x","x",$AU$2-'Indicator Date hidden'!AV142)</f>
        <v>3</v>
      </c>
      <c r="AV141" s="213">
        <f>IF('Indicator Date hidden'!AW142="x","x",$AV$2-'Indicator Date hidden'!AW142)</f>
        <v>0</v>
      </c>
      <c r="AW141" s="213">
        <f>IF('Indicator Date hidden'!AX142="x","x",$AW$2-'Indicator Date hidden'!AX142)</f>
        <v>0</v>
      </c>
      <c r="AX141" s="213">
        <f>IF('Indicator Date hidden'!AY142="x","x",$AX$2-'Indicator Date hidden'!AY142)</f>
        <v>0</v>
      </c>
      <c r="AY141" s="213">
        <f>IF('Indicator Date hidden'!AZ142="x","x",$AY$2-'Indicator Date hidden'!AZ142)</f>
        <v>0</v>
      </c>
      <c r="AZ141" s="213">
        <f>IF('Indicator Date hidden'!BA142="x","x",$AZ$2-'Indicator Date hidden'!BA142)</f>
        <v>0</v>
      </c>
      <c r="BA141">
        <f t="shared" si="20"/>
        <v>8</v>
      </c>
      <c r="BB141" s="21">
        <f t="shared" si="21"/>
        <v>0.17391304347826086</v>
      </c>
      <c r="BC141">
        <f t="shared" si="22"/>
        <v>5</v>
      </c>
      <c r="BD141" s="21">
        <f t="shared" si="23"/>
        <v>0.56354266942677045</v>
      </c>
      <c r="BE141" s="283">
        <f t="shared" si="24"/>
        <v>0</v>
      </c>
    </row>
    <row r="142" spans="1:57" x14ac:dyDescent="0.25">
      <c r="A142" t="s">
        <v>7476</v>
      </c>
      <c r="B142" s="213">
        <f>IF('Indicator Date hidden'!C143="x","x",$B$2-'Indicator Date hidden'!C143)</f>
        <v>0</v>
      </c>
      <c r="C142" s="213">
        <f>IF('Indicator Date hidden'!D143="x","x",$C$2-'Indicator Date hidden'!D143)</f>
        <v>0</v>
      </c>
      <c r="D142" s="213">
        <f>IF('Indicator Date hidden'!E143="x","x",$D$2-'Indicator Date hidden'!E143)</f>
        <v>0</v>
      </c>
      <c r="E142" s="213">
        <f>IF('Indicator Date hidden'!F143="x","x",$E$2-'Indicator Date hidden'!F143)</f>
        <v>0</v>
      </c>
      <c r="F142" s="213">
        <f>IF('Indicator Date hidden'!G143="x","x",$F$2-'Indicator Date hidden'!G143)</f>
        <v>0</v>
      </c>
      <c r="G142" s="213">
        <f>IF('Indicator Date hidden'!H143="x","x",$G$2-'Indicator Date hidden'!H143)</f>
        <v>0</v>
      </c>
      <c r="H142" s="213">
        <f>IF('Indicator Date hidden'!I143="x","x",$H$2-'Indicator Date hidden'!I143)</f>
        <v>0</v>
      </c>
      <c r="I142" s="213">
        <f>IF('Indicator Date hidden'!J143="x","x",$I$2-'Indicator Date hidden'!J143)</f>
        <v>0</v>
      </c>
      <c r="J142" s="213">
        <f>IF('Indicator Date hidden'!K143="x","x",$J$2-'Indicator Date hidden'!K143)</f>
        <v>0</v>
      </c>
      <c r="K142" s="213">
        <f>IF('Indicator Date hidden'!L143="x","x",$K$2-'Indicator Date hidden'!L143)</f>
        <v>0</v>
      </c>
      <c r="L142" s="213">
        <f>IF('Indicator Date hidden'!M143="x","x",$L$2-'Indicator Date hidden'!M143)</f>
        <v>0</v>
      </c>
      <c r="M142" s="213">
        <f>IF('Indicator Date hidden'!N143="x","x",$M$2-'Indicator Date hidden'!N143)</f>
        <v>0</v>
      </c>
      <c r="N142" s="213">
        <f>IF('Indicator Date hidden'!O143="x","x",$N$2-'Indicator Date hidden'!O143)</f>
        <v>0</v>
      </c>
      <c r="O142" s="213">
        <f>IF('Indicator Date hidden'!P143="x","x",$O$2-'Indicator Date hidden'!P143)</f>
        <v>0</v>
      </c>
      <c r="P142" s="213">
        <f>IF('Indicator Date hidden'!Q143="x","x",$P$2-'Indicator Date hidden'!Q143)</f>
        <v>0</v>
      </c>
      <c r="Q142" s="213" t="str">
        <f>IF('Indicator Date hidden'!R143="x","x",$Q$2-'Indicator Date hidden'!R143)</f>
        <v>x</v>
      </c>
      <c r="R142" s="213">
        <f>IF('Indicator Date hidden'!S143="x","x",$R$2-'Indicator Date hidden'!S143)</f>
        <v>0</v>
      </c>
      <c r="S142" s="213">
        <f>IF('Indicator Date hidden'!T143="x","x",$S$2-'Indicator Date hidden'!T143)</f>
        <v>0</v>
      </c>
      <c r="T142" s="213">
        <f>IF('Indicator Date hidden'!U143="x","x",$T$2-'Indicator Date hidden'!U143)</f>
        <v>0</v>
      </c>
      <c r="U142" s="213" t="str">
        <f>IF('Indicator Date hidden'!V143="x","x",$U$2-'Indicator Date hidden'!V143)</f>
        <v>x</v>
      </c>
      <c r="V142" s="213">
        <f>IF('Indicator Date hidden'!W143="x","x",$V$2-'Indicator Date hidden'!W143)</f>
        <v>0</v>
      </c>
      <c r="W142" s="213" t="str">
        <f>IF('Indicator Date hidden'!X143="x","x",$W$2-'Indicator Date hidden'!X143)</f>
        <v>x</v>
      </c>
      <c r="X142" s="213">
        <f>IF('Indicator Date hidden'!Y143="x","x",$X$2-'Indicator Date hidden'!Y143)</f>
        <v>4</v>
      </c>
      <c r="Y142" s="213">
        <f>IF('Indicator Date hidden'!Z143="x","x",$Y$2-'Indicator Date hidden'!Z143)</f>
        <v>0</v>
      </c>
      <c r="Z142" s="213">
        <f>IF('Indicator Date hidden'!AA143="x","x",$Z$2-'Indicator Date hidden'!AA143)</f>
        <v>0</v>
      </c>
      <c r="AA142" s="213" t="str">
        <f>IF('Indicator Date hidden'!AB143="x","x",$AA$2-'Indicator Date hidden'!AB143)</f>
        <v>x</v>
      </c>
      <c r="AB142" s="213">
        <f>IF('Indicator Date hidden'!AC143="x","x",$AB$2-'Indicator Date hidden'!AC143)</f>
        <v>0</v>
      </c>
      <c r="AC142" s="213">
        <f>IF('Indicator Date hidden'!AD143="x","x",$AC$2-'Indicator Date hidden'!AD143)</f>
        <v>0</v>
      </c>
      <c r="AD142" s="213" t="str">
        <f>IF('Indicator Date hidden'!AE143="x","x",$AD$2-'Indicator Date hidden'!AE143)</f>
        <v>x</v>
      </c>
      <c r="AE142" s="213">
        <f>IF('Indicator Date hidden'!AF143="x","x",$AE$2-'Indicator Date hidden'!AF143)</f>
        <v>0</v>
      </c>
      <c r="AF142" s="213">
        <f>IF('Indicator Date hidden'!AG143="x","x",$AF$2-'Indicator Date hidden'!AG143)</f>
        <v>1</v>
      </c>
      <c r="AG142" s="213">
        <f>IF('Indicator Date hidden'!AH143="x","x",$AG$2-'Indicator Date hidden'!AH143)</f>
        <v>0</v>
      </c>
      <c r="AH142" s="213">
        <f>IF('Indicator Date hidden'!AI143="x","x",$AH$2-'Indicator Date hidden'!AI143)</f>
        <v>0</v>
      </c>
      <c r="AI142" s="213">
        <f>IF('Indicator Date hidden'!AJ143="x","x",$AI$2-'Indicator Date hidden'!AJ143)</f>
        <v>0</v>
      </c>
      <c r="AJ142" s="213">
        <f>IF('Indicator Date hidden'!AK143="x","x",$AJ$2-'Indicator Date hidden'!AK143)</f>
        <v>1</v>
      </c>
      <c r="AK142" s="213">
        <f>IF('Indicator Date hidden'!AL143="x","x",$AK$2-'Indicator Date hidden'!AL143)</f>
        <v>1</v>
      </c>
      <c r="AL142" s="213">
        <f>IF('Indicator Date hidden'!AM143="x","x",$AL$2-'Indicator Date hidden'!AM143)</f>
        <v>0</v>
      </c>
      <c r="AM142" s="213">
        <f>IF('Indicator Date hidden'!AN143="x","x",$AM$2-'Indicator Date hidden'!AN143)</f>
        <v>0</v>
      </c>
      <c r="AN142" s="213">
        <f>IF('Indicator Date hidden'!AO143="x","x",$AN$2-'Indicator Date hidden'!AO143)</f>
        <v>0</v>
      </c>
      <c r="AO142" s="213">
        <f>IF('Indicator Date hidden'!AP143="x","x",$AO$2-'Indicator Date hidden'!AP143)</f>
        <v>0</v>
      </c>
      <c r="AP142" s="213">
        <f>IF('Indicator Date hidden'!AQ143="x","x",$AP$2-'Indicator Date hidden'!AQ143)</f>
        <v>0</v>
      </c>
      <c r="AQ142" s="213" t="str">
        <f>IF('Indicator Date hidden'!AR143="x","x",$AQ$2-'Indicator Date hidden'!AR143)</f>
        <v>x</v>
      </c>
      <c r="AR142" s="213">
        <f>IF('Indicator Date hidden'!AS143="x","x",$AR$2-'Indicator Date hidden'!AS143)</f>
        <v>0</v>
      </c>
      <c r="AS142" s="213">
        <f>IF('Indicator Date hidden'!AT143="x","x",$AS$2-'Indicator Date hidden'!AT143)</f>
        <v>0</v>
      </c>
      <c r="AT142" s="213">
        <f>IF('Indicator Date hidden'!AU143="x","x",$AT$2-'Indicator Date hidden'!AU143)</f>
        <v>0</v>
      </c>
      <c r="AU142" s="213">
        <f>IF('Indicator Date hidden'!AV143="x","x",$AU$2-'Indicator Date hidden'!AV143)</f>
        <v>4</v>
      </c>
      <c r="AV142" s="213">
        <f>IF('Indicator Date hidden'!AW143="x","x",$AV$2-'Indicator Date hidden'!AW143)</f>
        <v>0</v>
      </c>
      <c r="AW142" s="213">
        <f>IF('Indicator Date hidden'!AX143="x","x",$AW$2-'Indicator Date hidden'!AX143)</f>
        <v>0</v>
      </c>
      <c r="AX142" s="213">
        <f>IF('Indicator Date hidden'!AY143="x","x",$AX$2-'Indicator Date hidden'!AY143)</f>
        <v>0</v>
      </c>
      <c r="AY142" s="213">
        <f>IF('Indicator Date hidden'!AZ143="x","x",$AY$2-'Indicator Date hidden'!AZ143)</f>
        <v>0</v>
      </c>
      <c r="AZ142" s="213">
        <f>IF('Indicator Date hidden'!BA143="x","x",$AZ$2-'Indicator Date hidden'!BA143)</f>
        <v>0</v>
      </c>
      <c r="BA142">
        <f t="shared" si="20"/>
        <v>11</v>
      </c>
      <c r="BB142" s="21">
        <f t="shared" si="21"/>
        <v>0.24444444444444444</v>
      </c>
      <c r="BC142">
        <f t="shared" si="22"/>
        <v>5</v>
      </c>
      <c r="BD142" s="21">
        <f t="shared" si="23"/>
        <v>0.84736337621944968</v>
      </c>
      <c r="BE142" s="283">
        <f t="shared" si="24"/>
        <v>0</v>
      </c>
    </row>
    <row r="143" spans="1:57" x14ac:dyDescent="0.25">
      <c r="A143" t="s">
        <v>7477</v>
      </c>
      <c r="B143" s="213">
        <f>IF('Indicator Date hidden'!C144="x","x",$B$2-'Indicator Date hidden'!C144)</f>
        <v>0</v>
      </c>
      <c r="C143" s="213">
        <f>IF('Indicator Date hidden'!D144="x","x",$C$2-'Indicator Date hidden'!D144)</f>
        <v>0</v>
      </c>
      <c r="D143" s="213">
        <f>IF('Indicator Date hidden'!E144="x","x",$D$2-'Indicator Date hidden'!E144)</f>
        <v>0</v>
      </c>
      <c r="E143" s="213">
        <f>IF('Indicator Date hidden'!F144="x","x",$E$2-'Indicator Date hidden'!F144)</f>
        <v>0</v>
      </c>
      <c r="F143" s="213">
        <f>IF('Indicator Date hidden'!G144="x","x",$F$2-'Indicator Date hidden'!G144)</f>
        <v>0</v>
      </c>
      <c r="G143" s="213">
        <f>IF('Indicator Date hidden'!H144="x","x",$G$2-'Indicator Date hidden'!H144)</f>
        <v>0</v>
      </c>
      <c r="H143" s="213">
        <f>IF('Indicator Date hidden'!I144="x","x",$H$2-'Indicator Date hidden'!I144)</f>
        <v>0</v>
      </c>
      <c r="I143" s="213">
        <f>IF('Indicator Date hidden'!J144="x","x",$I$2-'Indicator Date hidden'!J144)</f>
        <v>0</v>
      </c>
      <c r="J143" s="213">
        <f>IF('Indicator Date hidden'!K144="x","x",$J$2-'Indicator Date hidden'!K144)</f>
        <v>0</v>
      </c>
      <c r="K143" s="213">
        <f>IF('Indicator Date hidden'!L144="x","x",$K$2-'Indicator Date hidden'!L144)</f>
        <v>0</v>
      </c>
      <c r="L143" s="213">
        <f>IF('Indicator Date hidden'!M144="x","x",$L$2-'Indicator Date hidden'!M144)</f>
        <v>0</v>
      </c>
      <c r="M143" s="213">
        <f>IF('Indicator Date hidden'!N144="x","x",$M$2-'Indicator Date hidden'!N144)</f>
        <v>0</v>
      </c>
      <c r="N143" s="213">
        <f>IF('Indicator Date hidden'!O144="x","x",$N$2-'Indicator Date hidden'!O144)</f>
        <v>0</v>
      </c>
      <c r="O143" s="213">
        <f>IF('Indicator Date hidden'!P144="x","x",$O$2-'Indicator Date hidden'!P144)</f>
        <v>0</v>
      </c>
      <c r="P143" s="213">
        <f>IF('Indicator Date hidden'!Q144="x","x",$P$2-'Indicator Date hidden'!Q144)</f>
        <v>0</v>
      </c>
      <c r="Q143" s="213">
        <f>IF('Indicator Date hidden'!R144="x","x",$Q$2-'Indicator Date hidden'!R144)</f>
        <v>4</v>
      </c>
      <c r="R143" s="213">
        <f>IF('Indicator Date hidden'!S144="x","x",$R$2-'Indicator Date hidden'!S144)</f>
        <v>0</v>
      </c>
      <c r="S143" s="213">
        <f>IF('Indicator Date hidden'!T144="x","x",$S$2-'Indicator Date hidden'!T144)</f>
        <v>0</v>
      </c>
      <c r="T143" s="213">
        <f>IF('Indicator Date hidden'!U144="x","x",$T$2-'Indicator Date hidden'!U144)</f>
        <v>0</v>
      </c>
      <c r="U143" s="213">
        <f>IF('Indicator Date hidden'!V144="x","x",$U$2-'Indicator Date hidden'!V144)</f>
        <v>0</v>
      </c>
      <c r="V143" s="213">
        <f>IF('Indicator Date hidden'!W144="x","x",$V$2-'Indicator Date hidden'!W144)</f>
        <v>0</v>
      </c>
      <c r="W143" s="213">
        <f>IF('Indicator Date hidden'!X144="x","x",$W$2-'Indicator Date hidden'!X144)</f>
        <v>4</v>
      </c>
      <c r="X143" s="213">
        <f>IF('Indicator Date hidden'!Y144="x","x",$X$2-'Indicator Date hidden'!Y144)</f>
        <v>4</v>
      </c>
      <c r="Y143" s="213">
        <f>IF('Indicator Date hidden'!Z144="x","x",$Y$2-'Indicator Date hidden'!Z144)</f>
        <v>0</v>
      </c>
      <c r="Z143" s="213">
        <f>IF('Indicator Date hidden'!AA144="x","x",$Z$2-'Indicator Date hidden'!AA144)</f>
        <v>0</v>
      </c>
      <c r="AA143" s="213">
        <f>IF('Indicator Date hidden'!AB144="x","x",$AA$2-'Indicator Date hidden'!AB144)</f>
        <v>0</v>
      </c>
      <c r="AB143" s="213">
        <f>IF('Indicator Date hidden'!AC144="x","x",$AB$2-'Indicator Date hidden'!AC144)</f>
        <v>0</v>
      </c>
      <c r="AC143" s="213">
        <f>IF('Indicator Date hidden'!AD144="x","x",$AC$2-'Indicator Date hidden'!AD144)</f>
        <v>0</v>
      </c>
      <c r="AD143" s="213">
        <f>IF('Indicator Date hidden'!AE144="x","x",$AD$2-'Indicator Date hidden'!AE144)</f>
        <v>0</v>
      </c>
      <c r="AE143" s="213">
        <f>IF('Indicator Date hidden'!AF144="x","x",$AE$2-'Indicator Date hidden'!AF144)</f>
        <v>0</v>
      </c>
      <c r="AF143" s="213">
        <f>IF('Indicator Date hidden'!AG144="x","x",$AF$2-'Indicator Date hidden'!AG144)</f>
        <v>2</v>
      </c>
      <c r="AG143" s="213">
        <f>IF('Indicator Date hidden'!AH144="x","x",$AG$2-'Indicator Date hidden'!AH144)</f>
        <v>0</v>
      </c>
      <c r="AH143" s="213">
        <f>IF('Indicator Date hidden'!AI144="x","x",$AH$2-'Indicator Date hidden'!AI144)</f>
        <v>0</v>
      </c>
      <c r="AI143" s="213">
        <f>IF('Indicator Date hidden'!AJ144="x","x",$AI$2-'Indicator Date hidden'!AJ144)</f>
        <v>0</v>
      </c>
      <c r="AJ143" s="213" t="str">
        <f>IF('Indicator Date hidden'!AK144="x","x",$AJ$2-'Indicator Date hidden'!AK144)</f>
        <v>x</v>
      </c>
      <c r="AK143" s="213">
        <f>IF('Indicator Date hidden'!AL144="x","x",$AK$2-'Indicator Date hidden'!AL144)</f>
        <v>0</v>
      </c>
      <c r="AL143" s="213">
        <f>IF('Indicator Date hidden'!AM144="x","x",$AL$2-'Indicator Date hidden'!AM144)</f>
        <v>0</v>
      </c>
      <c r="AM143" s="213">
        <f>IF('Indicator Date hidden'!AN144="x","x",$AM$2-'Indicator Date hidden'!AN144)</f>
        <v>0</v>
      </c>
      <c r="AN143" s="213">
        <f>IF('Indicator Date hidden'!AO144="x","x",$AN$2-'Indicator Date hidden'!AO144)</f>
        <v>0</v>
      </c>
      <c r="AO143" s="213">
        <f>IF('Indicator Date hidden'!AP144="x","x",$AO$2-'Indicator Date hidden'!AP144)</f>
        <v>1</v>
      </c>
      <c r="AP143" s="213">
        <f>IF('Indicator Date hidden'!AQ144="x","x",$AP$2-'Indicator Date hidden'!AQ144)</f>
        <v>1</v>
      </c>
      <c r="AQ143" s="213">
        <f>IF('Indicator Date hidden'!AR144="x","x",$AQ$2-'Indicator Date hidden'!AR144)</f>
        <v>0</v>
      </c>
      <c r="AR143" s="213">
        <f>IF('Indicator Date hidden'!AS144="x","x",$AR$2-'Indicator Date hidden'!AS144)</f>
        <v>0</v>
      </c>
      <c r="AS143" s="213">
        <f>IF('Indicator Date hidden'!AT144="x","x",$AS$2-'Indicator Date hidden'!AT144)</f>
        <v>0</v>
      </c>
      <c r="AT143" s="213">
        <f>IF('Indicator Date hidden'!AU144="x","x",$AT$2-'Indicator Date hidden'!AU144)</f>
        <v>0</v>
      </c>
      <c r="AU143" s="213">
        <f>IF('Indicator Date hidden'!AV144="x","x",$AU$2-'Indicator Date hidden'!AV144)</f>
        <v>2</v>
      </c>
      <c r="AV143" s="213">
        <f>IF('Indicator Date hidden'!AW144="x","x",$AV$2-'Indicator Date hidden'!AW144)</f>
        <v>0</v>
      </c>
      <c r="AW143" s="213">
        <f>IF('Indicator Date hidden'!AX144="x","x",$AW$2-'Indicator Date hidden'!AX144)</f>
        <v>0</v>
      </c>
      <c r="AX143" s="213">
        <f>IF('Indicator Date hidden'!AY144="x","x",$AX$2-'Indicator Date hidden'!AY144)</f>
        <v>0</v>
      </c>
      <c r="AY143" s="213">
        <f>IF('Indicator Date hidden'!AZ144="x","x",$AY$2-'Indicator Date hidden'!AZ144)</f>
        <v>0</v>
      </c>
      <c r="AZ143" s="213">
        <f>IF('Indicator Date hidden'!BA144="x","x",$AZ$2-'Indicator Date hidden'!BA144)</f>
        <v>0</v>
      </c>
      <c r="BA143">
        <f t="shared" si="20"/>
        <v>18</v>
      </c>
      <c r="BB143" s="21">
        <f t="shared" si="21"/>
        <v>0.36</v>
      </c>
      <c r="BC143">
        <f t="shared" si="22"/>
        <v>7</v>
      </c>
      <c r="BD143" s="21">
        <f t="shared" si="23"/>
        <v>1.0150862032359615</v>
      </c>
      <c r="BE143" s="283">
        <f t="shared" si="24"/>
        <v>0</v>
      </c>
    </row>
    <row r="144" spans="1:57" x14ac:dyDescent="0.25">
      <c r="A144" t="s">
        <v>7387</v>
      </c>
      <c r="B144" s="213">
        <f>IF('Indicator Date hidden'!C145="x","x",$B$2-'Indicator Date hidden'!C145)</f>
        <v>0</v>
      </c>
      <c r="C144" s="213">
        <f>IF('Indicator Date hidden'!D145="x","x",$C$2-'Indicator Date hidden'!D145)</f>
        <v>0</v>
      </c>
      <c r="D144" s="213">
        <f>IF('Indicator Date hidden'!E145="x","x",$D$2-'Indicator Date hidden'!E145)</f>
        <v>0</v>
      </c>
      <c r="E144" s="213">
        <f>IF('Indicator Date hidden'!F145="x","x",$E$2-'Indicator Date hidden'!F145)</f>
        <v>0</v>
      </c>
      <c r="F144" s="213">
        <f>IF('Indicator Date hidden'!G145="x","x",$F$2-'Indicator Date hidden'!G145)</f>
        <v>0</v>
      </c>
      <c r="G144" s="213">
        <f>IF('Indicator Date hidden'!H145="x","x",$G$2-'Indicator Date hidden'!H145)</f>
        <v>0</v>
      </c>
      <c r="H144" s="213">
        <f>IF('Indicator Date hidden'!I145="x","x",$H$2-'Indicator Date hidden'!I145)</f>
        <v>0</v>
      </c>
      <c r="I144" s="213">
        <f>IF('Indicator Date hidden'!J145="x","x",$I$2-'Indicator Date hidden'!J145)</f>
        <v>0</v>
      </c>
      <c r="J144" s="213">
        <f>IF('Indicator Date hidden'!K145="x","x",$J$2-'Indicator Date hidden'!K145)</f>
        <v>0</v>
      </c>
      <c r="K144" s="213">
        <f>IF('Indicator Date hidden'!L145="x","x",$K$2-'Indicator Date hidden'!L145)</f>
        <v>0</v>
      </c>
      <c r="L144" s="213">
        <f>IF('Indicator Date hidden'!M145="x","x",$L$2-'Indicator Date hidden'!M145)</f>
        <v>0</v>
      </c>
      <c r="M144" s="213">
        <f>IF('Indicator Date hidden'!N145="x","x",$M$2-'Indicator Date hidden'!N145)</f>
        <v>0</v>
      </c>
      <c r="N144" s="213">
        <f>IF('Indicator Date hidden'!O145="x","x",$N$2-'Indicator Date hidden'!O145)</f>
        <v>0</v>
      </c>
      <c r="O144" s="213">
        <f>IF('Indicator Date hidden'!P145="x","x",$O$2-'Indicator Date hidden'!P145)</f>
        <v>0</v>
      </c>
      <c r="P144" s="213">
        <f>IF('Indicator Date hidden'!Q145="x","x",$P$2-'Indicator Date hidden'!Q145)</f>
        <v>0</v>
      </c>
      <c r="Q144" s="213" t="str">
        <f>IF('Indicator Date hidden'!R145="x","x",$Q$2-'Indicator Date hidden'!R145)</f>
        <v>x</v>
      </c>
      <c r="R144" s="213">
        <f>IF('Indicator Date hidden'!S145="x","x",$R$2-'Indicator Date hidden'!S145)</f>
        <v>0</v>
      </c>
      <c r="S144" s="213">
        <f>IF('Indicator Date hidden'!T145="x","x",$S$2-'Indicator Date hidden'!T145)</f>
        <v>0</v>
      </c>
      <c r="T144" s="213">
        <f>IF('Indicator Date hidden'!U145="x","x",$T$2-'Indicator Date hidden'!U145)</f>
        <v>0</v>
      </c>
      <c r="U144" s="213" t="str">
        <f>IF('Indicator Date hidden'!V145="x","x",$U$2-'Indicator Date hidden'!V145)</f>
        <v>x</v>
      </c>
      <c r="V144" s="213">
        <f>IF('Indicator Date hidden'!W145="x","x",$V$2-'Indicator Date hidden'!W145)</f>
        <v>0</v>
      </c>
      <c r="W144" s="213" t="str">
        <f>IF('Indicator Date hidden'!X145="x","x",$W$2-'Indicator Date hidden'!X145)</f>
        <v>x</v>
      </c>
      <c r="X144" s="213" t="str">
        <f>IF('Indicator Date hidden'!Y145="x","x",$X$2-'Indicator Date hidden'!Y145)</f>
        <v>x</v>
      </c>
      <c r="Y144" s="213">
        <f>IF('Indicator Date hidden'!Z145="x","x",$Y$2-'Indicator Date hidden'!Z145)</f>
        <v>0</v>
      </c>
      <c r="Z144" s="213">
        <f>IF('Indicator Date hidden'!AA145="x","x",$Z$2-'Indicator Date hidden'!AA145)</f>
        <v>0</v>
      </c>
      <c r="AA144" s="213" t="str">
        <f>IF('Indicator Date hidden'!AB145="x","x",$AA$2-'Indicator Date hidden'!AB145)</f>
        <v>x</v>
      </c>
      <c r="AB144" s="213">
        <f>IF('Indicator Date hidden'!AC145="x","x",$AB$2-'Indicator Date hidden'!AC145)</f>
        <v>0</v>
      </c>
      <c r="AC144" s="213">
        <f>IF('Indicator Date hidden'!AD145="x","x",$AC$2-'Indicator Date hidden'!AD145)</f>
        <v>0</v>
      </c>
      <c r="AD144" s="213" t="str">
        <f>IF('Indicator Date hidden'!AE145="x","x",$AD$2-'Indicator Date hidden'!AE145)</f>
        <v>x</v>
      </c>
      <c r="AE144" s="213" t="str">
        <f>IF('Indicator Date hidden'!AF145="x","x",$AE$2-'Indicator Date hidden'!AF145)</f>
        <v>x</v>
      </c>
      <c r="AF144" s="213" t="str">
        <f>IF('Indicator Date hidden'!AG145="x","x",$AF$2-'Indicator Date hidden'!AG145)</f>
        <v>x</v>
      </c>
      <c r="AG144" s="213">
        <f>IF('Indicator Date hidden'!AH145="x","x",$AG$2-'Indicator Date hidden'!AH145)</f>
        <v>0</v>
      </c>
      <c r="AH144" s="213">
        <f>IF('Indicator Date hidden'!AI145="x","x",$AH$2-'Indicator Date hidden'!AI145)</f>
        <v>0</v>
      </c>
      <c r="AI144" s="213">
        <f>IF('Indicator Date hidden'!AJ145="x","x",$AI$2-'Indicator Date hidden'!AJ145)</f>
        <v>0</v>
      </c>
      <c r="AJ144" s="213" t="str">
        <f>IF('Indicator Date hidden'!AK145="x","x",$AJ$2-'Indicator Date hidden'!AK145)</f>
        <v>x</v>
      </c>
      <c r="AK144" s="213">
        <f>IF('Indicator Date hidden'!AL145="x","x",$AK$2-'Indicator Date hidden'!AL145)</f>
        <v>1</v>
      </c>
      <c r="AL144" s="213">
        <f>IF('Indicator Date hidden'!AM145="x","x",$AL$2-'Indicator Date hidden'!AM145)</f>
        <v>0</v>
      </c>
      <c r="AM144" s="213">
        <f>IF('Indicator Date hidden'!AN145="x","x",$AM$2-'Indicator Date hidden'!AN145)</f>
        <v>0</v>
      </c>
      <c r="AN144" s="213">
        <f>IF('Indicator Date hidden'!AO145="x","x",$AN$2-'Indicator Date hidden'!AO145)</f>
        <v>0</v>
      </c>
      <c r="AO144" s="213">
        <f>IF('Indicator Date hidden'!AP145="x","x",$AO$2-'Indicator Date hidden'!AP145)</f>
        <v>0</v>
      </c>
      <c r="AP144" s="213" t="str">
        <f>IF('Indicator Date hidden'!AQ145="x","x",$AP$2-'Indicator Date hidden'!AQ145)</f>
        <v>x</v>
      </c>
      <c r="AQ144" s="213">
        <f>IF('Indicator Date hidden'!AR145="x","x",$AQ$2-'Indicator Date hidden'!AR145)</f>
        <v>0</v>
      </c>
      <c r="AR144" s="213">
        <f>IF('Indicator Date hidden'!AS145="x","x",$AR$2-'Indicator Date hidden'!AS145)</f>
        <v>0</v>
      </c>
      <c r="AS144" s="213" t="str">
        <f>IF('Indicator Date hidden'!AT145="x","x",$AS$2-'Indicator Date hidden'!AT145)</f>
        <v>x</v>
      </c>
      <c r="AT144" s="213">
        <f>IF('Indicator Date hidden'!AU145="x","x",$AT$2-'Indicator Date hidden'!AU145)</f>
        <v>0</v>
      </c>
      <c r="AU144" s="213" t="str">
        <f>IF('Indicator Date hidden'!AV145="x","x",$AU$2-'Indicator Date hidden'!AV145)</f>
        <v>x</v>
      </c>
      <c r="AV144" s="213">
        <f>IF('Indicator Date hidden'!AW145="x","x",$AV$2-'Indicator Date hidden'!AW145)</f>
        <v>0</v>
      </c>
      <c r="AW144" s="213">
        <f>IF('Indicator Date hidden'!AX145="x","x",$AW$2-'Indicator Date hidden'!AX145)</f>
        <v>0</v>
      </c>
      <c r="AX144" s="213">
        <f>IF('Indicator Date hidden'!AY145="x","x",$AX$2-'Indicator Date hidden'!AY145)</f>
        <v>0</v>
      </c>
      <c r="AY144" s="213">
        <f>IF('Indicator Date hidden'!AZ145="x","x",$AY$2-'Indicator Date hidden'!AZ145)</f>
        <v>8</v>
      </c>
      <c r="AZ144" s="213">
        <f>IF('Indicator Date hidden'!BA145="x","x",$AZ$2-'Indicator Date hidden'!BA145)</f>
        <v>0</v>
      </c>
      <c r="BA144">
        <f t="shared" si="20"/>
        <v>9</v>
      </c>
      <c r="BB144" s="21">
        <f t="shared" si="21"/>
        <v>0.23076923076923078</v>
      </c>
      <c r="BC144">
        <f t="shared" si="22"/>
        <v>2</v>
      </c>
      <c r="BD144" s="21">
        <f t="shared" si="23"/>
        <v>1.2702016488718806</v>
      </c>
      <c r="BE144" s="283">
        <f t="shared" si="24"/>
        <v>0</v>
      </c>
    </row>
    <row r="145" spans="1:57" x14ac:dyDescent="0.25">
      <c r="A145" t="s">
        <v>7399</v>
      </c>
      <c r="B145" s="213">
        <f>IF('Indicator Date hidden'!C146="x","x",$B$2-'Indicator Date hidden'!C146)</f>
        <v>0</v>
      </c>
      <c r="C145" s="213">
        <f>IF('Indicator Date hidden'!D146="x","x",$C$2-'Indicator Date hidden'!D146)</f>
        <v>0</v>
      </c>
      <c r="D145" s="213">
        <f>IF('Indicator Date hidden'!E146="x","x",$D$2-'Indicator Date hidden'!E146)</f>
        <v>0</v>
      </c>
      <c r="E145" s="213">
        <f>IF('Indicator Date hidden'!F146="x","x",$E$2-'Indicator Date hidden'!F146)</f>
        <v>0</v>
      </c>
      <c r="F145" s="213">
        <f>IF('Indicator Date hidden'!G146="x","x",$F$2-'Indicator Date hidden'!G146)</f>
        <v>0</v>
      </c>
      <c r="G145" s="213">
        <f>IF('Indicator Date hidden'!H146="x","x",$G$2-'Indicator Date hidden'!H146)</f>
        <v>0</v>
      </c>
      <c r="H145" s="213">
        <f>IF('Indicator Date hidden'!I146="x","x",$H$2-'Indicator Date hidden'!I146)</f>
        <v>0</v>
      </c>
      <c r="I145" s="213">
        <f>IF('Indicator Date hidden'!J146="x","x",$I$2-'Indicator Date hidden'!J146)</f>
        <v>0</v>
      </c>
      <c r="J145" s="213">
        <f>IF('Indicator Date hidden'!K146="x","x",$J$2-'Indicator Date hidden'!K146)</f>
        <v>0</v>
      </c>
      <c r="K145" s="213">
        <f>IF('Indicator Date hidden'!L146="x","x",$K$2-'Indicator Date hidden'!L146)</f>
        <v>0</v>
      </c>
      <c r="L145" s="213">
        <f>IF('Indicator Date hidden'!M146="x","x",$L$2-'Indicator Date hidden'!M146)</f>
        <v>0</v>
      </c>
      <c r="M145" s="213">
        <f>IF('Indicator Date hidden'!N146="x","x",$M$2-'Indicator Date hidden'!N146)</f>
        <v>0</v>
      </c>
      <c r="N145" s="213">
        <f>IF('Indicator Date hidden'!O146="x","x",$N$2-'Indicator Date hidden'!O146)</f>
        <v>0</v>
      </c>
      <c r="O145" s="213">
        <f>IF('Indicator Date hidden'!P146="x","x",$O$2-'Indicator Date hidden'!P146)</f>
        <v>0</v>
      </c>
      <c r="P145" s="213">
        <f>IF('Indicator Date hidden'!Q146="x","x",$P$2-'Indicator Date hidden'!Q146)</f>
        <v>0</v>
      </c>
      <c r="Q145" s="213">
        <f>IF('Indicator Date hidden'!R146="x","x",$Q$2-'Indicator Date hidden'!R146)</f>
        <v>2</v>
      </c>
      <c r="R145" s="213">
        <f>IF('Indicator Date hidden'!S146="x","x",$R$2-'Indicator Date hidden'!S146)</f>
        <v>0</v>
      </c>
      <c r="S145" s="213">
        <f>IF('Indicator Date hidden'!T146="x","x",$S$2-'Indicator Date hidden'!T146)</f>
        <v>0</v>
      </c>
      <c r="T145" s="213">
        <f>IF('Indicator Date hidden'!U146="x","x",$T$2-'Indicator Date hidden'!U146)</f>
        <v>0</v>
      </c>
      <c r="U145" s="213">
        <f>IF('Indicator Date hidden'!V146="x","x",$U$2-'Indicator Date hidden'!V146)</f>
        <v>0</v>
      </c>
      <c r="V145" s="213">
        <f>IF('Indicator Date hidden'!W146="x","x",$V$2-'Indicator Date hidden'!W146)</f>
        <v>0</v>
      </c>
      <c r="W145" s="213">
        <f>IF('Indicator Date hidden'!X146="x","x",$W$2-'Indicator Date hidden'!X146)</f>
        <v>2</v>
      </c>
      <c r="X145" s="213">
        <f>IF('Indicator Date hidden'!Y146="x","x",$X$2-'Indicator Date hidden'!Y146)</f>
        <v>2</v>
      </c>
      <c r="Y145" s="213">
        <f>IF('Indicator Date hidden'!Z146="x","x",$Y$2-'Indicator Date hidden'!Z146)</f>
        <v>0</v>
      </c>
      <c r="Z145" s="213">
        <f>IF('Indicator Date hidden'!AA146="x","x",$Z$2-'Indicator Date hidden'!AA146)</f>
        <v>0</v>
      </c>
      <c r="AA145" s="213" t="str">
        <f>IF('Indicator Date hidden'!AB146="x","x",$AA$2-'Indicator Date hidden'!AB146)</f>
        <v>x</v>
      </c>
      <c r="AB145" s="213">
        <f>IF('Indicator Date hidden'!AC146="x","x",$AB$2-'Indicator Date hidden'!AC146)</f>
        <v>0</v>
      </c>
      <c r="AC145" s="213">
        <f>IF('Indicator Date hidden'!AD146="x","x",$AC$2-'Indicator Date hidden'!AD146)</f>
        <v>0</v>
      </c>
      <c r="AD145" s="213" t="str">
        <f>IF('Indicator Date hidden'!AE146="x","x",$AD$2-'Indicator Date hidden'!AE146)</f>
        <v>x</v>
      </c>
      <c r="AE145" s="213" t="str">
        <f>IF('Indicator Date hidden'!AF146="x","x",$AE$2-'Indicator Date hidden'!AF146)</f>
        <v>x</v>
      </c>
      <c r="AF145" s="213" t="str">
        <f>IF('Indicator Date hidden'!AG146="x","x",$AF$2-'Indicator Date hidden'!AG146)</f>
        <v>x</v>
      </c>
      <c r="AG145" s="213">
        <f>IF('Indicator Date hidden'!AH146="x","x",$AG$2-'Indicator Date hidden'!AH146)</f>
        <v>0</v>
      </c>
      <c r="AH145" s="213">
        <f>IF('Indicator Date hidden'!AI146="x","x",$AH$2-'Indicator Date hidden'!AI146)</f>
        <v>0</v>
      </c>
      <c r="AI145" s="213">
        <f>IF('Indicator Date hidden'!AJ146="x","x",$AI$2-'Indicator Date hidden'!AJ146)</f>
        <v>0</v>
      </c>
      <c r="AJ145" s="213" t="str">
        <f>IF('Indicator Date hidden'!AK146="x","x",$AJ$2-'Indicator Date hidden'!AK146)</f>
        <v>x</v>
      </c>
      <c r="AK145" s="213">
        <f>IF('Indicator Date hidden'!AL146="x","x",$AK$2-'Indicator Date hidden'!AL146)</f>
        <v>1</v>
      </c>
      <c r="AL145" s="213">
        <f>IF('Indicator Date hidden'!AM146="x","x",$AL$2-'Indicator Date hidden'!AM146)</f>
        <v>0</v>
      </c>
      <c r="AM145" s="213">
        <f>IF('Indicator Date hidden'!AN146="x","x",$AM$2-'Indicator Date hidden'!AN146)</f>
        <v>0</v>
      </c>
      <c r="AN145" s="213">
        <f>IF('Indicator Date hidden'!AO146="x","x",$AN$2-'Indicator Date hidden'!AO146)</f>
        <v>0</v>
      </c>
      <c r="AO145" s="213">
        <f>IF('Indicator Date hidden'!AP146="x","x",$AO$2-'Indicator Date hidden'!AP146)</f>
        <v>0</v>
      </c>
      <c r="AP145" s="213">
        <f>IF('Indicator Date hidden'!AQ146="x","x",$AP$2-'Indicator Date hidden'!AQ146)</f>
        <v>0</v>
      </c>
      <c r="AQ145" s="213">
        <f>IF('Indicator Date hidden'!AR146="x","x",$AQ$2-'Indicator Date hidden'!AR146)</f>
        <v>6</v>
      </c>
      <c r="AR145" s="213">
        <f>IF('Indicator Date hidden'!AS146="x","x",$AR$2-'Indicator Date hidden'!AS146)</f>
        <v>0</v>
      </c>
      <c r="AS145" s="213">
        <f>IF('Indicator Date hidden'!AT146="x","x",$AS$2-'Indicator Date hidden'!AT146)</f>
        <v>2</v>
      </c>
      <c r="AT145" s="213">
        <f>IF('Indicator Date hidden'!AU146="x","x",$AT$2-'Indicator Date hidden'!AU146)</f>
        <v>0</v>
      </c>
      <c r="AU145" s="213" t="str">
        <f>IF('Indicator Date hidden'!AV146="x","x",$AU$2-'Indicator Date hidden'!AV146)</f>
        <v>x</v>
      </c>
      <c r="AV145" s="213">
        <f>IF('Indicator Date hidden'!AW146="x","x",$AV$2-'Indicator Date hidden'!AW146)</f>
        <v>0</v>
      </c>
      <c r="AW145" s="213">
        <f>IF('Indicator Date hidden'!AX146="x","x",$AW$2-'Indicator Date hidden'!AX146)</f>
        <v>0</v>
      </c>
      <c r="AX145" s="213">
        <f>IF('Indicator Date hidden'!AY146="x","x",$AX$2-'Indicator Date hidden'!AY146)</f>
        <v>0</v>
      </c>
      <c r="AY145" s="213">
        <f>IF('Indicator Date hidden'!AZ146="x","x",$AY$2-'Indicator Date hidden'!AZ146)</f>
        <v>0</v>
      </c>
      <c r="AZ145" s="213">
        <f>IF('Indicator Date hidden'!BA146="x","x",$AZ$2-'Indicator Date hidden'!BA146)</f>
        <v>0</v>
      </c>
      <c r="BA145">
        <f t="shared" si="20"/>
        <v>15</v>
      </c>
      <c r="BB145" s="21">
        <f t="shared" si="21"/>
        <v>0.33333333333333331</v>
      </c>
      <c r="BC145">
        <f t="shared" si="22"/>
        <v>6</v>
      </c>
      <c r="BD145" s="21">
        <f t="shared" si="23"/>
        <v>1.0327955589886444</v>
      </c>
      <c r="BE145" s="283">
        <f t="shared" si="24"/>
        <v>0</v>
      </c>
    </row>
    <row r="146" spans="1:57" x14ac:dyDescent="0.25">
      <c r="A146" t="s">
        <v>7533</v>
      </c>
      <c r="B146" s="213">
        <f>IF('Indicator Date hidden'!C147="x","x",$B$2-'Indicator Date hidden'!C147)</f>
        <v>0</v>
      </c>
      <c r="C146" s="213">
        <f>IF('Indicator Date hidden'!D147="x","x",$C$2-'Indicator Date hidden'!D147)</f>
        <v>0</v>
      </c>
      <c r="D146" s="213">
        <f>IF('Indicator Date hidden'!E147="x","x",$D$2-'Indicator Date hidden'!E147)</f>
        <v>0</v>
      </c>
      <c r="E146" s="213">
        <f>IF('Indicator Date hidden'!F147="x","x",$E$2-'Indicator Date hidden'!F147)</f>
        <v>0</v>
      </c>
      <c r="F146" s="213">
        <f>IF('Indicator Date hidden'!G147="x","x",$F$2-'Indicator Date hidden'!G147)</f>
        <v>0</v>
      </c>
      <c r="G146" s="213">
        <f>IF('Indicator Date hidden'!H147="x","x",$G$2-'Indicator Date hidden'!H147)</f>
        <v>0</v>
      </c>
      <c r="H146" s="213">
        <f>IF('Indicator Date hidden'!I147="x","x",$H$2-'Indicator Date hidden'!I147)</f>
        <v>0</v>
      </c>
      <c r="I146" s="213">
        <f>IF('Indicator Date hidden'!J147="x","x",$I$2-'Indicator Date hidden'!J147)</f>
        <v>0</v>
      </c>
      <c r="J146" s="213">
        <f>IF('Indicator Date hidden'!K147="x","x",$J$2-'Indicator Date hidden'!K147)</f>
        <v>0</v>
      </c>
      <c r="K146" s="213">
        <f>IF('Indicator Date hidden'!L147="x","x",$K$2-'Indicator Date hidden'!L147)</f>
        <v>0</v>
      </c>
      <c r="L146" s="213">
        <f>IF('Indicator Date hidden'!M147="x","x",$L$2-'Indicator Date hidden'!M147)</f>
        <v>0</v>
      </c>
      <c r="M146" s="213">
        <f>IF('Indicator Date hidden'!N147="x","x",$M$2-'Indicator Date hidden'!N147)</f>
        <v>0</v>
      </c>
      <c r="N146" s="213">
        <f>IF('Indicator Date hidden'!O147="x","x",$N$2-'Indicator Date hidden'!O147)</f>
        <v>0</v>
      </c>
      <c r="O146" s="213">
        <f>IF('Indicator Date hidden'!P147="x","x",$O$2-'Indicator Date hidden'!P147)</f>
        <v>0</v>
      </c>
      <c r="P146" s="213">
        <f>IF('Indicator Date hidden'!Q147="x","x",$P$2-'Indicator Date hidden'!Q147)</f>
        <v>0</v>
      </c>
      <c r="Q146" s="213" t="str">
        <f>IF('Indicator Date hidden'!R147="x","x",$Q$2-'Indicator Date hidden'!R147)</f>
        <v>x</v>
      </c>
      <c r="R146" s="213">
        <f>IF('Indicator Date hidden'!S147="x","x",$R$2-'Indicator Date hidden'!S147)</f>
        <v>0</v>
      </c>
      <c r="S146" s="213">
        <f>IF('Indicator Date hidden'!T147="x","x",$S$2-'Indicator Date hidden'!T147)</f>
        <v>0</v>
      </c>
      <c r="T146" s="213">
        <f>IF('Indicator Date hidden'!U147="x","x",$T$2-'Indicator Date hidden'!U147)</f>
        <v>0</v>
      </c>
      <c r="U146" s="213">
        <f>IF('Indicator Date hidden'!V147="x","x",$U$2-'Indicator Date hidden'!V147)</f>
        <v>0</v>
      </c>
      <c r="V146" s="213">
        <f>IF('Indicator Date hidden'!W147="x","x",$V$2-'Indicator Date hidden'!W147)</f>
        <v>0</v>
      </c>
      <c r="W146" s="213" t="str">
        <f>IF('Indicator Date hidden'!X147="x","x",$W$2-'Indicator Date hidden'!X147)</f>
        <v>x</v>
      </c>
      <c r="X146" s="213">
        <f>IF('Indicator Date hidden'!Y147="x","x",$X$2-'Indicator Date hidden'!Y147)</f>
        <v>2</v>
      </c>
      <c r="Y146" s="213">
        <f>IF('Indicator Date hidden'!Z147="x","x",$Y$2-'Indicator Date hidden'!Z147)</f>
        <v>0</v>
      </c>
      <c r="Z146" s="213">
        <f>IF('Indicator Date hidden'!AA147="x","x",$Z$2-'Indicator Date hidden'!AA147)</f>
        <v>0</v>
      </c>
      <c r="AA146" s="213" t="str">
        <f>IF('Indicator Date hidden'!AB147="x","x",$AA$2-'Indicator Date hidden'!AB147)</f>
        <v>x</v>
      </c>
      <c r="AB146" s="213">
        <f>IF('Indicator Date hidden'!AC147="x","x",$AB$2-'Indicator Date hidden'!AC147)</f>
        <v>0</v>
      </c>
      <c r="AC146" s="213">
        <f>IF('Indicator Date hidden'!AD147="x","x",$AC$2-'Indicator Date hidden'!AD147)</f>
        <v>0</v>
      </c>
      <c r="AD146" s="213" t="str">
        <f>IF('Indicator Date hidden'!AE147="x","x",$AD$2-'Indicator Date hidden'!AE147)</f>
        <v>x</v>
      </c>
      <c r="AE146" s="213" t="str">
        <f>IF('Indicator Date hidden'!AF147="x","x",$AE$2-'Indicator Date hidden'!AF147)</f>
        <v>x</v>
      </c>
      <c r="AF146" s="213" t="str">
        <f>IF('Indicator Date hidden'!AG147="x","x",$AF$2-'Indicator Date hidden'!AG147)</f>
        <v>x</v>
      </c>
      <c r="AG146" s="213">
        <f>IF('Indicator Date hidden'!AH147="x","x",$AG$2-'Indicator Date hidden'!AH147)</f>
        <v>0</v>
      </c>
      <c r="AH146" s="213">
        <f>IF('Indicator Date hidden'!AI147="x","x",$AH$2-'Indicator Date hidden'!AI147)</f>
        <v>0</v>
      </c>
      <c r="AI146" s="213">
        <f>IF('Indicator Date hidden'!AJ147="x","x",$AI$2-'Indicator Date hidden'!AJ147)</f>
        <v>0</v>
      </c>
      <c r="AJ146" s="213" t="str">
        <f>IF('Indicator Date hidden'!AK147="x","x",$AJ$2-'Indicator Date hidden'!AK147)</f>
        <v>x</v>
      </c>
      <c r="AK146" s="213">
        <f>IF('Indicator Date hidden'!AL147="x","x",$AK$2-'Indicator Date hidden'!AL147)</f>
        <v>1</v>
      </c>
      <c r="AL146" s="213">
        <f>IF('Indicator Date hidden'!AM147="x","x",$AL$2-'Indicator Date hidden'!AM147)</f>
        <v>0</v>
      </c>
      <c r="AM146" s="213">
        <f>IF('Indicator Date hidden'!AN147="x","x",$AM$2-'Indicator Date hidden'!AN147)</f>
        <v>0</v>
      </c>
      <c r="AN146" s="213">
        <f>IF('Indicator Date hidden'!AO147="x","x",$AN$2-'Indicator Date hidden'!AO147)</f>
        <v>0</v>
      </c>
      <c r="AO146" s="213">
        <f>IF('Indicator Date hidden'!AP147="x","x",$AO$2-'Indicator Date hidden'!AP147)</f>
        <v>0</v>
      </c>
      <c r="AP146" s="213">
        <f>IF('Indicator Date hidden'!AQ147="x","x",$AP$2-'Indicator Date hidden'!AQ147)</f>
        <v>0</v>
      </c>
      <c r="AQ146" s="213" t="str">
        <f>IF('Indicator Date hidden'!AR147="x","x",$AQ$2-'Indicator Date hidden'!AR147)</f>
        <v>x</v>
      </c>
      <c r="AR146" s="213">
        <f>IF('Indicator Date hidden'!AS147="x","x",$AR$2-'Indicator Date hidden'!AS147)</f>
        <v>0</v>
      </c>
      <c r="AS146" s="213">
        <f>IF('Indicator Date hidden'!AT147="x","x",$AS$2-'Indicator Date hidden'!AT147)</f>
        <v>0</v>
      </c>
      <c r="AT146" s="213">
        <f>IF('Indicator Date hidden'!AU147="x","x",$AT$2-'Indicator Date hidden'!AU147)</f>
        <v>0</v>
      </c>
      <c r="AU146" s="213" t="str">
        <f>IF('Indicator Date hidden'!AV147="x","x",$AU$2-'Indicator Date hidden'!AV147)</f>
        <v>x</v>
      </c>
      <c r="AV146" s="213">
        <f>IF('Indicator Date hidden'!AW147="x","x",$AV$2-'Indicator Date hidden'!AW147)</f>
        <v>0</v>
      </c>
      <c r="AW146" s="213">
        <f>IF('Indicator Date hidden'!AX147="x","x",$AW$2-'Indicator Date hidden'!AX147)</f>
        <v>0</v>
      </c>
      <c r="AX146" s="213">
        <f>IF('Indicator Date hidden'!AY147="x","x",$AX$2-'Indicator Date hidden'!AY147)</f>
        <v>0</v>
      </c>
      <c r="AY146" s="213">
        <f>IF('Indicator Date hidden'!AZ147="x","x",$AY$2-'Indicator Date hidden'!AZ147)</f>
        <v>8</v>
      </c>
      <c r="AZ146" s="213">
        <f>IF('Indicator Date hidden'!BA147="x","x",$AZ$2-'Indicator Date hidden'!BA147)</f>
        <v>0</v>
      </c>
      <c r="BA146">
        <f t="shared" si="20"/>
        <v>11</v>
      </c>
      <c r="BB146" s="21">
        <f t="shared" si="21"/>
        <v>0.26190476190476192</v>
      </c>
      <c r="BC146">
        <f t="shared" si="22"/>
        <v>3</v>
      </c>
      <c r="BD146" s="21">
        <f t="shared" si="23"/>
        <v>1.2546963929767045</v>
      </c>
      <c r="BE146" s="283">
        <f t="shared" si="24"/>
        <v>0</v>
      </c>
    </row>
    <row r="147" spans="1:57" x14ac:dyDescent="0.25">
      <c r="A147" t="s">
        <v>7540</v>
      </c>
      <c r="B147" s="213">
        <f>IF('Indicator Date hidden'!C148="x","x",$B$2-'Indicator Date hidden'!C148)</f>
        <v>0</v>
      </c>
      <c r="C147" s="213">
        <f>IF('Indicator Date hidden'!D148="x","x",$C$2-'Indicator Date hidden'!D148)</f>
        <v>0</v>
      </c>
      <c r="D147" s="213">
        <f>IF('Indicator Date hidden'!E148="x","x",$D$2-'Indicator Date hidden'!E148)</f>
        <v>0</v>
      </c>
      <c r="E147" s="213">
        <f>IF('Indicator Date hidden'!F148="x","x",$E$2-'Indicator Date hidden'!F148)</f>
        <v>0</v>
      </c>
      <c r="F147" s="213">
        <f>IF('Indicator Date hidden'!G148="x","x",$F$2-'Indicator Date hidden'!G148)</f>
        <v>0</v>
      </c>
      <c r="G147" s="213">
        <f>IF('Indicator Date hidden'!H148="x","x",$G$2-'Indicator Date hidden'!H148)</f>
        <v>0</v>
      </c>
      <c r="H147" s="213">
        <f>IF('Indicator Date hidden'!I148="x","x",$H$2-'Indicator Date hidden'!I148)</f>
        <v>0</v>
      </c>
      <c r="I147" s="213">
        <f>IF('Indicator Date hidden'!J148="x","x",$I$2-'Indicator Date hidden'!J148)</f>
        <v>0</v>
      </c>
      <c r="J147" s="213">
        <f>IF('Indicator Date hidden'!K148="x","x",$J$2-'Indicator Date hidden'!K148)</f>
        <v>0</v>
      </c>
      <c r="K147" s="213">
        <f>IF('Indicator Date hidden'!L148="x","x",$K$2-'Indicator Date hidden'!L148)</f>
        <v>0</v>
      </c>
      <c r="L147" s="213">
        <f>IF('Indicator Date hidden'!M148="x","x",$L$2-'Indicator Date hidden'!M148)</f>
        <v>0</v>
      </c>
      <c r="M147" s="213">
        <f>IF('Indicator Date hidden'!N148="x","x",$M$2-'Indicator Date hidden'!N148)</f>
        <v>0</v>
      </c>
      <c r="N147" s="213">
        <f>IF('Indicator Date hidden'!O148="x","x",$N$2-'Indicator Date hidden'!O148)</f>
        <v>0</v>
      </c>
      <c r="O147" s="213">
        <f>IF('Indicator Date hidden'!P148="x","x",$O$2-'Indicator Date hidden'!P148)</f>
        <v>0</v>
      </c>
      <c r="P147" s="213">
        <f>IF('Indicator Date hidden'!Q148="x","x",$P$2-'Indicator Date hidden'!Q148)</f>
        <v>0</v>
      </c>
      <c r="Q147" s="213" t="str">
        <f>IF('Indicator Date hidden'!R148="x","x",$Q$2-'Indicator Date hidden'!R148)</f>
        <v>x</v>
      </c>
      <c r="R147" s="213">
        <f>IF('Indicator Date hidden'!S148="x","x",$R$2-'Indicator Date hidden'!S148)</f>
        <v>0</v>
      </c>
      <c r="S147" s="213">
        <f>IF('Indicator Date hidden'!T148="x","x",$S$2-'Indicator Date hidden'!T148)</f>
        <v>0</v>
      </c>
      <c r="T147" s="213">
        <f>IF('Indicator Date hidden'!U148="x","x",$T$2-'Indicator Date hidden'!U148)</f>
        <v>0</v>
      </c>
      <c r="U147" s="213">
        <f>IF('Indicator Date hidden'!V148="x","x",$U$2-'Indicator Date hidden'!V148)</f>
        <v>0</v>
      </c>
      <c r="V147" s="213">
        <f>IF('Indicator Date hidden'!W148="x","x",$V$2-'Indicator Date hidden'!W148)</f>
        <v>0</v>
      </c>
      <c r="W147" s="213">
        <f>IF('Indicator Date hidden'!X148="x","x",$W$2-'Indicator Date hidden'!X148)</f>
        <v>0</v>
      </c>
      <c r="X147" s="213">
        <f>IF('Indicator Date hidden'!Y148="x","x",$X$2-'Indicator Date hidden'!Y148)</f>
        <v>4</v>
      </c>
      <c r="Y147" s="213">
        <f>IF('Indicator Date hidden'!Z148="x","x",$Y$2-'Indicator Date hidden'!Z148)</f>
        <v>0</v>
      </c>
      <c r="Z147" s="213">
        <f>IF('Indicator Date hidden'!AA148="x","x",$Z$2-'Indicator Date hidden'!AA148)</f>
        <v>0</v>
      </c>
      <c r="AA147" s="213" t="str">
        <f>IF('Indicator Date hidden'!AB148="x","x",$AA$2-'Indicator Date hidden'!AB148)</f>
        <v>x</v>
      </c>
      <c r="AB147" s="213">
        <f>IF('Indicator Date hidden'!AC148="x","x",$AB$2-'Indicator Date hidden'!AC148)</f>
        <v>0</v>
      </c>
      <c r="AC147" s="213">
        <f>IF('Indicator Date hidden'!AD148="x","x",$AC$2-'Indicator Date hidden'!AD148)</f>
        <v>0</v>
      </c>
      <c r="AD147" s="213" t="str">
        <f>IF('Indicator Date hidden'!AE148="x","x",$AD$2-'Indicator Date hidden'!AE148)</f>
        <v>x</v>
      </c>
      <c r="AE147" s="213">
        <f>IF('Indicator Date hidden'!AF148="x","x",$AE$2-'Indicator Date hidden'!AF148)</f>
        <v>0</v>
      </c>
      <c r="AF147" s="213">
        <f>IF('Indicator Date hidden'!AG148="x","x",$AF$2-'Indicator Date hidden'!AG148)</f>
        <v>5</v>
      </c>
      <c r="AG147" s="213">
        <f>IF('Indicator Date hidden'!AH148="x","x",$AG$2-'Indicator Date hidden'!AH148)</f>
        <v>0</v>
      </c>
      <c r="AH147" s="213">
        <f>IF('Indicator Date hidden'!AI148="x","x",$AH$2-'Indicator Date hidden'!AI148)</f>
        <v>0</v>
      </c>
      <c r="AI147" s="213">
        <f>IF('Indicator Date hidden'!AJ148="x","x",$AI$2-'Indicator Date hidden'!AJ148)</f>
        <v>0</v>
      </c>
      <c r="AJ147" s="213" t="str">
        <f>IF('Indicator Date hidden'!AK148="x","x",$AJ$2-'Indicator Date hidden'!AK148)</f>
        <v>x</v>
      </c>
      <c r="AK147" s="213" t="str">
        <f>IF('Indicator Date hidden'!AL148="x","x",$AK$2-'Indicator Date hidden'!AL148)</f>
        <v>x</v>
      </c>
      <c r="AL147" s="213">
        <f>IF('Indicator Date hidden'!AM148="x","x",$AL$2-'Indicator Date hidden'!AM148)</f>
        <v>0</v>
      </c>
      <c r="AM147" s="213">
        <f>IF('Indicator Date hidden'!AN148="x","x",$AM$2-'Indicator Date hidden'!AN148)</f>
        <v>0</v>
      </c>
      <c r="AN147" s="213">
        <f>IF('Indicator Date hidden'!AO148="x","x",$AN$2-'Indicator Date hidden'!AO148)</f>
        <v>0</v>
      </c>
      <c r="AO147" s="213" t="str">
        <f>IF('Indicator Date hidden'!AP148="x","x",$AO$2-'Indicator Date hidden'!AP148)</f>
        <v>x</v>
      </c>
      <c r="AP147" s="213" t="str">
        <f>IF('Indicator Date hidden'!AQ148="x","x",$AP$2-'Indicator Date hidden'!AQ148)</f>
        <v>x</v>
      </c>
      <c r="AQ147" s="213">
        <f>IF('Indicator Date hidden'!AR148="x","x",$AQ$2-'Indicator Date hidden'!AR148)</f>
        <v>4</v>
      </c>
      <c r="AR147" s="213">
        <f>IF('Indicator Date hidden'!AS148="x","x",$AR$2-'Indicator Date hidden'!AS148)</f>
        <v>0</v>
      </c>
      <c r="AS147" s="213">
        <f>IF('Indicator Date hidden'!AT148="x","x",$AS$2-'Indicator Date hidden'!AT148)</f>
        <v>0</v>
      </c>
      <c r="AT147" s="213">
        <f>IF('Indicator Date hidden'!AU148="x","x",$AT$2-'Indicator Date hidden'!AU148)</f>
        <v>0</v>
      </c>
      <c r="AU147" s="213">
        <f>IF('Indicator Date hidden'!AV148="x","x",$AU$2-'Indicator Date hidden'!AV148)</f>
        <v>3</v>
      </c>
      <c r="AV147" s="213">
        <f>IF('Indicator Date hidden'!AW148="x","x",$AV$2-'Indicator Date hidden'!AW148)</f>
        <v>0</v>
      </c>
      <c r="AW147" s="213">
        <f>IF('Indicator Date hidden'!AX148="x","x",$AW$2-'Indicator Date hidden'!AX148)</f>
        <v>0</v>
      </c>
      <c r="AX147" s="213">
        <f>IF('Indicator Date hidden'!AY148="x","x",$AX$2-'Indicator Date hidden'!AY148)</f>
        <v>0</v>
      </c>
      <c r="AY147" s="213">
        <f>IF('Indicator Date hidden'!AZ148="x","x",$AY$2-'Indicator Date hidden'!AZ148)</f>
        <v>0</v>
      </c>
      <c r="AZ147" s="213">
        <f>IF('Indicator Date hidden'!BA148="x","x",$AZ$2-'Indicator Date hidden'!BA148)</f>
        <v>0</v>
      </c>
      <c r="BA147">
        <f t="shared" si="20"/>
        <v>16</v>
      </c>
      <c r="BB147" s="21">
        <f t="shared" si="21"/>
        <v>0.36363636363636365</v>
      </c>
      <c r="BC147">
        <f t="shared" si="22"/>
        <v>4</v>
      </c>
      <c r="BD147" s="21">
        <f t="shared" si="23"/>
        <v>1.1695163936607824</v>
      </c>
      <c r="BE147" s="283">
        <f t="shared" si="24"/>
        <v>0</v>
      </c>
    </row>
    <row r="148" spans="1:57" x14ac:dyDescent="0.25">
      <c r="A148" t="s">
        <v>7494</v>
      </c>
      <c r="B148" s="213">
        <f>IF('Indicator Date hidden'!C149="x","x",$B$2-'Indicator Date hidden'!C149)</f>
        <v>0</v>
      </c>
      <c r="C148" s="213">
        <f>IF('Indicator Date hidden'!D149="x","x",$C$2-'Indicator Date hidden'!D149)</f>
        <v>0</v>
      </c>
      <c r="D148" s="213">
        <f>IF('Indicator Date hidden'!E149="x","x",$D$2-'Indicator Date hidden'!E149)</f>
        <v>0</v>
      </c>
      <c r="E148" s="213">
        <f>IF('Indicator Date hidden'!F149="x","x",$E$2-'Indicator Date hidden'!F149)</f>
        <v>0</v>
      </c>
      <c r="F148" s="213">
        <f>IF('Indicator Date hidden'!G149="x","x",$F$2-'Indicator Date hidden'!G149)</f>
        <v>0</v>
      </c>
      <c r="G148" s="213">
        <f>IF('Indicator Date hidden'!H149="x","x",$G$2-'Indicator Date hidden'!H149)</f>
        <v>0</v>
      </c>
      <c r="H148" s="213">
        <f>IF('Indicator Date hidden'!I149="x","x",$H$2-'Indicator Date hidden'!I149)</f>
        <v>0</v>
      </c>
      <c r="I148" s="213">
        <f>IF('Indicator Date hidden'!J149="x","x",$I$2-'Indicator Date hidden'!J149)</f>
        <v>0</v>
      </c>
      <c r="J148" s="213">
        <f>IF('Indicator Date hidden'!K149="x","x",$J$2-'Indicator Date hidden'!K149)</f>
        <v>0</v>
      </c>
      <c r="K148" s="213">
        <f>IF('Indicator Date hidden'!L149="x","x",$K$2-'Indicator Date hidden'!L149)</f>
        <v>0</v>
      </c>
      <c r="L148" s="213">
        <f>IF('Indicator Date hidden'!M149="x","x",$L$2-'Indicator Date hidden'!M149)</f>
        <v>0</v>
      </c>
      <c r="M148" s="213">
        <f>IF('Indicator Date hidden'!N149="x","x",$M$2-'Indicator Date hidden'!N149)</f>
        <v>0</v>
      </c>
      <c r="N148" s="213">
        <f>IF('Indicator Date hidden'!O149="x","x",$N$2-'Indicator Date hidden'!O149)</f>
        <v>0</v>
      </c>
      <c r="O148" s="213">
        <f>IF('Indicator Date hidden'!P149="x","x",$O$2-'Indicator Date hidden'!P149)</f>
        <v>0</v>
      </c>
      <c r="P148" s="213">
        <f>IF('Indicator Date hidden'!Q149="x","x",$P$2-'Indicator Date hidden'!Q149)</f>
        <v>0</v>
      </c>
      <c r="Q148" s="213">
        <f>IF('Indicator Date hidden'!R149="x","x",$Q$2-'Indicator Date hidden'!R149)</f>
        <v>5</v>
      </c>
      <c r="R148" s="213">
        <f>IF('Indicator Date hidden'!S149="x","x",$R$2-'Indicator Date hidden'!S149)</f>
        <v>0</v>
      </c>
      <c r="S148" s="213">
        <f>IF('Indicator Date hidden'!T149="x","x",$S$2-'Indicator Date hidden'!T149)</f>
        <v>0</v>
      </c>
      <c r="T148" s="213">
        <f>IF('Indicator Date hidden'!U149="x","x",$T$2-'Indicator Date hidden'!U149)</f>
        <v>0</v>
      </c>
      <c r="U148" s="213">
        <f>IF('Indicator Date hidden'!V149="x","x",$U$2-'Indicator Date hidden'!V149)</f>
        <v>0</v>
      </c>
      <c r="V148" s="213">
        <f>IF('Indicator Date hidden'!W149="x","x",$V$2-'Indicator Date hidden'!W149)</f>
        <v>0</v>
      </c>
      <c r="W148" s="213">
        <f>IF('Indicator Date hidden'!X149="x","x",$W$2-'Indicator Date hidden'!X149)</f>
        <v>6</v>
      </c>
      <c r="X148" s="213" t="str">
        <f>IF('Indicator Date hidden'!Y149="x","x",$X$2-'Indicator Date hidden'!Y149)</f>
        <v>x</v>
      </c>
      <c r="Y148" s="213">
        <f>IF('Indicator Date hidden'!Z149="x","x",$Y$2-'Indicator Date hidden'!Z149)</f>
        <v>0</v>
      </c>
      <c r="Z148" s="213">
        <f>IF('Indicator Date hidden'!AA149="x","x",$Z$2-'Indicator Date hidden'!AA149)</f>
        <v>0</v>
      </c>
      <c r="AA148" s="213">
        <f>IF('Indicator Date hidden'!AB149="x","x",$AA$2-'Indicator Date hidden'!AB149)</f>
        <v>0</v>
      </c>
      <c r="AB148" s="213">
        <f>IF('Indicator Date hidden'!AC149="x","x",$AB$2-'Indicator Date hidden'!AC149)</f>
        <v>0</v>
      </c>
      <c r="AC148" s="213">
        <f>IF('Indicator Date hidden'!AD149="x","x",$AC$2-'Indicator Date hidden'!AD149)</f>
        <v>0</v>
      </c>
      <c r="AD148" s="213">
        <f>IF('Indicator Date hidden'!AE149="x","x",$AD$2-'Indicator Date hidden'!AE149)</f>
        <v>0</v>
      </c>
      <c r="AE148" s="213" t="str">
        <f>IF('Indicator Date hidden'!AF149="x","x",$AE$2-'Indicator Date hidden'!AF149)</f>
        <v>x</v>
      </c>
      <c r="AF148" s="213">
        <f>IF('Indicator Date hidden'!AG149="x","x",$AF$2-'Indicator Date hidden'!AG149)</f>
        <v>3</v>
      </c>
      <c r="AG148" s="213">
        <f>IF('Indicator Date hidden'!AH149="x","x",$AG$2-'Indicator Date hidden'!AH149)</f>
        <v>0</v>
      </c>
      <c r="AH148" s="213">
        <f>IF('Indicator Date hidden'!AI149="x","x",$AH$2-'Indicator Date hidden'!AI149)</f>
        <v>0</v>
      </c>
      <c r="AI148" s="213">
        <f>IF('Indicator Date hidden'!AJ149="x","x",$AI$2-'Indicator Date hidden'!AJ149)</f>
        <v>0</v>
      </c>
      <c r="AJ148" s="213" t="str">
        <f>IF('Indicator Date hidden'!AK149="x","x",$AJ$2-'Indicator Date hidden'!AK149)</f>
        <v>x</v>
      </c>
      <c r="AK148" s="213">
        <f>IF('Indicator Date hidden'!AL149="x","x",$AK$2-'Indicator Date hidden'!AL149)</f>
        <v>1</v>
      </c>
      <c r="AL148" s="213">
        <f>IF('Indicator Date hidden'!AM149="x","x",$AL$2-'Indicator Date hidden'!AM149)</f>
        <v>0</v>
      </c>
      <c r="AM148" s="213">
        <f>IF('Indicator Date hidden'!AN149="x","x",$AM$2-'Indicator Date hidden'!AN149)</f>
        <v>0</v>
      </c>
      <c r="AN148" s="213">
        <f>IF('Indicator Date hidden'!AO149="x","x",$AN$2-'Indicator Date hidden'!AO149)</f>
        <v>0</v>
      </c>
      <c r="AO148" s="213" t="str">
        <f>IF('Indicator Date hidden'!AP149="x","x",$AO$2-'Indicator Date hidden'!AP149)</f>
        <v>x</v>
      </c>
      <c r="AP148" s="213" t="str">
        <f>IF('Indicator Date hidden'!AQ149="x","x",$AP$2-'Indicator Date hidden'!AQ149)</f>
        <v>x</v>
      </c>
      <c r="AQ148" s="213" t="str">
        <f>IF('Indicator Date hidden'!AR149="x","x",$AQ$2-'Indicator Date hidden'!AR149)</f>
        <v>x</v>
      </c>
      <c r="AR148" s="213">
        <f>IF('Indicator Date hidden'!AS149="x","x",$AR$2-'Indicator Date hidden'!AS149)</f>
        <v>0</v>
      </c>
      <c r="AS148" s="213">
        <f>IF('Indicator Date hidden'!AT149="x","x",$AS$2-'Indicator Date hidden'!AT149)</f>
        <v>0</v>
      </c>
      <c r="AT148" s="213">
        <f>IF('Indicator Date hidden'!AU149="x","x",$AT$2-'Indicator Date hidden'!AU149)</f>
        <v>0</v>
      </c>
      <c r="AU148" s="213">
        <f>IF('Indicator Date hidden'!AV149="x","x",$AU$2-'Indicator Date hidden'!AV149)</f>
        <v>6</v>
      </c>
      <c r="AV148" s="213">
        <f>IF('Indicator Date hidden'!AW149="x","x",$AV$2-'Indicator Date hidden'!AW149)</f>
        <v>0</v>
      </c>
      <c r="AW148" s="213">
        <f>IF('Indicator Date hidden'!AX149="x","x",$AW$2-'Indicator Date hidden'!AX149)</f>
        <v>0</v>
      </c>
      <c r="AX148" s="213">
        <f>IF('Indicator Date hidden'!AY149="x","x",$AX$2-'Indicator Date hidden'!AY149)</f>
        <v>0</v>
      </c>
      <c r="AY148" s="213">
        <f>IF('Indicator Date hidden'!AZ149="x","x",$AY$2-'Indicator Date hidden'!AZ149)</f>
        <v>0</v>
      </c>
      <c r="AZ148" s="213">
        <f>IF('Indicator Date hidden'!BA149="x","x",$AZ$2-'Indicator Date hidden'!BA149)</f>
        <v>0</v>
      </c>
      <c r="BA148">
        <f t="shared" si="20"/>
        <v>21</v>
      </c>
      <c r="BB148" s="21">
        <f t="shared" si="21"/>
        <v>0.46666666666666667</v>
      </c>
      <c r="BC148">
        <f t="shared" si="22"/>
        <v>5</v>
      </c>
      <c r="BD148" s="21">
        <f t="shared" si="23"/>
        <v>1.4696938456699069</v>
      </c>
      <c r="BE148" s="283">
        <f t="shared" si="24"/>
        <v>0</v>
      </c>
    </row>
    <row r="149" spans="1:57" x14ac:dyDescent="0.25">
      <c r="A149" t="s">
        <v>7479</v>
      </c>
      <c r="B149" s="213">
        <f>IF('Indicator Date hidden'!C150="x","x",$B$2-'Indicator Date hidden'!C150)</f>
        <v>0</v>
      </c>
      <c r="C149" s="213">
        <f>IF('Indicator Date hidden'!D150="x","x",$C$2-'Indicator Date hidden'!D150)</f>
        <v>0</v>
      </c>
      <c r="D149" s="213">
        <f>IF('Indicator Date hidden'!E150="x","x",$D$2-'Indicator Date hidden'!E150)</f>
        <v>0</v>
      </c>
      <c r="E149" s="213">
        <f>IF('Indicator Date hidden'!F150="x","x",$E$2-'Indicator Date hidden'!F150)</f>
        <v>0</v>
      </c>
      <c r="F149" s="213">
        <f>IF('Indicator Date hidden'!G150="x","x",$F$2-'Indicator Date hidden'!G150)</f>
        <v>0</v>
      </c>
      <c r="G149" s="213">
        <f>IF('Indicator Date hidden'!H150="x","x",$G$2-'Indicator Date hidden'!H150)</f>
        <v>0</v>
      </c>
      <c r="H149" s="213">
        <f>IF('Indicator Date hidden'!I150="x","x",$H$2-'Indicator Date hidden'!I150)</f>
        <v>0</v>
      </c>
      <c r="I149" s="213">
        <f>IF('Indicator Date hidden'!J150="x","x",$I$2-'Indicator Date hidden'!J150)</f>
        <v>0</v>
      </c>
      <c r="J149" s="213">
        <f>IF('Indicator Date hidden'!K150="x","x",$J$2-'Indicator Date hidden'!K150)</f>
        <v>0</v>
      </c>
      <c r="K149" s="213">
        <f>IF('Indicator Date hidden'!L150="x","x",$K$2-'Indicator Date hidden'!L150)</f>
        <v>0</v>
      </c>
      <c r="L149" s="213">
        <f>IF('Indicator Date hidden'!M150="x","x",$L$2-'Indicator Date hidden'!M150)</f>
        <v>0</v>
      </c>
      <c r="M149" s="213">
        <f>IF('Indicator Date hidden'!N150="x","x",$M$2-'Indicator Date hidden'!N150)</f>
        <v>0</v>
      </c>
      <c r="N149" s="213">
        <f>IF('Indicator Date hidden'!O150="x","x",$N$2-'Indicator Date hidden'!O150)</f>
        <v>0</v>
      </c>
      <c r="O149" s="213">
        <f>IF('Indicator Date hidden'!P150="x","x",$O$2-'Indicator Date hidden'!P150)</f>
        <v>0</v>
      </c>
      <c r="P149" s="213">
        <f>IF('Indicator Date hidden'!Q150="x","x",$P$2-'Indicator Date hidden'!Q150)</f>
        <v>0</v>
      </c>
      <c r="Q149" s="213" t="str">
        <f>IF('Indicator Date hidden'!R150="x","x",$Q$2-'Indicator Date hidden'!R150)</f>
        <v>x</v>
      </c>
      <c r="R149" s="213">
        <f>IF('Indicator Date hidden'!S150="x","x",$R$2-'Indicator Date hidden'!S150)</f>
        <v>0</v>
      </c>
      <c r="S149" s="213">
        <f>IF('Indicator Date hidden'!T150="x","x",$S$2-'Indicator Date hidden'!T150)</f>
        <v>0</v>
      </c>
      <c r="T149" s="213">
        <f>IF('Indicator Date hidden'!U150="x","x",$T$2-'Indicator Date hidden'!U150)</f>
        <v>0</v>
      </c>
      <c r="U149" s="213" t="str">
        <f>IF('Indicator Date hidden'!V150="x","x",$U$2-'Indicator Date hidden'!V150)</f>
        <v>x</v>
      </c>
      <c r="V149" s="213">
        <f>IF('Indicator Date hidden'!W150="x","x",$V$2-'Indicator Date hidden'!W150)</f>
        <v>0</v>
      </c>
      <c r="W149" s="213">
        <f>IF('Indicator Date hidden'!X150="x","x",$W$2-'Indicator Date hidden'!X150)</f>
        <v>9</v>
      </c>
      <c r="X149" s="213">
        <f>IF('Indicator Date hidden'!Y150="x","x",$X$2-'Indicator Date hidden'!Y150)</f>
        <v>2</v>
      </c>
      <c r="Y149" s="213">
        <f>IF('Indicator Date hidden'!Z150="x","x",$Y$2-'Indicator Date hidden'!Z150)</f>
        <v>0</v>
      </c>
      <c r="Z149" s="213">
        <f>IF('Indicator Date hidden'!AA150="x","x",$Z$2-'Indicator Date hidden'!AA150)</f>
        <v>0</v>
      </c>
      <c r="AA149" s="213" t="str">
        <f>IF('Indicator Date hidden'!AB150="x","x",$AA$2-'Indicator Date hidden'!AB150)</f>
        <v>x</v>
      </c>
      <c r="AB149" s="213">
        <f>IF('Indicator Date hidden'!AC150="x","x",$AB$2-'Indicator Date hidden'!AC150)</f>
        <v>0</v>
      </c>
      <c r="AC149" s="213">
        <f>IF('Indicator Date hidden'!AD150="x","x",$AC$2-'Indicator Date hidden'!AD150)</f>
        <v>0</v>
      </c>
      <c r="AD149" s="213">
        <f>IF('Indicator Date hidden'!AE150="x","x",$AD$2-'Indicator Date hidden'!AE150)</f>
        <v>0</v>
      </c>
      <c r="AE149" s="213">
        <f>IF('Indicator Date hidden'!AF150="x","x",$AE$2-'Indicator Date hidden'!AF150)</f>
        <v>0</v>
      </c>
      <c r="AF149" s="213" t="str">
        <f>IF('Indicator Date hidden'!AG150="x","x",$AF$2-'Indicator Date hidden'!AG150)</f>
        <v>x</v>
      </c>
      <c r="AG149" s="213">
        <f>IF('Indicator Date hidden'!AH150="x","x",$AG$2-'Indicator Date hidden'!AH150)</f>
        <v>0</v>
      </c>
      <c r="AH149" s="213">
        <f>IF('Indicator Date hidden'!AI150="x","x",$AH$2-'Indicator Date hidden'!AI150)</f>
        <v>0</v>
      </c>
      <c r="AI149" s="213">
        <f>IF('Indicator Date hidden'!AJ150="x","x",$AI$2-'Indicator Date hidden'!AJ150)</f>
        <v>0</v>
      </c>
      <c r="AJ149" s="213" t="str">
        <f>IF('Indicator Date hidden'!AK150="x","x",$AJ$2-'Indicator Date hidden'!AK150)</f>
        <v>x</v>
      </c>
      <c r="AK149" s="213">
        <f>IF('Indicator Date hidden'!AL150="x","x",$AK$2-'Indicator Date hidden'!AL150)</f>
        <v>1</v>
      </c>
      <c r="AL149" s="213">
        <f>IF('Indicator Date hidden'!AM150="x","x",$AL$2-'Indicator Date hidden'!AM150)</f>
        <v>0</v>
      </c>
      <c r="AM149" s="213">
        <f>IF('Indicator Date hidden'!AN150="x","x",$AM$2-'Indicator Date hidden'!AN150)</f>
        <v>0</v>
      </c>
      <c r="AN149" s="213">
        <f>IF('Indicator Date hidden'!AO150="x","x",$AN$2-'Indicator Date hidden'!AO150)</f>
        <v>0</v>
      </c>
      <c r="AO149" s="213">
        <f>IF('Indicator Date hidden'!AP150="x","x",$AO$2-'Indicator Date hidden'!AP150)</f>
        <v>1</v>
      </c>
      <c r="AP149" s="213">
        <f>IF('Indicator Date hidden'!AQ150="x","x",$AP$2-'Indicator Date hidden'!AQ150)</f>
        <v>0</v>
      </c>
      <c r="AQ149" s="213" t="str">
        <f>IF('Indicator Date hidden'!AR150="x","x",$AQ$2-'Indicator Date hidden'!AR150)</f>
        <v>x</v>
      </c>
      <c r="AR149" s="213">
        <f>IF('Indicator Date hidden'!AS150="x","x",$AR$2-'Indicator Date hidden'!AS150)</f>
        <v>0</v>
      </c>
      <c r="AS149" s="213">
        <f>IF('Indicator Date hidden'!AT150="x","x",$AS$2-'Indicator Date hidden'!AT150)</f>
        <v>0</v>
      </c>
      <c r="AT149" s="213">
        <f>IF('Indicator Date hidden'!AU150="x","x",$AT$2-'Indicator Date hidden'!AU150)</f>
        <v>0</v>
      </c>
      <c r="AU149" s="213">
        <f>IF('Indicator Date hidden'!AV150="x","x",$AU$2-'Indicator Date hidden'!AV150)</f>
        <v>1</v>
      </c>
      <c r="AV149" s="213">
        <f>IF('Indicator Date hidden'!AW150="x","x",$AV$2-'Indicator Date hidden'!AW150)</f>
        <v>0</v>
      </c>
      <c r="AW149" s="213">
        <f>IF('Indicator Date hidden'!AX150="x","x",$AW$2-'Indicator Date hidden'!AX150)</f>
        <v>0</v>
      </c>
      <c r="AX149" s="213">
        <f>IF('Indicator Date hidden'!AY150="x","x",$AX$2-'Indicator Date hidden'!AY150)</f>
        <v>0</v>
      </c>
      <c r="AY149" s="213">
        <f>IF('Indicator Date hidden'!AZ150="x","x",$AY$2-'Indicator Date hidden'!AZ150)</f>
        <v>0</v>
      </c>
      <c r="AZ149" s="213">
        <f>IF('Indicator Date hidden'!BA150="x","x",$AZ$2-'Indicator Date hidden'!BA150)</f>
        <v>0</v>
      </c>
      <c r="BA149">
        <f t="shared" si="20"/>
        <v>14</v>
      </c>
      <c r="BB149" s="21">
        <f t="shared" si="21"/>
        <v>0.31111111111111112</v>
      </c>
      <c r="BC149">
        <f t="shared" si="22"/>
        <v>5</v>
      </c>
      <c r="BD149" s="21">
        <f t="shared" si="23"/>
        <v>1.3633654800158193</v>
      </c>
      <c r="BE149" s="283">
        <f t="shared" si="24"/>
        <v>0</v>
      </c>
    </row>
    <row r="150" spans="1:57" x14ac:dyDescent="0.25">
      <c r="A150" t="s">
        <v>7481</v>
      </c>
      <c r="B150" s="213">
        <f>IF('Indicator Date hidden'!C151="x","x",$B$2-'Indicator Date hidden'!C151)</f>
        <v>0</v>
      </c>
      <c r="C150" s="213">
        <f>IF('Indicator Date hidden'!D151="x","x",$C$2-'Indicator Date hidden'!D151)</f>
        <v>0</v>
      </c>
      <c r="D150" s="213">
        <f>IF('Indicator Date hidden'!E151="x","x",$D$2-'Indicator Date hidden'!E151)</f>
        <v>0</v>
      </c>
      <c r="E150" s="213">
        <f>IF('Indicator Date hidden'!F151="x","x",$E$2-'Indicator Date hidden'!F151)</f>
        <v>0</v>
      </c>
      <c r="F150" s="213">
        <f>IF('Indicator Date hidden'!G151="x","x",$F$2-'Indicator Date hidden'!G151)</f>
        <v>0</v>
      </c>
      <c r="G150" s="213">
        <f>IF('Indicator Date hidden'!H151="x","x",$G$2-'Indicator Date hidden'!H151)</f>
        <v>0</v>
      </c>
      <c r="H150" s="213">
        <f>IF('Indicator Date hidden'!I151="x","x",$H$2-'Indicator Date hidden'!I151)</f>
        <v>0</v>
      </c>
      <c r="I150" s="213">
        <f>IF('Indicator Date hidden'!J151="x","x",$I$2-'Indicator Date hidden'!J151)</f>
        <v>0</v>
      </c>
      <c r="J150" s="213">
        <f>IF('Indicator Date hidden'!K151="x","x",$J$2-'Indicator Date hidden'!K151)</f>
        <v>0</v>
      </c>
      <c r="K150" s="213">
        <f>IF('Indicator Date hidden'!L151="x","x",$K$2-'Indicator Date hidden'!L151)</f>
        <v>0</v>
      </c>
      <c r="L150" s="213">
        <f>IF('Indicator Date hidden'!M151="x","x",$L$2-'Indicator Date hidden'!M151)</f>
        <v>0</v>
      </c>
      <c r="M150" s="213">
        <f>IF('Indicator Date hidden'!N151="x","x",$M$2-'Indicator Date hidden'!N151)</f>
        <v>0</v>
      </c>
      <c r="N150" s="213">
        <f>IF('Indicator Date hidden'!O151="x","x",$N$2-'Indicator Date hidden'!O151)</f>
        <v>0</v>
      </c>
      <c r="O150" s="213">
        <f>IF('Indicator Date hidden'!P151="x","x",$O$2-'Indicator Date hidden'!P151)</f>
        <v>0</v>
      </c>
      <c r="P150" s="213">
        <f>IF('Indicator Date hidden'!Q151="x","x",$P$2-'Indicator Date hidden'!Q151)</f>
        <v>0</v>
      </c>
      <c r="Q150" s="213">
        <f>IF('Indicator Date hidden'!R151="x","x",$Q$2-'Indicator Date hidden'!R151)</f>
        <v>0</v>
      </c>
      <c r="R150" s="213">
        <f>IF('Indicator Date hidden'!S151="x","x",$R$2-'Indicator Date hidden'!S151)</f>
        <v>0</v>
      </c>
      <c r="S150" s="213">
        <f>IF('Indicator Date hidden'!T151="x","x",$S$2-'Indicator Date hidden'!T151)</f>
        <v>0</v>
      </c>
      <c r="T150" s="213">
        <f>IF('Indicator Date hidden'!U151="x","x",$T$2-'Indicator Date hidden'!U151)</f>
        <v>0</v>
      </c>
      <c r="U150" s="213">
        <f>IF('Indicator Date hidden'!V151="x","x",$U$2-'Indicator Date hidden'!V151)</f>
        <v>0</v>
      </c>
      <c r="V150" s="213">
        <f>IF('Indicator Date hidden'!W151="x","x",$V$2-'Indicator Date hidden'!W151)</f>
        <v>0</v>
      </c>
      <c r="W150" s="213">
        <f>IF('Indicator Date hidden'!X151="x","x",$W$2-'Indicator Date hidden'!X151)</f>
        <v>0</v>
      </c>
      <c r="X150" s="213">
        <f>IF('Indicator Date hidden'!Y151="x","x",$X$2-'Indicator Date hidden'!Y151)</f>
        <v>4</v>
      </c>
      <c r="Y150" s="213">
        <f>IF('Indicator Date hidden'!Z151="x","x",$Y$2-'Indicator Date hidden'!Z151)</f>
        <v>0</v>
      </c>
      <c r="Z150" s="213">
        <f>IF('Indicator Date hidden'!AA151="x","x",$Z$2-'Indicator Date hidden'!AA151)</f>
        <v>0</v>
      </c>
      <c r="AA150" s="213">
        <f>IF('Indicator Date hidden'!AB151="x","x",$AA$2-'Indicator Date hidden'!AB151)</f>
        <v>0</v>
      </c>
      <c r="AB150" s="213">
        <f>IF('Indicator Date hidden'!AC151="x","x",$AB$2-'Indicator Date hidden'!AC151)</f>
        <v>0</v>
      </c>
      <c r="AC150" s="213">
        <f>IF('Indicator Date hidden'!AD151="x","x",$AC$2-'Indicator Date hidden'!AD151)</f>
        <v>0</v>
      </c>
      <c r="AD150" s="213">
        <f>IF('Indicator Date hidden'!AE151="x","x",$AD$2-'Indicator Date hidden'!AE151)</f>
        <v>0</v>
      </c>
      <c r="AE150" s="213">
        <f>IF('Indicator Date hidden'!AF151="x","x",$AE$2-'Indicator Date hidden'!AF151)</f>
        <v>0</v>
      </c>
      <c r="AF150" s="213">
        <f>IF('Indicator Date hidden'!AG151="x","x",$AF$2-'Indicator Date hidden'!AG151)</f>
        <v>2</v>
      </c>
      <c r="AG150" s="213">
        <f>IF('Indicator Date hidden'!AH151="x","x",$AG$2-'Indicator Date hidden'!AH151)</f>
        <v>0</v>
      </c>
      <c r="AH150" s="213">
        <f>IF('Indicator Date hidden'!AI151="x","x",$AH$2-'Indicator Date hidden'!AI151)</f>
        <v>0</v>
      </c>
      <c r="AI150" s="213">
        <f>IF('Indicator Date hidden'!AJ151="x","x",$AI$2-'Indicator Date hidden'!AJ151)</f>
        <v>0</v>
      </c>
      <c r="AJ150" s="213">
        <f>IF('Indicator Date hidden'!AK151="x","x",$AJ$2-'Indicator Date hidden'!AK151)</f>
        <v>1</v>
      </c>
      <c r="AK150" s="213">
        <f>IF('Indicator Date hidden'!AL151="x","x",$AK$2-'Indicator Date hidden'!AL151)</f>
        <v>1</v>
      </c>
      <c r="AL150" s="213">
        <f>IF('Indicator Date hidden'!AM151="x","x",$AL$2-'Indicator Date hidden'!AM151)</f>
        <v>0</v>
      </c>
      <c r="AM150" s="213">
        <f>IF('Indicator Date hidden'!AN151="x","x",$AM$2-'Indicator Date hidden'!AN151)</f>
        <v>0</v>
      </c>
      <c r="AN150" s="213">
        <f>IF('Indicator Date hidden'!AO151="x","x",$AN$2-'Indicator Date hidden'!AO151)</f>
        <v>0</v>
      </c>
      <c r="AO150" s="213">
        <f>IF('Indicator Date hidden'!AP151="x","x",$AO$2-'Indicator Date hidden'!AP151)</f>
        <v>0</v>
      </c>
      <c r="AP150" s="213">
        <f>IF('Indicator Date hidden'!AQ151="x","x",$AP$2-'Indicator Date hidden'!AQ151)</f>
        <v>0</v>
      </c>
      <c r="AQ150" s="213">
        <f>IF('Indicator Date hidden'!AR151="x","x",$AQ$2-'Indicator Date hidden'!AR151)</f>
        <v>0</v>
      </c>
      <c r="AR150" s="213">
        <f>IF('Indicator Date hidden'!AS151="x","x",$AR$2-'Indicator Date hidden'!AS151)</f>
        <v>0</v>
      </c>
      <c r="AS150" s="213">
        <f>IF('Indicator Date hidden'!AT151="x","x",$AS$2-'Indicator Date hidden'!AT151)</f>
        <v>0</v>
      </c>
      <c r="AT150" s="213">
        <f>IF('Indicator Date hidden'!AU151="x","x",$AT$2-'Indicator Date hidden'!AU151)</f>
        <v>0</v>
      </c>
      <c r="AU150" s="213">
        <f>IF('Indicator Date hidden'!AV151="x","x",$AU$2-'Indicator Date hidden'!AV151)</f>
        <v>1</v>
      </c>
      <c r="AV150" s="213">
        <f>IF('Indicator Date hidden'!AW151="x","x",$AV$2-'Indicator Date hidden'!AW151)</f>
        <v>0</v>
      </c>
      <c r="AW150" s="213">
        <f>IF('Indicator Date hidden'!AX151="x","x",$AW$2-'Indicator Date hidden'!AX151)</f>
        <v>0</v>
      </c>
      <c r="AX150" s="213">
        <f>IF('Indicator Date hidden'!AY151="x","x",$AX$2-'Indicator Date hidden'!AY151)</f>
        <v>0</v>
      </c>
      <c r="AY150" s="213">
        <f>IF('Indicator Date hidden'!AZ151="x","x",$AY$2-'Indicator Date hidden'!AZ151)</f>
        <v>0</v>
      </c>
      <c r="AZ150" s="213">
        <f>IF('Indicator Date hidden'!BA151="x","x",$AZ$2-'Indicator Date hidden'!BA151)</f>
        <v>0</v>
      </c>
      <c r="BA150">
        <f t="shared" si="20"/>
        <v>9</v>
      </c>
      <c r="BB150" s="21">
        <f t="shared" si="21"/>
        <v>0.17647058823529413</v>
      </c>
      <c r="BC150">
        <f t="shared" si="22"/>
        <v>5</v>
      </c>
      <c r="BD150" s="21">
        <f t="shared" si="23"/>
        <v>0.64794947615130605</v>
      </c>
      <c r="BE150" s="283">
        <f t="shared" si="24"/>
        <v>0</v>
      </c>
    </row>
    <row r="151" spans="1:57" x14ac:dyDescent="0.25">
      <c r="A151" t="s">
        <v>7491</v>
      </c>
      <c r="B151" s="213">
        <f>IF('Indicator Date hidden'!C152="x","x",$B$2-'Indicator Date hidden'!C152)</f>
        <v>0</v>
      </c>
      <c r="C151" s="213">
        <f>IF('Indicator Date hidden'!D152="x","x",$C$2-'Indicator Date hidden'!D152)</f>
        <v>0</v>
      </c>
      <c r="D151" s="213">
        <f>IF('Indicator Date hidden'!E152="x","x",$D$2-'Indicator Date hidden'!E152)</f>
        <v>0</v>
      </c>
      <c r="E151" s="213">
        <f>IF('Indicator Date hidden'!F152="x","x",$E$2-'Indicator Date hidden'!F152)</f>
        <v>0</v>
      </c>
      <c r="F151" s="213">
        <f>IF('Indicator Date hidden'!G152="x","x",$F$2-'Indicator Date hidden'!G152)</f>
        <v>0</v>
      </c>
      <c r="G151" s="213">
        <f>IF('Indicator Date hidden'!H152="x","x",$G$2-'Indicator Date hidden'!H152)</f>
        <v>0</v>
      </c>
      <c r="H151" s="213">
        <f>IF('Indicator Date hidden'!I152="x","x",$H$2-'Indicator Date hidden'!I152)</f>
        <v>0</v>
      </c>
      <c r="I151" s="213">
        <f>IF('Indicator Date hidden'!J152="x","x",$I$2-'Indicator Date hidden'!J152)</f>
        <v>0</v>
      </c>
      <c r="J151" s="213">
        <f>IF('Indicator Date hidden'!K152="x","x",$J$2-'Indicator Date hidden'!K152)</f>
        <v>0</v>
      </c>
      <c r="K151" s="213">
        <f>IF('Indicator Date hidden'!L152="x","x",$K$2-'Indicator Date hidden'!L152)</f>
        <v>0</v>
      </c>
      <c r="L151" s="213">
        <f>IF('Indicator Date hidden'!M152="x","x",$L$2-'Indicator Date hidden'!M152)</f>
        <v>0</v>
      </c>
      <c r="M151" s="213">
        <f>IF('Indicator Date hidden'!N152="x","x",$M$2-'Indicator Date hidden'!N152)</f>
        <v>0</v>
      </c>
      <c r="N151" s="213">
        <f>IF('Indicator Date hidden'!O152="x","x",$N$2-'Indicator Date hidden'!O152)</f>
        <v>0</v>
      </c>
      <c r="O151" s="213">
        <f>IF('Indicator Date hidden'!P152="x","x",$O$2-'Indicator Date hidden'!P152)</f>
        <v>0</v>
      </c>
      <c r="P151" s="213">
        <f>IF('Indicator Date hidden'!Q152="x","x",$P$2-'Indicator Date hidden'!Q152)</f>
        <v>0</v>
      </c>
      <c r="Q151" s="213">
        <f>IF('Indicator Date hidden'!R152="x","x",$Q$2-'Indicator Date hidden'!R152)</f>
        <v>0</v>
      </c>
      <c r="R151" s="213">
        <f>IF('Indicator Date hidden'!S152="x","x",$R$2-'Indicator Date hidden'!S152)</f>
        <v>0</v>
      </c>
      <c r="S151" s="213">
        <f>IF('Indicator Date hidden'!T152="x","x",$S$2-'Indicator Date hidden'!T152)</f>
        <v>0</v>
      </c>
      <c r="T151" s="213">
        <f>IF('Indicator Date hidden'!U152="x","x",$T$2-'Indicator Date hidden'!U152)</f>
        <v>0</v>
      </c>
      <c r="U151" s="213">
        <f>IF('Indicator Date hidden'!V152="x","x",$U$2-'Indicator Date hidden'!V152)</f>
        <v>0</v>
      </c>
      <c r="V151" s="213">
        <f>IF('Indicator Date hidden'!W152="x","x",$V$2-'Indicator Date hidden'!W152)</f>
        <v>0</v>
      </c>
      <c r="W151" s="213">
        <f>IF('Indicator Date hidden'!X152="x","x",$W$2-'Indicator Date hidden'!X152)</f>
        <v>0</v>
      </c>
      <c r="X151" s="213">
        <f>IF('Indicator Date hidden'!Y152="x","x",$X$2-'Indicator Date hidden'!Y152)</f>
        <v>4</v>
      </c>
      <c r="Y151" s="213">
        <f>IF('Indicator Date hidden'!Z152="x","x",$Y$2-'Indicator Date hidden'!Z152)</f>
        <v>0</v>
      </c>
      <c r="Z151" s="213">
        <f>IF('Indicator Date hidden'!AA152="x","x",$Z$2-'Indicator Date hidden'!AA152)</f>
        <v>0</v>
      </c>
      <c r="AA151" s="213">
        <f>IF('Indicator Date hidden'!AB152="x","x",$AA$2-'Indicator Date hidden'!AB152)</f>
        <v>1</v>
      </c>
      <c r="AB151" s="213">
        <f>IF('Indicator Date hidden'!AC152="x","x",$AB$2-'Indicator Date hidden'!AC152)</f>
        <v>0</v>
      </c>
      <c r="AC151" s="213">
        <f>IF('Indicator Date hidden'!AD152="x","x",$AC$2-'Indicator Date hidden'!AD152)</f>
        <v>0</v>
      </c>
      <c r="AD151" s="213" t="str">
        <f>IF('Indicator Date hidden'!AE152="x","x",$AD$2-'Indicator Date hidden'!AE152)</f>
        <v>x</v>
      </c>
      <c r="AE151" s="213">
        <f>IF('Indicator Date hidden'!AF152="x","x",$AE$2-'Indicator Date hidden'!AF152)</f>
        <v>0</v>
      </c>
      <c r="AF151" s="213">
        <f>IF('Indicator Date hidden'!AG152="x","x",$AF$2-'Indicator Date hidden'!AG152)</f>
        <v>3</v>
      </c>
      <c r="AG151" s="213">
        <f>IF('Indicator Date hidden'!AH152="x","x",$AG$2-'Indicator Date hidden'!AH152)</f>
        <v>0</v>
      </c>
      <c r="AH151" s="213">
        <f>IF('Indicator Date hidden'!AI152="x","x",$AH$2-'Indicator Date hidden'!AI152)</f>
        <v>0</v>
      </c>
      <c r="AI151" s="213">
        <f>IF('Indicator Date hidden'!AJ152="x","x",$AI$2-'Indicator Date hidden'!AJ152)</f>
        <v>0</v>
      </c>
      <c r="AJ151" s="213" t="str">
        <f>IF('Indicator Date hidden'!AK152="x","x",$AJ$2-'Indicator Date hidden'!AK152)</f>
        <v>x</v>
      </c>
      <c r="AK151" s="213">
        <f>IF('Indicator Date hidden'!AL152="x","x",$AK$2-'Indicator Date hidden'!AL152)</f>
        <v>1</v>
      </c>
      <c r="AL151" s="213">
        <f>IF('Indicator Date hidden'!AM152="x","x",$AL$2-'Indicator Date hidden'!AM152)</f>
        <v>0</v>
      </c>
      <c r="AM151" s="213">
        <f>IF('Indicator Date hidden'!AN152="x","x",$AM$2-'Indicator Date hidden'!AN152)</f>
        <v>0</v>
      </c>
      <c r="AN151" s="213">
        <f>IF('Indicator Date hidden'!AO152="x","x",$AN$2-'Indicator Date hidden'!AO152)</f>
        <v>0</v>
      </c>
      <c r="AO151" s="213" t="str">
        <f>IF('Indicator Date hidden'!AP152="x","x",$AO$2-'Indicator Date hidden'!AP152)</f>
        <v>x</v>
      </c>
      <c r="AP151" s="213">
        <f>IF('Indicator Date hidden'!AQ152="x","x",$AP$2-'Indicator Date hidden'!AQ152)</f>
        <v>2</v>
      </c>
      <c r="AQ151" s="213">
        <f>IF('Indicator Date hidden'!AR152="x","x",$AQ$2-'Indicator Date hidden'!AR152)</f>
        <v>0</v>
      </c>
      <c r="AR151" s="213">
        <f>IF('Indicator Date hidden'!AS152="x","x",$AR$2-'Indicator Date hidden'!AS152)</f>
        <v>0</v>
      </c>
      <c r="AS151" s="213">
        <f>IF('Indicator Date hidden'!AT152="x","x",$AS$2-'Indicator Date hidden'!AT152)</f>
        <v>0</v>
      </c>
      <c r="AT151" s="213">
        <f>IF('Indicator Date hidden'!AU152="x","x",$AT$2-'Indicator Date hidden'!AU152)</f>
        <v>0</v>
      </c>
      <c r="AU151" s="213">
        <f>IF('Indicator Date hidden'!AV152="x","x",$AU$2-'Indicator Date hidden'!AV152)</f>
        <v>3</v>
      </c>
      <c r="AV151" s="213">
        <f>IF('Indicator Date hidden'!AW152="x","x",$AV$2-'Indicator Date hidden'!AW152)</f>
        <v>0</v>
      </c>
      <c r="AW151" s="213">
        <f>IF('Indicator Date hidden'!AX152="x","x",$AW$2-'Indicator Date hidden'!AX152)</f>
        <v>0</v>
      </c>
      <c r="AX151" s="213">
        <f>IF('Indicator Date hidden'!AY152="x","x",$AX$2-'Indicator Date hidden'!AY152)</f>
        <v>0</v>
      </c>
      <c r="AY151" s="213">
        <f>IF('Indicator Date hidden'!AZ152="x","x",$AY$2-'Indicator Date hidden'!AZ152)</f>
        <v>0</v>
      </c>
      <c r="AZ151" s="213">
        <f>IF('Indicator Date hidden'!BA152="x","x",$AZ$2-'Indicator Date hidden'!BA152)</f>
        <v>0</v>
      </c>
      <c r="BA151">
        <f t="shared" si="20"/>
        <v>14</v>
      </c>
      <c r="BB151" s="21">
        <f t="shared" si="21"/>
        <v>0.29166666666666669</v>
      </c>
      <c r="BC151">
        <f t="shared" si="22"/>
        <v>6</v>
      </c>
      <c r="BD151" s="21">
        <f t="shared" si="23"/>
        <v>0.86502247883444561</v>
      </c>
      <c r="BE151" s="283">
        <f t="shared" si="24"/>
        <v>0</v>
      </c>
    </row>
    <row r="152" spans="1:57" x14ac:dyDescent="0.25">
      <c r="A152" t="s">
        <v>7505</v>
      </c>
      <c r="B152" s="213">
        <f>IF('Indicator Date hidden'!C153="x","x",$B$2-'Indicator Date hidden'!C153)</f>
        <v>0</v>
      </c>
      <c r="C152" s="213">
        <f>IF('Indicator Date hidden'!D153="x","x",$C$2-'Indicator Date hidden'!D153)</f>
        <v>0</v>
      </c>
      <c r="D152" s="213">
        <f>IF('Indicator Date hidden'!E153="x","x",$D$2-'Indicator Date hidden'!E153)</f>
        <v>0</v>
      </c>
      <c r="E152" s="213">
        <f>IF('Indicator Date hidden'!F153="x","x",$E$2-'Indicator Date hidden'!F153)</f>
        <v>0</v>
      </c>
      <c r="F152" s="213">
        <f>IF('Indicator Date hidden'!G153="x","x",$F$2-'Indicator Date hidden'!G153)</f>
        <v>0</v>
      </c>
      <c r="G152" s="213">
        <f>IF('Indicator Date hidden'!H153="x","x",$G$2-'Indicator Date hidden'!H153)</f>
        <v>0</v>
      </c>
      <c r="H152" s="213">
        <f>IF('Indicator Date hidden'!I153="x","x",$H$2-'Indicator Date hidden'!I153)</f>
        <v>0</v>
      </c>
      <c r="I152" s="213">
        <f>IF('Indicator Date hidden'!J153="x","x",$I$2-'Indicator Date hidden'!J153)</f>
        <v>0</v>
      </c>
      <c r="J152" s="213">
        <f>IF('Indicator Date hidden'!K153="x","x",$J$2-'Indicator Date hidden'!K153)</f>
        <v>0</v>
      </c>
      <c r="K152" s="213">
        <f>IF('Indicator Date hidden'!L153="x","x",$K$2-'Indicator Date hidden'!L153)</f>
        <v>0</v>
      </c>
      <c r="L152" s="213">
        <f>IF('Indicator Date hidden'!M153="x","x",$L$2-'Indicator Date hidden'!M153)</f>
        <v>0</v>
      </c>
      <c r="M152" s="213">
        <f>IF('Indicator Date hidden'!N153="x","x",$M$2-'Indicator Date hidden'!N153)</f>
        <v>0</v>
      </c>
      <c r="N152" s="213">
        <f>IF('Indicator Date hidden'!O153="x","x",$N$2-'Indicator Date hidden'!O153)</f>
        <v>0</v>
      </c>
      <c r="O152" s="213">
        <f>IF('Indicator Date hidden'!P153="x","x",$O$2-'Indicator Date hidden'!P153)</f>
        <v>0</v>
      </c>
      <c r="P152" s="213">
        <f>IF('Indicator Date hidden'!Q153="x","x",$P$2-'Indicator Date hidden'!Q153)</f>
        <v>0</v>
      </c>
      <c r="Q152" s="213" t="str">
        <f>IF('Indicator Date hidden'!R153="x","x",$Q$2-'Indicator Date hidden'!R153)</f>
        <v>x</v>
      </c>
      <c r="R152" s="213">
        <f>IF('Indicator Date hidden'!S153="x","x",$R$2-'Indicator Date hidden'!S153)</f>
        <v>0</v>
      </c>
      <c r="S152" s="213">
        <f>IF('Indicator Date hidden'!T153="x","x",$S$2-'Indicator Date hidden'!T153)</f>
        <v>0</v>
      </c>
      <c r="T152" s="213">
        <f>IF('Indicator Date hidden'!U153="x","x",$T$2-'Indicator Date hidden'!U153)</f>
        <v>0</v>
      </c>
      <c r="U152" s="213">
        <f>IF('Indicator Date hidden'!V153="x","x",$U$2-'Indicator Date hidden'!V153)</f>
        <v>0</v>
      </c>
      <c r="V152" s="213">
        <f>IF('Indicator Date hidden'!W153="x","x",$V$2-'Indicator Date hidden'!W153)</f>
        <v>0</v>
      </c>
      <c r="W152" s="213">
        <f>IF('Indicator Date hidden'!X153="x","x",$W$2-'Indicator Date hidden'!X153)</f>
        <v>2</v>
      </c>
      <c r="X152" s="213">
        <f>IF('Indicator Date hidden'!Y153="x","x",$X$2-'Indicator Date hidden'!Y153)</f>
        <v>2</v>
      </c>
      <c r="Y152" s="213">
        <f>IF('Indicator Date hidden'!Z153="x","x",$Y$2-'Indicator Date hidden'!Z153)</f>
        <v>0</v>
      </c>
      <c r="Z152" s="213">
        <f>IF('Indicator Date hidden'!AA153="x","x",$Z$2-'Indicator Date hidden'!AA153)</f>
        <v>0</v>
      </c>
      <c r="AA152" s="213" t="str">
        <f>IF('Indicator Date hidden'!AB153="x","x",$AA$2-'Indicator Date hidden'!AB153)</f>
        <v>x</v>
      </c>
      <c r="AB152" s="213">
        <f>IF('Indicator Date hidden'!AC153="x","x",$AB$2-'Indicator Date hidden'!AC153)</f>
        <v>0</v>
      </c>
      <c r="AC152" s="213">
        <f>IF('Indicator Date hidden'!AD153="x","x",$AC$2-'Indicator Date hidden'!AD153)</f>
        <v>0</v>
      </c>
      <c r="AD152" s="213" t="str">
        <f>IF('Indicator Date hidden'!AE153="x","x",$AD$2-'Indicator Date hidden'!AE153)</f>
        <v>x</v>
      </c>
      <c r="AE152" s="213" t="str">
        <f>IF('Indicator Date hidden'!AF153="x","x",$AE$2-'Indicator Date hidden'!AF153)</f>
        <v>x</v>
      </c>
      <c r="AF152" s="213">
        <f>IF('Indicator Date hidden'!AG153="x","x",$AF$2-'Indicator Date hidden'!AG153)</f>
        <v>7</v>
      </c>
      <c r="AG152" s="213">
        <f>IF('Indicator Date hidden'!AH153="x","x",$AG$2-'Indicator Date hidden'!AH153)</f>
        <v>0</v>
      </c>
      <c r="AH152" s="213">
        <f>IF('Indicator Date hidden'!AI153="x","x",$AH$2-'Indicator Date hidden'!AI153)</f>
        <v>0</v>
      </c>
      <c r="AI152" s="213">
        <f>IF('Indicator Date hidden'!AJ153="x","x",$AI$2-'Indicator Date hidden'!AJ153)</f>
        <v>0</v>
      </c>
      <c r="AJ152" s="213" t="str">
        <f>IF('Indicator Date hidden'!AK153="x","x",$AJ$2-'Indicator Date hidden'!AK153)</f>
        <v>x</v>
      </c>
      <c r="AK152" s="213" t="str">
        <f>IF('Indicator Date hidden'!AL153="x","x",$AK$2-'Indicator Date hidden'!AL153)</f>
        <v>x</v>
      </c>
      <c r="AL152" s="213">
        <f>IF('Indicator Date hidden'!AM153="x","x",$AL$2-'Indicator Date hidden'!AM153)</f>
        <v>0</v>
      </c>
      <c r="AM152" s="213">
        <f>IF('Indicator Date hidden'!AN153="x","x",$AM$2-'Indicator Date hidden'!AN153)</f>
        <v>0</v>
      </c>
      <c r="AN152" s="213">
        <f>IF('Indicator Date hidden'!AO153="x","x",$AN$2-'Indicator Date hidden'!AO153)</f>
        <v>0</v>
      </c>
      <c r="AO152" s="213">
        <f>IF('Indicator Date hidden'!AP153="x","x",$AO$2-'Indicator Date hidden'!AP153)</f>
        <v>1</v>
      </c>
      <c r="AP152" s="213">
        <f>IF('Indicator Date hidden'!AQ153="x","x",$AP$2-'Indicator Date hidden'!AQ153)</f>
        <v>1</v>
      </c>
      <c r="AQ152" s="213">
        <f>IF('Indicator Date hidden'!AR153="x","x",$AQ$2-'Indicator Date hidden'!AR153)</f>
        <v>0</v>
      </c>
      <c r="AR152" s="213">
        <f>IF('Indicator Date hidden'!AS153="x","x",$AR$2-'Indicator Date hidden'!AS153)</f>
        <v>0</v>
      </c>
      <c r="AS152" s="213">
        <f>IF('Indicator Date hidden'!AT153="x","x",$AS$2-'Indicator Date hidden'!AT153)</f>
        <v>0</v>
      </c>
      <c r="AT152" s="213">
        <f>IF('Indicator Date hidden'!AU153="x","x",$AT$2-'Indicator Date hidden'!AU153)</f>
        <v>0</v>
      </c>
      <c r="AU152" s="213">
        <f>IF('Indicator Date hidden'!AV153="x","x",$AU$2-'Indicator Date hidden'!AV153)</f>
        <v>4</v>
      </c>
      <c r="AV152" s="213">
        <f>IF('Indicator Date hidden'!AW153="x","x",$AV$2-'Indicator Date hidden'!AW153)</f>
        <v>0</v>
      </c>
      <c r="AW152" s="213">
        <f>IF('Indicator Date hidden'!AX153="x","x",$AW$2-'Indicator Date hidden'!AX153)</f>
        <v>0</v>
      </c>
      <c r="AX152" s="213">
        <f>IF('Indicator Date hidden'!AY153="x","x",$AX$2-'Indicator Date hidden'!AY153)</f>
        <v>0</v>
      </c>
      <c r="AY152" s="213">
        <f>IF('Indicator Date hidden'!AZ153="x","x",$AY$2-'Indicator Date hidden'!AZ153)</f>
        <v>0</v>
      </c>
      <c r="AZ152" s="213">
        <f>IF('Indicator Date hidden'!BA153="x","x",$AZ$2-'Indicator Date hidden'!BA153)</f>
        <v>0</v>
      </c>
      <c r="BA152">
        <f t="shared" si="20"/>
        <v>17</v>
      </c>
      <c r="BB152" s="21">
        <f t="shared" si="21"/>
        <v>0.37777777777777777</v>
      </c>
      <c r="BC152">
        <f t="shared" si="22"/>
        <v>6</v>
      </c>
      <c r="BD152" s="21">
        <f t="shared" si="23"/>
        <v>1.2344839477627689</v>
      </c>
      <c r="BE152" s="283">
        <f t="shared" si="24"/>
        <v>0</v>
      </c>
    </row>
    <row r="153" spans="1:57" x14ac:dyDescent="0.25">
      <c r="A153" t="s">
        <v>7487</v>
      </c>
      <c r="B153" s="213">
        <f>IF('Indicator Date hidden'!C154="x","x",$B$2-'Indicator Date hidden'!C154)</f>
        <v>0</v>
      </c>
      <c r="C153" s="213">
        <f>IF('Indicator Date hidden'!D154="x","x",$C$2-'Indicator Date hidden'!D154)</f>
        <v>0</v>
      </c>
      <c r="D153" s="213">
        <f>IF('Indicator Date hidden'!E154="x","x",$D$2-'Indicator Date hidden'!E154)</f>
        <v>0</v>
      </c>
      <c r="E153" s="213">
        <f>IF('Indicator Date hidden'!F154="x","x",$E$2-'Indicator Date hidden'!F154)</f>
        <v>0</v>
      </c>
      <c r="F153" s="213">
        <f>IF('Indicator Date hidden'!G154="x","x",$F$2-'Indicator Date hidden'!G154)</f>
        <v>0</v>
      </c>
      <c r="G153" s="213">
        <f>IF('Indicator Date hidden'!H154="x","x",$G$2-'Indicator Date hidden'!H154)</f>
        <v>0</v>
      </c>
      <c r="H153" s="213">
        <f>IF('Indicator Date hidden'!I154="x","x",$H$2-'Indicator Date hidden'!I154)</f>
        <v>0</v>
      </c>
      <c r="I153" s="213">
        <f>IF('Indicator Date hidden'!J154="x","x",$I$2-'Indicator Date hidden'!J154)</f>
        <v>0</v>
      </c>
      <c r="J153" s="213">
        <f>IF('Indicator Date hidden'!K154="x","x",$J$2-'Indicator Date hidden'!K154)</f>
        <v>0</v>
      </c>
      <c r="K153" s="213">
        <f>IF('Indicator Date hidden'!L154="x","x",$K$2-'Indicator Date hidden'!L154)</f>
        <v>0</v>
      </c>
      <c r="L153" s="213">
        <f>IF('Indicator Date hidden'!M154="x","x",$L$2-'Indicator Date hidden'!M154)</f>
        <v>0</v>
      </c>
      <c r="M153" s="213">
        <f>IF('Indicator Date hidden'!N154="x","x",$M$2-'Indicator Date hidden'!N154)</f>
        <v>0</v>
      </c>
      <c r="N153" s="213">
        <f>IF('Indicator Date hidden'!O154="x","x",$N$2-'Indicator Date hidden'!O154)</f>
        <v>0</v>
      </c>
      <c r="O153" s="213">
        <f>IF('Indicator Date hidden'!P154="x","x",$O$2-'Indicator Date hidden'!P154)</f>
        <v>0</v>
      </c>
      <c r="P153" s="213">
        <f>IF('Indicator Date hidden'!Q154="x","x",$P$2-'Indicator Date hidden'!Q154)</f>
        <v>0</v>
      </c>
      <c r="Q153" s="213">
        <f>IF('Indicator Date hidden'!R154="x","x",$Q$2-'Indicator Date hidden'!R154)</f>
        <v>1</v>
      </c>
      <c r="R153" s="213">
        <f>IF('Indicator Date hidden'!S154="x","x",$R$2-'Indicator Date hidden'!S154)</f>
        <v>0</v>
      </c>
      <c r="S153" s="213">
        <f>IF('Indicator Date hidden'!T154="x","x",$S$2-'Indicator Date hidden'!T154)</f>
        <v>0</v>
      </c>
      <c r="T153" s="213">
        <f>IF('Indicator Date hidden'!U154="x","x",$T$2-'Indicator Date hidden'!U154)</f>
        <v>0</v>
      </c>
      <c r="U153" s="213">
        <f>IF('Indicator Date hidden'!V154="x","x",$U$2-'Indicator Date hidden'!V154)</f>
        <v>0</v>
      </c>
      <c r="V153" s="213">
        <f>IF('Indicator Date hidden'!W154="x","x",$V$2-'Indicator Date hidden'!W154)</f>
        <v>0</v>
      </c>
      <c r="W153" s="213">
        <f>IF('Indicator Date hidden'!X154="x","x",$W$2-'Indicator Date hidden'!X154)</f>
        <v>1</v>
      </c>
      <c r="X153" s="213">
        <f>IF('Indicator Date hidden'!Y154="x","x",$X$2-'Indicator Date hidden'!Y154)</f>
        <v>4</v>
      </c>
      <c r="Y153" s="213">
        <f>IF('Indicator Date hidden'!Z154="x","x",$Y$2-'Indicator Date hidden'!Z154)</f>
        <v>0</v>
      </c>
      <c r="Z153" s="213">
        <f>IF('Indicator Date hidden'!AA154="x","x",$Z$2-'Indicator Date hidden'!AA154)</f>
        <v>0</v>
      </c>
      <c r="AA153" s="213">
        <f>IF('Indicator Date hidden'!AB154="x","x",$AA$2-'Indicator Date hidden'!AB154)</f>
        <v>0</v>
      </c>
      <c r="AB153" s="213">
        <f>IF('Indicator Date hidden'!AC154="x","x",$AB$2-'Indicator Date hidden'!AC154)</f>
        <v>0</v>
      </c>
      <c r="AC153" s="213">
        <f>IF('Indicator Date hidden'!AD154="x","x",$AC$2-'Indicator Date hidden'!AD154)</f>
        <v>0</v>
      </c>
      <c r="AD153" s="213">
        <f>IF('Indicator Date hidden'!AE154="x","x",$AD$2-'Indicator Date hidden'!AE154)</f>
        <v>0</v>
      </c>
      <c r="AE153" s="213">
        <f>IF('Indicator Date hidden'!AF154="x","x",$AE$2-'Indicator Date hidden'!AF154)</f>
        <v>0</v>
      </c>
      <c r="AF153" s="213">
        <f>IF('Indicator Date hidden'!AG154="x","x",$AF$2-'Indicator Date hidden'!AG154)</f>
        <v>2</v>
      </c>
      <c r="AG153" s="213">
        <f>IF('Indicator Date hidden'!AH154="x","x",$AG$2-'Indicator Date hidden'!AH154)</f>
        <v>0</v>
      </c>
      <c r="AH153" s="213">
        <f>IF('Indicator Date hidden'!AI154="x","x",$AH$2-'Indicator Date hidden'!AI154)</f>
        <v>0</v>
      </c>
      <c r="AI153" s="213">
        <f>IF('Indicator Date hidden'!AJ154="x","x",$AI$2-'Indicator Date hidden'!AJ154)</f>
        <v>0</v>
      </c>
      <c r="AJ153" s="213" t="str">
        <f>IF('Indicator Date hidden'!AK154="x","x",$AJ$2-'Indicator Date hidden'!AK154)</f>
        <v>x</v>
      </c>
      <c r="AK153" s="213">
        <f>IF('Indicator Date hidden'!AL154="x","x",$AK$2-'Indicator Date hidden'!AL154)</f>
        <v>1</v>
      </c>
      <c r="AL153" s="213">
        <f>IF('Indicator Date hidden'!AM154="x","x",$AL$2-'Indicator Date hidden'!AM154)</f>
        <v>0</v>
      </c>
      <c r="AM153" s="213">
        <f>IF('Indicator Date hidden'!AN154="x","x",$AM$2-'Indicator Date hidden'!AN154)</f>
        <v>0</v>
      </c>
      <c r="AN153" s="213">
        <f>IF('Indicator Date hidden'!AO154="x","x",$AN$2-'Indicator Date hidden'!AO154)</f>
        <v>0</v>
      </c>
      <c r="AO153" s="213">
        <f>IF('Indicator Date hidden'!AP154="x","x",$AO$2-'Indicator Date hidden'!AP154)</f>
        <v>0</v>
      </c>
      <c r="AP153" s="213">
        <f>IF('Indicator Date hidden'!AQ154="x","x",$AP$2-'Indicator Date hidden'!AQ154)</f>
        <v>0</v>
      </c>
      <c r="AQ153" s="213">
        <f>IF('Indicator Date hidden'!AR154="x","x",$AQ$2-'Indicator Date hidden'!AR154)</f>
        <v>6</v>
      </c>
      <c r="AR153" s="213">
        <f>IF('Indicator Date hidden'!AS154="x","x",$AR$2-'Indicator Date hidden'!AS154)</f>
        <v>0</v>
      </c>
      <c r="AS153" s="213">
        <f>IF('Indicator Date hidden'!AT154="x","x",$AS$2-'Indicator Date hidden'!AT154)</f>
        <v>0</v>
      </c>
      <c r="AT153" s="213">
        <f>IF('Indicator Date hidden'!AU154="x","x",$AT$2-'Indicator Date hidden'!AU154)</f>
        <v>0</v>
      </c>
      <c r="AU153" s="213">
        <f>IF('Indicator Date hidden'!AV154="x","x",$AU$2-'Indicator Date hidden'!AV154)</f>
        <v>1</v>
      </c>
      <c r="AV153" s="213">
        <f>IF('Indicator Date hidden'!AW154="x","x",$AV$2-'Indicator Date hidden'!AW154)</f>
        <v>0</v>
      </c>
      <c r="AW153" s="213">
        <f>IF('Indicator Date hidden'!AX154="x","x",$AW$2-'Indicator Date hidden'!AX154)</f>
        <v>0</v>
      </c>
      <c r="AX153" s="213">
        <f>IF('Indicator Date hidden'!AY154="x","x",$AX$2-'Indicator Date hidden'!AY154)</f>
        <v>0</v>
      </c>
      <c r="AY153" s="213">
        <f>IF('Indicator Date hidden'!AZ154="x","x",$AY$2-'Indicator Date hidden'!AZ154)</f>
        <v>0</v>
      </c>
      <c r="AZ153" s="213">
        <f>IF('Indicator Date hidden'!BA154="x","x",$AZ$2-'Indicator Date hidden'!BA154)</f>
        <v>0</v>
      </c>
      <c r="BA153">
        <f t="shared" si="20"/>
        <v>16</v>
      </c>
      <c r="BB153" s="21">
        <f t="shared" si="21"/>
        <v>0.32</v>
      </c>
      <c r="BC153">
        <f t="shared" si="22"/>
        <v>7</v>
      </c>
      <c r="BD153" s="21">
        <f t="shared" si="23"/>
        <v>1.0476640682967036</v>
      </c>
      <c r="BE153" s="283">
        <f t="shared" si="24"/>
        <v>0</v>
      </c>
    </row>
    <row r="154" spans="1:57" x14ac:dyDescent="0.25">
      <c r="A154" t="s">
        <v>7483</v>
      </c>
      <c r="B154" s="213">
        <f>IF('Indicator Date hidden'!C155="x","x",$B$2-'Indicator Date hidden'!C155)</f>
        <v>0</v>
      </c>
      <c r="C154" s="213">
        <f>IF('Indicator Date hidden'!D155="x","x",$C$2-'Indicator Date hidden'!D155)</f>
        <v>0</v>
      </c>
      <c r="D154" s="213">
        <f>IF('Indicator Date hidden'!E155="x","x",$D$2-'Indicator Date hidden'!E155)</f>
        <v>0</v>
      </c>
      <c r="E154" s="213">
        <f>IF('Indicator Date hidden'!F155="x","x",$E$2-'Indicator Date hidden'!F155)</f>
        <v>0</v>
      </c>
      <c r="F154" s="213">
        <f>IF('Indicator Date hidden'!G155="x","x",$F$2-'Indicator Date hidden'!G155)</f>
        <v>0</v>
      </c>
      <c r="G154" s="213">
        <f>IF('Indicator Date hidden'!H155="x","x",$G$2-'Indicator Date hidden'!H155)</f>
        <v>0</v>
      </c>
      <c r="H154" s="213">
        <f>IF('Indicator Date hidden'!I155="x","x",$H$2-'Indicator Date hidden'!I155)</f>
        <v>0</v>
      </c>
      <c r="I154" s="213">
        <f>IF('Indicator Date hidden'!J155="x","x",$I$2-'Indicator Date hidden'!J155)</f>
        <v>0</v>
      </c>
      <c r="J154" s="213">
        <f>IF('Indicator Date hidden'!K155="x","x",$J$2-'Indicator Date hidden'!K155)</f>
        <v>0</v>
      </c>
      <c r="K154" s="213">
        <f>IF('Indicator Date hidden'!L155="x","x",$K$2-'Indicator Date hidden'!L155)</f>
        <v>0</v>
      </c>
      <c r="L154" s="213">
        <f>IF('Indicator Date hidden'!M155="x","x",$L$2-'Indicator Date hidden'!M155)</f>
        <v>0</v>
      </c>
      <c r="M154" s="213">
        <f>IF('Indicator Date hidden'!N155="x","x",$M$2-'Indicator Date hidden'!N155)</f>
        <v>0</v>
      </c>
      <c r="N154" s="213">
        <f>IF('Indicator Date hidden'!O155="x","x",$N$2-'Indicator Date hidden'!O155)</f>
        <v>0</v>
      </c>
      <c r="O154" s="213">
        <f>IF('Indicator Date hidden'!P155="x","x",$O$2-'Indicator Date hidden'!P155)</f>
        <v>0</v>
      </c>
      <c r="P154" s="213">
        <f>IF('Indicator Date hidden'!Q155="x","x",$P$2-'Indicator Date hidden'!Q155)</f>
        <v>0</v>
      </c>
      <c r="Q154" s="213" t="str">
        <f>IF('Indicator Date hidden'!R155="x","x",$Q$2-'Indicator Date hidden'!R155)</f>
        <v>x</v>
      </c>
      <c r="R154" s="213">
        <f>IF('Indicator Date hidden'!S155="x","x",$R$2-'Indicator Date hidden'!S155)</f>
        <v>0</v>
      </c>
      <c r="S154" s="213">
        <f>IF('Indicator Date hidden'!T155="x","x",$S$2-'Indicator Date hidden'!T155)</f>
        <v>0</v>
      </c>
      <c r="T154" s="213">
        <f>IF('Indicator Date hidden'!U155="x","x",$T$2-'Indicator Date hidden'!U155)</f>
        <v>0</v>
      </c>
      <c r="U154" s="213" t="str">
        <f>IF('Indicator Date hidden'!V155="x","x",$U$2-'Indicator Date hidden'!V155)</f>
        <v>x</v>
      </c>
      <c r="V154" s="213">
        <f>IF('Indicator Date hidden'!W155="x","x",$V$2-'Indicator Date hidden'!W155)</f>
        <v>0</v>
      </c>
      <c r="W154" s="213" t="str">
        <f>IF('Indicator Date hidden'!X155="x","x",$W$2-'Indicator Date hidden'!X155)</f>
        <v>x</v>
      </c>
      <c r="X154" s="213">
        <f>IF('Indicator Date hidden'!Y155="x","x",$X$2-'Indicator Date hidden'!Y155)</f>
        <v>1</v>
      </c>
      <c r="Y154" s="213">
        <f>IF('Indicator Date hidden'!Z155="x","x",$Y$2-'Indicator Date hidden'!Z155)</f>
        <v>0</v>
      </c>
      <c r="Z154" s="213">
        <f>IF('Indicator Date hidden'!AA155="x","x",$Z$2-'Indicator Date hidden'!AA155)</f>
        <v>0</v>
      </c>
      <c r="AA154" s="213" t="str">
        <f>IF('Indicator Date hidden'!AB155="x","x",$AA$2-'Indicator Date hidden'!AB155)</f>
        <v>x</v>
      </c>
      <c r="AB154" s="213">
        <f>IF('Indicator Date hidden'!AC155="x","x",$AB$2-'Indicator Date hidden'!AC155)</f>
        <v>0</v>
      </c>
      <c r="AC154" s="213">
        <f>IF('Indicator Date hidden'!AD155="x","x",$AC$2-'Indicator Date hidden'!AD155)</f>
        <v>0</v>
      </c>
      <c r="AD154" s="213" t="str">
        <f>IF('Indicator Date hidden'!AE155="x","x",$AD$2-'Indicator Date hidden'!AE155)</f>
        <v>x</v>
      </c>
      <c r="AE154" s="213">
        <f>IF('Indicator Date hidden'!AF155="x","x",$AE$2-'Indicator Date hidden'!AF155)</f>
        <v>0</v>
      </c>
      <c r="AF154" s="213" t="str">
        <f>IF('Indicator Date hidden'!AG155="x","x",$AF$2-'Indicator Date hidden'!AG155)</f>
        <v>x</v>
      </c>
      <c r="AG154" s="213">
        <f>IF('Indicator Date hidden'!AH155="x","x",$AG$2-'Indicator Date hidden'!AH155)</f>
        <v>0</v>
      </c>
      <c r="AH154" s="213">
        <f>IF('Indicator Date hidden'!AI155="x","x",$AH$2-'Indicator Date hidden'!AI155)</f>
        <v>0</v>
      </c>
      <c r="AI154" s="213">
        <f>IF('Indicator Date hidden'!AJ155="x","x",$AI$2-'Indicator Date hidden'!AJ155)</f>
        <v>0</v>
      </c>
      <c r="AJ154" s="213" t="str">
        <f>IF('Indicator Date hidden'!AK155="x","x",$AJ$2-'Indicator Date hidden'!AK155)</f>
        <v>x</v>
      </c>
      <c r="AK154" s="213">
        <f>IF('Indicator Date hidden'!AL155="x","x",$AK$2-'Indicator Date hidden'!AL155)</f>
        <v>1</v>
      </c>
      <c r="AL154" s="213">
        <f>IF('Indicator Date hidden'!AM155="x","x",$AL$2-'Indicator Date hidden'!AM155)</f>
        <v>0</v>
      </c>
      <c r="AM154" s="213">
        <f>IF('Indicator Date hidden'!AN155="x","x",$AM$2-'Indicator Date hidden'!AN155)</f>
        <v>0</v>
      </c>
      <c r="AN154" s="213">
        <f>IF('Indicator Date hidden'!AO155="x","x",$AN$2-'Indicator Date hidden'!AO155)</f>
        <v>0</v>
      </c>
      <c r="AO154" s="213">
        <f>IF('Indicator Date hidden'!AP155="x","x",$AO$2-'Indicator Date hidden'!AP155)</f>
        <v>0</v>
      </c>
      <c r="AP154" s="213">
        <f>IF('Indicator Date hidden'!AQ155="x","x",$AP$2-'Indicator Date hidden'!AQ155)</f>
        <v>0</v>
      </c>
      <c r="AQ154" s="213">
        <f>IF('Indicator Date hidden'!AR155="x","x",$AQ$2-'Indicator Date hidden'!AR155)</f>
        <v>8</v>
      </c>
      <c r="AR154" s="213">
        <f>IF('Indicator Date hidden'!AS155="x","x",$AR$2-'Indicator Date hidden'!AS155)</f>
        <v>0</v>
      </c>
      <c r="AS154" s="213">
        <f>IF('Indicator Date hidden'!AT155="x","x",$AS$2-'Indicator Date hidden'!AT155)</f>
        <v>0</v>
      </c>
      <c r="AT154" s="213">
        <f>IF('Indicator Date hidden'!AU155="x","x",$AT$2-'Indicator Date hidden'!AU155)</f>
        <v>0</v>
      </c>
      <c r="AU154" s="213">
        <f>IF('Indicator Date hidden'!AV155="x","x",$AU$2-'Indicator Date hidden'!AV155)</f>
        <v>1</v>
      </c>
      <c r="AV154" s="213">
        <f>IF('Indicator Date hidden'!AW155="x","x",$AV$2-'Indicator Date hidden'!AW155)</f>
        <v>0</v>
      </c>
      <c r="AW154" s="213">
        <f>IF('Indicator Date hidden'!AX155="x","x",$AW$2-'Indicator Date hidden'!AX155)</f>
        <v>0</v>
      </c>
      <c r="AX154" s="213">
        <f>IF('Indicator Date hidden'!AY155="x","x",$AX$2-'Indicator Date hidden'!AY155)</f>
        <v>0</v>
      </c>
      <c r="AY154" s="213">
        <f>IF('Indicator Date hidden'!AZ155="x","x",$AY$2-'Indicator Date hidden'!AZ155)</f>
        <v>0</v>
      </c>
      <c r="AZ154" s="213">
        <f>IF('Indicator Date hidden'!BA155="x","x",$AZ$2-'Indicator Date hidden'!BA155)</f>
        <v>0</v>
      </c>
      <c r="BA154">
        <f t="shared" si="20"/>
        <v>11</v>
      </c>
      <c r="BB154" s="21">
        <f t="shared" si="21"/>
        <v>0.25</v>
      </c>
      <c r="BC154">
        <f t="shared" si="22"/>
        <v>4</v>
      </c>
      <c r="BD154" s="21">
        <f t="shared" si="23"/>
        <v>1.2083986398234949</v>
      </c>
      <c r="BE154" s="283">
        <f t="shared" si="24"/>
        <v>0</v>
      </c>
    </row>
    <row r="155" spans="1:57" x14ac:dyDescent="0.25">
      <c r="A155" t="s">
        <v>7498</v>
      </c>
      <c r="B155" s="213">
        <f>IF('Indicator Date hidden'!C156="x","x",$B$2-'Indicator Date hidden'!C156)</f>
        <v>0</v>
      </c>
      <c r="C155" s="213">
        <f>IF('Indicator Date hidden'!D156="x","x",$C$2-'Indicator Date hidden'!D156)</f>
        <v>0</v>
      </c>
      <c r="D155" s="213">
        <f>IF('Indicator Date hidden'!E156="x","x",$D$2-'Indicator Date hidden'!E156)</f>
        <v>0</v>
      </c>
      <c r="E155" s="213">
        <f>IF('Indicator Date hidden'!F156="x","x",$E$2-'Indicator Date hidden'!F156)</f>
        <v>0</v>
      </c>
      <c r="F155" s="213">
        <f>IF('Indicator Date hidden'!G156="x","x",$F$2-'Indicator Date hidden'!G156)</f>
        <v>0</v>
      </c>
      <c r="G155" s="213">
        <f>IF('Indicator Date hidden'!H156="x","x",$G$2-'Indicator Date hidden'!H156)</f>
        <v>0</v>
      </c>
      <c r="H155" s="213">
        <f>IF('Indicator Date hidden'!I156="x","x",$H$2-'Indicator Date hidden'!I156)</f>
        <v>0</v>
      </c>
      <c r="I155" s="213">
        <f>IF('Indicator Date hidden'!J156="x","x",$I$2-'Indicator Date hidden'!J156)</f>
        <v>0</v>
      </c>
      <c r="J155" s="213">
        <f>IF('Indicator Date hidden'!K156="x","x",$J$2-'Indicator Date hidden'!K156)</f>
        <v>0</v>
      </c>
      <c r="K155" s="213">
        <f>IF('Indicator Date hidden'!L156="x","x",$K$2-'Indicator Date hidden'!L156)</f>
        <v>0</v>
      </c>
      <c r="L155" s="213">
        <f>IF('Indicator Date hidden'!M156="x","x",$L$2-'Indicator Date hidden'!M156)</f>
        <v>0</v>
      </c>
      <c r="M155" s="213">
        <f>IF('Indicator Date hidden'!N156="x","x",$M$2-'Indicator Date hidden'!N156)</f>
        <v>0</v>
      </c>
      <c r="N155" s="213">
        <f>IF('Indicator Date hidden'!O156="x","x",$N$2-'Indicator Date hidden'!O156)</f>
        <v>0</v>
      </c>
      <c r="O155" s="213">
        <f>IF('Indicator Date hidden'!P156="x","x",$O$2-'Indicator Date hidden'!P156)</f>
        <v>0</v>
      </c>
      <c r="P155" s="213">
        <f>IF('Indicator Date hidden'!Q156="x","x",$P$2-'Indicator Date hidden'!Q156)</f>
        <v>0</v>
      </c>
      <c r="Q155" s="213" t="str">
        <f>IF('Indicator Date hidden'!R156="x","x",$Q$2-'Indicator Date hidden'!R156)</f>
        <v>x</v>
      </c>
      <c r="R155" s="213">
        <f>IF('Indicator Date hidden'!S156="x","x",$R$2-'Indicator Date hidden'!S156)</f>
        <v>0</v>
      </c>
      <c r="S155" s="213">
        <f>IF('Indicator Date hidden'!T156="x","x",$S$2-'Indicator Date hidden'!T156)</f>
        <v>0</v>
      </c>
      <c r="T155" s="213">
        <f>IF('Indicator Date hidden'!U156="x","x",$T$2-'Indicator Date hidden'!U156)</f>
        <v>0</v>
      </c>
      <c r="U155" s="213" t="str">
        <f>IF('Indicator Date hidden'!V156="x","x",$U$2-'Indicator Date hidden'!V156)</f>
        <v>x</v>
      </c>
      <c r="V155" s="213">
        <f>IF('Indicator Date hidden'!W156="x","x",$V$2-'Indicator Date hidden'!W156)</f>
        <v>0</v>
      </c>
      <c r="W155" s="213" t="str">
        <f>IF('Indicator Date hidden'!X156="x","x",$W$2-'Indicator Date hidden'!X156)</f>
        <v>x</v>
      </c>
      <c r="X155" s="213">
        <f>IF('Indicator Date hidden'!Y156="x","x",$X$2-'Indicator Date hidden'!Y156)</f>
        <v>2</v>
      </c>
      <c r="Y155" s="213">
        <f>IF('Indicator Date hidden'!Z156="x","x",$Y$2-'Indicator Date hidden'!Z156)</f>
        <v>0</v>
      </c>
      <c r="Z155" s="213">
        <f>IF('Indicator Date hidden'!AA156="x","x",$Z$2-'Indicator Date hidden'!AA156)</f>
        <v>0</v>
      </c>
      <c r="AA155" s="213">
        <f>IF('Indicator Date hidden'!AB156="x","x",$AA$2-'Indicator Date hidden'!AB156)</f>
        <v>0</v>
      </c>
      <c r="AB155" s="213">
        <f>IF('Indicator Date hidden'!AC156="x","x",$AB$2-'Indicator Date hidden'!AC156)</f>
        <v>0</v>
      </c>
      <c r="AC155" s="213">
        <f>IF('Indicator Date hidden'!AD156="x","x",$AC$2-'Indicator Date hidden'!AD156)</f>
        <v>0</v>
      </c>
      <c r="AD155" s="213" t="str">
        <f>IF('Indicator Date hidden'!AE156="x","x",$AD$2-'Indicator Date hidden'!AE156)</f>
        <v>x</v>
      </c>
      <c r="AE155" s="213">
        <f>IF('Indicator Date hidden'!AF156="x","x",$AE$2-'Indicator Date hidden'!AF156)</f>
        <v>0</v>
      </c>
      <c r="AF155" s="213">
        <f>IF('Indicator Date hidden'!AG156="x","x",$AF$2-'Indicator Date hidden'!AG156)</f>
        <v>1</v>
      </c>
      <c r="AG155" s="213">
        <f>IF('Indicator Date hidden'!AH156="x","x",$AG$2-'Indicator Date hidden'!AH156)</f>
        <v>0</v>
      </c>
      <c r="AH155" s="213">
        <f>IF('Indicator Date hidden'!AI156="x","x",$AH$2-'Indicator Date hidden'!AI156)</f>
        <v>0</v>
      </c>
      <c r="AI155" s="213">
        <f>IF('Indicator Date hidden'!AJ156="x","x",$AI$2-'Indicator Date hidden'!AJ156)</f>
        <v>0</v>
      </c>
      <c r="AJ155" s="213" t="str">
        <f>IF('Indicator Date hidden'!AK156="x","x",$AJ$2-'Indicator Date hidden'!AK156)</f>
        <v>x</v>
      </c>
      <c r="AK155" s="213">
        <f>IF('Indicator Date hidden'!AL156="x","x",$AK$2-'Indicator Date hidden'!AL156)</f>
        <v>1</v>
      </c>
      <c r="AL155" s="213">
        <f>IF('Indicator Date hidden'!AM156="x","x",$AL$2-'Indicator Date hidden'!AM156)</f>
        <v>0</v>
      </c>
      <c r="AM155" s="213">
        <f>IF('Indicator Date hidden'!AN156="x","x",$AM$2-'Indicator Date hidden'!AN156)</f>
        <v>0</v>
      </c>
      <c r="AN155" s="213">
        <f>IF('Indicator Date hidden'!AO156="x","x",$AN$2-'Indicator Date hidden'!AO156)</f>
        <v>0</v>
      </c>
      <c r="AO155" s="213">
        <f>IF('Indicator Date hidden'!AP156="x","x",$AO$2-'Indicator Date hidden'!AP156)</f>
        <v>0</v>
      </c>
      <c r="AP155" s="213">
        <f>IF('Indicator Date hidden'!AQ156="x","x",$AP$2-'Indicator Date hidden'!AQ156)</f>
        <v>0</v>
      </c>
      <c r="AQ155" s="213">
        <f>IF('Indicator Date hidden'!AR156="x","x",$AQ$2-'Indicator Date hidden'!AR156)</f>
        <v>0</v>
      </c>
      <c r="AR155" s="213">
        <f>IF('Indicator Date hidden'!AS156="x","x",$AR$2-'Indicator Date hidden'!AS156)</f>
        <v>0</v>
      </c>
      <c r="AS155" s="213">
        <f>IF('Indicator Date hidden'!AT156="x","x",$AS$2-'Indicator Date hidden'!AT156)</f>
        <v>0</v>
      </c>
      <c r="AT155" s="213">
        <f>IF('Indicator Date hidden'!AU156="x","x",$AT$2-'Indicator Date hidden'!AU156)</f>
        <v>0</v>
      </c>
      <c r="AU155" s="213" t="str">
        <f>IF('Indicator Date hidden'!AV156="x","x",$AU$2-'Indicator Date hidden'!AV156)</f>
        <v>x</v>
      </c>
      <c r="AV155" s="213">
        <f>IF('Indicator Date hidden'!AW156="x","x",$AV$2-'Indicator Date hidden'!AW156)</f>
        <v>0</v>
      </c>
      <c r="AW155" s="213">
        <f>IF('Indicator Date hidden'!AX156="x","x",$AW$2-'Indicator Date hidden'!AX156)</f>
        <v>0</v>
      </c>
      <c r="AX155" s="213">
        <f>IF('Indicator Date hidden'!AY156="x","x",$AX$2-'Indicator Date hidden'!AY156)</f>
        <v>0</v>
      </c>
      <c r="AY155" s="213">
        <f>IF('Indicator Date hidden'!AZ156="x","x",$AY$2-'Indicator Date hidden'!AZ156)</f>
        <v>0</v>
      </c>
      <c r="AZ155" s="213">
        <f>IF('Indicator Date hidden'!BA156="x","x",$AZ$2-'Indicator Date hidden'!BA156)</f>
        <v>0</v>
      </c>
      <c r="BA155">
        <f t="shared" si="20"/>
        <v>4</v>
      </c>
      <c r="BB155" s="21">
        <f t="shared" si="21"/>
        <v>8.8888888888888892E-2</v>
      </c>
      <c r="BC155">
        <f t="shared" si="22"/>
        <v>3</v>
      </c>
      <c r="BD155" s="21">
        <f t="shared" si="23"/>
        <v>0.35416394334464951</v>
      </c>
      <c r="BE155" s="283">
        <f t="shared" si="24"/>
        <v>0</v>
      </c>
    </row>
    <row r="156" spans="1:57" x14ac:dyDescent="0.25">
      <c r="A156" t="s">
        <v>7500</v>
      </c>
      <c r="B156" s="213">
        <f>IF('Indicator Date hidden'!C157="x","x",$B$2-'Indicator Date hidden'!C157)</f>
        <v>0</v>
      </c>
      <c r="C156" s="213">
        <f>IF('Indicator Date hidden'!D157="x","x",$C$2-'Indicator Date hidden'!D157)</f>
        <v>0</v>
      </c>
      <c r="D156" s="213">
        <f>IF('Indicator Date hidden'!E157="x","x",$D$2-'Indicator Date hidden'!E157)</f>
        <v>0</v>
      </c>
      <c r="E156" s="213">
        <f>IF('Indicator Date hidden'!F157="x","x",$E$2-'Indicator Date hidden'!F157)</f>
        <v>0</v>
      </c>
      <c r="F156" s="213">
        <f>IF('Indicator Date hidden'!G157="x","x",$F$2-'Indicator Date hidden'!G157)</f>
        <v>0</v>
      </c>
      <c r="G156" s="213">
        <f>IF('Indicator Date hidden'!H157="x","x",$G$2-'Indicator Date hidden'!H157)</f>
        <v>0</v>
      </c>
      <c r="H156" s="213">
        <f>IF('Indicator Date hidden'!I157="x","x",$H$2-'Indicator Date hidden'!I157)</f>
        <v>0</v>
      </c>
      <c r="I156" s="213">
        <f>IF('Indicator Date hidden'!J157="x","x",$I$2-'Indicator Date hidden'!J157)</f>
        <v>0</v>
      </c>
      <c r="J156" s="213">
        <f>IF('Indicator Date hidden'!K157="x","x",$J$2-'Indicator Date hidden'!K157)</f>
        <v>0</v>
      </c>
      <c r="K156" s="213">
        <f>IF('Indicator Date hidden'!L157="x","x",$K$2-'Indicator Date hidden'!L157)</f>
        <v>0</v>
      </c>
      <c r="L156" s="213">
        <f>IF('Indicator Date hidden'!M157="x","x",$L$2-'Indicator Date hidden'!M157)</f>
        <v>0</v>
      </c>
      <c r="M156" s="213">
        <f>IF('Indicator Date hidden'!N157="x","x",$M$2-'Indicator Date hidden'!N157)</f>
        <v>0</v>
      </c>
      <c r="N156" s="213">
        <f>IF('Indicator Date hidden'!O157="x","x",$N$2-'Indicator Date hidden'!O157)</f>
        <v>0</v>
      </c>
      <c r="O156" s="213">
        <f>IF('Indicator Date hidden'!P157="x","x",$O$2-'Indicator Date hidden'!P157)</f>
        <v>0</v>
      </c>
      <c r="P156" s="213">
        <f>IF('Indicator Date hidden'!Q157="x","x",$P$2-'Indicator Date hidden'!Q157)</f>
        <v>0</v>
      </c>
      <c r="Q156" s="213" t="str">
        <f>IF('Indicator Date hidden'!R157="x","x",$Q$2-'Indicator Date hidden'!R157)</f>
        <v>x</v>
      </c>
      <c r="R156" s="213">
        <f>IF('Indicator Date hidden'!S157="x","x",$R$2-'Indicator Date hidden'!S157)</f>
        <v>0</v>
      </c>
      <c r="S156" s="213">
        <f>IF('Indicator Date hidden'!T157="x","x",$S$2-'Indicator Date hidden'!T157)</f>
        <v>0</v>
      </c>
      <c r="T156" s="213">
        <f>IF('Indicator Date hidden'!U157="x","x",$T$2-'Indicator Date hidden'!U157)</f>
        <v>0</v>
      </c>
      <c r="U156" s="213" t="str">
        <f>IF('Indicator Date hidden'!V157="x","x",$U$2-'Indicator Date hidden'!V157)</f>
        <v>x</v>
      </c>
      <c r="V156" s="213">
        <f>IF('Indicator Date hidden'!W157="x","x",$V$2-'Indicator Date hidden'!W157)</f>
        <v>0</v>
      </c>
      <c r="W156" s="213" t="str">
        <f>IF('Indicator Date hidden'!X157="x","x",$W$2-'Indicator Date hidden'!X157)</f>
        <v>x</v>
      </c>
      <c r="X156" s="213">
        <f>IF('Indicator Date hidden'!Y157="x","x",$X$2-'Indicator Date hidden'!Y157)</f>
        <v>3</v>
      </c>
      <c r="Y156" s="213">
        <f>IF('Indicator Date hidden'!Z157="x","x",$Y$2-'Indicator Date hidden'!Z157)</f>
        <v>0</v>
      </c>
      <c r="Z156" s="213">
        <f>IF('Indicator Date hidden'!AA157="x","x",$Z$2-'Indicator Date hidden'!AA157)</f>
        <v>0</v>
      </c>
      <c r="AA156" s="213">
        <f>IF('Indicator Date hidden'!AB157="x","x",$AA$2-'Indicator Date hidden'!AB157)</f>
        <v>0</v>
      </c>
      <c r="AB156" s="213">
        <f>IF('Indicator Date hidden'!AC157="x","x",$AB$2-'Indicator Date hidden'!AC157)</f>
        <v>0</v>
      </c>
      <c r="AC156" s="213">
        <f>IF('Indicator Date hidden'!AD157="x","x",$AC$2-'Indicator Date hidden'!AD157)</f>
        <v>0</v>
      </c>
      <c r="AD156" s="213" t="str">
        <f>IF('Indicator Date hidden'!AE157="x","x",$AD$2-'Indicator Date hidden'!AE157)</f>
        <v>x</v>
      </c>
      <c r="AE156" s="213">
        <f>IF('Indicator Date hidden'!AF157="x","x",$AE$2-'Indicator Date hidden'!AF157)</f>
        <v>0</v>
      </c>
      <c r="AF156" s="213">
        <f>IF('Indicator Date hidden'!AG157="x","x",$AF$2-'Indicator Date hidden'!AG157)</f>
        <v>1</v>
      </c>
      <c r="AG156" s="213">
        <f>IF('Indicator Date hidden'!AH157="x","x",$AG$2-'Indicator Date hidden'!AH157)</f>
        <v>0</v>
      </c>
      <c r="AH156" s="213">
        <f>IF('Indicator Date hidden'!AI157="x","x",$AH$2-'Indicator Date hidden'!AI157)</f>
        <v>0</v>
      </c>
      <c r="AI156" s="213">
        <f>IF('Indicator Date hidden'!AJ157="x","x",$AI$2-'Indicator Date hidden'!AJ157)</f>
        <v>0</v>
      </c>
      <c r="AJ156" s="213" t="str">
        <f>IF('Indicator Date hidden'!AK157="x","x",$AJ$2-'Indicator Date hidden'!AK157)</f>
        <v>x</v>
      </c>
      <c r="AK156" s="213">
        <f>IF('Indicator Date hidden'!AL157="x","x",$AK$2-'Indicator Date hidden'!AL157)</f>
        <v>1</v>
      </c>
      <c r="AL156" s="213">
        <f>IF('Indicator Date hidden'!AM157="x","x",$AL$2-'Indicator Date hidden'!AM157)</f>
        <v>0</v>
      </c>
      <c r="AM156" s="213">
        <f>IF('Indicator Date hidden'!AN157="x","x",$AM$2-'Indicator Date hidden'!AN157)</f>
        <v>0</v>
      </c>
      <c r="AN156" s="213">
        <f>IF('Indicator Date hidden'!AO157="x","x",$AN$2-'Indicator Date hidden'!AO157)</f>
        <v>0</v>
      </c>
      <c r="AO156" s="213">
        <f>IF('Indicator Date hidden'!AP157="x","x",$AO$2-'Indicator Date hidden'!AP157)</f>
        <v>0</v>
      </c>
      <c r="AP156" s="213">
        <f>IF('Indicator Date hidden'!AQ157="x","x",$AP$2-'Indicator Date hidden'!AQ157)</f>
        <v>0</v>
      </c>
      <c r="AQ156" s="213">
        <f>IF('Indicator Date hidden'!AR157="x","x",$AQ$2-'Indicator Date hidden'!AR157)</f>
        <v>0</v>
      </c>
      <c r="AR156" s="213">
        <f>IF('Indicator Date hidden'!AS157="x","x",$AR$2-'Indicator Date hidden'!AS157)</f>
        <v>0</v>
      </c>
      <c r="AS156" s="213">
        <f>IF('Indicator Date hidden'!AT157="x","x",$AS$2-'Indicator Date hidden'!AT157)</f>
        <v>0</v>
      </c>
      <c r="AT156" s="213">
        <f>IF('Indicator Date hidden'!AU157="x","x",$AT$2-'Indicator Date hidden'!AU157)</f>
        <v>0</v>
      </c>
      <c r="AU156" s="213">
        <f>IF('Indicator Date hidden'!AV157="x","x",$AU$2-'Indicator Date hidden'!AV157)</f>
        <v>1</v>
      </c>
      <c r="AV156" s="213">
        <f>IF('Indicator Date hidden'!AW157="x","x",$AV$2-'Indicator Date hidden'!AW157)</f>
        <v>0</v>
      </c>
      <c r="AW156" s="213">
        <f>IF('Indicator Date hidden'!AX157="x","x",$AW$2-'Indicator Date hidden'!AX157)</f>
        <v>0</v>
      </c>
      <c r="AX156" s="213">
        <f>IF('Indicator Date hidden'!AY157="x","x",$AX$2-'Indicator Date hidden'!AY157)</f>
        <v>0</v>
      </c>
      <c r="AY156" s="213">
        <f>IF('Indicator Date hidden'!AZ157="x","x",$AY$2-'Indicator Date hidden'!AZ157)</f>
        <v>0</v>
      </c>
      <c r="AZ156" s="213">
        <f>IF('Indicator Date hidden'!BA157="x","x",$AZ$2-'Indicator Date hidden'!BA157)</f>
        <v>0</v>
      </c>
      <c r="BA156">
        <f t="shared" si="20"/>
        <v>6</v>
      </c>
      <c r="BB156" s="21">
        <f t="shared" si="21"/>
        <v>0.13043478260869565</v>
      </c>
      <c r="BC156">
        <f t="shared" si="22"/>
        <v>4</v>
      </c>
      <c r="BD156" s="21">
        <f t="shared" si="23"/>
        <v>0.49381811702611073</v>
      </c>
      <c r="BE156" s="283">
        <f t="shared" si="24"/>
        <v>0</v>
      </c>
    </row>
    <row r="157" spans="1:57" x14ac:dyDescent="0.25">
      <c r="A157" t="s">
        <v>7485</v>
      </c>
      <c r="B157" s="213">
        <f>IF('Indicator Date hidden'!C158="x","x",$B$2-'Indicator Date hidden'!C158)</f>
        <v>0</v>
      </c>
      <c r="C157" s="213">
        <f>IF('Indicator Date hidden'!D158="x","x",$C$2-'Indicator Date hidden'!D158)</f>
        <v>0</v>
      </c>
      <c r="D157" s="213">
        <f>IF('Indicator Date hidden'!E158="x","x",$D$2-'Indicator Date hidden'!E158)</f>
        <v>0</v>
      </c>
      <c r="E157" s="213">
        <f>IF('Indicator Date hidden'!F158="x","x",$E$2-'Indicator Date hidden'!F158)</f>
        <v>0</v>
      </c>
      <c r="F157" s="213">
        <f>IF('Indicator Date hidden'!G158="x","x",$F$2-'Indicator Date hidden'!G158)</f>
        <v>0</v>
      </c>
      <c r="G157" s="213">
        <f>IF('Indicator Date hidden'!H158="x","x",$G$2-'Indicator Date hidden'!H158)</f>
        <v>0</v>
      </c>
      <c r="H157" s="213">
        <f>IF('Indicator Date hidden'!I158="x","x",$H$2-'Indicator Date hidden'!I158)</f>
        <v>0</v>
      </c>
      <c r="I157" s="213">
        <f>IF('Indicator Date hidden'!J158="x","x",$I$2-'Indicator Date hidden'!J158)</f>
        <v>0</v>
      </c>
      <c r="J157" s="213">
        <f>IF('Indicator Date hidden'!K158="x","x",$J$2-'Indicator Date hidden'!K158)</f>
        <v>0</v>
      </c>
      <c r="K157" s="213">
        <f>IF('Indicator Date hidden'!L158="x","x",$K$2-'Indicator Date hidden'!L158)</f>
        <v>0</v>
      </c>
      <c r="L157" s="213">
        <f>IF('Indicator Date hidden'!M158="x","x",$L$2-'Indicator Date hidden'!M158)</f>
        <v>0</v>
      </c>
      <c r="M157" s="213">
        <f>IF('Indicator Date hidden'!N158="x","x",$M$2-'Indicator Date hidden'!N158)</f>
        <v>0</v>
      </c>
      <c r="N157" s="213">
        <f>IF('Indicator Date hidden'!O158="x","x",$N$2-'Indicator Date hidden'!O158)</f>
        <v>0</v>
      </c>
      <c r="O157" s="213">
        <f>IF('Indicator Date hidden'!P158="x","x",$O$2-'Indicator Date hidden'!P158)</f>
        <v>0</v>
      </c>
      <c r="P157" s="213">
        <f>IF('Indicator Date hidden'!Q158="x","x",$P$2-'Indicator Date hidden'!Q158)</f>
        <v>0</v>
      </c>
      <c r="Q157" s="213" t="str">
        <f>IF('Indicator Date hidden'!R158="x","x",$Q$2-'Indicator Date hidden'!R158)</f>
        <v>x</v>
      </c>
      <c r="R157" s="213">
        <f>IF('Indicator Date hidden'!S158="x","x",$R$2-'Indicator Date hidden'!S158)</f>
        <v>0</v>
      </c>
      <c r="S157" s="213">
        <f>IF('Indicator Date hidden'!T158="x","x",$S$2-'Indicator Date hidden'!T158)</f>
        <v>0</v>
      </c>
      <c r="T157" s="213">
        <f>IF('Indicator Date hidden'!U158="x","x",$T$2-'Indicator Date hidden'!U158)</f>
        <v>0</v>
      </c>
      <c r="U157" s="213">
        <f>IF('Indicator Date hidden'!V158="x","x",$U$2-'Indicator Date hidden'!V158)</f>
        <v>0</v>
      </c>
      <c r="V157" s="213">
        <f>IF('Indicator Date hidden'!W158="x","x",$V$2-'Indicator Date hidden'!W158)</f>
        <v>0</v>
      </c>
      <c r="W157" s="213">
        <f>IF('Indicator Date hidden'!X158="x","x",$W$2-'Indicator Date hidden'!X158)</f>
        <v>7</v>
      </c>
      <c r="X157" s="213">
        <f>IF('Indicator Date hidden'!Y158="x","x",$X$2-'Indicator Date hidden'!Y158)</f>
        <v>4</v>
      </c>
      <c r="Y157" s="213">
        <f>IF('Indicator Date hidden'!Z158="x","x",$Y$2-'Indicator Date hidden'!Z158)</f>
        <v>0</v>
      </c>
      <c r="Z157" s="213">
        <f>IF('Indicator Date hidden'!AA158="x","x",$Z$2-'Indicator Date hidden'!AA158)</f>
        <v>0</v>
      </c>
      <c r="AA157" s="213" t="str">
        <f>IF('Indicator Date hidden'!AB158="x","x",$AA$2-'Indicator Date hidden'!AB158)</f>
        <v>x</v>
      </c>
      <c r="AB157" s="213">
        <f>IF('Indicator Date hidden'!AC158="x","x",$AB$2-'Indicator Date hidden'!AC158)</f>
        <v>0</v>
      </c>
      <c r="AC157" s="213">
        <f>IF('Indicator Date hidden'!AD158="x","x",$AC$2-'Indicator Date hidden'!AD158)</f>
        <v>0</v>
      </c>
      <c r="AD157" s="213">
        <f>IF('Indicator Date hidden'!AE158="x","x",$AD$2-'Indicator Date hidden'!AE158)</f>
        <v>0</v>
      </c>
      <c r="AE157" s="213" t="str">
        <f>IF('Indicator Date hidden'!AF158="x","x",$AE$2-'Indicator Date hidden'!AF158)</f>
        <v>x</v>
      </c>
      <c r="AF157" s="213">
        <f>IF('Indicator Date hidden'!AG158="x","x",$AF$2-'Indicator Date hidden'!AG158)</f>
        <v>8</v>
      </c>
      <c r="AG157" s="213">
        <f>IF('Indicator Date hidden'!AH158="x","x",$AG$2-'Indicator Date hidden'!AH158)</f>
        <v>0</v>
      </c>
      <c r="AH157" s="213">
        <f>IF('Indicator Date hidden'!AI158="x","x",$AH$2-'Indicator Date hidden'!AI158)</f>
        <v>0</v>
      </c>
      <c r="AI157" s="213">
        <f>IF('Indicator Date hidden'!AJ158="x","x",$AI$2-'Indicator Date hidden'!AJ158)</f>
        <v>0</v>
      </c>
      <c r="AJ157" s="213" t="str">
        <f>IF('Indicator Date hidden'!AK158="x","x",$AJ$2-'Indicator Date hidden'!AK158)</f>
        <v>x</v>
      </c>
      <c r="AK157" s="213">
        <f>IF('Indicator Date hidden'!AL158="x","x",$AK$2-'Indicator Date hidden'!AL158)</f>
        <v>1</v>
      </c>
      <c r="AL157" s="213">
        <f>IF('Indicator Date hidden'!AM158="x","x",$AL$2-'Indicator Date hidden'!AM158)</f>
        <v>0</v>
      </c>
      <c r="AM157" s="213">
        <f>IF('Indicator Date hidden'!AN158="x","x",$AM$2-'Indicator Date hidden'!AN158)</f>
        <v>0</v>
      </c>
      <c r="AN157" s="213">
        <f>IF('Indicator Date hidden'!AO158="x","x",$AN$2-'Indicator Date hidden'!AO158)</f>
        <v>0</v>
      </c>
      <c r="AO157" s="213" t="str">
        <f>IF('Indicator Date hidden'!AP158="x","x",$AO$2-'Indicator Date hidden'!AP158)</f>
        <v>x</v>
      </c>
      <c r="AP157" s="213" t="str">
        <f>IF('Indicator Date hidden'!AQ158="x","x",$AP$2-'Indicator Date hidden'!AQ158)</f>
        <v>x</v>
      </c>
      <c r="AQ157" s="213">
        <f>IF('Indicator Date hidden'!AR158="x","x",$AQ$2-'Indicator Date hidden'!AR158)</f>
        <v>6</v>
      </c>
      <c r="AR157" s="213">
        <f>IF('Indicator Date hidden'!AS158="x","x",$AR$2-'Indicator Date hidden'!AS158)</f>
        <v>0</v>
      </c>
      <c r="AS157" s="213" t="str">
        <f>IF('Indicator Date hidden'!AT158="x","x",$AS$2-'Indicator Date hidden'!AT158)</f>
        <v>x</v>
      </c>
      <c r="AT157" s="213">
        <f>IF('Indicator Date hidden'!AU158="x","x",$AT$2-'Indicator Date hidden'!AU158)</f>
        <v>0</v>
      </c>
      <c r="AU157" s="213" t="str">
        <f>IF('Indicator Date hidden'!AV158="x","x",$AU$2-'Indicator Date hidden'!AV158)</f>
        <v>x</v>
      </c>
      <c r="AV157" s="213">
        <f>IF('Indicator Date hidden'!AW158="x","x",$AV$2-'Indicator Date hidden'!AW158)</f>
        <v>0</v>
      </c>
      <c r="AW157" s="213">
        <f>IF('Indicator Date hidden'!AX158="x","x",$AW$2-'Indicator Date hidden'!AX158)</f>
        <v>0</v>
      </c>
      <c r="AX157" s="213">
        <f>IF('Indicator Date hidden'!AY158="x","x",$AX$2-'Indicator Date hidden'!AY158)</f>
        <v>0</v>
      </c>
      <c r="AY157" s="213">
        <f>IF('Indicator Date hidden'!AZ158="x","x",$AY$2-'Indicator Date hidden'!AZ158)</f>
        <v>0</v>
      </c>
      <c r="AZ157" s="213">
        <f>IF('Indicator Date hidden'!BA158="x","x",$AZ$2-'Indicator Date hidden'!BA158)</f>
        <v>0</v>
      </c>
      <c r="BA157">
        <f t="shared" si="20"/>
        <v>26</v>
      </c>
      <c r="BB157" s="21">
        <f t="shared" si="21"/>
        <v>0.60465116279069764</v>
      </c>
      <c r="BC157">
        <f t="shared" si="22"/>
        <v>5</v>
      </c>
      <c r="BD157" s="21">
        <f t="shared" si="23"/>
        <v>1.8694550242289667</v>
      </c>
      <c r="BE157" s="283">
        <f t="shared" si="24"/>
        <v>0</v>
      </c>
    </row>
    <row r="158" spans="1:57" x14ac:dyDescent="0.25">
      <c r="A158" t="s">
        <v>7489</v>
      </c>
      <c r="B158" s="213">
        <f>IF('Indicator Date hidden'!C159="x","x",$B$2-'Indicator Date hidden'!C159)</f>
        <v>0</v>
      </c>
      <c r="C158" s="213">
        <f>IF('Indicator Date hidden'!D159="x","x",$C$2-'Indicator Date hidden'!D159)</f>
        <v>0</v>
      </c>
      <c r="D158" s="213">
        <f>IF('Indicator Date hidden'!E159="x","x",$D$2-'Indicator Date hidden'!E159)</f>
        <v>0</v>
      </c>
      <c r="E158" s="213">
        <f>IF('Indicator Date hidden'!F159="x","x",$E$2-'Indicator Date hidden'!F159)</f>
        <v>0</v>
      </c>
      <c r="F158" s="213">
        <f>IF('Indicator Date hidden'!G159="x","x",$F$2-'Indicator Date hidden'!G159)</f>
        <v>0</v>
      </c>
      <c r="G158" s="213">
        <f>IF('Indicator Date hidden'!H159="x","x",$G$2-'Indicator Date hidden'!H159)</f>
        <v>0</v>
      </c>
      <c r="H158" s="213">
        <f>IF('Indicator Date hidden'!I159="x","x",$H$2-'Indicator Date hidden'!I159)</f>
        <v>0</v>
      </c>
      <c r="I158" s="213">
        <f>IF('Indicator Date hidden'!J159="x","x",$I$2-'Indicator Date hidden'!J159)</f>
        <v>0</v>
      </c>
      <c r="J158" s="213">
        <f>IF('Indicator Date hidden'!K159="x","x",$J$2-'Indicator Date hidden'!K159)</f>
        <v>0</v>
      </c>
      <c r="K158" s="213">
        <f>IF('Indicator Date hidden'!L159="x","x",$K$2-'Indicator Date hidden'!L159)</f>
        <v>0</v>
      </c>
      <c r="L158" s="213">
        <f>IF('Indicator Date hidden'!M159="x","x",$L$2-'Indicator Date hidden'!M159)</f>
        <v>0</v>
      </c>
      <c r="M158" s="213">
        <f>IF('Indicator Date hidden'!N159="x","x",$M$2-'Indicator Date hidden'!N159)</f>
        <v>0</v>
      </c>
      <c r="N158" s="213">
        <f>IF('Indicator Date hidden'!O159="x","x",$N$2-'Indicator Date hidden'!O159)</f>
        <v>0</v>
      </c>
      <c r="O158" s="213">
        <f>IF('Indicator Date hidden'!P159="x","x",$O$2-'Indicator Date hidden'!P159)</f>
        <v>0</v>
      </c>
      <c r="P158" s="213" t="str">
        <f>IF('Indicator Date hidden'!Q159="x","x",$P$2-'Indicator Date hidden'!Q159)</f>
        <v>x</v>
      </c>
      <c r="Q158" s="213">
        <f>IF('Indicator Date hidden'!R159="x","x",$Q$2-'Indicator Date hidden'!R159)</f>
        <v>8</v>
      </c>
      <c r="R158" s="213">
        <f>IF('Indicator Date hidden'!S159="x","x",$R$2-'Indicator Date hidden'!S159)</f>
        <v>0</v>
      </c>
      <c r="S158" s="213">
        <f>IF('Indicator Date hidden'!T159="x","x",$S$2-'Indicator Date hidden'!T159)</f>
        <v>0</v>
      </c>
      <c r="T158" s="213">
        <f>IF('Indicator Date hidden'!U159="x","x",$T$2-'Indicator Date hidden'!U159)</f>
        <v>0</v>
      </c>
      <c r="U158" s="213">
        <f>IF('Indicator Date hidden'!V159="x","x",$U$2-'Indicator Date hidden'!V159)</f>
        <v>0</v>
      </c>
      <c r="V158" s="213">
        <f>IF('Indicator Date hidden'!W159="x","x",$V$2-'Indicator Date hidden'!W159)</f>
        <v>0</v>
      </c>
      <c r="W158" s="213">
        <f>IF('Indicator Date hidden'!X159="x","x",$W$2-'Indicator Date hidden'!X159)</f>
        <v>5</v>
      </c>
      <c r="X158" s="213">
        <f>IF('Indicator Date hidden'!Y159="x","x",$X$2-'Indicator Date hidden'!Y159)</f>
        <v>4</v>
      </c>
      <c r="Y158" s="213">
        <f>IF('Indicator Date hidden'!Z159="x","x",$Y$2-'Indicator Date hidden'!Z159)</f>
        <v>0</v>
      </c>
      <c r="Z158" s="213">
        <f>IF('Indicator Date hidden'!AA159="x","x",$Z$2-'Indicator Date hidden'!AA159)</f>
        <v>0</v>
      </c>
      <c r="AA158" s="213">
        <f>IF('Indicator Date hidden'!AB159="x","x",$AA$2-'Indicator Date hidden'!AB159)</f>
        <v>0</v>
      </c>
      <c r="AB158" s="213" t="str">
        <f>IF('Indicator Date hidden'!AC159="x","x",$AB$2-'Indicator Date hidden'!AC159)</f>
        <v>x</v>
      </c>
      <c r="AC158" s="213">
        <f>IF('Indicator Date hidden'!AD159="x","x",$AC$2-'Indicator Date hidden'!AD159)</f>
        <v>0</v>
      </c>
      <c r="AD158" s="213">
        <f>IF('Indicator Date hidden'!AE159="x","x",$AD$2-'Indicator Date hidden'!AE159)</f>
        <v>0</v>
      </c>
      <c r="AE158" s="213">
        <f>IF('Indicator Date hidden'!AF159="x","x",$AE$2-'Indicator Date hidden'!AF159)</f>
        <v>2</v>
      </c>
      <c r="AF158" s="213" t="str">
        <f>IF('Indicator Date hidden'!AG159="x","x",$AF$2-'Indicator Date hidden'!AG159)</f>
        <v>x</v>
      </c>
      <c r="AG158" s="213">
        <f>IF('Indicator Date hidden'!AH159="x","x",$AG$2-'Indicator Date hidden'!AH159)</f>
        <v>0</v>
      </c>
      <c r="AH158" s="213">
        <f>IF('Indicator Date hidden'!AI159="x","x",$AH$2-'Indicator Date hidden'!AI159)</f>
        <v>0</v>
      </c>
      <c r="AI158" s="213">
        <f>IF('Indicator Date hidden'!AJ159="x","x",$AI$2-'Indicator Date hidden'!AJ159)</f>
        <v>0</v>
      </c>
      <c r="AJ158" s="213">
        <f>IF('Indicator Date hidden'!AK159="x","x",$AJ$2-'Indicator Date hidden'!AK159)</f>
        <v>1</v>
      </c>
      <c r="AK158" s="213">
        <f>IF('Indicator Date hidden'!AL159="x","x",$AK$2-'Indicator Date hidden'!AL159)</f>
        <v>1</v>
      </c>
      <c r="AL158" s="213">
        <f>IF('Indicator Date hidden'!AM159="x","x",$AL$2-'Indicator Date hidden'!AM159)</f>
        <v>0</v>
      </c>
      <c r="AM158" s="213">
        <f>IF('Indicator Date hidden'!AN159="x","x",$AM$2-'Indicator Date hidden'!AN159)</f>
        <v>0</v>
      </c>
      <c r="AN158" s="213">
        <f>IF('Indicator Date hidden'!AO159="x","x",$AN$2-'Indicator Date hidden'!AO159)</f>
        <v>0</v>
      </c>
      <c r="AO158" s="213" t="str">
        <f>IF('Indicator Date hidden'!AP159="x","x",$AO$2-'Indicator Date hidden'!AP159)</f>
        <v>x</v>
      </c>
      <c r="AP158" s="213" t="str">
        <f>IF('Indicator Date hidden'!AQ159="x","x",$AP$2-'Indicator Date hidden'!AQ159)</f>
        <v>x</v>
      </c>
      <c r="AQ158" s="213" t="str">
        <f>IF('Indicator Date hidden'!AR159="x","x",$AQ$2-'Indicator Date hidden'!AR159)</f>
        <v>x</v>
      </c>
      <c r="AR158" s="213">
        <f>IF('Indicator Date hidden'!AS159="x","x",$AR$2-'Indicator Date hidden'!AS159)</f>
        <v>0</v>
      </c>
      <c r="AS158" s="213">
        <f>IF('Indicator Date hidden'!AT159="x","x",$AS$2-'Indicator Date hidden'!AT159)</f>
        <v>0</v>
      </c>
      <c r="AT158" s="213">
        <f>IF('Indicator Date hidden'!AU159="x","x",$AT$2-'Indicator Date hidden'!AU159)</f>
        <v>0</v>
      </c>
      <c r="AU158" s="213" t="str">
        <f>IF('Indicator Date hidden'!AV159="x","x",$AU$2-'Indicator Date hidden'!AV159)</f>
        <v>x</v>
      </c>
      <c r="AV158" s="213">
        <f>IF('Indicator Date hidden'!AW159="x","x",$AV$2-'Indicator Date hidden'!AW159)</f>
        <v>0</v>
      </c>
      <c r="AW158" s="213">
        <f>IF('Indicator Date hidden'!AX159="x","x",$AW$2-'Indicator Date hidden'!AX159)</f>
        <v>0</v>
      </c>
      <c r="AX158" s="213">
        <f>IF('Indicator Date hidden'!AY159="x","x",$AX$2-'Indicator Date hidden'!AY159)</f>
        <v>0</v>
      </c>
      <c r="AY158" s="213">
        <f>IF('Indicator Date hidden'!AZ159="x","x",$AY$2-'Indicator Date hidden'!AZ159)</f>
        <v>4</v>
      </c>
      <c r="AZ158" s="213">
        <f>IF('Indicator Date hidden'!BA159="x","x",$AZ$2-'Indicator Date hidden'!BA159)</f>
        <v>4</v>
      </c>
      <c r="BA158">
        <f t="shared" si="20"/>
        <v>29</v>
      </c>
      <c r="BB158" s="21">
        <f t="shared" si="21"/>
        <v>0.65909090909090906</v>
      </c>
      <c r="BC158">
        <f t="shared" si="22"/>
        <v>8</v>
      </c>
      <c r="BD158" s="21">
        <f t="shared" si="23"/>
        <v>1.6779747237529292</v>
      </c>
      <c r="BE158" s="283">
        <f t="shared" si="24"/>
        <v>0</v>
      </c>
    </row>
    <row r="159" spans="1:57" x14ac:dyDescent="0.25">
      <c r="A159" t="s">
        <v>7543</v>
      </c>
      <c r="B159" s="213">
        <f>IF('Indicator Date hidden'!C160="x","x",$B$2-'Indicator Date hidden'!C160)</f>
        <v>0</v>
      </c>
      <c r="C159" s="213">
        <f>IF('Indicator Date hidden'!D160="x","x",$C$2-'Indicator Date hidden'!D160)</f>
        <v>0</v>
      </c>
      <c r="D159" s="213">
        <f>IF('Indicator Date hidden'!E160="x","x",$D$2-'Indicator Date hidden'!E160)</f>
        <v>0</v>
      </c>
      <c r="E159" s="213">
        <f>IF('Indicator Date hidden'!F160="x","x",$E$2-'Indicator Date hidden'!F160)</f>
        <v>0</v>
      </c>
      <c r="F159" s="213">
        <f>IF('Indicator Date hidden'!G160="x","x",$F$2-'Indicator Date hidden'!G160)</f>
        <v>0</v>
      </c>
      <c r="G159" s="213">
        <f>IF('Indicator Date hidden'!H160="x","x",$G$2-'Indicator Date hidden'!H160)</f>
        <v>0</v>
      </c>
      <c r="H159" s="213">
        <f>IF('Indicator Date hidden'!I160="x","x",$H$2-'Indicator Date hidden'!I160)</f>
        <v>0</v>
      </c>
      <c r="I159" s="213">
        <f>IF('Indicator Date hidden'!J160="x","x",$I$2-'Indicator Date hidden'!J160)</f>
        <v>0</v>
      </c>
      <c r="J159" s="213">
        <f>IF('Indicator Date hidden'!K160="x","x",$J$2-'Indicator Date hidden'!K160)</f>
        <v>0</v>
      </c>
      <c r="K159" s="213">
        <f>IF('Indicator Date hidden'!L160="x","x",$K$2-'Indicator Date hidden'!L160)</f>
        <v>0</v>
      </c>
      <c r="L159" s="213">
        <f>IF('Indicator Date hidden'!M160="x","x",$L$2-'Indicator Date hidden'!M160)</f>
        <v>0</v>
      </c>
      <c r="M159" s="213">
        <f>IF('Indicator Date hidden'!N160="x","x",$M$2-'Indicator Date hidden'!N160)</f>
        <v>0</v>
      </c>
      <c r="N159" s="213">
        <f>IF('Indicator Date hidden'!O160="x","x",$N$2-'Indicator Date hidden'!O160)</f>
        <v>0</v>
      </c>
      <c r="O159" s="213">
        <f>IF('Indicator Date hidden'!P160="x","x",$O$2-'Indicator Date hidden'!P160)</f>
        <v>0</v>
      </c>
      <c r="P159" s="213">
        <f>IF('Indicator Date hidden'!Q160="x","x",$P$2-'Indicator Date hidden'!Q160)</f>
        <v>0</v>
      </c>
      <c r="Q159" s="213">
        <f>IF('Indicator Date hidden'!R160="x","x",$Q$2-'Indicator Date hidden'!R160)</f>
        <v>2</v>
      </c>
      <c r="R159" s="213">
        <f>IF('Indicator Date hidden'!S160="x","x",$R$2-'Indicator Date hidden'!S160)</f>
        <v>0</v>
      </c>
      <c r="S159" s="213">
        <f>IF('Indicator Date hidden'!T160="x","x",$S$2-'Indicator Date hidden'!T160)</f>
        <v>0</v>
      </c>
      <c r="T159" s="213">
        <f>IF('Indicator Date hidden'!U160="x","x",$T$2-'Indicator Date hidden'!U160)</f>
        <v>0</v>
      </c>
      <c r="U159" s="213">
        <f>IF('Indicator Date hidden'!V160="x","x",$U$2-'Indicator Date hidden'!V160)</f>
        <v>0</v>
      </c>
      <c r="V159" s="213">
        <f>IF('Indicator Date hidden'!W160="x","x",$V$2-'Indicator Date hidden'!W160)</f>
        <v>0</v>
      </c>
      <c r="W159" s="213">
        <f>IF('Indicator Date hidden'!X160="x","x",$W$2-'Indicator Date hidden'!X160)</f>
        <v>6</v>
      </c>
      <c r="X159" s="213">
        <f>IF('Indicator Date hidden'!Y160="x","x",$X$2-'Indicator Date hidden'!Y160)</f>
        <v>1</v>
      </c>
      <c r="Y159" s="213">
        <f>IF('Indicator Date hidden'!Z160="x","x",$Y$2-'Indicator Date hidden'!Z160)</f>
        <v>0</v>
      </c>
      <c r="Z159" s="213">
        <f>IF('Indicator Date hidden'!AA160="x","x",$Z$2-'Indicator Date hidden'!AA160)</f>
        <v>0</v>
      </c>
      <c r="AA159" s="213">
        <f>IF('Indicator Date hidden'!AB160="x","x",$AA$2-'Indicator Date hidden'!AB160)</f>
        <v>0</v>
      </c>
      <c r="AB159" s="213">
        <f>IF('Indicator Date hidden'!AC160="x","x",$AB$2-'Indicator Date hidden'!AC160)</f>
        <v>0</v>
      </c>
      <c r="AC159" s="213">
        <f>IF('Indicator Date hidden'!AD160="x","x",$AC$2-'Indicator Date hidden'!AD160)</f>
        <v>0</v>
      </c>
      <c r="AD159" s="213">
        <f>IF('Indicator Date hidden'!AE160="x","x",$AD$2-'Indicator Date hidden'!AE160)</f>
        <v>0</v>
      </c>
      <c r="AE159" s="213">
        <f>IF('Indicator Date hidden'!AF160="x","x",$AE$2-'Indicator Date hidden'!AF160)</f>
        <v>0</v>
      </c>
      <c r="AF159" s="213">
        <f>IF('Indicator Date hidden'!AG160="x","x",$AF$2-'Indicator Date hidden'!AG160)</f>
        <v>2</v>
      </c>
      <c r="AG159" s="213">
        <f>IF('Indicator Date hidden'!AH160="x","x",$AG$2-'Indicator Date hidden'!AH160)</f>
        <v>0</v>
      </c>
      <c r="AH159" s="213">
        <f>IF('Indicator Date hidden'!AI160="x","x",$AH$2-'Indicator Date hidden'!AI160)</f>
        <v>0</v>
      </c>
      <c r="AI159" s="213">
        <f>IF('Indicator Date hidden'!AJ160="x","x",$AI$2-'Indicator Date hidden'!AJ160)</f>
        <v>0</v>
      </c>
      <c r="AJ159" s="213" t="str">
        <f>IF('Indicator Date hidden'!AK160="x","x",$AJ$2-'Indicator Date hidden'!AK160)</f>
        <v>x</v>
      </c>
      <c r="AK159" s="213">
        <f>IF('Indicator Date hidden'!AL160="x","x",$AK$2-'Indicator Date hidden'!AL160)</f>
        <v>1</v>
      </c>
      <c r="AL159" s="213">
        <f>IF('Indicator Date hidden'!AM160="x","x",$AL$2-'Indicator Date hidden'!AM160)</f>
        <v>0</v>
      </c>
      <c r="AM159" s="213">
        <f>IF('Indicator Date hidden'!AN160="x","x",$AM$2-'Indicator Date hidden'!AN160)</f>
        <v>0</v>
      </c>
      <c r="AN159" s="213">
        <f>IF('Indicator Date hidden'!AO160="x","x",$AN$2-'Indicator Date hidden'!AO160)</f>
        <v>0</v>
      </c>
      <c r="AO159" s="213">
        <f>IF('Indicator Date hidden'!AP160="x","x",$AO$2-'Indicator Date hidden'!AP160)</f>
        <v>0</v>
      </c>
      <c r="AP159" s="213">
        <f>IF('Indicator Date hidden'!AQ160="x","x",$AP$2-'Indicator Date hidden'!AQ160)</f>
        <v>0</v>
      </c>
      <c r="AQ159" s="213">
        <f>IF('Indicator Date hidden'!AR160="x","x",$AQ$2-'Indicator Date hidden'!AR160)</f>
        <v>0</v>
      </c>
      <c r="AR159" s="213">
        <f>IF('Indicator Date hidden'!AS160="x","x",$AR$2-'Indicator Date hidden'!AS160)</f>
        <v>0</v>
      </c>
      <c r="AS159" s="213">
        <f>IF('Indicator Date hidden'!AT160="x","x",$AS$2-'Indicator Date hidden'!AT160)</f>
        <v>0</v>
      </c>
      <c r="AT159" s="213">
        <f>IF('Indicator Date hidden'!AU160="x","x",$AT$2-'Indicator Date hidden'!AU160)</f>
        <v>0</v>
      </c>
      <c r="AU159" s="213">
        <f>IF('Indicator Date hidden'!AV160="x","x",$AU$2-'Indicator Date hidden'!AV160)</f>
        <v>2</v>
      </c>
      <c r="AV159" s="213">
        <f>IF('Indicator Date hidden'!AW160="x","x",$AV$2-'Indicator Date hidden'!AW160)</f>
        <v>0</v>
      </c>
      <c r="AW159" s="213">
        <f>IF('Indicator Date hidden'!AX160="x","x",$AW$2-'Indicator Date hidden'!AX160)</f>
        <v>0</v>
      </c>
      <c r="AX159" s="213">
        <f>IF('Indicator Date hidden'!AY160="x","x",$AX$2-'Indicator Date hidden'!AY160)</f>
        <v>0</v>
      </c>
      <c r="AY159" s="213">
        <f>IF('Indicator Date hidden'!AZ160="x","x",$AY$2-'Indicator Date hidden'!AZ160)</f>
        <v>0</v>
      </c>
      <c r="AZ159" s="213">
        <f>IF('Indicator Date hidden'!BA160="x","x",$AZ$2-'Indicator Date hidden'!BA160)</f>
        <v>0</v>
      </c>
      <c r="BA159">
        <f t="shared" si="20"/>
        <v>14</v>
      </c>
      <c r="BB159" s="21">
        <f t="shared" si="21"/>
        <v>0.28000000000000003</v>
      </c>
      <c r="BC159">
        <f t="shared" si="22"/>
        <v>6</v>
      </c>
      <c r="BD159" s="21">
        <f t="shared" si="23"/>
        <v>0.96</v>
      </c>
      <c r="BE159" s="283">
        <f t="shared" si="24"/>
        <v>0</v>
      </c>
    </row>
    <row r="160" spans="1:57" x14ac:dyDescent="0.25">
      <c r="A160" t="s">
        <v>7492</v>
      </c>
      <c r="B160" s="213">
        <f>IF('Indicator Date hidden'!C161="x","x",$B$2-'Indicator Date hidden'!C161)</f>
        <v>0</v>
      </c>
      <c r="C160" s="213">
        <f>IF('Indicator Date hidden'!D161="x","x",$C$2-'Indicator Date hidden'!D161)</f>
        <v>0</v>
      </c>
      <c r="D160" s="213">
        <f>IF('Indicator Date hidden'!E161="x","x",$D$2-'Indicator Date hidden'!E161)</f>
        <v>0</v>
      </c>
      <c r="E160" s="213">
        <f>IF('Indicator Date hidden'!F161="x","x",$E$2-'Indicator Date hidden'!F161)</f>
        <v>0</v>
      </c>
      <c r="F160" s="213">
        <f>IF('Indicator Date hidden'!G161="x","x",$F$2-'Indicator Date hidden'!G161)</f>
        <v>0</v>
      </c>
      <c r="G160" s="213">
        <f>IF('Indicator Date hidden'!H161="x","x",$G$2-'Indicator Date hidden'!H161)</f>
        <v>0</v>
      </c>
      <c r="H160" s="213">
        <f>IF('Indicator Date hidden'!I161="x","x",$H$2-'Indicator Date hidden'!I161)</f>
        <v>0</v>
      </c>
      <c r="I160" s="213">
        <f>IF('Indicator Date hidden'!J161="x","x",$I$2-'Indicator Date hidden'!J161)</f>
        <v>0</v>
      </c>
      <c r="J160" s="213">
        <f>IF('Indicator Date hidden'!K161="x","x",$J$2-'Indicator Date hidden'!K161)</f>
        <v>0</v>
      </c>
      <c r="K160" s="213">
        <f>IF('Indicator Date hidden'!L161="x","x",$K$2-'Indicator Date hidden'!L161)</f>
        <v>0</v>
      </c>
      <c r="L160" s="213">
        <f>IF('Indicator Date hidden'!M161="x","x",$L$2-'Indicator Date hidden'!M161)</f>
        <v>0</v>
      </c>
      <c r="M160" s="213">
        <f>IF('Indicator Date hidden'!N161="x","x",$M$2-'Indicator Date hidden'!N161)</f>
        <v>0</v>
      </c>
      <c r="N160" s="213">
        <f>IF('Indicator Date hidden'!O161="x","x",$N$2-'Indicator Date hidden'!O161)</f>
        <v>0</v>
      </c>
      <c r="O160" s="213">
        <f>IF('Indicator Date hidden'!P161="x","x",$O$2-'Indicator Date hidden'!P161)</f>
        <v>0</v>
      </c>
      <c r="P160" s="213">
        <f>IF('Indicator Date hidden'!Q161="x","x",$P$2-'Indicator Date hidden'!Q161)</f>
        <v>0</v>
      </c>
      <c r="Q160" s="213">
        <f>IF('Indicator Date hidden'!R161="x","x",$Q$2-'Indicator Date hidden'!R161)</f>
        <v>4</v>
      </c>
      <c r="R160" s="213">
        <f>IF('Indicator Date hidden'!S161="x","x",$R$2-'Indicator Date hidden'!S161)</f>
        <v>0</v>
      </c>
      <c r="S160" s="213">
        <f>IF('Indicator Date hidden'!T161="x","x",$S$2-'Indicator Date hidden'!T161)</f>
        <v>0</v>
      </c>
      <c r="T160" s="213">
        <f>IF('Indicator Date hidden'!U161="x","x",$T$2-'Indicator Date hidden'!U161)</f>
        <v>0</v>
      </c>
      <c r="U160" s="213">
        <f>IF('Indicator Date hidden'!V161="x","x",$U$2-'Indicator Date hidden'!V161)</f>
        <v>0</v>
      </c>
      <c r="V160" s="213">
        <f>IF('Indicator Date hidden'!W161="x","x",$V$2-'Indicator Date hidden'!W161)</f>
        <v>0</v>
      </c>
      <c r="W160" s="213">
        <f>IF('Indicator Date hidden'!X161="x","x",$W$2-'Indicator Date hidden'!X161)</f>
        <v>4</v>
      </c>
      <c r="X160" s="213" t="str">
        <f>IF('Indicator Date hidden'!Y161="x","x",$X$2-'Indicator Date hidden'!Y161)</f>
        <v>x</v>
      </c>
      <c r="Y160" s="213">
        <f>IF('Indicator Date hidden'!Z161="x","x",$Y$2-'Indicator Date hidden'!Z161)</f>
        <v>0</v>
      </c>
      <c r="Z160" s="213">
        <f>IF('Indicator Date hidden'!AA161="x","x",$Z$2-'Indicator Date hidden'!AA161)</f>
        <v>0</v>
      </c>
      <c r="AA160" s="213">
        <f>IF('Indicator Date hidden'!AB161="x","x",$AA$2-'Indicator Date hidden'!AB161)</f>
        <v>0</v>
      </c>
      <c r="AB160" s="213">
        <f>IF('Indicator Date hidden'!AC161="x","x",$AB$2-'Indicator Date hidden'!AC161)</f>
        <v>0</v>
      </c>
      <c r="AC160" s="213">
        <f>IF('Indicator Date hidden'!AD161="x","x",$AC$2-'Indicator Date hidden'!AD161)</f>
        <v>0</v>
      </c>
      <c r="AD160" s="213">
        <f>IF('Indicator Date hidden'!AE161="x","x",$AD$2-'Indicator Date hidden'!AE161)</f>
        <v>0</v>
      </c>
      <c r="AE160" s="213" t="str">
        <f>IF('Indicator Date hidden'!AF161="x","x",$AE$2-'Indicator Date hidden'!AF161)</f>
        <v>x</v>
      </c>
      <c r="AF160" s="213" t="str">
        <f>IF('Indicator Date hidden'!AG161="x","x",$AF$2-'Indicator Date hidden'!AG161)</f>
        <v>x</v>
      </c>
      <c r="AG160" s="213">
        <f>IF('Indicator Date hidden'!AH161="x","x",$AG$2-'Indicator Date hidden'!AH161)</f>
        <v>0</v>
      </c>
      <c r="AH160" s="213">
        <f>IF('Indicator Date hidden'!AI161="x","x",$AH$2-'Indicator Date hidden'!AI161)</f>
        <v>0</v>
      </c>
      <c r="AI160" s="213">
        <f>IF('Indicator Date hidden'!AJ161="x","x",$AI$2-'Indicator Date hidden'!AJ161)</f>
        <v>0</v>
      </c>
      <c r="AJ160" s="213">
        <f>IF('Indicator Date hidden'!AK161="x","x",$AJ$2-'Indicator Date hidden'!AK161)</f>
        <v>1</v>
      </c>
      <c r="AK160" s="213">
        <f>IF('Indicator Date hidden'!AL161="x","x",$AK$2-'Indicator Date hidden'!AL161)</f>
        <v>0</v>
      </c>
      <c r="AL160" s="213">
        <f>IF('Indicator Date hidden'!AM161="x","x",$AL$2-'Indicator Date hidden'!AM161)</f>
        <v>0</v>
      </c>
      <c r="AM160" s="213">
        <f>IF('Indicator Date hidden'!AN161="x","x",$AM$2-'Indicator Date hidden'!AN161)</f>
        <v>0</v>
      </c>
      <c r="AN160" s="213">
        <f>IF('Indicator Date hidden'!AO161="x","x",$AN$2-'Indicator Date hidden'!AO161)</f>
        <v>0</v>
      </c>
      <c r="AO160" s="213" t="str">
        <f>IF('Indicator Date hidden'!AP161="x","x",$AO$2-'Indicator Date hidden'!AP161)</f>
        <v>x</v>
      </c>
      <c r="AP160" s="213" t="str">
        <f>IF('Indicator Date hidden'!AQ161="x","x",$AP$2-'Indicator Date hidden'!AQ161)</f>
        <v>x</v>
      </c>
      <c r="AQ160" s="213" t="str">
        <f>IF('Indicator Date hidden'!AR161="x","x",$AQ$2-'Indicator Date hidden'!AR161)</f>
        <v>x</v>
      </c>
      <c r="AR160" s="213">
        <f>IF('Indicator Date hidden'!AS161="x","x",$AR$2-'Indicator Date hidden'!AS161)</f>
        <v>0</v>
      </c>
      <c r="AS160" s="213">
        <f>IF('Indicator Date hidden'!AT161="x","x",$AS$2-'Indicator Date hidden'!AT161)</f>
        <v>0</v>
      </c>
      <c r="AT160" s="213">
        <f>IF('Indicator Date hidden'!AU161="x","x",$AT$2-'Indicator Date hidden'!AU161)</f>
        <v>0</v>
      </c>
      <c r="AU160" s="213">
        <f>IF('Indicator Date hidden'!AV161="x","x",$AU$2-'Indicator Date hidden'!AV161)</f>
        <v>6</v>
      </c>
      <c r="AV160" s="213">
        <f>IF('Indicator Date hidden'!AW161="x","x",$AV$2-'Indicator Date hidden'!AW161)</f>
        <v>0</v>
      </c>
      <c r="AW160" s="213">
        <f>IF('Indicator Date hidden'!AX161="x","x",$AW$2-'Indicator Date hidden'!AX161)</f>
        <v>0</v>
      </c>
      <c r="AX160" s="213">
        <f>IF('Indicator Date hidden'!AY161="x","x",$AX$2-'Indicator Date hidden'!AY161)</f>
        <v>0</v>
      </c>
      <c r="AY160" s="213">
        <f>IF('Indicator Date hidden'!AZ161="x","x",$AY$2-'Indicator Date hidden'!AZ161)</f>
        <v>0</v>
      </c>
      <c r="AZ160" s="213">
        <f>IF('Indicator Date hidden'!BA161="x","x",$AZ$2-'Indicator Date hidden'!BA161)</f>
        <v>0</v>
      </c>
      <c r="BA160">
        <f t="shared" si="20"/>
        <v>15</v>
      </c>
      <c r="BB160" s="21">
        <f t="shared" si="21"/>
        <v>0.33333333333333331</v>
      </c>
      <c r="BC160">
        <f t="shared" si="22"/>
        <v>4</v>
      </c>
      <c r="BD160" s="21">
        <f t="shared" si="23"/>
        <v>1.1925695879998879</v>
      </c>
      <c r="BE160" s="283">
        <f t="shared" si="24"/>
        <v>0</v>
      </c>
    </row>
    <row r="161" spans="1:57" x14ac:dyDescent="0.25">
      <c r="A161" t="s">
        <v>7321</v>
      </c>
      <c r="B161" s="213">
        <f>IF('Indicator Date hidden'!C162="x","x",$B$2-'Indicator Date hidden'!C162)</f>
        <v>0</v>
      </c>
      <c r="C161" s="213">
        <f>IF('Indicator Date hidden'!D162="x","x",$C$2-'Indicator Date hidden'!D162)</f>
        <v>0</v>
      </c>
      <c r="D161" s="213">
        <f>IF('Indicator Date hidden'!E162="x","x",$D$2-'Indicator Date hidden'!E162)</f>
        <v>0</v>
      </c>
      <c r="E161" s="213">
        <f>IF('Indicator Date hidden'!F162="x","x",$E$2-'Indicator Date hidden'!F162)</f>
        <v>0</v>
      </c>
      <c r="F161" s="213">
        <f>IF('Indicator Date hidden'!G162="x","x",$F$2-'Indicator Date hidden'!G162)</f>
        <v>0</v>
      </c>
      <c r="G161" s="213">
        <f>IF('Indicator Date hidden'!H162="x","x",$G$2-'Indicator Date hidden'!H162)</f>
        <v>0</v>
      </c>
      <c r="H161" s="213">
        <f>IF('Indicator Date hidden'!I162="x","x",$H$2-'Indicator Date hidden'!I162)</f>
        <v>0</v>
      </c>
      <c r="I161" s="213">
        <f>IF('Indicator Date hidden'!J162="x","x",$I$2-'Indicator Date hidden'!J162)</f>
        <v>0</v>
      </c>
      <c r="J161" s="213">
        <f>IF('Indicator Date hidden'!K162="x","x",$J$2-'Indicator Date hidden'!K162)</f>
        <v>0</v>
      </c>
      <c r="K161" s="213">
        <f>IF('Indicator Date hidden'!L162="x","x",$K$2-'Indicator Date hidden'!L162)</f>
        <v>0</v>
      </c>
      <c r="L161" s="213">
        <f>IF('Indicator Date hidden'!M162="x","x",$L$2-'Indicator Date hidden'!M162)</f>
        <v>0</v>
      </c>
      <c r="M161" s="213">
        <f>IF('Indicator Date hidden'!N162="x","x",$M$2-'Indicator Date hidden'!N162)</f>
        <v>0</v>
      </c>
      <c r="N161" s="213">
        <f>IF('Indicator Date hidden'!O162="x","x",$N$2-'Indicator Date hidden'!O162)</f>
        <v>0</v>
      </c>
      <c r="O161" s="213">
        <f>IF('Indicator Date hidden'!P162="x","x",$O$2-'Indicator Date hidden'!P162)</f>
        <v>0</v>
      </c>
      <c r="P161" s="213">
        <f>IF('Indicator Date hidden'!Q162="x","x",$P$2-'Indicator Date hidden'!Q162)</f>
        <v>0</v>
      </c>
      <c r="Q161" s="213" t="str">
        <f>IF('Indicator Date hidden'!R162="x","x",$Q$2-'Indicator Date hidden'!R162)</f>
        <v>x</v>
      </c>
      <c r="R161" s="213">
        <f>IF('Indicator Date hidden'!S162="x","x",$R$2-'Indicator Date hidden'!S162)</f>
        <v>0</v>
      </c>
      <c r="S161" s="213">
        <f>IF('Indicator Date hidden'!T162="x","x",$S$2-'Indicator Date hidden'!T162)</f>
        <v>0</v>
      </c>
      <c r="T161" s="213">
        <f>IF('Indicator Date hidden'!U162="x","x",$T$2-'Indicator Date hidden'!U162)</f>
        <v>0</v>
      </c>
      <c r="U161" s="213" t="str">
        <f>IF('Indicator Date hidden'!V162="x","x",$U$2-'Indicator Date hidden'!V162)</f>
        <v>x</v>
      </c>
      <c r="V161" s="213">
        <f>IF('Indicator Date hidden'!W162="x","x",$V$2-'Indicator Date hidden'!W162)</f>
        <v>0</v>
      </c>
      <c r="W161" s="213" t="str">
        <f>IF('Indicator Date hidden'!X162="x","x",$W$2-'Indicator Date hidden'!X162)</f>
        <v>x</v>
      </c>
      <c r="X161" s="213">
        <f>IF('Indicator Date hidden'!Y162="x","x",$X$2-'Indicator Date hidden'!Y162)</f>
        <v>1</v>
      </c>
      <c r="Y161" s="213">
        <f>IF('Indicator Date hidden'!Z162="x","x",$Y$2-'Indicator Date hidden'!Z162)</f>
        <v>0</v>
      </c>
      <c r="Z161" s="213">
        <f>IF('Indicator Date hidden'!AA162="x","x",$Z$2-'Indicator Date hidden'!AA162)</f>
        <v>0</v>
      </c>
      <c r="AA161" s="213">
        <f>IF('Indicator Date hidden'!AB162="x","x",$AA$2-'Indicator Date hidden'!AB162)</f>
        <v>1</v>
      </c>
      <c r="AB161" s="213">
        <f>IF('Indicator Date hidden'!AC162="x","x",$AB$2-'Indicator Date hidden'!AC162)</f>
        <v>0</v>
      </c>
      <c r="AC161" s="213">
        <f>IF('Indicator Date hidden'!AD162="x","x",$AC$2-'Indicator Date hidden'!AD162)</f>
        <v>0</v>
      </c>
      <c r="AD161" s="213" t="str">
        <f>IF('Indicator Date hidden'!AE162="x","x",$AD$2-'Indicator Date hidden'!AE162)</f>
        <v>x</v>
      </c>
      <c r="AE161" s="213">
        <f>IF('Indicator Date hidden'!AF162="x","x",$AE$2-'Indicator Date hidden'!AF162)</f>
        <v>0</v>
      </c>
      <c r="AF161" s="213">
        <f>IF('Indicator Date hidden'!AG162="x","x",$AF$2-'Indicator Date hidden'!AG162)</f>
        <v>1</v>
      </c>
      <c r="AG161" s="213">
        <f>IF('Indicator Date hidden'!AH162="x","x",$AG$2-'Indicator Date hidden'!AH162)</f>
        <v>0</v>
      </c>
      <c r="AH161" s="213">
        <f>IF('Indicator Date hidden'!AI162="x","x",$AH$2-'Indicator Date hidden'!AI162)</f>
        <v>0</v>
      </c>
      <c r="AI161" s="213">
        <f>IF('Indicator Date hidden'!AJ162="x","x",$AI$2-'Indicator Date hidden'!AJ162)</f>
        <v>0</v>
      </c>
      <c r="AJ161" s="213" t="str">
        <f>IF('Indicator Date hidden'!AK162="x","x",$AJ$2-'Indicator Date hidden'!AK162)</f>
        <v>x</v>
      </c>
      <c r="AK161" s="213">
        <f>IF('Indicator Date hidden'!AL162="x","x",$AK$2-'Indicator Date hidden'!AL162)</f>
        <v>1</v>
      </c>
      <c r="AL161" s="213">
        <f>IF('Indicator Date hidden'!AM162="x","x",$AL$2-'Indicator Date hidden'!AM162)</f>
        <v>0</v>
      </c>
      <c r="AM161" s="213">
        <f>IF('Indicator Date hidden'!AN162="x","x",$AM$2-'Indicator Date hidden'!AN162)</f>
        <v>0</v>
      </c>
      <c r="AN161" s="213">
        <f>IF('Indicator Date hidden'!AO162="x","x",$AN$2-'Indicator Date hidden'!AO162)</f>
        <v>0</v>
      </c>
      <c r="AO161" s="213">
        <f>IF('Indicator Date hidden'!AP162="x","x",$AO$2-'Indicator Date hidden'!AP162)</f>
        <v>0</v>
      </c>
      <c r="AP161" s="213">
        <f>IF('Indicator Date hidden'!AQ162="x","x",$AP$2-'Indicator Date hidden'!AQ162)</f>
        <v>0</v>
      </c>
      <c r="AQ161" s="213">
        <f>IF('Indicator Date hidden'!AR162="x","x",$AQ$2-'Indicator Date hidden'!AR162)</f>
        <v>0</v>
      </c>
      <c r="AR161" s="213">
        <f>IF('Indicator Date hidden'!AS162="x","x",$AR$2-'Indicator Date hidden'!AS162)</f>
        <v>0</v>
      </c>
      <c r="AS161" s="213">
        <f>IF('Indicator Date hidden'!AT162="x","x",$AS$2-'Indicator Date hidden'!AT162)</f>
        <v>0</v>
      </c>
      <c r="AT161" s="213">
        <f>IF('Indicator Date hidden'!AU162="x","x",$AT$2-'Indicator Date hidden'!AU162)</f>
        <v>0</v>
      </c>
      <c r="AU161" s="213">
        <f>IF('Indicator Date hidden'!AV162="x","x",$AU$2-'Indicator Date hidden'!AV162)</f>
        <v>1</v>
      </c>
      <c r="AV161" s="213">
        <f>IF('Indicator Date hidden'!AW162="x","x",$AV$2-'Indicator Date hidden'!AW162)</f>
        <v>0</v>
      </c>
      <c r="AW161" s="213">
        <f>IF('Indicator Date hidden'!AX162="x","x",$AW$2-'Indicator Date hidden'!AX162)</f>
        <v>0</v>
      </c>
      <c r="AX161" s="213">
        <f>IF('Indicator Date hidden'!AY162="x","x",$AX$2-'Indicator Date hidden'!AY162)</f>
        <v>0</v>
      </c>
      <c r="AY161" s="213">
        <f>IF('Indicator Date hidden'!AZ162="x","x",$AY$2-'Indicator Date hidden'!AZ162)</f>
        <v>0</v>
      </c>
      <c r="AZ161" s="213">
        <f>IF('Indicator Date hidden'!BA162="x","x",$AZ$2-'Indicator Date hidden'!BA162)</f>
        <v>0</v>
      </c>
      <c r="BA161">
        <f t="shared" si="20"/>
        <v>5</v>
      </c>
      <c r="BB161" s="21">
        <f t="shared" si="21"/>
        <v>0.10869565217391304</v>
      </c>
      <c r="BC161">
        <f t="shared" si="22"/>
        <v>5</v>
      </c>
      <c r="BD161" s="21">
        <f t="shared" si="23"/>
        <v>0.31125697963644244</v>
      </c>
      <c r="BE161" s="283">
        <f t="shared" si="24"/>
        <v>0</v>
      </c>
    </row>
    <row r="162" spans="1:57" x14ac:dyDescent="0.25">
      <c r="A162" t="s">
        <v>7403</v>
      </c>
      <c r="B162" s="213">
        <f>IF('Indicator Date hidden'!C163="x","x",$B$2-'Indicator Date hidden'!C163)</f>
        <v>0</v>
      </c>
      <c r="C162" s="213">
        <f>IF('Indicator Date hidden'!D163="x","x",$C$2-'Indicator Date hidden'!D163)</f>
        <v>0</v>
      </c>
      <c r="D162" s="213">
        <f>IF('Indicator Date hidden'!E163="x","x",$D$2-'Indicator Date hidden'!E163)</f>
        <v>0</v>
      </c>
      <c r="E162" s="213">
        <f>IF('Indicator Date hidden'!F163="x","x",$E$2-'Indicator Date hidden'!F163)</f>
        <v>0</v>
      </c>
      <c r="F162" s="213">
        <f>IF('Indicator Date hidden'!G163="x","x",$F$2-'Indicator Date hidden'!G163)</f>
        <v>0</v>
      </c>
      <c r="G162" s="213">
        <f>IF('Indicator Date hidden'!H163="x","x",$G$2-'Indicator Date hidden'!H163)</f>
        <v>0</v>
      </c>
      <c r="H162" s="213">
        <f>IF('Indicator Date hidden'!I163="x","x",$H$2-'Indicator Date hidden'!I163)</f>
        <v>0</v>
      </c>
      <c r="I162" s="213">
        <f>IF('Indicator Date hidden'!J163="x","x",$I$2-'Indicator Date hidden'!J163)</f>
        <v>0</v>
      </c>
      <c r="J162" s="213">
        <f>IF('Indicator Date hidden'!K163="x","x",$J$2-'Indicator Date hidden'!K163)</f>
        <v>0</v>
      </c>
      <c r="K162" s="213">
        <f>IF('Indicator Date hidden'!L163="x","x",$K$2-'Indicator Date hidden'!L163)</f>
        <v>0</v>
      </c>
      <c r="L162" s="213">
        <f>IF('Indicator Date hidden'!M163="x","x",$L$2-'Indicator Date hidden'!M163)</f>
        <v>0</v>
      </c>
      <c r="M162" s="213">
        <f>IF('Indicator Date hidden'!N163="x","x",$M$2-'Indicator Date hidden'!N163)</f>
        <v>0</v>
      </c>
      <c r="N162" s="213">
        <f>IF('Indicator Date hidden'!O163="x","x",$N$2-'Indicator Date hidden'!O163)</f>
        <v>0</v>
      </c>
      <c r="O162" s="213">
        <f>IF('Indicator Date hidden'!P163="x","x",$O$2-'Indicator Date hidden'!P163)</f>
        <v>0</v>
      </c>
      <c r="P162" s="213">
        <f>IF('Indicator Date hidden'!Q163="x","x",$P$2-'Indicator Date hidden'!Q163)</f>
        <v>0</v>
      </c>
      <c r="Q162" s="213" t="str">
        <f>IF('Indicator Date hidden'!R163="x","x",$Q$2-'Indicator Date hidden'!R163)</f>
        <v>x</v>
      </c>
      <c r="R162" s="213">
        <f>IF('Indicator Date hidden'!S163="x","x",$R$2-'Indicator Date hidden'!S163)</f>
        <v>0</v>
      </c>
      <c r="S162" s="213">
        <f>IF('Indicator Date hidden'!T163="x","x",$S$2-'Indicator Date hidden'!T163)</f>
        <v>0</v>
      </c>
      <c r="T162" s="213">
        <f>IF('Indicator Date hidden'!U163="x","x",$T$2-'Indicator Date hidden'!U163)</f>
        <v>0</v>
      </c>
      <c r="U162" s="213">
        <f>IF('Indicator Date hidden'!V163="x","x",$U$2-'Indicator Date hidden'!V163)</f>
        <v>0</v>
      </c>
      <c r="V162" s="213">
        <f>IF('Indicator Date hidden'!W163="x","x",$V$2-'Indicator Date hidden'!W163)</f>
        <v>0</v>
      </c>
      <c r="W162" s="213">
        <f>IF('Indicator Date hidden'!X163="x","x",$W$2-'Indicator Date hidden'!X163)</f>
        <v>2</v>
      </c>
      <c r="X162" s="213">
        <f>IF('Indicator Date hidden'!Y163="x","x",$X$2-'Indicator Date hidden'!Y163)</f>
        <v>4</v>
      </c>
      <c r="Y162" s="213">
        <f>IF('Indicator Date hidden'!Z163="x","x",$Y$2-'Indicator Date hidden'!Z163)</f>
        <v>0</v>
      </c>
      <c r="Z162" s="213">
        <f>IF('Indicator Date hidden'!AA163="x","x",$Z$2-'Indicator Date hidden'!AA163)</f>
        <v>0</v>
      </c>
      <c r="AA162" s="213">
        <f>IF('Indicator Date hidden'!AB163="x","x",$AA$2-'Indicator Date hidden'!AB163)</f>
        <v>0</v>
      </c>
      <c r="AB162" s="213">
        <f>IF('Indicator Date hidden'!AC163="x","x",$AB$2-'Indicator Date hidden'!AC163)</f>
        <v>0</v>
      </c>
      <c r="AC162" s="213">
        <f>IF('Indicator Date hidden'!AD163="x","x",$AC$2-'Indicator Date hidden'!AD163)</f>
        <v>0</v>
      </c>
      <c r="AD162" s="213">
        <f>IF('Indicator Date hidden'!AE163="x","x",$AD$2-'Indicator Date hidden'!AE163)</f>
        <v>0</v>
      </c>
      <c r="AE162" s="213">
        <f>IF('Indicator Date hidden'!AF163="x","x",$AE$2-'Indicator Date hidden'!AF163)</f>
        <v>0</v>
      </c>
      <c r="AF162" s="213">
        <f>IF('Indicator Date hidden'!AG163="x","x",$AF$2-'Indicator Date hidden'!AG163)</f>
        <v>1</v>
      </c>
      <c r="AG162" s="213">
        <f>IF('Indicator Date hidden'!AH163="x","x",$AG$2-'Indicator Date hidden'!AH163)</f>
        <v>0</v>
      </c>
      <c r="AH162" s="213">
        <f>IF('Indicator Date hidden'!AI163="x","x",$AH$2-'Indicator Date hidden'!AI163)</f>
        <v>0</v>
      </c>
      <c r="AI162" s="213">
        <f>IF('Indicator Date hidden'!AJ163="x","x",$AI$2-'Indicator Date hidden'!AJ163)</f>
        <v>0</v>
      </c>
      <c r="AJ162" s="213">
        <f>IF('Indicator Date hidden'!AK163="x","x",$AJ$2-'Indicator Date hidden'!AK163)</f>
        <v>1</v>
      </c>
      <c r="AK162" s="213">
        <f>IF('Indicator Date hidden'!AL163="x","x",$AK$2-'Indicator Date hidden'!AL163)</f>
        <v>1</v>
      </c>
      <c r="AL162" s="213">
        <f>IF('Indicator Date hidden'!AM163="x","x",$AL$2-'Indicator Date hidden'!AM163)</f>
        <v>0</v>
      </c>
      <c r="AM162" s="213">
        <f>IF('Indicator Date hidden'!AN163="x","x",$AM$2-'Indicator Date hidden'!AN163)</f>
        <v>0</v>
      </c>
      <c r="AN162" s="213">
        <f>IF('Indicator Date hidden'!AO163="x","x",$AN$2-'Indicator Date hidden'!AO163)</f>
        <v>0</v>
      </c>
      <c r="AO162" s="213">
        <f>IF('Indicator Date hidden'!AP163="x","x",$AO$2-'Indicator Date hidden'!AP163)</f>
        <v>0</v>
      </c>
      <c r="AP162" s="213">
        <f>IF('Indicator Date hidden'!AQ163="x","x",$AP$2-'Indicator Date hidden'!AQ163)</f>
        <v>0</v>
      </c>
      <c r="AQ162" s="213">
        <f>IF('Indicator Date hidden'!AR163="x","x",$AQ$2-'Indicator Date hidden'!AR163)</f>
        <v>0</v>
      </c>
      <c r="AR162" s="213">
        <f>IF('Indicator Date hidden'!AS163="x","x",$AR$2-'Indicator Date hidden'!AS163)</f>
        <v>0</v>
      </c>
      <c r="AS162" s="213">
        <f>IF('Indicator Date hidden'!AT163="x","x",$AS$2-'Indicator Date hidden'!AT163)</f>
        <v>0</v>
      </c>
      <c r="AT162" s="213">
        <f>IF('Indicator Date hidden'!AU163="x","x",$AT$2-'Indicator Date hidden'!AU163)</f>
        <v>0</v>
      </c>
      <c r="AU162" s="213">
        <f>IF('Indicator Date hidden'!AV163="x","x",$AU$2-'Indicator Date hidden'!AV163)</f>
        <v>4</v>
      </c>
      <c r="AV162" s="213">
        <f>IF('Indicator Date hidden'!AW163="x","x",$AV$2-'Indicator Date hidden'!AW163)</f>
        <v>0</v>
      </c>
      <c r="AW162" s="213">
        <f>IF('Indicator Date hidden'!AX163="x","x",$AW$2-'Indicator Date hidden'!AX163)</f>
        <v>0</v>
      </c>
      <c r="AX162" s="213">
        <f>IF('Indicator Date hidden'!AY163="x","x",$AX$2-'Indicator Date hidden'!AY163)</f>
        <v>0</v>
      </c>
      <c r="AY162" s="213">
        <f>IF('Indicator Date hidden'!AZ163="x","x",$AY$2-'Indicator Date hidden'!AZ163)</f>
        <v>0</v>
      </c>
      <c r="AZ162" s="213">
        <f>IF('Indicator Date hidden'!BA163="x","x",$AZ$2-'Indicator Date hidden'!BA163)</f>
        <v>0</v>
      </c>
      <c r="BA162">
        <f t="shared" si="20"/>
        <v>13</v>
      </c>
      <c r="BB162" s="21">
        <f t="shared" si="21"/>
        <v>0.26</v>
      </c>
      <c r="BC162">
        <f t="shared" si="22"/>
        <v>6</v>
      </c>
      <c r="BD162" s="21">
        <f t="shared" si="23"/>
        <v>0.84403791384036775</v>
      </c>
      <c r="BE162" s="283">
        <f t="shared" si="24"/>
        <v>0</v>
      </c>
    </row>
    <row r="163" spans="1:57" x14ac:dyDescent="0.25">
      <c r="A163" t="s">
        <v>7480</v>
      </c>
      <c r="B163" s="213">
        <f>IF('Indicator Date hidden'!C164="x","x",$B$2-'Indicator Date hidden'!C164)</f>
        <v>0</v>
      </c>
      <c r="C163" s="213">
        <f>IF('Indicator Date hidden'!D164="x","x",$C$2-'Indicator Date hidden'!D164)</f>
        <v>0</v>
      </c>
      <c r="D163" s="213">
        <f>IF('Indicator Date hidden'!E164="x","x",$D$2-'Indicator Date hidden'!E164)</f>
        <v>0</v>
      </c>
      <c r="E163" s="213">
        <f>IF('Indicator Date hidden'!F164="x","x",$E$2-'Indicator Date hidden'!F164)</f>
        <v>0</v>
      </c>
      <c r="F163" s="213">
        <f>IF('Indicator Date hidden'!G164="x","x",$F$2-'Indicator Date hidden'!G164)</f>
        <v>0</v>
      </c>
      <c r="G163" s="213">
        <f>IF('Indicator Date hidden'!H164="x","x",$G$2-'Indicator Date hidden'!H164)</f>
        <v>0</v>
      </c>
      <c r="H163" s="213">
        <f>IF('Indicator Date hidden'!I164="x","x",$H$2-'Indicator Date hidden'!I164)</f>
        <v>0</v>
      </c>
      <c r="I163" s="213">
        <f>IF('Indicator Date hidden'!J164="x","x",$I$2-'Indicator Date hidden'!J164)</f>
        <v>0</v>
      </c>
      <c r="J163" s="213">
        <f>IF('Indicator Date hidden'!K164="x","x",$J$2-'Indicator Date hidden'!K164)</f>
        <v>0</v>
      </c>
      <c r="K163" s="213">
        <f>IF('Indicator Date hidden'!L164="x","x",$K$2-'Indicator Date hidden'!L164)</f>
        <v>0</v>
      </c>
      <c r="L163" s="213">
        <f>IF('Indicator Date hidden'!M164="x","x",$L$2-'Indicator Date hidden'!M164)</f>
        <v>0</v>
      </c>
      <c r="M163" s="213">
        <f>IF('Indicator Date hidden'!N164="x","x",$M$2-'Indicator Date hidden'!N164)</f>
        <v>0</v>
      </c>
      <c r="N163" s="213">
        <f>IF('Indicator Date hidden'!O164="x","x",$N$2-'Indicator Date hidden'!O164)</f>
        <v>0</v>
      </c>
      <c r="O163" s="213">
        <f>IF('Indicator Date hidden'!P164="x","x",$O$2-'Indicator Date hidden'!P164)</f>
        <v>0</v>
      </c>
      <c r="P163" s="213">
        <f>IF('Indicator Date hidden'!Q164="x","x",$P$2-'Indicator Date hidden'!Q164)</f>
        <v>0</v>
      </c>
      <c r="Q163" s="213">
        <f>IF('Indicator Date hidden'!R164="x","x",$Q$2-'Indicator Date hidden'!R164)</f>
        <v>4</v>
      </c>
      <c r="R163" s="213">
        <f>IF('Indicator Date hidden'!S164="x","x",$R$2-'Indicator Date hidden'!S164)</f>
        <v>0</v>
      </c>
      <c r="S163" s="213">
        <f>IF('Indicator Date hidden'!T164="x","x",$S$2-'Indicator Date hidden'!T164)</f>
        <v>0</v>
      </c>
      <c r="T163" s="213">
        <f>IF('Indicator Date hidden'!U164="x","x",$T$2-'Indicator Date hidden'!U164)</f>
        <v>0</v>
      </c>
      <c r="U163" s="213">
        <f>IF('Indicator Date hidden'!V164="x","x",$U$2-'Indicator Date hidden'!V164)</f>
        <v>0</v>
      </c>
      <c r="V163" s="213">
        <f>IF('Indicator Date hidden'!W164="x","x",$V$2-'Indicator Date hidden'!W164)</f>
        <v>0</v>
      </c>
      <c r="W163" s="213">
        <f>IF('Indicator Date hidden'!X164="x","x",$W$2-'Indicator Date hidden'!X164)</f>
        <v>0</v>
      </c>
      <c r="X163" s="213">
        <f>IF('Indicator Date hidden'!Y164="x","x",$X$2-'Indicator Date hidden'!Y164)</f>
        <v>4</v>
      </c>
      <c r="Y163" s="213">
        <f>IF('Indicator Date hidden'!Z164="x","x",$Y$2-'Indicator Date hidden'!Z164)</f>
        <v>0</v>
      </c>
      <c r="Z163" s="213">
        <f>IF('Indicator Date hidden'!AA164="x","x",$Z$2-'Indicator Date hidden'!AA164)</f>
        <v>0</v>
      </c>
      <c r="AA163" s="213">
        <f>IF('Indicator Date hidden'!AB164="x","x",$AA$2-'Indicator Date hidden'!AB164)</f>
        <v>0</v>
      </c>
      <c r="AB163" s="213">
        <f>IF('Indicator Date hidden'!AC164="x","x",$AB$2-'Indicator Date hidden'!AC164)</f>
        <v>0</v>
      </c>
      <c r="AC163" s="213">
        <f>IF('Indicator Date hidden'!AD164="x","x",$AC$2-'Indicator Date hidden'!AD164)</f>
        <v>0</v>
      </c>
      <c r="AD163" s="213">
        <f>IF('Indicator Date hidden'!AE164="x","x",$AD$2-'Indicator Date hidden'!AE164)</f>
        <v>0</v>
      </c>
      <c r="AE163" s="213">
        <f>IF('Indicator Date hidden'!AF164="x","x",$AE$2-'Indicator Date hidden'!AF164)</f>
        <v>0</v>
      </c>
      <c r="AF163" s="213">
        <f>IF('Indicator Date hidden'!AG164="x","x",$AF$2-'Indicator Date hidden'!AG164)</f>
        <v>4</v>
      </c>
      <c r="AG163" s="213">
        <f>IF('Indicator Date hidden'!AH164="x","x",$AG$2-'Indicator Date hidden'!AH164)</f>
        <v>0</v>
      </c>
      <c r="AH163" s="213">
        <f>IF('Indicator Date hidden'!AI164="x","x",$AH$2-'Indicator Date hidden'!AI164)</f>
        <v>0</v>
      </c>
      <c r="AI163" s="213">
        <f>IF('Indicator Date hidden'!AJ164="x","x",$AI$2-'Indicator Date hidden'!AJ164)</f>
        <v>0</v>
      </c>
      <c r="AJ163" s="213">
        <f>IF('Indicator Date hidden'!AK164="x","x",$AJ$2-'Indicator Date hidden'!AK164)</f>
        <v>1</v>
      </c>
      <c r="AK163" s="213">
        <f>IF('Indicator Date hidden'!AL164="x","x",$AK$2-'Indicator Date hidden'!AL164)</f>
        <v>0</v>
      </c>
      <c r="AL163" s="213">
        <f>IF('Indicator Date hidden'!AM164="x","x",$AL$2-'Indicator Date hidden'!AM164)</f>
        <v>0</v>
      </c>
      <c r="AM163" s="213">
        <f>IF('Indicator Date hidden'!AN164="x","x",$AM$2-'Indicator Date hidden'!AN164)</f>
        <v>0</v>
      </c>
      <c r="AN163" s="213">
        <f>IF('Indicator Date hidden'!AO164="x","x",$AN$2-'Indicator Date hidden'!AO164)</f>
        <v>0</v>
      </c>
      <c r="AO163" s="213" t="str">
        <f>IF('Indicator Date hidden'!AP164="x","x",$AO$2-'Indicator Date hidden'!AP164)</f>
        <v>x</v>
      </c>
      <c r="AP163" s="213" t="str">
        <f>IF('Indicator Date hidden'!AQ164="x","x",$AP$2-'Indicator Date hidden'!AQ164)</f>
        <v>x</v>
      </c>
      <c r="AQ163" s="213">
        <f>IF('Indicator Date hidden'!AR164="x","x",$AQ$2-'Indicator Date hidden'!AR164)</f>
        <v>4</v>
      </c>
      <c r="AR163" s="213">
        <f>IF('Indicator Date hidden'!AS164="x","x",$AR$2-'Indicator Date hidden'!AS164)</f>
        <v>0</v>
      </c>
      <c r="AS163" s="213">
        <f>IF('Indicator Date hidden'!AT164="x","x",$AS$2-'Indicator Date hidden'!AT164)</f>
        <v>0</v>
      </c>
      <c r="AT163" s="213">
        <f>IF('Indicator Date hidden'!AU164="x","x",$AT$2-'Indicator Date hidden'!AU164)</f>
        <v>0</v>
      </c>
      <c r="AU163" s="213">
        <f>IF('Indicator Date hidden'!AV164="x","x",$AU$2-'Indicator Date hidden'!AV164)</f>
        <v>1</v>
      </c>
      <c r="AV163" s="213">
        <f>IF('Indicator Date hidden'!AW164="x","x",$AV$2-'Indicator Date hidden'!AW164)</f>
        <v>0</v>
      </c>
      <c r="AW163" s="213">
        <f>IF('Indicator Date hidden'!AX164="x","x",$AW$2-'Indicator Date hidden'!AX164)</f>
        <v>0</v>
      </c>
      <c r="AX163" s="213">
        <f>IF('Indicator Date hidden'!AY164="x","x",$AX$2-'Indicator Date hidden'!AY164)</f>
        <v>0</v>
      </c>
      <c r="AY163" s="213">
        <f>IF('Indicator Date hidden'!AZ164="x","x",$AY$2-'Indicator Date hidden'!AZ164)</f>
        <v>1</v>
      </c>
      <c r="AZ163" s="213">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3">
        <f t="shared" ref="BE163:BE193" si="29">MEDIAN(B163:AZ163)</f>
        <v>0</v>
      </c>
    </row>
    <row r="164" spans="1:57" x14ac:dyDescent="0.25">
      <c r="A164" t="s">
        <v>7496</v>
      </c>
      <c r="B164" s="213">
        <f>IF('Indicator Date hidden'!C165="x","x",$B$2-'Indicator Date hidden'!C165)</f>
        <v>0</v>
      </c>
      <c r="C164" s="213">
        <f>IF('Indicator Date hidden'!D165="x","x",$C$2-'Indicator Date hidden'!D165)</f>
        <v>0</v>
      </c>
      <c r="D164" s="213">
        <f>IF('Indicator Date hidden'!E165="x","x",$D$2-'Indicator Date hidden'!E165)</f>
        <v>0</v>
      </c>
      <c r="E164" s="213">
        <f>IF('Indicator Date hidden'!F165="x","x",$E$2-'Indicator Date hidden'!F165)</f>
        <v>0</v>
      </c>
      <c r="F164" s="213">
        <f>IF('Indicator Date hidden'!G165="x","x",$F$2-'Indicator Date hidden'!G165)</f>
        <v>0</v>
      </c>
      <c r="G164" s="213">
        <f>IF('Indicator Date hidden'!H165="x","x",$G$2-'Indicator Date hidden'!H165)</f>
        <v>0</v>
      </c>
      <c r="H164" s="213">
        <f>IF('Indicator Date hidden'!I165="x","x",$H$2-'Indicator Date hidden'!I165)</f>
        <v>0</v>
      </c>
      <c r="I164" s="213">
        <f>IF('Indicator Date hidden'!J165="x","x",$I$2-'Indicator Date hidden'!J165)</f>
        <v>0</v>
      </c>
      <c r="J164" s="213">
        <f>IF('Indicator Date hidden'!K165="x","x",$J$2-'Indicator Date hidden'!K165)</f>
        <v>0</v>
      </c>
      <c r="K164" s="213">
        <f>IF('Indicator Date hidden'!L165="x","x",$K$2-'Indicator Date hidden'!L165)</f>
        <v>0</v>
      </c>
      <c r="L164" s="213">
        <f>IF('Indicator Date hidden'!M165="x","x",$L$2-'Indicator Date hidden'!M165)</f>
        <v>0</v>
      </c>
      <c r="M164" s="213">
        <f>IF('Indicator Date hidden'!N165="x","x",$M$2-'Indicator Date hidden'!N165)</f>
        <v>0</v>
      </c>
      <c r="N164" s="213">
        <f>IF('Indicator Date hidden'!O165="x","x",$N$2-'Indicator Date hidden'!O165)</f>
        <v>0</v>
      </c>
      <c r="O164" s="213">
        <f>IF('Indicator Date hidden'!P165="x","x",$O$2-'Indicator Date hidden'!P165)</f>
        <v>0</v>
      </c>
      <c r="P164" s="213">
        <f>IF('Indicator Date hidden'!Q165="x","x",$P$2-'Indicator Date hidden'!Q165)</f>
        <v>0</v>
      </c>
      <c r="Q164" s="213">
        <f>IF('Indicator Date hidden'!R165="x","x",$Q$2-'Indicator Date hidden'!R165)</f>
        <v>4</v>
      </c>
      <c r="R164" s="213">
        <f>IF('Indicator Date hidden'!S165="x","x",$R$2-'Indicator Date hidden'!S165)</f>
        <v>0</v>
      </c>
      <c r="S164" s="213">
        <f>IF('Indicator Date hidden'!T165="x","x",$S$2-'Indicator Date hidden'!T165)</f>
        <v>0</v>
      </c>
      <c r="T164" s="213">
        <f>IF('Indicator Date hidden'!U165="x","x",$T$2-'Indicator Date hidden'!U165)</f>
        <v>0</v>
      </c>
      <c r="U164" s="213">
        <f>IF('Indicator Date hidden'!V165="x","x",$U$2-'Indicator Date hidden'!V165)</f>
        <v>0</v>
      </c>
      <c r="V164" s="213">
        <f>IF('Indicator Date hidden'!W165="x","x",$V$2-'Indicator Date hidden'!W165)</f>
        <v>0</v>
      </c>
      <c r="W164" s="213">
        <f>IF('Indicator Date hidden'!X165="x","x",$W$2-'Indicator Date hidden'!X165)</f>
        <v>4</v>
      </c>
      <c r="X164" s="213">
        <f>IF('Indicator Date hidden'!Y165="x","x",$X$2-'Indicator Date hidden'!Y165)</f>
        <v>2</v>
      </c>
      <c r="Y164" s="213">
        <f>IF('Indicator Date hidden'!Z165="x","x",$Y$2-'Indicator Date hidden'!Z165)</f>
        <v>0</v>
      </c>
      <c r="Z164" s="213">
        <f>IF('Indicator Date hidden'!AA165="x","x",$Z$2-'Indicator Date hidden'!AA165)</f>
        <v>0</v>
      </c>
      <c r="AA164" s="213">
        <f>IF('Indicator Date hidden'!AB165="x","x",$AA$2-'Indicator Date hidden'!AB165)</f>
        <v>0</v>
      </c>
      <c r="AB164" s="213">
        <f>IF('Indicator Date hidden'!AC165="x","x",$AB$2-'Indicator Date hidden'!AC165)</f>
        <v>0</v>
      </c>
      <c r="AC164" s="213">
        <f>IF('Indicator Date hidden'!AD165="x","x",$AC$2-'Indicator Date hidden'!AD165)</f>
        <v>0</v>
      </c>
      <c r="AD164" s="213">
        <f>IF('Indicator Date hidden'!AE165="x","x",$AD$2-'Indicator Date hidden'!AE165)</f>
        <v>0</v>
      </c>
      <c r="AE164" s="213">
        <f>IF('Indicator Date hidden'!AF165="x","x",$AE$2-'Indicator Date hidden'!AF165)</f>
        <v>0</v>
      </c>
      <c r="AF164" s="213" t="str">
        <f>IF('Indicator Date hidden'!AG165="x","x",$AF$2-'Indicator Date hidden'!AG165)</f>
        <v>x</v>
      </c>
      <c r="AG164" s="213">
        <f>IF('Indicator Date hidden'!AH165="x","x",$AG$2-'Indicator Date hidden'!AH165)</f>
        <v>0</v>
      </c>
      <c r="AH164" s="213">
        <f>IF('Indicator Date hidden'!AI165="x","x",$AH$2-'Indicator Date hidden'!AI165)</f>
        <v>0</v>
      </c>
      <c r="AI164" s="213">
        <f>IF('Indicator Date hidden'!AJ165="x","x",$AI$2-'Indicator Date hidden'!AJ165)</f>
        <v>0</v>
      </c>
      <c r="AJ164" s="213" t="str">
        <f>IF('Indicator Date hidden'!AK165="x","x",$AJ$2-'Indicator Date hidden'!AK165)</f>
        <v>x</v>
      </c>
      <c r="AK164" s="213">
        <f>IF('Indicator Date hidden'!AL165="x","x",$AK$2-'Indicator Date hidden'!AL165)</f>
        <v>1</v>
      </c>
      <c r="AL164" s="213">
        <f>IF('Indicator Date hidden'!AM165="x","x",$AL$2-'Indicator Date hidden'!AM165)</f>
        <v>0</v>
      </c>
      <c r="AM164" s="213">
        <f>IF('Indicator Date hidden'!AN165="x","x",$AM$2-'Indicator Date hidden'!AN165)</f>
        <v>0</v>
      </c>
      <c r="AN164" s="213">
        <f>IF('Indicator Date hidden'!AO165="x","x",$AN$2-'Indicator Date hidden'!AO165)</f>
        <v>0</v>
      </c>
      <c r="AO164" s="213">
        <f>IF('Indicator Date hidden'!AP165="x","x",$AO$2-'Indicator Date hidden'!AP165)</f>
        <v>1</v>
      </c>
      <c r="AP164" s="213">
        <f>IF('Indicator Date hidden'!AQ165="x","x",$AP$2-'Indicator Date hidden'!AQ165)</f>
        <v>1</v>
      </c>
      <c r="AQ164" s="213" t="str">
        <f>IF('Indicator Date hidden'!AR165="x","x",$AQ$2-'Indicator Date hidden'!AR165)</f>
        <v>x</v>
      </c>
      <c r="AR164" s="213">
        <f>IF('Indicator Date hidden'!AS165="x","x",$AR$2-'Indicator Date hidden'!AS165)</f>
        <v>0</v>
      </c>
      <c r="AS164" s="213">
        <f>IF('Indicator Date hidden'!AT165="x","x",$AS$2-'Indicator Date hidden'!AT165)</f>
        <v>0</v>
      </c>
      <c r="AT164" s="213">
        <f>IF('Indicator Date hidden'!AU165="x","x",$AT$2-'Indicator Date hidden'!AU165)</f>
        <v>0</v>
      </c>
      <c r="AU164" s="213">
        <f>IF('Indicator Date hidden'!AV165="x","x",$AU$2-'Indicator Date hidden'!AV165)</f>
        <v>4</v>
      </c>
      <c r="AV164" s="213">
        <f>IF('Indicator Date hidden'!AW165="x","x",$AV$2-'Indicator Date hidden'!AW165)</f>
        <v>0</v>
      </c>
      <c r="AW164" s="213">
        <f>IF('Indicator Date hidden'!AX165="x","x",$AW$2-'Indicator Date hidden'!AX165)</f>
        <v>0</v>
      </c>
      <c r="AX164" s="213">
        <f>IF('Indicator Date hidden'!AY165="x","x",$AX$2-'Indicator Date hidden'!AY165)</f>
        <v>0</v>
      </c>
      <c r="AY164" s="213">
        <f>IF('Indicator Date hidden'!AZ165="x","x",$AY$2-'Indicator Date hidden'!AZ165)</f>
        <v>0</v>
      </c>
      <c r="AZ164" s="213">
        <f>IF('Indicator Date hidden'!BA165="x","x",$AZ$2-'Indicator Date hidden'!BA165)</f>
        <v>0</v>
      </c>
      <c r="BA164">
        <f t="shared" si="25"/>
        <v>17</v>
      </c>
      <c r="BB164" s="21">
        <f t="shared" si="26"/>
        <v>0.35416666666666669</v>
      </c>
      <c r="BC164">
        <f t="shared" si="27"/>
        <v>7</v>
      </c>
      <c r="BD164" s="21">
        <f t="shared" si="28"/>
        <v>1.0101481602000548</v>
      </c>
      <c r="BE164" s="283">
        <f t="shared" si="29"/>
        <v>0</v>
      </c>
    </row>
    <row r="165" spans="1:57" x14ac:dyDescent="0.25">
      <c r="A165" t="s">
        <v>7503</v>
      </c>
      <c r="B165" s="213">
        <f>IF('Indicator Date hidden'!C166="x","x",$B$2-'Indicator Date hidden'!C166)</f>
        <v>0</v>
      </c>
      <c r="C165" s="213">
        <f>IF('Indicator Date hidden'!D166="x","x",$C$2-'Indicator Date hidden'!D166)</f>
        <v>0</v>
      </c>
      <c r="D165" s="213">
        <f>IF('Indicator Date hidden'!E166="x","x",$D$2-'Indicator Date hidden'!E166)</f>
        <v>0</v>
      </c>
      <c r="E165" s="213">
        <f>IF('Indicator Date hidden'!F166="x","x",$E$2-'Indicator Date hidden'!F166)</f>
        <v>0</v>
      </c>
      <c r="F165" s="213">
        <f>IF('Indicator Date hidden'!G166="x","x",$F$2-'Indicator Date hidden'!G166)</f>
        <v>0</v>
      </c>
      <c r="G165" s="213">
        <f>IF('Indicator Date hidden'!H166="x","x",$G$2-'Indicator Date hidden'!H166)</f>
        <v>0</v>
      </c>
      <c r="H165" s="213">
        <f>IF('Indicator Date hidden'!I166="x","x",$H$2-'Indicator Date hidden'!I166)</f>
        <v>0</v>
      </c>
      <c r="I165" s="213">
        <f>IF('Indicator Date hidden'!J166="x","x",$I$2-'Indicator Date hidden'!J166)</f>
        <v>0</v>
      </c>
      <c r="J165" s="213">
        <f>IF('Indicator Date hidden'!K166="x","x",$J$2-'Indicator Date hidden'!K166)</f>
        <v>0</v>
      </c>
      <c r="K165" s="213">
        <f>IF('Indicator Date hidden'!L166="x","x",$K$2-'Indicator Date hidden'!L166)</f>
        <v>0</v>
      </c>
      <c r="L165" s="213">
        <f>IF('Indicator Date hidden'!M166="x","x",$L$2-'Indicator Date hidden'!M166)</f>
        <v>0</v>
      </c>
      <c r="M165" s="213">
        <f>IF('Indicator Date hidden'!N166="x","x",$M$2-'Indicator Date hidden'!N166)</f>
        <v>0</v>
      </c>
      <c r="N165" s="213">
        <f>IF('Indicator Date hidden'!O166="x","x",$N$2-'Indicator Date hidden'!O166)</f>
        <v>0</v>
      </c>
      <c r="O165" s="213">
        <f>IF('Indicator Date hidden'!P166="x","x",$O$2-'Indicator Date hidden'!P166)</f>
        <v>0</v>
      </c>
      <c r="P165" s="213">
        <f>IF('Indicator Date hidden'!Q166="x","x",$P$2-'Indicator Date hidden'!Q166)</f>
        <v>0</v>
      </c>
      <c r="Q165" s="213">
        <f>IF('Indicator Date hidden'!R166="x","x",$Q$2-'Indicator Date hidden'!R166)</f>
        <v>4</v>
      </c>
      <c r="R165" s="213">
        <f>IF('Indicator Date hidden'!S166="x","x",$R$2-'Indicator Date hidden'!S166)</f>
        <v>0</v>
      </c>
      <c r="S165" s="213">
        <f>IF('Indicator Date hidden'!T166="x","x",$S$2-'Indicator Date hidden'!T166)</f>
        <v>0</v>
      </c>
      <c r="T165" s="213">
        <f>IF('Indicator Date hidden'!U166="x","x",$T$2-'Indicator Date hidden'!U166)</f>
        <v>0</v>
      </c>
      <c r="U165" s="213">
        <f>IF('Indicator Date hidden'!V166="x","x",$U$2-'Indicator Date hidden'!V166)</f>
        <v>0</v>
      </c>
      <c r="V165" s="213">
        <f>IF('Indicator Date hidden'!W166="x","x",$V$2-'Indicator Date hidden'!W166)</f>
        <v>0</v>
      </c>
      <c r="W165" s="213">
        <f>IF('Indicator Date hidden'!X166="x","x",$W$2-'Indicator Date hidden'!X166)</f>
        <v>4</v>
      </c>
      <c r="X165" s="213">
        <f>IF('Indicator Date hidden'!Y166="x","x",$X$2-'Indicator Date hidden'!Y166)</f>
        <v>5</v>
      </c>
      <c r="Y165" s="213">
        <f>IF('Indicator Date hidden'!Z166="x","x",$Y$2-'Indicator Date hidden'!Z166)</f>
        <v>0</v>
      </c>
      <c r="Z165" s="213">
        <f>IF('Indicator Date hidden'!AA166="x","x",$Z$2-'Indicator Date hidden'!AA166)</f>
        <v>0</v>
      </c>
      <c r="AA165" s="213">
        <f>IF('Indicator Date hidden'!AB166="x","x",$AA$2-'Indicator Date hidden'!AB166)</f>
        <v>0</v>
      </c>
      <c r="AB165" s="213">
        <f>IF('Indicator Date hidden'!AC166="x","x",$AB$2-'Indicator Date hidden'!AC166)</f>
        <v>0</v>
      </c>
      <c r="AC165" s="213">
        <f>IF('Indicator Date hidden'!AD166="x","x",$AC$2-'Indicator Date hidden'!AD166)</f>
        <v>0</v>
      </c>
      <c r="AD165" s="213">
        <f>IF('Indicator Date hidden'!AE166="x","x",$AD$2-'Indicator Date hidden'!AE166)</f>
        <v>0</v>
      </c>
      <c r="AE165" s="213">
        <f>IF('Indicator Date hidden'!AF166="x","x",$AE$2-'Indicator Date hidden'!AF166)</f>
        <v>0</v>
      </c>
      <c r="AF165" s="213">
        <f>IF('Indicator Date hidden'!AG166="x","x",$AF$2-'Indicator Date hidden'!AG166)</f>
        <v>4</v>
      </c>
      <c r="AG165" s="213">
        <f>IF('Indicator Date hidden'!AH166="x","x",$AG$2-'Indicator Date hidden'!AH166)</f>
        <v>0</v>
      </c>
      <c r="AH165" s="213">
        <f>IF('Indicator Date hidden'!AI166="x","x",$AH$2-'Indicator Date hidden'!AI166)</f>
        <v>0</v>
      </c>
      <c r="AI165" s="213">
        <f>IF('Indicator Date hidden'!AJ166="x","x",$AI$2-'Indicator Date hidden'!AJ166)</f>
        <v>0</v>
      </c>
      <c r="AJ165" s="213" t="str">
        <f>IF('Indicator Date hidden'!AK166="x","x",$AJ$2-'Indicator Date hidden'!AK166)</f>
        <v>x</v>
      </c>
      <c r="AK165" s="213">
        <f>IF('Indicator Date hidden'!AL166="x","x",$AK$2-'Indicator Date hidden'!AL166)</f>
        <v>1</v>
      </c>
      <c r="AL165" s="213">
        <f>IF('Indicator Date hidden'!AM166="x","x",$AL$2-'Indicator Date hidden'!AM166)</f>
        <v>0</v>
      </c>
      <c r="AM165" s="213">
        <f>IF('Indicator Date hidden'!AN166="x","x",$AM$2-'Indicator Date hidden'!AN166)</f>
        <v>0</v>
      </c>
      <c r="AN165" s="213">
        <f>IF('Indicator Date hidden'!AO166="x","x",$AN$2-'Indicator Date hidden'!AO166)</f>
        <v>0</v>
      </c>
      <c r="AO165" s="213" t="str">
        <f>IF('Indicator Date hidden'!AP166="x","x",$AO$2-'Indicator Date hidden'!AP166)</f>
        <v>x</v>
      </c>
      <c r="AP165" s="213" t="str">
        <f>IF('Indicator Date hidden'!AQ166="x","x",$AP$2-'Indicator Date hidden'!AQ166)</f>
        <v>x</v>
      </c>
      <c r="AQ165" s="213">
        <f>IF('Indicator Date hidden'!AR166="x","x",$AQ$2-'Indicator Date hidden'!AR166)</f>
        <v>0</v>
      </c>
      <c r="AR165" s="213">
        <f>IF('Indicator Date hidden'!AS166="x","x",$AR$2-'Indicator Date hidden'!AS166)</f>
        <v>0</v>
      </c>
      <c r="AS165" s="213">
        <f>IF('Indicator Date hidden'!AT166="x","x",$AS$2-'Indicator Date hidden'!AT166)</f>
        <v>0</v>
      </c>
      <c r="AT165" s="213">
        <f>IF('Indicator Date hidden'!AU166="x","x",$AT$2-'Indicator Date hidden'!AU166)</f>
        <v>0</v>
      </c>
      <c r="AU165" s="213">
        <f>IF('Indicator Date hidden'!AV166="x","x",$AU$2-'Indicator Date hidden'!AV166)</f>
        <v>4</v>
      </c>
      <c r="AV165" s="213">
        <f>IF('Indicator Date hidden'!AW166="x","x",$AV$2-'Indicator Date hidden'!AW166)</f>
        <v>0</v>
      </c>
      <c r="AW165" s="213">
        <f>IF('Indicator Date hidden'!AX166="x","x",$AW$2-'Indicator Date hidden'!AX166)</f>
        <v>0</v>
      </c>
      <c r="AX165" s="213">
        <f>IF('Indicator Date hidden'!AY166="x","x",$AX$2-'Indicator Date hidden'!AY166)</f>
        <v>0</v>
      </c>
      <c r="AY165" s="213">
        <f>IF('Indicator Date hidden'!AZ166="x","x",$AY$2-'Indicator Date hidden'!AZ166)</f>
        <v>0</v>
      </c>
      <c r="AZ165" s="213">
        <f>IF('Indicator Date hidden'!BA166="x","x",$AZ$2-'Indicator Date hidden'!BA166)</f>
        <v>0</v>
      </c>
      <c r="BA165">
        <f t="shared" si="25"/>
        <v>22</v>
      </c>
      <c r="BB165" s="21">
        <f t="shared" si="26"/>
        <v>0.45833333333333331</v>
      </c>
      <c r="BC165">
        <f t="shared" si="27"/>
        <v>6</v>
      </c>
      <c r="BD165" s="21">
        <f t="shared" si="28"/>
        <v>1.2903218806001686</v>
      </c>
      <c r="BE165" s="283">
        <f t="shared" si="29"/>
        <v>0</v>
      </c>
    </row>
    <row r="166" spans="1:57" x14ac:dyDescent="0.25">
      <c r="A166" t="s">
        <v>7502</v>
      </c>
      <c r="B166" s="213">
        <f>IF('Indicator Date hidden'!C167="x","x",$B$2-'Indicator Date hidden'!C167)</f>
        <v>0</v>
      </c>
      <c r="C166" s="213">
        <f>IF('Indicator Date hidden'!D167="x","x",$C$2-'Indicator Date hidden'!D167)</f>
        <v>0</v>
      </c>
      <c r="D166" s="213">
        <f>IF('Indicator Date hidden'!E167="x","x",$D$2-'Indicator Date hidden'!E167)</f>
        <v>0</v>
      </c>
      <c r="E166" s="213">
        <f>IF('Indicator Date hidden'!F167="x","x",$E$2-'Indicator Date hidden'!F167)</f>
        <v>0</v>
      </c>
      <c r="F166" s="213">
        <f>IF('Indicator Date hidden'!G167="x","x",$F$2-'Indicator Date hidden'!G167)</f>
        <v>0</v>
      </c>
      <c r="G166" s="213">
        <f>IF('Indicator Date hidden'!H167="x","x",$G$2-'Indicator Date hidden'!H167)</f>
        <v>0</v>
      </c>
      <c r="H166" s="213">
        <f>IF('Indicator Date hidden'!I167="x","x",$H$2-'Indicator Date hidden'!I167)</f>
        <v>0</v>
      </c>
      <c r="I166" s="213">
        <f>IF('Indicator Date hidden'!J167="x","x",$I$2-'Indicator Date hidden'!J167)</f>
        <v>0</v>
      </c>
      <c r="J166" s="213">
        <f>IF('Indicator Date hidden'!K167="x","x",$J$2-'Indicator Date hidden'!K167)</f>
        <v>0</v>
      </c>
      <c r="K166" s="213">
        <f>IF('Indicator Date hidden'!L167="x","x",$K$2-'Indicator Date hidden'!L167)</f>
        <v>0</v>
      </c>
      <c r="L166" s="213">
        <f>IF('Indicator Date hidden'!M167="x","x",$L$2-'Indicator Date hidden'!M167)</f>
        <v>0</v>
      </c>
      <c r="M166" s="213">
        <f>IF('Indicator Date hidden'!N167="x","x",$M$2-'Indicator Date hidden'!N167)</f>
        <v>0</v>
      </c>
      <c r="N166" s="213">
        <f>IF('Indicator Date hidden'!O167="x","x",$N$2-'Indicator Date hidden'!O167)</f>
        <v>0</v>
      </c>
      <c r="O166" s="213">
        <f>IF('Indicator Date hidden'!P167="x","x",$O$2-'Indicator Date hidden'!P167)</f>
        <v>0</v>
      </c>
      <c r="P166" s="213">
        <f>IF('Indicator Date hidden'!Q167="x","x",$P$2-'Indicator Date hidden'!Q167)</f>
        <v>0</v>
      </c>
      <c r="Q166" s="213" t="str">
        <f>IF('Indicator Date hidden'!R167="x","x",$Q$2-'Indicator Date hidden'!R167)</f>
        <v>x</v>
      </c>
      <c r="R166" s="213">
        <f>IF('Indicator Date hidden'!S167="x","x",$R$2-'Indicator Date hidden'!S167)</f>
        <v>0</v>
      </c>
      <c r="S166" s="213">
        <f>IF('Indicator Date hidden'!T167="x","x",$S$2-'Indicator Date hidden'!T167)</f>
        <v>0</v>
      </c>
      <c r="T166" s="213">
        <f>IF('Indicator Date hidden'!U167="x","x",$T$2-'Indicator Date hidden'!U167)</f>
        <v>0</v>
      </c>
      <c r="U166" s="213" t="str">
        <f>IF('Indicator Date hidden'!V167="x","x",$U$2-'Indicator Date hidden'!V167)</f>
        <v>x</v>
      </c>
      <c r="V166" s="213">
        <f>IF('Indicator Date hidden'!W167="x","x",$V$2-'Indicator Date hidden'!W167)</f>
        <v>0</v>
      </c>
      <c r="W166" s="213" t="str">
        <f>IF('Indicator Date hidden'!X167="x","x",$W$2-'Indicator Date hidden'!X167)</f>
        <v>x</v>
      </c>
      <c r="X166" s="213">
        <f>IF('Indicator Date hidden'!Y167="x","x",$X$2-'Indicator Date hidden'!Y167)</f>
        <v>3</v>
      </c>
      <c r="Y166" s="213">
        <f>IF('Indicator Date hidden'!Z167="x","x",$Y$2-'Indicator Date hidden'!Z167)</f>
        <v>0</v>
      </c>
      <c r="Z166" s="213">
        <f>IF('Indicator Date hidden'!AA167="x","x",$Z$2-'Indicator Date hidden'!AA167)</f>
        <v>0</v>
      </c>
      <c r="AA166" s="213">
        <f>IF('Indicator Date hidden'!AB167="x","x",$AA$2-'Indicator Date hidden'!AB167)</f>
        <v>0</v>
      </c>
      <c r="AB166" s="213">
        <f>IF('Indicator Date hidden'!AC167="x","x",$AB$2-'Indicator Date hidden'!AC167)</f>
        <v>0</v>
      </c>
      <c r="AC166" s="213">
        <f>IF('Indicator Date hidden'!AD167="x","x",$AC$2-'Indicator Date hidden'!AD167)</f>
        <v>0</v>
      </c>
      <c r="AD166" s="213" t="str">
        <f>IF('Indicator Date hidden'!AE167="x","x",$AD$2-'Indicator Date hidden'!AE167)</f>
        <v>x</v>
      </c>
      <c r="AE166" s="213">
        <f>IF('Indicator Date hidden'!AF167="x","x",$AE$2-'Indicator Date hidden'!AF167)</f>
        <v>0</v>
      </c>
      <c r="AF166" s="213">
        <f>IF('Indicator Date hidden'!AG167="x","x",$AF$2-'Indicator Date hidden'!AG167)</f>
        <v>1</v>
      </c>
      <c r="AG166" s="213">
        <f>IF('Indicator Date hidden'!AH167="x","x",$AG$2-'Indicator Date hidden'!AH167)</f>
        <v>0</v>
      </c>
      <c r="AH166" s="213">
        <f>IF('Indicator Date hidden'!AI167="x","x",$AH$2-'Indicator Date hidden'!AI167)</f>
        <v>0</v>
      </c>
      <c r="AI166" s="213">
        <f>IF('Indicator Date hidden'!AJ167="x","x",$AI$2-'Indicator Date hidden'!AJ167)</f>
        <v>0</v>
      </c>
      <c r="AJ166" s="213" t="str">
        <f>IF('Indicator Date hidden'!AK167="x","x",$AJ$2-'Indicator Date hidden'!AK167)</f>
        <v>x</v>
      </c>
      <c r="AK166" s="213">
        <f>IF('Indicator Date hidden'!AL167="x","x",$AK$2-'Indicator Date hidden'!AL167)</f>
        <v>1</v>
      </c>
      <c r="AL166" s="213">
        <f>IF('Indicator Date hidden'!AM167="x","x",$AL$2-'Indicator Date hidden'!AM167)</f>
        <v>0</v>
      </c>
      <c r="AM166" s="213">
        <f>IF('Indicator Date hidden'!AN167="x","x",$AM$2-'Indicator Date hidden'!AN167)</f>
        <v>0</v>
      </c>
      <c r="AN166" s="213">
        <f>IF('Indicator Date hidden'!AO167="x","x",$AN$2-'Indicator Date hidden'!AO167)</f>
        <v>0</v>
      </c>
      <c r="AO166" s="213">
        <f>IF('Indicator Date hidden'!AP167="x","x",$AO$2-'Indicator Date hidden'!AP167)</f>
        <v>0</v>
      </c>
      <c r="AP166" s="213">
        <f>IF('Indicator Date hidden'!AQ167="x","x",$AP$2-'Indicator Date hidden'!AQ167)</f>
        <v>0</v>
      </c>
      <c r="AQ166" s="213">
        <f>IF('Indicator Date hidden'!AR167="x","x",$AQ$2-'Indicator Date hidden'!AR167)</f>
        <v>0</v>
      </c>
      <c r="AR166" s="213">
        <f>IF('Indicator Date hidden'!AS167="x","x",$AR$2-'Indicator Date hidden'!AS167)</f>
        <v>0</v>
      </c>
      <c r="AS166" s="213">
        <f>IF('Indicator Date hidden'!AT167="x","x",$AS$2-'Indicator Date hidden'!AT167)</f>
        <v>0</v>
      </c>
      <c r="AT166" s="213">
        <f>IF('Indicator Date hidden'!AU167="x","x",$AT$2-'Indicator Date hidden'!AU167)</f>
        <v>0</v>
      </c>
      <c r="AU166" s="213" t="str">
        <f>IF('Indicator Date hidden'!AV167="x","x",$AU$2-'Indicator Date hidden'!AV167)</f>
        <v>x</v>
      </c>
      <c r="AV166" s="213">
        <f>IF('Indicator Date hidden'!AW167="x","x",$AV$2-'Indicator Date hidden'!AW167)</f>
        <v>0</v>
      </c>
      <c r="AW166" s="213">
        <f>IF('Indicator Date hidden'!AX167="x","x",$AW$2-'Indicator Date hidden'!AX167)</f>
        <v>0</v>
      </c>
      <c r="AX166" s="213">
        <f>IF('Indicator Date hidden'!AY167="x","x",$AX$2-'Indicator Date hidden'!AY167)</f>
        <v>0</v>
      </c>
      <c r="AY166" s="213">
        <f>IF('Indicator Date hidden'!AZ167="x","x",$AY$2-'Indicator Date hidden'!AZ167)</f>
        <v>0</v>
      </c>
      <c r="AZ166" s="213">
        <f>IF('Indicator Date hidden'!BA167="x","x",$AZ$2-'Indicator Date hidden'!BA167)</f>
        <v>0</v>
      </c>
      <c r="BA166">
        <f t="shared" si="25"/>
        <v>5</v>
      </c>
      <c r="BB166" s="21">
        <f t="shared" si="26"/>
        <v>0.1111111111111111</v>
      </c>
      <c r="BC166">
        <f t="shared" si="27"/>
        <v>3</v>
      </c>
      <c r="BD166" s="21">
        <f t="shared" si="28"/>
        <v>0.48176629752619554</v>
      </c>
      <c r="BE166" s="283">
        <f t="shared" si="29"/>
        <v>0</v>
      </c>
    </row>
    <row r="167" spans="1:57" x14ac:dyDescent="0.25">
      <c r="A167" t="s">
        <v>7286</v>
      </c>
      <c r="B167" s="213">
        <f>IF('Indicator Date hidden'!C168="x","x",$B$2-'Indicator Date hidden'!C168)</f>
        <v>0</v>
      </c>
      <c r="C167" s="213">
        <f>IF('Indicator Date hidden'!D168="x","x",$C$2-'Indicator Date hidden'!D168)</f>
        <v>0</v>
      </c>
      <c r="D167" s="213">
        <f>IF('Indicator Date hidden'!E168="x","x",$D$2-'Indicator Date hidden'!E168)</f>
        <v>0</v>
      </c>
      <c r="E167" s="213">
        <f>IF('Indicator Date hidden'!F168="x","x",$E$2-'Indicator Date hidden'!F168)</f>
        <v>0</v>
      </c>
      <c r="F167" s="213">
        <f>IF('Indicator Date hidden'!G168="x","x",$F$2-'Indicator Date hidden'!G168)</f>
        <v>0</v>
      </c>
      <c r="G167" s="213">
        <f>IF('Indicator Date hidden'!H168="x","x",$G$2-'Indicator Date hidden'!H168)</f>
        <v>0</v>
      </c>
      <c r="H167" s="213">
        <f>IF('Indicator Date hidden'!I168="x","x",$H$2-'Indicator Date hidden'!I168)</f>
        <v>0</v>
      </c>
      <c r="I167" s="213">
        <f>IF('Indicator Date hidden'!J168="x","x",$I$2-'Indicator Date hidden'!J168)</f>
        <v>0</v>
      </c>
      <c r="J167" s="213">
        <f>IF('Indicator Date hidden'!K168="x","x",$J$2-'Indicator Date hidden'!K168)</f>
        <v>0</v>
      </c>
      <c r="K167" s="213">
        <f>IF('Indicator Date hidden'!L168="x","x",$K$2-'Indicator Date hidden'!L168)</f>
        <v>0</v>
      </c>
      <c r="L167" s="213">
        <f>IF('Indicator Date hidden'!M168="x","x",$L$2-'Indicator Date hidden'!M168)</f>
        <v>0</v>
      </c>
      <c r="M167" s="213">
        <f>IF('Indicator Date hidden'!N168="x","x",$M$2-'Indicator Date hidden'!N168)</f>
        <v>0</v>
      </c>
      <c r="N167" s="213">
        <f>IF('Indicator Date hidden'!O168="x","x",$N$2-'Indicator Date hidden'!O168)</f>
        <v>0</v>
      </c>
      <c r="O167" s="213">
        <f>IF('Indicator Date hidden'!P168="x","x",$O$2-'Indicator Date hidden'!P168)</f>
        <v>0</v>
      </c>
      <c r="P167" s="213">
        <f>IF('Indicator Date hidden'!Q168="x","x",$P$2-'Indicator Date hidden'!Q168)</f>
        <v>0</v>
      </c>
      <c r="Q167" s="213" t="str">
        <f>IF('Indicator Date hidden'!R168="x","x",$Q$2-'Indicator Date hidden'!R168)</f>
        <v>x</v>
      </c>
      <c r="R167" s="213">
        <f>IF('Indicator Date hidden'!S168="x","x",$R$2-'Indicator Date hidden'!S168)</f>
        <v>0</v>
      </c>
      <c r="S167" s="213">
        <f>IF('Indicator Date hidden'!T168="x","x",$S$2-'Indicator Date hidden'!T168)</f>
        <v>0</v>
      </c>
      <c r="T167" s="213">
        <f>IF('Indicator Date hidden'!U168="x","x",$T$2-'Indicator Date hidden'!U168)</f>
        <v>0</v>
      </c>
      <c r="U167" s="213" t="str">
        <f>IF('Indicator Date hidden'!V168="x","x",$U$2-'Indicator Date hidden'!V168)</f>
        <v>x</v>
      </c>
      <c r="V167" s="213">
        <f>IF('Indicator Date hidden'!W168="x","x",$V$2-'Indicator Date hidden'!W168)</f>
        <v>0</v>
      </c>
      <c r="W167" s="213" t="str">
        <f>IF('Indicator Date hidden'!X168="x","x",$W$2-'Indicator Date hidden'!X168)</f>
        <v>x</v>
      </c>
      <c r="X167" s="213">
        <f>IF('Indicator Date hidden'!Y168="x","x",$X$2-'Indicator Date hidden'!Y168)</f>
        <v>2</v>
      </c>
      <c r="Y167" s="213">
        <f>IF('Indicator Date hidden'!Z168="x","x",$Y$2-'Indicator Date hidden'!Z168)</f>
        <v>0</v>
      </c>
      <c r="Z167" s="213">
        <f>IF('Indicator Date hidden'!AA168="x","x",$Z$2-'Indicator Date hidden'!AA168)</f>
        <v>0</v>
      </c>
      <c r="AA167" s="213">
        <f>IF('Indicator Date hidden'!AB168="x","x",$AA$2-'Indicator Date hidden'!AB168)</f>
        <v>1</v>
      </c>
      <c r="AB167" s="213">
        <f>IF('Indicator Date hidden'!AC168="x","x",$AB$2-'Indicator Date hidden'!AC168)</f>
        <v>0</v>
      </c>
      <c r="AC167" s="213">
        <f>IF('Indicator Date hidden'!AD168="x","x",$AC$2-'Indicator Date hidden'!AD168)</f>
        <v>0</v>
      </c>
      <c r="AD167" s="213" t="str">
        <f>IF('Indicator Date hidden'!AE168="x","x",$AD$2-'Indicator Date hidden'!AE168)</f>
        <v>x</v>
      </c>
      <c r="AE167" s="213">
        <f>IF('Indicator Date hidden'!AF168="x","x",$AE$2-'Indicator Date hidden'!AF168)</f>
        <v>0</v>
      </c>
      <c r="AF167" s="213">
        <f>IF('Indicator Date hidden'!AG168="x","x",$AF$2-'Indicator Date hidden'!AG168)</f>
        <v>1</v>
      </c>
      <c r="AG167" s="213">
        <f>IF('Indicator Date hidden'!AH168="x","x",$AG$2-'Indicator Date hidden'!AH168)</f>
        <v>0</v>
      </c>
      <c r="AH167" s="213">
        <f>IF('Indicator Date hidden'!AI168="x","x",$AH$2-'Indicator Date hidden'!AI168)</f>
        <v>0</v>
      </c>
      <c r="AI167" s="213">
        <f>IF('Indicator Date hidden'!AJ168="x","x",$AI$2-'Indicator Date hidden'!AJ168)</f>
        <v>0</v>
      </c>
      <c r="AJ167" s="213" t="str">
        <f>IF('Indicator Date hidden'!AK168="x","x",$AJ$2-'Indicator Date hidden'!AK168)</f>
        <v>x</v>
      </c>
      <c r="AK167" s="213">
        <f>IF('Indicator Date hidden'!AL168="x","x",$AK$2-'Indicator Date hidden'!AL168)</f>
        <v>1</v>
      </c>
      <c r="AL167" s="213">
        <f>IF('Indicator Date hidden'!AM168="x","x",$AL$2-'Indicator Date hidden'!AM168)</f>
        <v>0</v>
      </c>
      <c r="AM167" s="213">
        <f>IF('Indicator Date hidden'!AN168="x","x",$AM$2-'Indicator Date hidden'!AN168)</f>
        <v>0</v>
      </c>
      <c r="AN167" s="213">
        <f>IF('Indicator Date hidden'!AO168="x","x",$AN$2-'Indicator Date hidden'!AO168)</f>
        <v>0</v>
      </c>
      <c r="AO167" s="213">
        <f>IF('Indicator Date hidden'!AP168="x","x",$AO$2-'Indicator Date hidden'!AP168)</f>
        <v>0</v>
      </c>
      <c r="AP167" s="213">
        <f>IF('Indicator Date hidden'!AQ168="x","x",$AP$2-'Indicator Date hidden'!AQ168)</f>
        <v>0</v>
      </c>
      <c r="AQ167" s="213">
        <f>IF('Indicator Date hidden'!AR168="x","x",$AQ$2-'Indicator Date hidden'!AR168)</f>
        <v>0</v>
      </c>
      <c r="AR167" s="213">
        <f>IF('Indicator Date hidden'!AS168="x","x",$AR$2-'Indicator Date hidden'!AS168)</f>
        <v>0</v>
      </c>
      <c r="AS167" s="213">
        <f>IF('Indicator Date hidden'!AT168="x","x",$AS$2-'Indicator Date hidden'!AT168)</f>
        <v>0</v>
      </c>
      <c r="AT167" s="213">
        <f>IF('Indicator Date hidden'!AU168="x","x",$AT$2-'Indicator Date hidden'!AU168)</f>
        <v>0</v>
      </c>
      <c r="AU167" s="213" t="str">
        <f>IF('Indicator Date hidden'!AV168="x","x",$AU$2-'Indicator Date hidden'!AV168)</f>
        <v>x</v>
      </c>
      <c r="AV167" s="213">
        <f>IF('Indicator Date hidden'!AW168="x","x",$AV$2-'Indicator Date hidden'!AW168)</f>
        <v>0</v>
      </c>
      <c r="AW167" s="213">
        <f>IF('Indicator Date hidden'!AX168="x","x",$AW$2-'Indicator Date hidden'!AX168)</f>
        <v>0</v>
      </c>
      <c r="AX167" s="213">
        <f>IF('Indicator Date hidden'!AY168="x","x",$AX$2-'Indicator Date hidden'!AY168)</f>
        <v>0</v>
      </c>
      <c r="AY167" s="213">
        <f>IF('Indicator Date hidden'!AZ168="x","x",$AY$2-'Indicator Date hidden'!AZ168)</f>
        <v>0</v>
      </c>
      <c r="AZ167" s="213">
        <f>IF('Indicator Date hidden'!BA168="x","x",$AZ$2-'Indicator Date hidden'!BA168)</f>
        <v>0</v>
      </c>
      <c r="BA167">
        <f t="shared" si="25"/>
        <v>5</v>
      </c>
      <c r="BB167" s="21">
        <f t="shared" si="26"/>
        <v>0.1111111111111111</v>
      </c>
      <c r="BC167">
        <f t="shared" si="27"/>
        <v>4</v>
      </c>
      <c r="BD167" s="21">
        <f t="shared" si="28"/>
        <v>0.37843080813169783</v>
      </c>
      <c r="BE167" s="283">
        <f t="shared" si="29"/>
        <v>0</v>
      </c>
    </row>
    <row r="168" spans="1:57" x14ac:dyDescent="0.25">
      <c r="A168" t="s">
        <v>7506</v>
      </c>
      <c r="B168" s="213">
        <f>IF('Indicator Date hidden'!C169="x","x",$B$2-'Indicator Date hidden'!C169)</f>
        <v>0</v>
      </c>
      <c r="C168" s="213">
        <f>IF('Indicator Date hidden'!D169="x","x",$C$2-'Indicator Date hidden'!D169)</f>
        <v>0</v>
      </c>
      <c r="D168" s="213">
        <f>IF('Indicator Date hidden'!E169="x","x",$D$2-'Indicator Date hidden'!E169)</f>
        <v>0</v>
      </c>
      <c r="E168" s="213">
        <f>IF('Indicator Date hidden'!F169="x","x",$E$2-'Indicator Date hidden'!F169)</f>
        <v>0</v>
      </c>
      <c r="F168" s="213">
        <f>IF('Indicator Date hidden'!G169="x","x",$F$2-'Indicator Date hidden'!G169)</f>
        <v>0</v>
      </c>
      <c r="G168" s="213">
        <f>IF('Indicator Date hidden'!H169="x","x",$G$2-'Indicator Date hidden'!H169)</f>
        <v>0</v>
      </c>
      <c r="H168" s="213">
        <f>IF('Indicator Date hidden'!I169="x","x",$H$2-'Indicator Date hidden'!I169)</f>
        <v>0</v>
      </c>
      <c r="I168" s="213">
        <f>IF('Indicator Date hidden'!J169="x","x",$I$2-'Indicator Date hidden'!J169)</f>
        <v>0</v>
      </c>
      <c r="J168" s="213">
        <f>IF('Indicator Date hidden'!K169="x","x",$J$2-'Indicator Date hidden'!K169)</f>
        <v>0</v>
      </c>
      <c r="K168" s="213">
        <f>IF('Indicator Date hidden'!L169="x","x",$K$2-'Indicator Date hidden'!L169)</f>
        <v>0</v>
      </c>
      <c r="L168" s="213">
        <f>IF('Indicator Date hidden'!M169="x","x",$L$2-'Indicator Date hidden'!M169)</f>
        <v>0</v>
      </c>
      <c r="M168" s="213">
        <f>IF('Indicator Date hidden'!N169="x","x",$M$2-'Indicator Date hidden'!N169)</f>
        <v>0</v>
      </c>
      <c r="N168" s="213">
        <f>IF('Indicator Date hidden'!O169="x","x",$N$2-'Indicator Date hidden'!O169)</f>
        <v>0</v>
      </c>
      <c r="O168" s="213">
        <f>IF('Indicator Date hidden'!P169="x","x",$O$2-'Indicator Date hidden'!P169)</f>
        <v>0</v>
      </c>
      <c r="P168" s="213">
        <f>IF('Indicator Date hidden'!Q169="x","x",$P$2-'Indicator Date hidden'!Q169)</f>
        <v>0</v>
      </c>
      <c r="Q168" s="213">
        <f>IF('Indicator Date hidden'!R169="x","x",$Q$2-'Indicator Date hidden'!R169)</f>
        <v>5</v>
      </c>
      <c r="R168" s="213">
        <f>IF('Indicator Date hidden'!S169="x","x",$R$2-'Indicator Date hidden'!S169)</f>
        <v>0</v>
      </c>
      <c r="S168" s="213">
        <f>IF('Indicator Date hidden'!T169="x","x",$S$2-'Indicator Date hidden'!T169)</f>
        <v>0</v>
      </c>
      <c r="T168" s="213">
        <f>IF('Indicator Date hidden'!U169="x","x",$T$2-'Indicator Date hidden'!U169)</f>
        <v>0</v>
      </c>
      <c r="U168" s="213" t="str">
        <f>IF('Indicator Date hidden'!V169="x","x",$U$2-'Indicator Date hidden'!V169)</f>
        <v>x</v>
      </c>
      <c r="V168" s="213">
        <f>IF('Indicator Date hidden'!W169="x","x",$V$2-'Indicator Date hidden'!W169)</f>
        <v>0</v>
      </c>
      <c r="W168" s="213">
        <f>IF('Indicator Date hidden'!X169="x","x",$W$2-'Indicator Date hidden'!X169)</f>
        <v>5</v>
      </c>
      <c r="X168" s="213">
        <f>IF('Indicator Date hidden'!Y169="x","x",$X$2-'Indicator Date hidden'!Y169)</f>
        <v>4</v>
      </c>
      <c r="Y168" s="213">
        <f>IF('Indicator Date hidden'!Z169="x","x",$Y$2-'Indicator Date hidden'!Z169)</f>
        <v>0</v>
      </c>
      <c r="Z168" s="213">
        <f>IF('Indicator Date hidden'!AA169="x","x",$Z$2-'Indicator Date hidden'!AA169)</f>
        <v>0</v>
      </c>
      <c r="AA168" s="213">
        <f>IF('Indicator Date hidden'!AB169="x","x",$AA$2-'Indicator Date hidden'!AB169)</f>
        <v>0</v>
      </c>
      <c r="AB168" s="213">
        <f>IF('Indicator Date hidden'!AC169="x","x",$AB$2-'Indicator Date hidden'!AC169)</f>
        <v>0</v>
      </c>
      <c r="AC168" s="213">
        <f>IF('Indicator Date hidden'!AD169="x","x",$AC$2-'Indicator Date hidden'!AD169)</f>
        <v>0</v>
      </c>
      <c r="AD168" s="213" t="str">
        <f>IF('Indicator Date hidden'!AE169="x","x",$AD$2-'Indicator Date hidden'!AE169)</f>
        <v>x</v>
      </c>
      <c r="AE168" s="213">
        <f>IF('Indicator Date hidden'!AF169="x","x",$AE$2-'Indicator Date hidden'!AF169)</f>
        <v>0</v>
      </c>
      <c r="AF168" s="213">
        <f>IF('Indicator Date hidden'!AG169="x","x",$AF$2-'Indicator Date hidden'!AG169)</f>
        <v>9</v>
      </c>
      <c r="AG168" s="213">
        <f>IF('Indicator Date hidden'!AH169="x","x",$AG$2-'Indicator Date hidden'!AH169)</f>
        <v>0</v>
      </c>
      <c r="AH168" s="213">
        <f>IF('Indicator Date hidden'!AI169="x","x",$AH$2-'Indicator Date hidden'!AI169)</f>
        <v>0</v>
      </c>
      <c r="AI168" s="213">
        <f>IF('Indicator Date hidden'!AJ169="x","x",$AI$2-'Indicator Date hidden'!AJ169)</f>
        <v>0</v>
      </c>
      <c r="AJ168" s="213">
        <f>IF('Indicator Date hidden'!AK169="x","x",$AJ$2-'Indicator Date hidden'!AK169)</f>
        <v>1</v>
      </c>
      <c r="AK168" s="213">
        <f>IF('Indicator Date hidden'!AL169="x","x",$AK$2-'Indicator Date hidden'!AL169)</f>
        <v>1</v>
      </c>
      <c r="AL168" s="213">
        <f>IF('Indicator Date hidden'!AM169="x","x",$AL$2-'Indicator Date hidden'!AM169)</f>
        <v>0</v>
      </c>
      <c r="AM168" s="213">
        <f>IF('Indicator Date hidden'!AN169="x","x",$AM$2-'Indicator Date hidden'!AN169)</f>
        <v>0</v>
      </c>
      <c r="AN168" s="213">
        <f>IF('Indicator Date hidden'!AO169="x","x",$AN$2-'Indicator Date hidden'!AO169)</f>
        <v>0</v>
      </c>
      <c r="AO168" s="213" t="str">
        <f>IF('Indicator Date hidden'!AP169="x","x",$AO$2-'Indicator Date hidden'!AP169)</f>
        <v>x</v>
      </c>
      <c r="AP168" s="213" t="str">
        <f>IF('Indicator Date hidden'!AQ169="x","x",$AP$2-'Indicator Date hidden'!AQ169)</f>
        <v>x</v>
      </c>
      <c r="AQ168" s="213">
        <f>IF('Indicator Date hidden'!AR169="x","x",$AQ$2-'Indicator Date hidden'!AR169)</f>
        <v>6</v>
      </c>
      <c r="AR168" s="213">
        <f>IF('Indicator Date hidden'!AS169="x","x",$AR$2-'Indicator Date hidden'!AS169)</f>
        <v>0</v>
      </c>
      <c r="AS168" s="213">
        <f>IF('Indicator Date hidden'!AT169="x","x",$AS$2-'Indicator Date hidden'!AT169)</f>
        <v>0</v>
      </c>
      <c r="AT168" s="213">
        <f>IF('Indicator Date hidden'!AU169="x","x",$AT$2-'Indicator Date hidden'!AU169)</f>
        <v>0</v>
      </c>
      <c r="AU168" s="213">
        <f>IF('Indicator Date hidden'!AV169="x","x",$AU$2-'Indicator Date hidden'!AV169)</f>
        <v>1</v>
      </c>
      <c r="AV168" s="213">
        <f>IF('Indicator Date hidden'!AW169="x","x",$AV$2-'Indicator Date hidden'!AW169)</f>
        <v>0</v>
      </c>
      <c r="AW168" s="213">
        <f>IF('Indicator Date hidden'!AX169="x","x",$AW$2-'Indicator Date hidden'!AX169)</f>
        <v>0</v>
      </c>
      <c r="AX168" s="213">
        <f>IF('Indicator Date hidden'!AY169="x","x",$AX$2-'Indicator Date hidden'!AY169)</f>
        <v>0</v>
      </c>
      <c r="AY168" s="213">
        <f>IF('Indicator Date hidden'!AZ169="x","x",$AY$2-'Indicator Date hidden'!AZ169)</f>
        <v>0</v>
      </c>
      <c r="AZ168" s="213">
        <f>IF('Indicator Date hidden'!BA169="x","x",$AZ$2-'Indicator Date hidden'!BA169)</f>
        <v>0</v>
      </c>
      <c r="BA168">
        <f t="shared" si="25"/>
        <v>32</v>
      </c>
      <c r="BB168" s="21">
        <f t="shared" si="26"/>
        <v>0.68085106382978722</v>
      </c>
      <c r="BC168">
        <f t="shared" si="27"/>
        <v>8</v>
      </c>
      <c r="BD168" s="21">
        <f t="shared" si="28"/>
        <v>1.8691946494125444</v>
      </c>
      <c r="BE168" s="283">
        <f t="shared" si="29"/>
        <v>0</v>
      </c>
    </row>
    <row r="169" spans="1:57" x14ac:dyDescent="0.25">
      <c r="A169" t="s">
        <v>7512</v>
      </c>
      <c r="B169" s="213">
        <f>IF('Indicator Date hidden'!C170="x","x",$B$2-'Indicator Date hidden'!C170)</f>
        <v>0</v>
      </c>
      <c r="C169" s="213">
        <f>IF('Indicator Date hidden'!D170="x","x",$C$2-'Indicator Date hidden'!D170)</f>
        <v>0</v>
      </c>
      <c r="D169" s="213">
        <f>IF('Indicator Date hidden'!E170="x","x",$D$2-'Indicator Date hidden'!E170)</f>
        <v>0</v>
      </c>
      <c r="E169" s="213">
        <f>IF('Indicator Date hidden'!F170="x","x",$E$2-'Indicator Date hidden'!F170)</f>
        <v>0</v>
      </c>
      <c r="F169" s="213">
        <f>IF('Indicator Date hidden'!G170="x","x",$F$2-'Indicator Date hidden'!G170)</f>
        <v>0</v>
      </c>
      <c r="G169" s="213">
        <f>IF('Indicator Date hidden'!H170="x","x",$G$2-'Indicator Date hidden'!H170)</f>
        <v>0</v>
      </c>
      <c r="H169" s="213">
        <f>IF('Indicator Date hidden'!I170="x","x",$H$2-'Indicator Date hidden'!I170)</f>
        <v>0</v>
      </c>
      <c r="I169" s="213">
        <f>IF('Indicator Date hidden'!J170="x","x",$I$2-'Indicator Date hidden'!J170)</f>
        <v>0</v>
      </c>
      <c r="J169" s="213">
        <f>IF('Indicator Date hidden'!K170="x","x",$J$2-'Indicator Date hidden'!K170)</f>
        <v>0</v>
      </c>
      <c r="K169" s="213">
        <f>IF('Indicator Date hidden'!L170="x","x",$K$2-'Indicator Date hidden'!L170)</f>
        <v>0</v>
      </c>
      <c r="L169" s="213">
        <f>IF('Indicator Date hidden'!M170="x","x",$L$2-'Indicator Date hidden'!M170)</f>
        <v>0</v>
      </c>
      <c r="M169" s="213">
        <f>IF('Indicator Date hidden'!N170="x","x",$M$2-'Indicator Date hidden'!N170)</f>
        <v>0</v>
      </c>
      <c r="N169" s="213">
        <f>IF('Indicator Date hidden'!O170="x","x",$N$2-'Indicator Date hidden'!O170)</f>
        <v>0</v>
      </c>
      <c r="O169" s="213">
        <f>IF('Indicator Date hidden'!P170="x","x",$O$2-'Indicator Date hidden'!P170)</f>
        <v>0</v>
      </c>
      <c r="P169" s="213">
        <f>IF('Indicator Date hidden'!Q170="x","x",$P$2-'Indicator Date hidden'!Q170)</f>
        <v>0</v>
      </c>
      <c r="Q169" s="213">
        <f>IF('Indicator Date hidden'!R170="x","x",$Q$2-'Indicator Date hidden'!R170)</f>
        <v>2</v>
      </c>
      <c r="R169" s="213">
        <f>IF('Indicator Date hidden'!S170="x","x",$R$2-'Indicator Date hidden'!S170)</f>
        <v>0</v>
      </c>
      <c r="S169" s="213">
        <f>IF('Indicator Date hidden'!T170="x","x",$S$2-'Indicator Date hidden'!T170)</f>
        <v>0</v>
      </c>
      <c r="T169" s="213">
        <f>IF('Indicator Date hidden'!U170="x","x",$T$2-'Indicator Date hidden'!U170)</f>
        <v>0</v>
      </c>
      <c r="U169" s="213">
        <f>IF('Indicator Date hidden'!V170="x","x",$U$2-'Indicator Date hidden'!V170)</f>
        <v>0</v>
      </c>
      <c r="V169" s="213">
        <f>IF('Indicator Date hidden'!W170="x","x",$V$2-'Indicator Date hidden'!W170)</f>
        <v>0</v>
      </c>
      <c r="W169" s="213">
        <f>IF('Indicator Date hidden'!X170="x","x",$W$2-'Indicator Date hidden'!X170)</f>
        <v>2</v>
      </c>
      <c r="X169" s="213">
        <f>IF('Indicator Date hidden'!Y170="x","x",$X$2-'Indicator Date hidden'!Y170)</f>
        <v>1</v>
      </c>
      <c r="Y169" s="213">
        <f>IF('Indicator Date hidden'!Z170="x","x",$Y$2-'Indicator Date hidden'!Z170)</f>
        <v>0</v>
      </c>
      <c r="Z169" s="213">
        <f>IF('Indicator Date hidden'!AA170="x","x",$Z$2-'Indicator Date hidden'!AA170)</f>
        <v>0</v>
      </c>
      <c r="AA169" s="213">
        <f>IF('Indicator Date hidden'!AB170="x","x",$AA$2-'Indicator Date hidden'!AB170)</f>
        <v>0</v>
      </c>
      <c r="AB169" s="213">
        <f>IF('Indicator Date hidden'!AC170="x","x",$AB$2-'Indicator Date hidden'!AC170)</f>
        <v>0</v>
      </c>
      <c r="AC169" s="213">
        <f>IF('Indicator Date hidden'!AD170="x","x",$AC$2-'Indicator Date hidden'!AD170)</f>
        <v>0</v>
      </c>
      <c r="AD169" s="213">
        <f>IF('Indicator Date hidden'!AE170="x","x",$AD$2-'Indicator Date hidden'!AE170)</f>
        <v>0</v>
      </c>
      <c r="AE169" s="213">
        <f>IF('Indicator Date hidden'!AF170="x","x",$AE$2-'Indicator Date hidden'!AF170)</f>
        <v>0</v>
      </c>
      <c r="AF169" s="213">
        <f>IF('Indicator Date hidden'!AG170="x","x",$AF$2-'Indicator Date hidden'!AG170)</f>
        <v>4</v>
      </c>
      <c r="AG169" s="213">
        <f>IF('Indicator Date hidden'!AH170="x","x",$AG$2-'Indicator Date hidden'!AH170)</f>
        <v>0</v>
      </c>
      <c r="AH169" s="213">
        <f>IF('Indicator Date hidden'!AI170="x","x",$AH$2-'Indicator Date hidden'!AI170)</f>
        <v>0</v>
      </c>
      <c r="AI169" s="213">
        <f>IF('Indicator Date hidden'!AJ170="x","x",$AI$2-'Indicator Date hidden'!AJ170)</f>
        <v>0</v>
      </c>
      <c r="AJ169" s="213" t="str">
        <f>IF('Indicator Date hidden'!AK170="x","x",$AJ$2-'Indicator Date hidden'!AK170)</f>
        <v>x</v>
      </c>
      <c r="AK169" s="213">
        <f>IF('Indicator Date hidden'!AL170="x","x",$AK$2-'Indicator Date hidden'!AL170)</f>
        <v>1</v>
      </c>
      <c r="AL169" s="213">
        <f>IF('Indicator Date hidden'!AM170="x","x",$AL$2-'Indicator Date hidden'!AM170)</f>
        <v>0</v>
      </c>
      <c r="AM169" s="213">
        <f>IF('Indicator Date hidden'!AN170="x","x",$AM$2-'Indicator Date hidden'!AN170)</f>
        <v>0</v>
      </c>
      <c r="AN169" s="213">
        <f>IF('Indicator Date hidden'!AO170="x","x",$AN$2-'Indicator Date hidden'!AO170)</f>
        <v>0</v>
      </c>
      <c r="AO169" s="213" t="str">
        <f>IF('Indicator Date hidden'!AP170="x","x",$AO$2-'Indicator Date hidden'!AP170)</f>
        <v>x</v>
      </c>
      <c r="AP169" s="213" t="str">
        <f>IF('Indicator Date hidden'!AQ170="x","x",$AP$2-'Indicator Date hidden'!AQ170)</f>
        <v>x</v>
      </c>
      <c r="AQ169" s="213">
        <f>IF('Indicator Date hidden'!AR170="x","x",$AQ$2-'Indicator Date hidden'!AR170)</f>
        <v>6</v>
      </c>
      <c r="AR169" s="213">
        <f>IF('Indicator Date hidden'!AS170="x","x",$AR$2-'Indicator Date hidden'!AS170)</f>
        <v>0</v>
      </c>
      <c r="AS169" s="213">
        <f>IF('Indicator Date hidden'!AT170="x","x",$AS$2-'Indicator Date hidden'!AT170)</f>
        <v>0</v>
      </c>
      <c r="AT169" s="213">
        <f>IF('Indicator Date hidden'!AU170="x","x",$AT$2-'Indicator Date hidden'!AU170)</f>
        <v>0</v>
      </c>
      <c r="AU169" s="213">
        <f>IF('Indicator Date hidden'!AV170="x","x",$AU$2-'Indicator Date hidden'!AV170)</f>
        <v>1</v>
      </c>
      <c r="AV169" s="213">
        <f>IF('Indicator Date hidden'!AW170="x","x",$AV$2-'Indicator Date hidden'!AW170)</f>
        <v>0</v>
      </c>
      <c r="AW169" s="213">
        <f>IF('Indicator Date hidden'!AX170="x","x",$AW$2-'Indicator Date hidden'!AX170)</f>
        <v>0</v>
      </c>
      <c r="AX169" s="213">
        <f>IF('Indicator Date hidden'!AY170="x","x",$AX$2-'Indicator Date hidden'!AY170)</f>
        <v>0</v>
      </c>
      <c r="AY169" s="213">
        <f>IF('Indicator Date hidden'!AZ170="x","x",$AY$2-'Indicator Date hidden'!AZ170)</f>
        <v>0</v>
      </c>
      <c r="AZ169" s="213">
        <f>IF('Indicator Date hidden'!BA170="x","x",$AZ$2-'Indicator Date hidden'!BA170)</f>
        <v>0</v>
      </c>
      <c r="BA169">
        <f t="shared" si="25"/>
        <v>17</v>
      </c>
      <c r="BB169" s="21">
        <f t="shared" si="26"/>
        <v>0.35416666666666669</v>
      </c>
      <c r="BC169">
        <f t="shared" si="27"/>
        <v>7</v>
      </c>
      <c r="BD169" s="21">
        <f t="shared" si="28"/>
        <v>1.0895255720827401</v>
      </c>
      <c r="BE169" s="283">
        <f t="shared" si="29"/>
        <v>0</v>
      </c>
    </row>
    <row r="170" spans="1:57" x14ac:dyDescent="0.25">
      <c r="A170" t="s">
        <v>7523</v>
      </c>
      <c r="B170" s="213">
        <f>IF('Indicator Date hidden'!C171="x","x",$B$2-'Indicator Date hidden'!C171)</f>
        <v>0</v>
      </c>
      <c r="C170" s="213">
        <f>IF('Indicator Date hidden'!D171="x","x",$C$2-'Indicator Date hidden'!D171)</f>
        <v>0</v>
      </c>
      <c r="D170" s="213">
        <f>IF('Indicator Date hidden'!E171="x","x",$D$2-'Indicator Date hidden'!E171)</f>
        <v>0</v>
      </c>
      <c r="E170" s="213">
        <f>IF('Indicator Date hidden'!F171="x","x",$E$2-'Indicator Date hidden'!F171)</f>
        <v>0</v>
      </c>
      <c r="F170" s="213">
        <f>IF('Indicator Date hidden'!G171="x","x",$F$2-'Indicator Date hidden'!G171)</f>
        <v>0</v>
      </c>
      <c r="G170" s="213">
        <f>IF('Indicator Date hidden'!H171="x","x",$G$2-'Indicator Date hidden'!H171)</f>
        <v>0</v>
      </c>
      <c r="H170" s="213">
        <f>IF('Indicator Date hidden'!I171="x","x",$H$2-'Indicator Date hidden'!I171)</f>
        <v>0</v>
      </c>
      <c r="I170" s="213">
        <f>IF('Indicator Date hidden'!J171="x","x",$I$2-'Indicator Date hidden'!J171)</f>
        <v>0</v>
      </c>
      <c r="J170" s="213">
        <f>IF('Indicator Date hidden'!K171="x","x",$J$2-'Indicator Date hidden'!K171)</f>
        <v>0</v>
      </c>
      <c r="K170" s="213">
        <f>IF('Indicator Date hidden'!L171="x","x",$K$2-'Indicator Date hidden'!L171)</f>
        <v>0</v>
      </c>
      <c r="L170" s="213">
        <f>IF('Indicator Date hidden'!M171="x","x",$L$2-'Indicator Date hidden'!M171)</f>
        <v>0</v>
      </c>
      <c r="M170" s="213">
        <f>IF('Indicator Date hidden'!N171="x","x",$M$2-'Indicator Date hidden'!N171)</f>
        <v>0</v>
      </c>
      <c r="N170" s="213">
        <f>IF('Indicator Date hidden'!O171="x","x",$N$2-'Indicator Date hidden'!O171)</f>
        <v>0</v>
      </c>
      <c r="O170" s="213">
        <f>IF('Indicator Date hidden'!P171="x","x",$O$2-'Indicator Date hidden'!P171)</f>
        <v>0</v>
      </c>
      <c r="P170" s="213">
        <f>IF('Indicator Date hidden'!Q171="x","x",$P$2-'Indicator Date hidden'!Q171)</f>
        <v>0</v>
      </c>
      <c r="Q170" s="213">
        <f>IF('Indicator Date hidden'!R171="x","x",$Q$2-'Indicator Date hidden'!R171)</f>
        <v>4</v>
      </c>
      <c r="R170" s="213">
        <f>IF('Indicator Date hidden'!S171="x","x",$R$2-'Indicator Date hidden'!S171)</f>
        <v>0</v>
      </c>
      <c r="S170" s="213">
        <f>IF('Indicator Date hidden'!T171="x","x",$S$2-'Indicator Date hidden'!T171)</f>
        <v>0</v>
      </c>
      <c r="T170" s="213">
        <f>IF('Indicator Date hidden'!U171="x","x",$T$2-'Indicator Date hidden'!U171)</f>
        <v>0</v>
      </c>
      <c r="U170" s="213">
        <f>IF('Indicator Date hidden'!V171="x","x",$U$2-'Indicator Date hidden'!V171)</f>
        <v>0</v>
      </c>
      <c r="V170" s="213">
        <f>IF('Indicator Date hidden'!W171="x","x",$V$2-'Indicator Date hidden'!W171)</f>
        <v>0</v>
      </c>
      <c r="W170" s="213">
        <f>IF('Indicator Date hidden'!X171="x","x",$W$2-'Indicator Date hidden'!X171)</f>
        <v>3</v>
      </c>
      <c r="X170" s="213">
        <f>IF('Indicator Date hidden'!Y171="x","x",$X$2-'Indicator Date hidden'!Y171)</f>
        <v>2</v>
      </c>
      <c r="Y170" s="213">
        <f>IF('Indicator Date hidden'!Z171="x","x",$Y$2-'Indicator Date hidden'!Z171)</f>
        <v>0</v>
      </c>
      <c r="Z170" s="213">
        <f>IF('Indicator Date hidden'!AA171="x","x",$Z$2-'Indicator Date hidden'!AA171)</f>
        <v>0</v>
      </c>
      <c r="AA170" s="213">
        <f>IF('Indicator Date hidden'!AB171="x","x",$AA$2-'Indicator Date hidden'!AB171)</f>
        <v>0</v>
      </c>
      <c r="AB170" s="213">
        <f>IF('Indicator Date hidden'!AC171="x","x",$AB$2-'Indicator Date hidden'!AC171)</f>
        <v>0</v>
      </c>
      <c r="AC170" s="213">
        <f>IF('Indicator Date hidden'!AD171="x","x",$AC$2-'Indicator Date hidden'!AD171)</f>
        <v>0</v>
      </c>
      <c r="AD170" s="213">
        <f>IF('Indicator Date hidden'!AE171="x","x",$AD$2-'Indicator Date hidden'!AE171)</f>
        <v>0</v>
      </c>
      <c r="AE170" s="213">
        <f>IF('Indicator Date hidden'!AF171="x","x",$AE$2-'Indicator Date hidden'!AF171)</f>
        <v>0</v>
      </c>
      <c r="AF170" s="213">
        <f>IF('Indicator Date hidden'!AG171="x","x",$AF$2-'Indicator Date hidden'!AG171)</f>
        <v>1</v>
      </c>
      <c r="AG170" s="213">
        <f>IF('Indicator Date hidden'!AH171="x","x",$AG$2-'Indicator Date hidden'!AH171)</f>
        <v>0</v>
      </c>
      <c r="AH170" s="213">
        <f>IF('Indicator Date hidden'!AI171="x","x",$AH$2-'Indicator Date hidden'!AI171)</f>
        <v>0</v>
      </c>
      <c r="AI170" s="213">
        <f>IF('Indicator Date hidden'!AJ171="x","x",$AI$2-'Indicator Date hidden'!AJ171)</f>
        <v>0</v>
      </c>
      <c r="AJ170" s="213" t="str">
        <f>IF('Indicator Date hidden'!AK171="x","x",$AJ$2-'Indicator Date hidden'!AK171)</f>
        <v>x</v>
      </c>
      <c r="AK170" s="213">
        <f>IF('Indicator Date hidden'!AL171="x","x",$AK$2-'Indicator Date hidden'!AL171)</f>
        <v>0</v>
      </c>
      <c r="AL170" s="213">
        <f>IF('Indicator Date hidden'!AM171="x","x",$AL$2-'Indicator Date hidden'!AM171)</f>
        <v>0</v>
      </c>
      <c r="AM170" s="213">
        <f>IF('Indicator Date hidden'!AN171="x","x",$AM$2-'Indicator Date hidden'!AN171)</f>
        <v>0</v>
      </c>
      <c r="AN170" s="213">
        <f>IF('Indicator Date hidden'!AO171="x","x",$AN$2-'Indicator Date hidden'!AO171)</f>
        <v>0</v>
      </c>
      <c r="AO170" s="213">
        <f>IF('Indicator Date hidden'!AP171="x","x",$AO$2-'Indicator Date hidden'!AP171)</f>
        <v>1</v>
      </c>
      <c r="AP170" s="213">
        <f>IF('Indicator Date hidden'!AQ171="x","x",$AP$2-'Indicator Date hidden'!AQ171)</f>
        <v>0</v>
      </c>
      <c r="AQ170" s="213">
        <f>IF('Indicator Date hidden'!AR171="x","x",$AQ$2-'Indicator Date hidden'!AR171)</f>
        <v>0</v>
      </c>
      <c r="AR170" s="213">
        <f>IF('Indicator Date hidden'!AS171="x","x",$AR$2-'Indicator Date hidden'!AS171)</f>
        <v>0</v>
      </c>
      <c r="AS170" s="213">
        <f>IF('Indicator Date hidden'!AT171="x","x",$AS$2-'Indicator Date hidden'!AT171)</f>
        <v>0</v>
      </c>
      <c r="AT170" s="213">
        <f>IF('Indicator Date hidden'!AU171="x","x",$AT$2-'Indicator Date hidden'!AU171)</f>
        <v>0</v>
      </c>
      <c r="AU170" s="213">
        <f>IF('Indicator Date hidden'!AV171="x","x",$AU$2-'Indicator Date hidden'!AV171)</f>
        <v>2</v>
      </c>
      <c r="AV170" s="213">
        <f>IF('Indicator Date hidden'!AW171="x","x",$AV$2-'Indicator Date hidden'!AW171)</f>
        <v>0</v>
      </c>
      <c r="AW170" s="213">
        <f>IF('Indicator Date hidden'!AX171="x","x",$AW$2-'Indicator Date hidden'!AX171)</f>
        <v>0</v>
      </c>
      <c r="AX170" s="213">
        <f>IF('Indicator Date hidden'!AY171="x","x",$AX$2-'Indicator Date hidden'!AY171)</f>
        <v>0</v>
      </c>
      <c r="AY170" s="213">
        <f>IF('Indicator Date hidden'!AZ171="x","x",$AY$2-'Indicator Date hidden'!AZ171)</f>
        <v>0</v>
      </c>
      <c r="AZ170" s="213">
        <f>IF('Indicator Date hidden'!BA171="x","x",$AZ$2-'Indicator Date hidden'!BA171)</f>
        <v>0</v>
      </c>
      <c r="BA170">
        <f t="shared" si="25"/>
        <v>13</v>
      </c>
      <c r="BB170" s="21">
        <f t="shared" si="26"/>
        <v>0.26</v>
      </c>
      <c r="BC170">
        <f t="shared" si="27"/>
        <v>6</v>
      </c>
      <c r="BD170" s="21">
        <f t="shared" si="28"/>
        <v>0.79523581408284172</v>
      </c>
      <c r="BE170" s="283">
        <f t="shared" si="29"/>
        <v>0</v>
      </c>
    </row>
    <row r="171" spans="1:57" x14ac:dyDescent="0.25">
      <c r="A171" t="s">
        <v>7510</v>
      </c>
      <c r="B171" s="213">
        <f>IF('Indicator Date hidden'!C172="x","x",$B$2-'Indicator Date hidden'!C172)</f>
        <v>0</v>
      </c>
      <c r="C171" s="213">
        <f>IF('Indicator Date hidden'!D172="x","x",$C$2-'Indicator Date hidden'!D172)</f>
        <v>0</v>
      </c>
      <c r="D171" s="213">
        <f>IF('Indicator Date hidden'!E172="x","x",$D$2-'Indicator Date hidden'!E172)</f>
        <v>0</v>
      </c>
      <c r="E171" s="213">
        <f>IF('Indicator Date hidden'!F172="x","x",$E$2-'Indicator Date hidden'!F172)</f>
        <v>0</v>
      </c>
      <c r="F171" s="213">
        <f>IF('Indicator Date hidden'!G172="x","x",$F$2-'Indicator Date hidden'!G172)</f>
        <v>0</v>
      </c>
      <c r="G171" s="213">
        <f>IF('Indicator Date hidden'!H172="x","x",$G$2-'Indicator Date hidden'!H172)</f>
        <v>0</v>
      </c>
      <c r="H171" s="213">
        <f>IF('Indicator Date hidden'!I172="x","x",$H$2-'Indicator Date hidden'!I172)</f>
        <v>0</v>
      </c>
      <c r="I171" s="213">
        <f>IF('Indicator Date hidden'!J172="x","x",$I$2-'Indicator Date hidden'!J172)</f>
        <v>0</v>
      </c>
      <c r="J171" s="213">
        <f>IF('Indicator Date hidden'!K172="x","x",$J$2-'Indicator Date hidden'!K172)</f>
        <v>0</v>
      </c>
      <c r="K171" s="213">
        <f>IF('Indicator Date hidden'!L172="x","x",$K$2-'Indicator Date hidden'!L172)</f>
        <v>0</v>
      </c>
      <c r="L171" s="213">
        <f>IF('Indicator Date hidden'!M172="x","x",$L$2-'Indicator Date hidden'!M172)</f>
        <v>0</v>
      </c>
      <c r="M171" s="213">
        <f>IF('Indicator Date hidden'!N172="x","x",$M$2-'Indicator Date hidden'!N172)</f>
        <v>0</v>
      </c>
      <c r="N171" s="213">
        <f>IF('Indicator Date hidden'!O172="x","x",$N$2-'Indicator Date hidden'!O172)</f>
        <v>0</v>
      </c>
      <c r="O171" s="213">
        <f>IF('Indicator Date hidden'!P172="x","x",$O$2-'Indicator Date hidden'!P172)</f>
        <v>0</v>
      </c>
      <c r="P171" s="213">
        <f>IF('Indicator Date hidden'!Q172="x","x",$P$2-'Indicator Date hidden'!Q172)</f>
        <v>0</v>
      </c>
      <c r="Q171" s="213">
        <f>IF('Indicator Date hidden'!R172="x","x",$Q$2-'Indicator Date hidden'!R172)</f>
        <v>8</v>
      </c>
      <c r="R171" s="213">
        <f>IF('Indicator Date hidden'!S172="x","x",$R$2-'Indicator Date hidden'!S172)</f>
        <v>0</v>
      </c>
      <c r="S171" s="213">
        <f>IF('Indicator Date hidden'!T172="x","x",$S$2-'Indicator Date hidden'!T172)</f>
        <v>0</v>
      </c>
      <c r="T171" s="213">
        <f>IF('Indicator Date hidden'!U172="x","x",$T$2-'Indicator Date hidden'!U172)</f>
        <v>0</v>
      </c>
      <c r="U171" s="213">
        <f>IF('Indicator Date hidden'!V172="x","x",$U$2-'Indicator Date hidden'!V172)</f>
        <v>0</v>
      </c>
      <c r="V171" s="213">
        <f>IF('Indicator Date hidden'!W172="x","x",$V$2-'Indicator Date hidden'!W172)</f>
        <v>0</v>
      </c>
      <c r="W171" s="213">
        <f>IF('Indicator Date hidden'!X172="x","x",$W$2-'Indicator Date hidden'!X172)</f>
        <v>2</v>
      </c>
      <c r="X171" s="213">
        <f>IF('Indicator Date hidden'!Y172="x","x",$X$2-'Indicator Date hidden'!Y172)</f>
        <v>4</v>
      </c>
      <c r="Y171" s="213">
        <f>IF('Indicator Date hidden'!Z172="x","x",$Y$2-'Indicator Date hidden'!Z172)</f>
        <v>0</v>
      </c>
      <c r="Z171" s="213">
        <f>IF('Indicator Date hidden'!AA172="x","x",$Z$2-'Indicator Date hidden'!AA172)</f>
        <v>0</v>
      </c>
      <c r="AA171" s="213">
        <f>IF('Indicator Date hidden'!AB172="x","x",$AA$2-'Indicator Date hidden'!AB172)</f>
        <v>0</v>
      </c>
      <c r="AB171" s="213">
        <f>IF('Indicator Date hidden'!AC172="x","x",$AB$2-'Indicator Date hidden'!AC172)</f>
        <v>0</v>
      </c>
      <c r="AC171" s="213">
        <f>IF('Indicator Date hidden'!AD172="x","x",$AC$2-'Indicator Date hidden'!AD172)</f>
        <v>0</v>
      </c>
      <c r="AD171" s="213">
        <f>IF('Indicator Date hidden'!AE172="x","x",$AD$2-'Indicator Date hidden'!AE172)</f>
        <v>0</v>
      </c>
      <c r="AE171" s="213">
        <f>IF('Indicator Date hidden'!AF172="x","x",$AE$2-'Indicator Date hidden'!AF172)</f>
        <v>0</v>
      </c>
      <c r="AF171" s="213">
        <f>IF('Indicator Date hidden'!AG172="x","x",$AF$2-'Indicator Date hidden'!AG172)</f>
        <v>1</v>
      </c>
      <c r="AG171" s="213">
        <f>IF('Indicator Date hidden'!AH172="x","x",$AG$2-'Indicator Date hidden'!AH172)</f>
        <v>0</v>
      </c>
      <c r="AH171" s="213">
        <f>IF('Indicator Date hidden'!AI172="x","x",$AH$2-'Indicator Date hidden'!AI172)</f>
        <v>0</v>
      </c>
      <c r="AI171" s="213">
        <f>IF('Indicator Date hidden'!AJ172="x","x",$AI$2-'Indicator Date hidden'!AJ172)</f>
        <v>0</v>
      </c>
      <c r="AJ171" s="213">
        <f>IF('Indicator Date hidden'!AK172="x","x",$AJ$2-'Indicator Date hidden'!AK172)</f>
        <v>1</v>
      </c>
      <c r="AK171" s="213">
        <f>IF('Indicator Date hidden'!AL172="x","x",$AK$2-'Indicator Date hidden'!AL172)</f>
        <v>1</v>
      </c>
      <c r="AL171" s="213">
        <f>IF('Indicator Date hidden'!AM172="x","x",$AL$2-'Indicator Date hidden'!AM172)</f>
        <v>0</v>
      </c>
      <c r="AM171" s="213">
        <f>IF('Indicator Date hidden'!AN172="x","x",$AM$2-'Indicator Date hidden'!AN172)</f>
        <v>0</v>
      </c>
      <c r="AN171" s="213">
        <f>IF('Indicator Date hidden'!AO172="x","x",$AN$2-'Indicator Date hidden'!AO172)</f>
        <v>0</v>
      </c>
      <c r="AO171" s="213">
        <f>IF('Indicator Date hidden'!AP172="x","x",$AO$2-'Indicator Date hidden'!AP172)</f>
        <v>0</v>
      </c>
      <c r="AP171" s="213">
        <f>IF('Indicator Date hidden'!AQ172="x","x",$AP$2-'Indicator Date hidden'!AQ172)</f>
        <v>0</v>
      </c>
      <c r="AQ171" s="213">
        <f>IF('Indicator Date hidden'!AR172="x","x",$AQ$2-'Indicator Date hidden'!AR172)</f>
        <v>0</v>
      </c>
      <c r="AR171" s="213">
        <f>IF('Indicator Date hidden'!AS172="x","x",$AR$2-'Indicator Date hidden'!AS172)</f>
        <v>0</v>
      </c>
      <c r="AS171" s="213">
        <f>IF('Indicator Date hidden'!AT172="x","x",$AS$2-'Indicator Date hidden'!AT172)</f>
        <v>0</v>
      </c>
      <c r="AT171" s="213">
        <f>IF('Indicator Date hidden'!AU172="x","x",$AT$2-'Indicator Date hidden'!AU172)</f>
        <v>0</v>
      </c>
      <c r="AU171" s="213">
        <f>IF('Indicator Date hidden'!AV172="x","x",$AU$2-'Indicator Date hidden'!AV172)</f>
        <v>4</v>
      </c>
      <c r="AV171" s="213">
        <f>IF('Indicator Date hidden'!AW172="x","x",$AV$2-'Indicator Date hidden'!AW172)</f>
        <v>0</v>
      </c>
      <c r="AW171" s="213">
        <f>IF('Indicator Date hidden'!AX172="x","x",$AW$2-'Indicator Date hidden'!AX172)</f>
        <v>0</v>
      </c>
      <c r="AX171" s="213">
        <f>IF('Indicator Date hidden'!AY172="x","x",$AX$2-'Indicator Date hidden'!AY172)</f>
        <v>0</v>
      </c>
      <c r="AY171" s="213">
        <f>IF('Indicator Date hidden'!AZ172="x","x",$AY$2-'Indicator Date hidden'!AZ172)</f>
        <v>0</v>
      </c>
      <c r="AZ171" s="213">
        <f>IF('Indicator Date hidden'!BA172="x","x",$AZ$2-'Indicator Date hidden'!BA172)</f>
        <v>0</v>
      </c>
      <c r="BA171">
        <f t="shared" si="25"/>
        <v>21</v>
      </c>
      <c r="BB171" s="21">
        <f t="shared" si="26"/>
        <v>0.41176470588235292</v>
      </c>
      <c r="BC171">
        <f t="shared" si="27"/>
        <v>7</v>
      </c>
      <c r="BD171" s="21">
        <f t="shared" si="28"/>
        <v>1.3601682506685981</v>
      </c>
      <c r="BE171" s="283">
        <f t="shared" si="29"/>
        <v>0</v>
      </c>
    </row>
    <row r="172" spans="1:57" x14ac:dyDescent="0.25">
      <c r="A172" t="s">
        <v>7421</v>
      </c>
      <c r="B172" s="213">
        <f>IF('Indicator Date hidden'!C173="x","x",$B$2-'Indicator Date hidden'!C173)</f>
        <v>0</v>
      </c>
      <c r="C172" s="213">
        <f>IF('Indicator Date hidden'!D173="x","x",$C$2-'Indicator Date hidden'!D173)</f>
        <v>0</v>
      </c>
      <c r="D172" s="213">
        <f>IF('Indicator Date hidden'!E173="x","x",$D$2-'Indicator Date hidden'!E173)</f>
        <v>0</v>
      </c>
      <c r="E172" s="213">
        <f>IF('Indicator Date hidden'!F173="x","x",$E$2-'Indicator Date hidden'!F173)</f>
        <v>0</v>
      </c>
      <c r="F172" s="213">
        <f>IF('Indicator Date hidden'!G173="x","x",$F$2-'Indicator Date hidden'!G173)</f>
        <v>0</v>
      </c>
      <c r="G172" s="213">
        <f>IF('Indicator Date hidden'!H173="x","x",$G$2-'Indicator Date hidden'!H173)</f>
        <v>0</v>
      </c>
      <c r="H172" s="213">
        <f>IF('Indicator Date hidden'!I173="x","x",$H$2-'Indicator Date hidden'!I173)</f>
        <v>0</v>
      </c>
      <c r="I172" s="213">
        <f>IF('Indicator Date hidden'!J173="x","x",$I$2-'Indicator Date hidden'!J173)</f>
        <v>0</v>
      </c>
      <c r="J172" s="213">
        <f>IF('Indicator Date hidden'!K173="x","x",$J$2-'Indicator Date hidden'!K173)</f>
        <v>0</v>
      </c>
      <c r="K172" s="213">
        <f>IF('Indicator Date hidden'!L173="x","x",$K$2-'Indicator Date hidden'!L173)</f>
        <v>0</v>
      </c>
      <c r="L172" s="213">
        <f>IF('Indicator Date hidden'!M173="x","x",$L$2-'Indicator Date hidden'!M173)</f>
        <v>0</v>
      </c>
      <c r="M172" s="213">
        <f>IF('Indicator Date hidden'!N173="x","x",$M$2-'Indicator Date hidden'!N173)</f>
        <v>0</v>
      </c>
      <c r="N172" s="213">
        <f>IF('Indicator Date hidden'!O173="x","x",$N$2-'Indicator Date hidden'!O173)</f>
        <v>0</v>
      </c>
      <c r="O172" s="213">
        <f>IF('Indicator Date hidden'!P173="x","x",$O$2-'Indicator Date hidden'!P173)</f>
        <v>0</v>
      </c>
      <c r="P172" s="213">
        <f>IF('Indicator Date hidden'!Q173="x","x",$P$2-'Indicator Date hidden'!Q173)</f>
        <v>0</v>
      </c>
      <c r="Q172" s="213">
        <f>IF('Indicator Date hidden'!R173="x","x",$Q$2-'Indicator Date hidden'!R173)</f>
        <v>3</v>
      </c>
      <c r="R172" s="213">
        <f>IF('Indicator Date hidden'!S173="x","x",$R$2-'Indicator Date hidden'!S173)</f>
        <v>0</v>
      </c>
      <c r="S172" s="213">
        <f>IF('Indicator Date hidden'!T173="x","x",$S$2-'Indicator Date hidden'!T173)</f>
        <v>0</v>
      </c>
      <c r="T172" s="213">
        <f>IF('Indicator Date hidden'!U173="x","x",$T$2-'Indicator Date hidden'!U173)</f>
        <v>0</v>
      </c>
      <c r="U172" s="213">
        <f>IF('Indicator Date hidden'!V173="x","x",$U$2-'Indicator Date hidden'!V173)</f>
        <v>0</v>
      </c>
      <c r="V172" s="213">
        <f>IF('Indicator Date hidden'!W173="x","x",$V$2-'Indicator Date hidden'!W173)</f>
        <v>0</v>
      </c>
      <c r="W172" s="213">
        <f>IF('Indicator Date hidden'!X173="x","x",$W$2-'Indicator Date hidden'!X173)</f>
        <v>3</v>
      </c>
      <c r="X172" s="213">
        <f>IF('Indicator Date hidden'!Y173="x","x",$X$2-'Indicator Date hidden'!Y173)</f>
        <v>4</v>
      </c>
      <c r="Y172" s="213">
        <f>IF('Indicator Date hidden'!Z173="x","x",$Y$2-'Indicator Date hidden'!Z173)</f>
        <v>0</v>
      </c>
      <c r="Z172" s="213">
        <f>IF('Indicator Date hidden'!AA173="x","x",$Z$2-'Indicator Date hidden'!AA173)</f>
        <v>0</v>
      </c>
      <c r="AA172" s="213">
        <f>IF('Indicator Date hidden'!AB173="x","x",$AA$2-'Indicator Date hidden'!AB173)</f>
        <v>1</v>
      </c>
      <c r="AB172" s="213">
        <f>IF('Indicator Date hidden'!AC173="x","x",$AB$2-'Indicator Date hidden'!AC173)</f>
        <v>0</v>
      </c>
      <c r="AC172" s="213">
        <f>IF('Indicator Date hidden'!AD173="x","x",$AC$2-'Indicator Date hidden'!AD173)</f>
        <v>0</v>
      </c>
      <c r="AD172" s="213" t="str">
        <f>IF('Indicator Date hidden'!AE173="x","x",$AD$2-'Indicator Date hidden'!AE173)</f>
        <v>x</v>
      </c>
      <c r="AE172" s="213">
        <f>IF('Indicator Date hidden'!AF173="x","x",$AE$2-'Indicator Date hidden'!AF173)</f>
        <v>0</v>
      </c>
      <c r="AF172" s="213">
        <f>IF('Indicator Date hidden'!AG173="x","x",$AF$2-'Indicator Date hidden'!AG173)</f>
        <v>5</v>
      </c>
      <c r="AG172" s="213">
        <f>IF('Indicator Date hidden'!AH173="x","x",$AG$2-'Indicator Date hidden'!AH173)</f>
        <v>0</v>
      </c>
      <c r="AH172" s="213">
        <f>IF('Indicator Date hidden'!AI173="x","x",$AH$2-'Indicator Date hidden'!AI173)</f>
        <v>0</v>
      </c>
      <c r="AI172" s="213">
        <f>IF('Indicator Date hidden'!AJ173="x","x",$AI$2-'Indicator Date hidden'!AJ173)</f>
        <v>0</v>
      </c>
      <c r="AJ172" s="213">
        <f>IF('Indicator Date hidden'!AK173="x","x",$AJ$2-'Indicator Date hidden'!AK173)</f>
        <v>1</v>
      </c>
      <c r="AK172" s="213">
        <f>IF('Indicator Date hidden'!AL173="x","x",$AK$2-'Indicator Date hidden'!AL173)</f>
        <v>1</v>
      </c>
      <c r="AL172" s="213">
        <f>IF('Indicator Date hidden'!AM173="x","x",$AL$2-'Indicator Date hidden'!AM173)</f>
        <v>0</v>
      </c>
      <c r="AM172" s="213">
        <f>IF('Indicator Date hidden'!AN173="x","x",$AM$2-'Indicator Date hidden'!AN173)</f>
        <v>0</v>
      </c>
      <c r="AN172" s="213">
        <f>IF('Indicator Date hidden'!AO173="x","x",$AN$2-'Indicator Date hidden'!AO173)</f>
        <v>0</v>
      </c>
      <c r="AO172" s="213">
        <f>IF('Indicator Date hidden'!AP173="x","x",$AO$2-'Indicator Date hidden'!AP173)</f>
        <v>1</v>
      </c>
      <c r="AP172" s="213">
        <f>IF('Indicator Date hidden'!AQ173="x","x",$AP$2-'Indicator Date hidden'!AQ173)</f>
        <v>1</v>
      </c>
      <c r="AQ172" s="213">
        <f>IF('Indicator Date hidden'!AR173="x","x",$AQ$2-'Indicator Date hidden'!AR173)</f>
        <v>0</v>
      </c>
      <c r="AR172" s="213">
        <f>IF('Indicator Date hidden'!AS173="x","x",$AR$2-'Indicator Date hidden'!AS173)</f>
        <v>0</v>
      </c>
      <c r="AS172" s="213">
        <f>IF('Indicator Date hidden'!AT173="x","x",$AS$2-'Indicator Date hidden'!AT173)</f>
        <v>0</v>
      </c>
      <c r="AT172" s="213">
        <f>IF('Indicator Date hidden'!AU173="x","x",$AT$2-'Indicator Date hidden'!AU173)</f>
        <v>0</v>
      </c>
      <c r="AU172" s="213">
        <f>IF('Indicator Date hidden'!AV173="x","x",$AU$2-'Indicator Date hidden'!AV173)</f>
        <v>1</v>
      </c>
      <c r="AV172" s="213">
        <f>IF('Indicator Date hidden'!AW173="x","x",$AV$2-'Indicator Date hidden'!AW173)</f>
        <v>0</v>
      </c>
      <c r="AW172" s="213">
        <f>IF('Indicator Date hidden'!AX173="x","x",$AW$2-'Indicator Date hidden'!AX173)</f>
        <v>0</v>
      </c>
      <c r="AX172" s="213">
        <f>IF('Indicator Date hidden'!AY173="x","x",$AX$2-'Indicator Date hidden'!AY173)</f>
        <v>0</v>
      </c>
      <c r="AY172" s="213">
        <f>IF('Indicator Date hidden'!AZ173="x","x",$AY$2-'Indicator Date hidden'!AZ173)</f>
        <v>0</v>
      </c>
      <c r="AZ172" s="213">
        <f>IF('Indicator Date hidden'!BA173="x","x",$AZ$2-'Indicator Date hidden'!BA173)</f>
        <v>0</v>
      </c>
      <c r="BA172">
        <f t="shared" si="25"/>
        <v>21</v>
      </c>
      <c r="BB172" s="21">
        <f t="shared" si="26"/>
        <v>0.42</v>
      </c>
      <c r="BC172">
        <f t="shared" si="27"/>
        <v>10</v>
      </c>
      <c r="BD172" s="21">
        <f t="shared" si="28"/>
        <v>1.06</v>
      </c>
      <c r="BE172" s="283">
        <f t="shared" si="29"/>
        <v>0</v>
      </c>
    </row>
    <row r="173" spans="1:57" x14ac:dyDescent="0.25">
      <c r="A173" t="s">
        <v>7516</v>
      </c>
      <c r="B173" s="213">
        <f>IF('Indicator Date hidden'!C174="x","x",$B$2-'Indicator Date hidden'!C174)</f>
        <v>0</v>
      </c>
      <c r="C173" s="213">
        <f>IF('Indicator Date hidden'!D174="x","x",$C$2-'Indicator Date hidden'!D174)</f>
        <v>0</v>
      </c>
      <c r="D173" s="213">
        <f>IF('Indicator Date hidden'!E174="x","x",$D$2-'Indicator Date hidden'!E174)</f>
        <v>0</v>
      </c>
      <c r="E173" s="213">
        <f>IF('Indicator Date hidden'!F174="x","x",$E$2-'Indicator Date hidden'!F174)</f>
        <v>0</v>
      </c>
      <c r="F173" s="213">
        <f>IF('Indicator Date hidden'!G174="x","x",$F$2-'Indicator Date hidden'!G174)</f>
        <v>0</v>
      </c>
      <c r="G173" s="213">
        <f>IF('Indicator Date hidden'!H174="x","x",$G$2-'Indicator Date hidden'!H174)</f>
        <v>0</v>
      </c>
      <c r="H173" s="213">
        <f>IF('Indicator Date hidden'!I174="x","x",$H$2-'Indicator Date hidden'!I174)</f>
        <v>0</v>
      </c>
      <c r="I173" s="213">
        <f>IF('Indicator Date hidden'!J174="x","x",$I$2-'Indicator Date hidden'!J174)</f>
        <v>0</v>
      </c>
      <c r="J173" s="213">
        <f>IF('Indicator Date hidden'!K174="x","x",$J$2-'Indicator Date hidden'!K174)</f>
        <v>0</v>
      </c>
      <c r="K173" s="213">
        <f>IF('Indicator Date hidden'!L174="x","x",$K$2-'Indicator Date hidden'!L174)</f>
        <v>0</v>
      </c>
      <c r="L173" s="213">
        <f>IF('Indicator Date hidden'!M174="x","x",$L$2-'Indicator Date hidden'!M174)</f>
        <v>0</v>
      </c>
      <c r="M173" s="213">
        <f>IF('Indicator Date hidden'!N174="x","x",$M$2-'Indicator Date hidden'!N174)</f>
        <v>0</v>
      </c>
      <c r="N173" s="213">
        <f>IF('Indicator Date hidden'!O174="x","x",$N$2-'Indicator Date hidden'!O174)</f>
        <v>0</v>
      </c>
      <c r="O173" s="213">
        <f>IF('Indicator Date hidden'!P174="x","x",$O$2-'Indicator Date hidden'!P174)</f>
        <v>0</v>
      </c>
      <c r="P173" s="213">
        <f>IF('Indicator Date hidden'!Q174="x","x",$P$2-'Indicator Date hidden'!Q174)</f>
        <v>0</v>
      </c>
      <c r="Q173" s="213">
        <f>IF('Indicator Date hidden'!R174="x","x",$Q$2-'Indicator Date hidden'!R174)</f>
        <v>4</v>
      </c>
      <c r="R173" s="213">
        <f>IF('Indicator Date hidden'!S174="x","x",$R$2-'Indicator Date hidden'!S174)</f>
        <v>0</v>
      </c>
      <c r="S173" s="213">
        <f>IF('Indicator Date hidden'!T174="x","x",$S$2-'Indicator Date hidden'!T174)</f>
        <v>0</v>
      </c>
      <c r="T173" s="213">
        <f>IF('Indicator Date hidden'!U174="x","x",$T$2-'Indicator Date hidden'!U174)</f>
        <v>0</v>
      </c>
      <c r="U173" s="213">
        <f>IF('Indicator Date hidden'!V174="x","x",$U$2-'Indicator Date hidden'!V174)</f>
        <v>0</v>
      </c>
      <c r="V173" s="213">
        <f>IF('Indicator Date hidden'!W174="x","x",$V$2-'Indicator Date hidden'!W174)</f>
        <v>0</v>
      </c>
      <c r="W173" s="213">
        <f>IF('Indicator Date hidden'!X174="x","x",$W$2-'Indicator Date hidden'!X174)</f>
        <v>5</v>
      </c>
      <c r="X173" s="213">
        <f>IF('Indicator Date hidden'!Y174="x","x",$X$2-'Indicator Date hidden'!Y174)</f>
        <v>3</v>
      </c>
      <c r="Y173" s="213">
        <f>IF('Indicator Date hidden'!Z174="x","x",$Y$2-'Indicator Date hidden'!Z174)</f>
        <v>0</v>
      </c>
      <c r="Z173" s="213">
        <f>IF('Indicator Date hidden'!AA174="x","x",$Z$2-'Indicator Date hidden'!AA174)</f>
        <v>0</v>
      </c>
      <c r="AA173" s="213" t="str">
        <f>IF('Indicator Date hidden'!AB174="x","x",$AA$2-'Indicator Date hidden'!AB174)</f>
        <v>x</v>
      </c>
      <c r="AB173" s="213">
        <f>IF('Indicator Date hidden'!AC174="x","x",$AB$2-'Indicator Date hidden'!AC174)</f>
        <v>0</v>
      </c>
      <c r="AC173" s="213">
        <f>IF('Indicator Date hidden'!AD174="x","x",$AC$2-'Indicator Date hidden'!AD174)</f>
        <v>0</v>
      </c>
      <c r="AD173" s="213">
        <f>IF('Indicator Date hidden'!AE174="x","x",$AD$2-'Indicator Date hidden'!AE174)</f>
        <v>0</v>
      </c>
      <c r="AE173" s="213" t="str">
        <f>IF('Indicator Date hidden'!AF174="x","x",$AE$2-'Indicator Date hidden'!AF174)</f>
        <v>x</v>
      </c>
      <c r="AF173" s="213">
        <f>IF('Indicator Date hidden'!AG174="x","x",$AF$2-'Indicator Date hidden'!AG174)</f>
        <v>6</v>
      </c>
      <c r="AG173" s="213">
        <f>IF('Indicator Date hidden'!AH174="x","x",$AG$2-'Indicator Date hidden'!AH174)</f>
        <v>0</v>
      </c>
      <c r="AH173" s="213">
        <f>IF('Indicator Date hidden'!AI174="x","x",$AH$2-'Indicator Date hidden'!AI174)</f>
        <v>0</v>
      </c>
      <c r="AI173" s="213">
        <f>IF('Indicator Date hidden'!AJ174="x","x",$AI$2-'Indicator Date hidden'!AJ174)</f>
        <v>0</v>
      </c>
      <c r="AJ173" s="213">
        <f>IF('Indicator Date hidden'!AK174="x","x",$AJ$2-'Indicator Date hidden'!AK174)</f>
        <v>1</v>
      </c>
      <c r="AK173" s="213">
        <f>IF('Indicator Date hidden'!AL174="x","x",$AK$2-'Indicator Date hidden'!AL174)</f>
        <v>1</v>
      </c>
      <c r="AL173" s="213">
        <f>IF('Indicator Date hidden'!AM174="x","x",$AL$2-'Indicator Date hidden'!AM174)</f>
        <v>0</v>
      </c>
      <c r="AM173" s="213">
        <f>IF('Indicator Date hidden'!AN174="x","x",$AM$2-'Indicator Date hidden'!AN174)</f>
        <v>0</v>
      </c>
      <c r="AN173" s="213">
        <f>IF('Indicator Date hidden'!AO174="x","x",$AN$2-'Indicator Date hidden'!AO174)</f>
        <v>0</v>
      </c>
      <c r="AO173" s="213" t="str">
        <f>IF('Indicator Date hidden'!AP174="x","x",$AO$2-'Indicator Date hidden'!AP174)</f>
        <v>x</v>
      </c>
      <c r="AP173" s="213" t="str">
        <f>IF('Indicator Date hidden'!AQ174="x","x",$AP$2-'Indicator Date hidden'!AQ174)</f>
        <v>x</v>
      </c>
      <c r="AQ173" s="213">
        <f>IF('Indicator Date hidden'!AR174="x","x",$AQ$2-'Indicator Date hidden'!AR174)</f>
        <v>6</v>
      </c>
      <c r="AR173" s="213">
        <f>IF('Indicator Date hidden'!AS174="x","x",$AR$2-'Indicator Date hidden'!AS174)</f>
        <v>0</v>
      </c>
      <c r="AS173" s="213">
        <f>IF('Indicator Date hidden'!AT174="x","x",$AS$2-'Indicator Date hidden'!AT174)</f>
        <v>0</v>
      </c>
      <c r="AT173" s="213">
        <f>IF('Indicator Date hidden'!AU174="x","x",$AT$2-'Indicator Date hidden'!AU174)</f>
        <v>0</v>
      </c>
      <c r="AU173" s="213">
        <f>IF('Indicator Date hidden'!AV174="x","x",$AU$2-'Indicator Date hidden'!AV174)</f>
        <v>4</v>
      </c>
      <c r="AV173" s="213">
        <f>IF('Indicator Date hidden'!AW174="x","x",$AV$2-'Indicator Date hidden'!AW174)</f>
        <v>0</v>
      </c>
      <c r="AW173" s="213">
        <f>IF('Indicator Date hidden'!AX174="x","x",$AW$2-'Indicator Date hidden'!AX174)</f>
        <v>0</v>
      </c>
      <c r="AX173" s="213">
        <f>IF('Indicator Date hidden'!AY174="x","x",$AX$2-'Indicator Date hidden'!AY174)</f>
        <v>0</v>
      </c>
      <c r="AY173" s="213">
        <f>IF('Indicator Date hidden'!AZ174="x","x",$AY$2-'Indicator Date hidden'!AZ174)</f>
        <v>0</v>
      </c>
      <c r="AZ173" s="213">
        <f>IF('Indicator Date hidden'!BA174="x","x",$AZ$2-'Indicator Date hidden'!BA174)</f>
        <v>0</v>
      </c>
      <c r="BA173">
        <f t="shared" si="25"/>
        <v>30</v>
      </c>
      <c r="BB173" s="21">
        <f t="shared" si="26"/>
        <v>0.63829787234042556</v>
      </c>
      <c r="BC173">
        <f t="shared" si="27"/>
        <v>8</v>
      </c>
      <c r="BD173" s="21">
        <f t="shared" si="28"/>
        <v>1.6035271218227041</v>
      </c>
      <c r="BE173" s="283">
        <f t="shared" si="29"/>
        <v>0</v>
      </c>
    </row>
    <row r="174" spans="1:57" x14ac:dyDescent="0.25">
      <c r="A174" t="s">
        <v>7509</v>
      </c>
      <c r="B174" s="213">
        <f>IF('Indicator Date hidden'!C175="x","x",$B$2-'Indicator Date hidden'!C175)</f>
        <v>0</v>
      </c>
      <c r="C174" s="213">
        <f>IF('Indicator Date hidden'!D175="x","x",$C$2-'Indicator Date hidden'!D175)</f>
        <v>0</v>
      </c>
      <c r="D174" s="213">
        <f>IF('Indicator Date hidden'!E175="x","x",$D$2-'Indicator Date hidden'!E175)</f>
        <v>0</v>
      </c>
      <c r="E174" s="213">
        <f>IF('Indicator Date hidden'!F175="x","x",$E$2-'Indicator Date hidden'!F175)</f>
        <v>0</v>
      </c>
      <c r="F174" s="213">
        <f>IF('Indicator Date hidden'!G175="x","x",$F$2-'Indicator Date hidden'!G175)</f>
        <v>0</v>
      </c>
      <c r="G174" s="213">
        <f>IF('Indicator Date hidden'!H175="x","x",$G$2-'Indicator Date hidden'!H175)</f>
        <v>0</v>
      </c>
      <c r="H174" s="213">
        <f>IF('Indicator Date hidden'!I175="x","x",$H$2-'Indicator Date hidden'!I175)</f>
        <v>0</v>
      </c>
      <c r="I174" s="213">
        <f>IF('Indicator Date hidden'!J175="x","x",$I$2-'Indicator Date hidden'!J175)</f>
        <v>0</v>
      </c>
      <c r="J174" s="213">
        <f>IF('Indicator Date hidden'!K175="x","x",$J$2-'Indicator Date hidden'!K175)</f>
        <v>0</v>
      </c>
      <c r="K174" s="213">
        <f>IF('Indicator Date hidden'!L175="x","x",$K$2-'Indicator Date hidden'!L175)</f>
        <v>0</v>
      </c>
      <c r="L174" s="213">
        <f>IF('Indicator Date hidden'!M175="x","x",$L$2-'Indicator Date hidden'!M175)</f>
        <v>0</v>
      </c>
      <c r="M174" s="213">
        <f>IF('Indicator Date hidden'!N175="x","x",$M$2-'Indicator Date hidden'!N175)</f>
        <v>0</v>
      </c>
      <c r="N174" s="213">
        <f>IF('Indicator Date hidden'!O175="x","x",$N$2-'Indicator Date hidden'!O175)</f>
        <v>0</v>
      </c>
      <c r="O174" s="213">
        <f>IF('Indicator Date hidden'!P175="x","x",$O$2-'Indicator Date hidden'!P175)</f>
        <v>0</v>
      </c>
      <c r="P174" s="213">
        <f>IF('Indicator Date hidden'!Q175="x","x",$P$2-'Indicator Date hidden'!Q175)</f>
        <v>0</v>
      </c>
      <c r="Q174" s="213">
        <f>IF('Indicator Date hidden'!R175="x","x",$Q$2-'Indicator Date hidden'!R175)</f>
        <v>0</v>
      </c>
      <c r="R174" s="213">
        <f>IF('Indicator Date hidden'!S175="x","x",$R$2-'Indicator Date hidden'!S175)</f>
        <v>0</v>
      </c>
      <c r="S174" s="213">
        <f>IF('Indicator Date hidden'!T175="x","x",$S$2-'Indicator Date hidden'!T175)</f>
        <v>0</v>
      </c>
      <c r="T174" s="213">
        <f>IF('Indicator Date hidden'!U175="x","x",$T$2-'Indicator Date hidden'!U175)</f>
        <v>0</v>
      </c>
      <c r="U174" s="213">
        <f>IF('Indicator Date hidden'!V175="x","x",$U$2-'Indicator Date hidden'!V175)</f>
        <v>0</v>
      </c>
      <c r="V174" s="213">
        <f>IF('Indicator Date hidden'!W175="x","x",$V$2-'Indicator Date hidden'!W175)</f>
        <v>0</v>
      </c>
      <c r="W174" s="213">
        <f>IF('Indicator Date hidden'!X175="x","x",$W$2-'Indicator Date hidden'!X175)</f>
        <v>0</v>
      </c>
      <c r="X174" s="213">
        <f>IF('Indicator Date hidden'!Y175="x","x",$X$2-'Indicator Date hidden'!Y175)</f>
        <v>4</v>
      </c>
      <c r="Y174" s="213">
        <f>IF('Indicator Date hidden'!Z175="x","x",$Y$2-'Indicator Date hidden'!Z175)</f>
        <v>0</v>
      </c>
      <c r="Z174" s="213">
        <f>IF('Indicator Date hidden'!AA175="x","x",$Z$2-'Indicator Date hidden'!AA175)</f>
        <v>0</v>
      </c>
      <c r="AA174" s="213">
        <f>IF('Indicator Date hidden'!AB175="x","x",$AA$2-'Indicator Date hidden'!AB175)</f>
        <v>0</v>
      </c>
      <c r="AB174" s="213">
        <f>IF('Indicator Date hidden'!AC175="x","x",$AB$2-'Indicator Date hidden'!AC175)</f>
        <v>0</v>
      </c>
      <c r="AC174" s="213">
        <f>IF('Indicator Date hidden'!AD175="x","x",$AC$2-'Indicator Date hidden'!AD175)</f>
        <v>0</v>
      </c>
      <c r="AD174" s="213">
        <f>IF('Indicator Date hidden'!AE175="x","x",$AD$2-'Indicator Date hidden'!AE175)</f>
        <v>0</v>
      </c>
      <c r="AE174" s="213">
        <f>IF('Indicator Date hidden'!AF175="x","x",$AE$2-'Indicator Date hidden'!AF175)</f>
        <v>0</v>
      </c>
      <c r="AF174" s="213">
        <f>IF('Indicator Date hidden'!AG175="x","x",$AF$2-'Indicator Date hidden'!AG175)</f>
        <v>2</v>
      </c>
      <c r="AG174" s="213">
        <f>IF('Indicator Date hidden'!AH175="x","x",$AG$2-'Indicator Date hidden'!AH175)</f>
        <v>0</v>
      </c>
      <c r="AH174" s="213">
        <f>IF('Indicator Date hidden'!AI175="x","x",$AH$2-'Indicator Date hidden'!AI175)</f>
        <v>0</v>
      </c>
      <c r="AI174" s="213">
        <f>IF('Indicator Date hidden'!AJ175="x","x",$AI$2-'Indicator Date hidden'!AJ175)</f>
        <v>0</v>
      </c>
      <c r="AJ174" s="213">
        <f>IF('Indicator Date hidden'!AK175="x","x",$AJ$2-'Indicator Date hidden'!AK175)</f>
        <v>1</v>
      </c>
      <c r="AK174" s="213">
        <f>IF('Indicator Date hidden'!AL175="x","x",$AK$2-'Indicator Date hidden'!AL175)</f>
        <v>1</v>
      </c>
      <c r="AL174" s="213">
        <f>IF('Indicator Date hidden'!AM175="x","x",$AL$2-'Indicator Date hidden'!AM175)</f>
        <v>0</v>
      </c>
      <c r="AM174" s="213">
        <f>IF('Indicator Date hidden'!AN175="x","x",$AM$2-'Indicator Date hidden'!AN175)</f>
        <v>0</v>
      </c>
      <c r="AN174" s="213">
        <f>IF('Indicator Date hidden'!AO175="x","x",$AN$2-'Indicator Date hidden'!AO175)</f>
        <v>0</v>
      </c>
      <c r="AO174" s="213">
        <f>IF('Indicator Date hidden'!AP175="x","x",$AO$2-'Indicator Date hidden'!AP175)</f>
        <v>0</v>
      </c>
      <c r="AP174" s="213">
        <f>IF('Indicator Date hidden'!AQ175="x","x",$AP$2-'Indicator Date hidden'!AQ175)</f>
        <v>0</v>
      </c>
      <c r="AQ174" s="213">
        <f>IF('Indicator Date hidden'!AR175="x","x",$AQ$2-'Indicator Date hidden'!AR175)</f>
        <v>0</v>
      </c>
      <c r="AR174" s="213">
        <f>IF('Indicator Date hidden'!AS175="x","x",$AR$2-'Indicator Date hidden'!AS175)</f>
        <v>0</v>
      </c>
      <c r="AS174" s="213">
        <f>IF('Indicator Date hidden'!AT175="x","x",$AS$2-'Indicator Date hidden'!AT175)</f>
        <v>0</v>
      </c>
      <c r="AT174" s="213">
        <f>IF('Indicator Date hidden'!AU175="x","x",$AT$2-'Indicator Date hidden'!AU175)</f>
        <v>0</v>
      </c>
      <c r="AU174" s="213">
        <f>IF('Indicator Date hidden'!AV175="x","x",$AU$2-'Indicator Date hidden'!AV175)</f>
        <v>3</v>
      </c>
      <c r="AV174" s="213">
        <f>IF('Indicator Date hidden'!AW175="x","x",$AV$2-'Indicator Date hidden'!AW175)</f>
        <v>0</v>
      </c>
      <c r="AW174" s="213">
        <f>IF('Indicator Date hidden'!AX175="x","x",$AW$2-'Indicator Date hidden'!AX175)</f>
        <v>0</v>
      </c>
      <c r="AX174" s="213">
        <f>IF('Indicator Date hidden'!AY175="x","x",$AX$2-'Indicator Date hidden'!AY175)</f>
        <v>0</v>
      </c>
      <c r="AY174" s="213">
        <f>IF('Indicator Date hidden'!AZ175="x","x",$AY$2-'Indicator Date hidden'!AZ175)</f>
        <v>0</v>
      </c>
      <c r="AZ174" s="213">
        <f>IF('Indicator Date hidden'!BA175="x","x",$AZ$2-'Indicator Date hidden'!BA175)</f>
        <v>0</v>
      </c>
      <c r="BA174">
        <f t="shared" si="25"/>
        <v>11</v>
      </c>
      <c r="BB174" s="21">
        <f t="shared" si="26"/>
        <v>0.21568627450980393</v>
      </c>
      <c r="BC174">
        <f t="shared" si="27"/>
        <v>5</v>
      </c>
      <c r="BD174" s="21">
        <f t="shared" si="28"/>
        <v>0.74921463429579604</v>
      </c>
      <c r="BE174" s="283">
        <f t="shared" si="29"/>
        <v>0</v>
      </c>
    </row>
    <row r="175" spans="1:57" x14ac:dyDescent="0.25">
      <c r="A175" t="s">
        <v>7517</v>
      </c>
      <c r="B175" s="213">
        <f>IF('Indicator Date hidden'!C176="x","x",$B$2-'Indicator Date hidden'!C176)</f>
        <v>0</v>
      </c>
      <c r="C175" s="213">
        <f>IF('Indicator Date hidden'!D176="x","x",$C$2-'Indicator Date hidden'!D176)</f>
        <v>0</v>
      </c>
      <c r="D175" s="213">
        <f>IF('Indicator Date hidden'!E176="x","x",$D$2-'Indicator Date hidden'!E176)</f>
        <v>0</v>
      </c>
      <c r="E175" s="213">
        <f>IF('Indicator Date hidden'!F176="x","x",$E$2-'Indicator Date hidden'!F176)</f>
        <v>0</v>
      </c>
      <c r="F175" s="213">
        <f>IF('Indicator Date hidden'!G176="x","x",$F$2-'Indicator Date hidden'!G176)</f>
        <v>0</v>
      </c>
      <c r="G175" s="213">
        <f>IF('Indicator Date hidden'!H176="x","x",$G$2-'Indicator Date hidden'!H176)</f>
        <v>0</v>
      </c>
      <c r="H175" s="213">
        <f>IF('Indicator Date hidden'!I176="x","x",$H$2-'Indicator Date hidden'!I176)</f>
        <v>0</v>
      </c>
      <c r="I175" s="213">
        <f>IF('Indicator Date hidden'!J176="x","x",$I$2-'Indicator Date hidden'!J176)</f>
        <v>0</v>
      </c>
      <c r="J175" s="213">
        <f>IF('Indicator Date hidden'!K176="x","x",$J$2-'Indicator Date hidden'!K176)</f>
        <v>0</v>
      </c>
      <c r="K175" s="213">
        <f>IF('Indicator Date hidden'!L176="x","x",$K$2-'Indicator Date hidden'!L176)</f>
        <v>0</v>
      </c>
      <c r="L175" s="213">
        <f>IF('Indicator Date hidden'!M176="x","x",$L$2-'Indicator Date hidden'!M176)</f>
        <v>0</v>
      </c>
      <c r="M175" s="213">
        <f>IF('Indicator Date hidden'!N176="x","x",$M$2-'Indicator Date hidden'!N176)</f>
        <v>0</v>
      </c>
      <c r="N175" s="213">
        <f>IF('Indicator Date hidden'!O176="x","x",$N$2-'Indicator Date hidden'!O176)</f>
        <v>0</v>
      </c>
      <c r="O175" s="213">
        <f>IF('Indicator Date hidden'!P176="x","x",$O$2-'Indicator Date hidden'!P176)</f>
        <v>0</v>
      </c>
      <c r="P175" s="213">
        <f>IF('Indicator Date hidden'!Q176="x","x",$P$2-'Indicator Date hidden'!Q176)</f>
        <v>0</v>
      </c>
      <c r="Q175" s="213" t="str">
        <f>IF('Indicator Date hidden'!R176="x","x",$Q$2-'Indicator Date hidden'!R176)</f>
        <v>x</v>
      </c>
      <c r="R175" s="213">
        <f>IF('Indicator Date hidden'!S176="x","x",$R$2-'Indicator Date hidden'!S176)</f>
        <v>0</v>
      </c>
      <c r="S175" s="213">
        <f>IF('Indicator Date hidden'!T176="x","x",$S$2-'Indicator Date hidden'!T176)</f>
        <v>0</v>
      </c>
      <c r="T175" s="213">
        <f>IF('Indicator Date hidden'!U176="x","x",$T$2-'Indicator Date hidden'!U176)</f>
        <v>0</v>
      </c>
      <c r="U175" s="213">
        <f>IF('Indicator Date hidden'!V176="x","x",$U$2-'Indicator Date hidden'!V176)</f>
        <v>0</v>
      </c>
      <c r="V175" s="213">
        <f>IF('Indicator Date hidden'!W176="x","x",$V$2-'Indicator Date hidden'!W176)</f>
        <v>0</v>
      </c>
      <c r="W175" s="213">
        <f>IF('Indicator Date hidden'!X176="x","x",$W$2-'Indicator Date hidden'!X176)</f>
        <v>2</v>
      </c>
      <c r="X175" s="213">
        <f>IF('Indicator Date hidden'!Y176="x","x",$X$2-'Indicator Date hidden'!Y176)</f>
        <v>4</v>
      </c>
      <c r="Y175" s="213">
        <f>IF('Indicator Date hidden'!Z176="x","x",$Y$2-'Indicator Date hidden'!Z176)</f>
        <v>0</v>
      </c>
      <c r="Z175" s="213">
        <f>IF('Indicator Date hidden'!AA176="x","x",$Z$2-'Indicator Date hidden'!AA176)</f>
        <v>0</v>
      </c>
      <c r="AA175" s="213" t="str">
        <f>IF('Indicator Date hidden'!AB176="x","x",$AA$2-'Indicator Date hidden'!AB176)</f>
        <v>x</v>
      </c>
      <c r="AB175" s="213">
        <f>IF('Indicator Date hidden'!AC176="x","x",$AB$2-'Indicator Date hidden'!AC176)</f>
        <v>0</v>
      </c>
      <c r="AC175" s="213">
        <f>IF('Indicator Date hidden'!AD176="x","x",$AC$2-'Indicator Date hidden'!AD176)</f>
        <v>0</v>
      </c>
      <c r="AD175" s="213" t="str">
        <f>IF('Indicator Date hidden'!AE176="x","x",$AD$2-'Indicator Date hidden'!AE176)</f>
        <v>x</v>
      </c>
      <c r="AE175" s="213">
        <f>IF('Indicator Date hidden'!AF176="x","x",$AE$2-'Indicator Date hidden'!AF176)</f>
        <v>0</v>
      </c>
      <c r="AF175" s="213">
        <f>IF('Indicator Date hidden'!AG176="x","x",$AF$2-'Indicator Date hidden'!AG176)</f>
        <v>4</v>
      </c>
      <c r="AG175" s="213">
        <f>IF('Indicator Date hidden'!AH176="x","x",$AG$2-'Indicator Date hidden'!AH176)</f>
        <v>0</v>
      </c>
      <c r="AH175" s="213">
        <f>IF('Indicator Date hidden'!AI176="x","x",$AH$2-'Indicator Date hidden'!AI176)</f>
        <v>0</v>
      </c>
      <c r="AI175" s="213">
        <f>IF('Indicator Date hidden'!AJ176="x","x",$AI$2-'Indicator Date hidden'!AJ176)</f>
        <v>0</v>
      </c>
      <c r="AJ175" s="213" t="str">
        <f>IF('Indicator Date hidden'!AK176="x","x",$AJ$2-'Indicator Date hidden'!AK176)</f>
        <v>x</v>
      </c>
      <c r="AK175" s="213">
        <f>IF('Indicator Date hidden'!AL176="x","x",$AK$2-'Indicator Date hidden'!AL176)</f>
        <v>1</v>
      </c>
      <c r="AL175" s="213">
        <f>IF('Indicator Date hidden'!AM176="x","x",$AL$2-'Indicator Date hidden'!AM176)</f>
        <v>0</v>
      </c>
      <c r="AM175" s="213">
        <f>IF('Indicator Date hidden'!AN176="x","x",$AM$2-'Indicator Date hidden'!AN176)</f>
        <v>0</v>
      </c>
      <c r="AN175" s="213">
        <f>IF('Indicator Date hidden'!AO176="x","x",$AN$2-'Indicator Date hidden'!AO176)</f>
        <v>0</v>
      </c>
      <c r="AO175" s="213" t="str">
        <f>IF('Indicator Date hidden'!AP176="x","x",$AO$2-'Indicator Date hidden'!AP176)</f>
        <v>x</v>
      </c>
      <c r="AP175" s="213" t="str">
        <f>IF('Indicator Date hidden'!AQ176="x","x",$AP$2-'Indicator Date hidden'!AQ176)</f>
        <v>x</v>
      </c>
      <c r="AQ175" s="213">
        <f>IF('Indicator Date hidden'!AR176="x","x",$AQ$2-'Indicator Date hidden'!AR176)</f>
        <v>4</v>
      </c>
      <c r="AR175" s="213">
        <f>IF('Indicator Date hidden'!AS176="x","x",$AR$2-'Indicator Date hidden'!AS176)</f>
        <v>0</v>
      </c>
      <c r="AS175" s="213" t="str">
        <f>IF('Indicator Date hidden'!AT176="x","x",$AS$2-'Indicator Date hidden'!AT176)</f>
        <v>x</v>
      </c>
      <c r="AT175" s="213">
        <f>IF('Indicator Date hidden'!AU176="x","x",$AT$2-'Indicator Date hidden'!AU176)</f>
        <v>0</v>
      </c>
      <c r="AU175" s="213">
        <f>IF('Indicator Date hidden'!AV176="x","x",$AU$2-'Indicator Date hidden'!AV176)</f>
        <v>3</v>
      </c>
      <c r="AV175" s="213">
        <f>IF('Indicator Date hidden'!AW176="x","x",$AV$2-'Indicator Date hidden'!AW176)</f>
        <v>0</v>
      </c>
      <c r="AW175" s="213">
        <f>IF('Indicator Date hidden'!AX176="x","x",$AW$2-'Indicator Date hidden'!AX176)</f>
        <v>0</v>
      </c>
      <c r="AX175" s="213">
        <f>IF('Indicator Date hidden'!AY176="x","x",$AX$2-'Indicator Date hidden'!AY176)</f>
        <v>0</v>
      </c>
      <c r="AY175" s="213">
        <f>IF('Indicator Date hidden'!AZ176="x","x",$AY$2-'Indicator Date hidden'!AZ176)</f>
        <v>0</v>
      </c>
      <c r="AZ175" s="213">
        <f>IF('Indicator Date hidden'!BA176="x","x",$AZ$2-'Indicator Date hidden'!BA176)</f>
        <v>0</v>
      </c>
      <c r="BA175">
        <f t="shared" si="25"/>
        <v>18</v>
      </c>
      <c r="BB175" s="21">
        <f t="shared" si="26"/>
        <v>0.40909090909090912</v>
      </c>
      <c r="BC175">
        <f t="shared" si="27"/>
        <v>6</v>
      </c>
      <c r="BD175" s="21">
        <f t="shared" si="28"/>
        <v>1.1143318792846604</v>
      </c>
      <c r="BE175" s="283">
        <f t="shared" si="29"/>
        <v>0</v>
      </c>
    </row>
    <row r="176" spans="1:57" x14ac:dyDescent="0.25">
      <c r="A176" t="s">
        <v>7518</v>
      </c>
      <c r="B176" s="213">
        <f>IF('Indicator Date hidden'!C177="x","x",$B$2-'Indicator Date hidden'!C177)</f>
        <v>0</v>
      </c>
      <c r="C176" s="213">
        <f>IF('Indicator Date hidden'!D177="x","x",$C$2-'Indicator Date hidden'!D177)</f>
        <v>0</v>
      </c>
      <c r="D176" s="213">
        <f>IF('Indicator Date hidden'!E177="x","x",$D$2-'Indicator Date hidden'!E177)</f>
        <v>0</v>
      </c>
      <c r="E176" s="213">
        <f>IF('Indicator Date hidden'!F177="x","x",$E$2-'Indicator Date hidden'!F177)</f>
        <v>0</v>
      </c>
      <c r="F176" s="213">
        <f>IF('Indicator Date hidden'!G177="x","x",$F$2-'Indicator Date hidden'!G177)</f>
        <v>0</v>
      </c>
      <c r="G176" s="213">
        <f>IF('Indicator Date hidden'!H177="x","x",$G$2-'Indicator Date hidden'!H177)</f>
        <v>0</v>
      </c>
      <c r="H176" s="213">
        <f>IF('Indicator Date hidden'!I177="x","x",$H$2-'Indicator Date hidden'!I177)</f>
        <v>0</v>
      </c>
      <c r="I176" s="213">
        <f>IF('Indicator Date hidden'!J177="x","x",$I$2-'Indicator Date hidden'!J177)</f>
        <v>0</v>
      </c>
      <c r="J176" s="213">
        <f>IF('Indicator Date hidden'!K177="x","x",$J$2-'Indicator Date hidden'!K177)</f>
        <v>0</v>
      </c>
      <c r="K176" s="213">
        <f>IF('Indicator Date hidden'!L177="x","x",$K$2-'Indicator Date hidden'!L177)</f>
        <v>0</v>
      </c>
      <c r="L176" s="213">
        <f>IF('Indicator Date hidden'!M177="x","x",$L$2-'Indicator Date hidden'!M177)</f>
        <v>0</v>
      </c>
      <c r="M176" s="213">
        <f>IF('Indicator Date hidden'!N177="x","x",$M$2-'Indicator Date hidden'!N177)</f>
        <v>0</v>
      </c>
      <c r="N176" s="213">
        <f>IF('Indicator Date hidden'!O177="x","x",$N$2-'Indicator Date hidden'!O177)</f>
        <v>0</v>
      </c>
      <c r="O176" s="213">
        <f>IF('Indicator Date hidden'!P177="x","x",$O$2-'Indicator Date hidden'!P177)</f>
        <v>0</v>
      </c>
      <c r="P176" s="213">
        <f>IF('Indicator Date hidden'!Q177="x","x",$P$2-'Indicator Date hidden'!Q177)</f>
        <v>0</v>
      </c>
      <c r="Q176" s="213">
        <f>IF('Indicator Date hidden'!R177="x","x",$Q$2-'Indicator Date hidden'!R177)</f>
        <v>8</v>
      </c>
      <c r="R176" s="213">
        <f>IF('Indicator Date hidden'!S177="x","x",$R$2-'Indicator Date hidden'!S177)</f>
        <v>0</v>
      </c>
      <c r="S176" s="213">
        <f>IF('Indicator Date hidden'!T177="x","x",$S$2-'Indicator Date hidden'!T177)</f>
        <v>0</v>
      </c>
      <c r="T176" s="213">
        <f>IF('Indicator Date hidden'!U177="x","x",$T$2-'Indicator Date hidden'!U177)</f>
        <v>0</v>
      </c>
      <c r="U176" s="213" t="str">
        <f>IF('Indicator Date hidden'!V177="x","x",$U$2-'Indicator Date hidden'!V177)</f>
        <v>x</v>
      </c>
      <c r="V176" s="213">
        <f>IF('Indicator Date hidden'!W177="x","x",$V$2-'Indicator Date hidden'!W177)</f>
        <v>0</v>
      </c>
      <c r="W176" s="213" t="str">
        <f>IF('Indicator Date hidden'!X177="x","x",$W$2-'Indicator Date hidden'!X177)</f>
        <v>x</v>
      </c>
      <c r="X176" s="213">
        <f>IF('Indicator Date hidden'!Y177="x","x",$X$2-'Indicator Date hidden'!Y177)</f>
        <v>4</v>
      </c>
      <c r="Y176" s="213">
        <f>IF('Indicator Date hidden'!Z177="x","x",$Y$2-'Indicator Date hidden'!Z177)</f>
        <v>0</v>
      </c>
      <c r="Z176" s="213">
        <f>IF('Indicator Date hidden'!AA177="x","x",$Z$2-'Indicator Date hidden'!AA177)</f>
        <v>0</v>
      </c>
      <c r="AA176" s="213">
        <f>IF('Indicator Date hidden'!AB177="x","x",$AA$2-'Indicator Date hidden'!AB177)</f>
        <v>1</v>
      </c>
      <c r="AB176" s="213">
        <f>IF('Indicator Date hidden'!AC177="x","x",$AB$2-'Indicator Date hidden'!AC177)</f>
        <v>0</v>
      </c>
      <c r="AC176" s="213">
        <f>IF('Indicator Date hidden'!AD177="x","x",$AC$2-'Indicator Date hidden'!AD177)</f>
        <v>0</v>
      </c>
      <c r="AD176" s="213" t="str">
        <f>IF('Indicator Date hidden'!AE177="x","x",$AD$2-'Indicator Date hidden'!AE177)</f>
        <v>x</v>
      </c>
      <c r="AE176" s="213">
        <f>IF('Indicator Date hidden'!AF177="x","x",$AE$2-'Indicator Date hidden'!AF177)</f>
        <v>0</v>
      </c>
      <c r="AF176" s="213" t="str">
        <f>IF('Indicator Date hidden'!AG177="x","x",$AF$2-'Indicator Date hidden'!AG177)</f>
        <v>x</v>
      </c>
      <c r="AG176" s="213">
        <f>IF('Indicator Date hidden'!AH177="x","x",$AG$2-'Indicator Date hidden'!AH177)</f>
        <v>0</v>
      </c>
      <c r="AH176" s="213">
        <f>IF('Indicator Date hidden'!AI177="x","x",$AH$2-'Indicator Date hidden'!AI177)</f>
        <v>0</v>
      </c>
      <c r="AI176" s="213">
        <f>IF('Indicator Date hidden'!AJ177="x","x",$AI$2-'Indicator Date hidden'!AJ177)</f>
        <v>0</v>
      </c>
      <c r="AJ176" s="213" t="str">
        <f>IF('Indicator Date hidden'!AK177="x","x",$AJ$2-'Indicator Date hidden'!AK177)</f>
        <v>x</v>
      </c>
      <c r="AK176" s="213">
        <f>IF('Indicator Date hidden'!AL177="x","x",$AK$2-'Indicator Date hidden'!AL177)</f>
        <v>1</v>
      </c>
      <c r="AL176" s="213">
        <f>IF('Indicator Date hidden'!AM177="x","x",$AL$2-'Indicator Date hidden'!AM177)</f>
        <v>0</v>
      </c>
      <c r="AM176" s="213">
        <f>IF('Indicator Date hidden'!AN177="x","x",$AM$2-'Indicator Date hidden'!AN177)</f>
        <v>0</v>
      </c>
      <c r="AN176" s="213">
        <f>IF('Indicator Date hidden'!AO177="x","x",$AN$2-'Indicator Date hidden'!AO177)</f>
        <v>0</v>
      </c>
      <c r="AO176" s="213">
        <f>IF('Indicator Date hidden'!AP177="x","x",$AO$2-'Indicator Date hidden'!AP177)</f>
        <v>1</v>
      </c>
      <c r="AP176" s="213">
        <f>IF('Indicator Date hidden'!AQ177="x","x",$AP$2-'Indicator Date hidden'!AQ177)</f>
        <v>1</v>
      </c>
      <c r="AQ176" s="213">
        <f>IF('Indicator Date hidden'!AR177="x","x",$AQ$2-'Indicator Date hidden'!AR177)</f>
        <v>4</v>
      </c>
      <c r="AR176" s="213">
        <f>IF('Indicator Date hidden'!AS177="x","x",$AR$2-'Indicator Date hidden'!AS177)</f>
        <v>0</v>
      </c>
      <c r="AS176" s="213">
        <f>IF('Indicator Date hidden'!AT177="x","x",$AS$2-'Indicator Date hidden'!AT177)</f>
        <v>0</v>
      </c>
      <c r="AT176" s="213">
        <f>IF('Indicator Date hidden'!AU177="x","x",$AT$2-'Indicator Date hidden'!AU177)</f>
        <v>0</v>
      </c>
      <c r="AU176" s="213">
        <f>IF('Indicator Date hidden'!AV177="x","x",$AU$2-'Indicator Date hidden'!AV177)</f>
        <v>1</v>
      </c>
      <c r="AV176" s="213">
        <f>IF('Indicator Date hidden'!AW177="x","x",$AV$2-'Indicator Date hidden'!AW177)</f>
        <v>0</v>
      </c>
      <c r="AW176" s="213">
        <f>IF('Indicator Date hidden'!AX177="x","x",$AW$2-'Indicator Date hidden'!AX177)</f>
        <v>0</v>
      </c>
      <c r="AX176" s="213">
        <f>IF('Indicator Date hidden'!AY177="x","x",$AX$2-'Indicator Date hidden'!AY177)</f>
        <v>0</v>
      </c>
      <c r="AY176" s="213">
        <f>IF('Indicator Date hidden'!AZ177="x","x",$AY$2-'Indicator Date hidden'!AZ177)</f>
        <v>0</v>
      </c>
      <c r="AZ176" s="213">
        <f>IF('Indicator Date hidden'!BA177="x","x",$AZ$2-'Indicator Date hidden'!BA177)</f>
        <v>0</v>
      </c>
      <c r="BA176">
        <f t="shared" si="25"/>
        <v>21</v>
      </c>
      <c r="BB176" s="21">
        <f t="shared" si="26"/>
        <v>0.45652173913043476</v>
      </c>
      <c r="BC176">
        <f t="shared" si="27"/>
        <v>8</v>
      </c>
      <c r="BD176" s="21">
        <f t="shared" si="28"/>
        <v>1.4096950292933457</v>
      </c>
      <c r="BE176" s="283">
        <f t="shared" si="29"/>
        <v>0</v>
      </c>
    </row>
    <row r="177" spans="1:57" x14ac:dyDescent="0.25">
      <c r="A177" t="s">
        <v>7519</v>
      </c>
      <c r="B177" s="213">
        <f>IF('Indicator Date hidden'!C178="x","x",$B$2-'Indicator Date hidden'!C178)</f>
        <v>0</v>
      </c>
      <c r="C177" s="213">
        <f>IF('Indicator Date hidden'!D178="x","x",$C$2-'Indicator Date hidden'!D178)</f>
        <v>0</v>
      </c>
      <c r="D177" s="213">
        <f>IF('Indicator Date hidden'!E178="x","x",$D$2-'Indicator Date hidden'!E178)</f>
        <v>0</v>
      </c>
      <c r="E177" s="213">
        <f>IF('Indicator Date hidden'!F178="x","x",$E$2-'Indicator Date hidden'!F178)</f>
        <v>0</v>
      </c>
      <c r="F177" s="213">
        <f>IF('Indicator Date hidden'!G178="x","x",$F$2-'Indicator Date hidden'!G178)</f>
        <v>0</v>
      </c>
      <c r="G177" s="213">
        <f>IF('Indicator Date hidden'!H178="x","x",$G$2-'Indicator Date hidden'!H178)</f>
        <v>0</v>
      </c>
      <c r="H177" s="213">
        <f>IF('Indicator Date hidden'!I178="x","x",$H$2-'Indicator Date hidden'!I178)</f>
        <v>0</v>
      </c>
      <c r="I177" s="213">
        <f>IF('Indicator Date hidden'!J178="x","x",$I$2-'Indicator Date hidden'!J178)</f>
        <v>0</v>
      </c>
      <c r="J177" s="213">
        <f>IF('Indicator Date hidden'!K178="x","x",$J$2-'Indicator Date hidden'!K178)</f>
        <v>0</v>
      </c>
      <c r="K177" s="213">
        <f>IF('Indicator Date hidden'!L178="x","x",$K$2-'Indicator Date hidden'!L178)</f>
        <v>0</v>
      </c>
      <c r="L177" s="213">
        <f>IF('Indicator Date hidden'!M178="x","x",$L$2-'Indicator Date hidden'!M178)</f>
        <v>0</v>
      </c>
      <c r="M177" s="213">
        <f>IF('Indicator Date hidden'!N178="x","x",$M$2-'Indicator Date hidden'!N178)</f>
        <v>0</v>
      </c>
      <c r="N177" s="213">
        <f>IF('Indicator Date hidden'!O178="x","x",$N$2-'Indicator Date hidden'!O178)</f>
        <v>0</v>
      </c>
      <c r="O177" s="213">
        <f>IF('Indicator Date hidden'!P178="x","x",$O$2-'Indicator Date hidden'!P178)</f>
        <v>0</v>
      </c>
      <c r="P177" s="213">
        <f>IF('Indicator Date hidden'!Q178="x","x",$P$2-'Indicator Date hidden'!Q178)</f>
        <v>0</v>
      </c>
      <c r="Q177" s="213">
        <f>IF('Indicator Date hidden'!R178="x","x",$Q$2-'Indicator Date hidden'!R178)</f>
        <v>2</v>
      </c>
      <c r="R177" s="213">
        <f>IF('Indicator Date hidden'!S178="x","x",$R$2-'Indicator Date hidden'!S178)</f>
        <v>0</v>
      </c>
      <c r="S177" s="213">
        <f>IF('Indicator Date hidden'!T178="x","x",$S$2-'Indicator Date hidden'!T178)</f>
        <v>0</v>
      </c>
      <c r="T177" s="213">
        <f>IF('Indicator Date hidden'!U178="x","x",$T$2-'Indicator Date hidden'!U178)</f>
        <v>0</v>
      </c>
      <c r="U177" s="213">
        <f>IF('Indicator Date hidden'!V178="x","x",$U$2-'Indicator Date hidden'!V178)</f>
        <v>0</v>
      </c>
      <c r="V177" s="213">
        <f>IF('Indicator Date hidden'!W178="x","x",$V$2-'Indicator Date hidden'!W178)</f>
        <v>0</v>
      </c>
      <c r="W177" s="213">
        <f>IF('Indicator Date hidden'!X178="x","x",$W$2-'Indicator Date hidden'!X178)</f>
        <v>2</v>
      </c>
      <c r="X177" s="213">
        <f>IF('Indicator Date hidden'!Y178="x","x",$X$2-'Indicator Date hidden'!Y178)</f>
        <v>4</v>
      </c>
      <c r="Y177" s="213">
        <f>IF('Indicator Date hidden'!Z178="x","x",$Y$2-'Indicator Date hidden'!Z178)</f>
        <v>0</v>
      </c>
      <c r="Z177" s="213">
        <f>IF('Indicator Date hidden'!AA178="x","x",$Z$2-'Indicator Date hidden'!AA178)</f>
        <v>0</v>
      </c>
      <c r="AA177" s="213">
        <f>IF('Indicator Date hidden'!AB178="x","x",$AA$2-'Indicator Date hidden'!AB178)</f>
        <v>0</v>
      </c>
      <c r="AB177" s="213">
        <f>IF('Indicator Date hidden'!AC178="x","x",$AB$2-'Indicator Date hidden'!AC178)</f>
        <v>0</v>
      </c>
      <c r="AC177" s="213">
        <f>IF('Indicator Date hidden'!AD178="x","x",$AC$2-'Indicator Date hidden'!AD178)</f>
        <v>0</v>
      </c>
      <c r="AD177" s="213" t="str">
        <f>IF('Indicator Date hidden'!AE178="x","x",$AD$2-'Indicator Date hidden'!AE178)</f>
        <v>x</v>
      </c>
      <c r="AE177" s="213">
        <f>IF('Indicator Date hidden'!AF178="x","x",$AE$2-'Indicator Date hidden'!AF178)</f>
        <v>0</v>
      </c>
      <c r="AF177" s="213">
        <f>IF('Indicator Date hidden'!AG178="x","x",$AF$2-'Indicator Date hidden'!AG178)</f>
        <v>3</v>
      </c>
      <c r="AG177" s="213">
        <f>IF('Indicator Date hidden'!AH178="x","x",$AG$2-'Indicator Date hidden'!AH178)</f>
        <v>0</v>
      </c>
      <c r="AH177" s="213">
        <f>IF('Indicator Date hidden'!AI178="x","x",$AH$2-'Indicator Date hidden'!AI178)</f>
        <v>0</v>
      </c>
      <c r="AI177" s="213">
        <f>IF('Indicator Date hidden'!AJ178="x","x",$AI$2-'Indicator Date hidden'!AJ178)</f>
        <v>0</v>
      </c>
      <c r="AJ177" s="213" t="str">
        <f>IF('Indicator Date hidden'!AK178="x","x",$AJ$2-'Indicator Date hidden'!AK178)</f>
        <v>x</v>
      </c>
      <c r="AK177" s="213">
        <f>IF('Indicator Date hidden'!AL178="x","x",$AK$2-'Indicator Date hidden'!AL178)</f>
        <v>1</v>
      </c>
      <c r="AL177" s="213">
        <f>IF('Indicator Date hidden'!AM178="x","x",$AL$2-'Indicator Date hidden'!AM178)</f>
        <v>0</v>
      </c>
      <c r="AM177" s="213">
        <f>IF('Indicator Date hidden'!AN178="x","x",$AM$2-'Indicator Date hidden'!AN178)</f>
        <v>0</v>
      </c>
      <c r="AN177" s="213">
        <f>IF('Indicator Date hidden'!AO178="x","x",$AN$2-'Indicator Date hidden'!AO178)</f>
        <v>0</v>
      </c>
      <c r="AO177" s="213">
        <f>IF('Indicator Date hidden'!AP178="x","x",$AO$2-'Indicator Date hidden'!AP178)</f>
        <v>0</v>
      </c>
      <c r="AP177" s="213">
        <f>IF('Indicator Date hidden'!AQ178="x","x",$AP$2-'Indicator Date hidden'!AQ178)</f>
        <v>0</v>
      </c>
      <c r="AQ177" s="213">
        <f>IF('Indicator Date hidden'!AR178="x","x",$AQ$2-'Indicator Date hidden'!AR178)</f>
        <v>4</v>
      </c>
      <c r="AR177" s="213">
        <f>IF('Indicator Date hidden'!AS178="x","x",$AR$2-'Indicator Date hidden'!AS178)</f>
        <v>0</v>
      </c>
      <c r="AS177" s="213">
        <f>IF('Indicator Date hidden'!AT178="x","x",$AS$2-'Indicator Date hidden'!AT178)</f>
        <v>0</v>
      </c>
      <c r="AT177" s="213">
        <f>IF('Indicator Date hidden'!AU178="x","x",$AT$2-'Indicator Date hidden'!AU178)</f>
        <v>0</v>
      </c>
      <c r="AU177" s="213">
        <f>IF('Indicator Date hidden'!AV178="x","x",$AU$2-'Indicator Date hidden'!AV178)</f>
        <v>3</v>
      </c>
      <c r="AV177" s="213">
        <f>IF('Indicator Date hidden'!AW178="x","x",$AV$2-'Indicator Date hidden'!AW178)</f>
        <v>0</v>
      </c>
      <c r="AW177" s="213">
        <f>IF('Indicator Date hidden'!AX178="x","x",$AW$2-'Indicator Date hidden'!AX178)</f>
        <v>0</v>
      </c>
      <c r="AX177" s="213">
        <f>IF('Indicator Date hidden'!AY178="x","x",$AX$2-'Indicator Date hidden'!AY178)</f>
        <v>0</v>
      </c>
      <c r="AY177" s="213">
        <f>IF('Indicator Date hidden'!AZ178="x","x",$AY$2-'Indicator Date hidden'!AZ178)</f>
        <v>0</v>
      </c>
      <c r="AZ177" s="213">
        <f>IF('Indicator Date hidden'!BA178="x","x",$AZ$2-'Indicator Date hidden'!BA178)</f>
        <v>0</v>
      </c>
      <c r="BA177">
        <f t="shared" si="25"/>
        <v>19</v>
      </c>
      <c r="BB177" s="21">
        <f t="shared" si="26"/>
        <v>0.38775510204081631</v>
      </c>
      <c r="BC177">
        <f t="shared" si="27"/>
        <v>7</v>
      </c>
      <c r="BD177" s="21">
        <f t="shared" si="28"/>
        <v>1.0265123542823911</v>
      </c>
      <c r="BE177" s="283">
        <f t="shared" si="29"/>
        <v>0</v>
      </c>
    </row>
    <row r="178" spans="1:57" x14ac:dyDescent="0.25">
      <c r="A178" t="s">
        <v>7520</v>
      </c>
      <c r="B178" s="213">
        <f>IF('Indicator Date hidden'!C179="x","x",$B$2-'Indicator Date hidden'!C179)</f>
        <v>0</v>
      </c>
      <c r="C178" s="213">
        <f>IF('Indicator Date hidden'!D179="x","x",$C$2-'Indicator Date hidden'!D179)</f>
        <v>0</v>
      </c>
      <c r="D178" s="213">
        <f>IF('Indicator Date hidden'!E179="x","x",$D$2-'Indicator Date hidden'!E179)</f>
        <v>0</v>
      </c>
      <c r="E178" s="213">
        <f>IF('Indicator Date hidden'!F179="x","x",$E$2-'Indicator Date hidden'!F179)</f>
        <v>0</v>
      </c>
      <c r="F178" s="213">
        <f>IF('Indicator Date hidden'!G179="x","x",$F$2-'Indicator Date hidden'!G179)</f>
        <v>0</v>
      </c>
      <c r="G178" s="213">
        <f>IF('Indicator Date hidden'!H179="x","x",$G$2-'Indicator Date hidden'!H179)</f>
        <v>0</v>
      </c>
      <c r="H178" s="213">
        <f>IF('Indicator Date hidden'!I179="x","x",$H$2-'Indicator Date hidden'!I179)</f>
        <v>0</v>
      </c>
      <c r="I178" s="213">
        <f>IF('Indicator Date hidden'!J179="x","x",$I$2-'Indicator Date hidden'!J179)</f>
        <v>0</v>
      </c>
      <c r="J178" s="213">
        <f>IF('Indicator Date hidden'!K179="x","x",$J$2-'Indicator Date hidden'!K179)</f>
        <v>0</v>
      </c>
      <c r="K178" s="213">
        <f>IF('Indicator Date hidden'!L179="x","x",$K$2-'Indicator Date hidden'!L179)</f>
        <v>0</v>
      </c>
      <c r="L178" s="213">
        <f>IF('Indicator Date hidden'!M179="x","x",$L$2-'Indicator Date hidden'!M179)</f>
        <v>0</v>
      </c>
      <c r="M178" s="213">
        <f>IF('Indicator Date hidden'!N179="x","x",$M$2-'Indicator Date hidden'!N179)</f>
        <v>0</v>
      </c>
      <c r="N178" s="213">
        <f>IF('Indicator Date hidden'!O179="x","x",$N$2-'Indicator Date hidden'!O179)</f>
        <v>0</v>
      </c>
      <c r="O178" s="213">
        <f>IF('Indicator Date hidden'!P179="x","x",$O$2-'Indicator Date hidden'!P179)</f>
        <v>0</v>
      </c>
      <c r="P178" s="213">
        <f>IF('Indicator Date hidden'!Q179="x","x",$P$2-'Indicator Date hidden'!Q179)</f>
        <v>0</v>
      </c>
      <c r="Q178" s="213" t="str">
        <f>IF('Indicator Date hidden'!R179="x","x",$Q$2-'Indicator Date hidden'!R179)</f>
        <v>x</v>
      </c>
      <c r="R178" s="213">
        <f>IF('Indicator Date hidden'!S179="x","x",$R$2-'Indicator Date hidden'!S179)</f>
        <v>0</v>
      </c>
      <c r="S178" s="213">
        <f>IF('Indicator Date hidden'!T179="x","x",$S$2-'Indicator Date hidden'!T179)</f>
        <v>0</v>
      </c>
      <c r="T178" s="213">
        <f>IF('Indicator Date hidden'!U179="x","x",$T$2-'Indicator Date hidden'!U179)</f>
        <v>0</v>
      </c>
      <c r="U178" s="213">
        <f>IF('Indicator Date hidden'!V179="x","x",$U$2-'Indicator Date hidden'!V179)</f>
        <v>0</v>
      </c>
      <c r="V178" s="213">
        <f>IF('Indicator Date hidden'!W179="x","x",$V$2-'Indicator Date hidden'!W179)</f>
        <v>0</v>
      </c>
      <c r="W178" s="213">
        <f>IF('Indicator Date hidden'!X179="x","x",$W$2-'Indicator Date hidden'!X179)</f>
        <v>1</v>
      </c>
      <c r="X178" s="213">
        <f>IF('Indicator Date hidden'!Y179="x","x",$X$2-'Indicator Date hidden'!Y179)</f>
        <v>3</v>
      </c>
      <c r="Y178" s="213">
        <f>IF('Indicator Date hidden'!Z179="x","x",$Y$2-'Indicator Date hidden'!Z179)</f>
        <v>0</v>
      </c>
      <c r="Z178" s="213">
        <f>IF('Indicator Date hidden'!AA179="x","x",$Z$2-'Indicator Date hidden'!AA179)</f>
        <v>0</v>
      </c>
      <c r="AA178" s="213" t="str">
        <f>IF('Indicator Date hidden'!AB179="x","x",$AA$2-'Indicator Date hidden'!AB179)</f>
        <v>x</v>
      </c>
      <c r="AB178" s="213">
        <f>IF('Indicator Date hidden'!AC179="x","x",$AB$2-'Indicator Date hidden'!AC179)</f>
        <v>0</v>
      </c>
      <c r="AC178" s="213">
        <f>IF('Indicator Date hidden'!AD179="x","x",$AC$2-'Indicator Date hidden'!AD179)</f>
        <v>0</v>
      </c>
      <c r="AD178" s="213">
        <f>IF('Indicator Date hidden'!AE179="x","x",$AD$2-'Indicator Date hidden'!AE179)</f>
        <v>0</v>
      </c>
      <c r="AE178" s="213">
        <f>IF('Indicator Date hidden'!AF179="x","x",$AE$2-'Indicator Date hidden'!AF179)</f>
        <v>0</v>
      </c>
      <c r="AF178" s="213">
        <f>IF('Indicator Date hidden'!AG179="x","x",$AF$2-'Indicator Date hidden'!AG179)</f>
        <v>1</v>
      </c>
      <c r="AG178" s="213">
        <f>IF('Indicator Date hidden'!AH179="x","x",$AG$2-'Indicator Date hidden'!AH179)</f>
        <v>0</v>
      </c>
      <c r="AH178" s="213">
        <f>IF('Indicator Date hidden'!AI179="x","x",$AH$2-'Indicator Date hidden'!AI179)</f>
        <v>0</v>
      </c>
      <c r="AI178" s="213">
        <f>IF('Indicator Date hidden'!AJ179="x","x",$AI$2-'Indicator Date hidden'!AJ179)</f>
        <v>0</v>
      </c>
      <c r="AJ178" s="213">
        <f>IF('Indicator Date hidden'!AK179="x","x",$AJ$2-'Indicator Date hidden'!AK179)</f>
        <v>1</v>
      </c>
      <c r="AK178" s="213">
        <f>IF('Indicator Date hidden'!AL179="x","x",$AK$2-'Indicator Date hidden'!AL179)</f>
        <v>0</v>
      </c>
      <c r="AL178" s="213">
        <f>IF('Indicator Date hidden'!AM179="x","x",$AL$2-'Indicator Date hidden'!AM179)</f>
        <v>0</v>
      </c>
      <c r="AM178" s="213">
        <f>IF('Indicator Date hidden'!AN179="x","x",$AM$2-'Indicator Date hidden'!AN179)</f>
        <v>0</v>
      </c>
      <c r="AN178" s="213">
        <f>IF('Indicator Date hidden'!AO179="x","x",$AN$2-'Indicator Date hidden'!AO179)</f>
        <v>0</v>
      </c>
      <c r="AO178" s="213">
        <f>IF('Indicator Date hidden'!AP179="x","x",$AO$2-'Indicator Date hidden'!AP179)</f>
        <v>0</v>
      </c>
      <c r="AP178" s="213">
        <f>IF('Indicator Date hidden'!AQ179="x","x",$AP$2-'Indicator Date hidden'!AQ179)</f>
        <v>0</v>
      </c>
      <c r="AQ178" s="213">
        <f>IF('Indicator Date hidden'!AR179="x","x",$AQ$2-'Indicator Date hidden'!AR179)</f>
        <v>0</v>
      </c>
      <c r="AR178" s="213">
        <f>IF('Indicator Date hidden'!AS179="x","x",$AR$2-'Indicator Date hidden'!AS179)</f>
        <v>0</v>
      </c>
      <c r="AS178" s="213">
        <f>IF('Indicator Date hidden'!AT179="x","x",$AS$2-'Indicator Date hidden'!AT179)</f>
        <v>0</v>
      </c>
      <c r="AT178" s="213">
        <f>IF('Indicator Date hidden'!AU179="x","x",$AT$2-'Indicator Date hidden'!AU179)</f>
        <v>0</v>
      </c>
      <c r="AU178" s="213">
        <f>IF('Indicator Date hidden'!AV179="x","x",$AU$2-'Indicator Date hidden'!AV179)</f>
        <v>1</v>
      </c>
      <c r="AV178" s="213">
        <f>IF('Indicator Date hidden'!AW179="x","x",$AV$2-'Indicator Date hidden'!AW179)</f>
        <v>0</v>
      </c>
      <c r="AW178" s="213">
        <f>IF('Indicator Date hidden'!AX179="x","x",$AW$2-'Indicator Date hidden'!AX179)</f>
        <v>0</v>
      </c>
      <c r="AX178" s="213">
        <f>IF('Indicator Date hidden'!AY179="x","x",$AX$2-'Indicator Date hidden'!AY179)</f>
        <v>0</v>
      </c>
      <c r="AY178" s="213">
        <f>IF('Indicator Date hidden'!AZ179="x","x",$AY$2-'Indicator Date hidden'!AZ179)</f>
        <v>0</v>
      </c>
      <c r="AZ178" s="213">
        <f>IF('Indicator Date hidden'!BA179="x","x",$AZ$2-'Indicator Date hidden'!BA179)</f>
        <v>0</v>
      </c>
      <c r="BA178">
        <f t="shared" si="25"/>
        <v>7</v>
      </c>
      <c r="BB178" s="21">
        <f t="shared" si="26"/>
        <v>0.14285714285714285</v>
      </c>
      <c r="BC178">
        <f t="shared" si="27"/>
        <v>5</v>
      </c>
      <c r="BD178" s="21">
        <f t="shared" si="28"/>
        <v>0.49487165930539351</v>
      </c>
      <c r="BE178" s="283">
        <f t="shared" si="29"/>
        <v>0</v>
      </c>
    </row>
    <row r="179" spans="1:57" x14ac:dyDescent="0.25">
      <c r="A179" t="s">
        <v>7514</v>
      </c>
      <c r="B179" s="213">
        <f>IF('Indicator Date hidden'!C180="x","x",$B$2-'Indicator Date hidden'!C180)</f>
        <v>0</v>
      </c>
      <c r="C179" s="213">
        <f>IF('Indicator Date hidden'!D180="x","x",$C$2-'Indicator Date hidden'!D180)</f>
        <v>0</v>
      </c>
      <c r="D179" s="213">
        <f>IF('Indicator Date hidden'!E180="x","x",$D$2-'Indicator Date hidden'!E180)</f>
        <v>0</v>
      </c>
      <c r="E179" s="213">
        <f>IF('Indicator Date hidden'!F180="x","x",$E$2-'Indicator Date hidden'!F180)</f>
        <v>0</v>
      </c>
      <c r="F179" s="213">
        <f>IF('Indicator Date hidden'!G180="x","x",$F$2-'Indicator Date hidden'!G180)</f>
        <v>0</v>
      </c>
      <c r="G179" s="213">
        <f>IF('Indicator Date hidden'!H180="x","x",$G$2-'Indicator Date hidden'!H180)</f>
        <v>0</v>
      </c>
      <c r="H179" s="213">
        <f>IF('Indicator Date hidden'!I180="x","x",$H$2-'Indicator Date hidden'!I180)</f>
        <v>0</v>
      </c>
      <c r="I179" s="213">
        <f>IF('Indicator Date hidden'!J180="x","x",$I$2-'Indicator Date hidden'!J180)</f>
        <v>0</v>
      </c>
      <c r="J179" s="213">
        <f>IF('Indicator Date hidden'!K180="x","x",$J$2-'Indicator Date hidden'!K180)</f>
        <v>0</v>
      </c>
      <c r="K179" s="213">
        <f>IF('Indicator Date hidden'!L180="x","x",$K$2-'Indicator Date hidden'!L180)</f>
        <v>0</v>
      </c>
      <c r="L179" s="213">
        <f>IF('Indicator Date hidden'!M180="x","x",$L$2-'Indicator Date hidden'!M180)</f>
        <v>0</v>
      </c>
      <c r="M179" s="213">
        <f>IF('Indicator Date hidden'!N180="x","x",$M$2-'Indicator Date hidden'!N180)</f>
        <v>0</v>
      </c>
      <c r="N179" s="213">
        <f>IF('Indicator Date hidden'!O180="x","x",$N$2-'Indicator Date hidden'!O180)</f>
        <v>0</v>
      </c>
      <c r="O179" s="213">
        <f>IF('Indicator Date hidden'!P180="x","x",$O$2-'Indicator Date hidden'!P180)</f>
        <v>0</v>
      </c>
      <c r="P179" s="213">
        <f>IF('Indicator Date hidden'!Q180="x","x",$P$2-'Indicator Date hidden'!Q180)</f>
        <v>0</v>
      </c>
      <c r="Q179" s="213" t="str">
        <f>IF('Indicator Date hidden'!R180="x","x",$Q$2-'Indicator Date hidden'!R180)</f>
        <v>x</v>
      </c>
      <c r="R179" s="213">
        <f>IF('Indicator Date hidden'!S180="x","x",$R$2-'Indicator Date hidden'!S180)</f>
        <v>0</v>
      </c>
      <c r="S179" s="213">
        <f>IF('Indicator Date hidden'!T180="x","x",$S$2-'Indicator Date hidden'!T180)</f>
        <v>0</v>
      </c>
      <c r="T179" s="213">
        <f>IF('Indicator Date hidden'!U180="x","x",$T$2-'Indicator Date hidden'!U180)</f>
        <v>0</v>
      </c>
      <c r="U179" s="213">
        <f>IF('Indicator Date hidden'!V180="x","x",$U$2-'Indicator Date hidden'!V180)</f>
        <v>0</v>
      </c>
      <c r="V179" s="213">
        <f>IF('Indicator Date hidden'!W180="x","x",$V$2-'Indicator Date hidden'!W180)</f>
        <v>0</v>
      </c>
      <c r="W179" s="213" t="str">
        <f>IF('Indicator Date hidden'!X180="x","x",$W$2-'Indicator Date hidden'!X180)</f>
        <v>x</v>
      </c>
      <c r="X179" s="213">
        <f>IF('Indicator Date hidden'!Y180="x","x",$X$2-'Indicator Date hidden'!Y180)</f>
        <v>4</v>
      </c>
      <c r="Y179" s="213">
        <f>IF('Indicator Date hidden'!Z180="x","x",$Y$2-'Indicator Date hidden'!Z180)</f>
        <v>0</v>
      </c>
      <c r="Z179" s="213">
        <f>IF('Indicator Date hidden'!AA180="x","x",$Z$2-'Indicator Date hidden'!AA180)</f>
        <v>0</v>
      </c>
      <c r="AA179" s="213" t="str">
        <f>IF('Indicator Date hidden'!AB180="x","x",$AA$2-'Indicator Date hidden'!AB180)</f>
        <v>x</v>
      </c>
      <c r="AB179" s="213">
        <f>IF('Indicator Date hidden'!AC180="x","x",$AB$2-'Indicator Date hidden'!AC180)</f>
        <v>0</v>
      </c>
      <c r="AC179" s="213">
        <f>IF('Indicator Date hidden'!AD180="x","x",$AC$2-'Indicator Date hidden'!AD180)</f>
        <v>0</v>
      </c>
      <c r="AD179" s="213" t="str">
        <f>IF('Indicator Date hidden'!AE180="x","x",$AD$2-'Indicator Date hidden'!AE180)</f>
        <v>x</v>
      </c>
      <c r="AE179" s="213" t="str">
        <f>IF('Indicator Date hidden'!AF180="x","x",$AE$2-'Indicator Date hidden'!AF180)</f>
        <v>x</v>
      </c>
      <c r="AF179" s="213" t="str">
        <f>IF('Indicator Date hidden'!AG180="x","x",$AF$2-'Indicator Date hidden'!AG180)</f>
        <v>x</v>
      </c>
      <c r="AG179" s="213">
        <f>IF('Indicator Date hidden'!AH180="x","x",$AG$2-'Indicator Date hidden'!AH180)</f>
        <v>0</v>
      </c>
      <c r="AH179" s="213">
        <f>IF('Indicator Date hidden'!AI180="x","x",$AH$2-'Indicator Date hidden'!AI180)</f>
        <v>0</v>
      </c>
      <c r="AI179" s="213">
        <f>IF('Indicator Date hidden'!AJ180="x","x",$AI$2-'Indicator Date hidden'!AJ180)</f>
        <v>0</v>
      </c>
      <c r="AJ179" s="213" t="str">
        <f>IF('Indicator Date hidden'!AK180="x","x",$AJ$2-'Indicator Date hidden'!AK180)</f>
        <v>x</v>
      </c>
      <c r="AK179" s="213">
        <f>IF('Indicator Date hidden'!AL180="x","x",$AK$2-'Indicator Date hidden'!AL180)</f>
        <v>1</v>
      </c>
      <c r="AL179" s="213">
        <f>IF('Indicator Date hidden'!AM180="x","x",$AL$2-'Indicator Date hidden'!AM180)</f>
        <v>0</v>
      </c>
      <c r="AM179" s="213">
        <f>IF('Indicator Date hidden'!AN180="x","x",$AM$2-'Indicator Date hidden'!AN180)</f>
        <v>0</v>
      </c>
      <c r="AN179" s="213">
        <f>IF('Indicator Date hidden'!AO180="x","x",$AN$2-'Indicator Date hidden'!AO180)</f>
        <v>0</v>
      </c>
      <c r="AO179" s="213" t="str">
        <f>IF('Indicator Date hidden'!AP180="x","x",$AO$2-'Indicator Date hidden'!AP180)</f>
        <v>x</v>
      </c>
      <c r="AP179" s="213" t="str">
        <f>IF('Indicator Date hidden'!AQ180="x","x",$AP$2-'Indicator Date hidden'!AQ180)</f>
        <v>x</v>
      </c>
      <c r="AQ179" s="213" t="str">
        <f>IF('Indicator Date hidden'!AR180="x","x",$AQ$2-'Indicator Date hidden'!AR180)</f>
        <v>x</v>
      </c>
      <c r="AR179" s="213">
        <f>IF('Indicator Date hidden'!AS180="x","x",$AR$2-'Indicator Date hidden'!AS180)</f>
        <v>0</v>
      </c>
      <c r="AS179" s="213">
        <f>IF('Indicator Date hidden'!AT180="x","x",$AS$2-'Indicator Date hidden'!AT180)</f>
        <v>0</v>
      </c>
      <c r="AT179" s="213">
        <f>IF('Indicator Date hidden'!AU180="x","x",$AT$2-'Indicator Date hidden'!AU180)</f>
        <v>0</v>
      </c>
      <c r="AU179" s="213">
        <f>IF('Indicator Date hidden'!AV180="x","x",$AU$2-'Indicator Date hidden'!AV180)</f>
        <v>1</v>
      </c>
      <c r="AV179" s="213">
        <f>IF('Indicator Date hidden'!AW180="x","x",$AV$2-'Indicator Date hidden'!AW180)</f>
        <v>0</v>
      </c>
      <c r="AW179" s="213">
        <f>IF('Indicator Date hidden'!AX180="x","x",$AW$2-'Indicator Date hidden'!AX180)</f>
        <v>0</v>
      </c>
      <c r="AX179" s="213">
        <f>IF('Indicator Date hidden'!AY180="x","x",$AX$2-'Indicator Date hidden'!AY180)</f>
        <v>0</v>
      </c>
      <c r="AY179" s="213">
        <f>IF('Indicator Date hidden'!AZ180="x","x",$AY$2-'Indicator Date hidden'!AZ180)</f>
        <v>9</v>
      </c>
      <c r="AZ179" s="213">
        <f>IF('Indicator Date hidden'!BA180="x","x",$AZ$2-'Indicator Date hidden'!BA180)</f>
        <v>9</v>
      </c>
      <c r="BA179">
        <f t="shared" si="25"/>
        <v>24</v>
      </c>
      <c r="BB179" s="21">
        <f t="shared" si="26"/>
        <v>0.58536585365853655</v>
      </c>
      <c r="BC179">
        <f t="shared" si="27"/>
        <v>5</v>
      </c>
      <c r="BD179" s="21">
        <f t="shared" si="28"/>
        <v>2.011862500224515</v>
      </c>
      <c r="BE179" s="283">
        <f t="shared" si="29"/>
        <v>0</v>
      </c>
    </row>
    <row r="180" spans="1:57" x14ac:dyDescent="0.25">
      <c r="A180" t="s">
        <v>7522</v>
      </c>
      <c r="B180" s="213">
        <f>IF('Indicator Date hidden'!C181="x","x",$B$2-'Indicator Date hidden'!C181)</f>
        <v>0</v>
      </c>
      <c r="C180" s="213">
        <f>IF('Indicator Date hidden'!D181="x","x",$C$2-'Indicator Date hidden'!D181)</f>
        <v>0</v>
      </c>
      <c r="D180" s="213">
        <f>IF('Indicator Date hidden'!E181="x","x",$D$2-'Indicator Date hidden'!E181)</f>
        <v>0</v>
      </c>
      <c r="E180" s="213">
        <f>IF('Indicator Date hidden'!F181="x","x",$E$2-'Indicator Date hidden'!F181)</f>
        <v>0</v>
      </c>
      <c r="F180" s="213">
        <f>IF('Indicator Date hidden'!G181="x","x",$F$2-'Indicator Date hidden'!G181)</f>
        <v>0</v>
      </c>
      <c r="G180" s="213">
        <f>IF('Indicator Date hidden'!H181="x","x",$G$2-'Indicator Date hidden'!H181)</f>
        <v>0</v>
      </c>
      <c r="H180" s="213">
        <f>IF('Indicator Date hidden'!I181="x","x",$H$2-'Indicator Date hidden'!I181)</f>
        <v>0</v>
      </c>
      <c r="I180" s="213">
        <f>IF('Indicator Date hidden'!J181="x","x",$I$2-'Indicator Date hidden'!J181)</f>
        <v>0</v>
      </c>
      <c r="J180" s="213">
        <f>IF('Indicator Date hidden'!K181="x","x",$J$2-'Indicator Date hidden'!K181)</f>
        <v>0</v>
      </c>
      <c r="K180" s="213">
        <f>IF('Indicator Date hidden'!L181="x","x",$K$2-'Indicator Date hidden'!L181)</f>
        <v>0</v>
      </c>
      <c r="L180" s="213">
        <f>IF('Indicator Date hidden'!M181="x","x",$L$2-'Indicator Date hidden'!M181)</f>
        <v>0</v>
      </c>
      <c r="M180" s="213">
        <f>IF('Indicator Date hidden'!N181="x","x",$M$2-'Indicator Date hidden'!N181)</f>
        <v>0</v>
      </c>
      <c r="N180" s="213">
        <f>IF('Indicator Date hidden'!O181="x","x",$N$2-'Indicator Date hidden'!O181)</f>
        <v>0</v>
      </c>
      <c r="O180" s="213">
        <f>IF('Indicator Date hidden'!P181="x","x",$O$2-'Indicator Date hidden'!P181)</f>
        <v>0</v>
      </c>
      <c r="P180" s="213" t="str">
        <f>IF('Indicator Date hidden'!Q181="x","x",$P$2-'Indicator Date hidden'!Q181)</f>
        <v>x</v>
      </c>
      <c r="Q180" s="213" t="str">
        <f>IF('Indicator Date hidden'!R181="x","x",$Q$2-'Indicator Date hidden'!R181)</f>
        <v>x</v>
      </c>
      <c r="R180" s="213">
        <f>IF('Indicator Date hidden'!S181="x","x",$R$2-'Indicator Date hidden'!S181)</f>
        <v>0</v>
      </c>
      <c r="S180" s="213">
        <f>IF('Indicator Date hidden'!T181="x","x",$S$2-'Indicator Date hidden'!T181)</f>
        <v>0</v>
      </c>
      <c r="T180" s="213">
        <f>IF('Indicator Date hidden'!U181="x","x",$T$2-'Indicator Date hidden'!U181)</f>
        <v>0</v>
      </c>
      <c r="U180" s="213">
        <f>IF('Indicator Date hidden'!V181="x","x",$U$2-'Indicator Date hidden'!V181)</f>
        <v>0</v>
      </c>
      <c r="V180" s="213">
        <f>IF('Indicator Date hidden'!W181="x","x",$V$2-'Indicator Date hidden'!W181)</f>
        <v>0</v>
      </c>
      <c r="W180" s="213">
        <f>IF('Indicator Date hidden'!X181="x","x",$W$2-'Indicator Date hidden'!X181)</f>
        <v>7</v>
      </c>
      <c r="X180" s="213">
        <f>IF('Indicator Date hidden'!Y181="x","x",$X$2-'Indicator Date hidden'!Y181)</f>
        <v>4</v>
      </c>
      <c r="Y180" s="213">
        <f>IF('Indicator Date hidden'!Z181="x","x",$Y$2-'Indicator Date hidden'!Z181)</f>
        <v>0</v>
      </c>
      <c r="Z180" s="213">
        <f>IF('Indicator Date hidden'!AA181="x","x",$Z$2-'Indicator Date hidden'!AA181)</f>
        <v>0</v>
      </c>
      <c r="AA180" s="213" t="str">
        <f>IF('Indicator Date hidden'!AB181="x","x",$AA$2-'Indicator Date hidden'!AB181)</f>
        <v>x</v>
      </c>
      <c r="AB180" s="213">
        <f>IF('Indicator Date hidden'!AC181="x","x",$AB$2-'Indicator Date hidden'!AC181)</f>
        <v>0</v>
      </c>
      <c r="AC180" s="213">
        <f>IF('Indicator Date hidden'!AD181="x","x",$AC$2-'Indicator Date hidden'!AD181)</f>
        <v>0</v>
      </c>
      <c r="AD180" s="213" t="str">
        <f>IF('Indicator Date hidden'!AE181="x","x",$AD$2-'Indicator Date hidden'!AE181)</f>
        <v>x</v>
      </c>
      <c r="AE180" s="213" t="str">
        <f>IF('Indicator Date hidden'!AF181="x","x",$AE$2-'Indicator Date hidden'!AF181)</f>
        <v>x</v>
      </c>
      <c r="AF180" s="213" t="str">
        <f>IF('Indicator Date hidden'!AG181="x","x",$AF$2-'Indicator Date hidden'!AG181)</f>
        <v>x</v>
      </c>
      <c r="AG180" s="213">
        <f>IF('Indicator Date hidden'!AH181="x","x",$AG$2-'Indicator Date hidden'!AH181)</f>
        <v>0</v>
      </c>
      <c r="AH180" s="213">
        <f>IF('Indicator Date hidden'!AI181="x","x",$AH$2-'Indicator Date hidden'!AI181)</f>
        <v>0</v>
      </c>
      <c r="AI180" s="213">
        <f>IF('Indicator Date hidden'!AJ181="x","x",$AI$2-'Indicator Date hidden'!AJ181)</f>
        <v>0</v>
      </c>
      <c r="AJ180" s="213" t="str">
        <f>IF('Indicator Date hidden'!AK181="x","x",$AJ$2-'Indicator Date hidden'!AK181)</f>
        <v>x</v>
      </c>
      <c r="AK180" s="213" t="str">
        <f>IF('Indicator Date hidden'!AL181="x","x",$AK$2-'Indicator Date hidden'!AL181)</f>
        <v>x</v>
      </c>
      <c r="AL180" s="213">
        <f>IF('Indicator Date hidden'!AM181="x","x",$AL$2-'Indicator Date hidden'!AM181)</f>
        <v>0</v>
      </c>
      <c r="AM180" s="213">
        <f>IF('Indicator Date hidden'!AN181="x","x",$AM$2-'Indicator Date hidden'!AN181)</f>
        <v>0</v>
      </c>
      <c r="AN180" s="213">
        <f>IF('Indicator Date hidden'!AO181="x","x",$AN$2-'Indicator Date hidden'!AO181)</f>
        <v>0</v>
      </c>
      <c r="AO180" s="213" t="str">
        <f>IF('Indicator Date hidden'!AP181="x","x",$AO$2-'Indicator Date hidden'!AP181)</f>
        <v>x</v>
      </c>
      <c r="AP180" s="213" t="str">
        <f>IF('Indicator Date hidden'!AQ181="x","x",$AP$2-'Indicator Date hidden'!AQ181)</f>
        <v>x</v>
      </c>
      <c r="AQ180" s="213" t="str">
        <f>IF('Indicator Date hidden'!AR181="x","x",$AQ$2-'Indicator Date hidden'!AR181)</f>
        <v>x</v>
      </c>
      <c r="AR180" s="213">
        <f>IF('Indicator Date hidden'!AS181="x","x",$AR$2-'Indicator Date hidden'!AS181)</f>
        <v>0</v>
      </c>
      <c r="AS180" s="213" t="str">
        <f>IF('Indicator Date hidden'!AT181="x","x",$AS$2-'Indicator Date hidden'!AT181)</f>
        <v>x</v>
      </c>
      <c r="AT180" s="213">
        <f>IF('Indicator Date hidden'!AU181="x","x",$AT$2-'Indicator Date hidden'!AU181)</f>
        <v>0</v>
      </c>
      <c r="AU180" s="213" t="str">
        <f>IF('Indicator Date hidden'!AV181="x","x",$AU$2-'Indicator Date hidden'!AV181)</f>
        <v>x</v>
      </c>
      <c r="AV180" s="213">
        <f>IF('Indicator Date hidden'!AW181="x","x",$AV$2-'Indicator Date hidden'!AW181)</f>
        <v>1</v>
      </c>
      <c r="AW180" s="213">
        <f>IF('Indicator Date hidden'!AX181="x","x",$AW$2-'Indicator Date hidden'!AX181)</f>
        <v>0</v>
      </c>
      <c r="AX180" s="213">
        <f>IF('Indicator Date hidden'!AY181="x","x",$AX$2-'Indicator Date hidden'!AY181)</f>
        <v>0</v>
      </c>
      <c r="AY180" s="213">
        <f>IF('Indicator Date hidden'!AZ181="x","x",$AY$2-'Indicator Date hidden'!AZ181)</f>
        <v>2</v>
      </c>
      <c r="AZ180" s="213">
        <f>IF('Indicator Date hidden'!BA181="x","x",$AZ$2-'Indicator Date hidden'!BA181)</f>
        <v>0</v>
      </c>
      <c r="BA180">
        <f t="shared" si="25"/>
        <v>14</v>
      </c>
      <c r="BB180" s="21">
        <f t="shared" si="26"/>
        <v>0.36842105263157893</v>
      </c>
      <c r="BC180">
        <f t="shared" si="27"/>
        <v>4</v>
      </c>
      <c r="BD180" s="21">
        <f t="shared" si="28"/>
        <v>1.3062814364200901</v>
      </c>
      <c r="BE180" s="283">
        <f t="shared" si="29"/>
        <v>0</v>
      </c>
    </row>
    <row r="181" spans="1:57" x14ac:dyDescent="0.25">
      <c r="A181" t="s">
        <v>7524</v>
      </c>
      <c r="B181" s="213">
        <f>IF('Indicator Date hidden'!C182="x","x",$B$2-'Indicator Date hidden'!C182)</f>
        <v>0</v>
      </c>
      <c r="C181" s="213">
        <f>IF('Indicator Date hidden'!D182="x","x",$C$2-'Indicator Date hidden'!D182)</f>
        <v>0</v>
      </c>
      <c r="D181" s="213">
        <f>IF('Indicator Date hidden'!E182="x","x",$D$2-'Indicator Date hidden'!E182)</f>
        <v>0</v>
      </c>
      <c r="E181" s="213">
        <f>IF('Indicator Date hidden'!F182="x","x",$E$2-'Indicator Date hidden'!F182)</f>
        <v>0</v>
      </c>
      <c r="F181" s="213">
        <f>IF('Indicator Date hidden'!G182="x","x",$F$2-'Indicator Date hidden'!G182)</f>
        <v>0</v>
      </c>
      <c r="G181" s="213">
        <f>IF('Indicator Date hidden'!H182="x","x",$G$2-'Indicator Date hidden'!H182)</f>
        <v>0</v>
      </c>
      <c r="H181" s="213">
        <f>IF('Indicator Date hidden'!I182="x","x",$H$2-'Indicator Date hidden'!I182)</f>
        <v>0</v>
      </c>
      <c r="I181" s="213">
        <f>IF('Indicator Date hidden'!J182="x","x",$I$2-'Indicator Date hidden'!J182)</f>
        <v>0</v>
      </c>
      <c r="J181" s="213">
        <f>IF('Indicator Date hidden'!K182="x","x",$J$2-'Indicator Date hidden'!K182)</f>
        <v>0</v>
      </c>
      <c r="K181" s="213">
        <f>IF('Indicator Date hidden'!L182="x","x",$K$2-'Indicator Date hidden'!L182)</f>
        <v>0</v>
      </c>
      <c r="L181" s="213">
        <f>IF('Indicator Date hidden'!M182="x","x",$L$2-'Indicator Date hidden'!M182)</f>
        <v>0</v>
      </c>
      <c r="M181" s="213">
        <f>IF('Indicator Date hidden'!N182="x","x",$M$2-'Indicator Date hidden'!N182)</f>
        <v>0</v>
      </c>
      <c r="N181" s="213">
        <f>IF('Indicator Date hidden'!O182="x","x",$N$2-'Indicator Date hidden'!O182)</f>
        <v>0</v>
      </c>
      <c r="O181" s="213">
        <f>IF('Indicator Date hidden'!P182="x","x",$O$2-'Indicator Date hidden'!P182)</f>
        <v>0</v>
      </c>
      <c r="P181" s="213">
        <f>IF('Indicator Date hidden'!Q182="x","x",$P$2-'Indicator Date hidden'!Q182)</f>
        <v>0</v>
      </c>
      <c r="Q181" s="213">
        <f>IF('Indicator Date hidden'!R182="x","x",$Q$2-'Indicator Date hidden'!R182)</f>
        <v>3</v>
      </c>
      <c r="R181" s="213">
        <f>IF('Indicator Date hidden'!S182="x","x",$R$2-'Indicator Date hidden'!S182)</f>
        <v>0</v>
      </c>
      <c r="S181" s="213">
        <f>IF('Indicator Date hidden'!T182="x","x",$S$2-'Indicator Date hidden'!T182)</f>
        <v>0</v>
      </c>
      <c r="T181" s="213">
        <f>IF('Indicator Date hidden'!U182="x","x",$T$2-'Indicator Date hidden'!U182)</f>
        <v>0</v>
      </c>
      <c r="U181" s="213">
        <f>IF('Indicator Date hidden'!V182="x","x",$U$2-'Indicator Date hidden'!V182)</f>
        <v>0</v>
      </c>
      <c r="V181" s="213">
        <f>IF('Indicator Date hidden'!W182="x","x",$V$2-'Indicator Date hidden'!W182)</f>
        <v>0</v>
      </c>
      <c r="W181" s="213">
        <f>IF('Indicator Date hidden'!X182="x","x",$W$2-'Indicator Date hidden'!X182)</f>
        <v>3</v>
      </c>
      <c r="X181" s="213">
        <f>IF('Indicator Date hidden'!Y182="x","x",$X$2-'Indicator Date hidden'!Y182)</f>
        <v>4</v>
      </c>
      <c r="Y181" s="213">
        <f>IF('Indicator Date hidden'!Z182="x","x",$Y$2-'Indicator Date hidden'!Z182)</f>
        <v>0</v>
      </c>
      <c r="Z181" s="213">
        <f>IF('Indicator Date hidden'!AA182="x","x",$Z$2-'Indicator Date hidden'!AA182)</f>
        <v>0</v>
      </c>
      <c r="AA181" s="213">
        <f>IF('Indicator Date hidden'!AB182="x","x",$AA$2-'Indicator Date hidden'!AB182)</f>
        <v>0</v>
      </c>
      <c r="AB181" s="213">
        <f>IF('Indicator Date hidden'!AC182="x","x",$AB$2-'Indicator Date hidden'!AC182)</f>
        <v>0</v>
      </c>
      <c r="AC181" s="213">
        <f>IF('Indicator Date hidden'!AD182="x","x",$AC$2-'Indicator Date hidden'!AD182)</f>
        <v>0</v>
      </c>
      <c r="AD181" s="213">
        <f>IF('Indicator Date hidden'!AE182="x","x",$AD$2-'Indicator Date hidden'!AE182)</f>
        <v>0</v>
      </c>
      <c r="AE181" s="213">
        <f>IF('Indicator Date hidden'!AF182="x","x",$AE$2-'Indicator Date hidden'!AF182)</f>
        <v>0</v>
      </c>
      <c r="AF181" s="213">
        <f>IF('Indicator Date hidden'!AG182="x","x",$AF$2-'Indicator Date hidden'!AG182)</f>
        <v>1</v>
      </c>
      <c r="AG181" s="213">
        <f>IF('Indicator Date hidden'!AH182="x","x",$AG$2-'Indicator Date hidden'!AH182)</f>
        <v>0</v>
      </c>
      <c r="AH181" s="213">
        <f>IF('Indicator Date hidden'!AI182="x","x",$AH$2-'Indicator Date hidden'!AI182)</f>
        <v>0</v>
      </c>
      <c r="AI181" s="213">
        <f>IF('Indicator Date hidden'!AJ182="x","x",$AI$2-'Indicator Date hidden'!AJ182)</f>
        <v>0</v>
      </c>
      <c r="AJ181" s="213">
        <f>IF('Indicator Date hidden'!AK182="x","x",$AJ$2-'Indicator Date hidden'!AK182)</f>
        <v>1</v>
      </c>
      <c r="AK181" s="213">
        <f>IF('Indicator Date hidden'!AL182="x","x",$AK$2-'Indicator Date hidden'!AL182)</f>
        <v>0</v>
      </c>
      <c r="AL181" s="213">
        <f>IF('Indicator Date hidden'!AM182="x","x",$AL$2-'Indicator Date hidden'!AM182)</f>
        <v>0</v>
      </c>
      <c r="AM181" s="213">
        <f>IF('Indicator Date hidden'!AN182="x","x",$AM$2-'Indicator Date hidden'!AN182)</f>
        <v>0</v>
      </c>
      <c r="AN181" s="213">
        <f>IF('Indicator Date hidden'!AO182="x","x",$AN$2-'Indicator Date hidden'!AO182)</f>
        <v>0</v>
      </c>
      <c r="AO181" s="213">
        <f>IF('Indicator Date hidden'!AP182="x","x",$AO$2-'Indicator Date hidden'!AP182)</f>
        <v>1</v>
      </c>
      <c r="AP181" s="213">
        <f>IF('Indicator Date hidden'!AQ182="x","x",$AP$2-'Indicator Date hidden'!AQ182)</f>
        <v>0</v>
      </c>
      <c r="AQ181" s="213" t="str">
        <f>IF('Indicator Date hidden'!AR182="x","x",$AQ$2-'Indicator Date hidden'!AR182)</f>
        <v>x</v>
      </c>
      <c r="AR181" s="213">
        <f>IF('Indicator Date hidden'!AS182="x","x",$AR$2-'Indicator Date hidden'!AS182)</f>
        <v>0</v>
      </c>
      <c r="AS181" s="213">
        <f>IF('Indicator Date hidden'!AT182="x","x",$AS$2-'Indicator Date hidden'!AT182)</f>
        <v>0</v>
      </c>
      <c r="AT181" s="213">
        <f>IF('Indicator Date hidden'!AU182="x","x",$AT$2-'Indicator Date hidden'!AU182)</f>
        <v>0</v>
      </c>
      <c r="AU181" s="213">
        <f>IF('Indicator Date hidden'!AV182="x","x",$AU$2-'Indicator Date hidden'!AV182)</f>
        <v>2</v>
      </c>
      <c r="AV181" s="213">
        <f>IF('Indicator Date hidden'!AW182="x","x",$AV$2-'Indicator Date hidden'!AW182)</f>
        <v>0</v>
      </c>
      <c r="AW181" s="213">
        <f>IF('Indicator Date hidden'!AX182="x","x",$AW$2-'Indicator Date hidden'!AX182)</f>
        <v>0</v>
      </c>
      <c r="AX181" s="213">
        <f>IF('Indicator Date hidden'!AY182="x","x",$AX$2-'Indicator Date hidden'!AY182)</f>
        <v>0</v>
      </c>
      <c r="AY181" s="213">
        <f>IF('Indicator Date hidden'!AZ182="x","x",$AY$2-'Indicator Date hidden'!AZ182)</f>
        <v>0</v>
      </c>
      <c r="AZ181" s="213">
        <f>IF('Indicator Date hidden'!BA182="x","x",$AZ$2-'Indicator Date hidden'!BA182)</f>
        <v>0</v>
      </c>
      <c r="BA181">
        <f t="shared" si="25"/>
        <v>15</v>
      </c>
      <c r="BB181" s="21">
        <f t="shared" si="26"/>
        <v>0.3</v>
      </c>
      <c r="BC181">
        <f t="shared" si="27"/>
        <v>7</v>
      </c>
      <c r="BD181" s="21">
        <f t="shared" si="28"/>
        <v>0.8544003745317531</v>
      </c>
      <c r="BE181" s="283">
        <f t="shared" si="29"/>
        <v>0</v>
      </c>
    </row>
    <row r="182" spans="1:57" x14ac:dyDescent="0.25">
      <c r="A182" t="s">
        <v>7525</v>
      </c>
      <c r="B182" s="213">
        <f>IF('Indicator Date hidden'!C183="x","x",$B$2-'Indicator Date hidden'!C183)</f>
        <v>0</v>
      </c>
      <c r="C182" s="213">
        <f>IF('Indicator Date hidden'!D183="x","x",$C$2-'Indicator Date hidden'!D183)</f>
        <v>0</v>
      </c>
      <c r="D182" s="213">
        <f>IF('Indicator Date hidden'!E183="x","x",$D$2-'Indicator Date hidden'!E183)</f>
        <v>0</v>
      </c>
      <c r="E182" s="213">
        <f>IF('Indicator Date hidden'!F183="x","x",$E$2-'Indicator Date hidden'!F183)</f>
        <v>0</v>
      </c>
      <c r="F182" s="213">
        <f>IF('Indicator Date hidden'!G183="x","x",$F$2-'Indicator Date hidden'!G183)</f>
        <v>0</v>
      </c>
      <c r="G182" s="213">
        <f>IF('Indicator Date hidden'!H183="x","x",$G$2-'Indicator Date hidden'!H183)</f>
        <v>0</v>
      </c>
      <c r="H182" s="213">
        <f>IF('Indicator Date hidden'!I183="x","x",$H$2-'Indicator Date hidden'!I183)</f>
        <v>0</v>
      </c>
      <c r="I182" s="213">
        <f>IF('Indicator Date hidden'!J183="x","x",$I$2-'Indicator Date hidden'!J183)</f>
        <v>0</v>
      </c>
      <c r="J182" s="213">
        <f>IF('Indicator Date hidden'!K183="x","x",$J$2-'Indicator Date hidden'!K183)</f>
        <v>0</v>
      </c>
      <c r="K182" s="213">
        <f>IF('Indicator Date hidden'!L183="x","x",$K$2-'Indicator Date hidden'!L183)</f>
        <v>0</v>
      </c>
      <c r="L182" s="213">
        <f>IF('Indicator Date hidden'!M183="x","x",$L$2-'Indicator Date hidden'!M183)</f>
        <v>0</v>
      </c>
      <c r="M182" s="213">
        <f>IF('Indicator Date hidden'!N183="x","x",$M$2-'Indicator Date hidden'!N183)</f>
        <v>0</v>
      </c>
      <c r="N182" s="213">
        <f>IF('Indicator Date hidden'!O183="x","x",$N$2-'Indicator Date hidden'!O183)</f>
        <v>0</v>
      </c>
      <c r="O182" s="213">
        <f>IF('Indicator Date hidden'!P183="x","x",$O$2-'Indicator Date hidden'!P183)</f>
        <v>0</v>
      </c>
      <c r="P182" s="213">
        <f>IF('Indicator Date hidden'!Q183="x","x",$P$2-'Indicator Date hidden'!Q183)</f>
        <v>0</v>
      </c>
      <c r="Q182" s="213">
        <f>IF('Indicator Date hidden'!R183="x","x",$Q$2-'Indicator Date hidden'!R183)</f>
        <v>2</v>
      </c>
      <c r="R182" s="213">
        <f>IF('Indicator Date hidden'!S183="x","x",$R$2-'Indicator Date hidden'!S183)</f>
        <v>0</v>
      </c>
      <c r="S182" s="213">
        <f>IF('Indicator Date hidden'!T183="x","x",$S$2-'Indicator Date hidden'!T183)</f>
        <v>0</v>
      </c>
      <c r="T182" s="213">
        <f>IF('Indicator Date hidden'!U183="x","x",$T$2-'Indicator Date hidden'!U183)</f>
        <v>0</v>
      </c>
      <c r="U182" s="213">
        <f>IF('Indicator Date hidden'!V183="x","x",$U$2-'Indicator Date hidden'!V183)</f>
        <v>0</v>
      </c>
      <c r="V182" s="213">
        <f>IF('Indicator Date hidden'!W183="x","x",$V$2-'Indicator Date hidden'!W183)</f>
        <v>0</v>
      </c>
      <c r="W182" s="213" t="str">
        <f>IF('Indicator Date hidden'!X183="x","x",$W$2-'Indicator Date hidden'!X183)</f>
        <v>x</v>
      </c>
      <c r="X182" s="213">
        <f>IF('Indicator Date hidden'!Y183="x","x",$X$2-'Indicator Date hidden'!Y183)</f>
        <v>1</v>
      </c>
      <c r="Y182" s="213">
        <f>IF('Indicator Date hidden'!Z183="x","x",$Y$2-'Indicator Date hidden'!Z183)</f>
        <v>0</v>
      </c>
      <c r="Z182" s="213">
        <f>IF('Indicator Date hidden'!AA183="x","x",$Z$2-'Indicator Date hidden'!AA183)</f>
        <v>0</v>
      </c>
      <c r="AA182" s="213">
        <f>IF('Indicator Date hidden'!AB183="x","x",$AA$2-'Indicator Date hidden'!AB183)</f>
        <v>0</v>
      </c>
      <c r="AB182" s="213">
        <f>IF('Indicator Date hidden'!AC183="x","x",$AB$2-'Indicator Date hidden'!AC183)</f>
        <v>0</v>
      </c>
      <c r="AC182" s="213">
        <f>IF('Indicator Date hidden'!AD183="x","x",$AC$2-'Indicator Date hidden'!AD183)</f>
        <v>0</v>
      </c>
      <c r="AD182" s="213" t="str">
        <f>IF('Indicator Date hidden'!AE183="x","x",$AD$2-'Indicator Date hidden'!AE183)</f>
        <v>x</v>
      </c>
      <c r="AE182" s="213">
        <f>IF('Indicator Date hidden'!AF183="x","x",$AE$2-'Indicator Date hidden'!AF183)</f>
        <v>0</v>
      </c>
      <c r="AF182" s="213">
        <f>IF('Indicator Date hidden'!AG183="x","x",$AF$2-'Indicator Date hidden'!AG183)</f>
        <v>0</v>
      </c>
      <c r="AG182" s="213">
        <f>IF('Indicator Date hidden'!AH183="x","x",$AG$2-'Indicator Date hidden'!AH183)</f>
        <v>0</v>
      </c>
      <c r="AH182" s="213">
        <f>IF('Indicator Date hidden'!AI183="x","x",$AH$2-'Indicator Date hidden'!AI183)</f>
        <v>0</v>
      </c>
      <c r="AI182" s="213">
        <f>IF('Indicator Date hidden'!AJ183="x","x",$AI$2-'Indicator Date hidden'!AJ183)</f>
        <v>0</v>
      </c>
      <c r="AJ182" s="213">
        <f>IF('Indicator Date hidden'!AK183="x","x",$AJ$2-'Indicator Date hidden'!AK183)</f>
        <v>1</v>
      </c>
      <c r="AK182" s="213">
        <f>IF('Indicator Date hidden'!AL183="x","x",$AK$2-'Indicator Date hidden'!AL183)</f>
        <v>1</v>
      </c>
      <c r="AL182" s="213">
        <f>IF('Indicator Date hidden'!AM183="x","x",$AL$2-'Indicator Date hidden'!AM183)</f>
        <v>0</v>
      </c>
      <c r="AM182" s="213">
        <f>IF('Indicator Date hidden'!AN183="x","x",$AM$2-'Indicator Date hidden'!AN183)</f>
        <v>0</v>
      </c>
      <c r="AN182" s="213">
        <f>IF('Indicator Date hidden'!AO183="x","x",$AN$2-'Indicator Date hidden'!AO183)</f>
        <v>0</v>
      </c>
      <c r="AO182" s="213">
        <f>IF('Indicator Date hidden'!AP183="x","x",$AO$2-'Indicator Date hidden'!AP183)</f>
        <v>1</v>
      </c>
      <c r="AP182" s="213">
        <f>IF('Indicator Date hidden'!AQ183="x","x",$AP$2-'Indicator Date hidden'!AQ183)</f>
        <v>0</v>
      </c>
      <c r="AQ182" s="213" t="str">
        <f>IF('Indicator Date hidden'!AR183="x","x",$AQ$2-'Indicator Date hidden'!AR183)</f>
        <v>x</v>
      </c>
      <c r="AR182" s="213">
        <f>IF('Indicator Date hidden'!AS183="x","x",$AR$2-'Indicator Date hidden'!AS183)</f>
        <v>0</v>
      </c>
      <c r="AS182" s="213">
        <f>IF('Indicator Date hidden'!AT183="x","x",$AS$2-'Indicator Date hidden'!AT183)</f>
        <v>0</v>
      </c>
      <c r="AT182" s="213">
        <f>IF('Indicator Date hidden'!AU183="x","x",$AT$2-'Indicator Date hidden'!AU183)</f>
        <v>0</v>
      </c>
      <c r="AU182" s="213">
        <f>IF('Indicator Date hidden'!AV183="x","x",$AU$2-'Indicator Date hidden'!AV183)</f>
        <v>1</v>
      </c>
      <c r="AV182" s="213">
        <f>IF('Indicator Date hidden'!AW183="x","x",$AV$2-'Indicator Date hidden'!AW183)</f>
        <v>0</v>
      </c>
      <c r="AW182" s="213">
        <f>IF('Indicator Date hidden'!AX183="x","x",$AW$2-'Indicator Date hidden'!AX183)</f>
        <v>0</v>
      </c>
      <c r="AX182" s="213">
        <f>IF('Indicator Date hidden'!AY183="x","x",$AX$2-'Indicator Date hidden'!AY183)</f>
        <v>0</v>
      </c>
      <c r="AY182" s="213">
        <f>IF('Indicator Date hidden'!AZ183="x","x",$AY$2-'Indicator Date hidden'!AZ183)</f>
        <v>0</v>
      </c>
      <c r="AZ182" s="213">
        <f>IF('Indicator Date hidden'!BA183="x","x",$AZ$2-'Indicator Date hidden'!BA183)</f>
        <v>0</v>
      </c>
      <c r="BA182">
        <f t="shared" si="25"/>
        <v>7</v>
      </c>
      <c r="BB182" s="21">
        <f t="shared" si="26"/>
        <v>0.14583333333333334</v>
      </c>
      <c r="BC182">
        <f t="shared" si="27"/>
        <v>6</v>
      </c>
      <c r="BD182" s="21">
        <f t="shared" si="28"/>
        <v>0.40771637064126931</v>
      </c>
      <c r="BE182" s="283">
        <f t="shared" si="29"/>
        <v>0</v>
      </c>
    </row>
    <row r="183" spans="1:57" x14ac:dyDescent="0.25">
      <c r="A183" t="s">
        <v>7241</v>
      </c>
      <c r="B183" s="213">
        <f>IF('Indicator Date hidden'!C184="x","x",$B$2-'Indicator Date hidden'!C184)</f>
        <v>0</v>
      </c>
      <c r="C183" s="213">
        <f>IF('Indicator Date hidden'!D184="x","x",$C$2-'Indicator Date hidden'!D184)</f>
        <v>0</v>
      </c>
      <c r="D183" s="213">
        <f>IF('Indicator Date hidden'!E184="x","x",$D$2-'Indicator Date hidden'!E184)</f>
        <v>0</v>
      </c>
      <c r="E183" s="213">
        <f>IF('Indicator Date hidden'!F184="x","x",$E$2-'Indicator Date hidden'!F184)</f>
        <v>0</v>
      </c>
      <c r="F183" s="213">
        <f>IF('Indicator Date hidden'!G184="x","x",$F$2-'Indicator Date hidden'!G184)</f>
        <v>0</v>
      </c>
      <c r="G183" s="213">
        <f>IF('Indicator Date hidden'!H184="x","x",$G$2-'Indicator Date hidden'!H184)</f>
        <v>0</v>
      </c>
      <c r="H183" s="213">
        <f>IF('Indicator Date hidden'!I184="x","x",$H$2-'Indicator Date hidden'!I184)</f>
        <v>0</v>
      </c>
      <c r="I183" s="213">
        <f>IF('Indicator Date hidden'!J184="x","x",$I$2-'Indicator Date hidden'!J184)</f>
        <v>0</v>
      </c>
      <c r="J183" s="213">
        <f>IF('Indicator Date hidden'!K184="x","x",$J$2-'Indicator Date hidden'!K184)</f>
        <v>0</v>
      </c>
      <c r="K183" s="213">
        <f>IF('Indicator Date hidden'!L184="x","x",$K$2-'Indicator Date hidden'!L184)</f>
        <v>0</v>
      </c>
      <c r="L183" s="213">
        <f>IF('Indicator Date hidden'!M184="x","x",$L$2-'Indicator Date hidden'!M184)</f>
        <v>0</v>
      </c>
      <c r="M183" s="213">
        <f>IF('Indicator Date hidden'!N184="x","x",$M$2-'Indicator Date hidden'!N184)</f>
        <v>0</v>
      </c>
      <c r="N183" s="213">
        <f>IF('Indicator Date hidden'!O184="x","x",$N$2-'Indicator Date hidden'!O184)</f>
        <v>0</v>
      </c>
      <c r="O183" s="213">
        <f>IF('Indicator Date hidden'!P184="x","x",$O$2-'Indicator Date hidden'!P184)</f>
        <v>0</v>
      </c>
      <c r="P183" s="213">
        <f>IF('Indicator Date hidden'!Q184="x","x",$P$2-'Indicator Date hidden'!Q184)</f>
        <v>0</v>
      </c>
      <c r="Q183" s="213" t="str">
        <f>IF('Indicator Date hidden'!R184="x","x",$Q$2-'Indicator Date hidden'!R184)</f>
        <v>x</v>
      </c>
      <c r="R183" s="213">
        <f>IF('Indicator Date hidden'!S184="x","x",$R$2-'Indicator Date hidden'!S184)</f>
        <v>0</v>
      </c>
      <c r="S183" s="213">
        <f>IF('Indicator Date hidden'!T184="x","x",$S$2-'Indicator Date hidden'!T184)</f>
        <v>0</v>
      </c>
      <c r="T183" s="213">
        <f>IF('Indicator Date hidden'!U184="x","x",$T$2-'Indicator Date hidden'!U184)</f>
        <v>0</v>
      </c>
      <c r="U183" s="213" t="str">
        <f>IF('Indicator Date hidden'!V184="x","x",$U$2-'Indicator Date hidden'!V184)</f>
        <v>x</v>
      </c>
      <c r="V183" s="213">
        <f>IF('Indicator Date hidden'!W184="x","x",$V$2-'Indicator Date hidden'!W184)</f>
        <v>0</v>
      </c>
      <c r="W183" s="213" t="str">
        <f>IF('Indicator Date hidden'!X184="x","x",$W$2-'Indicator Date hidden'!X184)</f>
        <v>x</v>
      </c>
      <c r="X183" s="213">
        <f>IF('Indicator Date hidden'!Y184="x","x",$X$2-'Indicator Date hidden'!Y184)</f>
        <v>4</v>
      </c>
      <c r="Y183" s="213">
        <f>IF('Indicator Date hidden'!Z184="x","x",$Y$2-'Indicator Date hidden'!Z184)</f>
        <v>0</v>
      </c>
      <c r="Z183" s="213">
        <f>IF('Indicator Date hidden'!AA184="x","x",$Z$2-'Indicator Date hidden'!AA184)</f>
        <v>0</v>
      </c>
      <c r="AA183" s="213" t="str">
        <f>IF('Indicator Date hidden'!AB184="x","x",$AA$2-'Indicator Date hidden'!AB184)</f>
        <v>x</v>
      </c>
      <c r="AB183" s="213">
        <f>IF('Indicator Date hidden'!AC184="x","x",$AB$2-'Indicator Date hidden'!AC184)</f>
        <v>0</v>
      </c>
      <c r="AC183" s="213">
        <f>IF('Indicator Date hidden'!AD184="x","x",$AC$2-'Indicator Date hidden'!AD184)</f>
        <v>0</v>
      </c>
      <c r="AD183" s="213" t="str">
        <f>IF('Indicator Date hidden'!AE184="x","x",$AD$2-'Indicator Date hidden'!AE184)</f>
        <v>x</v>
      </c>
      <c r="AE183" s="213">
        <f>IF('Indicator Date hidden'!AF184="x","x",$AE$2-'Indicator Date hidden'!AF184)</f>
        <v>0</v>
      </c>
      <c r="AF183" s="213" t="str">
        <f>IF('Indicator Date hidden'!AG184="x","x",$AF$2-'Indicator Date hidden'!AG184)</f>
        <v>x</v>
      </c>
      <c r="AG183" s="213">
        <f>IF('Indicator Date hidden'!AH184="x","x",$AG$2-'Indicator Date hidden'!AH184)</f>
        <v>0</v>
      </c>
      <c r="AH183" s="213">
        <f>IF('Indicator Date hidden'!AI184="x","x",$AH$2-'Indicator Date hidden'!AI184)</f>
        <v>0</v>
      </c>
      <c r="AI183" s="213">
        <f>IF('Indicator Date hidden'!AJ184="x","x",$AI$2-'Indicator Date hidden'!AJ184)</f>
        <v>0</v>
      </c>
      <c r="AJ183" s="213" t="str">
        <f>IF('Indicator Date hidden'!AK184="x","x",$AJ$2-'Indicator Date hidden'!AK184)</f>
        <v>x</v>
      </c>
      <c r="AK183" s="213">
        <f>IF('Indicator Date hidden'!AL184="x","x",$AK$2-'Indicator Date hidden'!AL184)</f>
        <v>1</v>
      </c>
      <c r="AL183" s="213">
        <f>IF('Indicator Date hidden'!AM184="x","x",$AL$2-'Indicator Date hidden'!AM184)</f>
        <v>0</v>
      </c>
      <c r="AM183" s="213">
        <f>IF('Indicator Date hidden'!AN184="x","x",$AM$2-'Indicator Date hidden'!AN184)</f>
        <v>0</v>
      </c>
      <c r="AN183" s="213">
        <f>IF('Indicator Date hidden'!AO184="x","x",$AN$2-'Indicator Date hidden'!AO184)</f>
        <v>0</v>
      </c>
      <c r="AO183" s="213" t="str">
        <f>IF('Indicator Date hidden'!AP184="x","x",$AO$2-'Indicator Date hidden'!AP184)</f>
        <v>x</v>
      </c>
      <c r="AP183" s="213" t="str">
        <f>IF('Indicator Date hidden'!AQ184="x","x",$AP$2-'Indicator Date hidden'!AQ184)</f>
        <v>x</v>
      </c>
      <c r="AQ183" s="213">
        <f>IF('Indicator Date hidden'!AR184="x","x",$AQ$2-'Indicator Date hidden'!AR184)</f>
        <v>0</v>
      </c>
      <c r="AR183" s="213">
        <f>IF('Indicator Date hidden'!AS184="x","x",$AR$2-'Indicator Date hidden'!AS184)</f>
        <v>0</v>
      </c>
      <c r="AS183" s="213">
        <f>IF('Indicator Date hidden'!AT184="x","x",$AS$2-'Indicator Date hidden'!AT184)</f>
        <v>0</v>
      </c>
      <c r="AT183" s="213">
        <f>IF('Indicator Date hidden'!AU184="x","x",$AT$2-'Indicator Date hidden'!AU184)</f>
        <v>0</v>
      </c>
      <c r="AU183" s="213" t="str">
        <f>IF('Indicator Date hidden'!AV184="x","x",$AU$2-'Indicator Date hidden'!AV184)</f>
        <v>x</v>
      </c>
      <c r="AV183" s="213">
        <f>IF('Indicator Date hidden'!AW184="x","x",$AV$2-'Indicator Date hidden'!AW184)</f>
        <v>0</v>
      </c>
      <c r="AW183" s="213">
        <f>IF('Indicator Date hidden'!AX184="x","x",$AW$2-'Indicator Date hidden'!AX184)</f>
        <v>0</v>
      </c>
      <c r="AX183" s="213">
        <f>IF('Indicator Date hidden'!AY184="x","x",$AX$2-'Indicator Date hidden'!AY184)</f>
        <v>0</v>
      </c>
      <c r="AY183" s="213">
        <f>IF('Indicator Date hidden'!AZ184="x","x",$AY$2-'Indicator Date hidden'!AZ184)</f>
        <v>0</v>
      </c>
      <c r="AZ183" s="213">
        <f>IF('Indicator Date hidden'!BA184="x","x",$AZ$2-'Indicator Date hidden'!BA184)</f>
        <v>0</v>
      </c>
      <c r="BA183">
        <f t="shared" si="25"/>
        <v>5</v>
      </c>
      <c r="BB183" s="21">
        <f t="shared" si="26"/>
        <v>0.12195121951219512</v>
      </c>
      <c r="BC183">
        <f t="shared" si="27"/>
        <v>2</v>
      </c>
      <c r="BD183" s="21">
        <f t="shared" si="28"/>
        <v>0.63226738521052295</v>
      </c>
      <c r="BE183" s="283">
        <f t="shared" si="29"/>
        <v>0</v>
      </c>
    </row>
    <row r="184" spans="1:57" x14ac:dyDescent="0.25">
      <c r="A184" t="s">
        <v>7336</v>
      </c>
      <c r="B184" s="213">
        <f>IF('Indicator Date hidden'!C185="x","x",$B$2-'Indicator Date hidden'!C185)</f>
        <v>0</v>
      </c>
      <c r="C184" s="213">
        <f>IF('Indicator Date hidden'!D185="x","x",$C$2-'Indicator Date hidden'!D185)</f>
        <v>0</v>
      </c>
      <c r="D184" s="213">
        <f>IF('Indicator Date hidden'!E185="x","x",$D$2-'Indicator Date hidden'!E185)</f>
        <v>0</v>
      </c>
      <c r="E184" s="213">
        <f>IF('Indicator Date hidden'!F185="x","x",$E$2-'Indicator Date hidden'!F185)</f>
        <v>0</v>
      </c>
      <c r="F184" s="213">
        <f>IF('Indicator Date hidden'!G185="x","x",$F$2-'Indicator Date hidden'!G185)</f>
        <v>0</v>
      </c>
      <c r="G184" s="213">
        <f>IF('Indicator Date hidden'!H185="x","x",$G$2-'Indicator Date hidden'!H185)</f>
        <v>0</v>
      </c>
      <c r="H184" s="213">
        <f>IF('Indicator Date hidden'!I185="x","x",$H$2-'Indicator Date hidden'!I185)</f>
        <v>0</v>
      </c>
      <c r="I184" s="213">
        <f>IF('Indicator Date hidden'!J185="x","x",$I$2-'Indicator Date hidden'!J185)</f>
        <v>0</v>
      </c>
      <c r="J184" s="213">
        <f>IF('Indicator Date hidden'!K185="x","x",$J$2-'Indicator Date hidden'!K185)</f>
        <v>0</v>
      </c>
      <c r="K184" s="213">
        <f>IF('Indicator Date hidden'!L185="x","x",$K$2-'Indicator Date hidden'!L185)</f>
        <v>0</v>
      </c>
      <c r="L184" s="213">
        <f>IF('Indicator Date hidden'!M185="x","x",$L$2-'Indicator Date hidden'!M185)</f>
        <v>0</v>
      </c>
      <c r="M184" s="213">
        <f>IF('Indicator Date hidden'!N185="x","x",$M$2-'Indicator Date hidden'!N185)</f>
        <v>0</v>
      </c>
      <c r="N184" s="213">
        <f>IF('Indicator Date hidden'!O185="x","x",$N$2-'Indicator Date hidden'!O185)</f>
        <v>0</v>
      </c>
      <c r="O184" s="213">
        <f>IF('Indicator Date hidden'!P185="x","x",$O$2-'Indicator Date hidden'!P185)</f>
        <v>0</v>
      </c>
      <c r="P184" s="213">
        <f>IF('Indicator Date hidden'!Q185="x","x",$P$2-'Indicator Date hidden'!Q185)</f>
        <v>0</v>
      </c>
      <c r="Q184" s="213" t="str">
        <f>IF('Indicator Date hidden'!R185="x","x",$Q$2-'Indicator Date hidden'!R185)</f>
        <v>x</v>
      </c>
      <c r="R184" s="213">
        <f>IF('Indicator Date hidden'!S185="x","x",$R$2-'Indicator Date hidden'!S185)</f>
        <v>0</v>
      </c>
      <c r="S184" s="213">
        <f>IF('Indicator Date hidden'!T185="x","x",$S$2-'Indicator Date hidden'!T185)</f>
        <v>0</v>
      </c>
      <c r="T184" s="213">
        <f>IF('Indicator Date hidden'!U185="x","x",$T$2-'Indicator Date hidden'!U185)</f>
        <v>0</v>
      </c>
      <c r="U184" s="213" t="str">
        <f>IF('Indicator Date hidden'!V185="x","x",$U$2-'Indicator Date hidden'!V185)</f>
        <v>x</v>
      </c>
      <c r="V184" s="213">
        <f>IF('Indicator Date hidden'!W185="x","x",$V$2-'Indicator Date hidden'!W185)</f>
        <v>0</v>
      </c>
      <c r="W184" s="213" t="str">
        <f>IF('Indicator Date hidden'!X185="x","x",$W$2-'Indicator Date hidden'!X185)</f>
        <v>x</v>
      </c>
      <c r="X184" s="213">
        <f>IF('Indicator Date hidden'!Y185="x","x",$X$2-'Indicator Date hidden'!Y185)</f>
        <v>1</v>
      </c>
      <c r="Y184" s="213">
        <f>IF('Indicator Date hidden'!Z185="x","x",$Y$2-'Indicator Date hidden'!Z185)</f>
        <v>0</v>
      </c>
      <c r="Z184" s="213">
        <f>IF('Indicator Date hidden'!AA185="x","x",$Z$2-'Indicator Date hidden'!AA185)</f>
        <v>0</v>
      </c>
      <c r="AA184" s="213">
        <f>IF('Indicator Date hidden'!AB185="x","x",$AA$2-'Indicator Date hidden'!AB185)</f>
        <v>1</v>
      </c>
      <c r="AB184" s="213">
        <f>IF('Indicator Date hidden'!AC185="x","x",$AB$2-'Indicator Date hidden'!AC185)</f>
        <v>0</v>
      </c>
      <c r="AC184" s="213">
        <f>IF('Indicator Date hidden'!AD185="x","x",$AC$2-'Indicator Date hidden'!AD185)</f>
        <v>0</v>
      </c>
      <c r="AD184" s="213" t="str">
        <f>IF('Indicator Date hidden'!AE185="x","x",$AD$2-'Indicator Date hidden'!AE185)</f>
        <v>x</v>
      </c>
      <c r="AE184" s="213">
        <f>IF('Indicator Date hidden'!AF185="x","x",$AE$2-'Indicator Date hidden'!AF185)</f>
        <v>0</v>
      </c>
      <c r="AF184" s="213">
        <f>IF('Indicator Date hidden'!AG185="x","x",$AF$2-'Indicator Date hidden'!AG185)</f>
        <v>1</v>
      </c>
      <c r="AG184" s="213">
        <f>IF('Indicator Date hidden'!AH185="x","x",$AG$2-'Indicator Date hidden'!AH185)</f>
        <v>0</v>
      </c>
      <c r="AH184" s="213">
        <f>IF('Indicator Date hidden'!AI185="x","x",$AH$2-'Indicator Date hidden'!AI185)</f>
        <v>0</v>
      </c>
      <c r="AI184" s="213">
        <f>IF('Indicator Date hidden'!AJ185="x","x",$AI$2-'Indicator Date hidden'!AJ185)</f>
        <v>0</v>
      </c>
      <c r="AJ184" s="213" t="str">
        <f>IF('Indicator Date hidden'!AK185="x","x",$AJ$2-'Indicator Date hidden'!AK185)</f>
        <v>x</v>
      </c>
      <c r="AK184" s="213">
        <f>IF('Indicator Date hidden'!AL185="x","x",$AK$2-'Indicator Date hidden'!AL185)</f>
        <v>1</v>
      </c>
      <c r="AL184" s="213">
        <f>IF('Indicator Date hidden'!AM185="x","x",$AL$2-'Indicator Date hidden'!AM185)</f>
        <v>0</v>
      </c>
      <c r="AM184" s="213">
        <f>IF('Indicator Date hidden'!AN185="x","x",$AM$2-'Indicator Date hidden'!AN185)</f>
        <v>0</v>
      </c>
      <c r="AN184" s="213">
        <f>IF('Indicator Date hidden'!AO185="x","x",$AN$2-'Indicator Date hidden'!AO185)</f>
        <v>0</v>
      </c>
      <c r="AO184" s="213">
        <f>IF('Indicator Date hidden'!AP185="x","x",$AO$2-'Indicator Date hidden'!AP185)</f>
        <v>0</v>
      </c>
      <c r="AP184" s="213">
        <f>IF('Indicator Date hidden'!AQ185="x","x",$AP$2-'Indicator Date hidden'!AQ185)</f>
        <v>0</v>
      </c>
      <c r="AQ184" s="213">
        <f>IF('Indicator Date hidden'!AR185="x","x",$AQ$2-'Indicator Date hidden'!AR185)</f>
        <v>0</v>
      </c>
      <c r="AR184" s="213">
        <f>IF('Indicator Date hidden'!AS185="x","x",$AR$2-'Indicator Date hidden'!AS185)</f>
        <v>0</v>
      </c>
      <c r="AS184" s="213">
        <f>IF('Indicator Date hidden'!AT185="x","x",$AS$2-'Indicator Date hidden'!AT185)</f>
        <v>0</v>
      </c>
      <c r="AT184" s="213">
        <f>IF('Indicator Date hidden'!AU185="x","x",$AT$2-'Indicator Date hidden'!AU185)</f>
        <v>0</v>
      </c>
      <c r="AU184" s="213" t="str">
        <f>IF('Indicator Date hidden'!AV185="x","x",$AU$2-'Indicator Date hidden'!AV185)</f>
        <v>x</v>
      </c>
      <c r="AV184" s="213">
        <f>IF('Indicator Date hidden'!AW185="x","x",$AV$2-'Indicator Date hidden'!AW185)</f>
        <v>0</v>
      </c>
      <c r="AW184" s="213">
        <f>IF('Indicator Date hidden'!AX185="x","x",$AW$2-'Indicator Date hidden'!AX185)</f>
        <v>0</v>
      </c>
      <c r="AX184" s="213">
        <f>IF('Indicator Date hidden'!AY185="x","x",$AX$2-'Indicator Date hidden'!AY185)</f>
        <v>0</v>
      </c>
      <c r="AY184" s="213">
        <f>IF('Indicator Date hidden'!AZ185="x","x",$AY$2-'Indicator Date hidden'!AZ185)</f>
        <v>0</v>
      </c>
      <c r="AZ184" s="213">
        <f>IF('Indicator Date hidden'!BA185="x","x",$AZ$2-'Indicator Date hidden'!BA185)</f>
        <v>0</v>
      </c>
      <c r="BA184">
        <f t="shared" si="25"/>
        <v>4</v>
      </c>
      <c r="BB184" s="21">
        <f t="shared" si="26"/>
        <v>8.8888888888888892E-2</v>
      </c>
      <c r="BC184">
        <f t="shared" si="27"/>
        <v>4</v>
      </c>
      <c r="BD184" s="21">
        <f t="shared" si="28"/>
        <v>0.28458329944145994</v>
      </c>
      <c r="BE184" s="283">
        <f t="shared" si="29"/>
        <v>0</v>
      </c>
    </row>
    <row r="185" spans="1:57" x14ac:dyDescent="0.25">
      <c r="A185" t="s">
        <v>7529</v>
      </c>
      <c r="B185" s="213">
        <f>IF('Indicator Date hidden'!C186="x","x",$B$2-'Indicator Date hidden'!C186)</f>
        <v>0</v>
      </c>
      <c r="C185" s="213">
        <f>IF('Indicator Date hidden'!D186="x","x",$C$2-'Indicator Date hidden'!D186)</f>
        <v>0</v>
      </c>
      <c r="D185" s="213">
        <f>IF('Indicator Date hidden'!E186="x","x",$D$2-'Indicator Date hidden'!E186)</f>
        <v>0</v>
      </c>
      <c r="E185" s="213">
        <f>IF('Indicator Date hidden'!F186="x","x",$E$2-'Indicator Date hidden'!F186)</f>
        <v>0</v>
      </c>
      <c r="F185" s="213">
        <f>IF('Indicator Date hidden'!G186="x","x",$F$2-'Indicator Date hidden'!G186)</f>
        <v>0</v>
      </c>
      <c r="G185" s="213">
        <f>IF('Indicator Date hidden'!H186="x","x",$G$2-'Indicator Date hidden'!H186)</f>
        <v>0</v>
      </c>
      <c r="H185" s="213">
        <f>IF('Indicator Date hidden'!I186="x","x",$H$2-'Indicator Date hidden'!I186)</f>
        <v>0</v>
      </c>
      <c r="I185" s="213">
        <f>IF('Indicator Date hidden'!J186="x","x",$I$2-'Indicator Date hidden'!J186)</f>
        <v>0</v>
      </c>
      <c r="J185" s="213">
        <f>IF('Indicator Date hidden'!K186="x","x",$J$2-'Indicator Date hidden'!K186)</f>
        <v>0</v>
      </c>
      <c r="K185" s="213">
        <f>IF('Indicator Date hidden'!L186="x","x",$K$2-'Indicator Date hidden'!L186)</f>
        <v>0</v>
      </c>
      <c r="L185" s="213">
        <f>IF('Indicator Date hidden'!M186="x","x",$L$2-'Indicator Date hidden'!M186)</f>
        <v>0</v>
      </c>
      <c r="M185" s="213">
        <f>IF('Indicator Date hidden'!N186="x","x",$M$2-'Indicator Date hidden'!N186)</f>
        <v>0</v>
      </c>
      <c r="N185" s="213">
        <f>IF('Indicator Date hidden'!O186="x","x",$N$2-'Indicator Date hidden'!O186)</f>
        <v>0</v>
      </c>
      <c r="O185" s="213">
        <f>IF('Indicator Date hidden'!P186="x","x",$O$2-'Indicator Date hidden'!P186)</f>
        <v>0</v>
      </c>
      <c r="P185" s="213">
        <f>IF('Indicator Date hidden'!Q186="x","x",$P$2-'Indicator Date hidden'!Q186)</f>
        <v>0</v>
      </c>
      <c r="Q185" s="213" t="str">
        <f>IF('Indicator Date hidden'!R186="x","x",$Q$2-'Indicator Date hidden'!R186)</f>
        <v>x</v>
      </c>
      <c r="R185" s="213">
        <f>IF('Indicator Date hidden'!S186="x","x",$R$2-'Indicator Date hidden'!S186)</f>
        <v>0</v>
      </c>
      <c r="S185" s="213">
        <f>IF('Indicator Date hidden'!T186="x","x",$S$2-'Indicator Date hidden'!T186)</f>
        <v>0</v>
      </c>
      <c r="T185" s="213">
        <f>IF('Indicator Date hidden'!U186="x","x",$T$2-'Indicator Date hidden'!U186)</f>
        <v>0</v>
      </c>
      <c r="U185" s="213" t="str">
        <f>IF('Indicator Date hidden'!V186="x","x",$U$2-'Indicator Date hidden'!V186)</f>
        <v>x</v>
      </c>
      <c r="V185" s="213">
        <f>IF('Indicator Date hidden'!W186="x","x",$V$2-'Indicator Date hidden'!W186)</f>
        <v>0</v>
      </c>
      <c r="W185" s="213">
        <f>IF('Indicator Date hidden'!X186="x","x",$W$2-'Indicator Date hidden'!X186)</f>
        <v>2</v>
      </c>
      <c r="X185" s="213">
        <f>IF('Indicator Date hidden'!Y186="x","x",$X$2-'Indicator Date hidden'!Y186)</f>
        <v>3</v>
      </c>
      <c r="Y185" s="213">
        <f>IF('Indicator Date hidden'!Z186="x","x",$Y$2-'Indicator Date hidden'!Z186)</f>
        <v>0</v>
      </c>
      <c r="Z185" s="213">
        <f>IF('Indicator Date hidden'!AA186="x","x",$Z$2-'Indicator Date hidden'!AA186)</f>
        <v>0</v>
      </c>
      <c r="AA185" s="213" t="str">
        <f>IF('Indicator Date hidden'!AB186="x","x",$AA$2-'Indicator Date hidden'!AB186)</f>
        <v>x</v>
      </c>
      <c r="AB185" s="213">
        <f>IF('Indicator Date hidden'!AC186="x","x",$AB$2-'Indicator Date hidden'!AC186)</f>
        <v>0</v>
      </c>
      <c r="AC185" s="213">
        <f>IF('Indicator Date hidden'!AD186="x","x",$AC$2-'Indicator Date hidden'!AD186)</f>
        <v>0</v>
      </c>
      <c r="AD185" s="213" t="str">
        <f>IF('Indicator Date hidden'!AE186="x","x",$AD$2-'Indicator Date hidden'!AE186)</f>
        <v>x</v>
      </c>
      <c r="AE185" s="213">
        <f>IF('Indicator Date hidden'!AF186="x","x",$AE$2-'Indicator Date hidden'!AF186)</f>
        <v>0</v>
      </c>
      <c r="AF185" s="213">
        <f>IF('Indicator Date hidden'!AG186="x","x",$AF$2-'Indicator Date hidden'!AG186)</f>
        <v>0</v>
      </c>
      <c r="AG185" s="213">
        <f>IF('Indicator Date hidden'!AH186="x","x",$AG$2-'Indicator Date hidden'!AH186)</f>
        <v>0</v>
      </c>
      <c r="AH185" s="213">
        <f>IF('Indicator Date hidden'!AI186="x","x",$AH$2-'Indicator Date hidden'!AI186)</f>
        <v>0</v>
      </c>
      <c r="AI185" s="213">
        <f>IF('Indicator Date hidden'!AJ186="x","x",$AI$2-'Indicator Date hidden'!AJ186)</f>
        <v>0</v>
      </c>
      <c r="AJ185" s="213" t="str">
        <f>IF('Indicator Date hidden'!AK186="x","x",$AJ$2-'Indicator Date hidden'!AK186)</f>
        <v>x</v>
      </c>
      <c r="AK185" s="213">
        <f>IF('Indicator Date hidden'!AL186="x","x",$AK$2-'Indicator Date hidden'!AL186)</f>
        <v>1</v>
      </c>
      <c r="AL185" s="213">
        <f>IF('Indicator Date hidden'!AM186="x","x",$AL$2-'Indicator Date hidden'!AM186)</f>
        <v>0</v>
      </c>
      <c r="AM185" s="213">
        <f>IF('Indicator Date hidden'!AN186="x","x",$AM$2-'Indicator Date hidden'!AN186)</f>
        <v>0</v>
      </c>
      <c r="AN185" s="213">
        <f>IF('Indicator Date hidden'!AO186="x","x",$AN$2-'Indicator Date hidden'!AO186)</f>
        <v>0</v>
      </c>
      <c r="AO185" s="213">
        <f>IF('Indicator Date hidden'!AP186="x","x",$AO$2-'Indicator Date hidden'!AP186)</f>
        <v>0</v>
      </c>
      <c r="AP185" s="213">
        <f>IF('Indicator Date hidden'!AQ186="x","x",$AP$2-'Indicator Date hidden'!AQ186)</f>
        <v>0</v>
      </c>
      <c r="AQ185" s="213">
        <f>IF('Indicator Date hidden'!AR186="x","x",$AQ$2-'Indicator Date hidden'!AR186)</f>
        <v>4</v>
      </c>
      <c r="AR185" s="213">
        <f>IF('Indicator Date hidden'!AS186="x","x",$AR$2-'Indicator Date hidden'!AS186)</f>
        <v>0</v>
      </c>
      <c r="AS185" s="213">
        <f>IF('Indicator Date hidden'!AT186="x","x",$AS$2-'Indicator Date hidden'!AT186)</f>
        <v>0</v>
      </c>
      <c r="AT185" s="213">
        <f>IF('Indicator Date hidden'!AU186="x","x",$AT$2-'Indicator Date hidden'!AU186)</f>
        <v>0</v>
      </c>
      <c r="AU185" s="213" t="str">
        <f>IF('Indicator Date hidden'!AV186="x","x",$AU$2-'Indicator Date hidden'!AV186)</f>
        <v>x</v>
      </c>
      <c r="AV185" s="213">
        <f>IF('Indicator Date hidden'!AW186="x","x",$AV$2-'Indicator Date hidden'!AW186)</f>
        <v>0</v>
      </c>
      <c r="AW185" s="213">
        <f>IF('Indicator Date hidden'!AX186="x","x",$AW$2-'Indicator Date hidden'!AX186)</f>
        <v>0</v>
      </c>
      <c r="AX185" s="213">
        <f>IF('Indicator Date hidden'!AY186="x","x",$AX$2-'Indicator Date hidden'!AY186)</f>
        <v>1</v>
      </c>
      <c r="AY185" s="213">
        <f>IF('Indicator Date hidden'!AZ186="x","x",$AY$2-'Indicator Date hidden'!AZ186)</f>
        <v>0</v>
      </c>
      <c r="AZ185" s="213">
        <f>IF('Indicator Date hidden'!BA186="x","x",$AZ$2-'Indicator Date hidden'!BA186)</f>
        <v>0</v>
      </c>
      <c r="BA185">
        <f t="shared" si="25"/>
        <v>11</v>
      </c>
      <c r="BB185" s="21">
        <f t="shared" si="26"/>
        <v>0.24444444444444444</v>
      </c>
      <c r="BC185">
        <f t="shared" si="27"/>
        <v>5</v>
      </c>
      <c r="BD185" s="21">
        <f t="shared" si="28"/>
        <v>0.79318081322554435</v>
      </c>
      <c r="BE185" s="283">
        <f t="shared" si="29"/>
        <v>0</v>
      </c>
    </row>
    <row r="186" spans="1:57" x14ac:dyDescent="0.25">
      <c r="A186" t="s">
        <v>7527</v>
      </c>
      <c r="B186" s="213">
        <f>IF('Indicator Date hidden'!C187="x","x",$B$2-'Indicator Date hidden'!C187)</f>
        <v>0</v>
      </c>
      <c r="C186" s="213">
        <f>IF('Indicator Date hidden'!D187="x","x",$C$2-'Indicator Date hidden'!D187)</f>
        <v>0</v>
      </c>
      <c r="D186" s="213">
        <f>IF('Indicator Date hidden'!E187="x","x",$D$2-'Indicator Date hidden'!E187)</f>
        <v>0</v>
      </c>
      <c r="E186" s="213">
        <f>IF('Indicator Date hidden'!F187="x","x",$E$2-'Indicator Date hidden'!F187)</f>
        <v>0</v>
      </c>
      <c r="F186" s="213">
        <f>IF('Indicator Date hidden'!G187="x","x",$F$2-'Indicator Date hidden'!G187)</f>
        <v>0</v>
      </c>
      <c r="G186" s="213">
        <f>IF('Indicator Date hidden'!H187="x","x",$G$2-'Indicator Date hidden'!H187)</f>
        <v>0</v>
      </c>
      <c r="H186" s="213">
        <f>IF('Indicator Date hidden'!I187="x","x",$H$2-'Indicator Date hidden'!I187)</f>
        <v>0</v>
      </c>
      <c r="I186" s="213">
        <f>IF('Indicator Date hidden'!J187="x","x",$I$2-'Indicator Date hidden'!J187)</f>
        <v>0</v>
      </c>
      <c r="J186" s="213">
        <f>IF('Indicator Date hidden'!K187="x","x",$J$2-'Indicator Date hidden'!K187)</f>
        <v>0</v>
      </c>
      <c r="K186" s="213">
        <f>IF('Indicator Date hidden'!L187="x","x",$K$2-'Indicator Date hidden'!L187)</f>
        <v>0</v>
      </c>
      <c r="L186" s="213">
        <f>IF('Indicator Date hidden'!M187="x","x",$L$2-'Indicator Date hidden'!M187)</f>
        <v>0</v>
      </c>
      <c r="M186" s="213">
        <f>IF('Indicator Date hidden'!N187="x","x",$M$2-'Indicator Date hidden'!N187)</f>
        <v>0</v>
      </c>
      <c r="N186" s="213">
        <f>IF('Indicator Date hidden'!O187="x","x",$N$2-'Indicator Date hidden'!O187)</f>
        <v>0</v>
      </c>
      <c r="O186" s="213">
        <f>IF('Indicator Date hidden'!P187="x","x",$O$2-'Indicator Date hidden'!P187)</f>
        <v>0</v>
      </c>
      <c r="P186" s="213">
        <f>IF('Indicator Date hidden'!Q187="x","x",$P$2-'Indicator Date hidden'!Q187)</f>
        <v>0</v>
      </c>
      <c r="Q186" s="213" t="str">
        <f>IF('Indicator Date hidden'!R187="x","x",$Q$2-'Indicator Date hidden'!R187)</f>
        <v>x</v>
      </c>
      <c r="R186" s="213">
        <f>IF('Indicator Date hidden'!S187="x","x",$R$2-'Indicator Date hidden'!S187)</f>
        <v>0</v>
      </c>
      <c r="S186" s="213">
        <f>IF('Indicator Date hidden'!T187="x","x",$S$2-'Indicator Date hidden'!T187)</f>
        <v>0</v>
      </c>
      <c r="T186" s="213">
        <f>IF('Indicator Date hidden'!U187="x","x",$T$2-'Indicator Date hidden'!U187)</f>
        <v>0</v>
      </c>
      <c r="U186" s="213">
        <f>IF('Indicator Date hidden'!V187="x","x",$U$2-'Indicator Date hidden'!V187)</f>
        <v>0</v>
      </c>
      <c r="V186" s="213">
        <f>IF('Indicator Date hidden'!W187="x","x",$V$2-'Indicator Date hidden'!W187)</f>
        <v>0</v>
      </c>
      <c r="W186" s="213">
        <f>IF('Indicator Date hidden'!X187="x","x",$W$2-'Indicator Date hidden'!X187)</f>
        <v>3</v>
      </c>
      <c r="X186" s="213">
        <f>IF('Indicator Date hidden'!Y187="x","x",$X$2-'Indicator Date hidden'!Y187)</f>
        <v>4</v>
      </c>
      <c r="Y186" s="213">
        <f>IF('Indicator Date hidden'!Z187="x","x",$Y$2-'Indicator Date hidden'!Z187)</f>
        <v>0</v>
      </c>
      <c r="Z186" s="213">
        <f>IF('Indicator Date hidden'!AA187="x","x",$Z$2-'Indicator Date hidden'!AA187)</f>
        <v>0</v>
      </c>
      <c r="AA186" s="213">
        <f>IF('Indicator Date hidden'!AB187="x","x",$AA$2-'Indicator Date hidden'!AB187)</f>
        <v>0</v>
      </c>
      <c r="AB186" s="213">
        <f>IF('Indicator Date hidden'!AC187="x","x",$AB$2-'Indicator Date hidden'!AC187)</f>
        <v>0</v>
      </c>
      <c r="AC186" s="213">
        <f>IF('Indicator Date hidden'!AD187="x","x",$AC$2-'Indicator Date hidden'!AD187)</f>
        <v>0</v>
      </c>
      <c r="AD186" s="213" t="str">
        <f>IF('Indicator Date hidden'!AE187="x","x",$AD$2-'Indicator Date hidden'!AE187)</f>
        <v>x</v>
      </c>
      <c r="AE186" s="213">
        <f>IF('Indicator Date hidden'!AF187="x","x",$AE$2-'Indicator Date hidden'!AF187)</f>
        <v>0</v>
      </c>
      <c r="AF186" s="213">
        <f>IF('Indicator Date hidden'!AG187="x","x",$AF$2-'Indicator Date hidden'!AG187)</f>
        <v>0</v>
      </c>
      <c r="AG186" s="213">
        <f>IF('Indicator Date hidden'!AH187="x","x",$AG$2-'Indicator Date hidden'!AH187)</f>
        <v>0</v>
      </c>
      <c r="AH186" s="213">
        <f>IF('Indicator Date hidden'!AI187="x","x",$AH$2-'Indicator Date hidden'!AI187)</f>
        <v>0</v>
      </c>
      <c r="AI186" s="213">
        <f>IF('Indicator Date hidden'!AJ187="x","x",$AI$2-'Indicator Date hidden'!AJ187)</f>
        <v>0</v>
      </c>
      <c r="AJ186" s="213" t="str">
        <f>IF('Indicator Date hidden'!AK187="x","x",$AJ$2-'Indicator Date hidden'!AK187)</f>
        <v>x</v>
      </c>
      <c r="AK186" s="213">
        <f>IF('Indicator Date hidden'!AL187="x","x",$AK$2-'Indicator Date hidden'!AL187)</f>
        <v>1</v>
      </c>
      <c r="AL186" s="213">
        <f>IF('Indicator Date hidden'!AM187="x","x",$AL$2-'Indicator Date hidden'!AM187)</f>
        <v>0</v>
      </c>
      <c r="AM186" s="213">
        <f>IF('Indicator Date hidden'!AN187="x","x",$AM$2-'Indicator Date hidden'!AN187)</f>
        <v>0</v>
      </c>
      <c r="AN186" s="213">
        <f>IF('Indicator Date hidden'!AO187="x","x",$AN$2-'Indicator Date hidden'!AO187)</f>
        <v>0</v>
      </c>
      <c r="AO186" s="213">
        <f>IF('Indicator Date hidden'!AP187="x","x",$AO$2-'Indicator Date hidden'!AP187)</f>
        <v>0</v>
      </c>
      <c r="AP186" s="213">
        <f>IF('Indicator Date hidden'!AQ187="x","x",$AP$2-'Indicator Date hidden'!AQ187)</f>
        <v>0</v>
      </c>
      <c r="AQ186" s="213">
        <f>IF('Indicator Date hidden'!AR187="x","x",$AQ$2-'Indicator Date hidden'!AR187)</f>
        <v>4</v>
      </c>
      <c r="AR186" s="213">
        <f>IF('Indicator Date hidden'!AS187="x","x",$AR$2-'Indicator Date hidden'!AS187)</f>
        <v>0</v>
      </c>
      <c r="AS186" s="213">
        <f>IF('Indicator Date hidden'!AT187="x","x",$AS$2-'Indicator Date hidden'!AT187)</f>
        <v>0</v>
      </c>
      <c r="AT186" s="213">
        <f>IF('Indicator Date hidden'!AU187="x","x",$AT$2-'Indicator Date hidden'!AU187)</f>
        <v>0</v>
      </c>
      <c r="AU186" s="213">
        <f>IF('Indicator Date hidden'!AV187="x","x",$AU$2-'Indicator Date hidden'!AV187)</f>
        <v>1</v>
      </c>
      <c r="AV186" s="213">
        <f>IF('Indicator Date hidden'!AW187="x","x",$AV$2-'Indicator Date hidden'!AW187)</f>
        <v>0</v>
      </c>
      <c r="AW186" s="213">
        <f>IF('Indicator Date hidden'!AX187="x","x",$AW$2-'Indicator Date hidden'!AX187)</f>
        <v>0</v>
      </c>
      <c r="AX186" s="213">
        <f>IF('Indicator Date hidden'!AY187="x","x",$AX$2-'Indicator Date hidden'!AY187)</f>
        <v>0</v>
      </c>
      <c r="AY186" s="213">
        <f>IF('Indicator Date hidden'!AZ187="x","x",$AY$2-'Indicator Date hidden'!AZ187)</f>
        <v>0</v>
      </c>
      <c r="AZ186" s="213">
        <f>IF('Indicator Date hidden'!BA187="x","x",$AZ$2-'Indicator Date hidden'!BA187)</f>
        <v>0</v>
      </c>
      <c r="BA186">
        <f t="shared" si="25"/>
        <v>13</v>
      </c>
      <c r="BB186" s="21">
        <f t="shared" si="26"/>
        <v>0.27083333333333331</v>
      </c>
      <c r="BC186">
        <f t="shared" si="27"/>
        <v>5</v>
      </c>
      <c r="BD186" s="21">
        <f t="shared" si="28"/>
        <v>0.90690828581995475</v>
      </c>
      <c r="BE186" s="283">
        <f t="shared" si="29"/>
        <v>0</v>
      </c>
    </row>
    <row r="187" spans="1:57" x14ac:dyDescent="0.25">
      <c r="A187" t="s">
        <v>7531</v>
      </c>
      <c r="B187" s="213">
        <f>IF('Indicator Date hidden'!C188="x","x",$B$2-'Indicator Date hidden'!C188)</f>
        <v>0</v>
      </c>
      <c r="C187" s="213">
        <f>IF('Indicator Date hidden'!D188="x","x",$C$2-'Indicator Date hidden'!D188)</f>
        <v>0</v>
      </c>
      <c r="D187" s="213">
        <f>IF('Indicator Date hidden'!E188="x","x",$D$2-'Indicator Date hidden'!E188)</f>
        <v>0</v>
      </c>
      <c r="E187" s="213">
        <f>IF('Indicator Date hidden'!F188="x","x",$E$2-'Indicator Date hidden'!F188)</f>
        <v>0</v>
      </c>
      <c r="F187" s="213">
        <f>IF('Indicator Date hidden'!G188="x","x",$F$2-'Indicator Date hidden'!G188)</f>
        <v>0</v>
      </c>
      <c r="G187" s="213">
        <f>IF('Indicator Date hidden'!H188="x","x",$G$2-'Indicator Date hidden'!H188)</f>
        <v>0</v>
      </c>
      <c r="H187" s="213">
        <f>IF('Indicator Date hidden'!I188="x","x",$H$2-'Indicator Date hidden'!I188)</f>
        <v>0</v>
      </c>
      <c r="I187" s="213">
        <f>IF('Indicator Date hidden'!J188="x","x",$I$2-'Indicator Date hidden'!J188)</f>
        <v>0</v>
      </c>
      <c r="J187" s="213">
        <f>IF('Indicator Date hidden'!K188="x","x",$J$2-'Indicator Date hidden'!K188)</f>
        <v>0</v>
      </c>
      <c r="K187" s="213">
        <f>IF('Indicator Date hidden'!L188="x","x",$K$2-'Indicator Date hidden'!L188)</f>
        <v>0</v>
      </c>
      <c r="L187" s="213">
        <f>IF('Indicator Date hidden'!M188="x","x",$L$2-'Indicator Date hidden'!M188)</f>
        <v>0</v>
      </c>
      <c r="M187" s="213">
        <f>IF('Indicator Date hidden'!N188="x","x",$M$2-'Indicator Date hidden'!N188)</f>
        <v>0</v>
      </c>
      <c r="N187" s="213">
        <f>IF('Indicator Date hidden'!O188="x","x",$N$2-'Indicator Date hidden'!O188)</f>
        <v>0</v>
      </c>
      <c r="O187" s="213">
        <f>IF('Indicator Date hidden'!P188="x","x",$O$2-'Indicator Date hidden'!P188)</f>
        <v>0</v>
      </c>
      <c r="P187" s="213">
        <f>IF('Indicator Date hidden'!Q188="x","x",$P$2-'Indicator Date hidden'!Q188)</f>
        <v>0</v>
      </c>
      <c r="Q187" s="213">
        <f>IF('Indicator Date hidden'!R188="x","x",$Q$2-'Indicator Date hidden'!R188)</f>
        <v>8</v>
      </c>
      <c r="R187" s="213">
        <f>IF('Indicator Date hidden'!S188="x","x",$R$2-'Indicator Date hidden'!S188)</f>
        <v>0</v>
      </c>
      <c r="S187" s="213">
        <f>IF('Indicator Date hidden'!T188="x","x",$S$2-'Indicator Date hidden'!T188)</f>
        <v>0</v>
      </c>
      <c r="T187" s="213">
        <f>IF('Indicator Date hidden'!U188="x","x",$T$2-'Indicator Date hidden'!U188)</f>
        <v>0</v>
      </c>
      <c r="U187" s="213">
        <f>IF('Indicator Date hidden'!V188="x","x",$U$2-'Indicator Date hidden'!V188)</f>
        <v>0</v>
      </c>
      <c r="V187" s="213">
        <f>IF('Indicator Date hidden'!W188="x","x",$V$2-'Indicator Date hidden'!W188)</f>
        <v>0</v>
      </c>
      <c r="W187" s="213">
        <f>IF('Indicator Date hidden'!X188="x","x",$W$2-'Indicator Date hidden'!X188)</f>
        <v>8</v>
      </c>
      <c r="X187" s="213">
        <f>IF('Indicator Date hidden'!Y188="x","x",$X$2-'Indicator Date hidden'!Y188)</f>
        <v>1</v>
      </c>
      <c r="Y187" s="213">
        <f>IF('Indicator Date hidden'!Z188="x","x",$Y$2-'Indicator Date hidden'!Z188)</f>
        <v>0</v>
      </c>
      <c r="Z187" s="213">
        <f>IF('Indicator Date hidden'!AA188="x","x",$Z$2-'Indicator Date hidden'!AA188)</f>
        <v>0</v>
      </c>
      <c r="AA187" s="213">
        <f>IF('Indicator Date hidden'!AB188="x","x",$AA$2-'Indicator Date hidden'!AB188)</f>
        <v>0</v>
      </c>
      <c r="AB187" s="213">
        <f>IF('Indicator Date hidden'!AC188="x","x",$AB$2-'Indicator Date hidden'!AC188)</f>
        <v>0</v>
      </c>
      <c r="AC187" s="213">
        <f>IF('Indicator Date hidden'!AD188="x","x",$AC$2-'Indicator Date hidden'!AD188)</f>
        <v>0</v>
      </c>
      <c r="AD187" s="213" t="str">
        <f>IF('Indicator Date hidden'!AE188="x","x",$AD$2-'Indicator Date hidden'!AE188)</f>
        <v>x</v>
      </c>
      <c r="AE187" s="213" t="str">
        <f>IF('Indicator Date hidden'!AF188="x","x",$AE$2-'Indicator Date hidden'!AF188)</f>
        <v>x</v>
      </c>
      <c r="AF187" s="213">
        <f>IF('Indicator Date hidden'!AG188="x","x",$AF$2-'Indicator Date hidden'!AG188)</f>
        <v>10</v>
      </c>
      <c r="AG187" s="213">
        <f>IF('Indicator Date hidden'!AH188="x","x",$AG$2-'Indicator Date hidden'!AH188)</f>
        <v>0</v>
      </c>
      <c r="AH187" s="213">
        <f>IF('Indicator Date hidden'!AI188="x","x",$AH$2-'Indicator Date hidden'!AI188)</f>
        <v>0</v>
      </c>
      <c r="AI187" s="213">
        <f>IF('Indicator Date hidden'!AJ188="x","x",$AI$2-'Indicator Date hidden'!AJ188)</f>
        <v>0</v>
      </c>
      <c r="AJ187" s="213" t="str">
        <f>IF('Indicator Date hidden'!AK188="x","x",$AJ$2-'Indicator Date hidden'!AK188)</f>
        <v>x</v>
      </c>
      <c r="AK187" s="213">
        <f>IF('Indicator Date hidden'!AL188="x","x",$AK$2-'Indicator Date hidden'!AL188)</f>
        <v>1</v>
      </c>
      <c r="AL187" s="213">
        <f>IF('Indicator Date hidden'!AM188="x","x",$AL$2-'Indicator Date hidden'!AM188)</f>
        <v>0</v>
      </c>
      <c r="AM187" s="213">
        <f>IF('Indicator Date hidden'!AN188="x","x",$AM$2-'Indicator Date hidden'!AN188)</f>
        <v>0</v>
      </c>
      <c r="AN187" s="213">
        <f>IF('Indicator Date hidden'!AO188="x","x",$AN$2-'Indicator Date hidden'!AO188)</f>
        <v>0</v>
      </c>
      <c r="AO187" s="213" t="str">
        <f>IF('Indicator Date hidden'!AP188="x","x",$AO$2-'Indicator Date hidden'!AP188)</f>
        <v>x</v>
      </c>
      <c r="AP187" s="213" t="str">
        <f>IF('Indicator Date hidden'!AQ188="x","x",$AP$2-'Indicator Date hidden'!AQ188)</f>
        <v>x</v>
      </c>
      <c r="AQ187" s="213">
        <f>IF('Indicator Date hidden'!AR188="x","x",$AQ$2-'Indicator Date hidden'!AR188)</f>
        <v>8</v>
      </c>
      <c r="AR187" s="213">
        <f>IF('Indicator Date hidden'!AS188="x","x",$AR$2-'Indicator Date hidden'!AS188)</f>
        <v>0</v>
      </c>
      <c r="AS187" s="213">
        <f>IF('Indicator Date hidden'!AT188="x","x",$AS$2-'Indicator Date hidden'!AT188)</f>
        <v>0</v>
      </c>
      <c r="AT187" s="213">
        <f>IF('Indicator Date hidden'!AU188="x","x",$AT$2-'Indicator Date hidden'!AU188)</f>
        <v>0</v>
      </c>
      <c r="AU187" s="213">
        <f>IF('Indicator Date hidden'!AV188="x","x",$AU$2-'Indicator Date hidden'!AV188)</f>
        <v>1</v>
      </c>
      <c r="AV187" s="213">
        <f>IF('Indicator Date hidden'!AW188="x","x",$AV$2-'Indicator Date hidden'!AW188)</f>
        <v>0</v>
      </c>
      <c r="AW187" s="213">
        <f>IF('Indicator Date hidden'!AX188="x","x",$AW$2-'Indicator Date hidden'!AX188)</f>
        <v>0</v>
      </c>
      <c r="AX187" s="213">
        <f>IF('Indicator Date hidden'!AY188="x","x",$AX$2-'Indicator Date hidden'!AY188)</f>
        <v>0</v>
      </c>
      <c r="AY187" s="213">
        <f>IF('Indicator Date hidden'!AZ188="x","x",$AY$2-'Indicator Date hidden'!AZ188)</f>
        <v>0</v>
      </c>
      <c r="AZ187" s="213">
        <f>IF('Indicator Date hidden'!BA188="x","x",$AZ$2-'Indicator Date hidden'!BA188)</f>
        <v>3</v>
      </c>
      <c r="BA187">
        <f t="shared" si="25"/>
        <v>40</v>
      </c>
      <c r="BB187" s="21">
        <f t="shared" si="26"/>
        <v>0.86956521739130432</v>
      </c>
      <c r="BC187">
        <f t="shared" si="27"/>
        <v>8</v>
      </c>
      <c r="BD187" s="21">
        <f t="shared" si="28"/>
        <v>2.4192048249119229</v>
      </c>
      <c r="BE187" s="283">
        <f t="shared" si="29"/>
        <v>0</v>
      </c>
    </row>
    <row r="188" spans="1:57" x14ac:dyDescent="0.25">
      <c r="A188" t="s">
        <v>7538</v>
      </c>
      <c r="B188" s="213">
        <f>IF('Indicator Date hidden'!C189="x","x",$B$2-'Indicator Date hidden'!C189)</f>
        <v>0</v>
      </c>
      <c r="C188" s="213">
        <f>IF('Indicator Date hidden'!D189="x","x",$C$2-'Indicator Date hidden'!D189)</f>
        <v>0</v>
      </c>
      <c r="D188" s="213">
        <f>IF('Indicator Date hidden'!E189="x","x",$D$2-'Indicator Date hidden'!E189)</f>
        <v>0</v>
      </c>
      <c r="E188" s="213">
        <f>IF('Indicator Date hidden'!F189="x","x",$E$2-'Indicator Date hidden'!F189)</f>
        <v>0</v>
      </c>
      <c r="F188" s="213">
        <f>IF('Indicator Date hidden'!G189="x","x",$F$2-'Indicator Date hidden'!G189)</f>
        <v>0</v>
      </c>
      <c r="G188" s="213">
        <f>IF('Indicator Date hidden'!H189="x","x",$G$2-'Indicator Date hidden'!H189)</f>
        <v>0</v>
      </c>
      <c r="H188" s="213">
        <f>IF('Indicator Date hidden'!I189="x","x",$H$2-'Indicator Date hidden'!I189)</f>
        <v>0</v>
      </c>
      <c r="I188" s="213">
        <f>IF('Indicator Date hidden'!J189="x","x",$I$2-'Indicator Date hidden'!J189)</f>
        <v>0</v>
      </c>
      <c r="J188" s="213">
        <f>IF('Indicator Date hidden'!K189="x","x",$J$2-'Indicator Date hidden'!K189)</f>
        <v>0</v>
      </c>
      <c r="K188" s="213">
        <f>IF('Indicator Date hidden'!L189="x","x",$K$2-'Indicator Date hidden'!L189)</f>
        <v>0</v>
      </c>
      <c r="L188" s="213">
        <f>IF('Indicator Date hidden'!M189="x","x",$L$2-'Indicator Date hidden'!M189)</f>
        <v>0</v>
      </c>
      <c r="M188" s="213">
        <f>IF('Indicator Date hidden'!N189="x","x",$M$2-'Indicator Date hidden'!N189)</f>
        <v>0</v>
      </c>
      <c r="N188" s="213">
        <f>IF('Indicator Date hidden'!O189="x","x",$N$2-'Indicator Date hidden'!O189)</f>
        <v>0</v>
      </c>
      <c r="O188" s="213">
        <f>IF('Indicator Date hidden'!P189="x","x",$O$2-'Indicator Date hidden'!P189)</f>
        <v>0</v>
      </c>
      <c r="P188" s="213">
        <f>IF('Indicator Date hidden'!Q189="x","x",$P$2-'Indicator Date hidden'!Q189)</f>
        <v>0</v>
      </c>
      <c r="Q188" s="213">
        <f>IF('Indicator Date hidden'!R189="x","x",$Q$2-'Indicator Date hidden'!R189)</f>
        <v>7</v>
      </c>
      <c r="R188" s="213">
        <f>IF('Indicator Date hidden'!S189="x","x",$R$2-'Indicator Date hidden'!S189)</f>
        <v>0</v>
      </c>
      <c r="S188" s="213">
        <f>IF('Indicator Date hidden'!T189="x","x",$S$2-'Indicator Date hidden'!T189)</f>
        <v>0</v>
      </c>
      <c r="T188" s="213">
        <f>IF('Indicator Date hidden'!U189="x","x",$T$2-'Indicator Date hidden'!U189)</f>
        <v>0</v>
      </c>
      <c r="U188" s="213">
        <f>IF('Indicator Date hidden'!V189="x","x",$U$2-'Indicator Date hidden'!V189)</f>
        <v>0</v>
      </c>
      <c r="V188" s="213">
        <f>IF('Indicator Date hidden'!W189="x","x",$V$2-'Indicator Date hidden'!W189)</f>
        <v>0</v>
      </c>
      <c r="W188" s="213">
        <f>IF('Indicator Date hidden'!X189="x","x",$W$2-'Indicator Date hidden'!X189)</f>
        <v>1</v>
      </c>
      <c r="X188" s="213">
        <f>IF('Indicator Date hidden'!Y189="x","x",$X$2-'Indicator Date hidden'!Y189)</f>
        <v>4</v>
      </c>
      <c r="Y188" s="213">
        <f>IF('Indicator Date hidden'!Z189="x","x",$Y$2-'Indicator Date hidden'!Z189)</f>
        <v>0</v>
      </c>
      <c r="Z188" s="213">
        <f>IF('Indicator Date hidden'!AA189="x","x",$Z$2-'Indicator Date hidden'!AA189)</f>
        <v>0</v>
      </c>
      <c r="AA188" s="213" t="str">
        <f>IF('Indicator Date hidden'!AB189="x","x",$AA$2-'Indicator Date hidden'!AB189)</f>
        <v>x</v>
      </c>
      <c r="AB188" s="213">
        <f>IF('Indicator Date hidden'!AC189="x","x",$AB$2-'Indicator Date hidden'!AC189)</f>
        <v>0</v>
      </c>
      <c r="AC188" s="213">
        <f>IF('Indicator Date hidden'!AD189="x","x",$AC$2-'Indicator Date hidden'!AD189)</f>
        <v>0</v>
      </c>
      <c r="AD188" s="213">
        <f>IF('Indicator Date hidden'!AE189="x","x",$AD$2-'Indicator Date hidden'!AE189)</f>
        <v>0</v>
      </c>
      <c r="AE188" s="213" t="str">
        <f>IF('Indicator Date hidden'!AF189="x","x",$AE$2-'Indicator Date hidden'!AF189)</f>
        <v>x</v>
      </c>
      <c r="AF188" s="213">
        <f>IF('Indicator Date hidden'!AG189="x","x",$AF$2-'Indicator Date hidden'!AG189)</f>
        <v>3</v>
      </c>
      <c r="AG188" s="213">
        <f>IF('Indicator Date hidden'!AH189="x","x",$AG$2-'Indicator Date hidden'!AH189)</f>
        <v>0</v>
      </c>
      <c r="AH188" s="213">
        <f>IF('Indicator Date hidden'!AI189="x","x",$AH$2-'Indicator Date hidden'!AI189)</f>
        <v>0</v>
      </c>
      <c r="AI188" s="213">
        <f>IF('Indicator Date hidden'!AJ189="x","x",$AI$2-'Indicator Date hidden'!AJ189)</f>
        <v>0</v>
      </c>
      <c r="AJ188" s="213" t="str">
        <f>IF('Indicator Date hidden'!AK189="x","x",$AJ$2-'Indicator Date hidden'!AK189)</f>
        <v>x</v>
      </c>
      <c r="AK188" s="213">
        <f>IF('Indicator Date hidden'!AL189="x","x",$AK$2-'Indicator Date hidden'!AL189)</f>
        <v>1</v>
      </c>
      <c r="AL188" s="213">
        <f>IF('Indicator Date hidden'!AM189="x","x",$AL$2-'Indicator Date hidden'!AM189)</f>
        <v>0</v>
      </c>
      <c r="AM188" s="213">
        <f>IF('Indicator Date hidden'!AN189="x","x",$AM$2-'Indicator Date hidden'!AN189)</f>
        <v>0</v>
      </c>
      <c r="AN188" s="213">
        <f>IF('Indicator Date hidden'!AO189="x","x",$AN$2-'Indicator Date hidden'!AO189)</f>
        <v>0</v>
      </c>
      <c r="AO188" s="213" t="str">
        <f>IF('Indicator Date hidden'!AP189="x","x",$AO$2-'Indicator Date hidden'!AP189)</f>
        <v>x</v>
      </c>
      <c r="AP188" s="213" t="str">
        <f>IF('Indicator Date hidden'!AQ189="x","x",$AP$2-'Indicator Date hidden'!AQ189)</f>
        <v>x</v>
      </c>
      <c r="AQ188" s="213">
        <f>IF('Indicator Date hidden'!AR189="x","x",$AQ$2-'Indicator Date hidden'!AR189)</f>
        <v>4</v>
      </c>
      <c r="AR188" s="213">
        <f>IF('Indicator Date hidden'!AS189="x","x",$AR$2-'Indicator Date hidden'!AS189)</f>
        <v>0</v>
      </c>
      <c r="AS188" s="213" t="str">
        <f>IF('Indicator Date hidden'!AT189="x","x",$AS$2-'Indicator Date hidden'!AT189)</f>
        <v>x</v>
      </c>
      <c r="AT188" s="213">
        <f>IF('Indicator Date hidden'!AU189="x","x",$AT$2-'Indicator Date hidden'!AU189)</f>
        <v>0</v>
      </c>
      <c r="AU188" s="213">
        <f>IF('Indicator Date hidden'!AV189="x","x",$AU$2-'Indicator Date hidden'!AV189)</f>
        <v>1</v>
      </c>
      <c r="AV188" s="213">
        <f>IF('Indicator Date hidden'!AW189="x","x",$AV$2-'Indicator Date hidden'!AW189)</f>
        <v>0</v>
      </c>
      <c r="AW188" s="213">
        <f>IF('Indicator Date hidden'!AX189="x","x",$AW$2-'Indicator Date hidden'!AX189)</f>
        <v>0</v>
      </c>
      <c r="AX188" s="213">
        <f>IF('Indicator Date hidden'!AY189="x","x",$AX$2-'Indicator Date hidden'!AY189)</f>
        <v>0</v>
      </c>
      <c r="AY188" s="213">
        <f>IF('Indicator Date hidden'!AZ189="x","x",$AY$2-'Indicator Date hidden'!AZ189)</f>
        <v>0</v>
      </c>
      <c r="AZ188" s="213">
        <f>IF('Indicator Date hidden'!BA189="x","x",$AZ$2-'Indicator Date hidden'!BA189)</f>
        <v>0</v>
      </c>
      <c r="BA188">
        <f t="shared" si="25"/>
        <v>21</v>
      </c>
      <c r="BB188" s="21">
        <f t="shared" si="26"/>
        <v>0.46666666666666667</v>
      </c>
      <c r="BC188">
        <f t="shared" si="27"/>
        <v>7</v>
      </c>
      <c r="BD188" s="21">
        <f t="shared" si="28"/>
        <v>1.3597385369580759</v>
      </c>
      <c r="BE188" s="283">
        <f t="shared" si="29"/>
        <v>0</v>
      </c>
    </row>
    <row r="189" spans="1:57" x14ac:dyDescent="0.25">
      <c r="A189" t="s">
        <v>7534</v>
      </c>
      <c r="B189" s="213">
        <f>IF('Indicator Date hidden'!C190="x","x",$B$2-'Indicator Date hidden'!C190)</f>
        <v>0</v>
      </c>
      <c r="C189" s="213">
        <f>IF('Indicator Date hidden'!D190="x","x",$C$2-'Indicator Date hidden'!D190)</f>
        <v>0</v>
      </c>
      <c r="D189" s="213">
        <f>IF('Indicator Date hidden'!E190="x","x",$D$2-'Indicator Date hidden'!E190)</f>
        <v>0</v>
      </c>
      <c r="E189" s="213">
        <f>IF('Indicator Date hidden'!F190="x","x",$E$2-'Indicator Date hidden'!F190)</f>
        <v>0</v>
      </c>
      <c r="F189" s="213">
        <f>IF('Indicator Date hidden'!G190="x","x",$F$2-'Indicator Date hidden'!G190)</f>
        <v>0</v>
      </c>
      <c r="G189" s="213">
        <f>IF('Indicator Date hidden'!H190="x","x",$G$2-'Indicator Date hidden'!H190)</f>
        <v>0</v>
      </c>
      <c r="H189" s="213">
        <f>IF('Indicator Date hidden'!I190="x","x",$H$2-'Indicator Date hidden'!I190)</f>
        <v>0</v>
      </c>
      <c r="I189" s="213">
        <f>IF('Indicator Date hidden'!J190="x","x",$I$2-'Indicator Date hidden'!J190)</f>
        <v>0</v>
      </c>
      <c r="J189" s="213">
        <f>IF('Indicator Date hidden'!K190="x","x",$J$2-'Indicator Date hidden'!K190)</f>
        <v>0</v>
      </c>
      <c r="K189" s="213">
        <f>IF('Indicator Date hidden'!L190="x","x",$K$2-'Indicator Date hidden'!L190)</f>
        <v>0</v>
      </c>
      <c r="L189" s="213">
        <f>IF('Indicator Date hidden'!M190="x","x",$L$2-'Indicator Date hidden'!M190)</f>
        <v>0</v>
      </c>
      <c r="M189" s="213">
        <f>IF('Indicator Date hidden'!N190="x","x",$M$2-'Indicator Date hidden'!N190)</f>
        <v>0</v>
      </c>
      <c r="N189" s="213">
        <f>IF('Indicator Date hidden'!O190="x","x",$N$2-'Indicator Date hidden'!O190)</f>
        <v>0</v>
      </c>
      <c r="O189" s="213">
        <f>IF('Indicator Date hidden'!P190="x","x",$O$2-'Indicator Date hidden'!P190)</f>
        <v>0</v>
      </c>
      <c r="P189" s="213">
        <f>IF('Indicator Date hidden'!Q190="x","x",$P$2-'Indicator Date hidden'!Q190)</f>
        <v>0</v>
      </c>
      <c r="Q189" s="213" t="str">
        <f>IF('Indicator Date hidden'!R190="x","x",$Q$2-'Indicator Date hidden'!R190)</f>
        <v>x</v>
      </c>
      <c r="R189" s="213">
        <f>IF('Indicator Date hidden'!S190="x","x",$R$2-'Indicator Date hidden'!S190)</f>
        <v>0</v>
      </c>
      <c r="S189" s="213">
        <f>IF('Indicator Date hidden'!T190="x","x",$S$2-'Indicator Date hidden'!T190)</f>
        <v>0</v>
      </c>
      <c r="T189" s="213">
        <f>IF('Indicator Date hidden'!U190="x","x",$T$2-'Indicator Date hidden'!U190)</f>
        <v>0</v>
      </c>
      <c r="U189" s="213" t="str">
        <f>IF('Indicator Date hidden'!V190="x","x",$U$2-'Indicator Date hidden'!V190)</f>
        <v>x</v>
      </c>
      <c r="V189" s="213">
        <f>IF('Indicator Date hidden'!W190="x","x",$V$2-'Indicator Date hidden'!W190)</f>
        <v>0</v>
      </c>
      <c r="W189" s="213">
        <f>IF('Indicator Date hidden'!X190="x","x",$W$2-'Indicator Date hidden'!X190)</f>
        <v>5</v>
      </c>
      <c r="X189" s="213" t="str">
        <f>IF('Indicator Date hidden'!Y190="x","x",$X$2-'Indicator Date hidden'!Y190)</f>
        <v>x</v>
      </c>
      <c r="Y189" s="213">
        <f>IF('Indicator Date hidden'!Z190="x","x",$Y$2-'Indicator Date hidden'!Z190)</f>
        <v>0</v>
      </c>
      <c r="Z189" s="213">
        <f>IF('Indicator Date hidden'!AA190="x","x",$Z$2-'Indicator Date hidden'!AA190)</f>
        <v>0</v>
      </c>
      <c r="AA189" s="213">
        <f>IF('Indicator Date hidden'!AB190="x","x",$AA$2-'Indicator Date hidden'!AB190)</f>
        <v>0</v>
      </c>
      <c r="AB189" s="213">
        <f>IF('Indicator Date hidden'!AC190="x","x",$AB$2-'Indicator Date hidden'!AC190)</f>
        <v>0</v>
      </c>
      <c r="AC189" s="213">
        <f>IF('Indicator Date hidden'!AD190="x","x",$AC$2-'Indicator Date hidden'!AD190)</f>
        <v>0</v>
      </c>
      <c r="AD189" s="213">
        <f>IF('Indicator Date hidden'!AE190="x","x",$AD$2-'Indicator Date hidden'!AE190)</f>
        <v>0</v>
      </c>
      <c r="AE189" s="213">
        <f>IF('Indicator Date hidden'!AF190="x","x",$AE$2-'Indicator Date hidden'!AF190)</f>
        <v>0</v>
      </c>
      <c r="AF189" s="213">
        <f>IF('Indicator Date hidden'!AG190="x","x",$AF$2-'Indicator Date hidden'!AG190)</f>
        <v>7</v>
      </c>
      <c r="AG189" s="213">
        <f>IF('Indicator Date hidden'!AH190="x","x",$AG$2-'Indicator Date hidden'!AH190)</f>
        <v>0</v>
      </c>
      <c r="AH189" s="213">
        <f>IF('Indicator Date hidden'!AI190="x","x",$AH$2-'Indicator Date hidden'!AI190)</f>
        <v>0</v>
      </c>
      <c r="AI189" s="213">
        <f>IF('Indicator Date hidden'!AJ190="x","x",$AI$2-'Indicator Date hidden'!AJ190)</f>
        <v>0</v>
      </c>
      <c r="AJ189" s="213" t="str">
        <f>IF('Indicator Date hidden'!AK190="x","x",$AJ$2-'Indicator Date hidden'!AK190)</f>
        <v>x</v>
      </c>
      <c r="AK189" s="213">
        <f>IF('Indicator Date hidden'!AL190="x","x",$AK$2-'Indicator Date hidden'!AL190)</f>
        <v>1</v>
      </c>
      <c r="AL189" s="213">
        <f>IF('Indicator Date hidden'!AM190="x","x",$AL$2-'Indicator Date hidden'!AM190)</f>
        <v>0</v>
      </c>
      <c r="AM189" s="213">
        <f>IF('Indicator Date hidden'!AN190="x","x",$AM$2-'Indicator Date hidden'!AN190)</f>
        <v>0</v>
      </c>
      <c r="AN189" s="213">
        <f>IF('Indicator Date hidden'!AO190="x","x",$AN$2-'Indicator Date hidden'!AO190)</f>
        <v>0</v>
      </c>
      <c r="AO189" s="213">
        <f>IF('Indicator Date hidden'!AP190="x","x",$AO$2-'Indicator Date hidden'!AP190)</f>
        <v>0</v>
      </c>
      <c r="AP189" s="213">
        <f>IF('Indicator Date hidden'!AQ190="x","x",$AP$2-'Indicator Date hidden'!AQ190)</f>
        <v>0</v>
      </c>
      <c r="AQ189" s="213">
        <f>IF('Indicator Date hidden'!AR190="x","x",$AQ$2-'Indicator Date hidden'!AR190)</f>
        <v>0</v>
      </c>
      <c r="AR189" s="213">
        <f>IF('Indicator Date hidden'!AS190="x","x",$AR$2-'Indicator Date hidden'!AS190)</f>
        <v>0</v>
      </c>
      <c r="AS189" s="213">
        <f>IF('Indicator Date hidden'!AT190="x","x",$AS$2-'Indicator Date hidden'!AT190)</f>
        <v>0</v>
      </c>
      <c r="AT189" s="213">
        <f>IF('Indicator Date hidden'!AU190="x","x",$AT$2-'Indicator Date hidden'!AU190)</f>
        <v>0</v>
      </c>
      <c r="AU189" s="213">
        <f>IF('Indicator Date hidden'!AV190="x","x",$AU$2-'Indicator Date hidden'!AV190)</f>
        <v>3</v>
      </c>
      <c r="AV189" s="213">
        <f>IF('Indicator Date hidden'!AW190="x","x",$AV$2-'Indicator Date hidden'!AW190)</f>
        <v>0</v>
      </c>
      <c r="AW189" s="213">
        <f>IF('Indicator Date hidden'!AX190="x","x",$AW$2-'Indicator Date hidden'!AX190)</f>
        <v>0</v>
      </c>
      <c r="AX189" s="213">
        <f>IF('Indicator Date hidden'!AY190="x","x",$AX$2-'Indicator Date hidden'!AY190)</f>
        <v>0</v>
      </c>
      <c r="AY189" s="213">
        <f>IF('Indicator Date hidden'!AZ190="x","x",$AY$2-'Indicator Date hidden'!AZ190)</f>
        <v>0</v>
      </c>
      <c r="AZ189" s="213">
        <f>IF('Indicator Date hidden'!BA190="x","x",$AZ$2-'Indicator Date hidden'!BA190)</f>
        <v>0</v>
      </c>
      <c r="BA189">
        <f t="shared" si="25"/>
        <v>16</v>
      </c>
      <c r="BB189" s="21">
        <f t="shared" si="26"/>
        <v>0.34042553191489361</v>
      </c>
      <c r="BC189">
        <f t="shared" si="27"/>
        <v>4</v>
      </c>
      <c r="BD189" s="21">
        <f t="shared" si="28"/>
        <v>1.2928048962521967</v>
      </c>
      <c r="BE189" s="283">
        <f t="shared" si="29"/>
        <v>0</v>
      </c>
    </row>
    <row r="190" spans="1:57" x14ac:dyDescent="0.25">
      <c r="A190" t="s">
        <v>7536</v>
      </c>
      <c r="B190" s="213">
        <f>IF('Indicator Date hidden'!C191="x","x",$B$2-'Indicator Date hidden'!C191)</f>
        <v>0</v>
      </c>
      <c r="C190" s="213">
        <f>IF('Indicator Date hidden'!D191="x","x",$C$2-'Indicator Date hidden'!D191)</f>
        <v>0</v>
      </c>
      <c r="D190" s="213">
        <f>IF('Indicator Date hidden'!E191="x","x",$D$2-'Indicator Date hidden'!E191)</f>
        <v>0</v>
      </c>
      <c r="E190" s="213">
        <f>IF('Indicator Date hidden'!F191="x","x",$E$2-'Indicator Date hidden'!F191)</f>
        <v>0</v>
      </c>
      <c r="F190" s="213">
        <f>IF('Indicator Date hidden'!G191="x","x",$F$2-'Indicator Date hidden'!G191)</f>
        <v>0</v>
      </c>
      <c r="G190" s="213">
        <f>IF('Indicator Date hidden'!H191="x","x",$G$2-'Indicator Date hidden'!H191)</f>
        <v>0</v>
      </c>
      <c r="H190" s="213">
        <f>IF('Indicator Date hidden'!I191="x","x",$H$2-'Indicator Date hidden'!I191)</f>
        <v>0</v>
      </c>
      <c r="I190" s="213">
        <f>IF('Indicator Date hidden'!J191="x","x",$I$2-'Indicator Date hidden'!J191)</f>
        <v>0</v>
      </c>
      <c r="J190" s="213">
        <f>IF('Indicator Date hidden'!K191="x","x",$J$2-'Indicator Date hidden'!K191)</f>
        <v>0</v>
      </c>
      <c r="K190" s="213">
        <f>IF('Indicator Date hidden'!L191="x","x",$K$2-'Indicator Date hidden'!L191)</f>
        <v>0</v>
      </c>
      <c r="L190" s="213">
        <f>IF('Indicator Date hidden'!M191="x","x",$L$2-'Indicator Date hidden'!M191)</f>
        <v>0</v>
      </c>
      <c r="M190" s="213">
        <f>IF('Indicator Date hidden'!N191="x","x",$M$2-'Indicator Date hidden'!N191)</f>
        <v>0</v>
      </c>
      <c r="N190" s="213">
        <f>IF('Indicator Date hidden'!O191="x","x",$N$2-'Indicator Date hidden'!O191)</f>
        <v>0</v>
      </c>
      <c r="O190" s="213">
        <f>IF('Indicator Date hidden'!P191="x","x",$O$2-'Indicator Date hidden'!P191)</f>
        <v>0</v>
      </c>
      <c r="P190" s="213">
        <f>IF('Indicator Date hidden'!Q191="x","x",$P$2-'Indicator Date hidden'!Q191)</f>
        <v>0</v>
      </c>
      <c r="Q190" s="213">
        <f>IF('Indicator Date hidden'!R191="x","x",$Q$2-'Indicator Date hidden'!R191)</f>
        <v>3</v>
      </c>
      <c r="R190" s="213">
        <f>IF('Indicator Date hidden'!S191="x","x",$R$2-'Indicator Date hidden'!S191)</f>
        <v>0</v>
      </c>
      <c r="S190" s="213">
        <f>IF('Indicator Date hidden'!T191="x","x",$S$2-'Indicator Date hidden'!T191)</f>
        <v>0</v>
      </c>
      <c r="T190" s="213">
        <f>IF('Indicator Date hidden'!U191="x","x",$T$2-'Indicator Date hidden'!U191)</f>
        <v>0</v>
      </c>
      <c r="U190" s="213">
        <f>IF('Indicator Date hidden'!V191="x","x",$U$2-'Indicator Date hidden'!V191)</f>
        <v>0</v>
      </c>
      <c r="V190" s="213">
        <f>IF('Indicator Date hidden'!W191="x","x",$V$2-'Indicator Date hidden'!W191)</f>
        <v>0</v>
      </c>
      <c r="W190" s="213">
        <f>IF('Indicator Date hidden'!X191="x","x",$W$2-'Indicator Date hidden'!X191)</f>
        <v>1</v>
      </c>
      <c r="X190" s="213">
        <f>IF('Indicator Date hidden'!Y191="x","x",$X$2-'Indicator Date hidden'!Y191)</f>
        <v>1</v>
      </c>
      <c r="Y190" s="213">
        <f>IF('Indicator Date hidden'!Z191="x","x",$Y$2-'Indicator Date hidden'!Z191)</f>
        <v>0</v>
      </c>
      <c r="Z190" s="213">
        <f>IF('Indicator Date hidden'!AA191="x","x",$Z$2-'Indicator Date hidden'!AA191)</f>
        <v>0</v>
      </c>
      <c r="AA190" s="213">
        <f>IF('Indicator Date hidden'!AB191="x","x",$AA$2-'Indicator Date hidden'!AB191)</f>
        <v>0</v>
      </c>
      <c r="AB190" s="213">
        <f>IF('Indicator Date hidden'!AC191="x","x",$AB$2-'Indicator Date hidden'!AC191)</f>
        <v>0</v>
      </c>
      <c r="AC190" s="213">
        <f>IF('Indicator Date hidden'!AD191="x","x",$AC$2-'Indicator Date hidden'!AD191)</f>
        <v>0</v>
      </c>
      <c r="AD190" s="213">
        <f>IF('Indicator Date hidden'!AE191="x","x",$AD$2-'Indicator Date hidden'!AE191)</f>
        <v>0</v>
      </c>
      <c r="AE190" s="213">
        <f>IF('Indicator Date hidden'!AF191="x","x",$AE$2-'Indicator Date hidden'!AF191)</f>
        <v>0</v>
      </c>
      <c r="AF190" s="213">
        <f>IF('Indicator Date hidden'!AG191="x","x",$AF$2-'Indicator Date hidden'!AG191)</f>
        <v>1</v>
      </c>
      <c r="AG190" s="213">
        <f>IF('Indicator Date hidden'!AH191="x","x",$AG$2-'Indicator Date hidden'!AH191)</f>
        <v>0</v>
      </c>
      <c r="AH190" s="213">
        <f>IF('Indicator Date hidden'!AI191="x","x",$AH$2-'Indicator Date hidden'!AI191)</f>
        <v>0</v>
      </c>
      <c r="AI190" s="213">
        <f>IF('Indicator Date hidden'!AJ191="x","x",$AI$2-'Indicator Date hidden'!AJ191)</f>
        <v>0</v>
      </c>
      <c r="AJ190" s="213" t="str">
        <f>IF('Indicator Date hidden'!AK191="x","x",$AJ$2-'Indicator Date hidden'!AK191)</f>
        <v>x</v>
      </c>
      <c r="AK190" s="213">
        <f>IF('Indicator Date hidden'!AL191="x","x",$AK$2-'Indicator Date hidden'!AL191)</f>
        <v>1</v>
      </c>
      <c r="AL190" s="213">
        <f>IF('Indicator Date hidden'!AM191="x","x",$AL$2-'Indicator Date hidden'!AM191)</f>
        <v>0</v>
      </c>
      <c r="AM190" s="213">
        <f>IF('Indicator Date hidden'!AN191="x","x",$AM$2-'Indicator Date hidden'!AN191)</f>
        <v>0</v>
      </c>
      <c r="AN190" s="213">
        <f>IF('Indicator Date hidden'!AO191="x","x",$AN$2-'Indicator Date hidden'!AO191)</f>
        <v>0</v>
      </c>
      <c r="AO190" s="213" t="str">
        <f>IF('Indicator Date hidden'!AP191="x","x",$AO$2-'Indicator Date hidden'!AP191)</f>
        <v>x</v>
      </c>
      <c r="AP190" s="213" t="str">
        <f>IF('Indicator Date hidden'!AQ191="x","x",$AP$2-'Indicator Date hidden'!AQ191)</f>
        <v>x</v>
      </c>
      <c r="AQ190" s="213">
        <f>IF('Indicator Date hidden'!AR191="x","x",$AQ$2-'Indicator Date hidden'!AR191)</f>
        <v>0</v>
      </c>
      <c r="AR190" s="213">
        <f>IF('Indicator Date hidden'!AS191="x","x",$AR$2-'Indicator Date hidden'!AS191)</f>
        <v>0</v>
      </c>
      <c r="AS190" s="213">
        <f>IF('Indicator Date hidden'!AT191="x","x",$AS$2-'Indicator Date hidden'!AT191)</f>
        <v>0</v>
      </c>
      <c r="AT190" s="213">
        <f>IF('Indicator Date hidden'!AU191="x","x",$AT$2-'Indicator Date hidden'!AU191)</f>
        <v>0</v>
      </c>
      <c r="AU190" s="213">
        <f>IF('Indicator Date hidden'!AV191="x","x",$AU$2-'Indicator Date hidden'!AV191)</f>
        <v>5</v>
      </c>
      <c r="AV190" s="213">
        <f>IF('Indicator Date hidden'!AW191="x","x",$AV$2-'Indicator Date hidden'!AW191)</f>
        <v>0</v>
      </c>
      <c r="AW190" s="213">
        <f>IF('Indicator Date hidden'!AX191="x","x",$AW$2-'Indicator Date hidden'!AX191)</f>
        <v>0</v>
      </c>
      <c r="AX190" s="213">
        <f>IF('Indicator Date hidden'!AY191="x","x",$AX$2-'Indicator Date hidden'!AY191)</f>
        <v>0</v>
      </c>
      <c r="AY190" s="213">
        <f>IF('Indicator Date hidden'!AZ191="x","x",$AY$2-'Indicator Date hidden'!AZ191)</f>
        <v>0</v>
      </c>
      <c r="AZ190" s="213">
        <f>IF('Indicator Date hidden'!BA191="x","x",$AZ$2-'Indicator Date hidden'!BA191)</f>
        <v>0</v>
      </c>
      <c r="BA190">
        <f t="shared" si="25"/>
        <v>12</v>
      </c>
      <c r="BB190" s="21">
        <f t="shared" si="26"/>
        <v>0.25</v>
      </c>
      <c r="BC190">
        <f t="shared" si="27"/>
        <v>6</v>
      </c>
      <c r="BD190" s="21">
        <f t="shared" si="28"/>
        <v>0.8539125638299665</v>
      </c>
      <c r="BE190" s="283">
        <f t="shared" si="29"/>
        <v>0</v>
      </c>
    </row>
    <row r="191" spans="1:57" x14ac:dyDescent="0.25">
      <c r="A191" t="s">
        <v>7541</v>
      </c>
      <c r="B191" s="213">
        <f>IF('Indicator Date hidden'!C192="x","x",$B$2-'Indicator Date hidden'!C192)</f>
        <v>0</v>
      </c>
      <c r="C191" s="213">
        <f>IF('Indicator Date hidden'!D192="x","x",$C$2-'Indicator Date hidden'!D192)</f>
        <v>0</v>
      </c>
      <c r="D191" s="213">
        <f>IF('Indicator Date hidden'!E192="x","x",$D$2-'Indicator Date hidden'!E192)</f>
        <v>0</v>
      </c>
      <c r="E191" s="213">
        <f>IF('Indicator Date hidden'!F192="x","x",$E$2-'Indicator Date hidden'!F192)</f>
        <v>0</v>
      </c>
      <c r="F191" s="213">
        <f>IF('Indicator Date hidden'!G192="x","x",$F$2-'Indicator Date hidden'!G192)</f>
        <v>0</v>
      </c>
      <c r="G191" s="213">
        <f>IF('Indicator Date hidden'!H192="x","x",$G$2-'Indicator Date hidden'!H192)</f>
        <v>0</v>
      </c>
      <c r="H191" s="213">
        <f>IF('Indicator Date hidden'!I192="x","x",$H$2-'Indicator Date hidden'!I192)</f>
        <v>0</v>
      </c>
      <c r="I191" s="213">
        <f>IF('Indicator Date hidden'!J192="x","x",$I$2-'Indicator Date hidden'!J192)</f>
        <v>0</v>
      </c>
      <c r="J191" s="213">
        <f>IF('Indicator Date hidden'!K192="x","x",$J$2-'Indicator Date hidden'!K192)</f>
        <v>0</v>
      </c>
      <c r="K191" s="213">
        <f>IF('Indicator Date hidden'!L192="x","x",$K$2-'Indicator Date hidden'!L192)</f>
        <v>0</v>
      </c>
      <c r="L191" s="213">
        <f>IF('Indicator Date hidden'!M192="x","x",$L$2-'Indicator Date hidden'!M192)</f>
        <v>0</v>
      </c>
      <c r="M191" s="213">
        <f>IF('Indicator Date hidden'!N192="x","x",$M$2-'Indicator Date hidden'!N192)</f>
        <v>0</v>
      </c>
      <c r="N191" s="213">
        <f>IF('Indicator Date hidden'!O192="x","x",$N$2-'Indicator Date hidden'!O192)</f>
        <v>0</v>
      </c>
      <c r="O191" s="213">
        <f>IF('Indicator Date hidden'!P192="x","x",$O$2-'Indicator Date hidden'!P192)</f>
        <v>0</v>
      </c>
      <c r="P191" s="213">
        <f>IF('Indicator Date hidden'!Q192="x","x",$P$2-'Indicator Date hidden'!Q192)</f>
        <v>0</v>
      </c>
      <c r="Q191" s="213">
        <f>IF('Indicator Date hidden'!R192="x","x",$Q$2-'Indicator Date hidden'!R192)</f>
        <v>1</v>
      </c>
      <c r="R191" s="213">
        <f>IF('Indicator Date hidden'!S192="x","x",$R$2-'Indicator Date hidden'!S192)</f>
        <v>0</v>
      </c>
      <c r="S191" s="213">
        <f>IF('Indicator Date hidden'!T192="x","x",$S$2-'Indicator Date hidden'!T192)</f>
        <v>0</v>
      </c>
      <c r="T191" s="213">
        <f>IF('Indicator Date hidden'!U192="x","x",$T$2-'Indicator Date hidden'!U192)</f>
        <v>0</v>
      </c>
      <c r="U191" s="213" t="str">
        <f>IF('Indicator Date hidden'!V192="x","x",$U$2-'Indicator Date hidden'!V192)</f>
        <v>x</v>
      </c>
      <c r="V191" s="213">
        <f>IF('Indicator Date hidden'!W192="x","x",$V$2-'Indicator Date hidden'!W192)</f>
        <v>0</v>
      </c>
      <c r="W191" s="213">
        <f>IF('Indicator Date hidden'!X192="x","x",$W$2-'Indicator Date hidden'!X192)</f>
        <v>1</v>
      </c>
      <c r="X191" s="213">
        <f>IF('Indicator Date hidden'!Y192="x","x",$X$2-'Indicator Date hidden'!Y192)</f>
        <v>4</v>
      </c>
      <c r="Y191" s="213">
        <f>IF('Indicator Date hidden'!Z192="x","x",$Y$2-'Indicator Date hidden'!Z192)</f>
        <v>0</v>
      </c>
      <c r="Z191" s="213">
        <f>IF('Indicator Date hidden'!AA192="x","x",$Z$2-'Indicator Date hidden'!AA192)</f>
        <v>0</v>
      </c>
      <c r="AA191" s="213">
        <f>IF('Indicator Date hidden'!AB192="x","x",$AA$2-'Indicator Date hidden'!AB192)</f>
        <v>0</v>
      </c>
      <c r="AB191" s="213">
        <f>IF('Indicator Date hidden'!AC192="x","x",$AB$2-'Indicator Date hidden'!AC192)</f>
        <v>0</v>
      </c>
      <c r="AC191" s="213">
        <f>IF('Indicator Date hidden'!AD192="x","x",$AC$2-'Indicator Date hidden'!AD192)</f>
        <v>0</v>
      </c>
      <c r="AD191" s="213">
        <f>IF('Indicator Date hidden'!AE192="x","x",$AD$2-'Indicator Date hidden'!AE192)</f>
        <v>0</v>
      </c>
      <c r="AE191" s="213">
        <f>IF('Indicator Date hidden'!AF192="x","x",$AE$2-'Indicator Date hidden'!AF192)</f>
        <v>0</v>
      </c>
      <c r="AF191" s="213">
        <f>IF('Indicator Date hidden'!AG192="x","x",$AF$2-'Indicator Date hidden'!AG192)</f>
        <v>8</v>
      </c>
      <c r="AG191" s="213">
        <f>IF('Indicator Date hidden'!AH192="x","x",$AG$2-'Indicator Date hidden'!AH192)</f>
        <v>0</v>
      </c>
      <c r="AH191" s="213">
        <f>IF('Indicator Date hidden'!AI192="x","x",$AH$2-'Indicator Date hidden'!AI192)</f>
        <v>0</v>
      </c>
      <c r="AI191" s="213">
        <f>IF('Indicator Date hidden'!AJ192="x","x",$AI$2-'Indicator Date hidden'!AJ192)</f>
        <v>0</v>
      </c>
      <c r="AJ191" s="213">
        <f>IF('Indicator Date hidden'!AK192="x","x",$AJ$2-'Indicator Date hidden'!AK192)</f>
        <v>0</v>
      </c>
      <c r="AK191" s="213">
        <f>IF('Indicator Date hidden'!AL192="x","x",$AK$2-'Indicator Date hidden'!AL192)</f>
        <v>0</v>
      </c>
      <c r="AL191" s="213">
        <f>IF('Indicator Date hidden'!AM192="x","x",$AL$2-'Indicator Date hidden'!AM192)</f>
        <v>0</v>
      </c>
      <c r="AM191" s="213">
        <f>IF('Indicator Date hidden'!AN192="x","x",$AM$2-'Indicator Date hidden'!AN192)</f>
        <v>0</v>
      </c>
      <c r="AN191" s="213">
        <f>IF('Indicator Date hidden'!AO192="x","x",$AN$2-'Indicator Date hidden'!AO192)</f>
        <v>0</v>
      </c>
      <c r="AO191" s="213">
        <f>IF('Indicator Date hidden'!AP192="x","x",$AO$2-'Indicator Date hidden'!AP192)</f>
        <v>1</v>
      </c>
      <c r="AP191" s="213">
        <f>IF('Indicator Date hidden'!AQ192="x","x",$AP$2-'Indicator Date hidden'!AQ192)</f>
        <v>1</v>
      </c>
      <c r="AQ191" s="213">
        <f>IF('Indicator Date hidden'!AR192="x","x",$AQ$2-'Indicator Date hidden'!AR192)</f>
        <v>0</v>
      </c>
      <c r="AR191" s="213">
        <f>IF('Indicator Date hidden'!AS192="x","x",$AR$2-'Indicator Date hidden'!AS192)</f>
        <v>0</v>
      </c>
      <c r="AS191" s="213">
        <f>IF('Indicator Date hidden'!AT192="x","x",$AS$2-'Indicator Date hidden'!AT192)</f>
        <v>0</v>
      </c>
      <c r="AT191" s="213">
        <f>IF('Indicator Date hidden'!AU192="x","x",$AT$2-'Indicator Date hidden'!AU192)</f>
        <v>0</v>
      </c>
      <c r="AU191" s="213">
        <f>IF('Indicator Date hidden'!AV192="x","x",$AU$2-'Indicator Date hidden'!AV192)</f>
        <v>1</v>
      </c>
      <c r="AV191" s="213">
        <f>IF('Indicator Date hidden'!AW192="x","x",$AV$2-'Indicator Date hidden'!AW192)</f>
        <v>0</v>
      </c>
      <c r="AW191" s="213">
        <f>IF('Indicator Date hidden'!AX192="x","x",$AW$2-'Indicator Date hidden'!AX192)</f>
        <v>0</v>
      </c>
      <c r="AX191" s="213">
        <f>IF('Indicator Date hidden'!AY192="x","x",$AX$2-'Indicator Date hidden'!AY192)</f>
        <v>0</v>
      </c>
      <c r="AY191" s="213">
        <f>IF('Indicator Date hidden'!AZ192="x","x",$AY$2-'Indicator Date hidden'!AZ192)</f>
        <v>3</v>
      </c>
      <c r="AZ191" s="213">
        <f>IF('Indicator Date hidden'!BA192="x","x",$AZ$2-'Indicator Date hidden'!BA192)</f>
        <v>3</v>
      </c>
      <c r="BA191">
        <f t="shared" si="25"/>
        <v>23</v>
      </c>
      <c r="BB191" s="21">
        <f t="shared" si="26"/>
        <v>0.46</v>
      </c>
      <c r="BC191">
        <f t="shared" si="27"/>
        <v>9</v>
      </c>
      <c r="BD191" s="21">
        <f t="shared" si="28"/>
        <v>1.3595587519485872</v>
      </c>
      <c r="BE191" s="283">
        <f t="shared" si="29"/>
        <v>0</v>
      </c>
    </row>
    <row r="192" spans="1:57" x14ac:dyDescent="0.25">
      <c r="A192" t="s">
        <v>7544</v>
      </c>
      <c r="B192" s="213">
        <f>IF('Indicator Date hidden'!C193="x","x",$B$2-'Indicator Date hidden'!C193)</f>
        <v>0</v>
      </c>
      <c r="C192" s="213">
        <f>IF('Indicator Date hidden'!D193="x","x",$C$2-'Indicator Date hidden'!D193)</f>
        <v>0</v>
      </c>
      <c r="D192" s="213">
        <f>IF('Indicator Date hidden'!E193="x","x",$D$2-'Indicator Date hidden'!E193)</f>
        <v>0</v>
      </c>
      <c r="E192" s="213">
        <f>IF('Indicator Date hidden'!F193="x","x",$E$2-'Indicator Date hidden'!F193)</f>
        <v>0</v>
      </c>
      <c r="F192" s="213">
        <f>IF('Indicator Date hidden'!G193="x","x",$F$2-'Indicator Date hidden'!G193)</f>
        <v>0</v>
      </c>
      <c r="G192" s="213">
        <f>IF('Indicator Date hidden'!H193="x","x",$G$2-'Indicator Date hidden'!H193)</f>
        <v>0</v>
      </c>
      <c r="H192" s="213">
        <f>IF('Indicator Date hidden'!I193="x","x",$H$2-'Indicator Date hidden'!I193)</f>
        <v>0</v>
      </c>
      <c r="I192" s="213">
        <f>IF('Indicator Date hidden'!J193="x","x",$I$2-'Indicator Date hidden'!J193)</f>
        <v>0</v>
      </c>
      <c r="J192" s="213">
        <f>IF('Indicator Date hidden'!K193="x","x",$J$2-'Indicator Date hidden'!K193)</f>
        <v>0</v>
      </c>
      <c r="K192" s="213">
        <f>IF('Indicator Date hidden'!L193="x","x",$K$2-'Indicator Date hidden'!L193)</f>
        <v>0</v>
      </c>
      <c r="L192" s="213">
        <f>IF('Indicator Date hidden'!M193="x","x",$L$2-'Indicator Date hidden'!M193)</f>
        <v>0</v>
      </c>
      <c r="M192" s="213">
        <f>IF('Indicator Date hidden'!N193="x","x",$M$2-'Indicator Date hidden'!N193)</f>
        <v>0</v>
      </c>
      <c r="N192" s="213">
        <f>IF('Indicator Date hidden'!O193="x","x",$N$2-'Indicator Date hidden'!O193)</f>
        <v>0</v>
      </c>
      <c r="O192" s="213">
        <f>IF('Indicator Date hidden'!P193="x","x",$O$2-'Indicator Date hidden'!P193)</f>
        <v>0</v>
      </c>
      <c r="P192" s="213">
        <f>IF('Indicator Date hidden'!Q193="x","x",$P$2-'Indicator Date hidden'!Q193)</f>
        <v>0</v>
      </c>
      <c r="Q192" s="213">
        <f>IF('Indicator Date hidden'!R193="x","x",$Q$2-'Indicator Date hidden'!R193)</f>
        <v>0</v>
      </c>
      <c r="R192" s="213">
        <f>IF('Indicator Date hidden'!S193="x","x",$R$2-'Indicator Date hidden'!S193)</f>
        <v>0</v>
      </c>
      <c r="S192" s="213">
        <f>IF('Indicator Date hidden'!T193="x","x",$S$2-'Indicator Date hidden'!T193)</f>
        <v>0</v>
      </c>
      <c r="T192" s="213">
        <f>IF('Indicator Date hidden'!U193="x","x",$T$2-'Indicator Date hidden'!U193)</f>
        <v>0</v>
      </c>
      <c r="U192" s="213">
        <f>IF('Indicator Date hidden'!V193="x","x",$U$2-'Indicator Date hidden'!V193)</f>
        <v>0</v>
      </c>
      <c r="V192" s="213">
        <f>IF('Indicator Date hidden'!W193="x","x",$V$2-'Indicator Date hidden'!W193)</f>
        <v>0</v>
      </c>
      <c r="W192" s="213">
        <f>IF('Indicator Date hidden'!X193="x","x",$W$2-'Indicator Date hidden'!X193)</f>
        <v>1</v>
      </c>
      <c r="X192" s="213">
        <f>IF('Indicator Date hidden'!Y193="x","x",$X$2-'Indicator Date hidden'!Y193)</f>
        <v>2</v>
      </c>
      <c r="Y192" s="213">
        <f>IF('Indicator Date hidden'!Z193="x","x",$Y$2-'Indicator Date hidden'!Z193)</f>
        <v>0</v>
      </c>
      <c r="Z192" s="213">
        <f>IF('Indicator Date hidden'!AA193="x","x",$Z$2-'Indicator Date hidden'!AA193)</f>
        <v>0</v>
      </c>
      <c r="AA192" s="213">
        <f>IF('Indicator Date hidden'!AB193="x","x",$AA$2-'Indicator Date hidden'!AB193)</f>
        <v>0</v>
      </c>
      <c r="AB192" s="213">
        <f>IF('Indicator Date hidden'!AC193="x","x",$AB$2-'Indicator Date hidden'!AC193)</f>
        <v>0</v>
      </c>
      <c r="AC192" s="213">
        <f>IF('Indicator Date hidden'!AD193="x","x",$AC$2-'Indicator Date hidden'!AD193)</f>
        <v>0</v>
      </c>
      <c r="AD192" s="213">
        <f>IF('Indicator Date hidden'!AE193="x","x",$AD$2-'Indicator Date hidden'!AE193)</f>
        <v>0</v>
      </c>
      <c r="AE192" s="213">
        <f>IF('Indicator Date hidden'!AF193="x","x",$AE$2-'Indicator Date hidden'!AF193)</f>
        <v>0</v>
      </c>
      <c r="AF192" s="213">
        <f>IF('Indicator Date hidden'!AG193="x","x",$AF$2-'Indicator Date hidden'!AG193)</f>
        <v>3</v>
      </c>
      <c r="AG192" s="213">
        <f>IF('Indicator Date hidden'!AH193="x","x",$AG$2-'Indicator Date hidden'!AH193)</f>
        <v>0</v>
      </c>
      <c r="AH192" s="213">
        <f>IF('Indicator Date hidden'!AI193="x","x",$AH$2-'Indicator Date hidden'!AI193)</f>
        <v>0</v>
      </c>
      <c r="AI192" s="213">
        <f>IF('Indicator Date hidden'!AJ193="x","x",$AI$2-'Indicator Date hidden'!AJ193)</f>
        <v>0</v>
      </c>
      <c r="AJ192" s="213" t="str">
        <f>IF('Indicator Date hidden'!AK193="x","x",$AJ$2-'Indicator Date hidden'!AK193)</f>
        <v>x</v>
      </c>
      <c r="AK192" s="213">
        <f>IF('Indicator Date hidden'!AL193="x","x",$AK$2-'Indicator Date hidden'!AL193)</f>
        <v>1</v>
      </c>
      <c r="AL192" s="213">
        <f>IF('Indicator Date hidden'!AM193="x","x",$AL$2-'Indicator Date hidden'!AM193)</f>
        <v>0</v>
      </c>
      <c r="AM192" s="213">
        <f>IF('Indicator Date hidden'!AN193="x","x",$AM$2-'Indicator Date hidden'!AN193)</f>
        <v>0</v>
      </c>
      <c r="AN192" s="213">
        <f>IF('Indicator Date hidden'!AO193="x","x",$AN$2-'Indicator Date hidden'!AO193)</f>
        <v>0</v>
      </c>
      <c r="AO192" s="213">
        <f>IF('Indicator Date hidden'!AP193="x","x",$AO$2-'Indicator Date hidden'!AP193)</f>
        <v>1</v>
      </c>
      <c r="AP192" s="213">
        <f>IF('Indicator Date hidden'!AQ193="x","x",$AP$2-'Indicator Date hidden'!AQ193)</f>
        <v>1</v>
      </c>
      <c r="AQ192" s="213">
        <f>IF('Indicator Date hidden'!AR193="x","x",$AQ$2-'Indicator Date hidden'!AR193)</f>
        <v>6</v>
      </c>
      <c r="AR192" s="213">
        <f>IF('Indicator Date hidden'!AS193="x","x",$AR$2-'Indicator Date hidden'!AS193)</f>
        <v>0</v>
      </c>
      <c r="AS192" s="213">
        <f>IF('Indicator Date hidden'!AT193="x","x",$AS$2-'Indicator Date hidden'!AT193)</f>
        <v>0</v>
      </c>
      <c r="AT192" s="213">
        <f>IF('Indicator Date hidden'!AU193="x","x",$AT$2-'Indicator Date hidden'!AU193)</f>
        <v>0</v>
      </c>
      <c r="AU192" s="213">
        <f>IF('Indicator Date hidden'!AV193="x","x",$AU$2-'Indicator Date hidden'!AV193)</f>
        <v>7</v>
      </c>
      <c r="AV192" s="213">
        <f>IF('Indicator Date hidden'!AW193="x","x",$AV$2-'Indicator Date hidden'!AW193)</f>
        <v>0</v>
      </c>
      <c r="AW192" s="213">
        <f>IF('Indicator Date hidden'!AX193="x","x",$AW$2-'Indicator Date hidden'!AX193)</f>
        <v>0</v>
      </c>
      <c r="AX192" s="213">
        <f>IF('Indicator Date hidden'!AY193="x","x",$AX$2-'Indicator Date hidden'!AY193)</f>
        <v>0</v>
      </c>
      <c r="AY192" s="213">
        <f>IF('Indicator Date hidden'!AZ193="x","x",$AY$2-'Indicator Date hidden'!AZ193)</f>
        <v>0</v>
      </c>
      <c r="AZ192" s="213">
        <f>IF('Indicator Date hidden'!BA193="x","x",$AZ$2-'Indicator Date hidden'!BA193)</f>
        <v>0</v>
      </c>
      <c r="BA192">
        <f t="shared" si="25"/>
        <v>22</v>
      </c>
      <c r="BB192" s="21">
        <f t="shared" si="26"/>
        <v>0.44</v>
      </c>
      <c r="BC192">
        <f t="shared" si="27"/>
        <v>8</v>
      </c>
      <c r="BD192" s="21">
        <f t="shared" si="28"/>
        <v>1.3588230201170424</v>
      </c>
      <c r="BE192" s="283">
        <f t="shared" si="29"/>
        <v>0</v>
      </c>
    </row>
    <row r="193" spans="1:57" x14ac:dyDescent="0.25">
      <c r="A193" t="s">
        <v>7545</v>
      </c>
      <c r="B193" s="213">
        <f>IF('Indicator Date hidden'!C194="x","x",$B$2-'Indicator Date hidden'!C194)</f>
        <v>0</v>
      </c>
      <c r="C193" s="213">
        <f>IF('Indicator Date hidden'!D194="x","x",$C$2-'Indicator Date hidden'!D194)</f>
        <v>0</v>
      </c>
      <c r="D193" s="213">
        <f>IF('Indicator Date hidden'!E194="x","x",$D$2-'Indicator Date hidden'!E194)</f>
        <v>0</v>
      </c>
      <c r="E193" s="213">
        <f>IF('Indicator Date hidden'!F194="x","x",$E$2-'Indicator Date hidden'!F194)</f>
        <v>0</v>
      </c>
      <c r="F193" s="213">
        <f>IF('Indicator Date hidden'!G194="x","x",$F$2-'Indicator Date hidden'!G194)</f>
        <v>0</v>
      </c>
      <c r="G193" s="213">
        <f>IF('Indicator Date hidden'!H194="x","x",$G$2-'Indicator Date hidden'!H194)</f>
        <v>0</v>
      </c>
      <c r="H193" s="213">
        <f>IF('Indicator Date hidden'!I194="x","x",$H$2-'Indicator Date hidden'!I194)</f>
        <v>0</v>
      </c>
      <c r="I193" s="213">
        <f>IF('Indicator Date hidden'!J194="x","x",$I$2-'Indicator Date hidden'!J194)</f>
        <v>0</v>
      </c>
      <c r="J193" s="213">
        <f>IF('Indicator Date hidden'!K194="x","x",$J$2-'Indicator Date hidden'!K194)</f>
        <v>0</v>
      </c>
      <c r="K193" s="213">
        <f>IF('Indicator Date hidden'!L194="x","x",$K$2-'Indicator Date hidden'!L194)</f>
        <v>0</v>
      </c>
      <c r="L193" s="213">
        <f>IF('Indicator Date hidden'!M194="x","x",$L$2-'Indicator Date hidden'!M194)</f>
        <v>0</v>
      </c>
      <c r="M193" s="213">
        <f>IF('Indicator Date hidden'!N194="x","x",$M$2-'Indicator Date hidden'!N194)</f>
        <v>0</v>
      </c>
      <c r="N193" s="213">
        <f>IF('Indicator Date hidden'!O194="x","x",$N$2-'Indicator Date hidden'!O194)</f>
        <v>0</v>
      </c>
      <c r="O193" s="213">
        <f>IF('Indicator Date hidden'!P194="x","x",$O$2-'Indicator Date hidden'!P194)</f>
        <v>0</v>
      </c>
      <c r="P193" s="213">
        <f>IF('Indicator Date hidden'!Q194="x","x",$P$2-'Indicator Date hidden'!Q194)</f>
        <v>0</v>
      </c>
      <c r="Q193" s="213">
        <f>IF('Indicator Date hidden'!R194="x","x",$Q$2-'Indicator Date hidden'!R194)</f>
        <v>0</v>
      </c>
      <c r="R193" s="213">
        <f>IF('Indicator Date hidden'!S194="x","x",$R$2-'Indicator Date hidden'!S194)</f>
        <v>0</v>
      </c>
      <c r="S193" s="213">
        <f>IF('Indicator Date hidden'!T194="x","x",$S$2-'Indicator Date hidden'!T194)</f>
        <v>0</v>
      </c>
      <c r="T193" s="213">
        <f>IF('Indicator Date hidden'!U194="x","x",$T$2-'Indicator Date hidden'!U194)</f>
        <v>0</v>
      </c>
      <c r="U193" s="213">
        <f>IF('Indicator Date hidden'!V194="x","x",$U$2-'Indicator Date hidden'!V194)</f>
        <v>0</v>
      </c>
      <c r="V193" s="213">
        <f>IF('Indicator Date hidden'!W194="x","x",$V$2-'Indicator Date hidden'!W194)</f>
        <v>0</v>
      </c>
      <c r="W193" s="213">
        <f>IF('Indicator Date hidden'!X194="x","x",$W$2-'Indicator Date hidden'!X194)</f>
        <v>0</v>
      </c>
      <c r="X193" s="213">
        <f>IF('Indicator Date hidden'!Y194="x","x",$X$2-'Indicator Date hidden'!Y194)</f>
        <v>3</v>
      </c>
      <c r="Y193" s="213">
        <f>IF('Indicator Date hidden'!Z194="x","x",$Y$2-'Indicator Date hidden'!Z194)</f>
        <v>0</v>
      </c>
      <c r="Z193" s="213">
        <f>IF('Indicator Date hidden'!AA194="x","x",$Z$2-'Indicator Date hidden'!AA194)</f>
        <v>0</v>
      </c>
      <c r="AA193" s="213">
        <f>IF('Indicator Date hidden'!AB194="x","x",$AA$2-'Indicator Date hidden'!AB194)</f>
        <v>0</v>
      </c>
      <c r="AB193" s="213">
        <f>IF('Indicator Date hidden'!AC194="x","x",$AB$2-'Indicator Date hidden'!AC194)</f>
        <v>0</v>
      </c>
      <c r="AC193" s="213">
        <f>IF('Indicator Date hidden'!AD194="x","x",$AC$2-'Indicator Date hidden'!AD194)</f>
        <v>0</v>
      </c>
      <c r="AD193" s="213">
        <f>IF('Indicator Date hidden'!AE194="x","x",$AD$2-'Indicator Date hidden'!AE194)</f>
        <v>0</v>
      </c>
      <c r="AE193" s="213">
        <f>IF('Indicator Date hidden'!AF194="x","x",$AE$2-'Indicator Date hidden'!AF194)</f>
        <v>0</v>
      </c>
      <c r="AF193" s="213" t="str">
        <f>IF('Indicator Date hidden'!AG194="x","x",$AF$2-'Indicator Date hidden'!AG194)</f>
        <v>x</v>
      </c>
      <c r="AG193" s="213">
        <f>IF('Indicator Date hidden'!AH194="x","x",$AG$2-'Indicator Date hidden'!AH194)</f>
        <v>0</v>
      </c>
      <c r="AH193" s="213">
        <f>IF('Indicator Date hidden'!AI194="x","x",$AH$2-'Indicator Date hidden'!AI194)</f>
        <v>0</v>
      </c>
      <c r="AI193" s="213">
        <f>IF('Indicator Date hidden'!AJ194="x","x",$AI$2-'Indicator Date hidden'!AJ194)</f>
        <v>0</v>
      </c>
      <c r="AJ193" s="213">
        <f>IF('Indicator Date hidden'!AK194="x","x",$AJ$2-'Indicator Date hidden'!AK194)</f>
        <v>1</v>
      </c>
      <c r="AK193" s="213">
        <f>IF('Indicator Date hidden'!AL194="x","x",$AK$2-'Indicator Date hidden'!AL194)</f>
        <v>1</v>
      </c>
      <c r="AL193" s="213">
        <f>IF('Indicator Date hidden'!AM194="x","x",$AL$2-'Indicator Date hidden'!AM194)</f>
        <v>0</v>
      </c>
      <c r="AM193" s="213">
        <f>IF('Indicator Date hidden'!AN194="x","x",$AM$2-'Indicator Date hidden'!AN194)</f>
        <v>0</v>
      </c>
      <c r="AN193" s="213">
        <f>IF('Indicator Date hidden'!AO194="x","x",$AN$2-'Indicator Date hidden'!AO194)</f>
        <v>0</v>
      </c>
      <c r="AO193" s="213" t="str">
        <f>IF('Indicator Date hidden'!AP194="x","x",$AO$2-'Indicator Date hidden'!AP194)</f>
        <v>x</v>
      </c>
      <c r="AP193" s="213" t="str">
        <f>IF('Indicator Date hidden'!AQ194="x","x",$AP$2-'Indicator Date hidden'!AQ194)</f>
        <v>x</v>
      </c>
      <c r="AQ193" s="213">
        <f>IF('Indicator Date hidden'!AR194="x","x",$AQ$2-'Indicator Date hidden'!AR194)</f>
        <v>0</v>
      </c>
      <c r="AR193" s="213">
        <f>IF('Indicator Date hidden'!AS194="x","x",$AR$2-'Indicator Date hidden'!AS194)</f>
        <v>0</v>
      </c>
      <c r="AS193" s="213">
        <f>IF('Indicator Date hidden'!AT194="x","x",$AS$2-'Indicator Date hidden'!AT194)</f>
        <v>0</v>
      </c>
      <c r="AT193" s="213">
        <f>IF('Indicator Date hidden'!AU194="x","x",$AT$2-'Indicator Date hidden'!AU194)</f>
        <v>0</v>
      </c>
      <c r="AU193" s="213">
        <f>IF('Indicator Date hidden'!AV194="x","x",$AU$2-'Indicator Date hidden'!AV194)</f>
        <v>3</v>
      </c>
      <c r="AV193" s="213">
        <f>IF('Indicator Date hidden'!AW194="x","x",$AV$2-'Indicator Date hidden'!AW194)</f>
        <v>0</v>
      </c>
      <c r="AW193" s="213">
        <f>IF('Indicator Date hidden'!AX194="x","x",$AW$2-'Indicator Date hidden'!AX194)</f>
        <v>0</v>
      </c>
      <c r="AX193" s="213">
        <f>IF('Indicator Date hidden'!AY194="x","x",$AX$2-'Indicator Date hidden'!AY194)</f>
        <v>0</v>
      </c>
      <c r="AY193" s="213">
        <f>IF('Indicator Date hidden'!AZ194="x","x",$AY$2-'Indicator Date hidden'!AZ194)</f>
        <v>0</v>
      </c>
      <c r="AZ193" s="213">
        <f>IF('Indicator Date hidden'!BA194="x","x",$AZ$2-'Indicator Date hidden'!BA194)</f>
        <v>0</v>
      </c>
      <c r="BA193">
        <f t="shared" si="25"/>
        <v>8</v>
      </c>
      <c r="BB193" s="21">
        <f t="shared" si="26"/>
        <v>0.16666666666666666</v>
      </c>
      <c r="BC193">
        <f t="shared" si="27"/>
        <v>4</v>
      </c>
      <c r="BD193" s="21">
        <f t="shared" si="28"/>
        <v>0.62360956446232352</v>
      </c>
      <c r="BE193" s="283">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16" bestFit="1" customWidth="1"/>
  </cols>
  <sheetData>
    <row r="1" spans="1:54" ht="296.25" customHeight="1" x14ac:dyDescent="0.25">
      <c r="A1" t="s">
        <v>7072</v>
      </c>
      <c r="B1" s="211" t="s">
        <v>8059</v>
      </c>
      <c r="C1" s="211" t="s">
        <v>8060</v>
      </c>
      <c r="D1" s="211" t="s">
        <v>8061</v>
      </c>
      <c r="E1" s="211" t="s">
        <v>8062</v>
      </c>
      <c r="F1" s="211" t="s">
        <v>8063</v>
      </c>
      <c r="G1" s="211" t="s">
        <v>8064</v>
      </c>
      <c r="H1" s="211" t="s">
        <v>8065</v>
      </c>
      <c r="I1" s="211" t="s">
        <v>8066</v>
      </c>
      <c r="J1" s="211" t="s">
        <v>8067</v>
      </c>
      <c r="K1" s="211" t="s">
        <v>8068</v>
      </c>
      <c r="L1" s="211" t="s">
        <v>8069</v>
      </c>
      <c r="M1" s="211" t="s">
        <v>8070</v>
      </c>
      <c r="N1" s="211" t="s">
        <v>8071</v>
      </c>
      <c r="O1" s="211" t="s">
        <v>8072</v>
      </c>
      <c r="P1" s="211" t="s">
        <v>8073</v>
      </c>
      <c r="Q1" s="211" t="s">
        <v>8074</v>
      </c>
      <c r="R1" s="211" t="s">
        <v>8075</v>
      </c>
      <c r="S1" s="211" t="s">
        <v>8076</v>
      </c>
      <c r="T1" s="211" t="s">
        <v>8076</v>
      </c>
      <c r="U1" s="211" t="s">
        <v>8077</v>
      </c>
      <c r="V1" s="211" t="s">
        <v>8078</v>
      </c>
      <c r="W1" s="211" t="s">
        <v>8079</v>
      </c>
      <c r="X1" s="211" t="s">
        <v>8080</v>
      </c>
      <c r="Y1" s="211" t="s">
        <v>8081</v>
      </c>
      <c r="Z1" s="211" t="s">
        <v>8082</v>
      </c>
      <c r="AA1" s="211" t="s">
        <v>8083</v>
      </c>
      <c r="AB1" s="211" t="s">
        <v>8084</v>
      </c>
      <c r="AC1" s="211" t="s">
        <v>8085</v>
      </c>
      <c r="AD1" s="211" t="s">
        <v>8086</v>
      </c>
      <c r="AE1" s="211" t="s">
        <v>7218</v>
      </c>
      <c r="AF1" s="211" t="s">
        <v>7134</v>
      </c>
      <c r="AG1" s="211" t="s">
        <v>8087</v>
      </c>
      <c r="AH1" s="211" t="s">
        <v>8087</v>
      </c>
      <c r="AI1" s="211" t="s">
        <v>8087</v>
      </c>
      <c r="AJ1" s="211" t="s">
        <v>8088</v>
      </c>
      <c r="AK1" s="211" t="s">
        <v>8089</v>
      </c>
      <c r="AL1" s="211" t="s">
        <v>8090</v>
      </c>
      <c r="AM1" s="211" t="s">
        <v>8091</v>
      </c>
      <c r="AN1" s="211" t="s">
        <v>8092</v>
      </c>
      <c r="AO1" s="211" t="s">
        <v>8093</v>
      </c>
      <c r="AP1" s="211" t="s">
        <v>8094</v>
      </c>
      <c r="AQ1" s="211" t="s">
        <v>8095</v>
      </c>
      <c r="AR1" s="211" t="s">
        <v>8096</v>
      </c>
      <c r="AS1" s="211" t="s">
        <v>8097</v>
      </c>
      <c r="AT1" s="211" t="s">
        <v>8098</v>
      </c>
      <c r="AU1" s="211" t="s">
        <v>8099</v>
      </c>
      <c r="AV1" s="211" t="s">
        <v>8100</v>
      </c>
      <c r="AW1" s="211" t="s">
        <v>8101</v>
      </c>
      <c r="AX1" s="211" t="s">
        <v>8102</v>
      </c>
      <c r="AY1" s="211" t="s">
        <v>8103</v>
      </c>
      <c r="AZ1" s="211" t="s">
        <v>8104</v>
      </c>
      <c r="BA1" s="211" t="s">
        <v>8129</v>
      </c>
      <c r="BB1" s="211" t="s">
        <v>8130</v>
      </c>
    </row>
    <row r="2" spans="1:54" x14ac:dyDescent="0.25">
      <c r="A2" t="s">
        <v>7236</v>
      </c>
      <c r="B2" s="213" t="e">
        <f>IF('Crisis Indicator Data'!#REF!="No Data",1,IF(#REF!&lt;&gt;"",1,0))</f>
        <v>#REF!</v>
      </c>
      <c r="C2" s="213" t="e">
        <f>IF('Crisis Indicator Data'!#REF!="No Data",1,IF(#REF!&lt;&gt;"",1,0))</f>
        <v>#REF!</v>
      </c>
      <c r="D2" s="213" t="e">
        <f>IF('Crisis Indicator Data'!#REF!="No Data",1,IF(#REF!&lt;&gt;"",1,0))</f>
        <v>#REF!</v>
      </c>
      <c r="E2" s="213" t="e">
        <f>IF('Crisis Indicator Data'!#REF!="No Data",1,IF(#REF!&lt;&gt;"",1,0))</f>
        <v>#REF!</v>
      </c>
      <c r="F2" s="213" t="e">
        <f>IF('Crisis Indicator Data'!#REF!="No Data",1,IF(#REF!&lt;&gt;"",1,0))</f>
        <v>#REF!</v>
      </c>
      <c r="G2" s="213" t="e">
        <f>IF('Crisis Indicator Data'!#REF!="No Data",1,IF(#REF!&lt;&gt;"",1,0))</f>
        <v>#REF!</v>
      </c>
      <c r="H2" s="213" t="e">
        <f>IF('Crisis Indicator Data'!#REF!="No Data",1,IF(#REF!&lt;&gt;"",1,0))</f>
        <v>#REF!</v>
      </c>
      <c r="I2" s="213" t="e">
        <f>IF('Crisis Indicator Data'!#REF!="No Data",1,IF(#REF!&lt;&gt;"",1,0))</f>
        <v>#REF!</v>
      </c>
      <c r="J2" s="213" t="e">
        <f>IF('Crisis Indicator Data'!#REF!="No Data",1,IF(#REF!&lt;&gt;"",1,0))</f>
        <v>#REF!</v>
      </c>
      <c r="K2" s="213" t="e">
        <f>IF('Crisis Indicator Data'!#REF!="No Data",1,IF(#REF!&lt;&gt;"",1,0))</f>
        <v>#REF!</v>
      </c>
      <c r="L2" s="213" t="e">
        <f>IF('Crisis Indicator Data'!#REF!="No Data",1,IF(#REF!&lt;&gt;"",1,0))</f>
        <v>#REF!</v>
      </c>
      <c r="M2" s="213" t="e">
        <f>IF('Crisis Indicator Data'!#REF!="No Data",1,IF(#REF!&lt;&gt;"",1,0))</f>
        <v>#REF!</v>
      </c>
      <c r="N2" s="213" t="e">
        <f>IF('Crisis Indicator Data'!#REF!="No Data",1,IF(#REF!&lt;&gt;"",1,0))</f>
        <v>#REF!</v>
      </c>
      <c r="O2" s="213" t="e">
        <f>IF('Crisis Indicator Data'!#REF!="No Data",1,IF(#REF!&lt;&gt;"",1,0))</f>
        <v>#REF!</v>
      </c>
      <c r="P2" s="213" t="e">
        <f>IF('Crisis Indicator Data'!#REF!="No Data",1,IF(#REF!&lt;&gt;"",1,0))</f>
        <v>#REF!</v>
      </c>
      <c r="Q2" s="213" t="e">
        <f>IF('Crisis Indicator Data'!#REF!="No Data",1,IF(#REF!&lt;&gt;"",1,0))</f>
        <v>#REF!</v>
      </c>
      <c r="R2" s="213" t="e">
        <f>IF('Crisis Indicator Data'!#REF!="No Data",1,IF(#REF!&lt;&gt;"",1,0))</f>
        <v>#REF!</v>
      </c>
      <c r="S2" s="213" t="e">
        <f>IF('Crisis Indicator Data'!#REF!="No Data",1,IF(#REF!&lt;&gt;"",1,0))</f>
        <v>#REF!</v>
      </c>
      <c r="T2" s="213" t="e">
        <f>IF('Crisis Indicator Data'!#REF!="No Data",1,IF(#REF!&lt;&gt;"",1,0))</f>
        <v>#REF!</v>
      </c>
      <c r="U2" s="213" t="e">
        <f>IF('Crisis Indicator Data'!#REF!="No Data",1,IF(#REF!&lt;&gt;"",1,0))</f>
        <v>#REF!</v>
      </c>
      <c r="V2" s="213" t="e">
        <f>IF('Crisis Indicator Data'!#REF!="No Data",1,IF(#REF!&lt;&gt;"",1,0))</f>
        <v>#REF!</v>
      </c>
      <c r="W2" s="213" t="e">
        <f>IF('Crisis Indicator Data'!#REF!="No Data",1,IF(#REF!&lt;&gt;"",1,0))</f>
        <v>#REF!</v>
      </c>
      <c r="X2" s="213" t="e">
        <f>IF('Crisis Indicator Data'!#REF!="No Data",1,IF(#REF!&lt;&gt;"",1,0))</f>
        <v>#REF!</v>
      </c>
      <c r="Y2" s="213" t="e">
        <f>IF('Crisis Indicator Data'!#REF!="No Data",1,IF(#REF!&lt;&gt;"",1,0))</f>
        <v>#REF!</v>
      </c>
      <c r="Z2" s="213" t="e">
        <f>IF('Crisis Indicator Data'!#REF!="No Data",1,IF(#REF!&lt;&gt;"",1,0))</f>
        <v>#REF!</v>
      </c>
      <c r="AA2" s="213" t="e">
        <f>IF('Crisis Indicator Data'!#REF!="No Data",1,IF(#REF!&lt;&gt;"",1,0))</f>
        <v>#REF!</v>
      </c>
      <c r="AB2" s="213" t="e">
        <f>IF('Crisis Indicator Data'!#REF!="No Data",1,IF(#REF!&lt;&gt;"",1,0))</f>
        <v>#REF!</v>
      </c>
      <c r="AC2" s="213" t="e">
        <f>IF('Crisis Indicator Data'!#REF!="No Data",1,IF(#REF!&lt;&gt;"",1,0))</f>
        <v>#REF!</v>
      </c>
      <c r="AD2" s="213" t="e">
        <f>IF('Crisis Indicator Data'!#REF!="No Data",1,IF(#REF!&lt;&gt;"",1,0))</f>
        <v>#REF!</v>
      </c>
      <c r="AE2" s="213" t="e">
        <f>IF('Crisis Indicator Data'!#REF!="No Data",1,IF(#REF!&lt;&gt;"",1,0))</f>
        <v>#REF!</v>
      </c>
      <c r="AF2" s="213" t="e">
        <f>IF('Crisis Indicator Data'!#REF!="No Data",1,IF(#REF!&lt;&gt;"",1,0))</f>
        <v>#REF!</v>
      </c>
      <c r="AG2" s="213" t="e">
        <f>IF('Crisis Indicator Data'!#REF!="No Data",1,IF(#REF!&lt;&gt;"",1,0))</f>
        <v>#REF!</v>
      </c>
      <c r="AH2" s="213" t="e">
        <f>IF('Crisis Indicator Data'!#REF!="No Data",1,IF(#REF!&lt;&gt;"",1,0))</f>
        <v>#REF!</v>
      </c>
      <c r="AI2" s="213" t="e">
        <f>IF('Crisis Indicator Data'!#REF!="No Data",1,IF(#REF!&lt;&gt;"",1,0))</f>
        <v>#REF!</v>
      </c>
      <c r="AJ2" s="213" t="e">
        <f>IF('Crisis Indicator Data'!#REF!="No Data",1,IF(#REF!&lt;&gt;"",1,0))</f>
        <v>#REF!</v>
      </c>
      <c r="AK2" s="213" t="e">
        <f>IF('Crisis Indicator Data'!#REF!="No Data",1,IF(#REF!&lt;&gt;"",1,0))</f>
        <v>#REF!</v>
      </c>
      <c r="AL2" s="213" t="e">
        <f>IF('Crisis Indicator Data'!#REF!="No Data",1,IF(#REF!&lt;&gt;"",1,0))</f>
        <v>#REF!</v>
      </c>
      <c r="AM2" s="213" t="e">
        <f>IF('Crisis Indicator Data'!#REF!="No Data",1,IF(#REF!&lt;&gt;"",1,0))</f>
        <v>#REF!</v>
      </c>
      <c r="AN2" s="213" t="e">
        <f>IF('Crisis Indicator Data'!#REF!="No Data",1,IF(#REF!&lt;&gt;"",1,0))</f>
        <v>#REF!</v>
      </c>
      <c r="AO2" s="213" t="e">
        <f>IF('Crisis Indicator Data'!#REF!="No Data",1,IF(#REF!&lt;&gt;"",1,0))</f>
        <v>#REF!</v>
      </c>
      <c r="AP2" s="213" t="e">
        <f>IF('Crisis Indicator Data'!#REF!="No Data",1,IF(#REF!&lt;&gt;"",1,0))</f>
        <v>#REF!</v>
      </c>
      <c r="AQ2" s="213" t="e">
        <f>IF('Crisis Indicator Data'!#REF!="No Data",1,IF(#REF!&lt;&gt;"",1,0))</f>
        <v>#REF!</v>
      </c>
      <c r="AR2" s="213" t="e">
        <f>IF('Crisis Indicator Data'!#REF!="No Data",1,IF(#REF!&lt;&gt;"",1,0))</f>
        <v>#REF!</v>
      </c>
      <c r="AS2" s="213" t="e">
        <f>IF('Crisis Indicator Data'!#REF!="No Data",1,IF(#REF!&lt;&gt;"",1,0))</f>
        <v>#REF!</v>
      </c>
      <c r="AT2" s="213" t="e">
        <f>IF('Crisis Indicator Data'!#REF!="No Data",1,IF(#REF!&lt;&gt;"",1,0))</f>
        <v>#REF!</v>
      </c>
      <c r="AU2" s="213" t="e">
        <f>IF('Crisis Indicator Data'!#REF!="No Data",1,IF(#REF!&lt;&gt;"",1,0))</f>
        <v>#REF!</v>
      </c>
      <c r="AV2" s="213" t="e">
        <f>IF('Crisis Indicator Data'!#REF!="No Data",1,IF(#REF!&lt;&gt;"",1,0))</f>
        <v>#REF!</v>
      </c>
      <c r="AW2" s="213" t="e">
        <f>IF('Crisis Indicator Data'!#REF!="No Data",1,IF(#REF!&lt;&gt;"",1,0))</f>
        <v>#REF!</v>
      </c>
      <c r="AX2" s="213" t="e">
        <f>IF('Crisis Indicator Data'!#REF!="No Data",1,IF(#REF!&lt;&gt;"",1,0))</f>
        <v>#REF!</v>
      </c>
      <c r="AY2" s="213" t="e">
        <f>IF('Crisis Indicator Data'!#REF!="No Data",1,IF(#REF!&lt;&gt;"",1,0))</f>
        <v>#REF!</v>
      </c>
      <c r="AZ2" s="213" t="e">
        <f>IF('Crisis Indicator Data'!#REF!="No Data",1,IF(#REF!&lt;&gt;"",1,0))</f>
        <v>#REF!</v>
      </c>
      <c r="BA2" t="e">
        <f t="shared" ref="BA2:BA33" si="0">SUM(B2:AZ2)</f>
        <v>#REF!</v>
      </c>
      <c r="BB2" s="22" t="e">
        <f t="shared" ref="BB2:BB33" si="1">BA2/51</f>
        <v>#REF!</v>
      </c>
    </row>
    <row r="3" spans="1:54" x14ac:dyDescent="0.25">
      <c r="A3" t="s">
        <v>7239</v>
      </c>
      <c r="B3" s="213" t="e">
        <f>IF('Crisis Indicator Data'!#REF!="No Data",1,IF(#REF!&lt;&gt;"",1,0))</f>
        <v>#REF!</v>
      </c>
      <c r="C3" s="213" t="e">
        <f>IF('Crisis Indicator Data'!#REF!="No Data",1,IF(#REF!&lt;&gt;"",1,0))</f>
        <v>#REF!</v>
      </c>
      <c r="D3" s="213" t="e">
        <f>IF('Crisis Indicator Data'!#REF!="No Data",1,IF(#REF!&lt;&gt;"",1,0))</f>
        <v>#REF!</v>
      </c>
      <c r="E3" s="213" t="e">
        <f>IF('Crisis Indicator Data'!#REF!="No Data",1,IF(#REF!&lt;&gt;"",1,0))</f>
        <v>#REF!</v>
      </c>
      <c r="F3" s="213" t="e">
        <f>IF('Crisis Indicator Data'!#REF!="No Data",1,IF(#REF!&lt;&gt;"",1,0))</f>
        <v>#REF!</v>
      </c>
      <c r="G3" s="213" t="e">
        <f>IF('Crisis Indicator Data'!#REF!="No Data",1,IF(#REF!&lt;&gt;"",1,0))</f>
        <v>#REF!</v>
      </c>
      <c r="H3" s="213" t="e">
        <f>IF('Crisis Indicator Data'!#REF!="No Data",1,IF(#REF!&lt;&gt;"",1,0))</f>
        <v>#REF!</v>
      </c>
      <c r="I3" s="213" t="e">
        <f>IF('Crisis Indicator Data'!#REF!="No Data",1,IF(#REF!&lt;&gt;"",1,0))</f>
        <v>#REF!</v>
      </c>
      <c r="J3" s="213" t="e">
        <f>IF('Crisis Indicator Data'!#REF!="No Data",1,IF(#REF!&lt;&gt;"",1,0))</f>
        <v>#REF!</v>
      </c>
      <c r="K3" s="213" t="e">
        <f>IF('Crisis Indicator Data'!#REF!="No Data",1,IF(#REF!&lt;&gt;"",1,0))</f>
        <v>#REF!</v>
      </c>
      <c r="L3" s="213" t="e">
        <f>IF('Crisis Indicator Data'!#REF!="No Data",1,IF(#REF!&lt;&gt;"",1,0))</f>
        <v>#REF!</v>
      </c>
      <c r="M3" s="213" t="e">
        <f>IF('Crisis Indicator Data'!#REF!="No Data",1,IF(#REF!&lt;&gt;"",1,0))</f>
        <v>#REF!</v>
      </c>
      <c r="N3" s="213" t="e">
        <f>IF('Crisis Indicator Data'!#REF!="No Data",1,IF(#REF!&lt;&gt;"",1,0))</f>
        <v>#REF!</v>
      </c>
      <c r="O3" s="213" t="e">
        <f>IF('Crisis Indicator Data'!#REF!="No Data",1,IF(#REF!&lt;&gt;"",1,0))</f>
        <v>#REF!</v>
      </c>
      <c r="P3" s="213" t="e">
        <f>IF('Crisis Indicator Data'!#REF!="No Data",1,IF(#REF!&lt;&gt;"",1,0))</f>
        <v>#REF!</v>
      </c>
      <c r="Q3" s="213" t="e">
        <f>IF('Crisis Indicator Data'!#REF!="No Data",1,IF(#REF!&lt;&gt;"",1,0))</f>
        <v>#REF!</v>
      </c>
      <c r="R3" s="213" t="e">
        <f>IF('Crisis Indicator Data'!#REF!="No Data",1,IF(#REF!&lt;&gt;"",1,0))</f>
        <v>#REF!</v>
      </c>
      <c r="S3" s="213" t="e">
        <f>IF('Crisis Indicator Data'!#REF!="No Data",1,IF(#REF!&lt;&gt;"",1,0))</f>
        <v>#REF!</v>
      </c>
      <c r="T3" s="213" t="e">
        <f>IF('Crisis Indicator Data'!#REF!="No Data",1,IF(#REF!&lt;&gt;"",1,0))</f>
        <v>#REF!</v>
      </c>
      <c r="U3" s="213" t="e">
        <f>IF('Crisis Indicator Data'!#REF!="No Data",1,IF(#REF!&lt;&gt;"",1,0))</f>
        <v>#REF!</v>
      </c>
      <c r="V3" s="213" t="e">
        <f>IF('Crisis Indicator Data'!#REF!="No Data",1,IF(#REF!&lt;&gt;"",1,0))</f>
        <v>#REF!</v>
      </c>
      <c r="W3" s="213" t="e">
        <f>IF('Crisis Indicator Data'!#REF!="No Data",1,IF(#REF!&lt;&gt;"",1,0))</f>
        <v>#REF!</v>
      </c>
      <c r="X3" s="213" t="e">
        <f>IF('Crisis Indicator Data'!#REF!="No Data",1,IF(#REF!&lt;&gt;"",1,0))</f>
        <v>#REF!</v>
      </c>
      <c r="Y3" s="213" t="e">
        <f>IF('Crisis Indicator Data'!#REF!="No Data",1,IF(#REF!&lt;&gt;"",1,0))</f>
        <v>#REF!</v>
      </c>
      <c r="Z3" s="213" t="e">
        <f>IF('Crisis Indicator Data'!#REF!="No Data",1,IF(#REF!&lt;&gt;"",1,0))</f>
        <v>#REF!</v>
      </c>
      <c r="AA3" s="213" t="e">
        <f>IF('Crisis Indicator Data'!#REF!="No Data",1,IF(#REF!&lt;&gt;"",1,0))</f>
        <v>#REF!</v>
      </c>
      <c r="AB3" s="213" t="e">
        <f>IF('Crisis Indicator Data'!#REF!="No Data",1,IF(#REF!&lt;&gt;"",1,0))</f>
        <v>#REF!</v>
      </c>
      <c r="AC3" s="213" t="e">
        <f>IF('Crisis Indicator Data'!#REF!="No Data",1,IF(#REF!&lt;&gt;"",1,0))</f>
        <v>#REF!</v>
      </c>
      <c r="AD3" s="213" t="e">
        <f>IF('Crisis Indicator Data'!#REF!="No Data",1,IF(#REF!&lt;&gt;"",1,0))</f>
        <v>#REF!</v>
      </c>
      <c r="AE3" s="213" t="e">
        <f>IF('Crisis Indicator Data'!#REF!="No Data",1,IF(#REF!&lt;&gt;"",1,0))</f>
        <v>#REF!</v>
      </c>
      <c r="AF3" s="213" t="e">
        <f>IF('Crisis Indicator Data'!#REF!="No Data",1,IF(#REF!&lt;&gt;"",1,0))</f>
        <v>#REF!</v>
      </c>
      <c r="AG3" s="213" t="e">
        <f>IF('Crisis Indicator Data'!#REF!="No Data",1,IF(#REF!&lt;&gt;"",1,0))</f>
        <v>#REF!</v>
      </c>
      <c r="AH3" s="213" t="e">
        <f>IF('Crisis Indicator Data'!#REF!="No Data",1,IF(#REF!&lt;&gt;"",1,0))</f>
        <v>#REF!</v>
      </c>
      <c r="AI3" s="213" t="e">
        <f>IF('Crisis Indicator Data'!#REF!="No Data",1,IF(#REF!&lt;&gt;"",1,0))</f>
        <v>#REF!</v>
      </c>
      <c r="AJ3" s="213" t="e">
        <f>IF('Crisis Indicator Data'!#REF!="No Data",1,IF(#REF!&lt;&gt;"",1,0))</f>
        <v>#REF!</v>
      </c>
      <c r="AK3" s="213" t="e">
        <f>IF('Crisis Indicator Data'!#REF!="No Data",1,IF(#REF!&lt;&gt;"",1,0))</f>
        <v>#REF!</v>
      </c>
      <c r="AL3" s="213" t="e">
        <f>IF('Crisis Indicator Data'!#REF!="No Data",1,IF(#REF!&lt;&gt;"",1,0))</f>
        <v>#REF!</v>
      </c>
      <c r="AM3" s="213" t="e">
        <f>IF('Crisis Indicator Data'!#REF!="No Data",1,IF(#REF!&lt;&gt;"",1,0))</f>
        <v>#REF!</v>
      </c>
      <c r="AN3" s="213" t="e">
        <f>IF('Crisis Indicator Data'!#REF!="No Data",1,IF(#REF!&lt;&gt;"",1,0))</f>
        <v>#REF!</v>
      </c>
      <c r="AO3" s="213" t="e">
        <f>IF('Crisis Indicator Data'!#REF!="No Data",1,IF(#REF!&lt;&gt;"",1,0))</f>
        <v>#REF!</v>
      </c>
      <c r="AP3" s="213" t="e">
        <f>IF('Crisis Indicator Data'!#REF!="No Data",1,IF(#REF!&lt;&gt;"",1,0))</f>
        <v>#REF!</v>
      </c>
      <c r="AQ3" s="213" t="e">
        <f>IF('Crisis Indicator Data'!#REF!="No Data",1,IF(#REF!&lt;&gt;"",1,0))</f>
        <v>#REF!</v>
      </c>
      <c r="AR3" s="213" t="e">
        <f>IF('Crisis Indicator Data'!#REF!="No Data",1,IF(#REF!&lt;&gt;"",1,0))</f>
        <v>#REF!</v>
      </c>
      <c r="AS3" s="213" t="e">
        <f>IF('Crisis Indicator Data'!#REF!="No Data",1,IF(#REF!&lt;&gt;"",1,0))</f>
        <v>#REF!</v>
      </c>
      <c r="AT3" s="213" t="e">
        <f>IF('Crisis Indicator Data'!#REF!="No Data",1,IF(#REF!&lt;&gt;"",1,0))</f>
        <v>#REF!</v>
      </c>
      <c r="AU3" s="213" t="e">
        <f>IF('Crisis Indicator Data'!#REF!="No Data",1,IF(#REF!&lt;&gt;"",1,0))</f>
        <v>#REF!</v>
      </c>
      <c r="AV3" s="213" t="e">
        <f>IF('Crisis Indicator Data'!#REF!="No Data",1,IF(#REF!&lt;&gt;"",1,0))</f>
        <v>#REF!</v>
      </c>
      <c r="AW3" s="213" t="e">
        <f>IF('Crisis Indicator Data'!#REF!="No Data",1,IF(#REF!&lt;&gt;"",1,0))</f>
        <v>#REF!</v>
      </c>
      <c r="AX3" s="213" t="e">
        <f>IF('Crisis Indicator Data'!#REF!="No Data",1,IF(#REF!&lt;&gt;"",1,0))</f>
        <v>#REF!</v>
      </c>
      <c r="AY3" s="213" t="e">
        <f>IF('Crisis Indicator Data'!#REF!="No Data",1,IF(#REF!&lt;&gt;"",1,0))</f>
        <v>#REF!</v>
      </c>
      <c r="AZ3" s="213" t="e">
        <f>IF('Crisis Indicator Data'!#REF!="No Data",1,IF(#REF!&lt;&gt;"",1,0))</f>
        <v>#REF!</v>
      </c>
      <c r="BA3" t="e">
        <f t="shared" si="0"/>
        <v>#REF!</v>
      </c>
      <c r="BB3" s="22" t="e">
        <f t="shared" si="1"/>
        <v>#REF!</v>
      </c>
    </row>
    <row r="4" spans="1:54" x14ac:dyDescent="0.25">
      <c r="A4" t="s">
        <v>7317</v>
      </c>
      <c r="B4" s="213" t="e">
        <f>IF('Crisis Indicator Data'!#REF!="No Data",1,IF(#REF!&lt;&gt;"",1,0))</f>
        <v>#REF!</v>
      </c>
      <c r="C4" s="213" t="e">
        <f>IF('Crisis Indicator Data'!#REF!="No Data",1,IF(#REF!&lt;&gt;"",1,0))</f>
        <v>#REF!</v>
      </c>
      <c r="D4" s="213" t="e">
        <f>IF('Crisis Indicator Data'!#REF!="No Data",1,IF(#REF!&lt;&gt;"",1,0))</f>
        <v>#REF!</v>
      </c>
      <c r="E4" s="213" t="e">
        <f>IF('Crisis Indicator Data'!#REF!="No Data",1,IF(#REF!&lt;&gt;"",1,0))</f>
        <v>#REF!</v>
      </c>
      <c r="F4" s="213" t="e">
        <f>IF('Crisis Indicator Data'!#REF!="No Data",1,IF(#REF!&lt;&gt;"",1,0))</f>
        <v>#REF!</v>
      </c>
      <c r="G4" s="213" t="e">
        <f>IF('Crisis Indicator Data'!#REF!="No Data",1,IF(#REF!&lt;&gt;"",1,0))</f>
        <v>#REF!</v>
      </c>
      <c r="H4" s="213" t="e">
        <f>IF('Crisis Indicator Data'!#REF!="No Data",1,IF(#REF!&lt;&gt;"",1,0))</f>
        <v>#REF!</v>
      </c>
      <c r="I4" s="213" t="e">
        <f>IF('Crisis Indicator Data'!#REF!="No Data",1,IF(#REF!&lt;&gt;"",1,0))</f>
        <v>#REF!</v>
      </c>
      <c r="J4" s="213" t="e">
        <f>IF('Crisis Indicator Data'!#REF!="No Data",1,IF(#REF!&lt;&gt;"",1,0))</f>
        <v>#REF!</v>
      </c>
      <c r="K4" s="213" t="e">
        <f>IF('Crisis Indicator Data'!#REF!="No Data",1,IF(#REF!&lt;&gt;"",1,0))</f>
        <v>#REF!</v>
      </c>
      <c r="L4" s="213" t="e">
        <f>IF('Crisis Indicator Data'!#REF!="No Data",1,IF(#REF!&lt;&gt;"",1,0))</f>
        <v>#REF!</v>
      </c>
      <c r="M4" s="213" t="e">
        <f>IF('Crisis Indicator Data'!#REF!="No Data",1,IF(#REF!&lt;&gt;"",1,0))</f>
        <v>#REF!</v>
      </c>
      <c r="N4" s="213" t="e">
        <f>IF('Crisis Indicator Data'!#REF!="No Data",1,IF(#REF!&lt;&gt;"",1,0))</f>
        <v>#REF!</v>
      </c>
      <c r="O4" s="213" t="e">
        <f>IF('Crisis Indicator Data'!#REF!="No Data",1,IF(#REF!&lt;&gt;"",1,0))</f>
        <v>#REF!</v>
      </c>
      <c r="P4" s="213" t="e">
        <f>IF('Crisis Indicator Data'!#REF!="No Data",1,IF(#REF!&lt;&gt;"",1,0))</f>
        <v>#REF!</v>
      </c>
      <c r="Q4" s="213" t="e">
        <f>IF('Crisis Indicator Data'!#REF!="No Data",1,IF(#REF!&lt;&gt;"",1,0))</f>
        <v>#REF!</v>
      </c>
      <c r="R4" s="213" t="e">
        <f>IF('Crisis Indicator Data'!#REF!="No Data",1,IF(#REF!&lt;&gt;"",1,0))</f>
        <v>#REF!</v>
      </c>
      <c r="S4" s="213" t="e">
        <f>IF('Crisis Indicator Data'!#REF!="No Data",1,IF(#REF!&lt;&gt;"",1,0))</f>
        <v>#REF!</v>
      </c>
      <c r="T4" s="213" t="e">
        <f>IF('Crisis Indicator Data'!#REF!="No Data",1,IF(#REF!&lt;&gt;"",1,0))</f>
        <v>#REF!</v>
      </c>
      <c r="U4" s="213" t="e">
        <f>IF('Crisis Indicator Data'!#REF!="No Data",1,IF(#REF!&lt;&gt;"",1,0))</f>
        <v>#REF!</v>
      </c>
      <c r="V4" s="213" t="e">
        <f>IF('Crisis Indicator Data'!#REF!="No Data",1,IF(#REF!&lt;&gt;"",1,0))</f>
        <v>#REF!</v>
      </c>
      <c r="W4" s="213" t="e">
        <f>IF('Crisis Indicator Data'!#REF!="No Data",1,IF(#REF!&lt;&gt;"",1,0))</f>
        <v>#REF!</v>
      </c>
      <c r="X4" s="213" t="e">
        <f>IF('Crisis Indicator Data'!#REF!="No Data",1,IF(#REF!&lt;&gt;"",1,0))</f>
        <v>#REF!</v>
      </c>
      <c r="Y4" s="213" t="e">
        <f>IF('Crisis Indicator Data'!#REF!="No Data",1,IF(#REF!&lt;&gt;"",1,0))</f>
        <v>#REF!</v>
      </c>
      <c r="Z4" s="213" t="e">
        <f>IF('Crisis Indicator Data'!#REF!="No Data",1,IF(#REF!&lt;&gt;"",1,0))</f>
        <v>#REF!</v>
      </c>
      <c r="AA4" s="213" t="e">
        <f>IF('Crisis Indicator Data'!#REF!="No Data",1,IF(#REF!&lt;&gt;"",1,0))</f>
        <v>#REF!</v>
      </c>
      <c r="AB4" s="213" t="e">
        <f>IF('Crisis Indicator Data'!#REF!="No Data",1,IF(#REF!&lt;&gt;"",1,0))</f>
        <v>#REF!</v>
      </c>
      <c r="AC4" s="213" t="e">
        <f>IF('Crisis Indicator Data'!#REF!="No Data",1,IF(#REF!&lt;&gt;"",1,0))</f>
        <v>#REF!</v>
      </c>
      <c r="AD4" s="213" t="e">
        <f>IF('Crisis Indicator Data'!#REF!="No Data",1,IF(#REF!&lt;&gt;"",1,0))</f>
        <v>#REF!</v>
      </c>
      <c r="AE4" s="213" t="e">
        <f>IF('Crisis Indicator Data'!#REF!="No Data",1,IF(#REF!&lt;&gt;"",1,0))</f>
        <v>#REF!</v>
      </c>
      <c r="AF4" s="213" t="e">
        <f>IF('Crisis Indicator Data'!#REF!="No Data",1,IF(#REF!&lt;&gt;"",1,0))</f>
        <v>#REF!</v>
      </c>
      <c r="AG4" s="213" t="e">
        <f>IF('Crisis Indicator Data'!#REF!="No Data",1,IF(#REF!&lt;&gt;"",1,0))</f>
        <v>#REF!</v>
      </c>
      <c r="AH4" s="213" t="e">
        <f>IF('Crisis Indicator Data'!#REF!="No Data",1,IF(#REF!&lt;&gt;"",1,0))</f>
        <v>#REF!</v>
      </c>
      <c r="AI4" s="213" t="e">
        <f>IF('Crisis Indicator Data'!#REF!="No Data",1,IF(#REF!&lt;&gt;"",1,0))</f>
        <v>#REF!</v>
      </c>
      <c r="AJ4" s="213" t="e">
        <f>IF('Crisis Indicator Data'!#REF!="No Data",1,IF(#REF!&lt;&gt;"",1,0))</f>
        <v>#REF!</v>
      </c>
      <c r="AK4" s="213" t="e">
        <f>IF('Crisis Indicator Data'!#REF!="No Data",1,IF(#REF!&lt;&gt;"",1,0))</f>
        <v>#REF!</v>
      </c>
      <c r="AL4" s="213" t="e">
        <f>IF('Crisis Indicator Data'!#REF!="No Data",1,IF(#REF!&lt;&gt;"",1,0))</f>
        <v>#REF!</v>
      </c>
      <c r="AM4" s="213" t="e">
        <f>IF('Crisis Indicator Data'!#REF!="No Data",1,IF(#REF!&lt;&gt;"",1,0))</f>
        <v>#REF!</v>
      </c>
      <c r="AN4" s="213" t="e">
        <f>IF('Crisis Indicator Data'!#REF!="No Data",1,IF(#REF!&lt;&gt;"",1,0))</f>
        <v>#REF!</v>
      </c>
      <c r="AO4" s="213" t="e">
        <f>IF('Crisis Indicator Data'!#REF!="No Data",1,IF(#REF!&lt;&gt;"",1,0))</f>
        <v>#REF!</v>
      </c>
      <c r="AP4" s="213" t="e">
        <f>IF('Crisis Indicator Data'!#REF!="No Data",1,IF(#REF!&lt;&gt;"",1,0))</f>
        <v>#REF!</v>
      </c>
      <c r="AQ4" s="213" t="e">
        <f>IF('Crisis Indicator Data'!#REF!="No Data",1,IF(#REF!&lt;&gt;"",1,0))</f>
        <v>#REF!</v>
      </c>
      <c r="AR4" s="213" t="e">
        <f>IF('Crisis Indicator Data'!#REF!="No Data",1,IF(#REF!&lt;&gt;"",1,0))</f>
        <v>#REF!</v>
      </c>
      <c r="AS4" s="213" t="e">
        <f>IF('Crisis Indicator Data'!#REF!="No Data",1,IF(#REF!&lt;&gt;"",1,0))</f>
        <v>#REF!</v>
      </c>
      <c r="AT4" s="213" t="e">
        <f>IF('Crisis Indicator Data'!#REF!="No Data",1,IF(#REF!&lt;&gt;"",1,0))</f>
        <v>#REF!</v>
      </c>
      <c r="AU4" s="213" t="e">
        <f>IF('Crisis Indicator Data'!#REF!="No Data",1,IF(#REF!&lt;&gt;"",1,0))</f>
        <v>#REF!</v>
      </c>
      <c r="AV4" s="213" t="e">
        <f>IF('Crisis Indicator Data'!#REF!="No Data",1,IF(#REF!&lt;&gt;"",1,0))</f>
        <v>#REF!</v>
      </c>
      <c r="AW4" s="213" t="e">
        <f>IF('Crisis Indicator Data'!#REF!="No Data",1,IF(#REF!&lt;&gt;"",1,0))</f>
        <v>#REF!</v>
      </c>
      <c r="AX4" s="213" t="e">
        <f>IF('Crisis Indicator Data'!#REF!="No Data",1,IF(#REF!&lt;&gt;"",1,0))</f>
        <v>#REF!</v>
      </c>
      <c r="AY4" s="213" t="e">
        <f>IF('Crisis Indicator Data'!#REF!="No Data",1,IF(#REF!&lt;&gt;"",1,0))</f>
        <v>#REF!</v>
      </c>
      <c r="AZ4" s="213" t="e">
        <f>IF('Crisis Indicator Data'!#REF!="No Data",1,IF(#REF!&lt;&gt;"",1,0))</f>
        <v>#REF!</v>
      </c>
      <c r="BA4" t="e">
        <f t="shared" si="0"/>
        <v>#REF!</v>
      </c>
      <c r="BB4" s="22" t="e">
        <f t="shared" si="1"/>
        <v>#REF!</v>
      </c>
    </row>
    <row r="5" spans="1:54" x14ac:dyDescent="0.25">
      <c r="A5" t="s">
        <v>7237</v>
      </c>
      <c r="B5" s="213" t="e">
        <f>IF('Crisis Indicator Data'!#REF!="No Data",1,IF(#REF!&lt;&gt;"",1,0))</f>
        <v>#REF!</v>
      </c>
      <c r="C5" s="213" t="e">
        <f>IF('Crisis Indicator Data'!#REF!="No Data",1,IF(#REF!&lt;&gt;"",1,0))</f>
        <v>#REF!</v>
      </c>
      <c r="D5" s="213" t="e">
        <f>IF('Crisis Indicator Data'!#REF!="No Data",1,IF(#REF!&lt;&gt;"",1,0))</f>
        <v>#REF!</v>
      </c>
      <c r="E5" s="213" t="e">
        <f>IF('Crisis Indicator Data'!#REF!="No Data",1,IF(#REF!&lt;&gt;"",1,0))</f>
        <v>#REF!</v>
      </c>
      <c r="F5" s="213" t="e">
        <f>IF('Crisis Indicator Data'!#REF!="No Data",1,IF(#REF!&lt;&gt;"",1,0))</f>
        <v>#REF!</v>
      </c>
      <c r="G5" s="213" t="e">
        <f>IF('Crisis Indicator Data'!#REF!="No Data",1,IF(#REF!&lt;&gt;"",1,0))</f>
        <v>#REF!</v>
      </c>
      <c r="H5" s="213" t="e">
        <f>IF('Crisis Indicator Data'!#REF!="No Data",1,IF(#REF!&lt;&gt;"",1,0))</f>
        <v>#REF!</v>
      </c>
      <c r="I5" s="213" t="e">
        <f>IF('Crisis Indicator Data'!#REF!="No Data",1,IF(#REF!&lt;&gt;"",1,0))</f>
        <v>#REF!</v>
      </c>
      <c r="J5" s="213" t="e">
        <f>IF('Crisis Indicator Data'!#REF!="No Data",1,IF(#REF!&lt;&gt;"",1,0))</f>
        <v>#REF!</v>
      </c>
      <c r="K5" s="213" t="e">
        <f>IF('Crisis Indicator Data'!#REF!="No Data",1,IF(#REF!&lt;&gt;"",1,0))</f>
        <v>#REF!</v>
      </c>
      <c r="L5" s="213" t="e">
        <f>IF('Crisis Indicator Data'!#REF!="No Data",1,IF(#REF!&lt;&gt;"",1,0))</f>
        <v>#REF!</v>
      </c>
      <c r="M5" s="213" t="e">
        <f>IF('Crisis Indicator Data'!#REF!="No Data",1,IF(#REF!&lt;&gt;"",1,0))</f>
        <v>#REF!</v>
      </c>
      <c r="N5" s="213" t="e">
        <f>IF('Crisis Indicator Data'!#REF!="No Data",1,IF(#REF!&lt;&gt;"",1,0))</f>
        <v>#REF!</v>
      </c>
      <c r="O5" s="213" t="e">
        <f>IF('Crisis Indicator Data'!#REF!="No Data",1,IF(#REF!&lt;&gt;"",1,0))</f>
        <v>#REF!</v>
      </c>
      <c r="P5" s="213" t="e">
        <f>IF('Crisis Indicator Data'!#REF!="No Data",1,IF(#REF!&lt;&gt;"",1,0))</f>
        <v>#REF!</v>
      </c>
      <c r="Q5" s="213" t="e">
        <f>IF('Crisis Indicator Data'!#REF!="No Data",1,IF(#REF!&lt;&gt;"",1,0))</f>
        <v>#REF!</v>
      </c>
      <c r="R5" s="213" t="e">
        <f>IF('Crisis Indicator Data'!#REF!="No Data",1,IF(#REF!&lt;&gt;"",1,0))</f>
        <v>#REF!</v>
      </c>
      <c r="S5" s="213" t="e">
        <f>IF('Crisis Indicator Data'!#REF!="No Data",1,IF(#REF!&lt;&gt;"",1,0))</f>
        <v>#REF!</v>
      </c>
      <c r="T5" s="213" t="e">
        <f>IF('Crisis Indicator Data'!#REF!="No Data",1,IF(#REF!&lt;&gt;"",1,0))</f>
        <v>#REF!</v>
      </c>
      <c r="U5" s="213" t="e">
        <f>IF('Crisis Indicator Data'!#REF!="No Data",1,IF(#REF!&lt;&gt;"",1,0))</f>
        <v>#REF!</v>
      </c>
      <c r="V5" s="213" t="e">
        <f>IF('Crisis Indicator Data'!#REF!="No Data",1,IF(#REF!&lt;&gt;"",1,0))</f>
        <v>#REF!</v>
      </c>
      <c r="W5" s="213" t="e">
        <f>IF('Crisis Indicator Data'!#REF!="No Data",1,IF(#REF!&lt;&gt;"",1,0))</f>
        <v>#REF!</v>
      </c>
      <c r="X5" s="213" t="e">
        <f>IF('Crisis Indicator Data'!#REF!="No Data",1,IF(#REF!&lt;&gt;"",1,0))</f>
        <v>#REF!</v>
      </c>
      <c r="Y5" s="213" t="e">
        <f>IF('Crisis Indicator Data'!#REF!="No Data",1,IF(#REF!&lt;&gt;"",1,0))</f>
        <v>#REF!</v>
      </c>
      <c r="Z5" s="213" t="e">
        <f>IF('Crisis Indicator Data'!#REF!="No Data",1,IF(#REF!&lt;&gt;"",1,0))</f>
        <v>#REF!</v>
      </c>
      <c r="AA5" s="213" t="e">
        <f>IF('Crisis Indicator Data'!#REF!="No Data",1,IF(#REF!&lt;&gt;"",1,0))</f>
        <v>#REF!</v>
      </c>
      <c r="AB5" s="213" t="e">
        <f>IF('Crisis Indicator Data'!#REF!="No Data",1,IF(#REF!&lt;&gt;"",1,0))</f>
        <v>#REF!</v>
      </c>
      <c r="AC5" s="213" t="e">
        <f>IF('Crisis Indicator Data'!#REF!="No Data",1,IF(#REF!&lt;&gt;"",1,0))</f>
        <v>#REF!</v>
      </c>
      <c r="AD5" s="213" t="e">
        <f>IF('Crisis Indicator Data'!#REF!="No Data",1,IF(#REF!&lt;&gt;"",1,0))</f>
        <v>#REF!</v>
      </c>
      <c r="AE5" s="213" t="e">
        <f>IF('Crisis Indicator Data'!#REF!="No Data",1,IF(#REF!&lt;&gt;"",1,0))</f>
        <v>#REF!</v>
      </c>
      <c r="AF5" s="213" t="e">
        <f>IF('Crisis Indicator Data'!#REF!="No Data",1,IF(#REF!&lt;&gt;"",1,0))</f>
        <v>#REF!</v>
      </c>
      <c r="AG5" s="213" t="e">
        <f>IF('Crisis Indicator Data'!#REF!="No Data",1,IF(#REF!&lt;&gt;"",1,0))</f>
        <v>#REF!</v>
      </c>
      <c r="AH5" s="213" t="e">
        <f>IF('Crisis Indicator Data'!#REF!="No Data",1,IF(#REF!&lt;&gt;"",1,0))</f>
        <v>#REF!</v>
      </c>
      <c r="AI5" s="213" t="e">
        <f>IF('Crisis Indicator Data'!#REF!="No Data",1,IF(#REF!&lt;&gt;"",1,0))</f>
        <v>#REF!</v>
      </c>
      <c r="AJ5" s="213" t="e">
        <f>IF('Crisis Indicator Data'!#REF!="No Data",1,IF(#REF!&lt;&gt;"",1,0))</f>
        <v>#REF!</v>
      </c>
      <c r="AK5" s="213" t="e">
        <f>IF('Crisis Indicator Data'!#REF!="No Data",1,IF(#REF!&lt;&gt;"",1,0))</f>
        <v>#REF!</v>
      </c>
      <c r="AL5" s="213" t="e">
        <f>IF('Crisis Indicator Data'!#REF!="No Data",1,IF(#REF!&lt;&gt;"",1,0))</f>
        <v>#REF!</v>
      </c>
      <c r="AM5" s="213" t="e">
        <f>IF('Crisis Indicator Data'!#REF!="No Data",1,IF(#REF!&lt;&gt;"",1,0))</f>
        <v>#REF!</v>
      </c>
      <c r="AN5" s="213" t="e">
        <f>IF('Crisis Indicator Data'!#REF!="No Data",1,IF(#REF!&lt;&gt;"",1,0))</f>
        <v>#REF!</v>
      </c>
      <c r="AO5" s="213" t="e">
        <f>IF('Crisis Indicator Data'!#REF!="No Data",1,IF(#REF!&lt;&gt;"",1,0))</f>
        <v>#REF!</v>
      </c>
      <c r="AP5" s="213" t="e">
        <f>IF('Crisis Indicator Data'!#REF!="No Data",1,IF(#REF!&lt;&gt;"",1,0))</f>
        <v>#REF!</v>
      </c>
      <c r="AQ5" s="213" t="e">
        <f>IF('Crisis Indicator Data'!#REF!="No Data",1,IF(#REF!&lt;&gt;"",1,0))</f>
        <v>#REF!</v>
      </c>
      <c r="AR5" s="213" t="e">
        <f>IF('Crisis Indicator Data'!#REF!="No Data",1,IF(#REF!&lt;&gt;"",1,0))</f>
        <v>#REF!</v>
      </c>
      <c r="AS5" s="213" t="e">
        <f>IF('Crisis Indicator Data'!#REF!="No Data",1,IF(#REF!&lt;&gt;"",1,0))</f>
        <v>#REF!</v>
      </c>
      <c r="AT5" s="213" t="e">
        <f>IF('Crisis Indicator Data'!#REF!="No Data",1,IF(#REF!&lt;&gt;"",1,0))</f>
        <v>#REF!</v>
      </c>
      <c r="AU5" s="213" t="e">
        <f>IF('Crisis Indicator Data'!#REF!="No Data",1,IF(#REF!&lt;&gt;"",1,0))</f>
        <v>#REF!</v>
      </c>
      <c r="AV5" s="213" t="e">
        <f>IF('Crisis Indicator Data'!#REF!="No Data",1,IF(#REF!&lt;&gt;"",1,0))</f>
        <v>#REF!</v>
      </c>
      <c r="AW5" s="213" t="e">
        <f>IF('Crisis Indicator Data'!#REF!="No Data",1,IF(#REF!&lt;&gt;"",1,0))</f>
        <v>#REF!</v>
      </c>
      <c r="AX5" s="213" t="e">
        <f>IF('Crisis Indicator Data'!#REF!="No Data",1,IF(#REF!&lt;&gt;"",1,0))</f>
        <v>#REF!</v>
      </c>
      <c r="AY5" s="213" t="e">
        <f>IF('Crisis Indicator Data'!#REF!="No Data",1,IF(#REF!&lt;&gt;"",1,0))</f>
        <v>#REF!</v>
      </c>
      <c r="AZ5" s="213" t="e">
        <f>IF('Crisis Indicator Data'!#REF!="No Data",1,IF(#REF!&lt;&gt;"",1,0))</f>
        <v>#REF!</v>
      </c>
      <c r="BA5" t="e">
        <f t="shared" si="0"/>
        <v>#REF!</v>
      </c>
      <c r="BB5" s="22" t="e">
        <f t="shared" si="1"/>
        <v>#REF!</v>
      </c>
    </row>
    <row r="6" spans="1:54" x14ac:dyDescent="0.25">
      <c r="A6" t="s">
        <v>7246</v>
      </c>
      <c r="B6" s="213" t="e">
        <f>IF('Crisis Indicator Data'!#REF!="No Data",1,IF(#REF!&lt;&gt;"",1,0))</f>
        <v>#REF!</v>
      </c>
      <c r="C6" s="213" t="e">
        <f>IF('Crisis Indicator Data'!#REF!="No Data",1,IF(#REF!&lt;&gt;"",1,0))</f>
        <v>#REF!</v>
      </c>
      <c r="D6" s="213" t="e">
        <f>IF('Crisis Indicator Data'!#REF!="No Data",1,IF(#REF!&lt;&gt;"",1,0))</f>
        <v>#REF!</v>
      </c>
      <c r="E6" s="213" t="e">
        <f>IF('Crisis Indicator Data'!#REF!="No Data",1,IF(#REF!&lt;&gt;"",1,0))</f>
        <v>#REF!</v>
      </c>
      <c r="F6" s="213" t="e">
        <f>IF('Crisis Indicator Data'!#REF!="No Data",1,IF(#REF!&lt;&gt;"",1,0))</f>
        <v>#REF!</v>
      </c>
      <c r="G6" s="213" t="e">
        <f>IF('Crisis Indicator Data'!#REF!="No Data",1,IF(#REF!&lt;&gt;"",1,0))</f>
        <v>#REF!</v>
      </c>
      <c r="H6" s="213" t="e">
        <f>IF('Crisis Indicator Data'!#REF!="No Data",1,IF(#REF!&lt;&gt;"",1,0))</f>
        <v>#REF!</v>
      </c>
      <c r="I6" s="213" t="e">
        <f>IF('Crisis Indicator Data'!#REF!="No Data",1,IF(#REF!&lt;&gt;"",1,0))</f>
        <v>#REF!</v>
      </c>
      <c r="J6" s="213" t="e">
        <f>IF('Crisis Indicator Data'!#REF!="No Data",1,IF(#REF!&lt;&gt;"",1,0))</f>
        <v>#REF!</v>
      </c>
      <c r="K6" s="213" t="e">
        <f>IF('Crisis Indicator Data'!#REF!="No Data",1,IF(#REF!&lt;&gt;"",1,0))</f>
        <v>#REF!</v>
      </c>
      <c r="L6" s="213" t="e">
        <f>IF('Crisis Indicator Data'!#REF!="No Data",1,IF(#REF!&lt;&gt;"",1,0))</f>
        <v>#REF!</v>
      </c>
      <c r="M6" s="213" t="e">
        <f>IF('Crisis Indicator Data'!#REF!="No Data",1,IF(#REF!&lt;&gt;"",1,0))</f>
        <v>#REF!</v>
      </c>
      <c r="N6" s="213" t="e">
        <f>IF('Crisis Indicator Data'!#REF!="No Data",1,IF(#REF!&lt;&gt;"",1,0))</f>
        <v>#REF!</v>
      </c>
      <c r="O6" s="213" t="e">
        <f>IF('Crisis Indicator Data'!#REF!="No Data",1,IF(#REF!&lt;&gt;"",1,0))</f>
        <v>#REF!</v>
      </c>
      <c r="P6" s="213" t="e">
        <f>IF('Crisis Indicator Data'!#REF!="No Data",1,IF(#REF!&lt;&gt;"",1,0))</f>
        <v>#REF!</v>
      </c>
      <c r="Q6" s="213" t="e">
        <f>IF('Crisis Indicator Data'!#REF!="No Data",1,IF(#REF!&lt;&gt;"",1,0))</f>
        <v>#REF!</v>
      </c>
      <c r="R6" s="213" t="e">
        <f>IF('Crisis Indicator Data'!#REF!="No Data",1,IF(#REF!&lt;&gt;"",1,0))</f>
        <v>#REF!</v>
      </c>
      <c r="S6" s="213" t="e">
        <f>IF('Crisis Indicator Data'!#REF!="No Data",1,IF(#REF!&lt;&gt;"",1,0))</f>
        <v>#REF!</v>
      </c>
      <c r="T6" s="213" t="e">
        <f>IF('Crisis Indicator Data'!#REF!="No Data",1,IF(#REF!&lt;&gt;"",1,0))</f>
        <v>#REF!</v>
      </c>
      <c r="U6" s="213" t="e">
        <f>IF('Crisis Indicator Data'!#REF!="No Data",1,IF(#REF!&lt;&gt;"",1,0))</f>
        <v>#REF!</v>
      </c>
      <c r="V6" s="213" t="e">
        <f>IF('Crisis Indicator Data'!#REF!="No Data",1,IF(#REF!&lt;&gt;"",1,0))</f>
        <v>#REF!</v>
      </c>
      <c r="W6" s="213" t="e">
        <f>IF('Crisis Indicator Data'!#REF!="No Data",1,IF(#REF!&lt;&gt;"",1,0))</f>
        <v>#REF!</v>
      </c>
      <c r="X6" s="213" t="e">
        <f>IF('Crisis Indicator Data'!#REF!="No Data",1,IF(#REF!&lt;&gt;"",1,0))</f>
        <v>#REF!</v>
      </c>
      <c r="Y6" s="213" t="e">
        <f>IF('Crisis Indicator Data'!#REF!="No Data",1,IF(#REF!&lt;&gt;"",1,0))</f>
        <v>#REF!</v>
      </c>
      <c r="Z6" s="213" t="e">
        <f>IF('Crisis Indicator Data'!#REF!="No Data",1,IF(#REF!&lt;&gt;"",1,0))</f>
        <v>#REF!</v>
      </c>
      <c r="AA6" s="213" t="e">
        <f>IF('Crisis Indicator Data'!#REF!="No Data",1,IF(#REF!&lt;&gt;"",1,0))</f>
        <v>#REF!</v>
      </c>
      <c r="AB6" s="213" t="e">
        <f>IF('Crisis Indicator Data'!#REF!="No Data",1,IF(#REF!&lt;&gt;"",1,0))</f>
        <v>#REF!</v>
      </c>
      <c r="AC6" s="213" t="e">
        <f>IF('Crisis Indicator Data'!#REF!="No Data",1,IF(#REF!&lt;&gt;"",1,0))</f>
        <v>#REF!</v>
      </c>
      <c r="AD6" s="213" t="e">
        <f>IF('Crisis Indicator Data'!#REF!="No Data",1,IF(#REF!&lt;&gt;"",1,0))</f>
        <v>#REF!</v>
      </c>
      <c r="AE6" s="213" t="e">
        <f>IF('Crisis Indicator Data'!#REF!="No Data",1,IF(#REF!&lt;&gt;"",1,0))</f>
        <v>#REF!</v>
      </c>
      <c r="AF6" s="213" t="e">
        <f>IF('Crisis Indicator Data'!#REF!="No Data",1,IF(#REF!&lt;&gt;"",1,0))</f>
        <v>#REF!</v>
      </c>
      <c r="AG6" s="213" t="e">
        <f>IF('Crisis Indicator Data'!#REF!="No Data",1,IF(#REF!&lt;&gt;"",1,0))</f>
        <v>#REF!</v>
      </c>
      <c r="AH6" s="213" t="e">
        <f>IF('Crisis Indicator Data'!#REF!="No Data",1,IF(#REF!&lt;&gt;"",1,0))</f>
        <v>#REF!</v>
      </c>
      <c r="AI6" s="213" t="e">
        <f>IF('Crisis Indicator Data'!#REF!="No Data",1,IF(#REF!&lt;&gt;"",1,0))</f>
        <v>#REF!</v>
      </c>
      <c r="AJ6" s="213" t="e">
        <f>IF('Crisis Indicator Data'!#REF!="No Data",1,IF(#REF!&lt;&gt;"",1,0))</f>
        <v>#REF!</v>
      </c>
      <c r="AK6" s="213" t="e">
        <f>IF('Crisis Indicator Data'!#REF!="No Data",1,IF(#REF!&lt;&gt;"",1,0))</f>
        <v>#REF!</v>
      </c>
      <c r="AL6" s="213" t="e">
        <f>IF('Crisis Indicator Data'!#REF!="No Data",1,IF(#REF!&lt;&gt;"",1,0))</f>
        <v>#REF!</v>
      </c>
      <c r="AM6" s="213" t="e">
        <f>IF('Crisis Indicator Data'!#REF!="No Data",1,IF(#REF!&lt;&gt;"",1,0))</f>
        <v>#REF!</v>
      </c>
      <c r="AN6" s="213" t="e">
        <f>IF('Crisis Indicator Data'!#REF!="No Data",1,IF(#REF!&lt;&gt;"",1,0))</f>
        <v>#REF!</v>
      </c>
      <c r="AO6" s="213" t="e">
        <f>IF('Crisis Indicator Data'!#REF!="No Data",1,IF(#REF!&lt;&gt;"",1,0))</f>
        <v>#REF!</v>
      </c>
      <c r="AP6" s="213" t="e">
        <f>IF('Crisis Indicator Data'!#REF!="No Data",1,IF(#REF!&lt;&gt;"",1,0))</f>
        <v>#REF!</v>
      </c>
      <c r="AQ6" s="213" t="e">
        <f>IF('Crisis Indicator Data'!#REF!="No Data",1,IF(#REF!&lt;&gt;"",1,0))</f>
        <v>#REF!</v>
      </c>
      <c r="AR6" s="213" t="e">
        <f>IF('Crisis Indicator Data'!#REF!="No Data",1,IF(#REF!&lt;&gt;"",1,0))</f>
        <v>#REF!</v>
      </c>
      <c r="AS6" s="213" t="e">
        <f>IF('Crisis Indicator Data'!#REF!="No Data",1,IF(#REF!&lt;&gt;"",1,0))</f>
        <v>#REF!</v>
      </c>
      <c r="AT6" s="213" t="e">
        <f>IF('Crisis Indicator Data'!#REF!="No Data",1,IF(#REF!&lt;&gt;"",1,0))</f>
        <v>#REF!</v>
      </c>
      <c r="AU6" s="213" t="e">
        <f>IF('Crisis Indicator Data'!#REF!="No Data",1,IF(#REF!&lt;&gt;"",1,0))</f>
        <v>#REF!</v>
      </c>
      <c r="AV6" s="213" t="e">
        <f>IF('Crisis Indicator Data'!#REF!="No Data",1,IF(#REF!&lt;&gt;"",1,0))</f>
        <v>#REF!</v>
      </c>
      <c r="AW6" s="213" t="e">
        <f>IF('Crisis Indicator Data'!#REF!="No Data",1,IF(#REF!&lt;&gt;"",1,0))</f>
        <v>#REF!</v>
      </c>
      <c r="AX6" s="213" t="e">
        <f>IF('Crisis Indicator Data'!#REF!="No Data",1,IF(#REF!&lt;&gt;"",1,0))</f>
        <v>#REF!</v>
      </c>
      <c r="AY6" s="213" t="e">
        <f>IF('Crisis Indicator Data'!#REF!="No Data",1,IF(#REF!&lt;&gt;"",1,0))</f>
        <v>#REF!</v>
      </c>
      <c r="AZ6" s="213" t="e">
        <f>IF('Crisis Indicator Data'!#REF!="No Data",1,IF(#REF!&lt;&gt;"",1,0))</f>
        <v>#REF!</v>
      </c>
      <c r="BA6" t="e">
        <f t="shared" si="0"/>
        <v>#REF!</v>
      </c>
      <c r="BB6" s="22" t="e">
        <f t="shared" si="1"/>
        <v>#REF!</v>
      </c>
    </row>
    <row r="7" spans="1:54" x14ac:dyDescent="0.25">
      <c r="A7" t="s">
        <v>7243</v>
      </c>
      <c r="B7" s="213" t="e">
        <f>IF('Crisis Indicator Data'!#REF!="No Data",1,IF(#REF!&lt;&gt;"",1,0))</f>
        <v>#REF!</v>
      </c>
      <c r="C7" s="213" t="e">
        <f>IF('Crisis Indicator Data'!#REF!="No Data",1,IF(#REF!&lt;&gt;"",1,0))</f>
        <v>#REF!</v>
      </c>
      <c r="D7" s="213" t="e">
        <f>IF('Crisis Indicator Data'!#REF!="No Data",1,IF(#REF!&lt;&gt;"",1,0))</f>
        <v>#REF!</v>
      </c>
      <c r="E7" s="213" t="e">
        <f>IF('Crisis Indicator Data'!#REF!="No Data",1,IF(#REF!&lt;&gt;"",1,0))</f>
        <v>#REF!</v>
      </c>
      <c r="F7" s="213" t="e">
        <f>IF('Crisis Indicator Data'!#REF!="No Data",1,IF(#REF!&lt;&gt;"",1,0))</f>
        <v>#REF!</v>
      </c>
      <c r="G7" s="213" t="e">
        <f>IF('Crisis Indicator Data'!#REF!="No Data",1,IF(#REF!&lt;&gt;"",1,0))</f>
        <v>#REF!</v>
      </c>
      <c r="H7" s="213" t="e">
        <f>IF('Crisis Indicator Data'!#REF!="No Data",1,IF(#REF!&lt;&gt;"",1,0))</f>
        <v>#REF!</v>
      </c>
      <c r="I7" s="213" t="e">
        <f>IF('Crisis Indicator Data'!#REF!="No Data",1,IF(#REF!&lt;&gt;"",1,0))</f>
        <v>#REF!</v>
      </c>
      <c r="J7" s="213" t="e">
        <f>IF('Crisis Indicator Data'!#REF!="No Data",1,IF(#REF!&lt;&gt;"",1,0))</f>
        <v>#REF!</v>
      </c>
      <c r="K7" s="213" t="e">
        <f>IF('Crisis Indicator Data'!#REF!="No Data",1,IF(#REF!&lt;&gt;"",1,0))</f>
        <v>#REF!</v>
      </c>
      <c r="L7" s="213" t="e">
        <f>IF('Crisis Indicator Data'!#REF!="No Data",1,IF(#REF!&lt;&gt;"",1,0))</f>
        <v>#REF!</v>
      </c>
      <c r="M7" s="213" t="e">
        <f>IF('Crisis Indicator Data'!#REF!="No Data",1,IF(#REF!&lt;&gt;"",1,0))</f>
        <v>#REF!</v>
      </c>
      <c r="N7" s="213" t="e">
        <f>IF('Crisis Indicator Data'!#REF!="No Data",1,IF(#REF!&lt;&gt;"",1,0))</f>
        <v>#REF!</v>
      </c>
      <c r="O7" s="213" t="e">
        <f>IF('Crisis Indicator Data'!#REF!="No Data",1,IF(#REF!&lt;&gt;"",1,0))</f>
        <v>#REF!</v>
      </c>
      <c r="P7" s="213" t="e">
        <f>IF('Crisis Indicator Data'!#REF!="No Data",1,IF(#REF!&lt;&gt;"",1,0))</f>
        <v>#REF!</v>
      </c>
      <c r="Q7" s="213" t="e">
        <f>IF('Crisis Indicator Data'!#REF!="No Data",1,IF(#REF!&lt;&gt;"",1,0))</f>
        <v>#REF!</v>
      </c>
      <c r="R7" s="213" t="e">
        <f>IF('Crisis Indicator Data'!#REF!="No Data",1,IF(#REF!&lt;&gt;"",1,0))</f>
        <v>#REF!</v>
      </c>
      <c r="S7" s="213" t="e">
        <f>IF('Crisis Indicator Data'!#REF!="No Data",1,IF(#REF!&lt;&gt;"",1,0))</f>
        <v>#REF!</v>
      </c>
      <c r="T7" s="213" t="e">
        <f>IF('Crisis Indicator Data'!#REF!="No Data",1,IF(#REF!&lt;&gt;"",1,0))</f>
        <v>#REF!</v>
      </c>
      <c r="U7" s="213" t="e">
        <f>IF('Crisis Indicator Data'!#REF!="No Data",1,IF(#REF!&lt;&gt;"",1,0))</f>
        <v>#REF!</v>
      </c>
      <c r="V7" s="213" t="e">
        <f>IF('Crisis Indicator Data'!#REF!="No Data",1,IF(#REF!&lt;&gt;"",1,0))</f>
        <v>#REF!</v>
      </c>
      <c r="W7" s="213" t="e">
        <f>IF('Crisis Indicator Data'!#REF!="No Data",1,IF(#REF!&lt;&gt;"",1,0))</f>
        <v>#REF!</v>
      </c>
      <c r="X7" s="213" t="e">
        <f>IF('Crisis Indicator Data'!#REF!="No Data",1,IF(#REF!&lt;&gt;"",1,0))</f>
        <v>#REF!</v>
      </c>
      <c r="Y7" s="213" t="e">
        <f>IF('Crisis Indicator Data'!#REF!="No Data",1,IF(#REF!&lt;&gt;"",1,0))</f>
        <v>#REF!</v>
      </c>
      <c r="Z7" s="213" t="e">
        <f>IF('Crisis Indicator Data'!#REF!="No Data",1,IF(#REF!&lt;&gt;"",1,0))</f>
        <v>#REF!</v>
      </c>
      <c r="AA7" s="213" t="e">
        <f>IF('Crisis Indicator Data'!#REF!="No Data",1,IF(#REF!&lt;&gt;"",1,0))</f>
        <v>#REF!</v>
      </c>
      <c r="AB7" s="213" t="e">
        <f>IF('Crisis Indicator Data'!#REF!="No Data",1,IF(#REF!&lt;&gt;"",1,0))</f>
        <v>#REF!</v>
      </c>
      <c r="AC7" s="213" t="e">
        <f>IF('Crisis Indicator Data'!#REF!="No Data",1,IF(#REF!&lt;&gt;"",1,0))</f>
        <v>#REF!</v>
      </c>
      <c r="AD7" s="213" t="e">
        <f>IF('Crisis Indicator Data'!#REF!="No Data",1,IF(#REF!&lt;&gt;"",1,0))</f>
        <v>#REF!</v>
      </c>
      <c r="AE7" s="213" t="e">
        <f>IF('Crisis Indicator Data'!#REF!="No Data",1,IF(#REF!&lt;&gt;"",1,0))</f>
        <v>#REF!</v>
      </c>
      <c r="AF7" s="213" t="e">
        <f>IF('Crisis Indicator Data'!#REF!="No Data",1,IF(#REF!&lt;&gt;"",1,0))</f>
        <v>#REF!</v>
      </c>
      <c r="AG7" s="213" t="e">
        <f>IF('Crisis Indicator Data'!#REF!="No Data",1,IF(#REF!&lt;&gt;"",1,0))</f>
        <v>#REF!</v>
      </c>
      <c r="AH7" s="213" t="e">
        <f>IF('Crisis Indicator Data'!#REF!="No Data",1,IF(#REF!&lt;&gt;"",1,0))</f>
        <v>#REF!</v>
      </c>
      <c r="AI7" s="213" t="e">
        <f>IF('Crisis Indicator Data'!#REF!="No Data",1,IF(#REF!&lt;&gt;"",1,0))</f>
        <v>#REF!</v>
      </c>
      <c r="AJ7" s="213" t="e">
        <f>IF('Crisis Indicator Data'!#REF!="No Data",1,IF(#REF!&lt;&gt;"",1,0))</f>
        <v>#REF!</v>
      </c>
      <c r="AK7" s="213" t="e">
        <f>IF('Crisis Indicator Data'!#REF!="No Data",1,IF(#REF!&lt;&gt;"",1,0))</f>
        <v>#REF!</v>
      </c>
      <c r="AL7" s="213" t="e">
        <f>IF('Crisis Indicator Data'!#REF!="No Data",1,IF(#REF!&lt;&gt;"",1,0))</f>
        <v>#REF!</v>
      </c>
      <c r="AM7" s="213" t="e">
        <f>IF('Crisis Indicator Data'!#REF!="No Data",1,IF(#REF!&lt;&gt;"",1,0))</f>
        <v>#REF!</v>
      </c>
      <c r="AN7" s="213" t="e">
        <f>IF('Crisis Indicator Data'!#REF!="No Data",1,IF(#REF!&lt;&gt;"",1,0))</f>
        <v>#REF!</v>
      </c>
      <c r="AO7" s="213" t="e">
        <f>IF('Crisis Indicator Data'!#REF!="No Data",1,IF(#REF!&lt;&gt;"",1,0))</f>
        <v>#REF!</v>
      </c>
      <c r="AP7" s="213" t="e">
        <f>IF('Crisis Indicator Data'!#REF!="No Data",1,IF(#REF!&lt;&gt;"",1,0))</f>
        <v>#REF!</v>
      </c>
      <c r="AQ7" s="213" t="e">
        <f>IF('Crisis Indicator Data'!#REF!="No Data",1,IF(#REF!&lt;&gt;"",1,0))</f>
        <v>#REF!</v>
      </c>
      <c r="AR7" s="213" t="e">
        <f>IF('Crisis Indicator Data'!#REF!="No Data",1,IF(#REF!&lt;&gt;"",1,0))</f>
        <v>#REF!</v>
      </c>
      <c r="AS7" s="213" t="e">
        <f>IF('Crisis Indicator Data'!#REF!="No Data",1,IF(#REF!&lt;&gt;"",1,0))</f>
        <v>#REF!</v>
      </c>
      <c r="AT7" s="213" t="e">
        <f>IF('Crisis Indicator Data'!#REF!="No Data",1,IF(#REF!&lt;&gt;"",1,0))</f>
        <v>#REF!</v>
      </c>
      <c r="AU7" s="213" t="e">
        <f>IF('Crisis Indicator Data'!#REF!="No Data",1,IF(#REF!&lt;&gt;"",1,0))</f>
        <v>#REF!</v>
      </c>
      <c r="AV7" s="213" t="e">
        <f>IF('Crisis Indicator Data'!#REF!="No Data",1,IF(#REF!&lt;&gt;"",1,0))</f>
        <v>#REF!</v>
      </c>
      <c r="AW7" s="213" t="e">
        <f>IF('Crisis Indicator Data'!#REF!="No Data",1,IF(#REF!&lt;&gt;"",1,0))</f>
        <v>#REF!</v>
      </c>
      <c r="AX7" s="213" t="e">
        <f>IF('Crisis Indicator Data'!#REF!="No Data",1,IF(#REF!&lt;&gt;"",1,0))</f>
        <v>#REF!</v>
      </c>
      <c r="AY7" s="213" t="e">
        <f>IF('Crisis Indicator Data'!#REF!="No Data",1,IF(#REF!&lt;&gt;"",1,0))</f>
        <v>#REF!</v>
      </c>
      <c r="AZ7" s="213" t="e">
        <f>IF('Crisis Indicator Data'!#REF!="No Data",1,IF(#REF!&lt;&gt;"",1,0))</f>
        <v>#REF!</v>
      </c>
      <c r="BA7" t="e">
        <f t="shared" si="0"/>
        <v>#REF!</v>
      </c>
      <c r="BB7" s="22" t="e">
        <f t="shared" si="1"/>
        <v>#REF!</v>
      </c>
    </row>
    <row r="8" spans="1:54" x14ac:dyDescent="0.25">
      <c r="A8" t="s">
        <v>7244</v>
      </c>
      <c r="B8" s="213" t="e">
        <f>IF('Crisis Indicator Data'!#REF!="No Data",1,IF(#REF!&lt;&gt;"",1,0))</f>
        <v>#REF!</v>
      </c>
      <c r="C8" s="213" t="e">
        <f>IF('Crisis Indicator Data'!#REF!="No Data",1,IF(#REF!&lt;&gt;"",1,0))</f>
        <v>#REF!</v>
      </c>
      <c r="D8" s="213" t="e">
        <f>IF('Crisis Indicator Data'!#REF!="No Data",1,IF(#REF!&lt;&gt;"",1,0))</f>
        <v>#REF!</v>
      </c>
      <c r="E8" s="213" t="e">
        <f>IF('Crisis Indicator Data'!#REF!="No Data",1,IF(#REF!&lt;&gt;"",1,0))</f>
        <v>#REF!</v>
      </c>
      <c r="F8" s="213" t="e">
        <f>IF('Crisis Indicator Data'!#REF!="No Data",1,IF(#REF!&lt;&gt;"",1,0))</f>
        <v>#REF!</v>
      </c>
      <c r="G8" s="213" t="e">
        <f>IF('Crisis Indicator Data'!#REF!="No Data",1,IF(#REF!&lt;&gt;"",1,0))</f>
        <v>#REF!</v>
      </c>
      <c r="H8" s="213" t="e">
        <f>IF('Crisis Indicator Data'!#REF!="No Data",1,IF(#REF!&lt;&gt;"",1,0))</f>
        <v>#REF!</v>
      </c>
      <c r="I8" s="213" t="e">
        <f>IF('Crisis Indicator Data'!#REF!="No Data",1,IF(#REF!&lt;&gt;"",1,0))</f>
        <v>#REF!</v>
      </c>
      <c r="J8" s="213" t="e">
        <f>IF('Crisis Indicator Data'!#REF!="No Data",1,IF(#REF!&lt;&gt;"",1,0))</f>
        <v>#REF!</v>
      </c>
      <c r="K8" s="213" t="e">
        <f>IF('Crisis Indicator Data'!#REF!="No Data",1,IF(#REF!&lt;&gt;"",1,0))</f>
        <v>#REF!</v>
      </c>
      <c r="L8" s="213" t="e">
        <f>IF('Crisis Indicator Data'!#REF!="No Data",1,IF(#REF!&lt;&gt;"",1,0))</f>
        <v>#REF!</v>
      </c>
      <c r="M8" s="213" t="e">
        <f>IF('Crisis Indicator Data'!#REF!="No Data",1,IF(#REF!&lt;&gt;"",1,0))</f>
        <v>#REF!</v>
      </c>
      <c r="N8" s="213" t="e">
        <f>IF('Crisis Indicator Data'!#REF!="No Data",1,IF(#REF!&lt;&gt;"",1,0))</f>
        <v>#REF!</v>
      </c>
      <c r="O8" s="213" t="e">
        <f>IF('Crisis Indicator Data'!#REF!="No Data",1,IF(#REF!&lt;&gt;"",1,0))</f>
        <v>#REF!</v>
      </c>
      <c r="P8" s="213" t="e">
        <f>IF('Crisis Indicator Data'!#REF!="No Data",1,IF(#REF!&lt;&gt;"",1,0))</f>
        <v>#REF!</v>
      </c>
      <c r="Q8" s="213" t="e">
        <f>IF('Crisis Indicator Data'!#REF!="No Data",1,IF(#REF!&lt;&gt;"",1,0))</f>
        <v>#REF!</v>
      </c>
      <c r="R8" s="213" t="e">
        <f>IF('Crisis Indicator Data'!#REF!="No Data",1,IF(#REF!&lt;&gt;"",1,0))</f>
        <v>#REF!</v>
      </c>
      <c r="S8" s="213" t="e">
        <f>IF('Crisis Indicator Data'!#REF!="No Data",1,IF(#REF!&lt;&gt;"",1,0))</f>
        <v>#REF!</v>
      </c>
      <c r="T8" s="213" t="e">
        <f>IF('Crisis Indicator Data'!#REF!="No Data",1,IF(#REF!&lt;&gt;"",1,0))</f>
        <v>#REF!</v>
      </c>
      <c r="U8" s="213" t="e">
        <f>IF('Crisis Indicator Data'!#REF!="No Data",1,IF(#REF!&lt;&gt;"",1,0))</f>
        <v>#REF!</v>
      </c>
      <c r="V8" s="213" t="e">
        <f>IF('Crisis Indicator Data'!#REF!="No Data",1,IF(#REF!&lt;&gt;"",1,0))</f>
        <v>#REF!</v>
      </c>
      <c r="W8" s="213" t="e">
        <f>IF('Crisis Indicator Data'!#REF!="No Data",1,IF(#REF!&lt;&gt;"",1,0))</f>
        <v>#REF!</v>
      </c>
      <c r="X8" s="213" t="e">
        <f>IF('Crisis Indicator Data'!#REF!="No Data",1,IF(#REF!&lt;&gt;"",1,0))</f>
        <v>#REF!</v>
      </c>
      <c r="Y8" s="213" t="e">
        <f>IF('Crisis Indicator Data'!#REF!="No Data",1,IF(#REF!&lt;&gt;"",1,0))</f>
        <v>#REF!</v>
      </c>
      <c r="Z8" s="213" t="e">
        <f>IF('Crisis Indicator Data'!#REF!="No Data",1,IF(#REF!&lt;&gt;"",1,0))</f>
        <v>#REF!</v>
      </c>
      <c r="AA8" s="213" t="e">
        <f>IF('Crisis Indicator Data'!#REF!="No Data",1,IF(#REF!&lt;&gt;"",1,0))</f>
        <v>#REF!</v>
      </c>
      <c r="AB8" s="213" t="e">
        <f>IF('Crisis Indicator Data'!#REF!="No Data",1,IF(#REF!&lt;&gt;"",1,0))</f>
        <v>#REF!</v>
      </c>
      <c r="AC8" s="213" t="e">
        <f>IF('Crisis Indicator Data'!#REF!="No Data",1,IF(#REF!&lt;&gt;"",1,0))</f>
        <v>#REF!</v>
      </c>
      <c r="AD8" s="213" t="e">
        <f>IF('Crisis Indicator Data'!#REF!="No Data",1,IF(#REF!&lt;&gt;"",1,0))</f>
        <v>#REF!</v>
      </c>
      <c r="AE8" s="213" t="e">
        <f>IF('Crisis Indicator Data'!#REF!="No Data",1,IF(#REF!&lt;&gt;"",1,0))</f>
        <v>#REF!</v>
      </c>
      <c r="AF8" s="213" t="e">
        <f>IF('Crisis Indicator Data'!#REF!="No Data",1,IF(#REF!&lt;&gt;"",1,0))</f>
        <v>#REF!</v>
      </c>
      <c r="AG8" s="213" t="e">
        <f>IF('Crisis Indicator Data'!#REF!="No Data",1,IF(#REF!&lt;&gt;"",1,0))</f>
        <v>#REF!</v>
      </c>
      <c r="AH8" s="213" t="e">
        <f>IF('Crisis Indicator Data'!#REF!="No Data",1,IF(#REF!&lt;&gt;"",1,0))</f>
        <v>#REF!</v>
      </c>
      <c r="AI8" s="213" t="e">
        <f>IF('Crisis Indicator Data'!#REF!="No Data",1,IF(#REF!&lt;&gt;"",1,0))</f>
        <v>#REF!</v>
      </c>
      <c r="AJ8" s="213" t="e">
        <f>IF('Crisis Indicator Data'!#REF!="No Data",1,IF(#REF!&lt;&gt;"",1,0))</f>
        <v>#REF!</v>
      </c>
      <c r="AK8" s="213" t="e">
        <f>IF('Crisis Indicator Data'!#REF!="No Data",1,IF(#REF!&lt;&gt;"",1,0))</f>
        <v>#REF!</v>
      </c>
      <c r="AL8" s="213" t="e">
        <f>IF('Crisis Indicator Data'!#REF!="No Data",1,IF(#REF!&lt;&gt;"",1,0))</f>
        <v>#REF!</v>
      </c>
      <c r="AM8" s="213" t="e">
        <f>IF('Crisis Indicator Data'!#REF!="No Data",1,IF(#REF!&lt;&gt;"",1,0))</f>
        <v>#REF!</v>
      </c>
      <c r="AN8" s="213" t="e">
        <f>IF('Crisis Indicator Data'!#REF!="No Data",1,IF(#REF!&lt;&gt;"",1,0))</f>
        <v>#REF!</v>
      </c>
      <c r="AO8" s="213" t="e">
        <f>IF('Crisis Indicator Data'!#REF!="No Data",1,IF(#REF!&lt;&gt;"",1,0))</f>
        <v>#REF!</v>
      </c>
      <c r="AP8" s="213" t="e">
        <f>IF('Crisis Indicator Data'!#REF!="No Data",1,IF(#REF!&lt;&gt;"",1,0))</f>
        <v>#REF!</v>
      </c>
      <c r="AQ8" s="213" t="e">
        <f>IF('Crisis Indicator Data'!#REF!="No Data",1,IF(#REF!&lt;&gt;"",1,0))</f>
        <v>#REF!</v>
      </c>
      <c r="AR8" s="213" t="e">
        <f>IF('Crisis Indicator Data'!#REF!="No Data",1,IF(#REF!&lt;&gt;"",1,0))</f>
        <v>#REF!</v>
      </c>
      <c r="AS8" s="213" t="e">
        <f>IF('Crisis Indicator Data'!#REF!="No Data",1,IF(#REF!&lt;&gt;"",1,0))</f>
        <v>#REF!</v>
      </c>
      <c r="AT8" s="213" t="e">
        <f>IF('Crisis Indicator Data'!#REF!="No Data",1,IF(#REF!&lt;&gt;"",1,0))</f>
        <v>#REF!</v>
      </c>
      <c r="AU8" s="213" t="e">
        <f>IF('Crisis Indicator Data'!#REF!="No Data",1,IF(#REF!&lt;&gt;"",1,0))</f>
        <v>#REF!</v>
      </c>
      <c r="AV8" s="213" t="e">
        <f>IF('Crisis Indicator Data'!#REF!="No Data",1,IF(#REF!&lt;&gt;"",1,0))</f>
        <v>#REF!</v>
      </c>
      <c r="AW8" s="213" t="e">
        <f>IF('Crisis Indicator Data'!#REF!="No Data",1,IF(#REF!&lt;&gt;"",1,0))</f>
        <v>#REF!</v>
      </c>
      <c r="AX8" s="213" t="e">
        <f>IF('Crisis Indicator Data'!#REF!="No Data",1,IF(#REF!&lt;&gt;"",1,0))</f>
        <v>#REF!</v>
      </c>
      <c r="AY8" s="213" t="e">
        <f>IF('Crisis Indicator Data'!#REF!="No Data",1,IF(#REF!&lt;&gt;"",1,0))</f>
        <v>#REF!</v>
      </c>
      <c r="AZ8" s="213" t="e">
        <f>IF('Crisis Indicator Data'!#REF!="No Data",1,IF(#REF!&lt;&gt;"",1,0))</f>
        <v>#REF!</v>
      </c>
      <c r="BA8" t="e">
        <f t="shared" si="0"/>
        <v>#REF!</v>
      </c>
      <c r="BB8" s="22" t="e">
        <f t="shared" si="1"/>
        <v>#REF!</v>
      </c>
    </row>
    <row r="9" spans="1:54" x14ac:dyDescent="0.25">
      <c r="A9" t="s">
        <v>7248</v>
      </c>
      <c r="B9" s="213" t="e">
        <f>IF('Crisis Indicator Data'!#REF!="No Data",1,IF(#REF!&lt;&gt;"",1,0))</f>
        <v>#REF!</v>
      </c>
      <c r="C9" s="213" t="e">
        <f>IF('Crisis Indicator Data'!#REF!="No Data",1,IF(#REF!&lt;&gt;"",1,0))</f>
        <v>#REF!</v>
      </c>
      <c r="D9" s="213" t="e">
        <f>IF('Crisis Indicator Data'!#REF!="No Data",1,IF(#REF!&lt;&gt;"",1,0))</f>
        <v>#REF!</v>
      </c>
      <c r="E9" s="213" t="e">
        <f>IF('Crisis Indicator Data'!#REF!="No Data",1,IF(#REF!&lt;&gt;"",1,0))</f>
        <v>#REF!</v>
      </c>
      <c r="F9" s="213" t="e">
        <f>IF('Crisis Indicator Data'!#REF!="No Data",1,IF(#REF!&lt;&gt;"",1,0))</f>
        <v>#REF!</v>
      </c>
      <c r="G9" s="213" t="e">
        <f>IF('Crisis Indicator Data'!#REF!="No Data",1,IF(#REF!&lt;&gt;"",1,0))</f>
        <v>#REF!</v>
      </c>
      <c r="H9" s="213" t="e">
        <f>IF('Crisis Indicator Data'!#REF!="No Data",1,IF(#REF!&lt;&gt;"",1,0))</f>
        <v>#REF!</v>
      </c>
      <c r="I9" s="213" t="e">
        <f>IF('Crisis Indicator Data'!#REF!="No Data",1,IF(#REF!&lt;&gt;"",1,0))</f>
        <v>#REF!</v>
      </c>
      <c r="J9" s="213" t="e">
        <f>IF('Crisis Indicator Data'!#REF!="No Data",1,IF(#REF!&lt;&gt;"",1,0))</f>
        <v>#REF!</v>
      </c>
      <c r="K9" s="213" t="e">
        <f>IF('Crisis Indicator Data'!#REF!="No Data",1,IF(#REF!&lt;&gt;"",1,0))</f>
        <v>#REF!</v>
      </c>
      <c r="L9" s="213" t="e">
        <f>IF('Crisis Indicator Data'!#REF!="No Data",1,IF(#REF!&lt;&gt;"",1,0))</f>
        <v>#REF!</v>
      </c>
      <c r="M9" s="213" t="e">
        <f>IF('Crisis Indicator Data'!#REF!="No Data",1,IF(#REF!&lt;&gt;"",1,0))</f>
        <v>#REF!</v>
      </c>
      <c r="N9" s="213" t="e">
        <f>IF('Crisis Indicator Data'!#REF!="No Data",1,IF(#REF!&lt;&gt;"",1,0))</f>
        <v>#REF!</v>
      </c>
      <c r="O9" s="213" t="e">
        <f>IF('Crisis Indicator Data'!#REF!="No Data",1,IF(#REF!&lt;&gt;"",1,0))</f>
        <v>#REF!</v>
      </c>
      <c r="P9" s="213" t="e">
        <f>IF('Crisis Indicator Data'!#REF!="No Data",1,IF(#REF!&lt;&gt;"",1,0))</f>
        <v>#REF!</v>
      </c>
      <c r="Q9" s="213" t="e">
        <f>IF('Crisis Indicator Data'!#REF!="No Data",1,IF(#REF!&lt;&gt;"",1,0))</f>
        <v>#REF!</v>
      </c>
      <c r="R9" s="213" t="e">
        <f>IF('Crisis Indicator Data'!#REF!="No Data",1,IF(#REF!&lt;&gt;"",1,0))</f>
        <v>#REF!</v>
      </c>
      <c r="S9" s="213" t="e">
        <f>IF('Crisis Indicator Data'!#REF!="No Data",1,IF(#REF!&lt;&gt;"",1,0))</f>
        <v>#REF!</v>
      </c>
      <c r="T9" s="213" t="e">
        <f>IF('Crisis Indicator Data'!#REF!="No Data",1,IF(#REF!&lt;&gt;"",1,0))</f>
        <v>#REF!</v>
      </c>
      <c r="U9" s="213" t="e">
        <f>IF('Crisis Indicator Data'!#REF!="No Data",1,IF(#REF!&lt;&gt;"",1,0))</f>
        <v>#REF!</v>
      </c>
      <c r="V9" s="213" t="e">
        <f>IF('Crisis Indicator Data'!#REF!="No Data",1,IF(#REF!&lt;&gt;"",1,0))</f>
        <v>#REF!</v>
      </c>
      <c r="W9" s="213" t="e">
        <f>IF('Crisis Indicator Data'!#REF!="No Data",1,IF(#REF!&lt;&gt;"",1,0))</f>
        <v>#REF!</v>
      </c>
      <c r="X9" s="213" t="e">
        <f>IF('Crisis Indicator Data'!#REF!="No Data",1,IF(#REF!&lt;&gt;"",1,0))</f>
        <v>#REF!</v>
      </c>
      <c r="Y9" s="213" t="e">
        <f>IF('Crisis Indicator Data'!#REF!="No Data",1,IF(#REF!&lt;&gt;"",1,0))</f>
        <v>#REF!</v>
      </c>
      <c r="Z9" s="213" t="e">
        <f>IF('Crisis Indicator Data'!#REF!="No Data",1,IF(#REF!&lt;&gt;"",1,0))</f>
        <v>#REF!</v>
      </c>
      <c r="AA9" s="213" t="e">
        <f>IF('Crisis Indicator Data'!#REF!="No Data",1,IF(#REF!&lt;&gt;"",1,0))</f>
        <v>#REF!</v>
      </c>
      <c r="AB9" s="213" t="e">
        <f>IF('Crisis Indicator Data'!#REF!="No Data",1,IF(#REF!&lt;&gt;"",1,0))</f>
        <v>#REF!</v>
      </c>
      <c r="AC9" s="213" t="e">
        <f>IF('Crisis Indicator Data'!#REF!="No Data",1,IF(#REF!&lt;&gt;"",1,0))</f>
        <v>#REF!</v>
      </c>
      <c r="AD9" s="213" t="e">
        <f>IF('Crisis Indicator Data'!#REF!="No Data",1,IF(#REF!&lt;&gt;"",1,0))</f>
        <v>#REF!</v>
      </c>
      <c r="AE9" s="213" t="e">
        <f>IF('Crisis Indicator Data'!#REF!="No Data",1,IF(#REF!&lt;&gt;"",1,0))</f>
        <v>#REF!</v>
      </c>
      <c r="AF9" s="213" t="e">
        <f>IF('Crisis Indicator Data'!#REF!="No Data",1,IF(#REF!&lt;&gt;"",1,0))</f>
        <v>#REF!</v>
      </c>
      <c r="AG9" s="213" t="e">
        <f>IF('Crisis Indicator Data'!#REF!="No Data",1,IF(#REF!&lt;&gt;"",1,0))</f>
        <v>#REF!</v>
      </c>
      <c r="AH9" s="213" t="e">
        <f>IF('Crisis Indicator Data'!#REF!="No Data",1,IF(#REF!&lt;&gt;"",1,0))</f>
        <v>#REF!</v>
      </c>
      <c r="AI9" s="213" t="e">
        <f>IF('Crisis Indicator Data'!#REF!="No Data",1,IF(#REF!&lt;&gt;"",1,0))</f>
        <v>#REF!</v>
      </c>
      <c r="AJ9" s="213" t="e">
        <f>IF('Crisis Indicator Data'!#REF!="No Data",1,IF(#REF!&lt;&gt;"",1,0))</f>
        <v>#REF!</v>
      </c>
      <c r="AK9" s="213" t="e">
        <f>IF('Crisis Indicator Data'!#REF!="No Data",1,IF(#REF!&lt;&gt;"",1,0))</f>
        <v>#REF!</v>
      </c>
      <c r="AL9" s="213" t="e">
        <f>IF('Crisis Indicator Data'!#REF!="No Data",1,IF(#REF!&lt;&gt;"",1,0))</f>
        <v>#REF!</v>
      </c>
      <c r="AM9" s="213" t="e">
        <f>IF('Crisis Indicator Data'!#REF!="No Data",1,IF(#REF!&lt;&gt;"",1,0))</f>
        <v>#REF!</v>
      </c>
      <c r="AN9" s="213" t="e">
        <f>IF('Crisis Indicator Data'!#REF!="No Data",1,IF(#REF!&lt;&gt;"",1,0))</f>
        <v>#REF!</v>
      </c>
      <c r="AO9" s="213" t="e">
        <f>IF('Crisis Indicator Data'!#REF!="No Data",1,IF(#REF!&lt;&gt;"",1,0))</f>
        <v>#REF!</v>
      </c>
      <c r="AP9" s="213" t="e">
        <f>IF('Crisis Indicator Data'!#REF!="No Data",1,IF(#REF!&lt;&gt;"",1,0))</f>
        <v>#REF!</v>
      </c>
      <c r="AQ9" s="213" t="e">
        <f>IF('Crisis Indicator Data'!#REF!="No Data",1,IF(#REF!&lt;&gt;"",1,0))</f>
        <v>#REF!</v>
      </c>
      <c r="AR9" s="213" t="e">
        <f>IF('Crisis Indicator Data'!#REF!="No Data",1,IF(#REF!&lt;&gt;"",1,0))</f>
        <v>#REF!</v>
      </c>
      <c r="AS9" s="213" t="e">
        <f>IF('Crisis Indicator Data'!#REF!="No Data",1,IF(#REF!&lt;&gt;"",1,0))</f>
        <v>#REF!</v>
      </c>
      <c r="AT9" s="213" t="e">
        <f>IF('Crisis Indicator Data'!#REF!="No Data",1,IF(#REF!&lt;&gt;"",1,0))</f>
        <v>#REF!</v>
      </c>
      <c r="AU9" s="213" t="e">
        <f>IF('Crisis Indicator Data'!#REF!="No Data",1,IF(#REF!&lt;&gt;"",1,0))</f>
        <v>#REF!</v>
      </c>
      <c r="AV9" s="213" t="e">
        <f>IF('Crisis Indicator Data'!#REF!="No Data",1,IF(#REF!&lt;&gt;"",1,0))</f>
        <v>#REF!</v>
      </c>
      <c r="AW9" s="213" t="e">
        <f>IF('Crisis Indicator Data'!#REF!="No Data",1,IF(#REF!&lt;&gt;"",1,0))</f>
        <v>#REF!</v>
      </c>
      <c r="AX9" s="213" t="e">
        <f>IF('Crisis Indicator Data'!#REF!="No Data",1,IF(#REF!&lt;&gt;"",1,0))</f>
        <v>#REF!</v>
      </c>
      <c r="AY9" s="213" t="e">
        <f>IF('Crisis Indicator Data'!#REF!="No Data",1,IF(#REF!&lt;&gt;"",1,0))</f>
        <v>#REF!</v>
      </c>
      <c r="AZ9" s="213" t="e">
        <f>IF('Crisis Indicator Data'!#REF!="No Data",1,IF(#REF!&lt;&gt;"",1,0))</f>
        <v>#REF!</v>
      </c>
      <c r="BA9" t="e">
        <f t="shared" si="0"/>
        <v>#REF!</v>
      </c>
      <c r="BB9" s="22" t="e">
        <f t="shared" si="1"/>
        <v>#REF!</v>
      </c>
    </row>
    <row r="10" spans="1:54" x14ac:dyDescent="0.25">
      <c r="A10" t="s">
        <v>7250</v>
      </c>
      <c r="B10" s="213" t="e">
        <f>IF('Crisis Indicator Data'!#REF!="No Data",1,IF(#REF!&lt;&gt;"",1,0))</f>
        <v>#REF!</v>
      </c>
      <c r="C10" s="213" t="e">
        <f>IF('Crisis Indicator Data'!#REF!="No Data",1,IF(#REF!&lt;&gt;"",1,0))</f>
        <v>#REF!</v>
      </c>
      <c r="D10" s="213" t="e">
        <f>IF('Crisis Indicator Data'!#REF!="No Data",1,IF(#REF!&lt;&gt;"",1,0))</f>
        <v>#REF!</v>
      </c>
      <c r="E10" s="213" t="e">
        <f>IF('Crisis Indicator Data'!#REF!="No Data",1,IF(#REF!&lt;&gt;"",1,0))</f>
        <v>#REF!</v>
      </c>
      <c r="F10" s="213" t="e">
        <f>IF('Crisis Indicator Data'!#REF!="No Data",1,IF(#REF!&lt;&gt;"",1,0))</f>
        <v>#REF!</v>
      </c>
      <c r="G10" s="213" t="e">
        <f>IF('Crisis Indicator Data'!#REF!="No Data",1,IF(#REF!&lt;&gt;"",1,0))</f>
        <v>#REF!</v>
      </c>
      <c r="H10" s="213" t="e">
        <f>IF('Crisis Indicator Data'!#REF!="No Data",1,IF(#REF!&lt;&gt;"",1,0))</f>
        <v>#REF!</v>
      </c>
      <c r="I10" s="213" t="e">
        <f>IF('Crisis Indicator Data'!#REF!="No Data",1,IF(#REF!&lt;&gt;"",1,0))</f>
        <v>#REF!</v>
      </c>
      <c r="J10" s="213" t="e">
        <f>IF('Crisis Indicator Data'!#REF!="No Data",1,IF(#REF!&lt;&gt;"",1,0))</f>
        <v>#REF!</v>
      </c>
      <c r="K10" s="213" t="e">
        <f>IF('Crisis Indicator Data'!#REF!="No Data",1,IF(#REF!&lt;&gt;"",1,0))</f>
        <v>#REF!</v>
      </c>
      <c r="L10" s="213" t="e">
        <f>IF('Crisis Indicator Data'!#REF!="No Data",1,IF(#REF!&lt;&gt;"",1,0))</f>
        <v>#REF!</v>
      </c>
      <c r="M10" s="213" t="e">
        <f>IF('Crisis Indicator Data'!#REF!="No Data",1,IF(#REF!&lt;&gt;"",1,0))</f>
        <v>#REF!</v>
      </c>
      <c r="N10" s="213" t="e">
        <f>IF('Crisis Indicator Data'!#REF!="No Data",1,IF(#REF!&lt;&gt;"",1,0))</f>
        <v>#REF!</v>
      </c>
      <c r="O10" s="213" t="e">
        <f>IF('Crisis Indicator Data'!#REF!="No Data",1,IF(#REF!&lt;&gt;"",1,0))</f>
        <v>#REF!</v>
      </c>
      <c r="P10" s="213" t="e">
        <f>IF('Crisis Indicator Data'!#REF!="No Data",1,IF(#REF!&lt;&gt;"",1,0))</f>
        <v>#REF!</v>
      </c>
      <c r="Q10" s="213" t="e">
        <f>IF('Crisis Indicator Data'!#REF!="No Data",1,IF(#REF!&lt;&gt;"",1,0))</f>
        <v>#REF!</v>
      </c>
      <c r="R10" s="213" t="e">
        <f>IF('Crisis Indicator Data'!#REF!="No Data",1,IF(#REF!&lt;&gt;"",1,0))</f>
        <v>#REF!</v>
      </c>
      <c r="S10" s="213" t="e">
        <f>IF('Crisis Indicator Data'!#REF!="No Data",1,IF(#REF!&lt;&gt;"",1,0))</f>
        <v>#REF!</v>
      </c>
      <c r="T10" s="213" t="e">
        <f>IF('Crisis Indicator Data'!#REF!="No Data",1,IF(#REF!&lt;&gt;"",1,0))</f>
        <v>#REF!</v>
      </c>
      <c r="U10" s="213" t="e">
        <f>IF('Crisis Indicator Data'!#REF!="No Data",1,IF(#REF!&lt;&gt;"",1,0))</f>
        <v>#REF!</v>
      </c>
      <c r="V10" s="213" t="e">
        <f>IF('Crisis Indicator Data'!#REF!="No Data",1,IF(#REF!&lt;&gt;"",1,0))</f>
        <v>#REF!</v>
      </c>
      <c r="W10" s="213" t="e">
        <f>IF('Crisis Indicator Data'!#REF!="No Data",1,IF(#REF!&lt;&gt;"",1,0))</f>
        <v>#REF!</v>
      </c>
      <c r="X10" s="213" t="e">
        <f>IF('Crisis Indicator Data'!#REF!="No Data",1,IF(#REF!&lt;&gt;"",1,0))</f>
        <v>#REF!</v>
      </c>
      <c r="Y10" s="213" t="e">
        <f>IF('Crisis Indicator Data'!#REF!="No Data",1,IF(#REF!&lt;&gt;"",1,0))</f>
        <v>#REF!</v>
      </c>
      <c r="Z10" s="213" t="e">
        <f>IF('Crisis Indicator Data'!#REF!="No Data",1,IF(#REF!&lt;&gt;"",1,0))</f>
        <v>#REF!</v>
      </c>
      <c r="AA10" s="213" t="e">
        <f>IF('Crisis Indicator Data'!#REF!="No Data",1,IF(#REF!&lt;&gt;"",1,0))</f>
        <v>#REF!</v>
      </c>
      <c r="AB10" s="213" t="e">
        <f>IF('Crisis Indicator Data'!#REF!="No Data",1,IF(#REF!&lt;&gt;"",1,0))</f>
        <v>#REF!</v>
      </c>
      <c r="AC10" s="213" t="e">
        <f>IF('Crisis Indicator Data'!#REF!="No Data",1,IF(#REF!&lt;&gt;"",1,0))</f>
        <v>#REF!</v>
      </c>
      <c r="AD10" s="213" t="e">
        <f>IF('Crisis Indicator Data'!#REF!="No Data",1,IF(#REF!&lt;&gt;"",1,0))</f>
        <v>#REF!</v>
      </c>
      <c r="AE10" s="213" t="e">
        <f>IF('Crisis Indicator Data'!#REF!="No Data",1,IF(#REF!&lt;&gt;"",1,0))</f>
        <v>#REF!</v>
      </c>
      <c r="AF10" s="213" t="e">
        <f>IF('Crisis Indicator Data'!#REF!="No Data",1,IF(#REF!&lt;&gt;"",1,0))</f>
        <v>#REF!</v>
      </c>
      <c r="AG10" s="213" t="e">
        <f>IF('Crisis Indicator Data'!#REF!="No Data",1,IF(#REF!&lt;&gt;"",1,0))</f>
        <v>#REF!</v>
      </c>
      <c r="AH10" s="213" t="e">
        <f>IF('Crisis Indicator Data'!#REF!="No Data",1,IF(#REF!&lt;&gt;"",1,0))</f>
        <v>#REF!</v>
      </c>
      <c r="AI10" s="213" t="e">
        <f>IF('Crisis Indicator Data'!#REF!="No Data",1,IF(#REF!&lt;&gt;"",1,0))</f>
        <v>#REF!</v>
      </c>
      <c r="AJ10" s="213" t="e">
        <f>IF('Crisis Indicator Data'!#REF!="No Data",1,IF(#REF!&lt;&gt;"",1,0))</f>
        <v>#REF!</v>
      </c>
      <c r="AK10" s="213" t="e">
        <f>IF('Crisis Indicator Data'!#REF!="No Data",1,IF(#REF!&lt;&gt;"",1,0))</f>
        <v>#REF!</v>
      </c>
      <c r="AL10" s="213" t="e">
        <f>IF('Crisis Indicator Data'!#REF!="No Data",1,IF(#REF!&lt;&gt;"",1,0))</f>
        <v>#REF!</v>
      </c>
      <c r="AM10" s="213" t="e">
        <f>IF('Crisis Indicator Data'!#REF!="No Data",1,IF(#REF!&lt;&gt;"",1,0))</f>
        <v>#REF!</v>
      </c>
      <c r="AN10" s="213" t="e">
        <f>IF('Crisis Indicator Data'!#REF!="No Data",1,IF(#REF!&lt;&gt;"",1,0))</f>
        <v>#REF!</v>
      </c>
      <c r="AO10" s="213" t="e">
        <f>IF('Crisis Indicator Data'!#REF!="No Data",1,IF(#REF!&lt;&gt;"",1,0))</f>
        <v>#REF!</v>
      </c>
      <c r="AP10" s="213" t="e">
        <f>IF('Crisis Indicator Data'!#REF!="No Data",1,IF(#REF!&lt;&gt;"",1,0))</f>
        <v>#REF!</v>
      </c>
      <c r="AQ10" s="213" t="e">
        <f>IF('Crisis Indicator Data'!#REF!="No Data",1,IF(#REF!&lt;&gt;"",1,0))</f>
        <v>#REF!</v>
      </c>
      <c r="AR10" s="213" t="e">
        <f>IF('Crisis Indicator Data'!#REF!="No Data",1,IF(#REF!&lt;&gt;"",1,0))</f>
        <v>#REF!</v>
      </c>
      <c r="AS10" s="213" t="e">
        <f>IF('Crisis Indicator Data'!#REF!="No Data",1,IF(#REF!&lt;&gt;"",1,0))</f>
        <v>#REF!</v>
      </c>
      <c r="AT10" s="213" t="e">
        <f>IF('Crisis Indicator Data'!#REF!="No Data",1,IF(#REF!&lt;&gt;"",1,0))</f>
        <v>#REF!</v>
      </c>
      <c r="AU10" s="213" t="e">
        <f>IF('Crisis Indicator Data'!#REF!="No Data",1,IF(#REF!&lt;&gt;"",1,0))</f>
        <v>#REF!</v>
      </c>
      <c r="AV10" s="213" t="e">
        <f>IF('Crisis Indicator Data'!#REF!="No Data",1,IF(#REF!&lt;&gt;"",1,0))</f>
        <v>#REF!</v>
      </c>
      <c r="AW10" s="213" t="e">
        <f>IF('Crisis Indicator Data'!#REF!="No Data",1,IF(#REF!&lt;&gt;"",1,0))</f>
        <v>#REF!</v>
      </c>
      <c r="AX10" s="213" t="e">
        <f>IF('Crisis Indicator Data'!#REF!="No Data",1,IF(#REF!&lt;&gt;"",1,0))</f>
        <v>#REF!</v>
      </c>
      <c r="AY10" s="213" t="e">
        <f>IF('Crisis Indicator Data'!#REF!="No Data",1,IF(#REF!&lt;&gt;"",1,0))</f>
        <v>#REF!</v>
      </c>
      <c r="AZ10" s="213" t="e">
        <f>IF('Crisis Indicator Data'!#REF!="No Data",1,IF(#REF!&lt;&gt;"",1,0))</f>
        <v>#REF!</v>
      </c>
      <c r="BA10" t="e">
        <f t="shared" si="0"/>
        <v>#REF!</v>
      </c>
      <c r="BB10" s="22" t="e">
        <f t="shared" si="1"/>
        <v>#REF!</v>
      </c>
    </row>
    <row r="11" spans="1:54" x14ac:dyDescent="0.25">
      <c r="A11" t="s">
        <v>7251</v>
      </c>
      <c r="B11" s="213" t="e">
        <f>IF('Crisis Indicator Data'!#REF!="No Data",1,IF(#REF!&lt;&gt;"",1,0))</f>
        <v>#REF!</v>
      </c>
      <c r="C11" s="213" t="e">
        <f>IF('Crisis Indicator Data'!#REF!="No Data",1,IF(#REF!&lt;&gt;"",1,0))</f>
        <v>#REF!</v>
      </c>
      <c r="D11" s="213" t="e">
        <f>IF('Crisis Indicator Data'!#REF!="No Data",1,IF(#REF!&lt;&gt;"",1,0))</f>
        <v>#REF!</v>
      </c>
      <c r="E11" s="213" t="e">
        <f>IF('Crisis Indicator Data'!#REF!="No Data",1,IF(#REF!&lt;&gt;"",1,0))</f>
        <v>#REF!</v>
      </c>
      <c r="F11" s="213" t="e">
        <f>IF('Crisis Indicator Data'!#REF!="No Data",1,IF(#REF!&lt;&gt;"",1,0))</f>
        <v>#REF!</v>
      </c>
      <c r="G11" s="213" t="e">
        <f>IF('Crisis Indicator Data'!#REF!="No Data",1,IF(#REF!&lt;&gt;"",1,0))</f>
        <v>#REF!</v>
      </c>
      <c r="H11" s="213" t="e">
        <f>IF('Crisis Indicator Data'!#REF!="No Data",1,IF(#REF!&lt;&gt;"",1,0))</f>
        <v>#REF!</v>
      </c>
      <c r="I11" s="213" t="e">
        <f>IF('Crisis Indicator Data'!#REF!="No Data",1,IF(#REF!&lt;&gt;"",1,0))</f>
        <v>#REF!</v>
      </c>
      <c r="J11" s="213" t="e">
        <f>IF('Crisis Indicator Data'!#REF!="No Data",1,IF(#REF!&lt;&gt;"",1,0))</f>
        <v>#REF!</v>
      </c>
      <c r="K11" s="213" t="e">
        <f>IF('Crisis Indicator Data'!#REF!="No Data",1,IF(#REF!&lt;&gt;"",1,0))</f>
        <v>#REF!</v>
      </c>
      <c r="L11" s="213" t="e">
        <f>IF('Crisis Indicator Data'!#REF!="No Data",1,IF(#REF!&lt;&gt;"",1,0))</f>
        <v>#REF!</v>
      </c>
      <c r="M11" s="213" t="e">
        <f>IF('Crisis Indicator Data'!#REF!="No Data",1,IF(#REF!&lt;&gt;"",1,0))</f>
        <v>#REF!</v>
      </c>
      <c r="N11" s="213" t="e">
        <f>IF('Crisis Indicator Data'!#REF!="No Data",1,IF(#REF!&lt;&gt;"",1,0))</f>
        <v>#REF!</v>
      </c>
      <c r="O11" s="213" t="e">
        <f>IF('Crisis Indicator Data'!#REF!="No Data",1,IF(#REF!&lt;&gt;"",1,0))</f>
        <v>#REF!</v>
      </c>
      <c r="P11" s="213" t="e">
        <f>IF('Crisis Indicator Data'!#REF!="No Data",1,IF(#REF!&lt;&gt;"",1,0))</f>
        <v>#REF!</v>
      </c>
      <c r="Q11" s="213" t="e">
        <f>IF('Crisis Indicator Data'!#REF!="No Data",1,IF(#REF!&lt;&gt;"",1,0))</f>
        <v>#REF!</v>
      </c>
      <c r="R11" s="213" t="e">
        <f>IF('Crisis Indicator Data'!#REF!="No Data",1,IF(#REF!&lt;&gt;"",1,0))</f>
        <v>#REF!</v>
      </c>
      <c r="S11" s="213" t="e">
        <f>IF('Crisis Indicator Data'!#REF!="No Data",1,IF(#REF!&lt;&gt;"",1,0))</f>
        <v>#REF!</v>
      </c>
      <c r="T11" s="213" t="e">
        <f>IF('Crisis Indicator Data'!#REF!="No Data",1,IF(#REF!&lt;&gt;"",1,0))</f>
        <v>#REF!</v>
      </c>
      <c r="U11" s="213" t="e">
        <f>IF('Crisis Indicator Data'!#REF!="No Data",1,IF(#REF!&lt;&gt;"",1,0))</f>
        <v>#REF!</v>
      </c>
      <c r="V11" s="213" t="e">
        <f>IF('Crisis Indicator Data'!#REF!="No Data",1,IF(#REF!&lt;&gt;"",1,0))</f>
        <v>#REF!</v>
      </c>
      <c r="W11" s="213" t="e">
        <f>IF('Crisis Indicator Data'!#REF!="No Data",1,IF(#REF!&lt;&gt;"",1,0))</f>
        <v>#REF!</v>
      </c>
      <c r="X11" s="213" t="e">
        <f>IF('Crisis Indicator Data'!#REF!="No Data",1,IF(#REF!&lt;&gt;"",1,0))</f>
        <v>#REF!</v>
      </c>
      <c r="Y11" s="213" t="e">
        <f>IF('Crisis Indicator Data'!#REF!="No Data",1,IF(#REF!&lt;&gt;"",1,0))</f>
        <v>#REF!</v>
      </c>
      <c r="Z11" s="213" t="e">
        <f>IF('Crisis Indicator Data'!#REF!="No Data",1,IF(#REF!&lt;&gt;"",1,0))</f>
        <v>#REF!</v>
      </c>
      <c r="AA11" s="213" t="e">
        <f>IF('Crisis Indicator Data'!#REF!="No Data",1,IF(#REF!&lt;&gt;"",1,0))</f>
        <v>#REF!</v>
      </c>
      <c r="AB11" s="213" t="e">
        <f>IF('Crisis Indicator Data'!#REF!="No Data",1,IF(#REF!&lt;&gt;"",1,0))</f>
        <v>#REF!</v>
      </c>
      <c r="AC11" s="213" t="e">
        <f>IF('Crisis Indicator Data'!#REF!="No Data",1,IF(#REF!&lt;&gt;"",1,0))</f>
        <v>#REF!</v>
      </c>
      <c r="AD11" s="213" t="e">
        <f>IF('Crisis Indicator Data'!#REF!="No Data",1,IF(#REF!&lt;&gt;"",1,0))</f>
        <v>#REF!</v>
      </c>
      <c r="AE11" s="213" t="e">
        <f>IF('Crisis Indicator Data'!#REF!="No Data",1,IF(#REF!&lt;&gt;"",1,0))</f>
        <v>#REF!</v>
      </c>
      <c r="AF11" s="213" t="e">
        <f>IF('Crisis Indicator Data'!#REF!="No Data",1,IF(#REF!&lt;&gt;"",1,0))</f>
        <v>#REF!</v>
      </c>
      <c r="AG11" s="213" t="e">
        <f>IF('Crisis Indicator Data'!#REF!="No Data",1,IF(#REF!&lt;&gt;"",1,0))</f>
        <v>#REF!</v>
      </c>
      <c r="AH11" s="213" t="e">
        <f>IF('Crisis Indicator Data'!#REF!="No Data",1,IF(#REF!&lt;&gt;"",1,0))</f>
        <v>#REF!</v>
      </c>
      <c r="AI11" s="213" t="e">
        <f>IF('Crisis Indicator Data'!#REF!="No Data",1,IF(#REF!&lt;&gt;"",1,0))</f>
        <v>#REF!</v>
      </c>
      <c r="AJ11" s="213" t="e">
        <f>IF('Crisis Indicator Data'!#REF!="No Data",1,IF(#REF!&lt;&gt;"",1,0))</f>
        <v>#REF!</v>
      </c>
      <c r="AK11" s="213" t="e">
        <f>IF('Crisis Indicator Data'!#REF!="No Data",1,IF(#REF!&lt;&gt;"",1,0))</f>
        <v>#REF!</v>
      </c>
      <c r="AL11" s="213" t="e">
        <f>IF('Crisis Indicator Data'!#REF!="No Data",1,IF(#REF!&lt;&gt;"",1,0))</f>
        <v>#REF!</v>
      </c>
      <c r="AM11" s="213" t="e">
        <f>IF('Crisis Indicator Data'!#REF!="No Data",1,IF(#REF!&lt;&gt;"",1,0))</f>
        <v>#REF!</v>
      </c>
      <c r="AN11" s="213" t="e">
        <f>IF('Crisis Indicator Data'!#REF!="No Data",1,IF(#REF!&lt;&gt;"",1,0))</f>
        <v>#REF!</v>
      </c>
      <c r="AO11" s="213" t="e">
        <f>IF('Crisis Indicator Data'!#REF!="No Data",1,IF(#REF!&lt;&gt;"",1,0))</f>
        <v>#REF!</v>
      </c>
      <c r="AP11" s="213" t="e">
        <f>IF('Crisis Indicator Data'!#REF!="No Data",1,IF(#REF!&lt;&gt;"",1,0))</f>
        <v>#REF!</v>
      </c>
      <c r="AQ11" s="213" t="e">
        <f>IF('Crisis Indicator Data'!#REF!="No Data",1,IF(#REF!&lt;&gt;"",1,0))</f>
        <v>#REF!</v>
      </c>
      <c r="AR11" s="213" t="e">
        <f>IF('Crisis Indicator Data'!#REF!="No Data",1,IF(#REF!&lt;&gt;"",1,0))</f>
        <v>#REF!</v>
      </c>
      <c r="AS11" s="213" t="e">
        <f>IF('Crisis Indicator Data'!#REF!="No Data",1,IF(#REF!&lt;&gt;"",1,0))</f>
        <v>#REF!</v>
      </c>
      <c r="AT11" s="213" t="e">
        <f>IF('Crisis Indicator Data'!#REF!="No Data",1,IF(#REF!&lt;&gt;"",1,0))</f>
        <v>#REF!</v>
      </c>
      <c r="AU11" s="213" t="e">
        <f>IF('Crisis Indicator Data'!#REF!="No Data",1,IF(#REF!&lt;&gt;"",1,0))</f>
        <v>#REF!</v>
      </c>
      <c r="AV11" s="213" t="e">
        <f>IF('Crisis Indicator Data'!#REF!="No Data",1,IF(#REF!&lt;&gt;"",1,0))</f>
        <v>#REF!</v>
      </c>
      <c r="AW11" s="213" t="e">
        <f>IF('Crisis Indicator Data'!#REF!="No Data",1,IF(#REF!&lt;&gt;"",1,0))</f>
        <v>#REF!</v>
      </c>
      <c r="AX11" s="213" t="e">
        <f>IF('Crisis Indicator Data'!#REF!="No Data",1,IF(#REF!&lt;&gt;"",1,0))</f>
        <v>#REF!</v>
      </c>
      <c r="AY11" s="213" t="e">
        <f>IF('Crisis Indicator Data'!#REF!="No Data",1,IF(#REF!&lt;&gt;"",1,0))</f>
        <v>#REF!</v>
      </c>
      <c r="AZ11" s="213" t="e">
        <f>IF('Crisis Indicator Data'!#REF!="No Data",1,IF(#REF!&lt;&gt;"",1,0))</f>
        <v>#REF!</v>
      </c>
      <c r="BA11" t="e">
        <f t="shared" si="0"/>
        <v>#REF!</v>
      </c>
      <c r="BB11" s="22" t="e">
        <f t="shared" si="1"/>
        <v>#REF!</v>
      </c>
    </row>
    <row r="12" spans="1:54" x14ac:dyDescent="0.25">
      <c r="A12" t="s">
        <v>7264</v>
      </c>
      <c r="B12" s="213" t="e">
        <f>IF('Crisis Indicator Data'!#REF!="No Data",1,IF(#REF!&lt;&gt;"",1,0))</f>
        <v>#REF!</v>
      </c>
      <c r="C12" s="213" t="e">
        <f>IF('Crisis Indicator Data'!#REF!="No Data",1,IF(#REF!&lt;&gt;"",1,0))</f>
        <v>#REF!</v>
      </c>
      <c r="D12" s="213" t="e">
        <f>IF('Crisis Indicator Data'!#REF!="No Data",1,IF(#REF!&lt;&gt;"",1,0))</f>
        <v>#REF!</v>
      </c>
      <c r="E12" s="213" t="e">
        <f>IF('Crisis Indicator Data'!#REF!="No Data",1,IF(#REF!&lt;&gt;"",1,0))</f>
        <v>#REF!</v>
      </c>
      <c r="F12" s="213" t="e">
        <f>IF('Crisis Indicator Data'!#REF!="No Data",1,IF(#REF!&lt;&gt;"",1,0))</f>
        <v>#REF!</v>
      </c>
      <c r="G12" s="213" t="e">
        <f>IF('Crisis Indicator Data'!#REF!="No Data",1,IF(#REF!&lt;&gt;"",1,0))</f>
        <v>#REF!</v>
      </c>
      <c r="H12" s="213" t="e">
        <f>IF('Crisis Indicator Data'!#REF!="No Data",1,IF(#REF!&lt;&gt;"",1,0))</f>
        <v>#REF!</v>
      </c>
      <c r="I12" s="213" t="e">
        <f>IF('Crisis Indicator Data'!#REF!="No Data",1,IF(#REF!&lt;&gt;"",1,0))</f>
        <v>#REF!</v>
      </c>
      <c r="J12" s="213" t="e">
        <f>IF('Crisis Indicator Data'!#REF!="No Data",1,IF(#REF!&lt;&gt;"",1,0))</f>
        <v>#REF!</v>
      </c>
      <c r="K12" s="213" t="e">
        <f>IF('Crisis Indicator Data'!#REF!="No Data",1,IF(#REF!&lt;&gt;"",1,0))</f>
        <v>#REF!</v>
      </c>
      <c r="L12" s="213" t="e">
        <f>IF('Crisis Indicator Data'!#REF!="No Data",1,IF(#REF!&lt;&gt;"",1,0))</f>
        <v>#REF!</v>
      </c>
      <c r="M12" s="213" t="e">
        <f>IF('Crisis Indicator Data'!#REF!="No Data",1,IF(#REF!&lt;&gt;"",1,0))</f>
        <v>#REF!</v>
      </c>
      <c r="N12" s="213" t="e">
        <f>IF('Crisis Indicator Data'!#REF!="No Data",1,IF(#REF!&lt;&gt;"",1,0))</f>
        <v>#REF!</v>
      </c>
      <c r="O12" s="213" t="e">
        <f>IF('Crisis Indicator Data'!#REF!="No Data",1,IF(#REF!&lt;&gt;"",1,0))</f>
        <v>#REF!</v>
      </c>
      <c r="P12" s="213" t="e">
        <f>IF('Crisis Indicator Data'!#REF!="No Data",1,IF(#REF!&lt;&gt;"",1,0))</f>
        <v>#REF!</v>
      </c>
      <c r="Q12" s="213" t="e">
        <f>IF('Crisis Indicator Data'!#REF!="No Data",1,IF(#REF!&lt;&gt;"",1,0))</f>
        <v>#REF!</v>
      </c>
      <c r="R12" s="213" t="e">
        <f>IF('Crisis Indicator Data'!#REF!="No Data",1,IF(#REF!&lt;&gt;"",1,0))</f>
        <v>#REF!</v>
      </c>
      <c r="S12" s="213" t="e">
        <f>IF('Crisis Indicator Data'!#REF!="No Data",1,IF(#REF!&lt;&gt;"",1,0))</f>
        <v>#REF!</v>
      </c>
      <c r="T12" s="213" t="e">
        <f>IF('Crisis Indicator Data'!#REF!="No Data",1,IF(#REF!&lt;&gt;"",1,0))</f>
        <v>#REF!</v>
      </c>
      <c r="U12" s="213" t="e">
        <f>IF('Crisis Indicator Data'!#REF!="No Data",1,IF(#REF!&lt;&gt;"",1,0))</f>
        <v>#REF!</v>
      </c>
      <c r="V12" s="213" t="e">
        <f>IF('Crisis Indicator Data'!#REF!="No Data",1,IF(#REF!&lt;&gt;"",1,0))</f>
        <v>#REF!</v>
      </c>
      <c r="W12" s="213" t="e">
        <f>IF('Crisis Indicator Data'!#REF!="No Data",1,IF(#REF!&lt;&gt;"",1,0))</f>
        <v>#REF!</v>
      </c>
      <c r="X12" s="213" t="e">
        <f>IF('Crisis Indicator Data'!#REF!="No Data",1,IF(#REF!&lt;&gt;"",1,0))</f>
        <v>#REF!</v>
      </c>
      <c r="Y12" s="213" t="e">
        <f>IF('Crisis Indicator Data'!#REF!="No Data",1,IF(#REF!&lt;&gt;"",1,0))</f>
        <v>#REF!</v>
      </c>
      <c r="Z12" s="213" t="e">
        <f>IF('Crisis Indicator Data'!#REF!="No Data",1,IF(#REF!&lt;&gt;"",1,0))</f>
        <v>#REF!</v>
      </c>
      <c r="AA12" s="213" t="e">
        <f>IF('Crisis Indicator Data'!#REF!="No Data",1,IF(#REF!&lt;&gt;"",1,0))</f>
        <v>#REF!</v>
      </c>
      <c r="AB12" s="213" t="e">
        <f>IF('Crisis Indicator Data'!#REF!="No Data",1,IF(#REF!&lt;&gt;"",1,0))</f>
        <v>#REF!</v>
      </c>
      <c r="AC12" s="213" t="e">
        <f>IF('Crisis Indicator Data'!#REF!="No Data",1,IF(#REF!&lt;&gt;"",1,0))</f>
        <v>#REF!</v>
      </c>
      <c r="AD12" s="213" t="e">
        <f>IF('Crisis Indicator Data'!#REF!="No Data",1,IF(#REF!&lt;&gt;"",1,0))</f>
        <v>#REF!</v>
      </c>
      <c r="AE12" s="213" t="e">
        <f>IF('Crisis Indicator Data'!#REF!="No Data",1,IF(#REF!&lt;&gt;"",1,0))</f>
        <v>#REF!</v>
      </c>
      <c r="AF12" s="213" t="e">
        <f>IF('Crisis Indicator Data'!#REF!="No Data",1,IF(#REF!&lt;&gt;"",1,0))</f>
        <v>#REF!</v>
      </c>
      <c r="AG12" s="213" t="e">
        <f>IF('Crisis Indicator Data'!#REF!="No Data",1,IF(#REF!&lt;&gt;"",1,0))</f>
        <v>#REF!</v>
      </c>
      <c r="AH12" s="213" t="e">
        <f>IF('Crisis Indicator Data'!#REF!="No Data",1,IF(#REF!&lt;&gt;"",1,0))</f>
        <v>#REF!</v>
      </c>
      <c r="AI12" s="213" t="e">
        <f>IF('Crisis Indicator Data'!#REF!="No Data",1,IF(#REF!&lt;&gt;"",1,0))</f>
        <v>#REF!</v>
      </c>
      <c r="AJ12" s="213" t="e">
        <f>IF('Crisis Indicator Data'!#REF!="No Data",1,IF(#REF!&lt;&gt;"",1,0))</f>
        <v>#REF!</v>
      </c>
      <c r="AK12" s="213" t="e">
        <f>IF('Crisis Indicator Data'!#REF!="No Data",1,IF(#REF!&lt;&gt;"",1,0))</f>
        <v>#REF!</v>
      </c>
      <c r="AL12" s="213" t="e">
        <f>IF('Crisis Indicator Data'!#REF!="No Data",1,IF(#REF!&lt;&gt;"",1,0))</f>
        <v>#REF!</v>
      </c>
      <c r="AM12" s="213" t="e">
        <f>IF('Crisis Indicator Data'!#REF!="No Data",1,IF(#REF!&lt;&gt;"",1,0))</f>
        <v>#REF!</v>
      </c>
      <c r="AN12" s="213" t="e">
        <f>IF('Crisis Indicator Data'!#REF!="No Data",1,IF(#REF!&lt;&gt;"",1,0))</f>
        <v>#REF!</v>
      </c>
      <c r="AO12" s="213" t="e">
        <f>IF('Crisis Indicator Data'!#REF!="No Data",1,IF(#REF!&lt;&gt;"",1,0))</f>
        <v>#REF!</v>
      </c>
      <c r="AP12" s="213" t="e">
        <f>IF('Crisis Indicator Data'!#REF!="No Data",1,IF(#REF!&lt;&gt;"",1,0))</f>
        <v>#REF!</v>
      </c>
      <c r="AQ12" s="213" t="e">
        <f>IF('Crisis Indicator Data'!#REF!="No Data",1,IF(#REF!&lt;&gt;"",1,0))</f>
        <v>#REF!</v>
      </c>
      <c r="AR12" s="213" t="e">
        <f>IF('Crisis Indicator Data'!#REF!="No Data",1,IF(#REF!&lt;&gt;"",1,0))</f>
        <v>#REF!</v>
      </c>
      <c r="AS12" s="213" t="e">
        <f>IF('Crisis Indicator Data'!#REF!="No Data",1,IF(#REF!&lt;&gt;"",1,0))</f>
        <v>#REF!</v>
      </c>
      <c r="AT12" s="213" t="e">
        <f>IF('Crisis Indicator Data'!#REF!="No Data",1,IF(#REF!&lt;&gt;"",1,0))</f>
        <v>#REF!</v>
      </c>
      <c r="AU12" s="213" t="e">
        <f>IF('Crisis Indicator Data'!#REF!="No Data",1,IF(#REF!&lt;&gt;"",1,0))</f>
        <v>#REF!</v>
      </c>
      <c r="AV12" s="213" t="e">
        <f>IF('Crisis Indicator Data'!#REF!="No Data",1,IF(#REF!&lt;&gt;"",1,0))</f>
        <v>#REF!</v>
      </c>
      <c r="AW12" s="213" t="e">
        <f>IF('Crisis Indicator Data'!#REF!="No Data",1,IF(#REF!&lt;&gt;"",1,0))</f>
        <v>#REF!</v>
      </c>
      <c r="AX12" s="213" t="e">
        <f>IF('Crisis Indicator Data'!#REF!="No Data",1,IF(#REF!&lt;&gt;"",1,0))</f>
        <v>#REF!</v>
      </c>
      <c r="AY12" s="213" t="e">
        <f>IF('Crisis Indicator Data'!#REF!="No Data",1,IF(#REF!&lt;&gt;"",1,0))</f>
        <v>#REF!</v>
      </c>
      <c r="AZ12" s="213" t="e">
        <f>IF('Crisis Indicator Data'!#REF!="No Data",1,IF(#REF!&lt;&gt;"",1,0))</f>
        <v>#REF!</v>
      </c>
      <c r="BA12" t="e">
        <f t="shared" si="0"/>
        <v>#REF!</v>
      </c>
      <c r="BB12" s="22" t="e">
        <f t="shared" si="1"/>
        <v>#REF!</v>
      </c>
    </row>
    <row r="13" spans="1:54" x14ac:dyDescent="0.25">
      <c r="A13" t="s">
        <v>7262</v>
      </c>
      <c r="B13" s="213" t="e">
        <f>IF('Crisis Indicator Data'!#REF!="No Data",1,IF(#REF!&lt;&gt;"",1,0))</f>
        <v>#REF!</v>
      </c>
      <c r="C13" s="213" t="e">
        <f>IF('Crisis Indicator Data'!#REF!="No Data",1,IF(#REF!&lt;&gt;"",1,0))</f>
        <v>#REF!</v>
      </c>
      <c r="D13" s="213" t="e">
        <f>IF('Crisis Indicator Data'!#REF!="No Data",1,IF(#REF!&lt;&gt;"",1,0))</f>
        <v>#REF!</v>
      </c>
      <c r="E13" s="213" t="e">
        <f>IF('Crisis Indicator Data'!#REF!="No Data",1,IF(#REF!&lt;&gt;"",1,0))</f>
        <v>#REF!</v>
      </c>
      <c r="F13" s="213" t="e">
        <f>IF('Crisis Indicator Data'!#REF!="No Data",1,IF(#REF!&lt;&gt;"",1,0))</f>
        <v>#REF!</v>
      </c>
      <c r="G13" s="213" t="e">
        <f>IF('Crisis Indicator Data'!#REF!="No Data",1,IF(#REF!&lt;&gt;"",1,0))</f>
        <v>#REF!</v>
      </c>
      <c r="H13" s="213" t="e">
        <f>IF('Crisis Indicator Data'!#REF!="No Data",1,IF(#REF!&lt;&gt;"",1,0))</f>
        <v>#REF!</v>
      </c>
      <c r="I13" s="213" t="e">
        <f>IF('Crisis Indicator Data'!#REF!="No Data",1,IF(#REF!&lt;&gt;"",1,0))</f>
        <v>#REF!</v>
      </c>
      <c r="J13" s="213" t="e">
        <f>IF('Crisis Indicator Data'!#REF!="No Data",1,IF(#REF!&lt;&gt;"",1,0))</f>
        <v>#REF!</v>
      </c>
      <c r="K13" s="213" t="e">
        <f>IF('Crisis Indicator Data'!#REF!="No Data",1,IF(#REF!&lt;&gt;"",1,0))</f>
        <v>#REF!</v>
      </c>
      <c r="L13" s="213" t="e">
        <f>IF('Crisis Indicator Data'!#REF!="No Data",1,IF(#REF!&lt;&gt;"",1,0))</f>
        <v>#REF!</v>
      </c>
      <c r="M13" s="213" t="e">
        <f>IF('Crisis Indicator Data'!#REF!="No Data",1,IF(#REF!&lt;&gt;"",1,0))</f>
        <v>#REF!</v>
      </c>
      <c r="N13" s="213" t="e">
        <f>IF('Crisis Indicator Data'!#REF!="No Data",1,IF(#REF!&lt;&gt;"",1,0))</f>
        <v>#REF!</v>
      </c>
      <c r="O13" s="213" t="e">
        <f>IF('Crisis Indicator Data'!#REF!="No Data",1,IF(#REF!&lt;&gt;"",1,0))</f>
        <v>#REF!</v>
      </c>
      <c r="P13" s="213" t="e">
        <f>IF('Crisis Indicator Data'!#REF!="No Data",1,IF(#REF!&lt;&gt;"",1,0))</f>
        <v>#REF!</v>
      </c>
      <c r="Q13" s="213" t="e">
        <f>IF('Crisis Indicator Data'!#REF!="No Data",1,IF(#REF!&lt;&gt;"",1,0))</f>
        <v>#REF!</v>
      </c>
      <c r="R13" s="213" t="e">
        <f>IF('Crisis Indicator Data'!#REF!="No Data",1,IF(#REF!&lt;&gt;"",1,0))</f>
        <v>#REF!</v>
      </c>
      <c r="S13" s="213" t="e">
        <f>IF('Crisis Indicator Data'!#REF!="No Data",1,IF(#REF!&lt;&gt;"",1,0))</f>
        <v>#REF!</v>
      </c>
      <c r="T13" s="213" t="e">
        <f>IF('Crisis Indicator Data'!#REF!="No Data",1,IF(#REF!&lt;&gt;"",1,0))</f>
        <v>#REF!</v>
      </c>
      <c r="U13" s="213" t="e">
        <f>IF('Crisis Indicator Data'!#REF!="No Data",1,IF(#REF!&lt;&gt;"",1,0))</f>
        <v>#REF!</v>
      </c>
      <c r="V13" s="213" t="e">
        <f>IF('Crisis Indicator Data'!#REF!="No Data",1,IF(#REF!&lt;&gt;"",1,0))</f>
        <v>#REF!</v>
      </c>
      <c r="W13" s="213" t="e">
        <f>IF('Crisis Indicator Data'!#REF!="No Data",1,IF(#REF!&lt;&gt;"",1,0))</f>
        <v>#REF!</v>
      </c>
      <c r="X13" s="213" t="e">
        <f>IF('Crisis Indicator Data'!#REF!="No Data",1,IF(#REF!&lt;&gt;"",1,0))</f>
        <v>#REF!</v>
      </c>
      <c r="Y13" s="213" t="e">
        <f>IF('Crisis Indicator Data'!#REF!="No Data",1,IF(#REF!&lt;&gt;"",1,0))</f>
        <v>#REF!</v>
      </c>
      <c r="Z13" s="213" t="e">
        <f>IF('Crisis Indicator Data'!#REF!="No Data",1,IF(#REF!&lt;&gt;"",1,0))</f>
        <v>#REF!</v>
      </c>
      <c r="AA13" s="213" t="e">
        <f>IF('Crisis Indicator Data'!#REF!="No Data",1,IF(#REF!&lt;&gt;"",1,0))</f>
        <v>#REF!</v>
      </c>
      <c r="AB13" s="213" t="e">
        <f>IF('Crisis Indicator Data'!#REF!="No Data",1,IF(#REF!&lt;&gt;"",1,0))</f>
        <v>#REF!</v>
      </c>
      <c r="AC13" s="213" t="e">
        <f>IF('Crisis Indicator Data'!#REF!="No Data",1,IF(#REF!&lt;&gt;"",1,0))</f>
        <v>#REF!</v>
      </c>
      <c r="AD13" s="213" t="e">
        <f>IF('Crisis Indicator Data'!#REF!="No Data",1,IF(#REF!&lt;&gt;"",1,0))</f>
        <v>#REF!</v>
      </c>
      <c r="AE13" s="213" t="e">
        <f>IF('Crisis Indicator Data'!#REF!="No Data",1,IF(#REF!&lt;&gt;"",1,0))</f>
        <v>#REF!</v>
      </c>
      <c r="AF13" s="213" t="e">
        <f>IF('Crisis Indicator Data'!#REF!="No Data",1,IF(#REF!&lt;&gt;"",1,0))</f>
        <v>#REF!</v>
      </c>
      <c r="AG13" s="213" t="e">
        <f>IF('Crisis Indicator Data'!#REF!="No Data",1,IF(#REF!&lt;&gt;"",1,0))</f>
        <v>#REF!</v>
      </c>
      <c r="AH13" s="213" t="e">
        <f>IF('Crisis Indicator Data'!#REF!="No Data",1,IF(#REF!&lt;&gt;"",1,0))</f>
        <v>#REF!</v>
      </c>
      <c r="AI13" s="213" t="e">
        <f>IF('Crisis Indicator Data'!#REF!="No Data",1,IF(#REF!&lt;&gt;"",1,0))</f>
        <v>#REF!</v>
      </c>
      <c r="AJ13" s="213" t="e">
        <f>IF('Crisis Indicator Data'!#REF!="No Data",1,IF(#REF!&lt;&gt;"",1,0))</f>
        <v>#REF!</v>
      </c>
      <c r="AK13" s="213" t="e">
        <f>IF('Crisis Indicator Data'!#REF!="No Data",1,IF(#REF!&lt;&gt;"",1,0))</f>
        <v>#REF!</v>
      </c>
      <c r="AL13" s="213" t="e">
        <f>IF('Crisis Indicator Data'!#REF!="No Data",1,IF(#REF!&lt;&gt;"",1,0))</f>
        <v>#REF!</v>
      </c>
      <c r="AM13" s="213" t="e">
        <f>IF('Crisis Indicator Data'!#REF!="No Data",1,IF(#REF!&lt;&gt;"",1,0))</f>
        <v>#REF!</v>
      </c>
      <c r="AN13" s="213" t="e">
        <f>IF('Crisis Indicator Data'!#REF!="No Data",1,IF(#REF!&lt;&gt;"",1,0))</f>
        <v>#REF!</v>
      </c>
      <c r="AO13" s="213" t="e">
        <f>IF('Crisis Indicator Data'!#REF!="No Data",1,IF(#REF!&lt;&gt;"",1,0))</f>
        <v>#REF!</v>
      </c>
      <c r="AP13" s="213" t="e">
        <f>IF('Crisis Indicator Data'!#REF!="No Data",1,IF(#REF!&lt;&gt;"",1,0))</f>
        <v>#REF!</v>
      </c>
      <c r="AQ13" s="213" t="e">
        <f>IF('Crisis Indicator Data'!#REF!="No Data",1,IF(#REF!&lt;&gt;"",1,0))</f>
        <v>#REF!</v>
      </c>
      <c r="AR13" s="213" t="e">
        <f>IF('Crisis Indicator Data'!#REF!="No Data",1,IF(#REF!&lt;&gt;"",1,0))</f>
        <v>#REF!</v>
      </c>
      <c r="AS13" s="213" t="e">
        <f>IF('Crisis Indicator Data'!#REF!="No Data",1,IF(#REF!&lt;&gt;"",1,0))</f>
        <v>#REF!</v>
      </c>
      <c r="AT13" s="213" t="e">
        <f>IF('Crisis Indicator Data'!#REF!="No Data",1,IF(#REF!&lt;&gt;"",1,0))</f>
        <v>#REF!</v>
      </c>
      <c r="AU13" s="213" t="e">
        <f>IF('Crisis Indicator Data'!#REF!="No Data",1,IF(#REF!&lt;&gt;"",1,0))</f>
        <v>#REF!</v>
      </c>
      <c r="AV13" s="213" t="e">
        <f>IF('Crisis Indicator Data'!#REF!="No Data",1,IF(#REF!&lt;&gt;"",1,0))</f>
        <v>#REF!</v>
      </c>
      <c r="AW13" s="213" t="e">
        <f>IF('Crisis Indicator Data'!#REF!="No Data",1,IF(#REF!&lt;&gt;"",1,0))</f>
        <v>#REF!</v>
      </c>
      <c r="AX13" s="213" t="e">
        <f>IF('Crisis Indicator Data'!#REF!="No Data",1,IF(#REF!&lt;&gt;"",1,0))</f>
        <v>#REF!</v>
      </c>
      <c r="AY13" s="213" t="e">
        <f>IF('Crisis Indicator Data'!#REF!="No Data",1,IF(#REF!&lt;&gt;"",1,0))</f>
        <v>#REF!</v>
      </c>
      <c r="AZ13" s="213" t="e">
        <f>IF('Crisis Indicator Data'!#REF!="No Data",1,IF(#REF!&lt;&gt;"",1,0))</f>
        <v>#REF!</v>
      </c>
      <c r="BA13" t="e">
        <f t="shared" si="0"/>
        <v>#REF!</v>
      </c>
      <c r="BB13" s="22" t="e">
        <f t="shared" si="1"/>
        <v>#REF!</v>
      </c>
    </row>
    <row r="14" spans="1:54" x14ac:dyDescent="0.25">
      <c r="A14" t="s">
        <v>7258</v>
      </c>
      <c r="B14" s="213" t="e">
        <f>IF('Crisis Indicator Data'!#REF!="No Data",1,IF(#REF!&lt;&gt;"",1,0))</f>
        <v>#REF!</v>
      </c>
      <c r="C14" s="213" t="e">
        <f>IF('Crisis Indicator Data'!#REF!="No Data",1,IF(#REF!&lt;&gt;"",1,0))</f>
        <v>#REF!</v>
      </c>
      <c r="D14" s="213" t="e">
        <f>IF('Crisis Indicator Data'!#REF!="No Data",1,IF(#REF!&lt;&gt;"",1,0))</f>
        <v>#REF!</v>
      </c>
      <c r="E14" s="213" t="e">
        <f>IF('Crisis Indicator Data'!#REF!="No Data",1,IF(#REF!&lt;&gt;"",1,0))</f>
        <v>#REF!</v>
      </c>
      <c r="F14" s="213" t="e">
        <f>IF('Crisis Indicator Data'!#REF!="No Data",1,IF(#REF!&lt;&gt;"",1,0))</f>
        <v>#REF!</v>
      </c>
      <c r="G14" s="213" t="e">
        <f>IF('Crisis Indicator Data'!#REF!="No Data",1,IF(#REF!&lt;&gt;"",1,0))</f>
        <v>#REF!</v>
      </c>
      <c r="H14" s="213" t="e">
        <f>IF('Crisis Indicator Data'!#REF!="No Data",1,IF(#REF!&lt;&gt;"",1,0))</f>
        <v>#REF!</v>
      </c>
      <c r="I14" s="213" t="e">
        <f>IF('Crisis Indicator Data'!#REF!="No Data",1,IF(#REF!&lt;&gt;"",1,0))</f>
        <v>#REF!</v>
      </c>
      <c r="J14" s="213" t="e">
        <f>IF('Crisis Indicator Data'!#REF!="No Data",1,IF(#REF!&lt;&gt;"",1,0))</f>
        <v>#REF!</v>
      </c>
      <c r="K14" s="213" t="e">
        <f>IF('Crisis Indicator Data'!#REF!="No Data",1,IF(#REF!&lt;&gt;"",1,0))</f>
        <v>#REF!</v>
      </c>
      <c r="L14" s="213" t="e">
        <f>IF('Crisis Indicator Data'!#REF!="No Data",1,IF(#REF!&lt;&gt;"",1,0))</f>
        <v>#REF!</v>
      </c>
      <c r="M14" s="213" t="e">
        <f>IF('Crisis Indicator Data'!#REF!="No Data",1,IF(#REF!&lt;&gt;"",1,0))</f>
        <v>#REF!</v>
      </c>
      <c r="N14" s="213" t="e">
        <f>IF('Crisis Indicator Data'!#REF!="No Data",1,IF(#REF!&lt;&gt;"",1,0))</f>
        <v>#REF!</v>
      </c>
      <c r="O14" s="213" t="e">
        <f>IF('Crisis Indicator Data'!#REF!="No Data",1,IF(#REF!&lt;&gt;"",1,0))</f>
        <v>#REF!</v>
      </c>
      <c r="P14" s="213" t="e">
        <f>IF('Crisis Indicator Data'!#REF!="No Data",1,IF(#REF!&lt;&gt;"",1,0))</f>
        <v>#REF!</v>
      </c>
      <c r="Q14" s="213" t="e">
        <f>IF('Crisis Indicator Data'!#REF!="No Data",1,IF(#REF!&lt;&gt;"",1,0))</f>
        <v>#REF!</v>
      </c>
      <c r="R14" s="213" t="e">
        <f>IF('Crisis Indicator Data'!#REF!="No Data",1,IF(#REF!&lt;&gt;"",1,0))</f>
        <v>#REF!</v>
      </c>
      <c r="S14" s="213" t="e">
        <f>IF('Crisis Indicator Data'!#REF!="No Data",1,IF(#REF!&lt;&gt;"",1,0))</f>
        <v>#REF!</v>
      </c>
      <c r="T14" s="213" t="e">
        <f>IF('Crisis Indicator Data'!#REF!="No Data",1,IF(#REF!&lt;&gt;"",1,0))</f>
        <v>#REF!</v>
      </c>
      <c r="U14" s="213" t="e">
        <f>IF('Crisis Indicator Data'!#REF!="No Data",1,IF(#REF!&lt;&gt;"",1,0))</f>
        <v>#REF!</v>
      </c>
      <c r="V14" s="213" t="e">
        <f>IF('Crisis Indicator Data'!#REF!="No Data",1,IF(#REF!&lt;&gt;"",1,0))</f>
        <v>#REF!</v>
      </c>
      <c r="W14" s="213" t="e">
        <f>IF('Crisis Indicator Data'!#REF!="No Data",1,IF(#REF!&lt;&gt;"",1,0))</f>
        <v>#REF!</v>
      </c>
      <c r="X14" s="213" t="e">
        <f>IF('Crisis Indicator Data'!#REF!="No Data",1,IF(#REF!&lt;&gt;"",1,0))</f>
        <v>#REF!</v>
      </c>
      <c r="Y14" s="213" t="e">
        <f>IF('Crisis Indicator Data'!#REF!="No Data",1,IF(#REF!&lt;&gt;"",1,0))</f>
        <v>#REF!</v>
      </c>
      <c r="Z14" s="213" t="e">
        <f>IF('Crisis Indicator Data'!#REF!="No Data",1,IF(#REF!&lt;&gt;"",1,0))</f>
        <v>#REF!</v>
      </c>
      <c r="AA14" s="213" t="e">
        <f>IF('Crisis Indicator Data'!#REF!="No Data",1,IF(#REF!&lt;&gt;"",1,0))</f>
        <v>#REF!</v>
      </c>
      <c r="AB14" s="213" t="e">
        <f>IF('Crisis Indicator Data'!#REF!="No Data",1,IF(#REF!&lt;&gt;"",1,0))</f>
        <v>#REF!</v>
      </c>
      <c r="AC14" s="213" t="e">
        <f>IF('Crisis Indicator Data'!#REF!="No Data",1,IF(#REF!&lt;&gt;"",1,0))</f>
        <v>#REF!</v>
      </c>
      <c r="AD14" s="213" t="e">
        <f>IF('Crisis Indicator Data'!#REF!="No Data",1,IF(#REF!&lt;&gt;"",1,0))</f>
        <v>#REF!</v>
      </c>
      <c r="AE14" s="213" t="e">
        <f>IF('Crisis Indicator Data'!#REF!="No Data",1,IF(#REF!&lt;&gt;"",1,0))</f>
        <v>#REF!</v>
      </c>
      <c r="AF14" s="213" t="e">
        <f>IF('Crisis Indicator Data'!#REF!="No Data",1,IF(#REF!&lt;&gt;"",1,0))</f>
        <v>#REF!</v>
      </c>
      <c r="AG14" s="213" t="e">
        <f>IF('Crisis Indicator Data'!#REF!="No Data",1,IF(#REF!&lt;&gt;"",1,0))</f>
        <v>#REF!</v>
      </c>
      <c r="AH14" s="213" t="e">
        <f>IF('Crisis Indicator Data'!#REF!="No Data",1,IF(#REF!&lt;&gt;"",1,0))</f>
        <v>#REF!</v>
      </c>
      <c r="AI14" s="213" t="e">
        <f>IF('Crisis Indicator Data'!#REF!="No Data",1,IF(#REF!&lt;&gt;"",1,0))</f>
        <v>#REF!</v>
      </c>
      <c r="AJ14" s="213" t="e">
        <f>IF('Crisis Indicator Data'!#REF!="No Data",1,IF(#REF!&lt;&gt;"",1,0))</f>
        <v>#REF!</v>
      </c>
      <c r="AK14" s="213" t="e">
        <f>IF('Crisis Indicator Data'!#REF!="No Data",1,IF(#REF!&lt;&gt;"",1,0))</f>
        <v>#REF!</v>
      </c>
      <c r="AL14" s="213" t="e">
        <f>IF('Crisis Indicator Data'!#REF!="No Data",1,IF(#REF!&lt;&gt;"",1,0))</f>
        <v>#REF!</v>
      </c>
      <c r="AM14" s="213" t="e">
        <f>IF('Crisis Indicator Data'!#REF!="No Data",1,IF(#REF!&lt;&gt;"",1,0))</f>
        <v>#REF!</v>
      </c>
      <c r="AN14" s="213" t="e">
        <f>IF('Crisis Indicator Data'!#REF!="No Data",1,IF(#REF!&lt;&gt;"",1,0))</f>
        <v>#REF!</v>
      </c>
      <c r="AO14" s="213" t="e">
        <f>IF('Crisis Indicator Data'!#REF!="No Data",1,IF(#REF!&lt;&gt;"",1,0))</f>
        <v>#REF!</v>
      </c>
      <c r="AP14" s="213" t="e">
        <f>IF('Crisis Indicator Data'!#REF!="No Data",1,IF(#REF!&lt;&gt;"",1,0))</f>
        <v>#REF!</v>
      </c>
      <c r="AQ14" s="213" t="e">
        <f>IF('Crisis Indicator Data'!#REF!="No Data",1,IF(#REF!&lt;&gt;"",1,0))</f>
        <v>#REF!</v>
      </c>
      <c r="AR14" s="213" t="e">
        <f>IF('Crisis Indicator Data'!#REF!="No Data",1,IF(#REF!&lt;&gt;"",1,0))</f>
        <v>#REF!</v>
      </c>
      <c r="AS14" s="213" t="e">
        <f>IF('Crisis Indicator Data'!#REF!="No Data",1,IF(#REF!&lt;&gt;"",1,0))</f>
        <v>#REF!</v>
      </c>
      <c r="AT14" s="213" t="e">
        <f>IF('Crisis Indicator Data'!#REF!="No Data",1,IF(#REF!&lt;&gt;"",1,0))</f>
        <v>#REF!</v>
      </c>
      <c r="AU14" s="213" t="e">
        <f>IF('Crisis Indicator Data'!#REF!="No Data",1,IF(#REF!&lt;&gt;"",1,0))</f>
        <v>#REF!</v>
      </c>
      <c r="AV14" s="213" t="e">
        <f>IF('Crisis Indicator Data'!#REF!="No Data",1,IF(#REF!&lt;&gt;"",1,0))</f>
        <v>#REF!</v>
      </c>
      <c r="AW14" s="213" t="e">
        <f>IF('Crisis Indicator Data'!#REF!="No Data",1,IF(#REF!&lt;&gt;"",1,0))</f>
        <v>#REF!</v>
      </c>
      <c r="AX14" s="213" t="e">
        <f>IF('Crisis Indicator Data'!#REF!="No Data",1,IF(#REF!&lt;&gt;"",1,0))</f>
        <v>#REF!</v>
      </c>
      <c r="AY14" s="213" t="e">
        <f>IF('Crisis Indicator Data'!#REF!="No Data",1,IF(#REF!&lt;&gt;"",1,0))</f>
        <v>#REF!</v>
      </c>
      <c r="AZ14" s="213" t="e">
        <f>IF('Crisis Indicator Data'!#REF!="No Data",1,IF(#REF!&lt;&gt;"",1,0))</f>
        <v>#REF!</v>
      </c>
      <c r="BA14" t="e">
        <f t="shared" si="0"/>
        <v>#REF!</v>
      </c>
      <c r="BB14" s="22" t="e">
        <f t="shared" si="1"/>
        <v>#REF!</v>
      </c>
    </row>
    <row r="15" spans="1:54" x14ac:dyDescent="0.25">
      <c r="A15" t="s">
        <v>7275</v>
      </c>
      <c r="B15" s="213" t="e">
        <f>IF('Crisis Indicator Data'!#REF!="No Data",1,IF(#REF!&lt;&gt;"",1,0))</f>
        <v>#REF!</v>
      </c>
      <c r="C15" s="213" t="e">
        <f>IF('Crisis Indicator Data'!#REF!="No Data",1,IF(#REF!&lt;&gt;"",1,0))</f>
        <v>#REF!</v>
      </c>
      <c r="D15" s="213" t="e">
        <f>IF('Crisis Indicator Data'!#REF!="No Data",1,IF(#REF!&lt;&gt;"",1,0))</f>
        <v>#REF!</v>
      </c>
      <c r="E15" s="213" t="e">
        <f>IF('Crisis Indicator Data'!#REF!="No Data",1,IF(#REF!&lt;&gt;"",1,0))</f>
        <v>#REF!</v>
      </c>
      <c r="F15" s="213" t="e">
        <f>IF('Crisis Indicator Data'!#REF!="No Data",1,IF(#REF!&lt;&gt;"",1,0))</f>
        <v>#REF!</v>
      </c>
      <c r="G15" s="213" t="e">
        <f>IF('Crisis Indicator Data'!#REF!="No Data",1,IF(#REF!&lt;&gt;"",1,0))</f>
        <v>#REF!</v>
      </c>
      <c r="H15" s="213" t="e">
        <f>IF('Crisis Indicator Data'!#REF!="No Data",1,IF(#REF!&lt;&gt;"",1,0))</f>
        <v>#REF!</v>
      </c>
      <c r="I15" s="213" t="e">
        <f>IF('Crisis Indicator Data'!#REF!="No Data",1,IF(#REF!&lt;&gt;"",1,0))</f>
        <v>#REF!</v>
      </c>
      <c r="J15" s="213" t="e">
        <f>IF('Crisis Indicator Data'!#REF!="No Data",1,IF(#REF!&lt;&gt;"",1,0))</f>
        <v>#REF!</v>
      </c>
      <c r="K15" s="213" t="e">
        <f>IF('Crisis Indicator Data'!#REF!="No Data",1,IF(#REF!&lt;&gt;"",1,0))</f>
        <v>#REF!</v>
      </c>
      <c r="L15" s="213" t="e">
        <f>IF('Crisis Indicator Data'!#REF!="No Data",1,IF(#REF!&lt;&gt;"",1,0))</f>
        <v>#REF!</v>
      </c>
      <c r="M15" s="213" t="e">
        <f>IF('Crisis Indicator Data'!#REF!="No Data",1,IF(#REF!&lt;&gt;"",1,0))</f>
        <v>#REF!</v>
      </c>
      <c r="N15" s="213" t="e">
        <f>IF('Crisis Indicator Data'!#REF!="No Data",1,IF(#REF!&lt;&gt;"",1,0))</f>
        <v>#REF!</v>
      </c>
      <c r="O15" s="213" t="e">
        <f>IF('Crisis Indicator Data'!#REF!="No Data",1,IF(#REF!&lt;&gt;"",1,0))</f>
        <v>#REF!</v>
      </c>
      <c r="P15" s="213" t="e">
        <f>IF('Crisis Indicator Data'!#REF!="No Data",1,IF(#REF!&lt;&gt;"",1,0))</f>
        <v>#REF!</v>
      </c>
      <c r="Q15" s="213" t="e">
        <f>IF('Crisis Indicator Data'!#REF!="No Data",1,IF(#REF!&lt;&gt;"",1,0))</f>
        <v>#REF!</v>
      </c>
      <c r="R15" s="213" t="e">
        <f>IF('Crisis Indicator Data'!#REF!="No Data",1,IF(#REF!&lt;&gt;"",1,0))</f>
        <v>#REF!</v>
      </c>
      <c r="S15" s="213" t="e">
        <f>IF('Crisis Indicator Data'!#REF!="No Data",1,IF(#REF!&lt;&gt;"",1,0))</f>
        <v>#REF!</v>
      </c>
      <c r="T15" s="213" t="e">
        <f>IF('Crisis Indicator Data'!#REF!="No Data",1,IF(#REF!&lt;&gt;"",1,0))</f>
        <v>#REF!</v>
      </c>
      <c r="U15" s="213" t="e">
        <f>IF('Crisis Indicator Data'!#REF!="No Data",1,IF(#REF!&lt;&gt;"",1,0))</f>
        <v>#REF!</v>
      </c>
      <c r="V15" s="213" t="e">
        <f>IF('Crisis Indicator Data'!#REF!="No Data",1,IF(#REF!&lt;&gt;"",1,0))</f>
        <v>#REF!</v>
      </c>
      <c r="W15" s="213" t="e">
        <f>IF('Crisis Indicator Data'!#REF!="No Data",1,IF(#REF!&lt;&gt;"",1,0))</f>
        <v>#REF!</v>
      </c>
      <c r="X15" s="213" t="e">
        <f>IF('Crisis Indicator Data'!#REF!="No Data",1,IF(#REF!&lt;&gt;"",1,0))</f>
        <v>#REF!</v>
      </c>
      <c r="Y15" s="213" t="e">
        <f>IF('Crisis Indicator Data'!#REF!="No Data",1,IF(#REF!&lt;&gt;"",1,0))</f>
        <v>#REF!</v>
      </c>
      <c r="Z15" s="213" t="e">
        <f>IF('Crisis Indicator Data'!#REF!="No Data",1,IF(#REF!&lt;&gt;"",1,0))</f>
        <v>#REF!</v>
      </c>
      <c r="AA15" s="213" t="e">
        <f>IF('Crisis Indicator Data'!#REF!="No Data",1,IF(#REF!&lt;&gt;"",1,0))</f>
        <v>#REF!</v>
      </c>
      <c r="AB15" s="213" t="e">
        <f>IF('Crisis Indicator Data'!#REF!="No Data",1,IF(#REF!&lt;&gt;"",1,0))</f>
        <v>#REF!</v>
      </c>
      <c r="AC15" s="213" t="e">
        <f>IF('Crisis Indicator Data'!#REF!="No Data",1,IF(#REF!&lt;&gt;"",1,0))</f>
        <v>#REF!</v>
      </c>
      <c r="AD15" s="213" t="e">
        <f>IF('Crisis Indicator Data'!#REF!="No Data",1,IF(#REF!&lt;&gt;"",1,0))</f>
        <v>#REF!</v>
      </c>
      <c r="AE15" s="213" t="e">
        <f>IF('Crisis Indicator Data'!#REF!="No Data",1,IF(#REF!&lt;&gt;"",1,0))</f>
        <v>#REF!</v>
      </c>
      <c r="AF15" s="213" t="e">
        <f>IF('Crisis Indicator Data'!#REF!="No Data",1,IF(#REF!&lt;&gt;"",1,0))</f>
        <v>#REF!</v>
      </c>
      <c r="AG15" s="213" t="e">
        <f>IF('Crisis Indicator Data'!#REF!="No Data",1,IF(#REF!&lt;&gt;"",1,0))</f>
        <v>#REF!</v>
      </c>
      <c r="AH15" s="213" t="e">
        <f>IF('Crisis Indicator Data'!#REF!="No Data",1,IF(#REF!&lt;&gt;"",1,0))</f>
        <v>#REF!</v>
      </c>
      <c r="AI15" s="213" t="e">
        <f>IF('Crisis Indicator Data'!#REF!="No Data",1,IF(#REF!&lt;&gt;"",1,0))</f>
        <v>#REF!</v>
      </c>
      <c r="AJ15" s="213" t="e">
        <f>IF('Crisis Indicator Data'!#REF!="No Data",1,IF(#REF!&lt;&gt;"",1,0))</f>
        <v>#REF!</v>
      </c>
      <c r="AK15" s="213" t="e">
        <f>IF('Crisis Indicator Data'!#REF!="No Data",1,IF(#REF!&lt;&gt;"",1,0))</f>
        <v>#REF!</v>
      </c>
      <c r="AL15" s="213" t="e">
        <f>IF('Crisis Indicator Data'!#REF!="No Data",1,IF(#REF!&lt;&gt;"",1,0))</f>
        <v>#REF!</v>
      </c>
      <c r="AM15" s="213" t="e">
        <f>IF('Crisis Indicator Data'!#REF!="No Data",1,IF(#REF!&lt;&gt;"",1,0))</f>
        <v>#REF!</v>
      </c>
      <c r="AN15" s="213" t="e">
        <f>IF('Crisis Indicator Data'!#REF!="No Data",1,IF(#REF!&lt;&gt;"",1,0))</f>
        <v>#REF!</v>
      </c>
      <c r="AO15" s="213" t="e">
        <f>IF('Crisis Indicator Data'!#REF!="No Data",1,IF(#REF!&lt;&gt;"",1,0))</f>
        <v>#REF!</v>
      </c>
      <c r="AP15" s="213" t="e">
        <f>IF('Crisis Indicator Data'!#REF!="No Data",1,IF(#REF!&lt;&gt;"",1,0))</f>
        <v>#REF!</v>
      </c>
      <c r="AQ15" s="213" t="e">
        <f>IF('Crisis Indicator Data'!#REF!="No Data",1,IF(#REF!&lt;&gt;"",1,0))</f>
        <v>#REF!</v>
      </c>
      <c r="AR15" s="213" t="e">
        <f>IF('Crisis Indicator Data'!#REF!="No Data",1,IF(#REF!&lt;&gt;"",1,0))</f>
        <v>#REF!</v>
      </c>
      <c r="AS15" s="213" t="e">
        <f>IF('Crisis Indicator Data'!#REF!="No Data",1,IF(#REF!&lt;&gt;"",1,0))</f>
        <v>#REF!</v>
      </c>
      <c r="AT15" s="213" t="e">
        <f>IF('Crisis Indicator Data'!#REF!="No Data",1,IF(#REF!&lt;&gt;"",1,0))</f>
        <v>#REF!</v>
      </c>
      <c r="AU15" s="213" t="e">
        <f>IF('Crisis Indicator Data'!#REF!="No Data",1,IF(#REF!&lt;&gt;"",1,0))</f>
        <v>#REF!</v>
      </c>
      <c r="AV15" s="213" t="e">
        <f>IF('Crisis Indicator Data'!#REF!="No Data",1,IF(#REF!&lt;&gt;"",1,0))</f>
        <v>#REF!</v>
      </c>
      <c r="AW15" s="213" t="e">
        <f>IF('Crisis Indicator Data'!#REF!="No Data",1,IF(#REF!&lt;&gt;"",1,0))</f>
        <v>#REF!</v>
      </c>
      <c r="AX15" s="213" t="e">
        <f>IF('Crisis Indicator Data'!#REF!="No Data",1,IF(#REF!&lt;&gt;"",1,0))</f>
        <v>#REF!</v>
      </c>
      <c r="AY15" s="213" t="e">
        <f>IF('Crisis Indicator Data'!#REF!="No Data",1,IF(#REF!&lt;&gt;"",1,0))</f>
        <v>#REF!</v>
      </c>
      <c r="AZ15" s="213" t="e">
        <f>IF('Crisis Indicator Data'!#REF!="No Data",1,IF(#REF!&lt;&gt;"",1,0))</f>
        <v>#REF!</v>
      </c>
      <c r="BA15" t="e">
        <f t="shared" si="0"/>
        <v>#REF!</v>
      </c>
      <c r="BB15" s="22" t="e">
        <f t="shared" si="1"/>
        <v>#REF!</v>
      </c>
    </row>
    <row r="16" spans="1:54" x14ac:dyDescent="0.25">
      <c r="A16" t="s">
        <v>7268</v>
      </c>
      <c r="B16" s="213" t="e">
        <f>IF('Crisis Indicator Data'!#REF!="No Data",1,IF(#REF!&lt;&gt;"",1,0))</f>
        <v>#REF!</v>
      </c>
      <c r="C16" s="213" t="e">
        <f>IF('Crisis Indicator Data'!#REF!="No Data",1,IF(#REF!&lt;&gt;"",1,0))</f>
        <v>#REF!</v>
      </c>
      <c r="D16" s="213" t="e">
        <f>IF('Crisis Indicator Data'!#REF!="No Data",1,IF(#REF!&lt;&gt;"",1,0))</f>
        <v>#REF!</v>
      </c>
      <c r="E16" s="213" t="e">
        <f>IF('Crisis Indicator Data'!#REF!="No Data",1,IF(#REF!&lt;&gt;"",1,0))</f>
        <v>#REF!</v>
      </c>
      <c r="F16" s="213" t="e">
        <f>IF('Crisis Indicator Data'!#REF!="No Data",1,IF(#REF!&lt;&gt;"",1,0))</f>
        <v>#REF!</v>
      </c>
      <c r="G16" s="213" t="e">
        <f>IF('Crisis Indicator Data'!#REF!="No Data",1,IF(#REF!&lt;&gt;"",1,0))</f>
        <v>#REF!</v>
      </c>
      <c r="H16" s="213" t="e">
        <f>IF('Crisis Indicator Data'!#REF!="No Data",1,IF(#REF!&lt;&gt;"",1,0))</f>
        <v>#REF!</v>
      </c>
      <c r="I16" s="213" t="e">
        <f>IF('Crisis Indicator Data'!#REF!="No Data",1,IF(#REF!&lt;&gt;"",1,0))</f>
        <v>#REF!</v>
      </c>
      <c r="J16" s="213" t="e">
        <f>IF('Crisis Indicator Data'!#REF!="No Data",1,IF(#REF!&lt;&gt;"",1,0))</f>
        <v>#REF!</v>
      </c>
      <c r="K16" s="213" t="e">
        <f>IF('Crisis Indicator Data'!#REF!="No Data",1,IF(#REF!&lt;&gt;"",1,0))</f>
        <v>#REF!</v>
      </c>
      <c r="L16" s="213" t="e">
        <f>IF('Crisis Indicator Data'!#REF!="No Data",1,IF(#REF!&lt;&gt;"",1,0))</f>
        <v>#REF!</v>
      </c>
      <c r="M16" s="213" t="e">
        <f>IF('Crisis Indicator Data'!#REF!="No Data",1,IF(#REF!&lt;&gt;"",1,0))</f>
        <v>#REF!</v>
      </c>
      <c r="N16" s="213" t="e">
        <f>IF('Crisis Indicator Data'!#REF!="No Data",1,IF(#REF!&lt;&gt;"",1,0))</f>
        <v>#REF!</v>
      </c>
      <c r="O16" s="213" t="e">
        <f>IF('Crisis Indicator Data'!#REF!="No Data",1,IF(#REF!&lt;&gt;"",1,0))</f>
        <v>#REF!</v>
      </c>
      <c r="P16" s="213" t="e">
        <f>IF('Crisis Indicator Data'!#REF!="No Data",1,IF(#REF!&lt;&gt;"",1,0))</f>
        <v>#REF!</v>
      </c>
      <c r="Q16" s="213" t="e">
        <f>IF('Crisis Indicator Data'!#REF!="No Data",1,IF(#REF!&lt;&gt;"",1,0))</f>
        <v>#REF!</v>
      </c>
      <c r="R16" s="213" t="e">
        <f>IF('Crisis Indicator Data'!#REF!="No Data",1,IF(#REF!&lt;&gt;"",1,0))</f>
        <v>#REF!</v>
      </c>
      <c r="S16" s="213" t="e">
        <f>IF('Crisis Indicator Data'!#REF!="No Data",1,IF(#REF!&lt;&gt;"",1,0))</f>
        <v>#REF!</v>
      </c>
      <c r="T16" s="213" t="e">
        <f>IF('Crisis Indicator Data'!#REF!="No Data",1,IF(#REF!&lt;&gt;"",1,0))</f>
        <v>#REF!</v>
      </c>
      <c r="U16" s="213" t="e">
        <f>IF('Crisis Indicator Data'!#REF!="No Data",1,IF(#REF!&lt;&gt;"",1,0))</f>
        <v>#REF!</v>
      </c>
      <c r="V16" s="213" t="e">
        <f>IF('Crisis Indicator Data'!#REF!="No Data",1,IF(#REF!&lt;&gt;"",1,0))</f>
        <v>#REF!</v>
      </c>
      <c r="W16" s="213" t="e">
        <f>IF('Crisis Indicator Data'!#REF!="No Data",1,IF(#REF!&lt;&gt;"",1,0))</f>
        <v>#REF!</v>
      </c>
      <c r="X16" s="213" t="e">
        <f>IF('Crisis Indicator Data'!#REF!="No Data",1,IF(#REF!&lt;&gt;"",1,0))</f>
        <v>#REF!</v>
      </c>
      <c r="Y16" s="213" t="e">
        <f>IF('Crisis Indicator Data'!#REF!="No Data",1,IF(#REF!&lt;&gt;"",1,0))</f>
        <v>#REF!</v>
      </c>
      <c r="Z16" s="213" t="e">
        <f>IF('Crisis Indicator Data'!#REF!="No Data",1,IF(#REF!&lt;&gt;"",1,0))</f>
        <v>#REF!</v>
      </c>
      <c r="AA16" s="213" t="e">
        <f>IF('Crisis Indicator Data'!#REF!="No Data",1,IF(#REF!&lt;&gt;"",1,0))</f>
        <v>#REF!</v>
      </c>
      <c r="AB16" s="213" t="e">
        <f>IF('Crisis Indicator Data'!#REF!="No Data",1,IF(#REF!&lt;&gt;"",1,0))</f>
        <v>#REF!</v>
      </c>
      <c r="AC16" s="213" t="e">
        <f>IF('Crisis Indicator Data'!#REF!="No Data",1,IF(#REF!&lt;&gt;"",1,0))</f>
        <v>#REF!</v>
      </c>
      <c r="AD16" s="213" t="e">
        <f>IF('Crisis Indicator Data'!#REF!="No Data",1,IF(#REF!&lt;&gt;"",1,0))</f>
        <v>#REF!</v>
      </c>
      <c r="AE16" s="213" t="e">
        <f>IF('Crisis Indicator Data'!#REF!="No Data",1,IF(#REF!&lt;&gt;"",1,0))</f>
        <v>#REF!</v>
      </c>
      <c r="AF16" s="213" t="e">
        <f>IF('Crisis Indicator Data'!#REF!="No Data",1,IF(#REF!&lt;&gt;"",1,0))</f>
        <v>#REF!</v>
      </c>
      <c r="AG16" s="213" t="e">
        <f>IF('Crisis Indicator Data'!#REF!="No Data",1,IF(#REF!&lt;&gt;"",1,0))</f>
        <v>#REF!</v>
      </c>
      <c r="AH16" s="213" t="e">
        <f>IF('Crisis Indicator Data'!#REF!="No Data",1,IF(#REF!&lt;&gt;"",1,0))</f>
        <v>#REF!</v>
      </c>
      <c r="AI16" s="213" t="e">
        <f>IF('Crisis Indicator Data'!#REF!="No Data",1,IF(#REF!&lt;&gt;"",1,0))</f>
        <v>#REF!</v>
      </c>
      <c r="AJ16" s="213" t="e">
        <f>IF('Crisis Indicator Data'!#REF!="No Data",1,IF(#REF!&lt;&gt;"",1,0))</f>
        <v>#REF!</v>
      </c>
      <c r="AK16" s="213" t="e">
        <f>IF('Crisis Indicator Data'!#REF!="No Data",1,IF(#REF!&lt;&gt;"",1,0))</f>
        <v>#REF!</v>
      </c>
      <c r="AL16" s="213" t="e">
        <f>IF('Crisis Indicator Data'!#REF!="No Data",1,IF(#REF!&lt;&gt;"",1,0))</f>
        <v>#REF!</v>
      </c>
      <c r="AM16" s="213" t="e">
        <f>IF('Crisis Indicator Data'!#REF!="No Data",1,IF(#REF!&lt;&gt;"",1,0))</f>
        <v>#REF!</v>
      </c>
      <c r="AN16" s="213" t="e">
        <f>IF('Crisis Indicator Data'!#REF!="No Data",1,IF(#REF!&lt;&gt;"",1,0))</f>
        <v>#REF!</v>
      </c>
      <c r="AO16" s="213" t="e">
        <f>IF('Crisis Indicator Data'!#REF!="No Data",1,IF(#REF!&lt;&gt;"",1,0))</f>
        <v>#REF!</v>
      </c>
      <c r="AP16" s="213" t="e">
        <f>IF('Crisis Indicator Data'!#REF!="No Data",1,IF(#REF!&lt;&gt;"",1,0))</f>
        <v>#REF!</v>
      </c>
      <c r="AQ16" s="213" t="e">
        <f>IF('Crisis Indicator Data'!#REF!="No Data",1,IF(#REF!&lt;&gt;"",1,0))</f>
        <v>#REF!</v>
      </c>
      <c r="AR16" s="213" t="e">
        <f>IF('Crisis Indicator Data'!#REF!="No Data",1,IF(#REF!&lt;&gt;"",1,0))</f>
        <v>#REF!</v>
      </c>
      <c r="AS16" s="213" t="e">
        <f>IF('Crisis Indicator Data'!#REF!="No Data",1,IF(#REF!&lt;&gt;"",1,0))</f>
        <v>#REF!</v>
      </c>
      <c r="AT16" s="213" t="e">
        <f>IF('Crisis Indicator Data'!#REF!="No Data",1,IF(#REF!&lt;&gt;"",1,0))</f>
        <v>#REF!</v>
      </c>
      <c r="AU16" s="213" t="e">
        <f>IF('Crisis Indicator Data'!#REF!="No Data",1,IF(#REF!&lt;&gt;"",1,0))</f>
        <v>#REF!</v>
      </c>
      <c r="AV16" s="213" t="e">
        <f>IF('Crisis Indicator Data'!#REF!="No Data",1,IF(#REF!&lt;&gt;"",1,0))</f>
        <v>#REF!</v>
      </c>
      <c r="AW16" s="213" t="e">
        <f>IF('Crisis Indicator Data'!#REF!="No Data",1,IF(#REF!&lt;&gt;"",1,0))</f>
        <v>#REF!</v>
      </c>
      <c r="AX16" s="213" t="e">
        <f>IF('Crisis Indicator Data'!#REF!="No Data",1,IF(#REF!&lt;&gt;"",1,0))</f>
        <v>#REF!</v>
      </c>
      <c r="AY16" s="213" t="e">
        <f>IF('Crisis Indicator Data'!#REF!="No Data",1,IF(#REF!&lt;&gt;"",1,0))</f>
        <v>#REF!</v>
      </c>
      <c r="AZ16" s="213" t="e">
        <f>IF('Crisis Indicator Data'!#REF!="No Data",1,IF(#REF!&lt;&gt;"",1,0))</f>
        <v>#REF!</v>
      </c>
      <c r="BA16" t="e">
        <f t="shared" si="0"/>
        <v>#REF!</v>
      </c>
      <c r="BB16" s="22" t="e">
        <f t="shared" si="1"/>
        <v>#REF!</v>
      </c>
    </row>
    <row r="17" spans="1:54" x14ac:dyDescent="0.25">
      <c r="A17" t="s">
        <v>7254</v>
      </c>
      <c r="B17" s="213" t="e">
        <f>IF('Crisis Indicator Data'!#REF!="No Data",1,IF(#REF!&lt;&gt;"",1,0))</f>
        <v>#REF!</v>
      </c>
      <c r="C17" s="213" t="e">
        <f>IF('Crisis Indicator Data'!#REF!="No Data",1,IF(#REF!&lt;&gt;"",1,0))</f>
        <v>#REF!</v>
      </c>
      <c r="D17" s="213" t="e">
        <f>IF('Crisis Indicator Data'!#REF!="No Data",1,IF(#REF!&lt;&gt;"",1,0))</f>
        <v>#REF!</v>
      </c>
      <c r="E17" s="213" t="e">
        <f>IF('Crisis Indicator Data'!#REF!="No Data",1,IF(#REF!&lt;&gt;"",1,0))</f>
        <v>#REF!</v>
      </c>
      <c r="F17" s="213" t="e">
        <f>IF('Crisis Indicator Data'!#REF!="No Data",1,IF(#REF!&lt;&gt;"",1,0))</f>
        <v>#REF!</v>
      </c>
      <c r="G17" s="213" t="e">
        <f>IF('Crisis Indicator Data'!#REF!="No Data",1,IF(#REF!&lt;&gt;"",1,0))</f>
        <v>#REF!</v>
      </c>
      <c r="H17" s="213" t="e">
        <f>IF('Crisis Indicator Data'!#REF!="No Data",1,IF(#REF!&lt;&gt;"",1,0))</f>
        <v>#REF!</v>
      </c>
      <c r="I17" s="213" t="e">
        <f>IF('Crisis Indicator Data'!#REF!="No Data",1,IF(#REF!&lt;&gt;"",1,0))</f>
        <v>#REF!</v>
      </c>
      <c r="J17" s="213" t="e">
        <f>IF('Crisis Indicator Data'!#REF!="No Data",1,IF(#REF!&lt;&gt;"",1,0))</f>
        <v>#REF!</v>
      </c>
      <c r="K17" s="213" t="e">
        <f>IF('Crisis Indicator Data'!#REF!="No Data",1,IF(#REF!&lt;&gt;"",1,0))</f>
        <v>#REF!</v>
      </c>
      <c r="L17" s="213" t="e">
        <f>IF('Crisis Indicator Data'!#REF!="No Data",1,IF(#REF!&lt;&gt;"",1,0))</f>
        <v>#REF!</v>
      </c>
      <c r="M17" s="213" t="e">
        <f>IF('Crisis Indicator Data'!#REF!="No Data",1,IF(#REF!&lt;&gt;"",1,0))</f>
        <v>#REF!</v>
      </c>
      <c r="N17" s="213" t="e">
        <f>IF('Crisis Indicator Data'!#REF!="No Data",1,IF(#REF!&lt;&gt;"",1,0))</f>
        <v>#REF!</v>
      </c>
      <c r="O17" s="213" t="e">
        <f>IF('Crisis Indicator Data'!#REF!="No Data",1,IF(#REF!&lt;&gt;"",1,0))</f>
        <v>#REF!</v>
      </c>
      <c r="P17" s="213" t="e">
        <f>IF('Crisis Indicator Data'!#REF!="No Data",1,IF(#REF!&lt;&gt;"",1,0))</f>
        <v>#REF!</v>
      </c>
      <c r="Q17" s="213" t="e">
        <f>IF('Crisis Indicator Data'!#REF!="No Data",1,IF(#REF!&lt;&gt;"",1,0))</f>
        <v>#REF!</v>
      </c>
      <c r="R17" s="213" t="e">
        <f>IF('Crisis Indicator Data'!#REF!="No Data",1,IF(#REF!&lt;&gt;"",1,0))</f>
        <v>#REF!</v>
      </c>
      <c r="S17" s="213" t="e">
        <f>IF('Crisis Indicator Data'!#REF!="No Data",1,IF(#REF!&lt;&gt;"",1,0))</f>
        <v>#REF!</v>
      </c>
      <c r="T17" s="213" t="e">
        <f>IF('Crisis Indicator Data'!#REF!="No Data",1,IF(#REF!&lt;&gt;"",1,0))</f>
        <v>#REF!</v>
      </c>
      <c r="U17" s="213" t="e">
        <f>IF('Crisis Indicator Data'!#REF!="No Data",1,IF(#REF!&lt;&gt;"",1,0))</f>
        <v>#REF!</v>
      </c>
      <c r="V17" s="213" t="e">
        <f>IF('Crisis Indicator Data'!#REF!="No Data",1,IF(#REF!&lt;&gt;"",1,0))</f>
        <v>#REF!</v>
      </c>
      <c r="W17" s="213" t="e">
        <f>IF('Crisis Indicator Data'!#REF!="No Data",1,IF(#REF!&lt;&gt;"",1,0))</f>
        <v>#REF!</v>
      </c>
      <c r="X17" s="213" t="e">
        <f>IF('Crisis Indicator Data'!#REF!="No Data",1,IF(#REF!&lt;&gt;"",1,0))</f>
        <v>#REF!</v>
      </c>
      <c r="Y17" s="213" t="e">
        <f>IF('Crisis Indicator Data'!#REF!="No Data",1,IF(#REF!&lt;&gt;"",1,0))</f>
        <v>#REF!</v>
      </c>
      <c r="Z17" s="213" t="e">
        <f>IF('Crisis Indicator Data'!#REF!="No Data",1,IF(#REF!&lt;&gt;"",1,0))</f>
        <v>#REF!</v>
      </c>
      <c r="AA17" s="213" t="e">
        <f>IF('Crisis Indicator Data'!#REF!="No Data",1,IF(#REF!&lt;&gt;"",1,0))</f>
        <v>#REF!</v>
      </c>
      <c r="AB17" s="213" t="e">
        <f>IF('Crisis Indicator Data'!#REF!="No Data",1,IF(#REF!&lt;&gt;"",1,0))</f>
        <v>#REF!</v>
      </c>
      <c r="AC17" s="213" t="e">
        <f>IF('Crisis Indicator Data'!#REF!="No Data",1,IF(#REF!&lt;&gt;"",1,0))</f>
        <v>#REF!</v>
      </c>
      <c r="AD17" s="213" t="e">
        <f>IF('Crisis Indicator Data'!#REF!="No Data",1,IF(#REF!&lt;&gt;"",1,0))</f>
        <v>#REF!</v>
      </c>
      <c r="AE17" s="213" t="e">
        <f>IF('Crisis Indicator Data'!#REF!="No Data",1,IF(#REF!&lt;&gt;"",1,0))</f>
        <v>#REF!</v>
      </c>
      <c r="AF17" s="213" t="e">
        <f>IF('Crisis Indicator Data'!#REF!="No Data",1,IF(#REF!&lt;&gt;"",1,0))</f>
        <v>#REF!</v>
      </c>
      <c r="AG17" s="213" t="e">
        <f>IF('Crisis Indicator Data'!#REF!="No Data",1,IF(#REF!&lt;&gt;"",1,0))</f>
        <v>#REF!</v>
      </c>
      <c r="AH17" s="213" t="e">
        <f>IF('Crisis Indicator Data'!#REF!="No Data",1,IF(#REF!&lt;&gt;"",1,0))</f>
        <v>#REF!</v>
      </c>
      <c r="AI17" s="213" t="e">
        <f>IF('Crisis Indicator Data'!#REF!="No Data",1,IF(#REF!&lt;&gt;"",1,0))</f>
        <v>#REF!</v>
      </c>
      <c r="AJ17" s="213" t="e">
        <f>IF('Crisis Indicator Data'!#REF!="No Data",1,IF(#REF!&lt;&gt;"",1,0))</f>
        <v>#REF!</v>
      </c>
      <c r="AK17" s="213" t="e">
        <f>IF('Crisis Indicator Data'!#REF!="No Data",1,IF(#REF!&lt;&gt;"",1,0))</f>
        <v>#REF!</v>
      </c>
      <c r="AL17" s="213" t="e">
        <f>IF('Crisis Indicator Data'!#REF!="No Data",1,IF(#REF!&lt;&gt;"",1,0))</f>
        <v>#REF!</v>
      </c>
      <c r="AM17" s="213" t="e">
        <f>IF('Crisis Indicator Data'!#REF!="No Data",1,IF(#REF!&lt;&gt;"",1,0))</f>
        <v>#REF!</v>
      </c>
      <c r="AN17" s="213" t="e">
        <f>IF('Crisis Indicator Data'!#REF!="No Data",1,IF(#REF!&lt;&gt;"",1,0))</f>
        <v>#REF!</v>
      </c>
      <c r="AO17" s="213" t="e">
        <f>IF('Crisis Indicator Data'!#REF!="No Data",1,IF(#REF!&lt;&gt;"",1,0))</f>
        <v>#REF!</v>
      </c>
      <c r="AP17" s="213" t="e">
        <f>IF('Crisis Indicator Data'!#REF!="No Data",1,IF(#REF!&lt;&gt;"",1,0))</f>
        <v>#REF!</v>
      </c>
      <c r="AQ17" s="213" t="e">
        <f>IF('Crisis Indicator Data'!#REF!="No Data",1,IF(#REF!&lt;&gt;"",1,0))</f>
        <v>#REF!</v>
      </c>
      <c r="AR17" s="213" t="e">
        <f>IF('Crisis Indicator Data'!#REF!="No Data",1,IF(#REF!&lt;&gt;"",1,0))</f>
        <v>#REF!</v>
      </c>
      <c r="AS17" s="213" t="e">
        <f>IF('Crisis Indicator Data'!#REF!="No Data",1,IF(#REF!&lt;&gt;"",1,0))</f>
        <v>#REF!</v>
      </c>
      <c r="AT17" s="213" t="e">
        <f>IF('Crisis Indicator Data'!#REF!="No Data",1,IF(#REF!&lt;&gt;"",1,0))</f>
        <v>#REF!</v>
      </c>
      <c r="AU17" s="213" t="e">
        <f>IF('Crisis Indicator Data'!#REF!="No Data",1,IF(#REF!&lt;&gt;"",1,0))</f>
        <v>#REF!</v>
      </c>
      <c r="AV17" s="213" t="e">
        <f>IF('Crisis Indicator Data'!#REF!="No Data",1,IF(#REF!&lt;&gt;"",1,0))</f>
        <v>#REF!</v>
      </c>
      <c r="AW17" s="213" t="e">
        <f>IF('Crisis Indicator Data'!#REF!="No Data",1,IF(#REF!&lt;&gt;"",1,0))</f>
        <v>#REF!</v>
      </c>
      <c r="AX17" s="213" t="e">
        <f>IF('Crisis Indicator Data'!#REF!="No Data",1,IF(#REF!&lt;&gt;"",1,0))</f>
        <v>#REF!</v>
      </c>
      <c r="AY17" s="213" t="e">
        <f>IF('Crisis Indicator Data'!#REF!="No Data",1,IF(#REF!&lt;&gt;"",1,0))</f>
        <v>#REF!</v>
      </c>
      <c r="AZ17" s="213" t="e">
        <f>IF('Crisis Indicator Data'!#REF!="No Data",1,IF(#REF!&lt;&gt;"",1,0))</f>
        <v>#REF!</v>
      </c>
      <c r="BA17" t="e">
        <f t="shared" si="0"/>
        <v>#REF!</v>
      </c>
      <c r="BB17" s="22" t="e">
        <f t="shared" si="1"/>
        <v>#REF!</v>
      </c>
    </row>
    <row r="18" spans="1:54" x14ac:dyDescent="0.25">
      <c r="A18" t="s">
        <v>7270</v>
      </c>
      <c r="B18" s="213" t="e">
        <f>IF('Crisis Indicator Data'!#REF!="No Data",1,IF(#REF!&lt;&gt;"",1,0))</f>
        <v>#REF!</v>
      </c>
      <c r="C18" s="213" t="e">
        <f>IF('Crisis Indicator Data'!#REF!="No Data",1,IF(#REF!&lt;&gt;"",1,0))</f>
        <v>#REF!</v>
      </c>
      <c r="D18" s="213" t="e">
        <f>IF('Crisis Indicator Data'!#REF!="No Data",1,IF(#REF!&lt;&gt;"",1,0))</f>
        <v>#REF!</v>
      </c>
      <c r="E18" s="213" t="e">
        <f>IF('Crisis Indicator Data'!#REF!="No Data",1,IF(#REF!&lt;&gt;"",1,0))</f>
        <v>#REF!</v>
      </c>
      <c r="F18" s="213" t="e">
        <f>IF('Crisis Indicator Data'!#REF!="No Data",1,IF(#REF!&lt;&gt;"",1,0))</f>
        <v>#REF!</v>
      </c>
      <c r="G18" s="213" t="e">
        <f>IF('Crisis Indicator Data'!#REF!="No Data",1,IF(#REF!&lt;&gt;"",1,0))</f>
        <v>#REF!</v>
      </c>
      <c r="H18" s="213" t="e">
        <f>IF('Crisis Indicator Data'!#REF!="No Data",1,IF(#REF!&lt;&gt;"",1,0))</f>
        <v>#REF!</v>
      </c>
      <c r="I18" s="213" t="e">
        <f>IF('Crisis Indicator Data'!#REF!="No Data",1,IF(#REF!&lt;&gt;"",1,0))</f>
        <v>#REF!</v>
      </c>
      <c r="J18" s="213" t="e">
        <f>IF('Crisis Indicator Data'!#REF!="No Data",1,IF(#REF!&lt;&gt;"",1,0))</f>
        <v>#REF!</v>
      </c>
      <c r="K18" s="213" t="e">
        <f>IF('Crisis Indicator Data'!#REF!="No Data",1,IF(#REF!&lt;&gt;"",1,0))</f>
        <v>#REF!</v>
      </c>
      <c r="L18" s="213" t="e">
        <f>IF('Crisis Indicator Data'!#REF!="No Data",1,IF(#REF!&lt;&gt;"",1,0))</f>
        <v>#REF!</v>
      </c>
      <c r="M18" s="213" t="e">
        <f>IF('Crisis Indicator Data'!#REF!="No Data",1,IF(#REF!&lt;&gt;"",1,0))</f>
        <v>#REF!</v>
      </c>
      <c r="N18" s="213" t="e">
        <f>IF('Crisis Indicator Data'!#REF!="No Data",1,IF(#REF!&lt;&gt;"",1,0))</f>
        <v>#REF!</v>
      </c>
      <c r="O18" s="213" t="e">
        <f>IF('Crisis Indicator Data'!#REF!="No Data",1,IF(#REF!&lt;&gt;"",1,0))</f>
        <v>#REF!</v>
      </c>
      <c r="P18" s="213" t="e">
        <f>IF('Crisis Indicator Data'!#REF!="No Data",1,IF(#REF!&lt;&gt;"",1,0))</f>
        <v>#REF!</v>
      </c>
      <c r="Q18" s="213" t="e">
        <f>IF('Crisis Indicator Data'!#REF!="No Data",1,IF(#REF!&lt;&gt;"",1,0))</f>
        <v>#REF!</v>
      </c>
      <c r="R18" s="213" t="e">
        <f>IF('Crisis Indicator Data'!#REF!="No Data",1,IF(#REF!&lt;&gt;"",1,0))</f>
        <v>#REF!</v>
      </c>
      <c r="S18" s="213" t="e">
        <f>IF('Crisis Indicator Data'!#REF!="No Data",1,IF(#REF!&lt;&gt;"",1,0))</f>
        <v>#REF!</v>
      </c>
      <c r="T18" s="213" t="e">
        <f>IF('Crisis Indicator Data'!#REF!="No Data",1,IF(#REF!&lt;&gt;"",1,0))</f>
        <v>#REF!</v>
      </c>
      <c r="U18" s="213" t="e">
        <f>IF('Crisis Indicator Data'!#REF!="No Data",1,IF(#REF!&lt;&gt;"",1,0))</f>
        <v>#REF!</v>
      </c>
      <c r="V18" s="213" t="e">
        <f>IF('Crisis Indicator Data'!#REF!="No Data",1,IF(#REF!&lt;&gt;"",1,0))</f>
        <v>#REF!</v>
      </c>
      <c r="W18" s="213" t="e">
        <f>IF('Crisis Indicator Data'!#REF!="No Data",1,IF(#REF!&lt;&gt;"",1,0))</f>
        <v>#REF!</v>
      </c>
      <c r="X18" s="213" t="e">
        <f>IF('Crisis Indicator Data'!#REF!="No Data",1,IF(#REF!&lt;&gt;"",1,0))</f>
        <v>#REF!</v>
      </c>
      <c r="Y18" s="213" t="e">
        <f>IF('Crisis Indicator Data'!#REF!="No Data",1,IF(#REF!&lt;&gt;"",1,0))</f>
        <v>#REF!</v>
      </c>
      <c r="Z18" s="213" t="e">
        <f>IF('Crisis Indicator Data'!#REF!="No Data",1,IF(#REF!&lt;&gt;"",1,0))</f>
        <v>#REF!</v>
      </c>
      <c r="AA18" s="213" t="e">
        <f>IF('Crisis Indicator Data'!#REF!="No Data",1,IF(#REF!&lt;&gt;"",1,0))</f>
        <v>#REF!</v>
      </c>
      <c r="AB18" s="213" t="e">
        <f>IF('Crisis Indicator Data'!#REF!="No Data",1,IF(#REF!&lt;&gt;"",1,0))</f>
        <v>#REF!</v>
      </c>
      <c r="AC18" s="213" t="e">
        <f>IF('Crisis Indicator Data'!#REF!="No Data",1,IF(#REF!&lt;&gt;"",1,0))</f>
        <v>#REF!</v>
      </c>
      <c r="AD18" s="213" t="e">
        <f>IF('Crisis Indicator Data'!#REF!="No Data",1,IF(#REF!&lt;&gt;"",1,0))</f>
        <v>#REF!</v>
      </c>
      <c r="AE18" s="213" t="e">
        <f>IF('Crisis Indicator Data'!#REF!="No Data",1,IF(#REF!&lt;&gt;"",1,0))</f>
        <v>#REF!</v>
      </c>
      <c r="AF18" s="213" t="e">
        <f>IF('Crisis Indicator Data'!#REF!="No Data",1,IF(#REF!&lt;&gt;"",1,0))</f>
        <v>#REF!</v>
      </c>
      <c r="AG18" s="213" t="e">
        <f>IF('Crisis Indicator Data'!#REF!="No Data",1,IF(#REF!&lt;&gt;"",1,0))</f>
        <v>#REF!</v>
      </c>
      <c r="AH18" s="213" t="e">
        <f>IF('Crisis Indicator Data'!#REF!="No Data",1,IF(#REF!&lt;&gt;"",1,0))</f>
        <v>#REF!</v>
      </c>
      <c r="AI18" s="213" t="e">
        <f>IF('Crisis Indicator Data'!#REF!="No Data",1,IF(#REF!&lt;&gt;"",1,0))</f>
        <v>#REF!</v>
      </c>
      <c r="AJ18" s="213" t="e">
        <f>IF('Crisis Indicator Data'!#REF!="No Data",1,IF(#REF!&lt;&gt;"",1,0))</f>
        <v>#REF!</v>
      </c>
      <c r="AK18" s="213" t="e">
        <f>IF('Crisis Indicator Data'!#REF!="No Data",1,IF(#REF!&lt;&gt;"",1,0))</f>
        <v>#REF!</v>
      </c>
      <c r="AL18" s="213" t="e">
        <f>IF('Crisis Indicator Data'!#REF!="No Data",1,IF(#REF!&lt;&gt;"",1,0))</f>
        <v>#REF!</v>
      </c>
      <c r="AM18" s="213" t="e">
        <f>IF('Crisis Indicator Data'!#REF!="No Data",1,IF(#REF!&lt;&gt;"",1,0))</f>
        <v>#REF!</v>
      </c>
      <c r="AN18" s="213" t="e">
        <f>IF('Crisis Indicator Data'!#REF!="No Data",1,IF(#REF!&lt;&gt;"",1,0))</f>
        <v>#REF!</v>
      </c>
      <c r="AO18" s="213" t="e">
        <f>IF('Crisis Indicator Data'!#REF!="No Data",1,IF(#REF!&lt;&gt;"",1,0))</f>
        <v>#REF!</v>
      </c>
      <c r="AP18" s="213" t="e">
        <f>IF('Crisis Indicator Data'!#REF!="No Data",1,IF(#REF!&lt;&gt;"",1,0))</f>
        <v>#REF!</v>
      </c>
      <c r="AQ18" s="213" t="e">
        <f>IF('Crisis Indicator Data'!#REF!="No Data",1,IF(#REF!&lt;&gt;"",1,0))</f>
        <v>#REF!</v>
      </c>
      <c r="AR18" s="213" t="e">
        <f>IF('Crisis Indicator Data'!#REF!="No Data",1,IF(#REF!&lt;&gt;"",1,0))</f>
        <v>#REF!</v>
      </c>
      <c r="AS18" s="213" t="e">
        <f>IF('Crisis Indicator Data'!#REF!="No Data",1,IF(#REF!&lt;&gt;"",1,0))</f>
        <v>#REF!</v>
      </c>
      <c r="AT18" s="213" t="e">
        <f>IF('Crisis Indicator Data'!#REF!="No Data",1,IF(#REF!&lt;&gt;"",1,0))</f>
        <v>#REF!</v>
      </c>
      <c r="AU18" s="213" t="e">
        <f>IF('Crisis Indicator Data'!#REF!="No Data",1,IF(#REF!&lt;&gt;"",1,0))</f>
        <v>#REF!</v>
      </c>
      <c r="AV18" s="213" t="e">
        <f>IF('Crisis Indicator Data'!#REF!="No Data",1,IF(#REF!&lt;&gt;"",1,0))</f>
        <v>#REF!</v>
      </c>
      <c r="AW18" s="213" t="e">
        <f>IF('Crisis Indicator Data'!#REF!="No Data",1,IF(#REF!&lt;&gt;"",1,0))</f>
        <v>#REF!</v>
      </c>
      <c r="AX18" s="213" t="e">
        <f>IF('Crisis Indicator Data'!#REF!="No Data",1,IF(#REF!&lt;&gt;"",1,0))</f>
        <v>#REF!</v>
      </c>
      <c r="AY18" s="213" t="e">
        <f>IF('Crisis Indicator Data'!#REF!="No Data",1,IF(#REF!&lt;&gt;"",1,0))</f>
        <v>#REF!</v>
      </c>
      <c r="AZ18" s="213" t="e">
        <f>IF('Crisis Indicator Data'!#REF!="No Data",1,IF(#REF!&lt;&gt;"",1,0))</f>
        <v>#REF!</v>
      </c>
      <c r="BA18" t="e">
        <f t="shared" si="0"/>
        <v>#REF!</v>
      </c>
      <c r="BB18" s="22" t="e">
        <f t="shared" si="1"/>
        <v>#REF!</v>
      </c>
    </row>
    <row r="19" spans="1:54" x14ac:dyDescent="0.25">
      <c r="A19" t="s">
        <v>7256</v>
      </c>
      <c r="B19" s="213" t="e">
        <f>IF('Crisis Indicator Data'!#REF!="No Data",1,IF(#REF!&lt;&gt;"",1,0))</f>
        <v>#REF!</v>
      </c>
      <c r="C19" s="213" t="e">
        <f>IF('Crisis Indicator Data'!#REF!="No Data",1,IF(#REF!&lt;&gt;"",1,0))</f>
        <v>#REF!</v>
      </c>
      <c r="D19" s="213" t="e">
        <f>IF('Crisis Indicator Data'!#REF!="No Data",1,IF(#REF!&lt;&gt;"",1,0))</f>
        <v>#REF!</v>
      </c>
      <c r="E19" s="213" t="e">
        <f>IF('Crisis Indicator Data'!#REF!="No Data",1,IF(#REF!&lt;&gt;"",1,0))</f>
        <v>#REF!</v>
      </c>
      <c r="F19" s="213" t="e">
        <f>IF('Crisis Indicator Data'!#REF!="No Data",1,IF(#REF!&lt;&gt;"",1,0))</f>
        <v>#REF!</v>
      </c>
      <c r="G19" s="213" t="e">
        <f>IF('Crisis Indicator Data'!#REF!="No Data",1,IF(#REF!&lt;&gt;"",1,0))</f>
        <v>#REF!</v>
      </c>
      <c r="H19" s="213" t="e">
        <f>IF('Crisis Indicator Data'!#REF!="No Data",1,IF(#REF!&lt;&gt;"",1,0))</f>
        <v>#REF!</v>
      </c>
      <c r="I19" s="213" t="e">
        <f>IF('Crisis Indicator Data'!#REF!="No Data",1,IF(#REF!&lt;&gt;"",1,0))</f>
        <v>#REF!</v>
      </c>
      <c r="J19" s="213" t="e">
        <f>IF('Crisis Indicator Data'!#REF!="No Data",1,IF(#REF!&lt;&gt;"",1,0))</f>
        <v>#REF!</v>
      </c>
      <c r="K19" s="213" t="e">
        <f>IF('Crisis Indicator Data'!#REF!="No Data",1,IF(#REF!&lt;&gt;"",1,0))</f>
        <v>#REF!</v>
      </c>
      <c r="L19" s="213" t="e">
        <f>IF('Crisis Indicator Data'!#REF!="No Data",1,IF(#REF!&lt;&gt;"",1,0))</f>
        <v>#REF!</v>
      </c>
      <c r="M19" s="213" t="e">
        <f>IF('Crisis Indicator Data'!#REF!="No Data",1,IF(#REF!&lt;&gt;"",1,0))</f>
        <v>#REF!</v>
      </c>
      <c r="N19" s="213" t="e">
        <f>IF('Crisis Indicator Data'!#REF!="No Data",1,IF(#REF!&lt;&gt;"",1,0))</f>
        <v>#REF!</v>
      </c>
      <c r="O19" s="213" t="e">
        <f>IF('Crisis Indicator Data'!#REF!="No Data",1,IF(#REF!&lt;&gt;"",1,0))</f>
        <v>#REF!</v>
      </c>
      <c r="P19" s="213" t="e">
        <f>IF('Crisis Indicator Data'!#REF!="No Data",1,IF(#REF!&lt;&gt;"",1,0))</f>
        <v>#REF!</v>
      </c>
      <c r="Q19" s="213" t="e">
        <f>IF('Crisis Indicator Data'!#REF!="No Data",1,IF(#REF!&lt;&gt;"",1,0))</f>
        <v>#REF!</v>
      </c>
      <c r="R19" s="213" t="e">
        <f>IF('Crisis Indicator Data'!#REF!="No Data",1,IF(#REF!&lt;&gt;"",1,0))</f>
        <v>#REF!</v>
      </c>
      <c r="S19" s="213" t="e">
        <f>IF('Crisis Indicator Data'!#REF!="No Data",1,IF(#REF!&lt;&gt;"",1,0))</f>
        <v>#REF!</v>
      </c>
      <c r="T19" s="213" t="e">
        <f>IF('Crisis Indicator Data'!#REF!="No Data",1,IF(#REF!&lt;&gt;"",1,0))</f>
        <v>#REF!</v>
      </c>
      <c r="U19" s="213" t="e">
        <f>IF('Crisis Indicator Data'!#REF!="No Data",1,IF(#REF!&lt;&gt;"",1,0))</f>
        <v>#REF!</v>
      </c>
      <c r="V19" s="213" t="e">
        <f>IF('Crisis Indicator Data'!#REF!="No Data",1,IF(#REF!&lt;&gt;"",1,0))</f>
        <v>#REF!</v>
      </c>
      <c r="W19" s="213" t="e">
        <f>IF('Crisis Indicator Data'!#REF!="No Data",1,IF(#REF!&lt;&gt;"",1,0))</f>
        <v>#REF!</v>
      </c>
      <c r="X19" s="213" t="e">
        <f>IF('Crisis Indicator Data'!#REF!="No Data",1,IF(#REF!&lt;&gt;"",1,0))</f>
        <v>#REF!</v>
      </c>
      <c r="Y19" s="213" t="e">
        <f>IF('Crisis Indicator Data'!#REF!="No Data",1,IF(#REF!&lt;&gt;"",1,0))</f>
        <v>#REF!</v>
      </c>
      <c r="Z19" s="213" t="e">
        <f>IF('Crisis Indicator Data'!#REF!="No Data",1,IF(#REF!&lt;&gt;"",1,0))</f>
        <v>#REF!</v>
      </c>
      <c r="AA19" s="213" t="e">
        <f>IF('Crisis Indicator Data'!#REF!="No Data",1,IF(#REF!&lt;&gt;"",1,0))</f>
        <v>#REF!</v>
      </c>
      <c r="AB19" s="213" t="e">
        <f>IF('Crisis Indicator Data'!#REF!="No Data",1,IF(#REF!&lt;&gt;"",1,0))</f>
        <v>#REF!</v>
      </c>
      <c r="AC19" s="213" t="e">
        <f>IF('Crisis Indicator Data'!#REF!="No Data",1,IF(#REF!&lt;&gt;"",1,0))</f>
        <v>#REF!</v>
      </c>
      <c r="AD19" s="213" t="e">
        <f>IF('Crisis Indicator Data'!#REF!="No Data",1,IF(#REF!&lt;&gt;"",1,0))</f>
        <v>#REF!</v>
      </c>
      <c r="AE19" s="213" t="e">
        <f>IF('Crisis Indicator Data'!#REF!="No Data",1,IF(#REF!&lt;&gt;"",1,0))</f>
        <v>#REF!</v>
      </c>
      <c r="AF19" s="213" t="e">
        <f>IF('Crisis Indicator Data'!#REF!="No Data",1,IF(#REF!&lt;&gt;"",1,0))</f>
        <v>#REF!</v>
      </c>
      <c r="AG19" s="213" t="e">
        <f>IF('Crisis Indicator Data'!#REF!="No Data",1,IF(#REF!&lt;&gt;"",1,0))</f>
        <v>#REF!</v>
      </c>
      <c r="AH19" s="213" t="e">
        <f>IF('Crisis Indicator Data'!#REF!="No Data",1,IF(#REF!&lt;&gt;"",1,0))</f>
        <v>#REF!</v>
      </c>
      <c r="AI19" s="213" t="e">
        <f>IF('Crisis Indicator Data'!#REF!="No Data",1,IF(#REF!&lt;&gt;"",1,0))</f>
        <v>#REF!</v>
      </c>
      <c r="AJ19" s="213" t="e">
        <f>IF('Crisis Indicator Data'!#REF!="No Data",1,IF(#REF!&lt;&gt;"",1,0))</f>
        <v>#REF!</v>
      </c>
      <c r="AK19" s="213" t="e">
        <f>IF('Crisis Indicator Data'!#REF!="No Data",1,IF(#REF!&lt;&gt;"",1,0))</f>
        <v>#REF!</v>
      </c>
      <c r="AL19" s="213" t="e">
        <f>IF('Crisis Indicator Data'!#REF!="No Data",1,IF(#REF!&lt;&gt;"",1,0))</f>
        <v>#REF!</v>
      </c>
      <c r="AM19" s="213" t="e">
        <f>IF('Crisis Indicator Data'!#REF!="No Data",1,IF(#REF!&lt;&gt;"",1,0))</f>
        <v>#REF!</v>
      </c>
      <c r="AN19" s="213" t="e">
        <f>IF('Crisis Indicator Data'!#REF!="No Data",1,IF(#REF!&lt;&gt;"",1,0))</f>
        <v>#REF!</v>
      </c>
      <c r="AO19" s="213" t="e">
        <f>IF('Crisis Indicator Data'!#REF!="No Data",1,IF(#REF!&lt;&gt;"",1,0))</f>
        <v>#REF!</v>
      </c>
      <c r="AP19" s="213" t="e">
        <f>IF('Crisis Indicator Data'!#REF!="No Data",1,IF(#REF!&lt;&gt;"",1,0))</f>
        <v>#REF!</v>
      </c>
      <c r="AQ19" s="213" t="e">
        <f>IF('Crisis Indicator Data'!#REF!="No Data",1,IF(#REF!&lt;&gt;"",1,0))</f>
        <v>#REF!</v>
      </c>
      <c r="AR19" s="213" t="e">
        <f>IF('Crisis Indicator Data'!#REF!="No Data",1,IF(#REF!&lt;&gt;"",1,0))</f>
        <v>#REF!</v>
      </c>
      <c r="AS19" s="213" t="e">
        <f>IF('Crisis Indicator Data'!#REF!="No Data",1,IF(#REF!&lt;&gt;"",1,0))</f>
        <v>#REF!</v>
      </c>
      <c r="AT19" s="213" t="e">
        <f>IF('Crisis Indicator Data'!#REF!="No Data",1,IF(#REF!&lt;&gt;"",1,0))</f>
        <v>#REF!</v>
      </c>
      <c r="AU19" s="213" t="e">
        <f>IF('Crisis Indicator Data'!#REF!="No Data",1,IF(#REF!&lt;&gt;"",1,0))</f>
        <v>#REF!</v>
      </c>
      <c r="AV19" s="213" t="e">
        <f>IF('Crisis Indicator Data'!#REF!="No Data",1,IF(#REF!&lt;&gt;"",1,0))</f>
        <v>#REF!</v>
      </c>
      <c r="AW19" s="213" t="e">
        <f>IF('Crisis Indicator Data'!#REF!="No Data",1,IF(#REF!&lt;&gt;"",1,0))</f>
        <v>#REF!</v>
      </c>
      <c r="AX19" s="213" t="e">
        <f>IF('Crisis Indicator Data'!#REF!="No Data",1,IF(#REF!&lt;&gt;"",1,0))</f>
        <v>#REF!</v>
      </c>
      <c r="AY19" s="213" t="e">
        <f>IF('Crisis Indicator Data'!#REF!="No Data",1,IF(#REF!&lt;&gt;"",1,0))</f>
        <v>#REF!</v>
      </c>
      <c r="AZ19" s="213" t="e">
        <f>IF('Crisis Indicator Data'!#REF!="No Data",1,IF(#REF!&lt;&gt;"",1,0))</f>
        <v>#REF!</v>
      </c>
      <c r="BA19" t="e">
        <f t="shared" si="0"/>
        <v>#REF!</v>
      </c>
      <c r="BB19" s="22" t="e">
        <f t="shared" si="1"/>
        <v>#REF!</v>
      </c>
    </row>
    <row r="20" spans="1:54" x14ac:dyDescent="0.25">
      <c r="A20" t="s">
        <v>7279</v>
      </c>
      <c r="B20" s="213" t="e">
        <f>IF('Crisis Indicator Data'!#REF!="No Data",1,IF(#REF!&lt;&gt;"",1,0))</f>
        <v>#REF!</v>
      </c>
      <c r="C20" s="213" t="e">
        <f>IF('Crisis Indicator Data'!#REF!="No Data",1,IF(#REF!&lt;&gt;"",1,0))</f>
        <v>#REF!</v>
      </c>
      <c r="D20" s="213" t="e">
        <f>IF('Crisis Indicator Data'!#REF!="No Data",1,IF(#REF!&lt;&gt;"",1,0))</f>
        <v>#REF!</v>
      </c>
      <c r="E20" s="213" t="e">
        <f>IF('Crisis Indicator Data'!#REF!="No Data",1,IF(#REF!&lt;&gt;"",1,0))</f>
        <v>#REF!</v>
      </c>
      <c r="F20" s="213" t="e">
        <f>IF('Crisis Indicator Data'!#REF!="No Data",1,IF(#REF!&lt;&gt;"",1,0))</f>
        <v>#REF!</v>
      </c>
      <c r="G20" s="213" t="e">
        <f>IF('Crisis Indicator Data'!#REF!="No Data",1,IF(#REF!&lt;&gt;"",1,0))</f>
        <v>#REF!</v>
      </c>
      <c r="H20" s="213" t="e">
        <f>IF('Crisis Indicator Data'!#REF!="No Data",1,IF(#REF!&lt;&gt;"",1,0))</f>
        <v>#REF!</v>
      </c>
      <c r="I20" s="213" t="e">
        <f>IF('Crisis Indicator Data'!#REF!="No Data",1,IF(#REF!&lt;&gt;"",1,0))</f>
        <v>#REF!</v>
      </c>
      <c r="J20" s="213" t="e">
        <f>IF('Crisis Indicator Data'!#REF!="No Data",1,IF(#REF!&lt;&gt;"",1,0))</f>
        <v>#REF!</v>
      </c>
      <c r="K20" s="213" t="e">
        <f>IF('Crisis Indicator Data'!#REF!="No Data",1,IF(#REF!&lt;&gt;"",1,0))</f>
        <v>#REF!</v>
      </c>
      <c r="L20" s="213" t="e">
        <f>IF('Crisis Indicator Data'!#REF!="No Data",1,IF(#REF!&lt;&gt;"",1,0))</f>
        <v>#REF!</v>
      </c>
      <c r="M20" s="213" t="e">
        <f>IF('Crisis Indicator Data'!#REF!="No Data",1,IF(#REF!&lt;&gt;"",1,0))</f>
        <v>#REF!</v>
      </c>
      <c r="N20" s="213" t="e">
        <f>IF('Crisis Indicator Data'!#REF!="No Data",1,IF(#REF!&lt;&gt;"",1,0))</f>
        <v>#REF!</v>
      </c>
      <c r="O20" s="213" t="e">
        <f>IF('Crisis Indicator Data'!#REF!="No Data",1,IF(#REF!&lt;&gt;"",1,0))</f>
        <v>#REF!</v>
      </c>
      <c r="P20" s="213" t="e">
        <f>IF('Crisis Indicator Data'!#REF!="No Data",1,IF(#REF!&lt;&gt;"",1,0))</f>
        <v>#REF!</v>
      </c>
      <c r="Q20" s="213" t="e">
        <f>IF('Crisis Indicator Data'!#REF!="No Data",1,IF(#REF!&lt;&gt;"",1,0))</f>
        <v>#REF!</v>
      </c>
      <c r="R20" s="213" t="e">
        <f>IF('Crisis Indicator Data'!#REF!="No Data",1,IF(#REF!&lt;&gt;"",1,0))</f>
        <v>#REF!</v>
      </c>
      <c r="S20" s="213" t="e">
        <f>IF('Crisis Indicator Data'!#REF!="No Data",1,IF(#REF!&lt;&gt;"",1,0))</f>
        <v>#REF!</v>
      </c>
      <c r="T20" s="213" t="e">
        <f>IF('Crisis Indicator Data'!#REF!="No Data",1,IF(#REF!&lt;&gt;"",1,0))</f>
        <v>#REF!</v>
      </c>
      <c r="U20" s="213" t="e">
        <f>IF('Crisis Indicator Data'!#REF!="No Data",1,IF(#REF!&lt;&gt;"",1,0))</f>
        <v>#REF!</v>
      </c>
      <c r="V20" s="213" t="e">
        <f>IF('Crisis Indicator Data'!#REF!="No Data",1,IF(#REF!&lt;&gt;"",1,0))</f>
        <v>#REF!</v>
      </c>
      <c r="W20" s="213" t="e">
        <f>IF('Crisis Indicator Data'!#REF!="No Data",1,IF(#REF!&lt;&gt;"",1,0))</f>
        <v>#REF!</v>
      </c>
      <c r="X20" s="213" t="e">
        <f>IF('Crisis Indicator Data'!#REF!="No Data",1,IF(#REF!&lt;&gt;"",1,0))</f>
        <v>#REF!</v>
      </c>
      <c r="Y20" s="213" t="e">
        <f>IF('Crisis Indicator Data'!#REF!="No Data",1,IF(#REF!&lt;&gt;"",1,0))</f>
        <v>#REF!</v>
      </c>
      <c r="Z20" s="213" t="e">
        <f>IF('Crisis Indicator Data'!#REF!="No Data",1,IF(#REF!&lt;&gt;"",1,0))</f>
        <v>#REF!</v>
      </c>
      <c r="AA20" s="213" t="e">
        <f>IF('Crisis Indicator Data'!#REF!="No Data",1,IF(#REF!&lt;&gt;"",1,0))</f>
        <v>#REF!</v>
      </c>
      <c r="AB20" s="213" t="e">
        <f>IF('Crisis Indicator Data'!#REF!="No Data",1,IF(#REF!&lt;&gt;"",1,0))</f>
        <v>#REF!</v>
      </c>
      <c r="AC20" s="213" t="e">
        <f>IF('Crisis Indicator Data'!#REF!="No Data",1,IF(#REF!&lt;&gt;"",1,0))</f>
        <v>#REF!</v>
      </c>
      <c r="AD20" s="213" t="e">
        <f>IF('Crisis Indicator Data'!#REF!="No Data",1,IF(#REF!&lt;&gt;"",1,0))</f>
        <v>#REF!</v>
      </c>
      <c r="AE20" s="213" t="e">
        <f>IF('Crisis Indicator Data'!#REF!="No Data",1,IF(#REF!&lt;&gt;"",1,0))</f>
        <v>#REF!</v>
      </c>
      <c r="AF20" s="213" t="e">
        <f>IF('Crisis Indicator Data'!#REF!="No Data",1,IF(#REF!&lt;&gt;"",1,0))</f>
        <v>#REF!</v>
      </c>
      <c r="AG20" s="213" t="e">
        <f>IF('Crisis Indicator Data'!#REF!="No Data",1,IF(#REF!&lt;&gt;"",1,0))</f>
        <v>#REF!</v>
      </c>
      <c r="AH20" s="213" t="e">
        <f>IF('Crisis Indicator Data'!#REF!="No Data",1,IF(#REF!&lt;&gt;"",1,0))</f>
        <v>#REF!</v>
      </c>
      <c r="AI20" s="213" t="e">
        <f>IF('Crisis Indicator Data'!#REF!="No Data",1,IF(#REF!&lt;&gt;"",1,0))</f>
        <v>#REF!</v>
      </c>
      <c r="AJ20" s="213" t="e">
        <f>IF('Crisis Indicator Data'!#REF!="No Data",1,IF(#REF!&lt;&gt;"",1,0))</f>
        <v>#REF!</v>
      </c>
      <c r="AK20" s="213" t="e">
        <f>IF('Crisis Indicator Data'!#REF!="No Data",1,IF(#REF!&lt;&gt;"",1,0))</f>
        <v>#REF!</v>
      </c>
      <c r="AL20" s="213" t="e">
        <f>IF('Crisis Indicator Data'!#REF!="No Data",1,IF(#REF!&lt;&gt;"",1,0))</f>
        <v>#REF!</v>
      </c>
      <c r="AM20" s="213" t="e">
        <f>IF('Crisis Indicator Data'!#REF!="No Data",1,IF(#REF!&lt;&gt;"",1,0))</f>
        <v>#REF!</v>
      </c>
      <c r="AN20" s="213" t="e">
        <f>IF('Crisis Indicator Data'!#REF!="No Data",1,IF(#REF!&lt;&gt;"",1,0))</f>
        <v>#REF!</v>
      </c>
      <c r="AO20" s="213" t="e">
        <f>IF('Crisis Indicator Data'!#REF!="No Data",1,IF(#REF!&lt;&gt;"",1,0))</f>
        <v>#REF!</v>
      </c>
      <c r="AP20" s="213" t="e">
        <f>IF('Crisis Indicator Data'!#REF!="No Data",1,IF(#REF!&lt;&gt;"",1,0))</f>
        <v>#REF!</v>
      </c>
      <c r="AQ20" s="213" t="e">
        <f>IF('Crisis Indicator Data'!#REF!="No Data",1,IF(#REF!&lt;&gt;"",1,0))</f>
        <v>#REF!</v>
      </c>
      <c r="AR20" s="213" t="e">
        <f>IF('Crisis Indicator Data'!#REF!="No Data",1,IF(#REF!&lt;&gt;"",1,0))</f>
        <v>#REF!</v>
      </c>
      <c r="AS20" s="213" t="e">
        <f>IF('Crisis Indicator Data'!#REF!="No Data",1,IF(#REF!&lt;&gt;"",1,0))</f>
        <v>#REF!</v>
      </c>
      <c r="AT20" s="213" t="e">
        <f>IF('Crisis Indicator Data'!#REF!="No Data",1,IF(#REF!&lt;&gt;"",1,0))</f>
        <v>#REF!</v>
      </c>
      <c r="AU20" s="213" t="e">
        <f>IF('Crisis Indicator Data'!#REF!="No Data",1,IF(#REF!&lt;&gt;"",1,0))</f>
        <v>#REF!</v>
      </c>
      <c r="AV20" s="213" t="e">
        <f>IF('Crisis Indicator Data'!#REF!="No Data",1,IF(#REF!&lt;&gt;"",1,0))</f>
        <v>#REF!</v>
      </c>
      <c r="AW20" s="213" t="e">
        <f>IF('Crisis Indicator Data'!#REF!="No Data",1,IF(#REF!&lt;&gt;"",1,0))</f>
        <v>#REF!</v>
      </c>
      <c r="AX20" s="213" t="e">
        <f>IF('Crisis Indicator Data'!#REF!="No Data",1,IF(#REF!&lt;&gt;"",1,0))</f>
        <v>#REF!</v>
      </c>
      <c r="AY20" s="213" t="e">
        <f>IF('Crisis Indicator Data'!#REF!="No Data",1,IF(#REF!&lt;&gt;"",1,0))</f>
        <v>#REF!</v>
      </c>
      <c r="AZ20" s="213" t="e">
        <f>IF('Crisis Indicator Data'!#REF!="No Data",1,IF(#REF!&lt;&gt;"",1,0))</f>
        <v>#REF!</v>
      </c>
      <c r="BA20" t="e">
        <f t="shared" si="0"/>
        <v>#REF!</v>
      </c>
      <c r="BB20" s="22" t="e">
        <f t="shared" si="1"/>
        <v>#REF!</v>
      </c>
    </row>
    <row r="21" spans="1:54" x14ac:dyDescent="0.25">
      <c r="A21" t="s">
        <v>7272</v>
      </c>
      <c r="B21" s="213" t="e">
        <f>IF('Crisis Indicator Data'!#REF!="No Data",1,IF(#REF!&lt;&gt;"",1,0))</f>
        <v>#REF!</v>
      </c>
      <c r="C21" s="213" t="e">
        <f>IF('Crisis Indicator Data'!#REF!="No Data",1,IF(#REF!&lt;&gt;"",1,0))</f>
        <v>#REF!</v>
      </c>
      <c r="D21" s="213" t="e">
        <f>IF('Crisis Indicator Data'!#REF!="No Data",1,IF(#REF!&lt;&gt;"",1,0))</f>
        <v>#REF!</v>
      </c>
      <c r="E21" s="213" t="e">
        <f>IF('Crisis Indicator Data'!#REF!="No Data",1,IF(#REF!&lt;&gt;"",1,0))</f>
        <v>#REF!</v>
      </c>
      <c r="F21" s="213" t="e">
        <f>IF('Crisis Indicator Data'!#REF!="No Data",1,IF(#REF!&lt;&gt;"",1,0))</f>
        <v>#REF!</v>
      </c>
      <c r="G21" s="213" t="e">
        <f>IF('Crisis Indicator Data'!#REF!="No Data",1,IF(#REF!&lt;&gt;"",1,0))</f>
        <v>#REF!</v>
      </c>
      <c r="H21" s="213" t="e">
        <f>IF('Crisis Indicator Data'!#REF!="No Data",1,IF(#REF!&lt;&gt;"",1,0))</f>
        <v>#REF!</v>
      </c>
      <c r="I21" s="213" t="e">
        <f>IF('Crisis Indicator Data'!#REF!="No Data",1,IF(#REF!&lt;&gt;"",1,0))</f>
        <v>#REF!</v>
      </c>
      <c r="J21" s="213" t="e">
        <f>IF('Crisis Indicator Data'!#REF!="No Data",1,IF(#REF!&lt;&gt;"",1,0))</f>
        <v>#REF!</v>
      </c>
      <c r="K21" s="213" t="e">
        <f>IF('Crisis Indicator Data'!#REF!="No Data",1,IF(#REF!&lt;&gt;"",1,0))</f>
        <v>#REF!</v>
      </c>
      <c r="L21" s="213" t="e">
        <f>IF('Crisis Indicator Data'!#REF!="No Data",1,IF(#REF!&lt;&gt;"",1,0))</f>
        <v>#REF!</v>
      </c>
      <c r="M21" s="213" t="e">
        <f>IF('Crisis Indicator Data'!#REF!="No Data",1,IF(#REF!&lt;&gt;"",1,0))</f>
        <v>#REF!</v>
      </c>
      <c r="N21" s="213" t="e">
        <f>IF('Crisis Indicator Data'!#REF!="No Data",1,IF(#REF!&lt;&gt;"",1,0))</f>
        <v>#REF!</v>
      </c>
      <c r="O21" s="213" t="e">
        <f>IF('Crisis Indicator Data'!#REF!="No Data",1,IF(#REF!&lt;&gt;"",1,0))</f>
        <v>#REF!</v>
      </c>
      <c r="P21" s="213" t="e">
        <f>IF('Crisis Indicator Data'!#REF!="No Data",1,IF(#REF!&lt;&gt;"",1,0))</f>
        <v>#REF!</v>
      </c>
      <c r="Q21" s="213" t="e">
        <f>IF('Crisis Indicator Data'!#REF!="No Data",1,IF(#REF!&lt;&gt;"",1,0))</f>
        <v>#REF!</v>
      </c>
      <c r="R21" s="213" t="e">
        <f>IF('Crisis Indicator Data'!#REF!="No Data",1,IF(#REF!&lt;&gt;"",1,0))</f>
        <v>#REF!</v>
      </c>
      <c r="S21" s="213" t="e">
        <f>IF('Crisis Indicator Data'!#REF!="No Data",1,IF(#REF!&lt;&gt;"",1,0))</f>
        <v>#REF!</v>
      </c>
      <c r="T21" s="213" t="e">
        <f>IF('Crisis Indicator Data'!#REF!="No Data",1,IF(#REF!&lt;&gt;"",1,0))</f>
        <v>#REF!</v>
      </c>
      <c r="U21" s="213" t="e">
        <f>IF('Crisis Indicator Data'!#REF!="No Data",1,IF(#REF!&lt;&gt;"",1,0))</f>
        <v>#REF!</v>
      </c>
      <c r="V21" s="213" t="e">
        <f>IF('Crisis Indicator Data'!#REF!="No Data",1,IF(#REF!&lt;&gt;"",1,0))</f>
        <v>#REF!</v>
      </c>
      <c r="W21" s="213" t="e">
        <f>IF('Crisis Indicator Data'!#REF!="No Data",1,IF(#REF!&lt;&gt;"",1,0))</f>
        <v>#REF!</v>
      </c>
      <c r="X21" s="213" t="e">
        <f>IF('Crisis Indicator Data'!#REF!="No Data",1,IF(#REF!&lt;&gt;"",1,0))</f>
        <v>#REF!</v>
      </c>
      <c r="Y21" s="213" t="e">
        <f>IF('Crisis Indicator Data'!#REF!="No Data",1,IF(#REF!&lt;&gt;"",1,0))</f>
        <v>#REF!</v>
      </c>
      <c r="Z21" s="213" t="e">
        <f>IF('Crisis Indicator Data'!#REF!="No Data",1,IF(#REF!&lt;&gt;"",1,0))</f>
        <v>#REF!</v>
      </c>
      <c r="AA21" s="213" t="e">
        <f>IF('Crisis Indicator Data'!#REF!="No Data",1,IF(#REF!&lt;&gt;"",1,0))</f>
        <v>#REF!</v>
      </c>
      <c r="AB21" s="213" t="e">
        <f>IF('Crisis Indicator Data'!#REF!="No Data",1,IF(#REF!&lt;&gt;"",1,0))</f>
        <v>#REF!</v>
      </c>
      <c r="AC21" s="213" t="e">
        <f>IF('Crisis Indicator Data'!#REF!="No Data",1,IF(#REF!&lt;&gt;"",1,0))</f>
        <v>#REF!</v>
      </c>
      <c r="AD21" s="213" t="e">
        <f>IF('Crisis Indicator Data'!#REF!="No Data",1,IF(#REF!&lt;&gt;"",1,0))</f>
        <v>#REF!</v>
      </c>
      <c r="AE21" s="213" t="e">
        <f>IF('Crisis Indicator Data'!#REF!="No Data",1,IF(#REF!&lt;&gt;"",1,0))</f>
        <v>#REF!</v>
      </c>
      <c r="AF21" s="213" t="e">
        <f>IF('Crisis Indicator Data'!#REF!="No Data",1,IF(#REF!&lt;&gt;"",1,0))</f>
        <v>#REF!</v>
      </c>
      <c r="AG21" s="213" t="e">
        <f>IF('Crisis Indicator Data'!#REF!="No Data",1,IF(#REF!&lt;&gt;"",1,0))</f>
        <v>#REF!</v>
      </c>
      <c r="AH21" s="213" t="e">
        <f>IF('Crisis Indicator Data'!#REF!="No Data",1,IF(#REF!&lt;&gt;"",1,0))</f>
        <v>#REF!</v>
      </c>
      <c r="AI21" s="213" t="e">
        <f>IF('Crisis Indicator Data'!#REF!="No Data",1,IF(#REF!&lt;&gt;"",1,0))</f>
        <v>#REF!</v>
      </c>
      <c r="AJ21" s="213" t="e">
        <f>IF('Crisis Indicator Data'!#REF!="No Data",1,IF(#REF!&lt;&gt;"",1,0))</f>
        <v>#REF!</v>
      </c>
      <c r="AK21" s="213" t="e">
        <f>IF('Crisis Indicator Data'!#REF!="No Data",1,IF(#REF!&lt;&gt;"",1,0))</f>
        <v>#REF!</v>
      </c>
      <c r="AL21" s="213" t="e">
        <f>IF('Crisis Indicator Data'!#REF!="No Data",1,IF(#REF!&lt;&gt;"",1,0))</f>
        <v>#REF!</v>
      </c>
      <c r="AM21" s="213" t="e">
        <f>IF('Crisis Indicator Data'!#REF!="No Data",1,IF(#REF!&lt;&gt;"",1,0))</f>
        <v>#REF!</v>
      </c>
      <c r="AN21" s="213" t="e">
        <f>IF('Crisis Indicator Data'!#REF!="No Data",1,IF(#REF!&lt;&gt;"",1,0))</f>
        <v>#REF!</v>
      </c>
      <c r="AO21" s="213" t="e">
        <f>IF('Crisis Indicator Data'!#REF!="No Data",1,IF(#REF!&lt;&gt;"",1,0))</f>
        <v>#REF!</v>
      </c>
      <c r="AP21" s="213" t="e">
        <f>IF('Crisis Indicator Data'!#REF!="No Data",1,IF(#REF!&lt;&gt;"",1,0))</f>
        <v>#REF!</v>
      </c>
      <c r="AQ21" s="213" t="e">
        <f>IF('Crisis Indicator Data'!#REF!="No Data",1,IF(#REF!&lt;&gt;"",1,0))</f>
        <v>#REF!</v>
      </c>
      <c r="AR21" s="213" t="e">
        <f>IF('Crisis Indicator Data'!#REF!="No Data",1,IF(#REF!&lt;&gt;"",1,0))</f>
        <v>#REF!</v>
      </c>
      <c r="AS21" s="213" t="e">
        <f>IF('Crisis Indicator Data'!#REF!="No Data",1,IF(#REF!&lt;&gt;"",1,0))</f>
        <v>#REF!</v>
      </c>
      <c r="AT21" s="213" t="e">
        <f>IF('Crisis Indicator Data'!#REF!="No Data",1,IF(#REF!&lt;&gt;"",1,0))</f>
        <v>#REF!</v>
      </c>
      <c r="AU21" s="213" t="e">
        <f>IF('Crisis Indicator Data'!#REF!="No Data",1,IF(#REF!&lt;&gt;"",1,0))</f>
        <v>#REF!</v>
      </c>
      <c r="AV21" s="213" t="e">
        <f>IF('Crisis Indicator Data'!#REF!="No Data",1,IF(#REF!&lt;&gt;"",1,0))</f>
        <v>#REF!</v>
      </c>
      <c r="AW21" s="213" t="e">
        <f>IF('Crisis Indicator Data'!#REF!="No Data",1,IF(#REF!&lt;&gt;"",1,0))</f>
        <v>#REF!</v>
      </c>
      <c r="AX21" s="213" t="e">
        <f>IF('Crisis Indicator Data'!#REF!="No Data",1,IF(#REF!&lt;&gt;"",1,0))</f>
        <v>#REF!</v>
      </c>
      <c r="AY21" s="213" t="e">
        <f>IF('Crisis Indicator Data'!#REF!="No Data",1,IF(#REF!&lt;&gt;"",1,0))</f>
        <v>#REF!</v>
      </c>
      <c r="AZ21" s="213" t="e">
        <f>IF('Crisis Indicator Data'!#REF!="No Data",1,IF(#REF!&lt;&gt;"",1,0))</f>
        <v>#REF!</v>
      </c>
      <c r="BA21" t="e">
        <f t="shared" si="0"/>
        <v>#REF!</v>
      </c>
      <c r="BB21" s="22" t="e">
        <f t="shared" si="1"/>
        <v>#REF!</v>
      </c>
    </row>
    <row r="22" spans="1:54" x14ac:dyDescent="0.25">
      <c r="A22" t="s">
        <v>7266</v>
      </c>
      <c r="B22" s="213" t="e">
        <f>IF('Crisis Indicator Data'!#REF!="No Data",1,IF(#REF!&lt;&gt;"",1,0))</f>
        <v>#REF!</v>
      </c>
      <c r="C22" s="213" t="e">
        <f>IF('Crisis Indicator Data'!#REF!="No Data",1,IF(#REF!&lt;&gt;"",1,0))</f>
        <v>#REF!</v>
      </c>
      <c r="D22" s="213" t="e">
        <f>IF('Crisis Indicator Data'!#REF!="No Data",1,IF(#REF!&lt;&gt;"",1,0))</f>
        <v>#REF!</v>
      </c>
      <c r="E22" s="213" t="e">
        <f>IF('Crisis Indicator Data'!#REF!="No Data",1,IF(#REF!&lt;&gt;"",1,0))</f>
        <v>#REF!</v>
      </c>
      <c r="F22" s="213" t="e">
        <f>IF('Crisis Indicator Data'!#REF!="No Data",1,IF(#REF!&lt;&gt;"",1,0))</f>
        <v>#REF!</v>
      </c>
      <c r="G22" s="213" t="e">
        <f>IF('Crisis Indicator Data'!#REF!="No Data",1,IF(#REF!&lt;&gt;"",1,0))</f>
        <v>#REF!</v>
      </c>
      <c r="H22" s="213" t="e">
        <f>IF('Crisis Indicator Data'!#REF!="No Data",1,IF(#REF!&lt;&gt;"",1,0))</f>
        <v>#REF!</v>
      </c>
      <c r="I22" s="213" t="e">
        <f>IF('Crisis Indicator Data'!#REF!="No Data",1,IF(#REF!&lt;&gt;"",1,0))</f>
        <v>#REF!</v>
      </c>
      <c r="J22" s="213" t="e">
        <f>IF('Crisis Indicator Data'!#REF!="No Data",1,IF(#REF!&lt;&gt;"",1,0))</f>
        <v>#REF!</v>
      </c>
      <c r="K22" s="213" t="e">
        <f>IF('Crisis Indicator Data'!#REF!="No Data",1,IF(#REF!&lt;&gt;"",1,0))</f>
        <v>#REF!</v>
      </c>
      <c r="L22" s="213" t="e">
        <f>IF('Crisis Indicator Data'!#REF!="No Data",1,IF(#REF!&lt;&gt;"",1,0))</f>
        <v>#REF!</v>
      </c>
      <c r="M22" s="213" t="e">
        <f>IF('Crisis Indicator Data'!#REF!="No Data",1,IF(#REF!&lt;&gt;"",1,0))</f>
        <v>#REF!</v>
      </c>
      <c r="N22" s="213" t="e">
        <f>IF('Crisis Indicator Data'!#REF!="No Data",1,IF(#REF!&lt;&gt;"",1,0))</f>
        <v>#REF!</v>
      </c>
      <c r="O22" s="213" t="e">
        <f>IF('Crisis Indicator Data'!#REF!="No Data",1,IF(#REF!&lt;&gt;"",1,0))</f>
        <v>#REF!</v>
      </c>
      <c r="P22" s="213" t="e">
        <f>IF('Crisis Indicator Data'!#REF!="No Data",1,IF(#REF!&lt;&gt;"",1,0))</f>
        <v>#REF!</v>
      </c>
      <c r="Q22" s="213" t="e">
        <f>IF('Crisis Indicator Data'!#REF!="No Data",1,IF(#REF!&lt;&gt;"",1,0))</f>
        <v>#REF!</v>
      </c>
      <c r="R22" s="213" t="e">
        <f>IF('Crisis Indicator Data'!#REF!="No Data",1,IF(#REF!&lt;&gt;"",1,0))</f>
        <v>#REF!</v>
      </c>
      <c r="S22" s="213" t="e">
        <f>IF('Crisis Indicator Data'!#REF!="No Data",1,IF(#REF!&lt;&gt;"",1,0))</f>
        <v>#REF!</v>
      </c>
      <c r="T22" s="213" t="e">
        <f>IF('Crisis Indicator Data'!#REF!="No Data",1,IF(#REF!&lt;&gt;"",1,0))</f>
        <v>#REF!</v>
      </c>
      <c r="U22" s="213" t="e">
        <f>IF('Crisis Indicator Data'!#REF!="No Data",1,IF(#REF!&lt;&gt;"",1,0))</f>
        <v>#REF!</v>
      </c>
      <c r="V22" s="213" t="e">
        <f>IF('Crisis Indicator Data'!#REF!="No Data",1,IF(#REF!&lt;&gt;"",1,0))</f>
        <v>#REF!</v>
      </c>
      <c r="W22" s="213" t="e">
        <f>IF('Crisis Indicator Data'!#REF!="No Data",1,IF(#REF!&lt;&gt;"",1,0))</f>
        <v>#REF!</v>
      </c>
      <c r="X22" s="213" t="e">
        <f>IF('Crisis Indicator Data'!#REF!="No Data",1,IF(#REF!&lt;&gt;"",1,0))</f>
        <v>#REF!</v>
      </c>
      <c r="Y22" s="213" t="e">
        <f>IF('Crisis Indicator Data'!#REF!="No Data",1,IF(#REF!&lt;&gt;"",1,0))</f>
        <v>#REF!</v>
      </c>
      <c r="Z22" s="213" t="e">
        <f>IF('Crisis Indicator Data'!#REF!="No Data",1,IF(#REF!&lt;&gt;"",1,0))</f>
        <v>#REF!</v>
      </c>
      <c r="AA22" s="213" t="e">
        <f>IF('Crisis Indicator Data'!#REF!="No Data",1,IF(#REF!&lt;&gt;"",1,0))</f>
        <v>#REF!</v>
      </c>
      <c r="AB22" s="213" t="e">
        <f>IF('Crisis Indicator Data'!#REF!="No Data",1,IF(#REF!&lt;&gt;"",1,0))</f>
        <v>#REF!</v>
      </c>
      <c r="AC22" s="213" t="e">
        <f>IF('Crisis Indicator Data'!#REF!="No Data",1,IF(#REF!&lt;&gt;"",1,0))</f>
        <v>#REF!</v>
      </c>
      <c r="AD22" s="213" t="e">
        <f>IF('Crisis Indicator Data'!#REF!="No Data",1,IF(#REF!&lt;&gt;"",1,0))</f>
        <v>#REF!</v>
      </c>
      <c r="AE22" s="213" t="e">
        <f>IF('Crisis Indicator Data'!#REF!="No Data",1,IF(#REF!&lt;&gt;"",1,0))</f>
        <v>#REF!</v>
      </c>
      <c r="AF22" s="213" t="e">
        <f>IF('Crisis Indicator Data'!#REF!="No Data",1,IF(#REF!&lt;&gt;"",1,0))</f>
        <v>#REF!</v>
      </c>
      <c r="AG22" s="213" t="e">
        <f>IF('Crisis Indicator Data'!#REF!="No Data",1,IF(#REF!&lt;&gt;"",1,0))</f>
        <v>#REF!</v>
      </c>
      <c r="AH22" s="213" t="e">
        <f>IF('Crisis Indicator Data'!#REF!="No Data",1,IF(#REF!&lt;&gt;"",1,0))</f>
        <v>#REF!</v>
      </c>
      <c r="AI22" s="213" t="e">
        <f>IF('Crisis Indicator Data'!#REF!="No Data",1,IF(#REF!&lt;&gt;"",1,0))</f>
        <v>#REF!</v>
      </c>
      <c r="AJ22" s="213" t="e">
        <f>IF('Crisis Indicator Data'!#REF!="No Data",1,IF(#REF!&lt;&gt;"",1,0))</f>
        <v>#REF!</v>
      </c>
      <c r="AK22" s="213" t="e">
        <f>IF('Crisis Indicator Data'!#REF!="No Data",1,IF(#REF!&lt;&gt;"",1,0))</f>
        <v>#REF!</v>
      </c>
      <c r="AL22" s="213" t="e">
        <f>IF('Crisis Indicator Data'!#REF!="No Data",1,IF(#REF!&lt;&gt;"",1,0))</f>
        <v>#REF!</v>
      </c>
      <c r="AM22" s="213" t="e">
        <f>IF('Crisis Indicator Data'!#REF!="No Data",1,IF(#REF!&lt;&gt;"",1,0))</f>
        <v>#REF!</v>
      </c>
      <c r="AN22" s="213" t="e">
        <f>IF('Crisis Indicator Data'!#REF!="No Data",1,IF(#REF!&lt;&gt;"",1,0))</f>
        <v>#REF!</v>
      </c>
      <c r="AO22" s="213" t="e">
        <f>IF('Crisis Indicator Data'!#REF!="No Data",1,IF(#REF!&lt;&gt;"",1,0))</f>
        <v>#REF!</v>
      </c>
      <c r="AP22" s="213" t="e">
        <f>IF('Crisis Indicator Data'!#REF!="No Data",1,IF(#REF!&lt;&gt;"",1,0))</f>
        <v>#REF!</v>
      </c>
      <c r="AQ22" s="213" t="e">
        <f>IF('Crisis Indicator Data'!#REF!="No Data",1,IF(#REF!&lt;&gt;"",1,0))</f>
        <v>#REF!</v>
      </c>
      <c r="AR22" s="213" t="e">
        <f>IF('Crisis Indicator Data'!#REF!="No Data",1,IF(#REF!&lt;&gt;"",1,0))</f>
        <v>#REF!</v>
      </c>
      <c r="AS22" s="213" t="e">
        <f>IF('Crisis Indicator Data'!#REF!="No Data",1,IF(#REF!&lt;&gt;"",1,0))</f>
        <v>#REF!</v>
      </c>
      <c r="AT22" s="213" t="e">
        <f>IF('Crisis Indicator Data'!#REF!="No Data",1,IF(#REF!&lt;&gt;"",1,0))</f>
        <v>#REF!</v>
      </c>
      <c r="AU22" s="213" t="e">
        <f>IF('Crisis Indicator Data'!#REF!="No Data",1,IF(#REF!&lt;&gt;"",1,0))</f>
        <v>#REF!</v>
      </c>
      <c r="AV22" s="213" t="e">
        <f>IF('Crisis Indicator Data'!#REF!="No Data",1,IF(#REF!&lt;&gt;"",1,0))</f>
        <v>#REF!</v>
      </c>
      <c r="AW22" s="213" t="e">
        <f>IF('Crisis Indicator Data'!#REF!="No Data",1,IF(#REF!&lt;&gt;"",1,0))</f>
        <v>#REF!</v>
      </c>
      <c r="AX22" s="213" t="e">
        <f>IF('Crisis Indicator Data'!#REF!="No Data",1,IF(#REF!&lt;&gt;"",1,0))</f>
        <v>#REF!</v>
      </c>
      <c r="AY22" s="213" t="e">
        <f>IF('Crisis Indicator Data'!#REF!="No Data",1,IF(#REF!&lt;&gt;"",1,0))</f>
        <v>#REF!</v>
      </c>
      <c r="AZ22" s="213" t="e">
        <f>IF('Crisis Indicator Data'!#REF!="No Data",1,IF(#REF!&lt;&gt;"",1,0))</f>
        <v>#REF!</v>
      </c>
      <c r="BA22" t="e">
        <f t="shared" si="0"/>
        <v>#REF!</v>
      </c>
      <c r="BB22" s="22" t="e">
        <f t="shared" si="1"/>
        <v>#REF!</v>
      </c>
    </row>
    <row r="23" spans="1:54" x14ac:dyDescent="0.25">
      <c r="A23" t="s">
        <v>7281</v>
      </c>
      <c r="B23" s="213" t="e">
        <f>IF('Crisis Indicator Data'!#REF!="No Data",1,IF(#REF!&lt;&gt;"",1,0))</f>
        <v>#REF!</v>
      </c>
      <c r="C23" s="213" t="e">
        <f>IF('Crisis Indicator Data'!#REF!="No Data",1,IF(#REF!&lt;&gt;"",1,0))</f>
        <v>#REF!</v>
      </c>
      <c r="D23" s="213" t="e">
        <f>IF('Crisis Indicator Data'!#REF!="No Data",1,IF(#REF!&lt;&gt;"",1,0))</f>
        <v>#REF!</v>
      </c>
      <c r="E23" s="213" t="e">
        <f>IF('Crisis Indicator Data'!#REF!="No Data",1,IF(#REF!&lt;&gt;"",1,0))</f>
        <v>#REF!</v>
      </c>
      <c r="F23" s="213" t="e">
        <f>IF('Crisis Indicator Data'!#REF!="No Data",1,IF(#REF!&lt;&gt;"",1,0))</f>
        <v>#REF!</v>
      </c>
      <c r="G23" s="213" t="e">
        <f>IF('Crisis Indicator Data'!#REF!="No Data",1,IF(#REF!&lt;&gt;"",1,0))</f>
        <v>#REF!</v>
      </c>
      <c r="H23" s="213" t="e">
        <f>IF('Crisis Indicator Data'!#REF!="No Data",1,IF(#REF!&lt;&gt;"",1,0))</f>
        <v>#REF!</v>
      </c>
      <c r="I23" s="213" t="e">
        <f>IF('Crisis Indicator Data'!#REF!="No Data",1,IF(#REF!&lt;&gt;"",1,0))</f>
        <v>#REF!</v>
      </c>
      <c r="J23" s="213" t="e">
        <f>IF('Crisis Indicator Data'!#REF!="No Data",1,IF(#REF!&lt;&gt;"",1,0))</f>
        <v>#REF!</v>
      </c>
      <c r="K23" s="213" t="e">
        <f>IF('Crisis Indicator Data'!#REF!="No Data",1,IF(#REF!&lt;&gt;"",1,0))</f>
        <v>#REF!</v>
      </c>
      <c r="L23" s="213" t="e">
        <f>IF('Crisis Indicator Data'!#REF!="No Data",1,IF(#REF!&lt;&gt;"",1,0))</f>
        <v>#REF!</v>
      </c>
      <c r="M23" s="213" t="e">
        <f>IF('Crisis Indicator Data'!#REF!="No Data",1,IF(#REF!&lt;&gt;"",1,0))</f>
        <v>#REF!</v>
      </c>
      <c r="N23" s="213" t="e">
        <f>IF('Crisis Indicator Data'!#REF!="No Data",1,IF(#REF!&lt;&gt;"",1,0))</f>
        <v>#REF!</v>
      </c>
      <c r="O23" s="213" t="e">
        <f>IF('Crisis Indicator Data'!#REF!="No Data",1,IF(#REF!&lt;&gt;"",1,0))</f>
        <v>#REF!</v>
      </c>
      <c r="P23" s="213" t="e">
        <f>IF('Crisis Indicator Data'!#REF!="No Data",1,IF(#REF!&lt;&gt;"",1,0))</f>
        <v>#REF!</v>
      </c>
      <c r="Q23" s="213" t="e">
        <f>IF('Crisis Indicator Data'!#REF!="No Data",1,IF(#REF!&lt;&gt;"",1,0))</f>
        <v>#REF!</v>
      </c>
      <c r="R23" s="213" t="e">
        <f>IF('Crisis Indicator Data'!#REF!="No Data",1,IF(#REF!&lt;&gt;"",1,0))</f>
        <v>#REF!</v>
      </c>
      <c r="S23" s="213" t="e">
        <f>IF('Crisis Indicator Data'!#REF!="No Data",1,IF(#REF!&lt;&gt;"",1,0))</f>
        <v>#REF!</v>
      </c>
      <c r="T23" s="213" t="e">
        <f>IF('Crisis Indicator Data'!#REF!="No Data",1,IF(#REF!&lt;&gt;"",1,0))</f>
        <v>#REF!</v>
      </c>
      <c r="U23" s="213" t="e">
        <f>IF('Crisis Indicator Data'!#REF!="No Data",1,IF(#REF!&lt;&gt;"",1,0))</f>
        <v>#REF!</v>
      </c>
      <c r="V23" s="213" t="e">
        <f>IF('Crisis Indicator Data'!#REF!="No Data",1,IF(#REF!&lt;&gt;"",1,0))</f>
        <v>#REF!</v>
      </c>
      <c r="W23" s="213" t="e">
        <f>IF('Crisis Indicator Data'!#REF!="No Data",1,IF(#REF!&lt;&gt;"",1,0))</f>
        <v>#REF!</v>
      </c>
      <c r="X23" s="213" t="e">
        <f>IF('Crisis Indicator Data'!#REF!="No Data",1,IF(#REF!&lt;&gt;"",1,0))</f>
        <v>#REF!</v>
      </c>
      <c r="Y23" s="213" t="e">
        <f>IF('Crisis Indicator Data'!#REF!="No Data",1,IF(#REF!&lt;&gt;"",1,0))</f>
        <v>#REF!</v>
      </c>
      <c r="Z23" s="213" t="e">
        <f>IF('Crisis Indicator Data'!#REF!="No Data",1,IF(#REF!&lt;&gt;"",1,0))</f>
        <v>#REF!</v>
      </c>
      <c r="AA23" s="213" t="e">
        <f>IF('Crisis Indicator Data'!#REF!="No Data",1,IF(#REF!&lt;&gt;"",1,0))</f>
        <v>#REF!</v>
      </c>
      <c r="AB23" s="213" t="e">
        <f>IF('Crisis Indicator Data'!#REF!="No Data",1,IF(#REF!&lt;&gt;"",1,0))</f>
        <v>#REF!</v>
      </c>
      <c r="AC23" s="213" t="e">
        <f>IF('Crisis Indicator Data'!#REF!="No Data",1,IF(#REF!&lt;&gt;"",1,0))</f>
        <v>#REF!</v>
      </c>
      <c r="AD23" s="213" t="e">
        <f>IF('Crisis Indicator Data'!#REF!="No Data",1,IF(#REF!&lt;&gt;"",1,0))</f>
        <v>#REF!</v>
      </c>
      <c r="AE23" s="213" t="e">
        <f>IF('Crisis Indicator Data'!#REF!="No Data",1,IF(#REF!&lt;&gt;"",1,0))</f>
        <v>#REF!</v>
      </c>
      <c r="AF23" s="213" t="e">
        <f>IF('Crisis Indicator Data'!#REF!="No Data",1,IF(#REF!&lt;&gt;"",1,0))</f>
        <v>#REF!</v>
      </c>
      <c r="AG23" s="213" t="e">
        <f>IF('Crisis Indicator Data'!#REF!="No Data",1,IF(#REF!&lt;&gt;"",1,0))</f>
        <v>#REF!</v>
      </c>
      <c r="AH23" s="213" t="e">
        <f>IF('Crisis Indicator Data'!#REF!="No Data",1,IF(#REF!&lt;&gt;"",1,0))</f>
        <v>#REF!</v>
      </c>
      <c r="AI23" s="213" t="e">
        <f>IF('Crisis Indicator Data'!#REF!="No Data",1,IF(#REF!&lt;&gt;"",1,0))</f>
        <v>#REF!</v>
      </c>
      <c r="AJ23" s="213" t="e">
        <f>IF('Crisis Indicator Data'!#REF!="No Data",1,IF(#REF!&lt;&gt;"",1,0))</f>
        <v>#REF!</v>
      </c>
      <c r="AK23" s="213" t="e">
        <f>IF('Crisis Indicator Data'!#REF!="No Data",1,IF(#REF!&lt;&gt;"",1,0))</f>
        <v>#REF!</v>
      </c>
      <c r="AL23" s="213" t="e">
        <f>IF('Crisis Indicator Data'!#REF!="No Data",1,IF(#REF!&lt;&gt;"",1,0))</f>
        <v>#REF!</v>
      </c>
      <c r="AM23" s="213" t="e">
        <f>IF('Crisis Indicator Data'!#REF!="No Data",1,IF(#REF!&lt;&gt;"",1,0))</f>
        <v>#REF!</v>
      </c>
      <c r="AN23" s="213" t="e">
        <f>IF('Crisis Indicator Data'!#REF!="No Data",1,IF(#REF!&lt;&gt;"",1,0))</f>
        <v>#REF!</v>
      </c>
      <c r="AO23" s="213" t="e">
        <f>IF('Crisis Indicator Data'!#REF!="No Data",1,IF(#REF!&lt;&gt;"",1,0))</f>
        <v>#REF!</v>
      </c>
      <c r="AP23" s="213" t="e">
        <f>IF('Crisis Indicator Data'!#REF!="No Data",1,IF(#REF!&lt;&gt;"",1,0))</f>
        <v>#REF!</v>
      </c>
      <c r="AQ23" s="213" t="e">
        <f>IF('Crisis Indicator Data'!#REF!="No Data",1,IF(#REF!&lt;&gt;"",1,0))</f>
        <v>#REF!</v>
      </c>
      <c r="AR23" s="213" t="e">
        <f>IF('Crisis Indicator Data'!#REF!="No Data",1,IF(#REF!&lt;&gt;"",1,0))</f>
        <v>#REF!</v>
      </c>
      <c r="AS23" s="213" t="e">
        <f>IF('Crisis Indicator Data'!#REF!="No Data",1,IF(#REF!&lt;&gt;"",1,0))</f>
        <v>#REF!</v>
      </c>
      <c r="AT23" s="213" t="e">
        <f>IF('Crisis Indicator Data'!#REF!="No Data",1,IF(#REF!&lt;&gt;"",1,0))</f>
        <v>#REF!</v>
      </c>
      <c r="AU23" s="213" t="e">
        <f>IF('Crisis Indicator Data'!#REF!="No Data",1,IF(#REF!&lt;&gt;"",1,0))</f>
        <v>#REF!</v>
      </c>
      <c r="AV23" s="213" t="e">
        <f>IF('Crisis Indicator Data'!#REF!="No Data",1,IF(#REF!&lt;&gt;"",1,0))</f>
        <v>#REF!</v>
      </c>
      <c r="AW23" s="213" t="e">
        <f>IF('Crisis Indicator Data'!#REF!="No Data",1,IF(#REF!&lt;&gt;"",1,0))</f>
        <v>#REF!</v>
      </c>
      <c r="AX23" s="213" t="e">
        <f>IF('Crisis Indicator Data'!#REF!="No Data",1,IF(#REF!&lt;&gt;"",1,0))</f>
        <v>#REF!</v>
      </c>
      <c r="AY23" s="213" t="e">
        <f>IF('Crisis Indicator Data'!#REF!="No Data",1,IF(#REF!&lt;&gt;"",1,0))</f>
        <v>#REF!</v>
      </c>
      <c r="AZ23" s="213" t="e">
        <f>IF('Crisis Indicator Data'!#REF!="No Data",1,IF(#REF!&lt;&gt;"",1,0))</f>
        <v>#REF!</v>
      </c>
      <c r="BA23" t="e">
        <f t="shared" si="0"/>
        <v>#REF!</v>
      </c>
      <c r="BB23" s="22" t="e">
        <f t="shared" si="1"/>
        <v>#REF!</v>
      </c>
    </row>
    <row r="24" spans="1:54" x14ac:dyDescent="0.25">
      <c r="A24" t="s">
        <v>7273</v>
      </c>
      <c r="B24" s="213" t="e">
        <f>IF('Crisis Indicator Data'!#REF!="No Data",1,IF(#REF!&lt;&gt;"",1,0))</f>
        <v>#REF!</v>
      </c>
      <c r="C24" s="213" t="e">
        <f>IF('Crisis Indicator Data'!#REF!="No Data",1,IF(#REF!&lt;&gt;"",1,0))</f>
        <v>#REF!</v>
      </c>
      <c r="D24" s="213" t="e">
        <f>IF('Crisis Indicator Data'!#REF!="No Data",1,IF(#REF!&lt;&gt;"",1,0))</f>
        <v>#REF!</v>
      </c>
      <c r="E24" s="213" t="e">
        <f>IF('Crisis Indicator Data'!#REF!="No Data",1,IF(#REF!&lt;&gt;"",1,0))</f>
        <v>#REF!</v>
      </c>
      <c r="F24" s="213" t="e">
        <f>IF('Crisis Indicator Data'!#REF!="No Data",1,IF(#REF!&lt;&gt;"",1,0))</f>
        <v>#REF!</v>
      </c>
      <c r="G24" s="213" t="e">
        <f>IF('Crisis Indicator Data'!#REF!="No Data",1,IF(#REF!&lt;&gt;"",1,0))</f>
        <v>#REF!</v>
      </c>
      <c r="H24" s="213" t="e">
        <f>IF('Crisis Indicator Data'!#REF!="No Data",1,IF(#REF!&lt;&gt;"",1,0))</f>
        <v>#REF!</v>
      </c>
      <c r="I24" s="213" t="e">
        <f>IF('Crisis Indicator Data'!#REF!="No Data",1,IF(#REF!&lt;&gt;"",1,0))</f>
        <v>#REF!</v>
      </c>
      <c r="J24" s="213" t="e">
        <f>IF('Crisis Indicator Data'!#REF!="No Data",1,IF(#REF!&lt;&gt;"",1,0))</f>
        <v>#REF!</v>
      </c>
      <c r="K24" s="213" t="e">
        <f>IF('Crisis Indicator Data'!#REF!="No Data",1,IF(#REF!&lt;&gt;"",1,0))</f>
        <v>#REF!</v>
      </c>
      <c r="L24" s="213" t="e">
        <f>IF('Crisis Indicator Data'!#REF!="No Data",1,IF(#REF!&lt;&gt;"",1,0))</f>
        <v>#REF!</v>
      </c>
      <c r="M24" s="213" t="e">
        <f>IF('Crisis Indicator Data'!#REF!="No Data",1,IF(#REF!&lt;&gt;"",1,0))</f>
        <v>#REF!</v>
      </c>
      <c r="N24" s="213" t="e">
        <f>IF('Crisis Indicator Data'!#REF!="No Data",1,IF(#REF!&lt;&gt;"",1,0))</f>
        <v>#REF!</v>
      </c>
      <c r="O24" s="213" t="e">
        <f>IF('Crisis Indicator Data'!#REF!="No Data",1,IF(#REF!&lt;&gt;"",1,0))</f>
        <v>#REF!</v>
      </c>
      <c r="P24" s="213" t="e">
        <f>IF('Crisis Indicator Data'!#REF!="No Data",1,IF(#REF!&lt;&gt;"",1,0))</f>
        <v>#REF!</v>
      </c>
      <c r="Q24" s="213" t="e">
        <f>IF('Crisis Indicator Data'!#REF!="No Data",1,IF(#REF!&lt;&gt;"",1,0))</f>
        <v>#REF!</v>
      </c>
      <c r="R24" s="213" t="e">
        <f>IF('Crisis Indicator Data'!#REF!="No Data",1,IF(#REF!&lt;&gt;"",1,0))</f>
        <v>#REF!</v>
      </c>
      <c r="S24" s="213" t="e">
        <f>IF('Crisis Indicator Data'!#REF!="No Data",1,IF(#REF!&lt;&gt;"",1,0))</f>
        <v>#REF!</v>
      </c>
      <c r="T24" s="213" t="e">
        <f>IF('Crisis Indicator Data'!#REF!="No Data",1,IF(#REF!&lt;&gt;"",1,0))</f>
        <v>#REF!</v>
      </c>
      <c r="U24" s="213" t="e">
        <f>IF('Crisis Indicator Data'!#REF!="No Data",1,IF(#REF!&lt;&gt;"",1,0))</f>
        <v>#REF!</v>
      </c>
      <c r="V24" s="213" t="e">
        <f>IF('Crisis Indicator Data'!#REF!="No Data",1,IF(#REF!&lt;&gt;"",1,0))</f>
        <v>#REF!</v>
      </c>
      <c r="W24" s="213" t="e">
        <f>IF('Crisis Indicator Data'!#REF!="No Data",1,IF(#REF!&lt;&gt;"",1,0))</f>
        <v>#REF!</v>
      </c>
      <c r="X24" s="213" t="e">
        <f>IF('Crisis Indicator Data'!#REF!="No Data",1,IF(#REF!&lt;&gt;"",1,0))</f>
        <v>#REF!</v>
      </c>
      <c r="Y24" s="213" t="e">
        <f>IF('Crisis Indicator Data'!#REF!="No Data",1,IF(#REF!&lt;&gt;"",1,0))</f>
        <v>#REF!</v>
      </c>
      <c r="Z24" s="213" t="e">
        <f>IF('Crisis Indicator Data'!#REF!="No Data",1,IF(#REF!&lt;&gt;"",1,0))</f>
        <v>#REF!</v>
      </c>
      <c r="AA24" s="213" t="e">
        <f>IF('Crisis Indicator Data'!#REF!="No Data",1,IF(#REF!&lt;&gt;"",1,0))</f>
        <v>#REF!</v>
      </c>
      <c r="AB24" s="213" t="e">
        <f>IF('Crisis Indicator Data'!#REF!="No Data",1,IF(#REF!&lt;&gt;"",1,0))</f>
        <v>#REF!</v>
      </c>
      <c r="AC24" s="213" t="e">
        <f>IF('Crisis Indicator Data'!#REF!="No Data",1,IF(#REF!&lt;&gt;"",1,0))</f>
        <v>#REF!</v>
      </c>
      <c r="AD24" s="213" t="e">
        <f>IF('Crisis Indicator Data'!#REF!="No Data",1,IF(#REF!&lt;&gt;"",1,0))</f>
        <v>#REF!</v>
      </c>
      <c r="AE24" s="213" t="e">
        <f>IF('Crisis Indicator Data'!#REF!="No Data",1,IF(#REF!&lt;&gt;"",1,0))</f>
        <v>#REF!</v>
      </c>
      <c r="AF24" s="213" t="e">
        <f>IF('Crisis Indicator Data'!#REF!="No Data",1,IF(#REF!&lt;&gt;"",1,0))</f>
        <v>#REF!</v>
      </c>
      <c r="AG24" s="213" t="e">
        <f>IF('Crisis Indicator Data'!#REF!="No Data",1,IF(#REF!&lt;&gt;"",1,0))</f>
        <v>#REF!</v>
      </c>
      <c r="AH24" s="213" t="e">
        <f>IF('Crisis Indicator Data'!#REF!="No Data",1,IF(#REF!&lt;&gt;"",1,0))</f>
        <v>#REF!</v>
      </c>
      <c r="AI24" s="213" t="e">
        <f>IF('Crisis Indicator Data'!#REF!="No Data",1,IF(#REF!&lt;&gt;"",1,0))</f>
        <v>#REF!</v>
      </c>
      <c r="AJ24" s="213" t="e">
        <f>IF('Crisis Indicator Data'!#REF!="No Data",1,IF(#REF!&lt;&gt;"",1,0))</f>
        <v>#REF!</v>
      </c>
      <c r="AK24" s="213" t="e">
        <f>IF('Crisis Indicator Data'!#REF!="No Data",1,IF(#REF!&lt;&gt;"",1,0))</f>
        <v>#REF!</v>
      </c>
      <c r="AL24" s="213" t="e">
        <f>IF('Crisis Indicator Data'!#REF!="No Data",1,IF(#REF!&lt;&gt;"",1,0))</f>
        <v>#REF!</v>
      </c>
      <c r="AM24" s="213" t="e">
        <f>IF('Crisis Indicator Data'!#REF!="No Data",1,IF(#REF!&lt;&gt;"",1,0))</f>
        <v>#REF!</v>
      </c>
      <c r="AN24" s="213" t="e">
        <f>IF('Crisis Indicator Data'!#REF!="No Data",1,IF(#REF!&lt;&gt;"",1,0))</f>
        <v>#REF!</v>
      </c>
      <c r="AO24" s="213" t="e">
        <f>IF('Crisis Indicator Data'!#REF!="No Data",1,IF(#REF!&lt;&gt;"",1,0))</f>
        <v>#REF!</v>
      </c>
      <c r="AP24" s="213" t="e">
        <f>IF('Crisis Indicator Data'!#REF!="No Data",1,IF(#REF!&lt;&gt;"",1,0))</f>
        <v>#REF!</v>
      </c>
      <c r="AQ24" s="213" t="e">
        <f>IF('Crisis Indicator Data'!#REF!="No Data",1,IF(#REF!&lt;&gt;"",1,0))</f>
        <v>#REF!</v>
      </c>
      <c r="AR24" s="213" t="e">
        <f>IF('Crisis Indicator Data'!#REF!="No Data",1,IF(#REF!&lt;&gt;"",1,0))</f>
        <v>#REF!</v>
      </c>
      <c r="AS24" s="213" t="e">
        <f>IF('Crisis Indicator Data'!#REF!="No Data",1,IF(#REF!&lt;&gt;"",1,0))</f>
        <v>#REF!</v>
      </c>
      <c r="AT24" s="213" t="e">
        <f>IF('Crisis Indicator Data'!#REF!="No Data",1,IF(#REF!&lt;&gt;"",1,0))</f>
        <v>#REF!</v>
      </c>
      <c r="AU24" s="213" t="e">
        <f>IF('Crisis Indicator Data'!#REF!="No Data",1,IF(#REF!&lt;&gt;"",1,0))</f>
        <v>#REF!</v>
      </c>
      <c r="AV24" s="213" t="e">
        <f>IF('Crisis Indicator Data'!#REF!="No Data",1,IF(#REF!&lt;&gt;"",1,0))</f>
        <v>#REF!</v>
      </c>
      <c r="AW24" s="213" t="e">
        <f>IF('Crisis Indicator Data'!#REF!="No Data",1,IF(#REF!&lt;&gt;"",1,0))</f>
        <v>#REF!</v>
      </c>
      <c r="AX24" s="213" t="e">
        <f>IF('Crisis Indicator Data'!#REF!="No Data",1,IF(#REF!&lt;&gt;"",1,0))</f>
        <v>#REF!</v>
      </c>
      <c r="AY24" s="213" t="e">
        <f>IF('Crisis Indicator Data'!#REF!="No Data",1,IF(#REF!&lt;&gt;"",1,0))</f>
        <v>#REF!</v>
      </c>
      <c r="AZ24" s="213" t="e">
        <f>IF('Crisis Indicator Data'!#REF!="No Data",1,IF(#REF!&lt;&gt;"",1,0))</f>
        <v>#REF!</v>
      </c>
      <c r="BA24" t="e">
        <f t="shared" si="0"/>
        <v>#REF!</v>
      </c>
      <c r="BB24" s="22" t="e">
        <f t="shared" si="1"/>
        <v>#REF!</v>
      </c>
    </row>
    <row r="25" spans="1:54" x14ac:dyDescent="0.25">
      <c r="A25" t="s">
        <v>7277</v>
      </c>
      <c r="B25" s="213" t="e">
        <f>IF('Crisis Indicator Data'!#REF!="No Data",1,IF(#REF!&lt;&gt;"",1,0))</f>
        <v>#REF!</v>
      </c>
      <c r="C25" s="213" t="e">
        <f>IF('Crisis Indicator Data'!#REF!="No Data",1,IF(#REF!&lt;&gt;"",1,0))</f>
        <v>#REF!</v>
      </c>
      <c r="D25" s="213" t="e">
        <f>IF('Crisis Indicator Data'!#REF!="No Data",1,IF(#REF!&lt;&gt;"",1,0))</f>
        <v>#REF!</v>
      </c>
      <c r="E25" s="213" t="e">
        <f>IF('Crisis Indicator Data'!#REF!="No Data",1,IF(#REF!&lt;&gt;"",1,0))</f>
        <v>#REF!</v>
      </c>
      <c r="F25" s="213" t="e">
        <f>IF('Crisis Indicator Data'!#REF!="No Data",1,IF(#REF!&lt;&gt;"",1,0))</f>
        <v>#REF!</v>
      </c>
      <c r="G25" s="213" t="e">
        <f>IF('Crisis Indicator Data'!#REF!="No Data",1,IF(#REF!&lt;&gt;"",1,0))</f>
        <v>#REF!</v>
      </c>
      <c r="H25" s="213" t="e">
        <f>IF('Crisis Indicator Data'!#REF!="No Data",1,IF(#REF!&lt;&gt;"",1,0))</f>
        <v>#REF!</v>
      </c>
      <c r="I25" s="213" t="e">
        <f>IF('Crisis Indicator Data'!#REF!="No Data",1,IF(#REF!&lt;&gt;"",1,0))</f>
        <v>#REF!</v>
      </c>
      <c r="J25" s="213" t="e">
        <f>IF('Crisis Indicator Data'!#REF!="No Data",1,IF(#REF!&lt;&gt;"",1,0))</f>
        <v>#REF!</v>
      </c>
      <c r="K25" s="213" t="e">
        <f>IF('Crisis Indicator Data'!#REF!="No Data",1,IF(#REF!&lt;&gt;"",1,0))</f>
        <v>#REF!</v>
      </c>
      <c r="L25" s="213" t="e">
        <f>IF('Crisis Indicator Data'!#REF!="No Data",1,IF(#REF!&lt;&gt;"",1,0))</f>
        <v>#REF!</v>
      </c>
      <c r="M25" s="213" t="e">
        <f>IF('Crisis Indicator Data'!#REF!="No Data",1,IF(#REF!&lt;&gt;"",1,0))</f>
        <v>#REF!</v>
      </c>
      <c r="N25" s="213" t="e">
        <f>IF('Crisis Indicator Data'!#REF!="No Data",1,IF(#REF!&lt;&gt;"",1,0))</f>
        <v>#REF!</v>
      </c>
      <c r="O25" s="213" t="e">
        <f>IF('Crisis Indicator Data'!#REF!="No Data",1,IF(#REF!&lt;&gt;"",1,0))</f>
        <v>#REF!</v>
      </c>
      <c r="P25" s="213" t="e">
        <f>IF('Crisis Indicator Data'!#REF!="No Data",1,IF(#REF!&lt;&gt;"",1,0))</f>
        <v>#REF!</v>
      </c>
      <c r="Q25" s="213" t="e">
        <f>IF('Crisis Indicator Data'!#REF!="No Data",1,IF(#REF!&lt;&gt;"",1,0))</f>
        <v>#REF!</v>
      </c>
      <c r="R25" s="213" t="e">
        <f>IF('Crisis Indicator Data'!#REF!="No Data",1,IF(#REF!&lt;&gt;"",1,0))</f>
        <v>#REF!</v>
      </c>
      <c r="S25" s="213" t="e">
        <f>IF('Crisis Indicator Data'!#REF!="No Data",1,IF(#REF!&lt;&gt;"",1,0))</f>
        <v>#REF!</v>
      </c>
      <c r="T25" s="213" t="e">
        <f>IF('Crisis Indicator Data'!#REF!="No Data",1,IF(#REF!&lt;&gt;"",1,0))</f>
        <v>#REF!</v>
      </c>
      <c r="U25" s="213" t="e">
        <f>IF('Crisis Indicator Data'!#REF!="No Data",1,IF(#REF!&lt;&gt;"",1,0))</f>
        <v>#REF!</v>
      </c>
      <c r="V25" s="213" t="e">
        <f>IF('Crisis Indicator Data'!#REF!="No Data",1,IF(#REF!&lt;&gt;"",1,0))</f>
        <v>#REF!</v>
      </c>
      <c r="W25" s="213" t="e">
        <f>IF('Crisis Indicator Data'!#REF!="No Data",1,IF(#REF!&lt;&gt;"",1,0))</f>
        <v>#REF!</v>
      </c>
      <c r="X25" s="213" t="e">
        <f>IF('Crisis Indicator Data'!#REF!="No Data",1,IF(#REF!&lt;&gt;"",1,0))</f>
        <v>#REF!</v>
      </c>
      <c r="Y25" s="213" t="e">
        <f>IF('Crisis Indicator Data'!#REF!="No Data",1,IF(#REF!&lt;&gt;"",1,0))</f>
        <v>#REF!</v>
      </c>
      <c r="Z25" s="213" t="e">
        <f>IF('Crisis Indicator Data'!#REF!="No Data",1,IF(#REF!&lt;&gt;"",1,0))</f>
        <v>#REF!</v>
      </c>
      <c r="AA25" s="213" t="e">
        <f>IF('Crisis Indicator Data'!#REF!="No Data",1,IF(#REF!&lt;&gt;"",1,0))</f>
        <v>#REF!</v>
      </c>
      <c r="AB25" s="213" t="e">
        <f>IF('Crisis Indicator Data'!#REF!="No Data",1,IF(#REF!&lt;&gt;"",1,0))</f>
        <v>#REF!</v>
      </c>
      <c r="AC25" s="213" t="e">
        <f>IF('Crisis Indicator Data'!#REF!="No Data",1,IF(#REF!&lt;&gt;"",1,0))</f>
        <v>#REF!</v>
      </c>
      <c r="AD25" s="213" t="e">
        <f>IF('Crisis Indicator Data'!#REF!="No Data",1,IF(#REF!&lt;&gt;"",1,0))</f>
        <v>#REF!</v>
      </c>
      <c r="AE25" s="213" t="e">
        <f>IF('Crisis Indicator Data'!#REF!="No Data",1,IF(#REF!&lt;&gt;"",1,0))</f>
        <v>#REF!</v>
      </c>
      <c r="AF25" s="213" t="e">
        <f>IF('Crisis Indicator Data'!#REF!="No Data",1,IF(#REF!&lt;&gt;"",1,0))</f>
        <v>#REF!</v>
      </c>
      <c r="AG25" s="213" t="e">
        <f>IF('Crisis Indicator Data'!#REF!="No Data",1,IF(#REF!&lt;&gt;"",1,0))</f>
        <v>#REF!</v>
      </c>
      <c r="AH25" s="213" t="e">
        <f>IF('Crisis Indicator Data'!#REF!="No Data",1,IF(#REF!&lt;&gt;"",1,0))</f>
        <v>#REF!</v>
      </c>
      <c r="AI25" s="213" t="e">
        <f>IF('Crisis Indicator Data'!#REF!="No Data",1,IF(#REF!&lt;&gt;"",1,0))</f>
        <v>#REF!</v>
      </c>
      <c r="AJ25" s="213" t="e">
        <f>IF('Crisis Indicator Data'!#REF!="No Data",1,IF(#REF!&lt;&gt;"",1,0))</f>
        <v>#REF!</v>
      </c>
      <c r="AK25" s="213" t="e">
        <f>IF('Crisis Indicator Data'!#REF!="No Data",1,IF(#REF!&lt;&gt;"",1,0))</f>
        <v>#REF!</v>
      </c>
      <c r="AL25" s="213" t="e">
        <f>IF('Crisis Indicator Data'!#REF!="No Data",1,IF(#REF!&lt;&gt;"",1,0))</f>
        <v>#REF!</v>
      </c>
      <c r="AM25" s="213" t="e">
        <f>IF('Crisis Indicator Data'!#REF!="No Data",1,IF(#REF!&lt;&gt;"",1,0))</f>
        <v>#REF!</v>
      </c>
      <c r="AN25" s="213" t="e">
        <f>IF('Crisis Indicator Data'!#REF!="No Data",1,IF(#REF!&lt;&gt;"",1,0))</f>
        <v>#REF!</v>
      </c>
      <c r="AO25" s="213" t="e">
        <f>IF('Crisis Indicator Data'!#REF!="No Data",1,IF(#REF!&lt;&gt;"",1,0))</f>
        <v>#REF!</v>
      </c>
      <c r="AP25" s="213" t="e">
        <f>IF('Crisis Indicator Data'!#REF!="No Data",1,IF(#REF!&lt;&gt;"",1,0))</f>
        <v>#REF!</v>
      </c>
      <c r="AQ25" s="213" t="e">
        <f>IF('Crisis Indicator Data'!#REF!="No Data",1,IF(#REF!&lt;&gt;"",1,0))</f>
        <v>#REF!</v>
      </c>
      <c r="AR25" s="213" t="e">
        <f>IF('Crisis Indicator Data'!#REF!="No Data",1,IF(#REF!&lt;&gt;"",1,0))</f>
        <v>#REF!</v>
      </c>
      <c r="AS25" s="213" t="e">
        <f>IF('Crisis Indicator Data'!#REF!="No Data",1,IF(#REF!&lt;&gt;"",1,0))</f>
        <v>#REF!</v>
      </c>
      <c r="AT25" s="213" t="e">
        <f>IF('Crisis Indicator Data'!#REF!="No Data",1,IF(#REF!&lt;&gt;"",1,0))</f>
        <v>#REF!</v>
      </c>
      <c r="AU25" s="213" t="e">
        <f>IF('Crisis Indicator Data'!#REF!="No Data",1,IF(#REF!&lt;&gt;"",1,0))</f>
        <v>#REF!</v>
      </c>
      <c r="AV25" s="213" t="e">
        <f>IF('Crisis Indicator Data'!#REF!="No Data",1,IF(#REF!&lt;&gt;"",1,0))</f>
        <v>#REF!</v>
      </c>
      <c r="AW25" s="213" t="e">
        <f>IF('Crisis Indicator Data'!#REF!="No Data",1,IF(#REF!&lt;&gt;"",1,0))</f>
        <v>#REF!</v>
      </c>
      <c r="AX25" s="213" t="e">
        <f>IF('Crisis Indicator Data'!#REF!="No Data",1,IF(#REF!&lt;&gt;"",1,0))</f>
        <v>#REF!</v>
      </c>
      <c r="AY25" s="213" t="e">
        <f>IF('Crisis Indicator Data'!#REF!="No Data",1,IF(#REF!&lt;&gt;"",1,0))</f>
        <v>#REF!</v>
      </c>
      <c r="AZ25" s="213" t="e">
        <f>IF('Crisis Indicator Data'!#REF!="No Data",1,IF(#REF!&lt;&gt;"",1,0))</f>
        <v>#REF!</v>
      </c>
      <c r="BA25" t="e">
        <f t="shared" si="0"/>
        <v>#REF!</v>
      </c>
      <c r="BB25" s="22" t="e">
        <f t="shared" si="1"/>
        <v>#REF!</v>
      </c>
    </row>
    <row r="26" spans="1:54" x14ac:dyDescent="0.25">
      <c r="A26" t="s">
        <v>7260</v>
      </c>
      <c r="B26" s="213" t="e">
        <f>IF('Crisis Indicator Data'!#REF!="No Data",1,IF(#REF!&lt;&gt;"",1,0))</f>
        <v>#REF!</v>
      </c>
      <c r="C26" s="213" t="e">
        <f>IF('Crisis Indicator Data'!#REF!="No Data",1,IF(#REF!&lt;&gt;"",1,0))</f>
        <v>#REF!</v>
      </c>
      <c r="D26" s="213" t="e">
        <f>IF('Crisis Indicator Data'!#REF!="No Data",1,IF(#REF!&lt;&gt;"",1,0))</f>
        <v>#REF!</v>
      </c>
      <c r="E26" s="213" t="e">
        <f>IF('Crisis Indicator Data'!#REF!="No Data",1,IF(#REF!&lt;&gt;"",1,0))</f>
        <v>#REF!</v>
      </c>
      <c r="F26" s="213" t="e">
        <f>IF('Crisis Indicator Data'!#REF!="No Data",1,IF(#REF!&lt;&gt;"",1,0))</f>
        <v>#REF!</v>
      </c>
      <c r="G26" s="213" t="e">
        <f>IF('Crisis Indicator Data'!#REF!="No Data",1,IF(#REF!&lt;&gt;"",1,0))</f>
        <v>#REF!</v>
      </c>
      <c r="H26" s="213" t="e">
        <f>IF('Crisis Indicator Data'!#REF!="No Data",1,IF(#REF!&lt;&gt;"",1,0))</f>
        <v>#REF!</v>
      </c>
      <c r="I26" s="213" t="e">
        <f>IF('Crisis Indicator Data'!#REF!="No Data",1,IF(#REF!&lt;&gt;"",1,0))</f>
        <v>#REF!</v>
      </c>
      <c r="J26" s="213" t="e">
        <f>IF('Crisis Indicator Data'!#REF!="No Data",1,IF(#REF!&lt;&gt;"",1,0))</f>
        <v>#REF!</v>
      </c>
      <c r="K26" s="213" t="e">
        <f>IF('Crisis Indicator Data'!#REF!="No Data",1,IF(#REF!&lt;&gt;"",1,0))</f>
        <v>#REF!</v>
      </c>
      <c r="L26" s="213" t="e">
        <f>IF('Crisis Indicator Data'!#REF!="No Data",1,IF(#REF!&lt;&gt;"",1,0))</f>
        <v>#REF!</v>
      </c>
      <c r="M26" s="213" t="e">
        <f>IF('Crisis Indicator Data'!#REF!="No Data",1,IF(#REF!&lt;&gt;"",1,0))</f>
        <v>#REF!</v>
      </c>
      <c r="N26" s="213" t="e">
        <f>IF('Crisis Indicator Data'!#REF!="No Data",1,IF(#REF!&lt;&gt;"",1,0))</f>
        <v>#REF!</v>
      </c>
      <c r="O26" s="213" t="e">
        <f>IF('Crisis Indicator Data'!#REF!="No Data",1,IF(#REF!&lt;&gt;"",1,0))</f>
        <v>#REF!</v>
      </c>
      <c r="P26" s="213" t="e">
        <f>IF('Crisis Indicator Data'!#REF!="No Data",1,IF(#REF!&lt;&gt;"",1,0))</f>
        <v>#REF!</v>
      </c>
      <c r="Q26" s="213" t="e">
        <f>IF('Crisis Indicator Data'!#REF!="No Data",1,IF(#REF!&lt;&gt;"",1,0))</f>
        <v>#REF!</v>
      </c>
      <c r="R26" s="213" t="e">
        <f>IF('Crisis Indicator Data'!#REF!="No Data",1,IF(#REF!&lt;&gt;"",1,0))</f>
        <v>#REF!</v>
      </c>
      <c r="S26" s="213" t="e">
        <f>IF('Crisis Indicator Data'!#REF!="No Data",1,IF(#REF!&lt;&gt;"",1,0))</f>
        <v>#REF!</v>
      </c>
      <c r="T26" s="213" t="e">
        <f>IF('Crisis Indicator Data'!#REF!="No Data",1,IF(#REF!&lt;&gt;"",1,0))</f>
        <v>#REF!</v>
      </c>
      <c r="U26" s="213" t="e">
        <f>IF('Crisis Indicator Data'!#REF!="No Data",1,IF(#REF!&lt;&gt;"",1,0))</f>
        <v>#REF!</v>
      </c>
      <c r="V26" s="213" t="e">
        <f>IF('Crisis Indicator Data'!#REF!="No Data",1,IF(#REF!&lt;&gt;"",1,0))</f>
        <v>#REF!</v>
      </c>
      <c r="W26" s="213" t="e">
        <f>IF('Crisis Indicator Data'!#REF!="No Data",1,IF(#REF!&lt;&gt;"",1,0))</f>
        <v>#REF!</v>
      </c>
      <c r="X26" s="213" t="e">
        <f>IF('Crisis Indicator Data'!#REF!="No Data",1,IF(#REF!&lt;&gt;"",1,0))</f>
        <v>#REF!</v>
      </c>
      <c r="Y26" s="213" t="e">
        <f>IF('Crisis Indicator Data'!#REF!="No Data",1,IF(#REF!&lt;&gt;"",1,0))</f>
        <v>#REF!</v>
      </c>
      <c r="Z26" s="213" t="e">
        <f>IF('Crisis Indicator Data'!#REF!="No Data",1,IF(#REF!&lt;&gt;"",1,0))</f>
        <v>#REF!</v>
      </c>
      <c r="AA26" s="213" t="e">
        <f>IF('Crisis Indicator Data'!#REF!="No Data",1,IF(#REF!&lt;&gt;"",1,0))</f>
        <v>#REF!</v>
      </c>
      <c r="AB26" s="213" t="e">
        <f>IF('Crisis Indicator Data'!#REF!="No Data",1,IF(#REF!&lt;&gt;"",1,0))</f>
        <v>#REF!</v>
      </c>
      <c r="AC26" s="213" t="e">
        <f>IF('Crisis Indicator Data'!#REF!="No Data",1,IF(#REF!&lt;&gt;"",1,0))</f>
        <v>#REF!</v>
      </c>
      <c r="AD26" s="213" t="e">
        <f>IF('Crisis Indicator Data'!#REF!="No Data",1,IF(#REF!&lt;&gt;"",1,0))</f>
        <v>#REF!</v>
      </c>
      <c r="AE26" s="213" t="e">
        <f>IF('Crisis Indicator Data'!#REF!="No Data",1,IF(#REF!&lt;&gt;"",1,0))</f>
        <v>#REF!</v>
      </c>
      <c r="AF26" s="213" t="e">
        <f>IF('Crisis Indicator Data'!#REF!="No Data",1,IF(#REF!&lt;&gt;"",1,0))</f>
        <v>#REF!</v>
      </c>
      <c r="AG26" s="213" t="e">
        <f>IF('Crisis Indicator Data'!#REF!="No Data",1,IF(#REF!&lt;&gt;"",1,0))</f>
        <v>#REF!</v>
      </c>
      <c r="AH26" s="213" t="e">
        <f>IF('Crisis Indicator Data'!#REF!="No Data",1,IF(#REF!&lt;&gt;"",1,0))</f>
        <v>#REF!</v>
      </c>
      <c r="AI26" s="213" t="e">
        <f>IF('Crisis Indicator Data'!#REF!="No Data",1,IF(#REF!&lt;&gt;"",1,0))</f>
        <v>#REF!</v>
      </c>
      <c r="AJ26" s="213" t="e">
        <f>IF('Crisis Indicator Data'!#REF!="No Data",1,IF(#REF!&lt;&gt;"",1,0))</f>
        <v>#REF!</v>
      </c>
      <c r="AK26" s="213" t="e">
        <f>IF('Crisis Indicator Data'!#REF!="No Data",1,IF(#REF!&lt;&gt;"",1,0))</f>
        <v>#REF!</v>
      </c>
      <c r="AL26" s="213" t="e">
        <f>IF('Crisis Indicator Data'!#REF!="No Data",1,IF(#REF!&lt;&gt;"",1,0))</f>
        <v>#REF!</v>
      </c>
      <c r="AM26" s="213" t="e">
        <f>IF('Crisis Indicator Data'!#REF!="No Data",1,IF(#REF!&lt;&gt;"",1,0))</f>
        <v>#REF!</v>
      </c>
      <c r="AN26" s="213" t="e">
        <f>IF('Crisis Indicator Data'!#REF!="No Data",1,IF(#REF!&lt;&gt;"",1,0))</f>
        <v>#REF!</v>
      </c>
      <c r="AO26" s="213" t="e">
        <f>IF('Crisis Indicator Data'!#REF!="No Data",1,IF(#REF!&lt;&gt;"",1,0))</f>
        <v>#REF!</v>
      </c>
      <c r="AP26" s="213" t="e">
        <f>IF('Crisis Indicator Data'!#REF!="No Data",1,IF(#REF!&lt;&gt;"",1,0))</f>
        <v>#REF!</v>
      </c>
      <c r="AQ26" s="213" t="e">
        <f>IF('Crisis Indicator Data'!#REF!="No Data",1,IF(#REF!&lt;&gt;"",1,0))</f>
        <v>#REF!</v>
      </c>
      <c r="AR26" s="213" t="e">
        <f>IF('Crisis Indicator Data'!#REF!="No Data",1,IF(#REF!&lt;&gt;"",1,0))</f>
        <v>#REF!</v>
      </c>
      <c r="AS26" s="213" t="e">
        <f>IF('Crisis Indicator Data'!#REF!="No Data",1,IF(#REF!&lt;&gt;"",1,0))</f>
        <v>#REF!</v>
      </c>
      <c r="AT26" s="213" t="e">
        <f>IF('Crisis Indicator Data'!#REF!="No Data",1,IF(#REF!&lt;&gt;"",1,0))</f>
        <v>#REF!</v>
      </c>
      <c r="AU26" s="213" t="e">
        <f>IF('Crisis Indicator Data'!#REF!="No Data",1,IF(#REF!&lt;&gt;"",1,0))</f>
        <v>#REF!</v>
      </c>
      <c r="AV26" s="213" t="e">
        <f>IF('Crisis Indicator Data'!#REF!="No Data",1,IF(#REF!&lt;&gt;"",1,0))</f>
        <v>#REF!</v>
      </c>
      <c r="AW26" s="213" t="e">
        <f>IF('Crisis Indicator Data'!#REF!="No Data",1,IF(#REF!&lt;&gt;"",1,0))</f>
        <v>#REF!</v>
      </c>
      <c r="AX26" s="213" t="e">
        <f>IF('Crisis Indicator Data'!#REF!="No Data",1,IF(#REF!&lt;&gt;"",1,0))</f>
        <v>#REF!</v>
      </c>
      <c r="AY26" s="213" t="e">
        <f>IF('Crisis Indicator Data'!#REF!="No Data",1,IF(#REF!&lt;&gt;"",1,0))</f>
        <v>#REF!</v>
      </c>
      <c r="AZ26" s="213" t="e">
        <f>IF('Crisis Indicator Data'!#REF!="No Data",1,IF(#REF!&lt;&gt;"",1,0))</f>
        <v>#REF!</v>
      </c>
      <c r="BA26" t="e">
        <f t="shared" si="0"/>
        <v>#REF!</v>
      </c>
      <c r="BB26" s="22" t="e">
        <f t="shared" si="1"/>
        <v>#REF!</v>
      </c>
    </row>
    <row r="27" spans="1:54" x14ac:dyDescent="0.25">
      <c r="A27" t="s">
        <v>7257</v>
      </c>
      <c r="B27" s="213" t="e">
        <f>IF('Crisis Indicator Data'!#REF!="No Data",1,IF(#REF!&lt;&gt;"",1,0))</f>
        <v>#REF!</v>
      </c>
      <c r="C27" s="213" t="e">
        <f>IF('Crisis Indicator Data'!#REF!="No Data",1,IF(#REF!&lt;&gt;"",1,0))</f>
        <v>#REF!</v>
      </c>
      <c r="D27" s="213" t="e">
        <f>IF('Crisis Indicator Data'!#REF!="No Data",1,IF(#REF!&lt;&gt;"",1,0))</f>
        <v>#REF!</v>
      </c>
      <c r="E27" s="213" t="e">
        <f>IF('Crisis Indicator Data'!#REF!="No Data",1,IF(#REF!&lt;&gt;"",1,0))</f>
        <v>#REF!</v>
      </c>
      <c r="F27" s="213" t="e">
        <f>IF('Crisis Indicator Data'!#REF!="No Data",1,IF(#REF!&lt;&gt;"",1,0))</f>
        <v>#REF!</v>
      </c>
      <c r="G27" s="213" t="e">
        <f>IF('Crisis Indicator Data'!#REF!="No Data",1,IF(#REF!&lt;&gt;"",1,0))</f>
        <v>#REF!</v>
      </c>
      <c r="H27" s="213" t="e">
        <f>IF('Crisis Indicator Data'!#REF!="No Data",1,IF(#REF!&lt;&gt;"",1,0))</f>
        <v>#REF!</v>
      </c>
      <c r="I27" s="213" t="e">
        <f>IF('Crisis Indicator Data'!#REF!="No Data",1,IF(#REF!&lt;&gt;"",1,0))</f>
        <v>#REF!</v>
      </c>
      <c r="J27" s="213" t="e">
        <f>IF('Crisis Indicator Data'!#REF!="No Data",1,IF(#REF!&lt;&gt;"",1,0))</f>
        <v>#REF!</v>
      </c>
      <c r="K27" s="213" t="e">
        <f>IF('Crisis Indicator Data'!#REF!="No Data",1,IF(#REF!&lt;&gt;"",1,0))</f>
        <v>#REF!</v>
      </c>
      <c r="L27" s="213" t="e">
        <f>IF('Crisis Indicator Data'!#REF!="No Data",1,IF(#REF!&lt;&gt;"",1,0))</f>
        <v>#REF!</v>
      </c>
      <c r="M27" s="213" t="e">
        <f>IF('Crisis Indicator Data'!#REF!="No Data",1,IF(#REF!&lt;&gt;"",1,0))</f>
        <v>#REF!</v>
      </c>
      <c r="N27" s="213" t="e">
        <f>IF('Crisis Indicator Data'!#REF!="No Data",1,IF(#REF!&lt;&gt;"",1,0))</f>
        <v>#REF!</v>
      </c>
      <c r="O27" s="213" t="e">
        <f>IF('Crisis Indicator Data'!#REF!="No Data",1,IF(#REF!&lt;&gt;"",1,0))</f>
        <v>#REF!</v>
      </c>
      <c r="P27" s="213" t="e">
        <f>IF('Crisis Indicator Data'!#REF!="No Data",1,IF(#REF!&lt;&gt;"",1,0))</f>
        <v>#REF!</v>
      </c>
      <c r="Q27" s="213" t="e">
        <f>IF('Crisis Indicator Data'!#REF!="No Data",1,IF(#REF!&lt;&gt;"",1,0))</f>
        <v>#REF!</v>
      </c>
      <c r="R27" s="213" t="e">
        <f>IF('Crisis Indicator Data'!#REF!="No Data",1,IF(#REF!&lt;&gt;"",1,0))</f>
        <v>#REF!</v>
      </c>
      <c r="S27" s="213" t="e">
        <f>IF('Crisis Indicator Data'!#REF!="No Data",1,IF(#REF!&lt;&gt;"",1,0))</f>
        <v>#REF!</v>
      </c>
      <c r="T27" s="213" t="e">
        <f>IF('Crisis Indicator Data'!#REF!="No Data",1,IF(#REF!&lt;&gt;"",1,0))</f>
        <v>#REF!</v>
      </c>
      <c r="U27" s="213" t="e">
        <f>IF('Crisis Indicator Data'!#REF!="No Data",1,IF(#REF!&lt;&gt;"",1,0))</f>
        <v>#REF!</v>
      </c>
      <c r="V27" s="213" t="e">
        <f>IF('Crisis Indicator Data'!#REF!="No Data",1,IF(#REF!&lt;&gt;"",1,0))</f>
        <v>#REF!</v>
      </c>
      <c r="W27" s="213" t="e">
        <f>IF('Crisis Indicator Data'!#REF!="No Data",1,IF(#REF!&lt;&gt;"",1,0))</f>
        <v>#REF!</v>
      </c>
      <c r="X27" s="213" t="e">
        <f>IF('Crisis Indicator Data'!#REF!="No Data",1,IF(#REF!&lt;&gt;"",1,0))</f>
        <v>#REF!</v>
      </c>
      <c r="Y27" s="213" t="e">
        <f>IF('Crisis Indicator Data'!#REF!="No Data",1,IF(#REF!&lt;&gt;"",1,0))</f>
        <v>#REF!</v>
      </c>
      <c r="Z27" s="213" t="e">
        <f>IF('Crisis Indicator Data'!#REF!="No Data",1,IF(#REF!&lt;&gt;"",1,0))</f>
        <v>#REF!</v>
      </c>
      <c r="AA27" s="213" t="e">
        <f>IF('Crisis Indicator Data'!#REF!="No Data",1,IF(#REF!&lt;&gt;"",1,0))</f>
        <v>#REF!</v>
      </c>
      <c r="AB27" s="213" t="e">
        <f>IF('Crisis Indicator Data'!#REF!="No Data",1,IF(#REF!&lt;&gt;"",1,0))</f>
        <v>#REF!</v>
      </c>
      <c r="AC27" s="213" t="e">
        <f>IF('Crisis Indicator Data'!#REF!="No Data",1,IF(#REF!&lt;&gt;"",1,0))</f>
        <v>#REF!</v>
      </c>
      <c r="AD27" s="213" t="e">
        <f>IF('Crisis Indicator Data'!#REF!="No Data",1,IF(#REF!&lt;&gt;"",1,0))</f>
        <v>#REF!</v>
      </c>
      <c r="AE27" s="213" t="e">
        <f>IF('Crisis Indicator Data'!#REF!="No Data",1,IF(#REF!&lt;&gt;"",1,0))</f>
        <v>#REF!</v>
      </c>
      <c r="AF27" s="213" t="e">
        <f>IF('Crisis Indicator Data'!#REF!="No Data",1,IF(#REF!&lt;&gt;"",1,0))</f>
        <v>#REF!</v>
      </c>
      <c r="AG27" s="213" t="e">
        <f>IF('Crisis Indicator Data'!#REF!="No Data",1,IF(#REF!&lt;&gt;"",1,0))</f>
        <v>#REF!</v>
      </c>
      <c r="AH27" s="213" t="e">
        <f>IF('Crisis Indicator Data'!#REF!="No Data",1,IF(#REF!&lt;&gt;"",1,0))</f>
        <v>#REF!</v>
      </c>
      <c r="AI27" s="213" t="e">
        <f>IF('Crisis Indicator Data'!#REF!="No Data",1,IF(#REF!&lt;&gt;"",1,0))</f>
        <v>#REF!</v>
      </c>
      <c r="AJ27" s="213" t="e">
        <f>IF('Crisis Indicator Data'!#REF!="No Data",1,IF(#REF!&lt;&gt;"",1,0))</f>
        <v>#REF!</v>
      </c>
      <c r="AK27" s="213" t="e">
        <f>IF('Crisis Indicator Data'!#REF!="No Data",1,IF(#REF!&lt;&gt;"",1,0))</f>
        <v>#REF!</v>
      </c>
      <c r="AL27" s="213" t="e">
        <f>IF('Crisis Indicator Data'!#REF!="No Data",1,IF(#REF!&lt;&gt;"",1,0))</f>
        <v>#REF!</v>
      </c>
      <c r="AM27" s="213" t="e">
        <f>IF('Crisis Indicator Data'!#REF!="No Data",1,IF(#REF!&lt;&gt;"",1,0))</f>
        <v>#REF!</v>
      </c>
      <c r="AN27" s="213" t="e">
        <f>IF('Crisis Indicator Data'!#REF!="No Data",1,IF(#REF!&lt;&gt;"",1,0))</f>
        <v>#REF!</v>
      </c>
      <c r="AO27" s="213" t="e">
        <f>IF('Crisis Indicator Data'!#REF!="No Data",1,IF(#REF!&lt;&gt;"",1,0))</f>
        <v>#REF!</v>
      </c>
      <c r="AP27" s="213" t="e">
        <f>IF('Crisis Indicator Data'!#REF!="No Data",1,IF(#REF!&lt;&gt;"",1,0))</f>
        <v>#REF!</v>
      </c>
      <c r="AQ27" s="213" t="e">
        <f>IF('Crisis Indicator Data'!#REF!="No Data",1,IF(#REF!&lt;&gt;"",1,0))</f>
        <v>#REF!</v>
      </c>
      <c r="AR27" s="213" t="e">
        <f>IF('Crisis Indicator Data'!#REF!="No Data",1,IF(#REF!&lt;&gt;"",1,0))</f>
        <v>#REF!</v>
      </c>
      <c r="AS27" s="213" t="e">
        <f>IF('Crisis Indicator Data'!#REF!="No Data",1,IF(#REF!&lt;&gt;"",1,0))</f>
        <v>#REF!</v>
      </c>
      <c r="AT27" s="213" t="e">
        <f>IF('Crisis Indicator Data'!#REF!="No Data",1,IF(#REF!&lt;&gt;"",1,0))</f>
        <v>#REF!</v>
      </c>
      <c r="AU27" s="213" t="e">
        <f>IF('Crisis Indicator Data'!#REF!="No Data",1,IF(#REF!&lt;&gt;"",1,0))</f>
        <v>#REF!</v>
      </c>
      <c r="AV27" s="213" t="e">
        <f>IF('Crisis Indicator Data'!#REF!="No Data",1,IF(#REF!&lt;&gt;"",1,0))</f>
        <v>#REF!</v>
      </c>
      <c r="AW27" s="213" t="e">
        <f>IF('Crisis Indicator Data'!#REF!="No Data",1,IF(#REF!&lt;&gt;"",1,0))</f>
        <v>#REF!</v>
      </c>
      <c r="AX27" s="213" t="e">
        <f>IF('Crisis Indicator Data'!#REF!="No Data",1,IF(#REF!&lt;&gt;"",1,0))</f>
        <v>#REF!</v>
      </c>
      <c r="AY27" s="213" t="e">
        <f>IF('Crisis Indicator Data'!#REF!="No Data",1,IF(#REF!&lt;&gt;"",1,0))</f>
        <v>#REF!</v>
      </c>
      <c r="AZ27" s="213" t="e">
        <f>IF('Crisis Indicator Data'!#REF!="No Data",1,IF(#REF!&lt;&gt;"",1,0))</f>
        <v>#REF!</v>
      </c>
      <c r="BA27" t="e">
        <f t="shared" si="0"/>
        <v>#REF!</v>
      </c>
      <c r="BB27" s="22" t="e">
        <f t="shared" si="1"/>
        <v>#REF!</v>
      </c>
    </row>
    <row r="28" spans="1:54" x14ac:dyDescent="0.25">
      <c r="A28" t="s">
        <v>7252</v>
      </c>
      <c r="B28" s="213" t="e">
        <f>IF('Crisis Indicator Data'!#REF!="No Data",1,IF(#REF!&lt;&gt;"",1,0))</f>
        <v>#REF!</v>
      </c>
      <c r="C28" s="213" t="e">
        <f>IF('Crisis Indicator Data'!#REF!="No Data",1,IF(#REF!&lt;&gt;"",1,0))</f>
        <v>#REF!</v>
      </c>
      <c r="D28" s="213" t="e">
        <f>IF('Crisis Indicator Data'!#REF!="No Data",1,IF(#REF!&lt;&gt;"",1,0))</f>
        <v>#REF!</v>
      </c>
      <c r="E28" s="213" t="e">
        <f>IF('Crisis Indicator Data'!#REF!="No Data",1,IF(#REF!&lt;&gt;"",1,0))</f>
        <v>#REF!</v>
      </c>
      <c r="F28" s="213" t="e">
        <f>IF('Crisis Indicator Data'!#REF!="No Data",1,IF(#REF!&lt;&gt;"",1,0))</f>
        <v>#REF!</v>
      </c>
      <c r="G28" s="213" t="e">
        <f>IF('Crisis Indicator Data'!#REF!="No Data",1,IF(#REF!&lt;&gt;"",1,0))</f>
        <v>#REF!</v>
      </c>
      <c r="H28" s="213" t="e">
        <f>IF('Crisis Indicator Data'!#REF!="No Data",1,IF(#REF!&lt;&gt;"",1,0))</f>
        <v>#REF!</v>
      </c>
      <c r="I28" s="213" t="e">
        <f>IF('Crisis Indicator Data'!#REF!="No Data",1,IF(#REF!&lt;&gt;"",1,0))</f>
        <v>#REF!</v>
      </c>
      <c r="J28" s="213" t="e">
        <f>IF('Crisis Indicator Data'!#REF!="No Data",1,IF(#REF!&lt;&gt;"",1,0))</f>
        <v>#REF!</v>
      </c>
      <c r="K28" s="213" t="e">
        <f>IF('Crisis Indicator Data'!#REF!="No Data",1,IF(#REF!&lt;&gt;"",1,0))</f>
        <v>#REF!</v>
      </c>
      <c r="L28" s="213" t="e">
        <f>IF('Crisis Indicator Data'!#REF!="No Data",1,IF(#REF!&lt;&gt;"",1,0))</f>
        <v>#REF!</v>
      </c>
      <c r="M28" s="213" t="e">
        <f>IF('Crisis Indicator Data'!#REF!="No Data",1,IF(#REF!&lt;&gt;"",1,0))</f>
        <v>#REF!</v>
      </c>
      <c r="N28" s="213" t="e">
        <f>IF('Crisis Indicator Data'!#REF!="No Data",1,IF(#REF!&lt;&gt;"",1,0))</f>
        <v>#REF!</v>
      </c>
      <c r="O28" s="213" t="e">
        <f>IF('Crisis Indicator Data'!#REF!="No Data",1,IF(#REF!&lt;&gt;"",1,0))</f>
        <v>#REF!</v>
      </c>
      <c r="P28" s="213" t="e">
        <f>IF('Crisis Indicator Data'!#REF!="No Data",1,IF(#REF!&lt;&gt;"",1,0))</f>
        <v>#REF!</v>
      </c>
      <c r="Q28" s="213" t="e">
        <f>IF('Crisis Indicator Data'!#REF!="No Data",1,IF(#REF!&lt;&gt;"",1,0))</f>
        <v>#REF!</v>
      </c>
      <c r="R28" s="213" t="e">
        <f>IF('Crisis Indicator Data'!#REF!="No Data",1,IF(#REF!&lt;&gt;"",1,0))</f>
        <v>#REF!</v>
      </c>
      <c r="S28" s="213" t="e">
        <f>IF('Crisis Indicator Data'!#REF!="No Data",1,IF(#REF!&lt;&gt;"",1,0))</f>
        <v>#REF!</v>
      </c>
      <c r="T28" s="213" t="e">
        <f>IF('Crisis Indicator Data'!#REF!="No Data",1,IF(#REF!&lt;&gt;"",1,0))</f>
        <v>#REF!</v>
      </c>
      <c r="U28" s="213" t="e">
        <f>IF('Crisis Indicator Data'!#REF!="No Data",1,IF(#REF!&lt;&gt;"",1,0))</f>
        <v>#REF!</v>
      </c>
      <c r="V28" s="213" t="e">
        <f>IF('Crisis Indicator Data'!#REF!="No Data",1,IF(#REF!&lt;&gt;"",1,0))</f>
        <v>#REF!</v>
      </c>
      <c r="W28" s="213" t="e">
        <f>IF('Crisis Indicator Data'!#REF!="No Data",1,IF(#REF!&lt;&gt;"",1,0))</f>
        <v>#REF!</v>
      </c>
      <c r="X28" s="213" t="e">
        <f>IF('Crisis Indicator Data'!#REF!="No Data",1,IF(#REF!&lt;&gt;"",1,0))</f>
        <v>#REF!</v>
      </c>
      <c r="Y28" s="213" t="e">
        <f>IF('Crisis Indicator Data'!#REF!="No Data",1,IF(#REF!&lt;&gt;"",1,0))</f>
        <v>#REF!</v>
      </c>
      <c r="Z28" s="213" t="e">
        <f>IF('Crisis Indicator Data'!#REF!="No Data",1,IF(#REF!&lt;&gt;"",1,0))</f>
        <v>#REF!</v>
      </c>
      <c r="AA28" s="213" t="e">
        <f>IF('Crisis Indicator Data'!#REF!="No Data",1,IF(#REF!&lt;&gt;"",1,0))</f>
        <v>#REF!</v>
      </c>
      <c r="AB28" s="213" t="e">
        <f>IF('Crisis Indicator Data'!#REF!="No Data",1,IF(#REF!&lt;&gt;"",1,0))</f>
        <v>#REF!</v>
      </c>
      <c r="AC28" s="213" t="e">
        <f>IF('Crisis Indicator Data'!#REF!="No Data",1,IF(#REF!&lt;&gt;"",1,0))</f>
        <v>#REF!</v>
      </c>
      <c r="AD28" s="213" t="e">
        <f>IF('Crisis Indicator Data'!#REF!="No Data",1,IF(#REF!&lt;&gt;"",1,0))</f>
        <v>#REF!</v>
      </c>
      <c r="AE28" s="213" t="e">
        <f>IF('Crisis Indicator Data'!#REF!="No Data",1,IF(#REF!&lt;&gt;"",1,0))</f>
        <v>#REF!</v>
      </c>
      <c r="AF28" s="213" t="e">
        <f>IF('Crisis Indicator Data'!#REF!="No Data",1,IF(#REF!&lt;&gt;"",1,0))</f>
        <v>#REF!</v>
      </c>
      <c r="AG28" s="213" t="e">
        <f>IF('Crisis Indicator Data'!#REF!="No Data",1,IF(#REF!&lt;&gt;"",1,0))</f>
        <v>#REF!</v>
      </c>
      <c r="AH28" s="213" t="e">
        <f>IF('Crisis Indicator Data'!#REF!="No Data",1,IF(#REF!&lt;&gt;"",1,0))</f>
        <v>#REF!</v>
      </c>
      <c r="AI28" s="213" t="e">
        <f>IF('Crisis Indicator Data'!#REF!="No Data",1,IF(#REF!&lt;&gt;"",1,0))</f>
        <v>#REF!</v>
      </c>
      <c r="AJ28" s="213" t="e">
        <f>IF('Crisis Indicator Data'!#REF!="No Data",1,IF(#REF!&lt;&gt;"",1,0))</f>
        <v>#REF!</v>
      </c>
      <c r="AK28" s="213" t="e">
        <f>IF('Crisis Indicator Data'!#REF!="No Data",1,IF(#REF!&lt;&gt;"",1,0))</f>
        <v>#REF!</v>
      </c>
      <c r="AL28" s="213" t="e">
        <f>IF('Crisis Indicator Data'!#REF!="No Data",1,IF(#REF!&lt;&gt;"",1,0))</f>
        <v>#REF!</v>
      </c>
      <c r="AM28" s="213" t="e">
        <f>IF('Crisis Indicator Data'!#REF!="No Data",1,IF(#REF!&lt;&gt;"",1,0))</f>
        <v>#REF!</v>
      </c>
      <c r="AN28" s="213" t="e">
        <f>IF('Crisis Indicator Data'!#REF!="No Data",1,IF(#REF!&lt;&gt;"",1,0))</f>
        <v>#REF!</v>
      </c>
      <c r="AO28" s="213" t="e">
        <f>IF('Crisis Indicator Data'!#REF!="No Data",1,IF(#REF!&lt;&gt;"",1,0))</f>
        <v>#REF!</v>
      </c>
      <c r="AP28" s="213" t="e">
        <f>IF('Crisis Indicator Data'!#REF!="No Data",1,IF(#REF!&lt;&gt;"",1,0))</f>
        <v>#REF!</v>
      </c>
      <c r="AQ28" s="213" t="e">
        <f>IF('Crisis Indicator Data'!#REF!="No Data",1,IF(#REF!&lt;&gt;"",1,0))</f>
        <v>#REF!</v>
      </c>
      <c r="AR28" s="213" t="e">
        <f>IF('Crisis Indicator Data'!#REF!="No Data",1,IF(#REF!&lt;&gt;"",1,0))</f>
        <v>#REF!</v>
      </c>
      <c r="AS28" s="213" t="e">
        <f>IF('Crisis Indicator Data'!#REF!="No Data",1,IF(#REF!&lt;&gt;"",1,0))</f>
        <v>#REF!</v>
      </c>
      <c r="AT28" s="213" t="e">
        <f>IF('Crisis Indicator Data'!#REF!="No Data",1,IF(#REF!&lt;&gt;"",1,0))</f>
        <v>#REF!</v>
      </c>
      <c r="AU28" s="213" t="e">
        <f>IF('Crisis Indicator Data'!#REF!="No Data",1,IF(#REF!&lt;&gt;"",1,0))</f>
        <v>#REF!</v>
      </c>
      <c r="AV28" s="213" t="e">
        <f>IF('Crisis Indicator Data'!#REF!="No Data",1,IF(#REF!&lt;&gt;"",1,0))</f>
        <v>#REF!</v>
      </c>
      <c r="AW28" s="213" t="e">
        <f>IF('Crisis Indicator Data'!#REF!="No Data",1,IF(#REF!&lt;&gt;"",1,0))</f>
        <v>#REF!</v>
      </c>
      <c r="AX28" s="213" t="e">
        <f>IF('Crisis Indicator Data'!#REF!="No Data",1,IF(#REF!&lt;&gt;"",1,0))</f>
        <v>#REF!</v>
      </c>
      <c r="AY28" s="213" t="e">
        <f>IF('Crisis Indicator Data'!#REF!="No Data",1,IF(#REF!&lt;&gt;"",1,0))</f>
        <v>#REF!</v>
      </c>
      <c r="AZ28" s="213" t="e">
        <f>IF('Crisis Indicator Data'!#REF!="No Data",1,IF(#REF!&lt;&gt;"",1,0))</f>
        <v>#REF!</v>
      </c>
      <c r="BA28" t="e">
        <f t="shared" si="0"/>
        <v>#REF!</v>
      </c>
      <c r="BB28" s="22" t="e">
        <f t="shared" si="1"/>
        <v>#REF!</v>
      </c>
    </row>
    <row r="29" spans="1:54" x14ac:dyDescent="0.25">
      <c r="A29" t="s">
        <v>7300</v>
      </c>
      <c r="B29" s="213" t="e">
        <f>IF('Crisis Indicator Data'!#REF!="No Data",1,IF(#REF!&lt;&gt;"",1,0))</f>
        <v>#REF!</v>
      </c>
      <c r="C29" s="213" t="e">
        <f>IF('Crisis Indicator Data'!#REF!="No Data",1,IF(#REF!&lt;&gt;"",1,0))</f>
        <v>#REF!</v>
      </c>
      <c r="D29" s="213" t="e">
        <f>IF('Crisis Indicator Data'!#REF!="No Data",1,IF(#REF!&lt;&gt;"",1,0))</f>
        <v>#REF!</v>
      </c>
      <c r="E29" s="213" t="e">
        <f>IF('Crisis Indicator Data'!#REF!="No Data",1,IF(#REF!&lt;&gt;"",1,0))</f>
        <v>#REF!</v>
      </c>
      <c r="F29" s="213" t="e">
        <f>IF('Crisis Indicator Data'!#REF!="No Data",1,IF(#REF!&lt;&gt;"",1,0))</f>
        <v>#REF!</v>
      </c>
      <c r="G29" s="213" t="e">
        <f>IF('Crisis Indicator Data'!#REF!="No Data",1,IF(#REF!&lt;&gt;"",1,0))</f>
        <v>#REF!</v>
      </c>
      <c r="H29" s="213" t="e">
        <f>IF('Crisis Indicator Data'!#REF!="No Data",1,IF(#REF!&lt;&gt;"",1,0))</f>
        <v>#REF!</v>
      </c>
      <c r="I29" s="213" t="e">
        <f>IF('Crisis Indicator Data'!#REF!="No Data",1,IF(#REF!&lt;&gt;"",1,0))</f>
        <v>#REF!</v>
      </c>
      <c r="J29" s="213" t="e">
        <f>IF('Crisis Indicator Data'!#REF!="No Data",1,IF(#REF!&lt;&gt;"",1,0))</f>
        <v>#REF!</v>
      </c>
      <c r="K29" s="213" t="e">
        <f>IF('Crisis Indicator Data'!#REF!="No Data",1,IF(#REF!&lt;&gt;"",1,0))</f>
        <v>#REF!</v>
      </c>
      <c r="L29" s="213" t="e">
        <f>IF('Crisis Indicator Data'!#REF!="No Data",1,IF(#REF!&lt;&gt;"",1,0))</f>
        <v>#REF!</v>
      </c>
      <c r="M29" s="213" t="e">
        <f>IF('Crisis Indicator Data'!#REF!="No Data",1,IF(#REF!&lt;&gt;"",1,0))</f>
        <v>#REF!</v>
      </c>
      <c r="N29" s="213" t="e">
        <f>IF('Crisis Indicator Data'!#REF!="No Data",1,IF(#REF!&lt;&gt;"",1,0))</f>
        <v>#REF!</v>
      </c>
      <c r="O29" s="213" t="e">
        <f>IF('Crisis Indicator Data'!#REF!="No Data",1,IF(#REF!&lt;&gt;"",1,0))</f>
        <v>#REF!</v>
      </c>
      <c r="P29" s="213" t="e">
        <f>IF('Crisis Indicator Data'!#REF!="No Data",1,IF(#REF!&lt;&gt;"",1,0))</f>
        <v>#REF!</v>
      </c>
      <c r="Q29" s="213" t="e">
        <f>IF('Crisis Indicator Data'!#REF!="No Data",1,IF(#REF!&lt;&gt;"",1,0))</f>
        <v>#REF!</v>
      </c>
      <c r="R29" s="213" t="e">
        <f>IF('Crisis Indicator Data'!#REF!="No Data",1,IF(#REF!&lt;&gt;"",1,0))</f>
        <v>#REF!</v>
      </c>
      <c r="S29" s="213" t="e">
        <f>IF('Crisis Indicator Data'!#REF!="No Data",1,IF(#REF!&lt;&gt;"",1,0))</f>
        <v>#REF!</v>
      </c>
      <c r="T29" s="213" t="e">
        <f>IF('Crisis Indicator Data'!#REF!="No Data",1,IF(#REF!&lt;&gt;"",1,0))</f>
        <v>#REF!</v>
      </c>
      <c r="U29" s="213" t="e">
        <f>IF('Crisis Indicator Data'!#REF!="No Data",1,IF(#REF!&lt;&gt;"",1,0))</f>
        <v>#REF!</v>
      </c>
      <c r="V29" s="213" t="e">
        <f>IF('Crisis Indicator Data'!#REF!="No Data",1,IF(#REF!&lt;&gt;"",1,0))</f>
        <v>#REF!</v>
      </c>
      <c r="W29" s="213" t="e">
        <f>IF('Crisis Indicator Data'!#REF!="No Data",1,IF(#REF!&lt;&gt;"",1,0))</f>
        <v>#REF!</v>
      </c>
      <c r="X29" s="213" t="e">
        <f>IF('Crisis Indicator Data'!#REF!="No Data",1,IF(#REF!&lt;&gt;"",1,0))</f>
        <v>#REF!</v>
      </c>
      <c r="Y29" s="213" t="e">
        <f>IF('Crisis Indicator Data'!#REF!="No Data",1,IF(#REF!&lt;&gt;"",1,0))</f>
        <v>#REF!</v>
      </c>
      <c r="Z29" s="213" t="e">
        <f>IF('Crisis Indicator Data'!#REF!="No Data",1,IF(#REF!&lt;&gt;"",1,0))</f>
        <v>#REF!</v>
      </c>
      <c r="AA29" s="213" t="e">
        <f>IF('Crisis Indicator Data'!#REF!="No Data",1,IF(#REF!&lt;&gt;"",1,0))</f>
        <v>#REF!</v>
      </c>
      <c r="AB29" s="213" t="e">
        <f>IF('Crisis Indicator Data'!#REF!="No Data",1,IF(#REF!&lt;&gt;"",1,0))</f>
        <v>#REF!</v>
      </c>
      <c r="AC29" s="213" t="e">
        <f>IF('Crisis Indicator Data'!#REF!="No Data",1,IF(#REF!&lt;&gt;"",1,0))</f>
        <v>#REF!</v>
      </c>
      <c r="AD29" s="213" t="e">
        <f>IF('Crisis Indicator Data'!#REF!="No Data",1,IF(#REF!&lt;&gt;"",1,0))</f>
        <v>#REF!</v>
      </c>
      <c r="AE29" s="213" t="e">
        <f>IF('Crisis Indicator Data'!#REF!="No Data",1,IF(#REF!&lt;&gt;"",1,0))</f>
        <v>#REF!</v>
      </c>
      <c r="AF29" s="213" t="e">
        <f>IF('Crisis Indicator Data'!#REF!="No Data",1,IF(#REF!&lt;&gt;"",1,0))</f>
        <v>#REF!</v>
      </c>
      <c r="AG29" s="213" t="e">
        <f>IF('Crisis Indicator Data'!#REF!="No Data",1,IF(#REF!&lt;&gt;"",1,0))</f>
        <v>#REF!</v>
      </c>
      <c r="AH29" s="213" t="e">
        <f>IF('Crisis Indicator Data'!#REF!="No Data",1,IF(#REF!&lt;&gt;"",1,0))</f>
        <v>#REF!</v>
      </c>
      <c r="AI29" s="213" t="e">
        <f>IF('Crisis Indicator Data'!#REF!="No Data",1,IF(#REF!&lt;&gt;"",1,0))</f>
        <v>#REF!</v>
      </c>
      <c r="AJ29" s="213" t="e">
        <f>IF('Crisis Indicator Data'!#REF!="No Data",1,IF(#REF!&lt;&gt;"",1,0))</f>
        <v>#REF!</v>
      </c>
      <c r="AK29" s="213" t="e">
        <f>IF('Crisis Indicator Data'!#REF!="No Data",1,IF(#REF!&lt;&gt;"",1,0))</f>
        <v>#REF!</v>
      </c>
      <c r="AL29" s="213" t="e">
        <f>IF('Crisis Indicator Data'!#REF!="No Data",1,IF(#REF!&lt;&gt;"",1,0))</f>
        <v>#REF!</v>
      </c>
      <c r="AM29" s="213" t="e">
        <f>IF('Crisis Indicator Data'!#REF!="No Data",1,IF(#REF!&lt;&gt;"",1,0))</f>
        <v>#REF!</v>
      </c>
      <c r="AN29" s="213" t="e">
        <f>IF('Crisis Indicator Data'!#REF!="No Data",1,IF(#REF!&lt;&gt;"",1,0))</f>
        <v>#REF!</v>
      </c>
      <c r="AO29" s="213" t="e">
        <f>IF('Crisis Indicator Data'!#REF!="No Data",1,IF(#REF!&lt;&gt;"",1,0))</f>
        <v>#REF!</v>
      </c>
      <c r="AP29" s="213" t="e">
        <f>IF('Crisis Indicator Data'!#REF!="No Data",1,IF(#REF!&lt;&gt;"",1,0))</f>
        <v>#REF!</v>
      </c>
      <c r="AQ29" s="213" t="e">
        <f>IF('Crisis Indicator Data'!#REF!="No Data",1,IF(#REF!&lt;&gt;"",1,0))</f>
        <v>#REF!</v>
      </c>
      <c r="AR29" s="213" t="e">
        <f>IF('Crisis Indicator Data'!#REF!="No Data",1,IF(#REF!&lt;&gt;"",1,0))</f>
        <v>#REF!</v>
      </c>
      <c r="AS29" s="213" t="e">
        <f>IF('Crisis Indicator Data'!#REF!="No Data",1,IF(#REF!&lt;&gt;"",1,0))</f>
        <v>#REF!</v>
      </c>
      <c r="AT29" s="213" t="e">
        <f>IF('Crisis Indicator Data'!#REF!="No Data",1,IF(#REF!&lt;&gt;"",1,0))</f>
        <v>#REF!</v>
      </c>
      <c r="AU29" s="213" t="e">
        <f>IF('Crisis Indicator Data'!#REF!="No Data",1,IF(#REF!&lt;&gt;"",1,0))</f>
        <v>#REF!</v>
      </c>
      <c r="AV29" s="213" t="e">
        <f>IF('Crisis Indicator Data'!#REF!="No Data",1,IF(#REF!&lt;&gt;"",1,0))</f>
        <v>#REF!</v>
      </c>
      <c r="AW29" s="213" t="e">
        <f>IF('Crisis Indicator Data'!#REF!="No Data",1,IF(#REF!&lt;&gt;"",1,0))</f>
        <v>#REF!</v>
      </c>
      <c r="AX29" s="213" t="e">
        <f>IF('Crisis Indicator Data'!#REF!="No Data",1,IF(#REF!&lt;&gt;"",1,0))</f>
        <v>#REF!</v>
      </c>
      <c r="AY29" s="213" t="e">
        <f>IF('Crisis Indicator Data'!#REF!="No Data",1,IF(#REF!&lt;&gt;"",1,0))</f>
        <v>#REF!</v>
      </c>
      <c r="AZ29" s="213" t="e">
        <f>IF('Crisis Indicator Data'!#REF!="No Data",1,IF(#REF!&lt;&gt;"",1,0))</f>
        <v>#REF!</v>
      </c>
      <c r="BA29" t="e">
        <f t="shared" si="0"/>
        <v>#REF!</v>
      </c>
      <c r="BB29" s="22" t="e">
        <f t="shared" si="1"/>
        <v>#REF!</v>
      </c>
    </row>
    <row r="30" spans="1:54" x14ac:dyDescent="0.25">
      <c r="A30" t="s">
        <v>7383</v>
      </c>
      <c r="B30" s="213" t="e">
        <f>IF('Crisis Indicator Data'!#REF!="No Data",1,IF(#REF!&lt;&gt;"",1,0))</f>
        <v>#REF!</v>
      </c>
      <c r="C30" s="213" t="e">
        <f>IF('Crisis Indicator Data'!#REF!="No Data",1,IF(#REF!&lt;&gt;"",1,0))</f>
        <v>#REF!</v>
      </c>
      <c r="D30" s="213" t="e">
        <f>IF('Crisis Indicator Data'!#REF!="No Data",1,IF(#REF!&lt;&gt;"",1,0))</f>
        <v>#REF!</v>
      </c>
      <c r="E30" s="213" t="e">
        <f>IF('Crisis Indicator Data'!#REF!="No Data",1,IF(#REF!&lt;&gt;"",1,0))</f>
        <v>#REF!</v>
      </c>
      <c r="F30" s="213" t="e">
        <f>IF('Crisis Indicator Data'!#REF!="No Data",1,IF(#REF!&lt;&gt;"",1,0))</f>
        <v>#REF!</v>
      </c>
      <c r="G30" s="213" t="e">
        <f>IF('Crisis Indicator Data'!#REF!="No Data",1,IF(#REF!&lt;&gt;"",1,0))</f>
        <v>#REF!</v>
      </c>
      <c r="H30" s="213" t="e">
        <f>IF('Crisis Indicator Data'!#REF!="No Data",1,IF(#REF!&lt;&gt;"",1,0))</f>
        <v>#REF!</v>
      </c>
      <c r="I30" s="213" t="e">
        <f>IF('Crisis Indicator Data'!#REF!="No Data",1,IF(#REF!&lt;&gt;"",1,0))</f>
        <v>#REF!</v>
      </c>
      <c r="J30" s="213" t="e">
        <f>IF('Crisis Indicator Data'!#REF!="No Data",1,IF(#REF!&lt;&gt;"",1,0))</f>
        <v>#REF!</v>
      </c>
      <c r="K30" s="213" t="e">
        <f>IF('Crisis Indicator Data'!#REF!="No Data",1,IF(#REF!&lt;&gt;"",1,0))</f>
        <v>#REF!</v>
      </c>
      <c r="L30" s="213" t="e">
        <f>IF('Crisis Indicator Data'!#REF!="No Data",1,IF(#REF!&lt;&gt;"",1,0))</f>
        <v>#REF!</v>
      </c>
      <c r="M30" s="213" t="e">
        <f>IF('Crisis Indicator Data'!#REF!="No Data",1,IF(#REF!&lt;&gt;"",1,0))</f>
        <v>#REF!</v>
      </c>
      <c r="N30" s="213" t="e">
        <f>IF('Crisis Indicator Data'!#REF!="No Data",1,IF(#REF!&lt;&gt;"",1,0))</f>
        <v>#REF!</v>
      </c>
      <c r="O30" s="213" t="e">
        <f>IF('Crisis Indicator Data'!#REF!="No Data",1,IF(#REF!&lt;&gt;"",1,0))</f>
        <v>#REF!</v>
      </c>
      <c r="P30" s="213" t="e">
        <f>IF('Crisis Indicator Data'!#REF!="No Data",1,IF(#REF!&lt;&gt;"",1,0))</f>
        <v>#REF!</v>
      </c>
      <c r="Q30" s="213" t="e">
        <f>IF('Crisis Indicator Data'!#REF!="No Data",1,IF(#REF!&lt;&gt;"",1,0))</f>
        <v>#REF!</v>
      </c>
      <c r="R30" s="213" t="e">
        <f>IF('Crisis Indicator Data'!#REF!="No Data",1,IF(#REF!&lt;&gt;"",1,0))</f>
        <v>#REF!</v>
      </c>
      <c r="S30" s="213" t="e">
        <f>IF('Crisis Indicator Data'!#REF!="No Data",1,IF(#REF!&lt;&gt;"",1,0))</f>
        <v>#REF!</v>
      </c>
      <c r="T30" s="213" t="e">
        <f>IF('Crisis Indicator Data'!#REF!="No Data",1,IF(#REF!&lt;&gt;"",1,0))</f>
        <v>#REF!</v>
      </c>
      <c r="U30" s="213" t="e">
        <f>IF('Crisis Indicator Data'!#REF!="No Data",1,IF(#REF!&lt;&gt;"",1,0))</f>
        <v>#REF!</v>
      </c>
      <c r="V30" s="213" t="e">
        <f>IF('Crisis Indicator Data'!#REF!="No Data",1,IF(#REF!&lt;&gt;"",1,0))</f>
        <v>#REF!</v>
      </c>
      <c r="W30" s="213" t="e">
        <f>IF('Crisis Indicator Data'!#REF!="No Data",1,IF(#REF!&lt;&gt;"",1,0))</f>
        <v>#REF!</v>
      </c>
      <c r="X30" s="213" t="e">
        <f>IF('Crisis Indicator Data'!#REF!="No Data",1,IF(#REF!&lt;&gt;"",1,0))</f>
        <v>#REF!</v>
      </c>
      <c r="Y30" s="213" t="e">
        <f>IF('Crisis Indicator Data'!#REF!="No Data",1,IF(#REF!&lt;&gt;"",1,0))</f>
        <v>#REF!</v>
      </c>
      <c r="Z30" s="213" t="e">
        <f>IF('Crisis Indicator Data'!#REF!="No Data",1,IF(#REF!&lt;&gt;"",1,0))</f>
        <v>#REF!</v>
      </c>
      <c r="AA30" s="213" t="e">
        <f>IF('Crisis Indicator Data'!#REF!="No Data",1,IF(#REF!&lt;&gt;"",1,0))</f>
        <v>#REF!</v>
      </c>
      <c r="AB30" s="213" t="e">
        <f>IF('Crisis Indicator Data'!#REF!="No Data",1,IF(#REF!&lt;&gt;"",1,0))</f>
        <v>#REF!</v>
      </c>
      <c r="AC30" s="213" t="e">
        <f>IF('Crisis Indicator Data'!#REF!="No Data",1,IF(#REF!&lt;&gt;"",1,0))</f>
        <v>#REF!</v>
      </c>
      <c r="AD30" s="213" t="e">
        <f>IF('Crisis Indicator Data'!#REF!="No Data",1,IF(#REF!&lt;&gt;"",1,0))</f>
        <v>#REF!</v>
      </c>
      <c r="AE30" s="213" t="e">
        <f>IF('Crisis Indicator Data'!#REF!="No Data",1,IF(#REF!&lt;&gt;"",1,0))</f>
        <v>#REF!</v>
      </c>
      <c r="AF30" s="213" t="e">
        <f>IF('Crisis Indicator Data'!#REF!="No Data",1,IF(#REF!&lt;&gt;"",1,0))</f>
        <v>#REF!</v>
      </c>
      <c r="AG30" s="213" t="e">
        <f>IF('Crisis Indicator Data'!#REF!="No Data",1,IF(#REF!&lt;&gt;"",1,0))</f>
        <v>#REF!</v>
      </c>
      <c r="AH30" s="213" t="e">
        <f>IF('Crisis Indicator Data'!#REF!="No Data",1,IF(#REF!&lt;&gt;"",1,0))</f>
        <v>#REF!</v>
      </c>
      <c r="AI30" s="213" t="e">
        <f>IF('Crisis Indicator Data'!#REF!="No Data",1,IF(#REF!&lt;&gt;"",1,0))</f>
        <v>#REF!</v>
      </c>
      <c r="AJ30" s="213" t="e">
        <f>IF('Crisis Indicator Data'!#REF!="No Data",1,IF(#REF!&lt;&gt;"",1,0))</f>
        <v>#REF!</v>
      </c>
      <c r="AK30" s="213" t="e">
        <f>IF('Crisis Indicator Data'!#REF!="No Data",1,IF(#REF!&lt;&gt;"",1,0))</f>
        <v>#REF!</v>
      </c>
      <c r="AL30" s="213" t="e">
        <f>IF('Crisis Indicator Data'!#REF!="No Data",1,IF(#REF!&lt;&gt;"",1,0))</f>
        <v>#REF!</v>
      </c>
      <c r="AM30" s="213" t="e">
        <f>IF('Crisis Indicator Data'!#REF!="No Data",1,IF(#REF!&lt;&gt;"",1,0))</f>
        <v>#REF!</v>
      </c>
      <c r="AN30" s="213" t="e">
        <f>IF('Crisis Indicator Data'!#REF!="No Data",1,IF(#REF!&lt;&gt;"",1,0))</f>
        <v>#REF!</v>
      </c>
      <c r="AO30" s="213" t="e">
        <f>IF('Crisis Indicator Data'!#REF!="No Data",1,IF(#REF!&lt;&gt;"",1,0))</f>
        <v>#REF!</v>
      </c>
      <c r="AP30" s="213" t="e">
        <f>IF('Crisis Indicator Data'!#REF!="No Data",1,IF(#REF!&lt;&gt;"",1,0))</f>
        <v>#REF!</v>
      </c>
      <c r="AQ30" s="213" t="e">
        <f>IF('Crisis Indicator Data'!#REF!="No Data",1,IF(#REF!&lt;&gt;"",1,0))</f>
        <v>#REF!</v>
      </c>
      <c r="AR30" s="213" t="e">
        <f>IF('Crisis Indicator Data'!#REF!="No Data",1,IF(#REF!&lt;&gt;"",1,0))</f>
        <v>#REF!</v>
      </c>
      <c r="AS30" s="213" t="e">
        <f>IF('Crisis Indicator Data'!#REF!="No Data",1,IF(#REF!&lt;&gt;"",1,0))</f>
        <v>#REF!</v>
      </c>
      <c r="AT30" s="213" t="e">
        <f>IF('Crisis Indicator Data'!#REF!="No Data",1,IF(#REF!&lt;&gt;"",1,0))</f>
        <v>#REF!</v>
      </c>
      <c r="AU30" s="213" t="e">
        <f>IF('Crisis Indicator Data'!#REF!="No Data",1,IF(#REF!&lt;&gt;"",1,0))</f>
        <v>#REF!</v>
      </c>
      <c r="AV30" s="213" t="e">
        <f>IF('Crisis Indicator Data'!#REF!="No Data",1,IF(#REF!&lt;&gt;"",1,0))</f>
        <v>#REF!</v>
      </c>
      <c r="AW30" s="213" t="e">
        <f>IF('Crisis Indicator Data'!#REF!="No Data",1,IF(#REF!&lt;&gt;"",1,0))</f>
        <v>#REF!</v>
      </c>
      <c r="AX30" s="213" t="e">
        <f>IF('Crisis Indicator Data'!#REF!="No Data",1,IF(#REF!&lt;&gt;"",1,0))</f>
        <v>#REF!</v>
      </c>
      <c r="AY30" s="213" t="e">
        <f>IF('Crisis Indicator Data'!#REF!="No Data",1,IF(#REF!&lt;&gt;"",1,0))</f>
        <v>#REF!</v>
      </c>
      <c r="AZ30" s="213" t="e">
        <f>IF('Crisis Indicator Data'!#REF!="No Data",1,IF(#REF!&lt;&gt;"",1,0))</f>
        <v>#REF!</v>
      </c>
      <c r="BA30" t="e">
        <f t="shared" si="0"/>
        <v>#REF!</v>
      </c>
      <c r="BB30" s="22" t="e">
        <f t="shared" si="1"/>
        <v>#REF!</v>
      </c>
    </row>
    <row r="31" spans="1:54" x14ac:dyDescent="0.25">
      <c r="A31" t="s">
        <v>7293</v>
      </c>
      <c r="B31" s="213" t="e">
        <f>IF('Crisis Indicator Data'!#REF!="No Data",1,IF(#REF!&lt;&gt;"",1,0))</f>
        <v>#REF!</v>
      </c>
      <c r="C31" s="213" t="e">
        <f>IF('Crisis Indicator Data'!#REF!="No Data",1,IF(#REF!&lt;&gt;"",1,0))</f>
        <v>#REF!</v>
      </c>
      <c r="D31" s="213" t="e">
        <f>IF('Crisis Indicator Data'!#REF!="No Data",1,IF(#REF!&lt;&gt;"",1,0))</f>
        <v>#REF!</v>
      </c>
      <c r="E31" s="213" t="e">
        <f>IF('Crisis Indicator Data'!#REF!="No Data",1,IF(#REF!&lt;&gt;"",1,0))</f>
        <v>#REF!</v>
      </c>
      <c r="F31" s="213" t="e">
        <f>IF('Crisis Indicator Data'!#REF!="No Data",1,IF(#REF!&lt;&gt;"",1,0))</f>
        <v>#REF!</v>
      </c>
      <c r="G31" s="213" t="e">
        <f>IF('Crisis Indicator Data'!#REF!="No Data",1,IF(#REF!&lt;&gt;"",1,0))</f>
        <v>#REF!</v>
      </c>
      <c r="H31" s="213" t="e">
        <f>IF('Crisis Indicator Data'!#REF!="No Data",1,IF(#REF!&lt;&gt;"",1,0))</f>
        <v>#REF!</v>
      </c>
      <c r="I31" s="213" t="e">
        <f>IF('Crisis Indicator Data'!#REF!="No Data",1,IF(#REF!&lt;&gt;"",1,0))</f>
        <v>#REF!</v>
      </c>
      <c r="J31" s="213" t="e">
        <f>IF('Crisis Indicator Data'!#REF!="No Data",1,IF(#REF!&lt;&gt;"",1,0))</f>
        <v>#REF!</v>
      </c>
      <c r="K31" s="213" t="e">
        <f>IF('Crisis Indicator Data'!#REF!="No Data",1,IF(#REF!&lt;&gt;"",1,0))</f>
        <v>#REF!</v>
      </c>
      <c r="L31" s="213" t="e">
        <f>IF('Crisis Indicator Data'!#REF!="No Data",1,IF(#REF!&lt;&gt;"",1,0))</f>
        <v>#REF!</v>
      </c>
      <c r="M31" s="213" t="e">
        <f>IF('Crisis Indicator Data'!#REF!="No Data",1,IF(#REF!&lt;&gt;"",1,0))</f>
        <v>#REF!</v>
      </c>
      <c r="N31" s="213" t="e">
        <f>IF('Crisis Indicator Data'!#REF!="No Data",1,IF(#REF!&lt;&gt;"",1,0))</f>
        <v>#REF!</v>
      </c>
      <c r="O31" s="213" t="e">
        <f>IF('Crisis Indicator Data'!#REF!="No Data",1,IF(#REF!&lt;&gt;"",1,0))</f>
        <v>#REF!</v>
      </c>
      <c r="P31" s="213" t="e">
        <f>IF('Crisis Indicator Data'!#REF!="No Data",1,IF(#REF!&lt;&gt;"",1,0))</f>
        <v>#REF!</v>
      </c>
      <c r="Q31" s="213" t="e">
        <f>IF('Crisis Indicator Data'!#REF!="No Data",1,IF(#REF!&lt;&gt;"",1,0))</f>
        <v>#REF!</v>
      </c>
      <c r="R31" s="213" t="e">
        <f>IF('Crisis Indicator Data'!#REF!="No Data",1,IF(#REF!&lt;&gt;"",1,0))</f>
        <v>#REF!</v>
      </c>
      <c r="S31" s="213" t="e">
        <f>IF('Crisis Indicator Data'!#REF!="No Data",1,IF(#REF!&lt;&gt;"",1,0))</f>
        <v>#REF!</v>
      </c>
      <c r="T31" s="213" t="e">
        <f>IF('Crisis Indicator Data'!#REF!="No Data",1,IF(#REF!&lt;&gt;"",1,0))</f>
        <v>#REF!</v>
      </c>
      <c r="U31" s="213" t="e">
        <f>IF('Crisis Indicator Data'!#REF!="No Data",1,IF(#REF!&lt;&gt;"",1,0))</f>
        <v>#REF!</v>
      </c>
      <c r="V31" s="213" t="e">
        <f>IF('Crisis Indicator Data'!#REF!="No Data",1,IF(#REF!&lt;&gt;"",1,0))</f>
        <v>#REF!</v>
      </c>
      <c r="W31" s="213" t="e">
        <f>IF('Crisis Indicator Data'!#REF!="No Data",1,IF(#REF!&lt;&gt;"",1,0))</f>
        <v>#REF!</v>
      </c>
      <c r="X31" s="213" t="e">
        <f>IF('Crisis Indicator Data'!#REF!="No Data",1,IF(#REF!&lt;&gt;"",1,0))</f>
        <v>#REF!</v>
      </c>
      <c r="Y31" s="213" t="e">
        <f>IF('Crisis Indicator Data'!#REF!="No Data",1,IF(#REF!&lt;&gt;"",1,0))</f>
        <v>#REF!</v>
      </c>
      <c r="Z31" s="213" t="e">
        <f>IF('Crisis Indicator Data'!#REF!="No Data",1,IF(#REF!&lt;&gt;"",1,0))</f>
        <v>#REF!</v>
      </c>
      <c r="AA31" s="213" t="e">
        <f>IF('Crisis Indicator Data'!#REF!="No Data",1,IF(#REF!&lt;&gt;"",1,0))</f>
        <v>#REF!</v>
      </c>
      <c r="AB31" s="213" t="e">
        <f>IF('Crisis Indicator Data'!#REF!="No Data",1,IF(#REF!&lt;&gt;"",1,0))</f>
        <v>#REF!</v>
      </c>
      <c r="AC31" s="213" t="e">
        <f>IF('Crisis Indicator Data'!#REF!="No Data",1,IF(#REF!&lt;&gt;"",1,0))</f>
        <v>#REF!</v>
      </c>
      <c r="AD31" s="213" t="e">
        <f>IF('Crisis Indicator Data'!#REF!="No Data",1,IF(#REF!&lt;&gt;"",1,0))</f>
        <v>#REF!</v>
      </c>
      <c r="AE31" s="213" t="e">
        <f>IF('Crisis Indicator Data'!#REF!="No Data",1,IF(#REF!&lt;&gt;"",1,0))</f>
        <v>#REF!</v>
      </c>
      <c r="AF31" s="213" t="e">
        <f>IF('Crisis Indicator Data'!#REF!="No Data",1,IF(#REF!&lt;&gt;"",1,0))</f>
        <v>#REF!</v>
      </c>
      <c r="AG31" s="213" t="e">
        <f>IF('Crisis Indicator Data'!#REF!="No Data",1,IF(#REF!&lt;&gt;"",1,0))</f>
        <v>#REF!</v>
      </c>
      <c r="AH31" s="213" t="e">
        <f>IF('Crisis Indicator Data'!#REF!="No Data",1,IF(#REF!&lt;&gt;"",1,0))</f>
        <v>#REF!</v>
      </c>
      <c r="AI31" s="213" t="e">
        <f>IF('Crisis Indicator Data'!#REF!="No Data",1,IF(#REF!&lt;&gt;"",1,0))</f>
        <v>#REF!</v>
      </c>
      <c r="AJ31" s="213" t="e">
        <f>IF('Crisis Indicator Data'!#REF!="No Data",1,IF(#REF!&lt;&gt;"",1,0))</f>
        <v>#REF!</v>
      </c>
      <c r="AK31" s="213" t="e">
        <f>IF('Crisis Indicator Data'!#REF!="No Data",1,IF(#REF!&lt;&gt;"",1,0))</f>
        <v>#REF!</v>
      </c>
      <c r="AL31" s="213" t="e">
        <f>IF('Crisis Indicator Data'!#REF!="No Data",1,IF(#REF!&lt;&gt;"",1,0))</f>
        <v>#REF!</v>
      </c>
      <c r="AM31" s="213" t="e">
        <f>IF('Crisis Indicator Data'!#REF!="No Data",1,IF(#REF!&lt;&gt;"",1,0))</f>
        <v>#REF!</v>
      </c>
      <c r="AN31" s="213" t="e">
        <f>IF('Crisis Indicator Data'!#REF!="No Data",1,IF(#REF!&lt;&gt;"",1,0))</f>
        <v>#REF!</v>
      </c>
      <c r="AO31" s="213" t="e">
        <f>IF('Crisis Indicator Data'!#REF!="No Data",1,IF(#REF!&lt;&gt;"",1,0))</f>
        <v>#REF!</v>
      </c>
      <c r="AP31" s="213" t="e">
        <f>IF('Crisis Indicator Data'!#REF!="No Data",1,IF(#REF!&lt;&gt;"",1,0))</f>
        <v>#REF!</v>
      </c>
      <c r="AQ31" s="213" t="e">
        <f>IF('Crisis Indicator Data'!#REF!="No Data",1,IF(#REF!&lt;&gt;"",1,0))</f>
        <v>#REF!</v>
      </c>
      <c r="AR31" s="213" t="e">
        <f>IF('Crisis Indicator Data'!#REF!="No Data",1,IF(#REF!&lt;&gt;"",1,0))</f>
        <v>#REF!</v>
      </c>
      <c r="AS31" s="213" t="e">
        <f>IF('Crisis Indicator Data'!#REF!="No Data",1,IF(#REF!&lt;&gt;"",1,0))</f>
        <v>#REF!</v>
      </c>
      <c r="AT31" s="213" t="e">
        <f>IF('Crisis Indicator Data'!#REF!="No Data",1,IF(#REF!&lt;&gt;"",1,0))</f>
        <v>#REF!</v>
      </c>
      <c r="AU31" s="213" t="e">
        <f>IF('Crisis Indicator Data'!#REF!="No Data",1,IF(#REF!&lt;&gt;"",1,0))</f>
        <v>#REF!</v>
      </c>
      <c r="AV31" s="213" t="e">
        <f>IF('Crisis Indicator Data'!#REF!="No Data",1,IF(#REF!&lt;&gt;"",1,0))</f>
        <v>#REF!</v>
      </c>
      <c r="AW31" s="213" t="e">
        <f>IF('Crisis Indicator Data'!#REF!="No Data",1,IF(#REF!&lt;&gt;"",1,0))</f>
        <v>#REF!</v>
      </c>
      <c r="AX31" s="213" t="e">
        <f>IF('Crisis Indicator Data'!#REF!="No Data",1,IF(#REF!&lt;&gt;"",1,0))</f>
        <v>#REF!</v>
      </c>
      <c r="AY31" s="213" t="e">
        <f>IF('Crisis Indicator Data'!#REF!="No Data",1,IF(#REF!&lt;&gt;"",1,0))</f>
        <v>#REF!</v>
      </c>
      <c r="AZ31" s="213" t="e">
        <f>IF('Crisis Indicator Data'!#REF!="No Data",1,IF(#REF!&lt;&gt;"",1,0))</f>
        <v>#REF!</v>
      </c>
      <c r="BA31" t="e">
        <f t="shared" si="0"/>
        <v>#REF!</v>
      </c>
      <c r="BB31" s="22" t="e">
        <f t="shared" si="1"/>
        <v>#REF!</v>
      </c>
    </row>
    <row r="32" spans="1:54" x14ac:dyDescent="0.25">
      <c r="A32" t="s">
        <v>7284</v>
      </c>
      <c r="B32" s="213" t="e">
        <f>IF('Crisis Indicator Data'!#REF!="No Data",1,IF(#REF!&lt;&gt;"",1,0))</f>
        <v>#REF!</v>
      </c>
      <c r="C32" s="213" t="e">
        <f>IF('Crisis Indicator Data'!#REF!="No Data",1,IF(#REF!&lt;&gt;"",1,0))</f>
        <v>#REF!</v>
      </c>
      <c r="D32" s="213" t="e">
        <f>IF('Crisis Indicator Data'!#REF!="No Data",1,IF(#REF!&lt;&gt;"",1,0))</f>
        <v>#REF!</v>
      </c>
      <c r="E32" s="213" t="e">
        <f>IF('Crisis Indicator Data'!#REF!="No Data",1,IF(#REF!&lt;&gt;"",1,0))</f>
        <v>#REF!</v>
      </c>
      <c r="F32" s="213" t="e">
        <f>IF('Crisis Indicator Data'!#REF!="No Data",1,IF(#REF!&lt;&gt;"",1,0))</f>
        <v>#REF!</v>
      </c>
      <c r="G32" s="213" t="e">
        <f>IF('Crisis Indicator Data'!#REF!="No Data",1,IF(#REF!&lt;&gt;"",1,0))</f>
        <v>#REF!</v>
      </c>
      <c r="H32" s="213" t="e">
        <f>IF('Crisis Indicator Data'!#REF!="No Data",1,IF(#REF!&lt;&gt;"",1,0))</f>
        <v>#REF!</v>
      </c>
      <c r="I32" s="213" t="e">
        <f>IF('Crisis Indicator Data'!#REF!="No Data",1,IF(#REF!&lt;&gt;"",1,0))</f>
        <v>#REF!</v>
      </c>
      <c r="J32" s="213" t="e">
        <f>IF('Crisis Indicator Data'!#REF!="No Data",1,IF(#REF!&lt;&gt;"",1,0))</f>
        <v>#REF!</v>
      </c>
      <c r="K32" s="213" t="e">
        <f>IF('Crisis Indicator Data'!#REF!="No Data",1,IF(#REF!&lt;&gt;"",1,0))</f>
        <v>#REF!</v>
      </c>
      <c r="L32" s="213" t="e">
        <f>IF('Crisis Indicator Data'!#REF!="No Data",1,IF(#REF!&lt;&gt;"",1,0))</f>
        <v>#REF!</v>
      </c>
      <c r="M32" s="213" t="e">
        <f>IF('Crisis Indicator Data'!#REF!="No Data",1,IF(#REF!&lt;&gt;"",1,0))</f>
        <v>#REF!</v>
      </c>
      <c r="N32" s="213" t="e">
        <f>IF('Crisis Indicator Data'!#REF!="No Data",1,IF(#REF!&lt;&gt;"",1,0))</f>
        <v>#REF!</v>
      </c>
      <c r="O32" s="213" t="e">
        <f>IF('Crisis Indicator Data'!#REF!="No Data",1,IF(#REF!&lt;&gt;"",1,0))</f>
        <v>#REF!</v>
      </c>
      <c r="P32" s="213" t="e">
        <f>IF('Crisis Indicator Data'!#REF!="No Data",1,IF(#REF!&lt;&gt;"",1,0))</f>
        <v>#REF!</v>
      </c>
      <c r="Q32" s="213" t="e">
        <f>IF('Crisis Indicator Data'!#REF!="No Data",1,IF(#REF!&lt;&gt;"",1,0))</f>
        <v>#REF!</v>
      </c>
      <c r="R32" s="213" t="e">
        <f>IF('Crisis Indicator Data'!#REF!="No Data",1,IF(#REF!&lt;&gt;"",1,0))</f>
        <v>#REF!</v>
      </c>
      <c r="S32" s="213" t="e">
        <f>IF('Crisis Indicator Data'!#REF!="No Data",1,IF(#REF!&lt;&gt;"",1,0))</f>
        <v>#REF!</v>
      </c>
      <c r="T32" s="213" t="e">
        <f>IF('Crisis Indicator Data'!#REF!="No Data",1,IF(#REF!&lt;&gt;"",1,0))</f>
        <v>#REF!</v>
      </c>
      <c r="U32" s="213" t="e">
        <f>IF('Crisis Indicator Data'!#REF!="No Data",1,IF(#REF!&lt;&gt;"",1,0))</f>
        <v>#REF!</v>
      </c>
      <c r="V32" s="213" t="e">
        <f>IF('Crisis Indicator Data'!#REF!="No Data",1,IF(#REF!&lt;&gt;"",1,0))</f>
        <v>#REF!</v>
      </c>
      <c r="W32" s="213" t="e">
        <f>IF('Crisis Indicator Data'!#REF!="No Data",1,IF(#REF!&lt;&gt;"",1,0))</f>
        <v>#REF!</v>
      </c>
      <c r="X32" s="213" t="e">
        <f>IF('Crisis Indicator Data'!#REF!="No Data",1,IF(#REF!&lt;&gt;"",1,0))</f>
        <v>#REF!</v>
      </c>
      <c r="Y32" s="213" t="e">
        <f>IF('Crisis Indicator Data'!#REF!="No Data",1,IF(#REF!&lt;&gt;"",1,0))</f>
        <v>#REF!</v>
      </c>
      <c r="Z32" s="213" t="e">
        <f>IF('Crisis Indicator Data'!#REF!="No Data",1,IF(#REF!&lt;&gt;"",1,0))</f>
        <v>#REF!</v>
      </c>
      <c r="AA32" s="213" t="e">
        <f>IF('Crisis Indicator Data'!#REF!="No Data",1,IF(#REF!&lt;&gt;"",1,0))</f>
        <v>#REF!</v>
      </c>
      <c r="AB32" s="213" t="e">
        <f>IF('Crisis Indicator Data'!#REF!="No Data",1,IF(#REF!&lt;&gt;"",1,0))</f>
        <v>#REF!</v>
      </c>
      <c r="AC32" s="213" t="e">
        <f>IF('Crisis Indicator Data'!#REF!="No Data",1,IF(#REF!&lt;&gt;"",1,0))</f>
        <v>#REF!</v>
      </c>
      <c r="AD32" s="213" t="e">
        <f>IF('Crisis Indicator Data'!#REF!="No Data",1,IF(#REF!&lt;&gt;"",1,0))</f>
        <v>#REF!</v>
      </c>
      <c r="AE32" s="213" t="e">
        <f>IF('Crisis Indicator Data'!#REF!="No Data",1,IF(#REF!&lt;&gt;"",1,0))</f>
        <v>#REF!</v>
      </c>
      <c r="AF32" s="213" t="e">
        <f>IF('Crisis Indicator Data'!#REF!="No Data",1,IF(#REF!&lt;&gt;"",1,0))</f>
        <v>#REF!</v>
      </c>
      <c r="AG32" s="213" t="e">
        <f>IF('Crisis Indicator Data'!#REF!="No Data",1,IF(#REF!&lt;&gt;"",1,0))</f>
        <v>#REF!</v>
      </c>
      <c r="AH32" s="213" t="e">
        <f>IF('Crisis Indicator Data'!#REF!="No Data",1,IF(#REF!&lt;&gt;"",1,0))</f>
        <v>#REF!</v>
      </c>
      <c r="AI32" s="213" t="e">
        <f>IF('Crisis Indicator Data'!#REF!="No Data",1,IF(#REF!&lt;&gt;"",1,0))</f>
        <v>#REF!</v>
      </c>
      <c r="AJ32" s="213" t="e">
        <f>IF('Crisis Indicator Data'!#REF!="No Data",1,IF(#REF!&lt;&gt;"",1,0))</f>
        <v>#REF!</v>
      </c>
      <c r="AK32" s="213" t="e">
        <f>IF('Crisis Indicator Data'!#REF!="No Data",1,IF(#REF!&lt;&gt;"",1,0))</f>
        <v>#REF!</v>
      </c>
      <c r="AL32" s="213" t="e">
        <f>IF('Crisis Indicator Data'!#REF!="No Data",1,IF(#REF!&lt;&gt;"",1,0))</f>
        <v>#REF!</v>
      </c>
      <c r="AM32" s="213" t="e">
        <f>IF('Crisis Indicator Data'!#REF!="No Data",1,IF(#REF!&lt;&gt;"",1,0))</f>
        <v>#REF!</v>
      </c>
      <c r="AN32" s="213" t="e">
        <f>IF('Crisis Indicator Data'!#REF!="No Data",1,IF(#REF!&lt;&gt;"",1,0))</f>
        <v>#REF!</v>
      </c>
      <c r="AO32" s="213" t="e">
        <f>IF('Crisis Indicator Data'!#REF!="No Data",1,IF(#REF!&lt;&gt;"",1,0))</f>
        <v>#REF!</v>
      </c>
      <c r="AP32" s="213" t="e">
        <f>IF('Crisis Indicator Data'!#REF!="No Data",1,IF(#REF!&lt;&gt;"",1,0))</f>
        <v>#REF!</v>
      </c>
      <c r="AQ32" s="213" t="e">
        <f>IF('Crisis Indicator Data'!#REF!="No Data",1,IF(#REF!&lt;&gt;"",1,0))</f>
        <v>#REF!</v>
      </c>
      <c r="AR32" s="213" t="e">
        <f>IF('Crisis Indicator Data'!#REF!="No Data",1,IF(#REF!&lt;&gt;"",1,0))</f>
        <v>#REF!</v>
      </c>
      <c r="AS32" s="213" t="e">
        <f>IF('Crisis Indicator Data'!#REF!="No Data",1,IF(#REF!&lt;&gt;"",1,0))</f>
        <v>#REF!</v>
      </c>
      <c r="AT32" s="213" t="e">
        <f>IF('Crisis Indicator Data'!#REF!="No Data",1,IF(#REF!&lt;&gt;"",1,0))</f>
        <v>#REF!</v>
      </c>
      <c r="AU32" s="213" t="e">
        <f>IF('Crisis Indicator Data'!#REF!="No Data",1,IF(#REF!&lt;&gt;"",1,0))</f>
        <v>#REF!</v>
      </c>
      <c r="AV32" s="213" t="e">
        <f>IF('Crisis Indicator Data'!#REF!="No Data",1,IF(#REF!&lt;&gt;"",1,0))</f>
        <v>#REF!</v>
      </c>
      <c r="AW32" s="213" t="e">
        <f>IF('Crisis Indicator Data'!#REF!="No Data",1,IF(#REF!&lt;&gt;"",1,0))</f>
        <v>#REF!</v>
      </c>
      <c r="AX32" s="213" t="e">
        <f>IF('Crisis Indicator Data'!#REF!="No Data",1,IF(#REF!&lt;&gt;"",1,0))</f>
        <v>#REF!</v>
      </c>
      <c r="AY32" s="213" t="e">
        <f>IF('Crisis Indicator Data'!#REF!="No Data",1,IF(#REF!&lt;&gt;"",1,0))</f>
        <v>#REF!</v>
      </c>
      <c r="AZ32" s="213" t="e">
        <f>IF('Crisis Indicator Data'!#REF!="No Data",1,IF(#REF!&lt;&gt;"",1,0))</f>
        <v>#REF!</v>
      </c>
      <c r="BA32" t="e">
        <f t="shared" si="0"/>
        <v>#REF!</v>
      </c>
      <c r="BB32" s="22" t="e">
        <f t="shared" si="1"/>
        <v>#REF!</v>
      </c>
    </row>
    <row r="33" spans="1:54" x14ac:dyDescent="0.25">
      <c r="A33" t="s">
        <v>7282</v>
      </c>
      <c r="B33" s="213" t="e">
        <f>IF('Crisis Indicator Data'!#REF!="No Data",1,IF(#REF!&lt;&gt;"",1,0))</f>
        <v>#REF!</v>
      </c>
      <c r="C33" s="213" t="e">
        <f>IF('Crisis Indicator Data'!#REF!="No Data",1,IF(#REF!&lt;&gt;"",1,0))</f>
        <v>#REF!</v>
      </c>
      <c r="D33" s="213" t="e">
        <f>IF('Crisis Indicator Data'!#REF!="No Data",1,IF(#REF!&lt;&gt;"",1,0))</f>
        <v>#REF!</v>
      </c>
      <c r="E33" s="213" t="e">
        <f>IF('Crisis Indicator Data'!#REF!="No Data",1,IF(#REF!&lt;&gt;"",1,0))</f>
        <v>#REF!</v>
      </c>
      <c r="F33" s="213" t="e">
        <f>IF('Crisis Indicator Data'!#REF!="No Data",1,IF(#REF!&lt;&gt;"",1,0))</f>
        <v>#REF!</v>
      </c>
      <c r="G33" s="213" t="e">
        <f>IF('Crisis Indicator Data'!#REF!="No Data",1,IF(#REF!&lt;&gt;"",1,0))</f>
        <v>#REF!</v>
      </c>
      <c r="H33" s="213" t="e">
        <f>IF('Crisis Indicator Data'!#REF!="No Data",1,IF(#REF!&lt;&gt;"",1,0))</f>
        <v>#REF!</v>
      </c>
      <c r="I33" s="213" t="e">
        <f>IF('Crisis Indicator Data'!#REF!="No Data",1,IF(#REF!&lt;&gt;"",1,0))</f>
        <v>#REF!</v>
      </c>
      <c r="J33" s="213" t="e">
        <f>IF('Crisis Indicator Data'!#REF!="No Data",1,IF(#REF!&lt;&gt;"",1,0))</f>
        <v>#REF!</v>
      </c>
      <c r="K33" s="213" t="e">
        <f>IF('Crisis Indicator Data'!#REF!="No Data",1,IF(#REF!&lt;&gt;"",1,0))</f>
        <v>#REF!</v>
      </c>
      <c r="L33" s="213" t="e">
        <f>IF('Crisis Indicator Data'!#REF!="No Data",1,IF(#REF!&lt;&gt;"",1,0))</f>
        <v>#REF!</v>
      </c>
      <c r="M33" s="213" t="e">
        <f>IF('Crisis Indicator Data'!#REF!="No Data",1,IF(#REF!&lt;&gt;"",1,0))</f>
        <v>#REF!</v>
      </c>
      <c r="N33" s="213" t="e">
        <f>IF('Crisis Indicator Data'!#REF!="No Data",1,IF(#REF!&lt;&gt;"",1,0))</f>
        <v>#REF!</v>
      </c>
      <c r="O33" s="213" t="e">
        <f>IF('Crisis Indicator Data'!#REF!="No Data",1,IF(#REF!&lt;&gt;"",1,0))</f>
        <v>#REF!</v>
      </c>
      <c r="P33" s="213" t="e">
        <f>IF('Crisis Indicator Data'!#REF!="No Data",1,IF(#REF!&lt;&gt;"",1,0))</f>
        <v>#REF!</v>
      </c>
      <c r="Q33" s="213" t="e">
        <f>IF('Crisis Indicator Data'!#REF!="No Data",1,IF(#REF!&lt;&gt;"",1,0))</f>
        <v>#REF!</v>
      </c>
      <c r="R33" s="213" t="e">
        <f>IF('Crisis Indicator Data'!#REF!="No Data",1,IF(#REF!&lt;&gt;"",1,0))</f>
        <v>#REF!</v>
      </c>
      <c r="S33" s="213" t="e">
        <f>IF('Crisis Indicator Data'!#REF!="No Data",1,IF(#REF!&lt;&gt;"",1,0))</f>
        <v>#REF!</v>
      </c>
      <c r="T33" s="213" t="e">
        <f>IF('Crisis Indicator Data'!#REF!="No Data",1,IF(#REF!&lt;&gt;"",1,0))</f>
        <v>#REF!</v>
      </c>
      <c r="U33" s="213" t="e">
        <f>IF('Crisis Indicator Data'!#REF!="No Data",1,IF(#REF!&lt;&gt;"",1,0))</f>
        <v>#REF!</v>
      </c>
      <c r="V33" s="213" t="e">
        <f>IF('Crisis Indicator Data'!#REF!="No Data",1,IF(#REF!&lt;&gt;"",1,0))</f>
        <v>#REF!</v>
      </c>
      <c r="W33" s="213" t="e">
        <f>IF('Crisis Indicator Data'!#REF!="No Data",1,IF(#REF!&lt;&gt;"",1,0))</f>
        <v>#REF!</v>
      </c>
      <c r="X33" s="213" t="e">
        <f>IF('Crisis Indicator Data'!#REF!="No Data",1,IF(#REF!&lt;&gt;"",1,0))</f>
        <v>#REF!</v>
      </c>
      <c r="Y33" s="213" t="e">
        <f>IF('Crisis Indicator Data'!#REF!="No Data",1,IF(#REF!&lt;&gt;"",1,0))</f>
        <v>#REF!</v>
      </c>
      <c r="Z33" s="213" t="e">
        <f>IF('Crisis Indicator Data'!#REF!="No Data",1,IF(#REF!&lt;&gt;"",1,0))</f>
        <v>#REF!</v>
      </c>
      <c r="AA33" s="213" t="e">
        <f>IF('Crisis Indicator Data'!#REF!="No Data",1,IF(#REF!&lt;&gt;"",1,0))</f>
        <v>#REF!</v>
      </c>
      <c r="AB33" s="213" t="e">
        <f>IF('Crisis Indicator Data'!#REF!="No Data",1,IF(#REF!&lt;&gt;"",1,0))</f>
        <v>#REF!</v>
      </c>
      <c r="AC33" s="213" t="e">
        <f>IF('Crisis Indicator Data'!#REF!="No Data",1,IF(#REF!&lt;&gt;"",1,0))</f>
        <v>#REF!</v>
      </c>
      <c r="AD33" s="213" t="e">
        <f>IF('Crisis Indicator Data'!#REF!="No Data",1,IF(#REF!&lt;&gt;"",1,0))</f>
        <v>#REF!</v>
      </c>
      <c r="AE33" s="213" t="e">
        <f>IF('Crisis Indicator Data'!#REF!="No Data",1,IF(#REF!&lt;&gt;"",1,0))</f>
        <v>#REF!</v>
      </c>
      <c r="AF33" s="213" t="e">
        <f>IF('Crisis Indicator Data'!#REF!="No Data",1,IF(#REF!&lt;&gt;"",1,0))</f>
        <v>#REF!</v>
      </c>
      <c r="AG33" s="213" t="e">
        <f>IF('Crisis Indicator Data'!#REF!="No Data",1,IF(#REF!&lt;&gt;"",1,0))</f>
        <v>#REF!</v>
      </c>
      <c r="AH33" s="213" t="e">
        <f>IF('Crisis Indicator Data'!#REF!="No Data",1,IF(#REF!&lt;&gt;"",1,0))</f>
        <v>#REF!</v>
      </c>
      <c r="AI33" s="213" t="e">
        <f>IF('Crisis Indicator Data'!#REF!="No Data",1,IF(#REF!&lt;&gt;"",1,0))</f>
        <v>#REF!</v>
      </c>
      <c r="AJ33" s="213" t="e">
        <f>IF('Crisis Indicator Data'!#REF!="No Data",1,IF(#REF!&lt;&gt;"",1,0))</f>
        <v>#REF!</v>
      </c>
      <c r="AK33" s="213" t="e">
        <f>IF('Crisis Indicator Data'!#REF!="No Data",1,IF(#REF!&lt;&gt;"",1,0))</f>
        <v>#REF!</v>
      </c>
      <c r="AL33" s="213" t="e">
        <f>IF('Crisis Indicator Data'!#REF!="No Data",1,IF(#REF!&lt;&gt;"",1,0))</f>
        <v>#REF!</v>
      </c>
      <c r="AM33" s="213" t="e">
        <f>IF('Crisis Indicator Data'!#REF!="No Data",1,IF(#REF!&lt;&gt;"",1,0))</f>
        <v>#REF!</v>
      </c>
      <c r="AN33" s="213" t="e">
        <f>IF('Crisis Indicator Data'!#REF!="No Data",1,IF(#REF!&lt;&gt;"",1,0))</f>
        <v>#REF!</v>
      </c>
      <c r="AO33" s="213" t="e">
        <f>IF('Crisis Indicator Data'!#REF!="No Data",1,IF(#REF!&lt;&gt;"",1,0))</f>
        <v>#REF!</v>
      </c>
      <c r="AP33" s="213" t="e">
        <f>IF('Crisis Indicator Data'!#REF!="No Data",1,IF(#REF!&lt;&gt;"",1,0))</f>
        <v>#REF!</v>
      </c>
      <c r="AQ33" s="213" t="e">
        <f>IF('Crisis Indicator Data'!#REF!="No Data",1,IF(#REF!&lt;&gt;"",1,0))</f>
        <v>#REF!</v>
      </c>
      <c r="AR33" s="213" t="e">
        <f>IF('Crisis Indicator Data'!#REF!="No Data",1,IF(#REF!&lt;&gt;"",1,0))</f>
        <v>#REF!</v>
      </c>
      <c r="AS33" s="213" t="e">
        <f>IF('Crisis Indicator Data'!#REF!="No Data",1,IF(#REF!&lt;&gt;"",1,0))</f>
        <v>#REF!</v>
      </c>
      <c r="AT33" s="213" t="e">
        <f>IF('Crisis Indicator Data'!#REF!="No Data",1,IF(#REF!&lt;&gt;"",1,0))</f>
        <v>#REF!</v>
      </c>
      <c r="AU33" s="213" t="e">
        <f>IF('Crisis Indicator Data'!#REF!="No Data",1,IF(#REF!&lt;&gt;"",1,0))</f>
        <v>#REF!</v>
      </c>
      <c r="AV33" s="213" t="e">
        <f>IF('Crisis Indicator Data'!#REF!="No Data",1,IF(#REF!&lt;&gt;"",1,0))</f>
        <v>#REF!</v>
      </c>
      <c r="AW33" s="213" t="e">
        <f>IF('Crisis Indicator Data'!#REF!="No Data",1,IF(#REF!&lt;&gt;"",1,0))</f>
        <v>#REF!</v>
      </c>
      <c r="AX33" s="213" t="e">
        <f>IF('Crisis Indicator Data'!#REF!="No Data",1,IF(#REF!&lt;&gt;"",1,0))</f>
        <v>#REF!</v>
      </c>
      <c r="AY33" s="213" t="e">
        <f>IF('Crisis Indicator Data'!#REF!="No Data",1,IF(#REF!&lt;&gt;"",1,0))</f>
        <v>#REF!</v>
      </c>
      <c r="AZ33" s="213" t="e">
        <f>IF('Crisis Indicator Data'!#REF!="No Data",1,IF(#REF!&lt;&gt;"",1,0))</f>
        <v>#REF!</v>
      </c>
      <c r="BA33" t="e">
        <f t="shared" si="0"/>
        <v>#REF!</v>
      </c>
      <c r="BB33" s="22" t="e">
        <f t="shared" si="1"/>
        <v>#REF!</v>
      </c>
    </row>
    <row r="34" spans="1:54" x14ac:dyDescent="0.25">
      <c r="A34" t="s">
        <v>7507</v>
      </c>
      <c r="B34" s="213" t="e">
        <f>IF('Crisis Indicator Data'!#REF!="No Data",1,IF(#REF!&lt;&gt;"",1,0))</f>
        <v>#REF!</v>
      </c>
      <c r="C34" s="213" t="e">
        <f>IF('Crisis Indicator Data'!#REF!="No Data",1,IF(#REF!&lt;&gt;"",1,0))</f>
        <v>#REF!</v>
      </c>
      <c r="D34" s="213" t="e">
        <f>IF('Crisis Indicator Data'!#REF!="No Data",1,IF(#REF!&lt;&gt;"",1,0))</f>
        <v>#REF!</v>
      </c>
      <c r="E34" s="213" t="e">
        <f>IF('Crisis Indicator Data'!#REF!="No Data",1,IF(#REF!&lt;&gt;"",1,0))</f>
        <v>#REF!</v>
      </c>
      <c r="F34" s="213" t="e">
        <f>IF('Crisis Indicator Data'!#REF!="No Data",1,IF(#REF!&lt;&gt;"",1,0))</f>
        <v>#REF!</v>
      </c>
      <c r="G34" s="213" t="e">
        <f>IF('Crisis Indicator Data'!#REF!="No Data",1,IF(#REF!&lt;&gt;"",1,0))</f>
        <v>#REF!</v>
      </c>
      <c r="H34" s="213" t="e">
        <f>IF('Crisis Indicator Data'!#REF!="No Data",1,IF(#REF!&lt;&gt;"",1,0))</f>
        <v>#REF!</v>
      </c>
      <c r="I34" s="213" t="e">
        <f>IF('Crisis Indicator Data'!#REF!="No Data",1,IF(#REF!&lt;&gt;"",1,0))</f>
        <v>#REF!</v>
      </c>
      <c r="J34" s="213" t="e">
        <f>IF('Crisis Indicator Data'!#REF!="No Data",1,IF(#REF!&lt;&gt;"",1,0))</f>
        <v>#REF!</v>
      </c>
      <c r="K34" s="213" t="e">
        <f>IF('Crisis Indicator Data'!#REF!="No Data",1,IF(#REF!&lt;&gt;"",1,0))</f>
        <v>#REF!</v>
      </c>
      <c r="L34" s="213" t="e">
        <f>IF('Crisis Indicator Data'!#REF!="No Data",1,IF(#REF!&lt;&gt;"",1,0))</f>
        <v>#REF!</v>
      </c>
      <c r="M34" s="213" t="e">
        <f>IF('Crisis Indicator Data'!#REF!="No Data",1,IF(#REF!&lt;&gt;"",1,0))</f>
        <v>#REF!</v>
      </c>
      <c r="N34" s="213" t="e">
        <f>IF('Crisis Indicator Data'!#REF!="No Data",1,IF(#REF!&lt;&gt;"",1,0))</f>
        <v>#REF!</v>
      </c>
      <c r="O34" s="213" t="e">
        <f>IF('Crisis Indicator Data'!#REF!="No Data",1,IF(#REF!&lt;&gt;"",1,0))</f>
        <v>#REF!</v>
      </c>
      <c r="P34" s="213" t="e">
        <f>IF('Crisis Indicator Data'!#REF!="No Data",1,IF(#REF!&lt;&gt;"",1,0))</f>
        <v>#REF!</v>
      </c>
      <c r="Q34" s="213" t="e">
        <f>IF('Crisis Indicator Data'!#REF!="No Data",1,IF(#REF!&lt;&gt;"",1,0))</f>
        <v>#REF!</v>
      </c>
      <c r="R34" s="213" t="e">
        <f>IF('Crisis Indicator Data'!#REF!="No Data",1,IF(#REF!&lt;&gt;"",1,0))</f>
        <v>#REF!</v>
      </c>
      <c r="S34" s="213" t="e">
        <f>IF('Crisis Indicator Data'!#REF!="No Data",1,IF(#REF!&lt;&gt;"",1,0))</f>
        <v>#REF!</v>
      </c>
      <c r="T34" s="213" t="e">
        <f>IF('Crisis Indicator Data'!#REF!="No Data",1,IF(#REF!&lt;&gt;"",1,0))</f>
        <v>#REF!</v>
      </c>
      <c r="U34" s="213" t="e">
        <f>IF('Crisis Indicator Data'!#REF!="No Data",1,IF(#REF!&lt;&gt;"",1,0))</f>
        <v>#REF!</v>
      </c>
      <c r="V34" s="213" t="e">
        <f>IF('Crisis Indicator Data'!#REF!="No Data",1,IF(#REF!&lt;&gt;"",1,0))</f>
        <v>#REF!</v>
      </c>
      <c r="W34" s="213" t="e">
        <f>IF('Crisis Indicator Data'!#REF!="No Data",1,IF(#REF!&lt;&gt;"",1,0))</f>
        <v>#REF!</v>
      </c>
      <c r="X34" s="213" t="e">
        <f>IF('Crisis Indicator Data'!#REF!="No Data",1,IF(#REF!&lt;&gt;"",1,0))</f>
        <v>#REF!</v>
      </c>
      <c r="Y34" s="213" t="e">
        <f>IF('Crisis Indicator Data'!#REF!="No Data",1,IF(#REF!&lt;&gt;"",1,0))</f>
        <v>#REF!</v>
      </c>
      <c r="Z34" s="213" t="e">
        <f>IF('Crisis Indicator Data'!#REF!="No Data",1,IF(#REF!&lt;&gt;"",1,0))</f>
        <v>#REF!</v>
      </c>
      <c r="AA34" s="213" t="e">
        <f>IF('Crisis Indicator Data'!#REF!="No Data",1,IF(#REF!&lt;&gt;"",1,0))</f>
        <v>#REF!</v>
      </c>
      <c r="AB34" s="213" t="e">
        <f>IF('Crisis Indicator Data'!#REF!="No Data",1,IF(#REF!&lt;&gt;"",1,0))</f>
        <v>#REF!</v>
      </c>
      <c r="AC34" s="213" t="e">
        <f>IF('Crisis Indicator Data'!#REF!="No Data",1,IF(#REF!&lt;&gt;"",1,0))</f>
        <v>#REF!</v>
      </c>
      <c r="AD34" s="213" t="e">
        <f>IF('Crisis Indicator Data'!#REF!="No Data",1,IF(#REF!&lt;&gt;"",1,0))</f>
        <v>#REF!</v>
      </c>
      <c r="AE34" s="213" t="e">
        <f>IF('Crisis Indicator Data'!#REF!="No Data",1,IF(#REF!&lt;&gt;"",1,0))</f>
        <v>#REF!</v>
      </c>
      <c r="AF34" s="213" t="e">
        <f>IF('Crisis Indicator Data'!#REF!="No Data",1,IF(#REF!&lt;&gt;"",1,0))</f>
        <v>#REF!</v>
      </c>
      <c r="AG34" s="213" t="e">
        <f>IF('Crisis Indicator Data'!#REF!="No Data",1,IF(#REF!&lt;&gt;"",1,0))</f>
        <v>#REF!</v>
      </c>
      <c r="AH34" s="213" t="e">
        <f>IF('Crisis Indicator Data'!#REF!="No Data",1,IF(#REF!&lt;&gt;"",1,0))</f>
        <v>#REF!</v>
      </c>
      <c r="AI34" s="213" t="e">
        <f>IF('Crisis Indicator Data'!#REF!="No Data",1,IF(#REF!&lt;&gt;"",1,0))</f>
        <v>#REF!</v>
      </c>
      <c r="AJ34" s="213" t="e">
        <f>IF('Crisis Indicator Data'!#REF!="No Data",1,IF(#REF!&lt;&gt;"",1,0))</f>
        <v>#REF!</v>
      </c>
      <c r="AK34" s="213" t="e">
        <f>IF('Crisis Indicator Data'!#REF!="No Data",1,IF(#REF!&lt;&gt;"",1,0))</f>
        <v>#REF!</v>
      </c>
      <c r="AL34" s="213" t="e">
        <f>IF('Crisis Indicator Data'!#REF!="No Data",1,IF(#REF!&lt;&gt;"",1,0))</f>
        <v>#REF!</v>
      </c>
      <c r="AM34" s="213" t="e">
        <f>IF('Crisis Indicator Data'!#REF!="No Data",1,IF(#REF!&lt;&gt;"",1,0))</f>
        <v>#REF!</v>
      </c>
      <c r="AN34" s="213" t="e">
        <f>IF('Crisis Indicator Data'!#REF!="No Data",1,IF(#REF!&lt;&gt;"",1,0))</f>
        <v>#REF!</v>
      </c>
      <c r="AO34" s="213" t="e">
        <f>IF('Crisis Indicator Data'!#REF!="No Data",1,IF(#REF!&lt;&gt;"",1,0))</f>
        <v>#REF!</v>
      </c>
      <c r="AP34" s="213" t="e">
        <f>IF('Crisis Indicator Data'!#REF!="No Data",1,IF(#REF!&lt;&gt;"",1,0))</f>
        <v>#REF!</v>
      </c>
      <c r="AQ34" s="213" t="e">
        <f>IF('Crisis Indicator Data'!#REF!="No Data",1,IF(#REF!&lt;&gt;"",1,0))</f>
        <v>#REF!</v>
      </c>
      <c r="AR34" s="213" t="e">
        <f>IF('Crisis Indicator Data'!#REF!="No Data",1,IF(#REF!&lt;&gt;"",1,0))</f>
        <v>#REF!</v>
      </c>
      <c r="AS34" s="213" t="e">
        <f>IF('Crisis Indicator Data'!#REF!="No Data",1,IF(#REF!&lt;&gt;"",1,0))</f>
        <v>#REF!</v>
      </c>
      <c r="AT34" s="213" t="e">
        <f>IF('Crisis Indicator Data'!#REF!="No Data",1,IF(#REF!&lt;&gt;"",1,0))</f>
        <v>#REF!</v>
      </c>
      <c r="AU34" s="213" t="e">
        <f>IF('Crisis Indicator Data'!#REF!="No Data",1,IF(#REF!&lt;&gt;"",1,0))</f>
        <v>#REF!</v>
      </c>
      <c r="AV34" s="213" t="e">
        <f>IF('Crisis Indicator Data'!#REF!="No Data",1,IF(#REF!&lt;&gt;"",1,0))</f>
        <v>#REF!</v>
      </c>
      <c r="AW34" s="213" t="e">
        <f>IF('Crisis Indicator Data'!#REF!="No Data",1,IF(#REF!&lt;&gt;"",1,0))</f>
        <v>#REF!</v>
      </c>
      <c r="AX34" s="213" t="e">
        <f>IF('Crisis Indicator Data'!#REF!="No Data",1,IF(#REF!&lt;&gt;"",1,0))</f>
        <v>#REF!</v>
      </c>
      <c r="AY34" s="213" t="e">
        <f>IF('Crisis Indicator Data'!#REF!="No Data",1,IF(#REF!&lt;&gt;"",1,0))</f>
        <v>#REF!</v>
      </c>
      <c r="AZ34" s="213" t="e">
        <f>IF('Crisis Indicator Data'!#REF!="No Data",1,IF(#REF!&lt;&gt;"",1,0))</f>
        <v>#REF!</v>
      </c>
      <c r="BA34" t="e">
        <f t="shared" ref="BA34:BA65" si="2">SUM(B34:AZ34)</f>
        <v>#REF!</v>
      </c>
      <c r="BB34" s="22" t="e">
        <f t="shared" ref="BB34:BB65" si="3">BA34/51</f>
        <v>#REF!</v>
      </c>
    </row>
    <row r="35" spans="1:54" x14ac:dyDescent="0.25">
      <c r="A35" t="s">
        <v>7288</v>
      </c>
      <c r="B35" s="213" t="e">
        <f>IF('Crisis Indicator Data'!#REF!="No Data",1,IF(#REF!&lt;&gt;"",1,0))</f>
        <v>#REF!</v>
      </c>
      <c r="C35" s="213" t="e">
        <f>IF('Crisis Indicator Data'!#REF!="No Data",1,IF(#REF!&lt;&gt;"",1,0))</f>
        <v>#REF!</v>
      </c>
      <c r="D35" s="213" t="e">
        <f>IF('Crisis Indicator Data'!#REF!="No Data",1,IF(#REF!&lt;&gt;"",1,0))</f>
        <v>#REF!</v>
      </c>
      <c r="E35" s="213" t="e">
        <f>IF('Crisis Indicator Data'!#REF!="No Data",1,IF(#REF!&lt;&gt;"",1,0))</f>
        <v>#REF!</v>
      </c>
      <c r="F35" s="213" t="e">
        <f>IF('Crisis Indicator Data'!#REF!="No Data",1,IF(#REF!&lt;&gt;"",1,0))</f>
        <v>#REF!</v>
      </c>
      <c r="G35" s="213" t="e">
        <f>IF('Crisis Indicator Data'!#REF!="No Data",1,IF(#REF!&lt;&gt;"",1,0))</f>
        <v>#REF!</v>
      </c>
      <c r="H35" s="213" t="e">
        <f>IF('Crisis Indicator Data'!#REF!="No Data",1,IF(#REF!&lt;&gt;"",1,0))</f>
        <v>#REF!</v>
      </c>
      <c r="I35" s="213" t="e">
        <f>IF('Crisis Indicator Data'!#REF!="No Data",1,IF(#REF!&lt;&gt;"",1,0))</f>
        <v>#REF!</v>
      </c>
      <c r="J35" s="213" t="e">
        <f>IF('Crisis Indicator Data'!#REF!="No Data",1,IF(#REF!&lt;&gt;"",1,0))</f>
        <v>#REF!</v>
      </c>
      <c r="K35" s="213" t="e">
        <f>IF('Crisis Indicator Data'!#REF!="No Data",1,IF(#REF!&lt;&gt;"",1,0))</f>
        <v>#REF!</v>
      </c>
      <c r="L35" s="213" t="e">
        <f>IF('Crisis Indicator Data'!#REF!="No Data",1,IF(#REF!&lt;&gt;"",1,0))</f>
        <v>#REF!</v>
      </c>
      <c r="M35" s="213" t="e">
        <f>IF('Crisis Indicator Data'!#REF!="No Data",1,IF(#REF!&lt;&gt;"",1,0))</f>
        <v>#REF!</v>
      </c>
      <c r="N35" s="213" t="e">
        <f>IF('Crisis Indicator Data'!#REF!="No Data",1,IF(#REF!&lt;&gt;"",1,0))</f>
        <v>#REF!</v>
      </c>
      <c r="O35" s="213" t="e">
        <f>IF('Crisis Indicator Data'!#REF!="No Data",1,IF(#REF!&lt;&gt;"",1,0))</f>
        <v>#REF!</v>
      </c>
      <c r="P35" s="213" t="e">
        <f>IF('Crisis Indicator Data'!#REF!="No Data",1,IF(#REF!&lt;&gt;"",1,0))</f>
        <v>#REF!</v>
      </c>
      <c r="Q35" s="213" t="e">
        <f>IF('Crisis Indicator Data'!#REF!="No Data",1,IF(#REF!&lt;&gt;"",1,0))</f>
        <v>#REF!</v>
      </c>
      <c r="R35" s="213" t="e">
        <f>IF('Crisis Indicator Data'!#REF!="No Data",1,IF(#REF!&lt;&gt;"",1,0))</f>
        <v>#REF!</v>
      </c>
      <c r="S35" s="213" t="e">
        <f>IF('Crisis Indicator Data'!#REF!="No Data",1,IF(#REF!&lt;&gt;"",1,0))</f>
        <v>#REF!</v>
      </c>
      <c r="T35" s="213" t="e">
        <f>IF('Crisis Indicator Data'!#REF!="No Data",1,IF(#REF!&lt;&gt;"",1,0))</f>
        <v>#REF!</v>
      </c>
      <c r="U35" s="213" t="e">
        <f>IF('Crisis Indicator Data'!#REF!="No Data",1,IF(#REF!&lt;&gt;"",1,0))</f>
        <v>#REF!</v>
      </c>
      <c r="V35" s="213" t="e">
        <f>IF('Crisis Indicator Data'!#REF!="No Data",1,IF(#REF!&lt;&gt;"",1,0))</f>
        <v>#REF!</v>
      </c>
      <c r="W35" s="213" t="e">
        <f>IF('Crisis Indicator Data'!#REF!="No Data",1,IF(#REF!&lt;&gt;"",1,0))</f>
        <v>#REF!</v>
      </c>
      <c r="X35" s="213" t="e">
        <f>IF('Crisis Indicator Data'!#REF!="No Data",1,IF(#REF!&lt;&gt;"",1,0))</f>
        <v>#REF!</v>
      </c>
      <c r="Y35" s="213" t="e">
        <f>IF('Crisis Indicator Data'!#REF!="No Data",1,IF(#REF!&lt;&gt;"",1,0))</f>
        <v>#REF!</v>
      </c>
      <c r="Z35" s="213" t="e">
        <f>IF('Crisis Indicator Data'!#REF!="No Data",1,IF(#REF!&lt;&gt;"",1,0))</f>
        <v>#REF!</v>
      </c>
      <c r="AA35" s="213" t="e">
        <f>IF('Crisis Indicator Data'!#REF!="No Data",1,IF(#REF!&lt;&gt;"",1,0))</f>
        <v>#REF!</v>
      </c>
      <c r="AB35" s="213" t="e">
        <f>IF('Crisis Indicator Data'!#REF!="No Data",1,IF(#REF!&lt;&gt;"",1,0))</f>
        <v>#REF!</v>
      </c>
      <c r="AC35" s="213" t="e">
        <f>IF('Crisis Indicator Data'!#REF!="No Data",1,IF(#REF!&lt;&gt;"",1,0))</f>
        <v>#REF!</v>
      </c>
      <c r="AD35" s="213" t="e">
        <f>IF('Crisis Indicator Data'!#REF!="No Data",1,IF(#REF!&lt;&gt;"",1,0))</f>
        <v>#REF!</v>
      </c>
      <c r="AE35" s="213" t="e">
        <f>IF('Crisis Indicator Data'!#REF!="No Data",1,IF(#REF!&lt;&gt;"",1,0))</f>
        <v>#REF!</v>
      </c>
      <c r="AF35" s="213" t="e">
        <f>IF('Crisis Indicator Data'!#REF!="No Data",1,IF(#REF!&lt;&gt;"",1,0))</f>
        <v>#REF!</v>
      </c>
      <c r="AG35" s="213" t="e">
        <f>IF('Crisis Indicator Data'!#REF!="No Data",1,IF(#REF!&lt;&gt;"",1,0))</f>
        <v>#REF!</v>
      </c>
      <c r="AH35" s="213" t="e">
        <f>IF('Crisis Indicator Data'!#REF!="No Data",1,IF(#REF!&lt;&gt;"",1,0))</f>
        <v>#REF!</v>
      </c>
      <c r="AI35" s="213" t="e">
        <f>IF('Crisis Indicator Data'!#REF!="No Data",1,IF(#REF!&lt;&gt;"",1,0))</f>
        <v>#REF!</v>
      </c>
      <c r="AJ35" s="213" t="e">
        <f>IF('Crisis Indicator Data'!#REF!="No Data",1,IF(#REF!&lt;&gt;"",1,0))</f>
        <v>#REF!</v>
      </c>
      <c r="AK35" s="213" t="e">
        <f>IF('Crisis Indicator Data'!#REF!="No Data",1,IF(#REF!&lt;&gt;"",1,0))</f>
        <v>#REF!</v>
      </c>
      <c r="AL35" s="213" t="e">
        <f>IF('Crisis Indicator Data'!#REF!="No Data",1,IF(#REF!&lt;&gt;"",1,0))</f>
        <v>#REF!</v>
      </c>
      <c r="AM35" s="213" t="e">
        <f>IF('Crisis Indicator Data'!#REF!="No Data",1,IF(#REF!&lt;&gt;"",1,0))</f>
        <v>#REF!</v>
      </c>
      <c r="AN35" s="213" t="e">
        <f>IF('Crisis Indicator Data'!#REF!="No Data",1,IF(#REF!&lt;&gt;"",1,0))</f>
        <v>#REF!</v>
      </c>
      <c r="AO35" s="213" t="e">
        <f>IF('Crisis Indicator Data'!#REF!="No Data",1,IF(#REF!&lt;&gt;"",1,0))</f>
        <v>#REF!</v>
      </c>
      <c r="AP35" s="213" t="e">
        <f>IF('Crisis Indicator Data'!#REF!="No Data",1,IF(#REF!&lt;&gt;"",1,0))</f>
        <v>#REF!</v>
      </c>
      <c r="AQ35" s="213" t="e">
        <f>IF('Crisis Indicator Data'!#REF!="No Data",1,IF(#REF!&lt;&gt;"",1,0))</f>
        <v>#REF!</v>
      </c>
      <c r="AR35" s="213" t="e">
        <f>IF('Crisis Indicator Data'!#REF!="No Data",1,IF(#REF!&lt;&gt;"",1,0))</f>
        <v>#REF!</v>
      </c>
      <c r="AS35" s="213" t="e">
        <f>IF('Crisis Indicator Data'!#REF!="No Data",1,IF(#REF!&lt;&gt;"",1,0))</f>
        <v>#REF!</v>
      </c>
      <c r="AT35" s="213" t="e">
        <f>IF('Crisis Indicator Data'!#REF!="No Data",1,IF(#REF!&lt;&gt;"",1,0))</f>
        <v>#REF!</v>
      </c>
      <c r="AU35" s="213" t="e">
        <f>IF('Crisis Indicator Data'!#REF!="No Data",1,IF(#REF!&lt;&gt;"",1,0))</f>
        <v>#REF!</v>
      </c>
      <c r="AV35" s="213" t="e">
        <f>IF('Crisis Indicator Data'!#REF!="No Data",1,IF(#REF!&lt;&gt;"",1,0))</f>
        <v>#REF!</v>
      </c>
      <c r="AW35" s="213" t="e">
        <f>IF('Crisis Indicator Data'!#REF!="No Data",1,IF(#REF!&lt;&gt;"",1,0))</f>
        <v>#REF!</v>
      </c>
      <c r="AX35" s="213" t="e">
        <f>IF('Crisis Indicator Data'!#REF!="No Data",1,IF(#REF!&lt;&gt;"",1,0))</f>
        <v>#REF!</v>
      </c>
      <c r="AY35" s="213" t="e">
        <f>IF('Crisis Indicator Data'!#REF!="No Data",1,IF(#REF!&lt;&gt;"",1,0))</f>
        <v>#REF!</v>
      </c>
      <c r="AZ35" s="213" t="e">
        <f>IF('Crisis Indicator Data'!#REF!="No Data",1,IF(#REF!&lt;&gt;"",1,0))</f>
        <v>#REF!</v>
      </c>
      <c r="BA35" t="e">
        <f t="shared" si="2"/>
        <v>#REF!</v>
      </c>
      <c r="BB35" s="22" t="e">
        <f t="shared" si="3"/>
        <v>#REF!</v>
      </c>
    </row>
    <row r="36" spans="1:54" x14ac:dyDescent="0.25">
      <c r="A36" t="s">
        <v>7290</v>
      </c>
      <c r="B36" s="213" t="e">
        <f>IF('Crisis Indicator Data'!#REF!="No Data",1,IF(#REF!&lt;&gt;"",1,0))</f>
        <v>#REF!</v>
      </c>
      <c r="C36" s="213" t="e">
        <f>IF('Crisis Indicator Data'!#REF!="No Data",1,IF(#REF!&lt;&gt;"",1,0))</f>
        <v>#REF!</v>
      </c>
      <c r="D36" s="213" t="e">
        <f>IF('Crisis Indicator Data'!#REF!="No Data",1,IF(#REF!&lt;&gt;"",1,0))</f>
        <v>#REF!</v>
      </c>
      <c r="E36" s="213" t="e">
        <f>IF('Crisis Indicator Data'!#REF!="No Data",1,IF(#REF!&lt;&gt;"",1,0))</f>
        <v>#REF!</v>
      </c>
      <c r="F36" s="213" t="e">
        <f>IF('Crisis Indicator Data'!#REF!="No Data",1,IF(#REF!&lt;&gt;"",1,0))</f>
        <v>#REF!</v>
      </c>
      <c r="G36" s="213" t="e">
        <f>IF('Crisis Indicator Data'!#REF!="No Data",1,IF(#REF!&lt;&gt;"",1,0))</f>
        <v>#REF!</v>
      </c>
      <c r="H36" s="213" t="e">
        <f>IF('Crisis Indicator Data'!#REF!="No Data",1,IF(#REF!&lt;&gt;"",1,0))</f>
        <v>#REF!</v>
      </c>
      <c r="I36" s="213" t="e">
        <f>IF('Crisis Indicator Data'!#REF!="No Data",1,IF(#REF!&lt;&gt;"",1,0))</f>
        <v>#REF!</v>
      </c>
      <c r="J36" s="213" t="e">
        <f>IF('Crisis Indicator Data'!#REF!="No Data",1,IF(#REF!&lt;&gt;"",1,0))</f>
        <v>#REF!</v>
      </c>
      <c r="K36" s="213" t="e">
        <f>IF('Crisis Indicator Data'!#REF!="No Data",1,IF(#REF!&lt;&gt;"",1,0))</f>
        <v>#REF!</v>
      </c>
      <c r="L36" s="213" t="e">
        <f>IF('Crisis Indicator Data'!#REF!="No Data",1,IF(#REF!&lt;&gt;"",1,0))</f>
        <v>#REF!</v>
      </c>
      <c r="M36" s="213" t="e">
        <f>IF('Crisis Indicator Data'!#REF!="No Data",1,IF(#REF!&lt;&gt;"",1,0))</f>
        <v>#REF!</v>
      </c>
      <c r="N36" s="213" t="e">
        <f>IF('Crisis Indicator Data'!#REF!="No Data",1,IF(#REF!&lt;&gt;"",1,0))</f>
        <v>#REF!</v>
      </c>
      <c r="O36" s="213" t="e">
        <f>IF('Crisis Indicator Data'!#REF!="No Data",1,IF(#REF!&lt;&gt;"",1,0))</f>
        <v>#REF!</v>
      </c>
      <c r="P36" s="213" t="e">
        <f>IF('Crisis Indicator Data'!#REF!="No Data",1,IF(#REF!&lt;&gt;"",1,0))</f>
        <v>#REF!</v>
      </c>
      <c r="Q36" s="213" t="e">
        <f>IF('Crisis Indicator Data'!#REF!="No Data",1,IF(#REF!&lt;&gt;"",1,0))</f>
        <v>#REF!</v>
      </c>
      <c r="R36" s="213" t="e">
        <f>IF('Crisis Indicator Data'!#REF!="No Data",1,IF(#REF!&lt;&gt;"",1,0))</f>
        <v>#REF!</v>
      </c>
      <c r="S36" s="213" t="e">
        <f>IF('Crisis Indicator Data'!#REF!="No Data",1,IF(#REF!&lt;&gt;"",1,0))</f>
        <v>#REF!</v>
      </c>
      <c r="T36" s="213" t="e">
        <f>IF('Crisis Indicator Data'!#REF!="No Data",1,IF(#REF!&lt;&gt;"",1,0))</f>
        <v>#REF!</v>
      </c>
      <c r="U36" s="213" t="e">
        <f>IF('Crisis Indicator Data'!#REF!="No Data",1,IF(#REF!&lt;&gt;"",1,0))</f>
        <v>#REF!</v>
      </c>
      <c r="V36" s="213" t="e">
        <f>IF('Crisis Indicator Data'!#REF!="No Data",1,IF(#REF!&lt;&gt;"",1,0))</f>
        <v>#REF!</v>
      </c>
      <c r="W36" s="213" t="e">
        <f>IF('Crisis Indicator Data'!#REF!="No Data",1,IF(#REF!&lt;&gt;"",1,0))</f>
        <v>#REF!</v>
      </c>
      <c r="X36" s="213" t="e">
        <f>IF('Crisis Indicator Data'!#REF!="No Data",1,IF(#REF!&lt;&gt;"",1,0))</f>
        <v>#REF!</v>
      </c>
      <c r="Y36" s="213" t="e">
        <f>IF('Crisis Indicator Data'!#REF!="No Data",1,IF(#REF!&lt;&gt;"",1,0))</f>
        <v>#REF!</v>
      </c>
      <c r="Z36" s="213" t="e">
        <f>IF('Crisis Indicator Data'!#REF!="No Data",1,IF(#REF!&lt;&gt;"",1,0))</f>
        <v>#REF!</v>
      </c>
      <c r="AA36" s="213" t="e">
        <f>IF('Crisis Indicator Data'!#REF!="No Data",1,IF(#REF!&lt;&gt;"",1,0))</f>
        <v>#REF!</v>
      </c>
      <c r="AB36" s="213" t="e">
        <f>IF('Crisis Indicator Data'!#REF!="No Data",1,IF(#REF!&lt;&gt;"",1,0))</f>
        <v>#REF!</v>
      </c>
      <c r="AC36" s="213" t="e">
        <f>IF('Crisis Indicator Data'!#REF!="No Data",1,IF(#REF!&lt;&gt;"",1,0))</f>
        <v>#REF!</v>
      </c>
      <c r="AD36" s="213" t="e">
        <f>IF('Crisis Indicator Data'!#REF!="No Data",1,IF(#REF!&lt;&gt;"",1,0))</f>
        <v>#REF!</v>
      </c>
      <c r="AE36" s="213" t="e">
        <f>IF('Crisis Indicator Data'!#REF!="No Data",1,IF(#REF!&lt;&gt;"",1,0))</f>
        <v>#REF!</v>
      </c>
      <c r="AF36" s="213" t="e">
        <f>IF('Crisis Indicator Data'!#REF!="No Data",1,IF(#REF!&lt;&gt;"",1,0))</f>
        <v>#REF!</v>
      </c>
      <c r="AG36" s="213" t="e">
        <f>IF('Crisis Indicator Data'!#REF!="No Data",1,IF(#REF!&lt;&gt;"",1,0))</f>
        <v>#REF!</v>
      </c>
      <c r="AH36" s="213" t="e">
        <f>IF('Crisis Indicator Data'!#REF!="No Data",1,IF(#REF!&lt;&gt;"",1,0))</f>
        <v>#REF!</v>
      </c>
      <c r="AI36" s="213" t="e">
        <f>IF('Crisis Indicator Data'!#REF!="No Data",1,IF(#REF!&lt;&gt;"",1,0))</f>
        <v>#REF!</v>
      </c>
      <c r="AJ36" s="213" t="e">
        <f>IF('Crisis Indicator Data'!#REF!="No Data",1,IF(#REF!&lt;&gt;"",1,0))</f>
        <v>#REF!</v>
      </c>
      <c r="AK36" s="213" t="e">
        <f>IF('Crisis Indicator Data'!#REF!="No Data",1,IF(#REF!&lt;&gt;"",1,0))</f>
        <v>#REF!</v>
      </c>
      <c r="AL36" s="213" t="e">
        <f>IF('Crisis Indicator Data'!#REF!="No Data",1,IF(#REF!&lt;&gt;"",1,0))</f>
        <v>#REF!</v>
      </c>
      <c r="AM36" s="213" t="e">
        <f>IF('Crisis Indicator Data'!#REF!="No Data",1,IF(#REF!&lt;&gt;"",1,0))</f>
        <v>#REF!</v>
      </c>
      <c r="AN36" s="213" t="e">
        <f>IF('Crisis Indicator Data'!#REF!="No Data",1,IF(#REF!&lt;&gt;"",1,0))</f>
        <v>#REF!</v>
      </c>
      <c r="AO36" s="213" t="e">
        <f>IF('Crisis Indicator Data'!#REF!="No Data",1,IF(#REF!&lt;&gt;"",1,0))</f>
        <v>#REF!</v>
      </c>
      <c r="AP36" s="213" t="e">
        <f>IF('Crisis Indicator Data'!#REF!="No Data",1,IF(#REF!&lt;&gt;"",1,0))</f>
        <v>#REF!</v>
      </c>
      <c r="AQ36" s="213" t="e">
        <f>IF('Crisis Indicator Data'!#REF!="No Data",1,IF(#REF!&lt;&gt;"",1,0))</f>
        <v>#REF!</v>
      </c>
      <c r="AR36" s="213" t="e">
        <f>IF('Crisis Indicator Data'!#REF!="No Data",1,IF(#REF!&lt;&gt;"",1,0))</f>
        <v>#REF!</v>
      </c>
      <c r="AS36" s="213" t="e">
        <f>IF('Crisis Indicator Data'!#REF!="No Data",1,IF(#REF!&lt;&gt;"",1,0))</f>
        <v>#REF!</v>
      </c>
      <c r="AT36" s="213" t="e">
        <f>IF('Crisis Indicator Data'!#REF!="No Data",1,IF(#REF!&lt;&gt;"",1,0))</f>
        <v>#REF!</v>
      </c>
      <c r="AU36" s="213" t="e">
        <f>IF('Crisis Indicator Data'!#REF!="No Data",1,IF(#REF!&lt;&gt;"",1,0))</f>
        <v>#REF!</v>
      </c>
      <c r="AV36" s="213" t="e">
        <f>IF('Crisis Indicator Data'!#REF!="No Data",1,IF(#REF!&lt;&gt;"",1,0))</f>
        <v>#REF!</v>
      </c>
      <c r="AW36" s="213" t="e">
        <f>IF('Crisis Indicator Data'!#REF!="No Data",1,IF(#REF!&lt;&gt;"",1,0))</f>
        <v>#REF!</v>
      </c>
      <c r="AX36" s="213" t="e">
        <f>IF('Crisis Indicator Data'!#REF!="No Data",1,IF(#REF!&lt;&gt;"",1,0))</f>
        <v>#REF!</v>
      </c>
      <c r="AY36" s="213" t="e">
        <f>IF('Crisis Indicator Data'!#REF!="No Data",1,IF(#REF!&lt;&gt;"",1,0))</f>
        <v>#REF!</v>
      </c>
      <c r="AZ36" s="213" t="e">
        <f>IF('Crisis Indicator Data'!#REF!="No Data",1,IF(#REF!&lt;&gt;"",1,0))</f>
        <v>#REF!</v>
      </c>
      <c r="BA36" t="e">
        <f t="shared" si="2"/>
        <v>#REF!</v>
      </c>
      <c r="BB36" s="22" t="e">
        <f t="shared" si="3"/>
        <v>#REF!</v>
      </c>
    </row>
    <row r="37" spans="1:54" x14ac:dyDescent="0.25">
      <c r="A37" t="s">
        <v>7296</v>
      </c>
      <c r="B37" s="213" t="e">
        <f>IF('Crisis Indicator Data'!#REF!="No Data",1,IF(#REF!&lt;&gt;"",1,0))</f>
        <v>#REF!</v>
      </c>
      <c r="C37" s="213" t="e">
        <f>IF('Crisis Indicator Data'!#REF!="No Data",1,IF(#REF!&lt;&gt;"",1,0))</f>
        <v>#REF!</v>
      </c>
      <c r="D37" s="213" t="e">
        <f>IF('Crisis Indicator Data'!#REF!="No Data",1,IF(#REF!&lt;&gt;"",1,0))</f>
        <v>#REF!</v>
      </c>
      <c r="E37" s="213" t="e">
        <f>IF('Crisis Indicator Data'!#REF!="No Data",1,IF(#REF!&lt;&gt;"",1,0))</f>
        <v>#REF!</v>
      </c>
      <c r="F37" s="213" t="e">
        <f>IF('Crisis Indicator Data'!#REF!="No Data",1,IF(#REF!&lt;&gt;"",1,0))</f>
        <v>#REF!</v>
      </c>
      <c r="G37" s="213" t="e">
        <f>IF('Crisis Indicator Data'!#REF!="No Data",1,IF(#REF!&lt;&gt;"",1,0))</f>
        <v>#REF!</v>
      </c>
      <c r="H37" s="213" t="e">
        <f>IF('Crisis Indicator Data'!#REF!="No Data",1,IF(#REF!&lt;&gt;"",1,0))</f>
        <v>#REF!</v>
      </c>
      <c r="I37" s="213" t="e">
        <f>IF('Crisis Indicator Data'!#REF!="No Data",1,IF(#REF!&lt;&gt;"",1,0))</f>
        <v>#REF!</v>
      </c>
      <c r="J37" s="213" t="e">
        <f>IF('Crisis Indicator Data'!#REF!="No Data",1,IF(#REF!&lt;&gt;"",1,0))</f>
        <v>#REF!</v>
      </c>
      <c r="K37" s="213" t="e">
        <f>IF('Crisis Indicator Data'!#REF!="No Data",1,IF(#REF!&lt;&gt;"",1,0))</f>
        <v>#REF!</v>
      </c>
      <c r="L37" s="213" t="e">
        <f>IF('Crisis Indicator Data'!#REF!="No Data",1,IF(#REF!&lt;&gt;"",1,0))</f>
        <v>#REF!</v>
      </c>
      <c r="M37" s="213" t="e">
        <f>IF('Crisis Indicator Data'!#REF!="No Data",1,IF(#REF!&lt;&gt;"",1,0))</f>
        <v>#REF!</v>
      </c>
      <c r="N37" s="213" t="e">
        <f>IF('Crisis Indicator Data'!#REF!="No Data",1,IF(#REF!&lt;&gt;"",1,0))</f>
        <v>#REF!</v>
      </c>
      <c r="O37" s="213" t="e">
        <f>IF('Crisis Indicator Data'!#REF!="No Data",1,IF(#REF!&lt;&gt;"",1,0))</f>
        <v>#REF!</v>
      </c>
      <c r="P37" s="213" t="e">
        <f>IF('Crisis Indicator Data'!#REF!="No Data",1,IF(#REF!&lt;&gt;"",1,0))</f>
        <v>#REF!</v>
      </c>
      <c r="Q37" s="213" t="e">
        <f>IF('Crisis Indicator Data'!#REF!="No Data",1,IF(#REF!&lt;&gt;"",1,0))</f>
        <v>#REF!</v>
      </c>
      <c r="R37" s="213" t="e">
        <f>IF('Crisis Indicator Data'!#REF!="No Data",1,IF(#REF!&lt;&gt;"",1,0))</f>
        <v>#REF!</v>
      </c>
      <c r="S37" s="213" t="e">
        <f>IF('Crisis Indicator Data'!#REF!="No Data",1,IF(#REF!&lt;&gt;"",1,0))</f>
        <v>#REF!</v>
      </c>
      <c r="T37" s="213" t="e">
        <f>IF('Crisis Indicator Data'!#REF!="No Data",1,IF(#REF!&lt;&gt;"",1,0))</f>
        <v>#REF!</v>
      </c>
      <c r="U37" s="213" t="e">
        <f>IF('Crisis Indicator Data'!#REF!="No Data",1,IF(#REF!&lt;&gt;"",1,0))</f>
        <v>#REF!</v>
      </c>
      <c r="V37" s="213" t="e">
        <f>IF('Crisis Indicator Data'!#REF!="No Data",1,IF(#REF!&lt;&gt;"",1,0))</f>
        <v>#REF!</v>
      </c>
      <c r="W37" s="213" t="e">
        <f>IF('Crisis Indicator Data'!#REF!="No Data",1,IF(#REF!&lt;&gt;"",1,0))</f>
        <v>#REF!</v>
      </c>
      <c r="X37" s="213" t="e">
        <f>IF('Crisis Indicator Data'!#REF!="No Data",1,IF(#REF!&lt;&gt;"",1,0))</f>
        <v>#REF!</v>
      </c>
      <c r="Y37" s="213" t="e">
        <f>IF('Crisis Indicator Data'!#REF!="No Data",1,IF(#REF!&lt;&gt;"",1,0))</f>
        <v>#REF!</v>
      </c>
      <c r="Z37" s="213" t="e">
        <f>IF('Crisis Indicator Data'!#REF!="No Data",1,IF(#REF!&lt;&gt;"",1,0))</f>
        <v>#REF!</v>
      </c>
      <c r="AA37" s="213" t="e">
        <f>IF('Crisis Indicator Data'!#REF!="No Data",1,IF(#REF!&lt;&gt;"",1,0))</f>
        <v>#REF!</v>
      </c>
      <c r="AB37" s="213" t="e">
        <f>IF('Crisis Indicator Data'!#REF!="No Data",1,IF(#REF!&lt;&gt;"",1,0))</f>
        <v>#REF!</v>
      </c>
      <c r="AC37" s="213" t="e">
        <f>IF('Crisis Indicator Data'!#REF!="No Data",1,IF(#REF!&lt;&gt;"",1,0))</f>
        <v>#REF!</v>
      </c>
      <c r="AD37" s="213" t="e">
        <f>IF('Crisis Indicator Data'!#REF!="No Data",1,IF(#REF!&lt;&gt;"",1,0))</f>
        <v>#REF!</v>
      </c>
      <c r="AE37" s="213" t="e">
        <f>IF('Crisis Indicator Data'!#REF!="No Data",1,IF(#REF!&lt;&gt;"",1,0))</f>
        <v>#REF!</v>
      </c>
      <c r="AF37" s="213" t="e">
        <f>IF('Crisis Indicator Data'!#REF!="No Data",1,IF(#REF!&lt;&gt;"",1,0))</f>
        <v>#REF!</v>
      </c>
      <c r="AG37" s="213" t="e">
        <f>IF('Crisis Indicator Data'!#REF!="No Data",1,IF(#REF!&lt;&gt;"",1,0))</f>
        <v>#REF!</v>
      </c>
      <c r="AH37" s="213" t="e">
        <f>IF('Crisis Indicator Data'!#REF!="No Data",1,IF(#REF!&lt;&gt;"",1,0))</f>
        <v>#REF!</v>
      </c>
      <c r="AI37" s="213" t="e">
        <f>IF('Crisis Indicator Data'!#REF!="No Data",1,IF(#REF!&lt;&gt;"",1,0))</f>
        <v>#REF!</v>
      </c>
      <c r="AJ37" s="213" t="e">
        <f>IF('Crisis Indicator Data'!#REF!="No Data",1,IF(#REF!&lt;&gt;"",1,0))</f>
        <v>#REF!</v>
      </c>
      <c r="AK37" s="213" t="e">
        <f>IF('Crisis Indicator Data'!#REF!="No Data",1,IF(#REF!&lt;&gt;"",1,0))</f>
        <v>#REF!</v>
      </c>
      <c r="AL37" s="213" t="e">
        <f>IF('Crisis Indicator Data'!#REF!="No Data",1,IF(#REF!&lt;&gt;"",1,0))</f>
        <v>#REF!</v>
      </c>
      <c r="AM37" s="213" t="e">
        <f>IF('Crisis Indicator Data'!#REF!="No Data",1,IF(#REF!&lt;&gt;"",1,0))</f>
        <v>#REF!</v>
      </c>
      <c r="AN37" s="213" t="e">
        <f>IF('Crisis Indicator Data'!#REF!="No Data",1,IF(#REF!&lt;&gt;"",1,0))</f>
        <v>#REF!</v>
      </c>
      <c r="AO37" s="213" t="e">
        <f>IF('Crisis Indicator Data'!#REF!="No Data",1,IF(#REF!&lt;&gt;"",1,0))</f>
        <v>#REF!</v>
      </c>
      <c r="AP37" s="213" t="e">
        <f>IF('Crisis Indicator Data'!#REF!="No Data",1,IF(#REF!&lt;&gt;"",1,0))</f>
        <v>#REF!</v>
      </c>
      <c r="AQ37" s="213" t="e">
        <f>IF('Crisis Indicator Data'!#REF!="No Data",1,IF(#REF!&lt;&gt;"",1,0))</f>
        <v>#REF!</v>
      </c>
      <c r="AR37" s="213" t="e">
        <f>IF('Crisis Indicator Data'!#REF!="No Data",1,IF(#REF!&lt;&gt;"",1,0))</f>
        <v>#REF!</v>
      </c>
      <c r="AS37" s="213" t="e">
        <f>IF('Crisis Indicator Data'!#REF!="No Data",1,IF(#REF!&lt;&gt;"",1,0))</f>
        <v>#REF!</v>
      </c>
      <c r="AT37" s="213" t="e">
        <f>IF('Crisis Indicator Data'!#REF!="No Data",1,IF(#REF!&lt;&gt;"",1,0))</f>
        <v>#REF!</v>
      </c>
      <c r="AU37" s="213" t="e">
        <f>IF('Crisis Indicator Data'!#REF!="No Data",1,IF(#REF!&lt;&gt;"",1,0))</f>
        <v>#REF!</v>
      </c>
      <c r="AV37" s="213" t="e">
        <f>IF('Crisis Indicator Data'!#REF!="No Data",1,IF(#REF!&lt;&gt;"",1,0))</f>
        <v>#REF!</v>
      </c>
      <c r="AW37" s="213" t="e">
        <f>IF('Crisis Indicator Data'!#REF!="No Data",1,IF(#REF!&lt;&gt;"",1,0))</f>
        <v>#REF!</v>
      </c>
      <c r="AX37" s="213" t="e">
        <f>IF('Crisis Indicator Data'!#REF!="No Data",1,IF(#REF!&lt;&gt;"",1,0))</f>
        <v>#REF!</v>
      </c>
      <c r="AY37" s="213" t="e">
        <f>IF('Crisis Indicator Data'!#REF!="No Data",1,IF(#REF!&lt;&gt;"",1,0))</f>
        <v>#REF!</v>
      </c>
      <c r="AZ37" s="213" t="e">
        <f>IF('Crisis Indicator Data'!#REF!="No Data",1,IF(#REF!&lt;&gt;"",1,0))</f>
        <v>#REF!</v>
      </c>
      <c r="BA37" t="e">
        <f t="shared" si="2"/>
        <v>#REF!</v>
      </c>
      <c r="BB37" s="22" t="e">
        <f t="shared" si="3"/>
        <v>#REF!</v>
      </c>
    </row>
    <row r="38" spans="1:54" x14ac:dyDescent="0.25">
      <c r="A38" t="s">
        <v>7298</v>
      </c>
      <c r="B38" s="213" t="e">
        <f>IF('Crisis Indicator Data'!#REF!="No Data",1,IF(#REF!&lt;&gt;"",1,0))</f>
        <v>#REF!</v>
      </c>
      <c r="C38" s="213" t="e">
        <f>IF('Crisis Indicator Data'!#REF!="No Data",1,IF(#REF!&lt;&gt;"",1,0))</f>
        <v>#REF!</v>
      </c>
      <c r="D38" s="213" t="e">
        <f>IF('Crisis Indicator Data'!#REF!="No Data",1,IF(#REF!&lt;&gt;"",1,0))</f>
        <v>#REF!</v>
      </c>
      <c r="E38" s="213" t="e">
        <f>IF('Crisis Indicator Data'!#REF!="No Data",1,IF(#REF!&lt;&gt;"",1,0))</f>
        <v>#REF!</v>
      </c>
      <c r="F38" s="213" t="e">
        <f>IF('Crisis Indicator Data'!#REF!="No Data",1,IF(#REF!&lt;&gt;"",1,0))</f>
        <v>#REF!</v>
      </c>
      <c r="G38" s="213" t="e">
        <f>IF('Crisis Indicator Data'!#REF!="No Data",1,IF(#REF!&lt;&gt;"",1,0))</f>
        <v>#REF!</v>
      </c>
      <c r="H38" s="213" t="e">
        <f>IF('Crisis Indicator Data'!#REF!="No Data",1,IF(#REF!&lt;&gt;"",1,0))</f>
        <v>#REF!</v>
      </c>
      <c r="I38" s="213" t="e">
        <f>IF('Crisis Indicator Data'!#REF!="No Data",1,IF(#REF!&lt;&gt;"",1,0))</f>
        <v>#REF!</v>
      </c>
      <c r="J38" s="213" t="e">
        <f>IF('Crisis Indicator Data'!#REF!="No Data",1,IF(#REF!&lt;&gt;"",1,0))</f>
        <v>#REF!</v>
      </c>
      <c r="K38" s="213" t="e">
        <f>IF('Crisis Indicator Data'!#REF!="No Data",1,IF(#REF!&lt;&gt;"",1,0))</f>
        <v>#REF!</v>
      </c>
      <c r="L38" s="213" t="e">
        <f>IF('Crisis Indicator Data'!#REF!="No Data",1,IF(#REF!&lt;&gt;"",1,0))</f>
        <v>#REF!</v>
      </c>
      <c r="M38" s="213" t="e">
        <f>IF('Crisis Indicator Data'!#REF!="No Data",1,IF(#REF!&lt;&gt;"",1,0))</f>
        <v>#REF!</v>
      </c>
      <c r="N38" s="213" t="e">
        <f>IF('Crisis Indicator Data'!#REF!="No Data",1,IF(#REF!&lt;&gt;"",1,0))</f>
        <v>#REF!</v>
      </c>
      <c r="O38" s="213" t="e">
        <f>IF('Crisis Indicator Data'!#REF!="No Data",1,IF(#REF!&lt;&gt;"",1,0))</f>
        <v>#REF!</v>
      </c>
      <c r="P38" s="213" t="e">
        <f>IF('Crisis Indicator Data'!#REF!="No Data",1,IF(#REF!&lt;&gt;"",1,0))</f>
        <v>#REF!</v>
      </c>
      <c r="Q38" s="213" t="e">
        <f>IF('Crisis Indicator Data'!#REF!="No Data",1,IF(#REF!&lt;&gt;"",1,0))</f>
        <v>#REF!</v>
      </c>
      <c r="R38" s="213" t="e">
        <f>IF('Crisis Indicator Data'!#REF!="No Data",1,IF(#REF!&lt;&gt;"",1,0))</f>
        <v>#REF!</v>
      </c>
      <c r="S38" s="213" t="e">
        <f>IF('Crisis Indicator Data'!#REF!="No Data",1,IF(#REF!&lt;&gt;"",1,0))</f>
        <v>#REF!</v>
      </c>
      <c r="T38" s="213" t="e">
        <f>IF('Crisis Indicator Data'!#REF!="No Data",1,IF(#REF!&lt;&gt;"",1,0))</f>
        <v>#REF!</v>
      </c>
      <c r="U38" s="213" t="e">
        <f>IF('Crisis Indicator Data'!#REF!="No Data",1,IF(#REF!&lt;&gt;"",1,0))</f>
        <v>#REF!</v>
      </c>
      <c r="V38" s="213" t="e">
        <f>IF('Crisis Indicator Data'!#REF!="No Data",1,IF(#REF!&lt;&gt;"",1,0))</f>
        <v>#REF!</v>
      </c>
      <c r="W38" s="213" t="e">
        <f>IF('Crisis Indicator Data'!#REF!="No Data",1,IF(#REF!&lt;&gt;"",1,0))</f>
        <v>#REF!</v>
      </c>
      <c r="X38" s="213" t="e">
        <f>IF('Crisis Indicator Data'!#REF!="No Data",1,IF(#REF!&lt;&gt;"",1,0))</f>
        <v>#REF!</v>
      </c>
      <c r="Y38" s="213" t="e">
        <f>IF('Crisis Indicator Data'!#REF!="No Data",1,IF(#REF!&lt;&gt;"",1,0))</f>
        <v>#REF!</v>
      </c>
      <c r="Z38" s="213" t="e">
        <f>IF('Crisis Indicator Data'!#REF!="No Data",1,IF(#REF!&lt;&gt;"",1,0))</f>
        <v>#REF!</v>
      </c>
      <c r="AA38" s="213" t="e">
        <f>IF('Crisis Indicator Data'!#REF!="No Data",1,IF(#REF!&lt;&gt;"",1,0))</f>
        <v>#REF!</v>
      </c>
      <c r="AB38" s="213" t="e">
        <f>IF('Crisis Indicator Data'!#REF!="No Data",1,IF(#REF!&lt;&gt;"",1,0))</f>
        <v>#REF!</v>
      </c>
      <c r="AC38" s="213" t="e">
        <f>IF('Crisis Indicator Data'!#REF!="No Data",1,IF(#REF!&lt;&gt;"",1,0))</f>
        <v>#REF!</v>
      </c>
      <c r="AD38" s="213" t="e">
        <f>IF('Crisis Indicator Data'!#REF!="No Data",1,IF(#REF!&lt;&gt;"",1,0))</f>
        <v>#REF!</v>
      </c>
      <c r="AE38" s="213" t="e">
        <f>IF('Crisis Indicator Data'!#REF!="No Data",1,IF(#REF!&lt;&gt;"",1,0))</f>
        <v>#REF!</v>
      </c>
      <c r="AF38" s="213" t="e">
        <f>IF('Crisis Indicator Data'!#REF!="No Data",1,IF(#REF!&lt;&gt;"",1,0))</f>
        <v>#REF!</v>
      </c>
      <c r="AG38" s="213" t="e">
        <f>IF('Crisis Indicator Data'!#REF!="No Data",1,IF(#REF!&lt;&gt;"",1,0))</f>
        <v>#REF!</v>
      </c>
      <c r="AH38" s="213" t="e">
        <f>IF('Crisis Indicator Data'!#REF!="No Data",1,IF(#REF!&lt;&gt;"",1,0))</f>
        <v>#REF!</v>
      </c>
      <c r="AI38" s="213" t="e">
        <f>IF('Crisis Indicator Data'!#REF!="No Data",1,IF(#REF!&lt;&gt;"",1,0))</f>
        <v>#REF!</v>
      </c>
      <c r="AJ38" s="213" t="e">
        <f>IF('Crisis Indicator Data'!#REF!="No Data",1,IF(#REF!&lt;&gt;"",1,0))</f>
        <v>#REF!</v>
      </c>
      <c r="AK38" s="213" t="e">
        <f>IF('Crisis Indicator Data'!#REF!="No Data",1,IF(#REF!&lt;&gt;"",1,0))</f>
        <v>#REF!</v>
      </c>
      <c r="AL38" s="213" t="e">
        <f>IF('Crisis Indicator Data'!#REF!="No Data",1,IF(#REF!&lt;&gt;"",1,0))</f>
        <v>#REF!</v>
      </c>
      <c r="AM38" s="213" t="e">
        <f>IF('Crisis Indicator Data'!#REF!="No Data",1,IF(#REF!&lt;&gt;"",1,0))</f>
        <v>#REF!</v>
      </c>
      <c r="AN38" s="213" t="e">
        <f>IF('Crisis Indicator Data'!#REF!="No Data",1,IF(#REF!&lt;&gt;"",1,0))</f>
        <v>#REF!</v>
      </c>
      <c r="AO38" s="213" t="e">
        <f>IF('Crisis Indicator Data'!#REF!="No Data",1,IF(#REF!&lt;&gt;"",1,0))</f>
        <v>#REF!</v>
      </c>
      <c r="AP38" s="213" t="e">
        <f>IF('Crisis Indicator Data'!#REF!="No Data",1,IF(#REF!&lt;&gt;"",1,0))</f>
        <v>#REF!</v>
      </c>
      <c r="AQ38" s="213" t="e">
        <f>IF('Crisis Indicator Data'!#REF!="No Data",1,IF(#REF!&lt;&gt;"",1,0))</f>
        <v>#REF!</v>
      </c>
      <c r="AR38" s="213" t="e">
        <f>IF('Crisis Indicator Data'!#REF!="No Data",1,IF(#REF!&lt;&gt;"",1,0))</f>
        <v>#REF!</v>
      </c>
      <c r="AS38" s="213" t="e">
        <f>IF('Crisis Indicator Data'!#REF!="No Data",1,IF(#REF!&lt;&gt;"",1,0))</f>
        <v>#REF!</v>
      </c>
      <c r="AT38" s="213" t="e">
        <f>IF('Crisis Indicator Data'!#REF!="No Data",1,IF(#REF!&lt;&gt;"",1,0))</f>
        <v>#REF!</v>
      </c>
      <c r="AU38" s="213" t="e">
        <f>IF('Crisis Indicator Data'!#REF!="No Data",1,IF(#REF!&lt;&gt;"",1,0))</f>
        <v>#REF!</v>
      </c>
      <c r="AV38" s="213" t="e">
        <f>IF('Crisis Indicator Data'!#REF!="No Data",1,IF(#REF!&lt;&gt;"",1,0))</f>
        <v>#REF!</v>
      </c>
      <c r="AW38" s="213" t="e">
        <f>IF('Crisis Indicator Data'!#REF!="No Data",1,IF(#REF!&lt;&gt;"",1,0))</f>
        <v>#REF!</v>
      </c>
      <c r="AX38" s="213" t="e">
        <f>IF('Crisis Indicator Data'!#REF!="No Data",1,IF(#REF!&lt;&gt;"",1,0))</f>
        <v>#REF!</v>
      </c>
      <c r="AY38" s="213" t="e">
        <f>IF('Crisis Indicator Data'!#REF!="No Data",1,IF(#REF!&lt;&gt;"",1,0))</f>
        <v>#REF!</v>
      </c>
      <c r="AZ38" s="213" t="e">
        <f>IF('Crisis Indicator Data'!#REF!="No Data",1,IF(#REF!&lt;&gt;"",1,0))</f>
        <v>#REF!</v>
      </c>
      <c r="BA38" t="e">
        <f t="shared" si="2"/>
        <v>#REF!</v>
      </c>
      <c r="BB38" s="22" t="e">
        <f t="shared" si="3"/>
        <v>#REF!</v>
      </c>
    </row>
    <row r="39" spans="1:54" x14ac:dyDescent="0.25">
      <c r="A39" t="s">
        <v>7295</v>
      </c>
      <c r="B39" s="213" t="e">
        <f>IF('Crisis Indicator Data'!#REF!="No Data",1,IF(#REF!&lt;&gt;"",1,0))</f>
        <v>#REF!</v>
      </c>
      <c r="C39" s="213" t="e">
        <f>IF('Crisis Indicator Data'!#REF!="No Data",1,IF(#REF!&lt;&gt;"",1,0))</f>
        <v>#REF!</v>
      </c>
      <c r="D39" s="213" t="e">
        <f>IF('Crisis Indicator Data'!#REF!="No Data",1,IF(#REF!&lt;&gt;"",1,0))</f>
        <v>#REF!</v>
      </c>
      <c r="E39" s="213" t="e">
        <f>IF('Crisis Indicator Data'!#REF!="No Data",1,IF(#REF!&lt;&gt;"",1,0))</f>
        <v>#REF!</v>
      </c>
      <c r="F39" s="213" t="e">
        <f>IF('Crisis Indicator Data'!#REF!="No Data",1,IF(#REF!&lt;&gt;"",1,0))</f>
        <v>#REF!</v>
      </c>
      <c r="G39" s="213" t="e">
        <f>IF('Crisis Indicator Data'!#REF!="No Data",1,IF(#REF!&lt;&gt;"",1,0))</f>
        <v>#REF!</v>
      </c>
      <c r="H39" s="213" t="e">
        <f>IF('Crisis Indicator Data'!#REF!="No Data",1,IF(#REF!&lt;&gt;"",1,0))</f>
        <v>#REF!</v>
      </c>
      <c r="I39" s="213" t="e">
        <f>IF('Crisis Indicator Data'!#REF!="No Data",1,IF(#REF!&lt;&gt;"",1,0))</f>
        <v>#REF!</v>
      </c>
      <c r="J39" s="213" t="e">
        <f>IF('Crisis Indicator Data'!#REF!="No Data",1,IF(#REF!&lt;&gt;"",1,0))</f>
        <v>#REF!</v>
      </c>
      <c r="K39" s="213" t="e">
        <f>IF('Crisis Indicator Data'!#REF!="No Data",1,IF(#REF!&lt;&gt;"",1,0))</f>
        <v>#REF!</v>
      </c>
      <c r="L39" s="213" t="e">
        <f>IF('Crisis Indicator Data'!#REF!="No Data",1,IF(#REF!&lt;&gt;"",1,0))</f>
        <v>#REF!</v>
      </c>
      <c r="M39" s="213" t="e">
        <f>IF('Crisis Indicator Data'!#REF!="No Data",1,IF(#REF!&lt;&gt;"",1,0))</f>
        <v>#REF!</v>
      </c>
      <c r="N39" s="213" t="e">
        <f>IF('Crisis Indicator Data'!#REF!="No Data",1,IF(#REF!&lt;&gt;"",1,0))</f>
        <v>#REF!</v>
      </c>
      <c r="O39" s="213" t="e">
        <f>IF('Crisis Indicator Data'!#REF!="No Data",1,IF(#REF!&lt;&gt;"",1,0))</f>
        <v>#REF!</v>
      </c>
      <c r="P39" s="213" t="e">
        <f>IF('Crisis Indicator Data'!#REF!="No Data",1,IF(#REF!&lt;&gt;"",1,0))</f>
        <v>#REF!</v>
      </c>
      <c r="Q39" s="213" t="e">
        <f>IF('Crisis Indicator Data'!#REF!="No Data",1,IF(#REF!&lt;&gt;"",1,0))</f>
        <v>#REF!</v>
      </c>
      <c r="R39" s="213" t="e">
        <f>IF('Crisis Indicator Data'!#REF!="No Data",1,IF(#REF!&lt;&gt;"",1,0))</f>
        <v>#REF!</v>
      </c>
      <c r="S39" s="213" t="e">
        <f>IF('Crisis Indicator Data'!#REF!="No Data",1,IF(#REF!&lt;&gt;"",1,0))</f>
        <v>#REF!</v>
      </c>
      <c r="T39" s="213" t="e">
        <f>IF('Crisis Indicator Data'!#REF!="No Data",1,IF(#REF!&lt;&gt;"",1,0))</f>
        <v>#REF!</v>
      </c>
      <c r="U39" s="213" t="e">
        <f>IF('Crisis Indicator Data'!#REF!="No Data",1,IF(#REF!&lt;&gt;"",1,0))</f>
        <v>#REF!</v>
      </c>
      <c r="V39" s="213" t="e">
        <f>IF('Crisis Indicator Data'!#REF!="No Data",1,IF(#REF!&lt;&gt;"",1,0))</f>
        <v>#REF!</v>
      </c>
      <c r="W39" s="213" t="e">
        <f>IF('Crisis Indicator Data'!#REF!="No Data",1,IF(#REF!&lt;&gt;"",1,0))</f>
        <v>#REF!</v>
      </c>
      <c r="X39" s="213" t="e">
        <f>IF('Crisis Indicator Data'!#REF!="No Data",1,IF(#REF!&lt;&gt;"",1,0))</f>
        <v>#REF!</v>
      </c>
      <c r="Y39" s="213" t="e">
        <f>IF('Crisis Indicator Data'!#REF!="No Data",1,IF(#REF!&lt;&gt;"",1,0))</f>
        <v>#REF!</v>
      </c>
      <c r="Z39" s="213" t="e">
        <f>IF('Crisis Indicator Data'!#REF!="No Data",1,IF(#REF!&lt;&gt;"",1,0))</f>
        <v>#REF!</v>
      </c>
      <c r="AA39" s="213" t="e">
        <f>IF('Crisis Indicator Data'!#REF!="No Data",1,IF(#REF!&lt;&gt;"",1,0))</f>
        <v>#REF!</v>
      </c>
      <c r="AB39" s="213" t="e">
        <f>IF('Crisis Indicator Data'!#REF!="No Data",1,IF(#REF!&lt;&gt;"",1,0))</f>
        <v>#REF!</v>
      </c>
      <c r="AC39" s="213" t="e">
        <f>IF('Crisis Indicator Data'!#REF!="No Data",1,IF(#REF!&lt;&gt;"",1,0))</f>
        <v>#REF!</v>
      </c>
      <c r="AD39" s="213" t="e">
        <f>IF('Crisis Indicator Data'!#REF!="No Data",1,IF(#REF!&lt;&gt;"",1,0))</f>
        <v>#REF!</v>
      </c>
      <c r="AE39" s="213" t="e">
        <f>IF('Crisis Indicator Data'!#REF!="No Data",1,IF(#REF!&lt;&gt;"",1,0))</f>
        <v>#REF!</v>
      </c>
      <c r="AF39" s="213" t="e">
        <f>IF('Crisis Indicator Data'!#REF!="No Data",1,IF(#REF!&lt;&gt;"",1,0))</f>
        <v>#REF!</v>
      </c>
      <c r="AG39" s="213" t="e">
        <f>IF('Crisis Indicator Data'!#REF!="No Data",1,IF(#REF!&lt;&gt;"",1,0))</f>
        <v>#REF!</v>
      </c>
      <c r="AH39" s="213" t="e">
        <f>IF('Crisis Indicator Data'!#REF!="No Data",1,IF(#REF!&lt;&gt;"",1,0))</f>
        <v>#REF!</v>
      </c>
      <c r="AI39" s="213" t="e">
        <f>IF('Crisis Indicator Data'!#REF!="No Data",1,IF(#REF!&lt;&gt;"",1,0))</f>
        <v>#REF!</v>
      </c>
      <c r="AJ39" s="213" t="e">
        <f>IF('Crisis Indicator Data'!#REF!="No Data",1,IF(#REF!&lt;&gt;"",1,0))</f>
        <v>#REF!</v>
      </c>
      <c r="AK39" s="213" t="e">
        <f>IF('Crisis Indicator Data'!#REF!="No Data",1,IF(#REF!&lt;&gt;"",1,0))</f>
        <v>#REF!</v>
      </c>
      <c r="AL39" s="213" t="e">
        <f>IF('Crisis Indicator Data'!#REF!="No Data",1,IF(#REF!&lt;&gt;"",1,0))</f>
        <v>#REF!</v>
      </c>
      <c r="AM39" s="213" t="e">
        <f>IF('Crisis Indicator Data'!#REF!="No Data",1,IF(#REF!&lt;&gt;"",1,0))</f>
        <v>#REF!</v>
      </c>
      <c r="AN39" s="213" t="e">
        <f>IF('Crisis Indicator Data'!#REF!="No Data",1,IF(#REF!&lt;&gt;"",1,0))</f>
        <v>#REF!</v>
      </c>
      <c r="AO39" s="213" t="e">
        <f>IF('Crisis Indicator Data'!#REF!="No Data",1,IF(#REF!&lt;&gt;"",1,0))</f>
        <v>#REF!</v>
      </c>
      <c r="AP39" s="213" t="e">
        <f>IF('Crisis Indicator Data'!#REF!="No Data",1,IF(#REF!&lt;&gt;"",1,0))</f>
        <v>#REF!</v>
      </c>
      <c r="AQ39" s="213" t="e">
        <f>IF('Crisis Indicator Data'!#REF!="No Data",1,IF(#REF!&lt;&gt;"",1,0))</f>
        <v>#REF!</v>
      </c>
      <c r="AR39" s="213" t="e">
        <f>IF('Crisis Indicator Data'!#REF!="No Data",1,IF(#REF!&lt;&gt;"",1,0))</f>
        <v>#REF!</v>
      </c>
      <c r="AS39" s="213" t="e">
        <f>IF('Crisis Indicator Data'!#REF!="No Data",1,IF(#REF!&lt;&gt;"",1,0))</f>
        <v>#REF!</v>
      </c>
      <c r="AT39" s="213" t="e">
        <f>IF('Crisis Indicator Data'!#REF!="No Data",1,IF(#REF!&lt;&gt;"",1,0))</f>
        <v>#REF!</v>
      </c>
      <c r="AU39" s="213" t="e">
        <f>IF('Crisis Indicator Data'!#REF!="No Data",1,IF(#REF!&lt;&gt;"",1,0))</f>
        <v>#REF!</v>
      </c>
      <c r="AV39" s="213" t="e">
        <f>IF('Crisis Indicator Data'!#REF!="No Data",1,IF(#REF!&lt;&gt;"",1,0))</f>
        <v>#REF!</v>
      </c>
      <c r="AW39" s="213" t="e">
        <f>IF('Crisis Indicator Data'!#REF!="No Data",1,IF(#REF!&lt;&gt;"",1,0))</f>
        <v>#REF!</v>
      </c>
      <c r="AX39" s="213" t="e">
        <f>IF('Crisis Indicator Data'!#REF!="No Data",1,IF(#REF!&lt;&gt;"",1,0))</f>
        <v>#REF!</v>
      </c>
      <c r="AY39" s="213" t="e">
        <f>IF('Crisis Indicator Data'!#REF!="No Data",1,IF(#REF!&lt;&gt;"",1,0))</f>
        <v>#REF!</v>
      </c>
      <c r="AZ39" s="213" t="e">
        <f>IF('Crisis Indicator Data'!#REF!="No Data",1,IF(#REF!&lt;&gt;"",1,0))</f>
        <v>#REF!</v>
      </c>
      <c r="BA39" t="e">
        <f t="shared" si="2"/>
        <v>#REF!</v>
      </c>
      <c r="BB39" s="22" t="e">
        <f t="shared" si="3"/>
        <v>#REF!</v>
      </c>
    </row>
    <row r="40" spans="1:54" x14ac:dyDescent="0.25">
      <c r="A40" t="s">
        <v>7294</v>
      </c>
      <c r="B40" s="213" t="e">
        <f>IF('Crisis Indicator Data'!#REF!="No Data",1,IF(#REF!&lt;&gt;"",1,0))</f>
        <v>#REF!</v>
      </c>
      <c r="C40" s="213" t="e">
        <f>IF('Crisis Indicator Data'!#REF!="No Data",1,IF(#REF!&lt;&gt;"",1,0))</f>
        <v>#REF!</v>
      </c>
      <c r="D40" s="213" t="e">
        <f>IF('Crisis Indicator Data'!#REF!="No Data",1,IF(#REF!&lt;&gt;"",1,0))</f>
        <v>#REF!</v>
      </c>
      <c r="E40" s="213" t="e">
        <f>IF('Crisis Indicator Data'!#REF!="No Data",1,IF(#REF!&lt;&gt;"",1,0))</f>
        <v>#REF!</v>
      </c>
      <c r="F40" s="213" t="e">
        <f>IF('Crisis Indicator Data'!#REF!="No Data",1,IF(#REF!&lt;&gt;"",1,0))</f>
        <v>#REF!</v>
      </c>
      <c r="G40" s="213" t="e">
        <f>IF('Crisis Indicator Data'!#REF!="No Data",1,IF(#REF!&lt;&gt;"",1,0))</f>
        <v>#REF!</v>
      </c>
      <c r="H40" s="213" t="e">
        <f>IF('Crisis Indicator Data'!#REF!="No Data",1,IF(#REF!&lt;&gt;"",1,0))</f>
        <v>#REF!</v>
      </c>
      <c r="I40" s="213" t="e">
        <f>IF('Crisis Indicator Data'!#REF!="No Data",1,IF(#REF!&lt;&gt;"",1,0))</f>
        <v>#REF!</v>
      </c>
      <c r="J40" s="213" t="e">
        <f>IF('Crisis Indicator Data'!#REF!="No Data",1,IF(#REF!&lt;&gt;"",1,0))</f>
        <v>#REF!</v>
      </c>
      <c r="K40" s="213" t="e">
        <f>IF('Crisis Indicator Data'!#REF!="No Data",1,IF(#REF!&lt;&gt;"",1,0))</f>
        <v>#REF!</v>
      </c>
      <c r="L40" s="213" t="e">
        <f>IF('Crisis Indicator Data'!#REF!="No Data",1,IF(#REF!&lt;&gt;"",1,0))</f>
        <v>#REF!</v>
      </c>
      <c r="M40" s="213" t="e">
        <f>IF('Crisis Indicator Data'!#REF!="No Data",1,IF(#REF!&lt;&gt;"",1,0))</f>
        <v>#REF!</v>
      </c>
      <c r="N40" s="213" t="e">
        <f>IF('Crisis Indicator Data'!#REF!="No Data",1,IF(#REF!&lt;&gt;"",1,0))</f>
        <v>#REF!</v>
      </c>
      <c r="O40" s="213" t="e">
        <f>IF('Crisis Indicator Data'!#REF!="No Data",1,IF(#REF!&lt;&gt;"",1,0))</f>
        <v>#REF!</v>
      </c>
      <c r="P40" s="213" t="e">
        <f>IF('Crisis Indicator Data'!#REF!="No Data",1,IF(#REF!&lt;&gt;"",1,0))</f>
        <v>#REF!</v>
      </c>
      <c r="Q40" s="213" t="e">
        <f>IF('Crisis Indicator Data'!#REF!="No Data",1,IF(#REF!&lt;&gt;"",1,0))</f>
        <v>#REF!</v>
      </c>
      <c r="R40" s="213" t="e">
        <f>IF('Crisis Indicator Data'!#REF!="No Data",1,IF(#REF!&lt;&gt;"",1,0))</f>
        <v>#REF!</v>
      </c>
      <c r="S40" s="213" t="e">
        <f>IF('Crisis Indicator Data'!#REF!="No Data",1,IF(#REF!&lt;&gt;"",1,0))</f>
        <v>#REF!</v>
      </c>
      <c r="T40" s="213" t="e">
        <f>IF('Crisis Indicator Data'!#REF!="No Data",1,IF(#REF!&lt;&gt;"",1,0))</f>
        <v>#REF!</v>
      </c>
      <c r="U40" s="213" t="e">
        <f>IF('Crisis Indicator Data'!#REF!="No Data",1,IF(#REF!&lt;&gt;"",1,0))</f>
        <v>#REF!</v>
      </c>
      <c r="V40" s="213" t="e">
        <f>IF('Crisis Indicator Data'!#REF!="No Data",1,IF(#REF!&lt;&gt;"",1,0))</f>
        <v>#REF!</v>
      </c>
      <c r="W40" s="213" t="e">
        <f>IF('Crisis Indicator Data'!#REF!="No Data",1,IF(#REF!&lt;&gt;"",1,0))</f>
        <v>#REF!</v>
      </c>
      <c r="X40" s="213" t="e">
        <f>IF('Crisis Indicator Data'!#REF!="No Data",1,IF(#REF!&lt;&gt;"",1,0))</f>
        <v>#REF!</v>
      </c>
      <c r="Y40" s="213" t="e">
        <f>IF('Crisis Indicator Data'!#REF!="No Data",1,IF(#REF!&lt;&gt;"",1,0))</f>
        <v>#REF!</v>
      </c>
      <c r="Z40" s="213" t="e">
        <f>IF('Crisis Indicator Data'!#REF!="No Data",1,IF(#REF!&lt;&gt;"",1,0))</f>
        <v>#REF!</v>
      </c>
      <c r="AA40" s="213" t="e">
        <f>IF('Crisis Indicator Data'!#REF!="No Data",1,IF(#REF!&lt;&gt;"",1,0))</f>
        <v>#REF!</v>
      </c>
      <c r="AB40" s="213" t="e">
        <f>IF('Crisis Indicator Data'!#REF!="No Data",1,IF(#REF!&lt;&gt;"",1,0))</f>
        <v>#REF!</v>
      </c>
      <c r="AC40" s="213" t="e">
        <f>IF('Crisis Indicator Data'!#REF!="No Data",1,IF(#REF!&lt;&gt;"",1,0))</f>
        <v>#REF!</v>
      </c>
      <c r="AD40" s="213" t="e">
        <f>IF('Crisis Indicator Data'!#REF!="No Data",1,IF(#REF!&lt;&gt;"",1,0))</f>
        <v>#REF!</v>
      </c>
      <c r="AE40" s="213" t="e">
        <f>IF('Crisis Indicator Data'!#REF!="No Data",1,IF(#REF!&lt;&gt;"",1,0))</f>
        <v>#REF!</v>
      </c>
      <c r="AF40" s="213" t="e">
        <f>IF('Crisis Indicator Data'!#REF!="No Data",1,IF(#REF!&lt;&gt;"",1,0))</f>
        <v>#REF!</v>
      </c>
      <c r="AG40" s="213" t="e">
        <f>IF('Crisis Indicator Data'!#REF!="No Data",1,IF(#REF!&lt;&gt;"",1,0))</f>
        <v>#REF!</v>
      </c>
      <c r="AH40" s="213" t="e">
        <f>IF('Crisis Indicator Data'!#REF!="No Data",1,IF(#REF!&lt;&gt;"",1,0))</f>
        <v>#REF!</v>
      </c>
      <c r="AI40" s="213" t="e">
        <f>IF('Crisis Indicator Data'!#REF!="No Data",1,IF(#REF!&lt;&gt;"",1,0))</f>
        <v>#REF!</v>
      </c>
      <c r="AJ40" s="213" t="e">
        <f>IF('Crisis Indicator Data'!#REF!="No Data",1,IF(#REF!&lt;&gt;"",1,0))</f>
        <v>#REF!</v>
      </c>
      <c r="AK40" s="213" t="e">
        <f>IF('Crisis Indicator Data'!#REF!="No Data",1,IF(#REF!&lt;&gt;"",1,0))</f>
        <v>#REF!</v>
      </c>
      <c r="AL40" s="213" t="e">
        <f>IF('Crisis Indicator Data'!#REF!="No Data",1,IF(#REF!&lt;&gt;"",1,0))</f>
        <v>#REF!</v>
      </c>
      <c r="AM40" s="213" t="e">
        <f>IF('Crisis Indicator Data'!#REF!="No Data",1,IF(#REF!&lt;&gt;"",1,0))</f>
        <v>#REF!</v>
      </c>
      <c r="AN40" s="213" t="e">
        <f>IF('Crisis Indicator Data'!#REF!="No Data",1,IF(#REF!&lt;&gt;"",1,0))</f>
        <v>#REF!</v>
      </c>
      <c r="AO40" s="213" t="e">
        <f>IF('Crisis Indicator Data'!#REF!="No Data",1,IF(#REF!&lt;&gt;"",1,0))</f>
        <v>#REF!</v>
      </c>
      <c r="AP40" s="213" t="e">
        <f>IF('Crisis Indicator Data'!#REF!="No Data",1,IF(#REF!&lt;&gt;"",1,0))</f>
        <v>#REF!</v>
      </c>
      <c r="AQ40" s="213" t="e">
        <f>IF('Crisis Indicator Data'!#REF!="No Data",1,IF(#REF!&lt;&gt;"",1,0))</f>
        <v>#REF!</v>
      </c>
      <c r="AR40" s="213" t="e">
        <f>IF('Crisis Indicator Data'!#REF!="No Data",1,IF(#REF!&lt;&gt;"",1,0))</f>
        <v>#REF!</v>
      </c>
      <c r="AS40" s="213" t="e">
        <f>IF('Crisis Indicator Data'!#REF!="No Data",1,IF(#REF!&lt;&gt;"",1,0))</f>
        <v>#REF!</v>
      </c>
      <c r="AT40" s="213" t="e">
        <f>IF('Crisis Indicator Data'!#REF!="No Data",1,IF(#REF!&lt;&gt;"",1,0))</f>
        <v>#REF!</v>
      </c>
      <c r="AU40" s="213" t="e">
        <f>IF('Crisis Indicator Data'!#REF!="No Data",1,IF(#REF!&lt;&gt;"",1,0))</f>
        <v>#REF!</v>
      </c>
      <c r="AV40" s="213" t="e">
        <f>IF('Crisis Indicator Data'!#REF!="No Data",1,IF(#REF!&lt;&gt;"",1,0))</f>
        <v>#REF!</v>
      </c>
      <c r="AW40" s="213" t="e">
        <f>IF('Crisis Indicator Data'!#REF!="No Data",1,IF(#REF!&lt;&gt;"",1,0))</f>
        <v>#REF!</v>
      </c>
      <c r="AX40" s="213" t="e">
        <f>IF('Crisis Indicator Data'!#REF!="No Data",1,IF(#REF!&lt;&gt;"",1,0))</f>
        <v>#REF!</v>
      </c>
      <c r="AY40" s="213" t="e">
        <f>IF('Crisis Indicator Data'!#REF!="No Data",1,IF(#REF!&lt;&gt;"",1,0))</f>
        <v>#REF!</v>
      </c>
      <c r="AZ40" s="213" t="e">
        <f>IF('Crisis Indicator Data'!#REF!="No Data",1,IF(#REF!&lt;&gt;"",1,0))</f>
        <v>#REF!</v>
      </c>
      <c r="BA40" t="e">
        <f t="shared" si="2"/>
        <v>#REF!</v>
      </c>
      <c r="BB40" s="22" t="e">
        <f t="shared" si="3"/>
        <v>#REF!</v>
      </c>
    </row>
    <row r="41" spans="1:54" x14ac:dyDescent="0.25">
      <c r="A41" t="s">
        <v>7301</v>
      </c>
      <c r="B41" s="213" t="e">
        <f>IF('Crisis Indicator Data'!#REF!="No Data",1,IF(#REF!&lt;&gt;"",1,0))</f>
        <v>#REF!</v>
      </c>
      <c r="C41" s="213" t="e">
        <f>IF('Crisis Indicator Data'!#REF!="No Data",1,IF(#REF!&lt;&gt;"",1,0))</f>
        <v>#REF!</v>
      </c>
      <c r="D41" s="213" t="e">
        <f>IF('Crisis Indicator Data'!#REF!="No Data",1,IF(#REF!&lt;&gt;"",1,0))</f>
        <v>#REF!</v>
      </c>
      <c r="E41" s="213" t="e">
        <f>IF('Crisis Indicator Data'!#REF!="No Data",1,IF(#REF!&lt;&gt;"",1,0))</f>
        <v>#REF!</v>
      </c>
      <c r="F41" s="213" t="e">
        <f>IF('Crisis Indicator Data'!#REF!="No Data",1,IF(#REF!&lt;&gt;"",1,0))</f>
        <v>#REF!</v>
      </c>
      <c r="G41" s="213" t="e">
        <f>IF('Crisis Indicator Data'!#REF!="No Data",1,IF(#REF!&lt;&gt;"",1,0))</f>
        <v>#REF!</v>
      </c>
      <c r="H41" s="213" t="e">
        <f>IF('Crisis Indicator Data'!#REF!="No Data",1,IF(#REF!&lt;&gt;"",1,0))</f>
        <v>#REF!</v>
      </c>
      <c r="I41" s="213" t="e">
        <f>IF('Crisis Indicator Data'!#REF!="No Data",1,IF(#REF!&lt;&gt;"",1,0))</f>
        <v>#REF!</v>
      </c>
      <c r="J41" s="213" t="e">
        <f>IF('Crisis Indicator Data'!#REF!="No Data",1,IF(#REF!&lt;&gt;"",1,0))</f>
        <v>#REF!</v>
      </c>
      <c r="K41" s="213" t="e">
        <f>IF('Crisis Indicator Data'!#REF!="No Data",1,IF(#REF!&lt;&gt;"",1,0))</f>
        <v>#REF!</v>
      </c>
      <c r="L41" s="213" t="e">
        <f>IF('Crisis Indicator Data'!#REF!="No Data",1,IF(#REF!&lt;&gt;"",1,0))</f>
        <v>#REF!</v>
      </c>
      <c r="M41" s="213" t="e">
        <f>IF('Crisis Indicator Data'!#REF!="No Data",1,IF(#REF!&lt;&gt;"",1,0))</f>
        <v>#REF!</v>
      </c>
      <c r="N41" s="213" t="e">
        <f>IF('Crisis Indicator Data'!#REF!="No Data",1,IF(#REF!&lt;&gt;"",1,0))</f>
        <v>#REF!</v>
      </c>
      <c r="O41" s="213" t="e">
        <f>IF('Crisis Indicator Data'!#REF!="No Data",1,IF(#REF!&lt;&gt;"",1,0))</f>
        <v>#REF!</v>
      </c>
      <c r="P41" s="213" t="e">
        <f>IF('Crisis Indicator Data'!#REF!="No Data",1,IF(#REF!&lt;&gt;"",1,0))</f>
        <v>#REF!</v>
      </c>
      <c r="Q41" s="213" t="e">
        <f>IF('Crisis Indicator Data'!#REF!="No Data",1,IF(#REF!&lt;&gt;"",1,0))</f>
        <v>#REF!</v>
      </c>
      <c r="R41" s="213" t="e">
        <f>IF('Crisis Indicator Data'!#REF!="No Data",1,IF(#REF!&lt;&gt;"",1,0))</f>
        <v>#REF!</v>
      </c>
      <c r="S41" s="213" t="e">
        <f>IF('Crisis Indicator Data'!#REF!="No Data",1,IF(#REF!&lt;&gt;"",1,0))</f>
        <v>#REF!</v>
      </c>
      <c r="T41" s="213" t="e">
        <f>IF('Crisis Indicator Data'!#REF!="No Data",1,IF(#REF!&lt;&gt;"",1,0))</f>
        <v>#REF!</v>
      </c>
      <c r="U41" s="213" t="e">
        <f>IF('Crisis Indicator Data'!#REF!="No Data",1,IF(#REF!&lt;&gt;"",1,0))</f>
        <v>#REF!</v>
      </c>
      <c r="V41" s="213" t="e">
        <f>IF('Crisis Indicator Data'!#REF!="No Data",1,IF(#REF!&lt;&gt;"",1,0))</f>
        <v>#REF!</v>
      </c>
      <c r="W41" s="213" t="e">
        <f>IF('Crisis Indicator Data'!#REF!="No Data",1,IF(#REF!&lt;&gt;"",1,0))</f>
        <v>#REF!</v>
      </c>
      <c r="X41" s="213" t="e">
        <f>IF('Crisis Indicator Data'!#REF!="No Data",1,IF(#REF!&lt;&gt;"",1,0))</f>
        <v>#REF!</v>
      </c>
      <c r="Y41" s="213" t="e">
        <f>IF('Crisis Indicator Data'!#REF!="No Data",1,IF(#REF!&lt;&gt;"",1,0))</f>
        <v>#REF!</v>
      </c>
      <c r="Z41" s="213" t="e">
        <f>IF('Crisis Indicator Data'!#REF!="No Data",1,IF(#REF!&lt;&gt;"",1,0))</f>
        <v>#REF!</v>
      </c>
      <c r="AA41" s="213" t="e">
        <f>IF('Crisis Indicator Data'!#REF!="No Data",1,IF(#REF!&lt;&gt;"",1,0))</f>
        <v>#REF!</v>
      </c>
      <c r="AB41" s="213" t="e">
        <f>IF('Crisis Indicator Data'!#REF!="No Data",1,IF(#REF!&lt;&gt;"",1,0))</f>
        <v>#REF!</v>
      </c>
      <c r="AC41" s="213" t="e">
        <f>IF('Crisis Indicator Data'!#REF!="No Data",1,IF(#REF!&lt;&gt;"",1,0))</f>
        <v>#REF!</v>
      </c>
      <c r="AD41" s="213" t="e">
        <f>IF('Crisis Indicator Data'!#REF!="No Data",1,IF(#REF!&lt;&gt;"",1,0))</f>
        <v>#REF!</v>
      </c>
      <c r="AE41" s="213" t="e">
        <f>IF('Crisis Indicator Data'!#REF!="No Data",1,IF(#REF!&lt;&gt;"",1,0))</f>
        <v>#REF!</v>
      </c>
      <c r="AF41" s="213" t="e">
        <f>IF('Crisis Indicator Data'!#REF!="No Data",1,IF(#REF!&lt;&gt;"",1,0))</f>
        <v>#REF!</v>
      </c>
      <c r="AG41" s="213" t="e">
        <f>IF('Crisis Indicator Data'!#REF!="No Data",1,IF(#REF!&lt;&gt;"",1,0))</f>
        <v>#REF!</v>
      </c>
      <c r="AH41" s="213" t="e">
        <f>IF('Crisis Indicator Data'!#REF!="No Data",1,IF(#REF!&lt;&gt;"",1,0))</f>
        <v>#REF!</v>
      </c>
      <c r="AI41" s="213" t="e">
        <f>IF('Crisis Indicator Data'!#REF!="No Data",1,IF(#REF!&lt;&gt;"",1,0))</f>
        <v>#REF!</v>
      </c>
      <c r="AJ41" s="213" t="e">
        <f>IF('Crisis Indicator Data'!#REF!="No Data",1,IF(#REF!&lt;&gt;"",1,0))</f>
        <v>#REF!</v>
      </c>
      <c r="AK41" s="213" t="e">
        <f>IF('Crisis Indicator Data'!#REF!="No Data",1,IF(#REF!&lt;&gt;"",1,0))</f>
        <v>#REF!</v>
      </c>
      <c r="AL41" s="213" t="e">
        <f>IF('Crisis Indicator Data'!#REF!="No Data",1,IF(#REF!&lt;&gt;"",1,0))</f>
        <v>#REF!</v>
      </c>
      <c r="AM41" s="213" t="e">
        <f>IF('Crisis Indicator Data'!#REF!="No Data",1,IF(#REF!&lt;&gt;"",1,0))</f>
        <v>#REF!</v>
      </c>
      <c r="AN41" s="213" t="e">
        <f>IF('Crisis Indicator Data'!#REF!="No Data",1,IF(#REF!&lt;&gt;"",1,0))</f>
        <v>#REF!</v>
      </c>
      <c r="AO41" s="213" t="e">
        <f>IF('Crisis Indicator Data'!#REF!="No Data",1,IF(#REF!&lt;&gt;"",1,0))</f>
        <v>#REF!</v>
      </c>
      <c r="AP41" s="213" t="e">
        <f>IF('Crisis Indicator Data'!#REF!="No Data",1,IF(#REF!&lt;&gt;"",1,0))</f>
        <v>#REF!</v>
      </c>
      <c r="AQ41" s="213" t="e">
        <f>IF('Crisis Indicator Data'!#REF!="No Data",1,IF(#REF!&lt;&gt;"",1,0))</f>
        <v>#REF!</v>
      </c>
      <c r="AR41" s="213" t="e">
        <f>IF('Crisis Indicator Data'!#REF!="No Data",1,IF(#REF!&lt;&gt;"",1,0))</f>
        <v>#REF!</v>
      </c>
      <c r="AS41" s="213" t="e">
        <f>IF('Crisis Indicator Data'!#REF!="No Data",1,IF(#REF!&lt;&gt;"",1,0))</f>
        <v>#REF!</v>
      </c>
      <c r="AT41" s="213" t="e">
        <f>IF('Crisis Indicator Data'!#REF!="No Data",1,IF(#REF!&lt;&gt;"",1,0))</f>
        <v>#REF!</v>
      </c>
      <c r="AU41" s="213" t="e">
        <f>IF('Crisis Indicator Data'!#REF!="No Data",1,IF(#REF!&lt;&gt;"",1,0))</f>
        <v>#REF!</v>
      </c>
      <c r="AV41" s="213" t="e">
        <f>IF('Crisis Indicator Data'!#REF!="No Data",1,IF(#REF!&lt;&gt;"",1,0))</f>
        <v>#REF!</v>
      </c>
      <c r="AW41" s="213" t="e">
        <f>IF('Crisis Indicator Data'!#REF!="No Data",1,IF(#REF!&lt;&gt;"",1,0))</f>
        <v>#REF!</v>
      </c>
      <c r="AX41" s="213" t="e">
        <f>IF('Crisis Indicator Data'!#REF!="No Data",1,IF(#REF!&lt;&gt;"",1,0))</f>
        <v>#REF!</v>
      </c>
      <c r="AY41" s="213" t="e">
        <f>IF('Crisis Indicator Data'!#REF!="No Data",1,IF(#REF!&lt;&gt;"",1,0))</f>
        <v>#REF!</v>
      </c>
      <c r="AZ41" s="213" t="e">
        <f>IF('Crisis Indicator Data'!#REF!="No Data",1,IF(#REF!&lt;&gt;"",1,0))</f>
        <v>#REF!</v>
      </c>
      <c r="BA41" t="e">
        <f t="shared" si="2"/>
        <v>#REF!</v>
      </c>
      <c r="BB41" s="22" t="e">
        <f t="shared" si="3"/>
        <v>#REF!</v>
      </c>
    </row>
    <row r="42" spans="1:54" x14ac:dyDescent="0.25">
      <c r="A42" t="s">
        <v>7292</v>
      </c>
      <c r="B42" s="213" t="e">
        <f>IF('Crisis Indicator Data'!#REF!="No Data",1,IF(#REF!&lt;&gt;"",1,0))</f>
        <v>#REF!</v>
      </c>
      <c r="C42" s="213" t="e">
        <f>IF('Crisis Indicator Data'!#REF!="No Data",1,IF(#REF!&lt;&gt;"",1,0))</f>
        <v>#REF!</v>
      </c>
      <c r="D42" s="213" t="e">
        <f>IF('Crisis Indicator Data'!#REF!="No Data",1,IF(#REF!&lt;&gt;"",1,0))</f>
        <v>#REF!</v>
      </c>
      <c r="E42" s="213" t="e">
        <f>IF('Crisis Indicator Data'!#REF!="No Data",1,IF(#REF!&lt;&gt;"",1,0))</f>
        <v>#REF!</v>
      </c>
      <c r="F42" s="213" t="e">
        <f>IF('Crisis Indicator Data'!#REF!="No Data",1,IF(#REF!&lt;&gt;"",1,0))</f>
        <v>#REF!</v>
      </c>
      <c r="G42" s="213" t="e">
        <f>IF('Crisis Indicator Data'!#REF!="No Data",1,IF(#REF!&lt;&gt;"",1,0))</f>
        <v>#REF!</v>
      </c>
      <c r="H42" s="213" t="e">
        <f>IF('Crisis Indicator Data'!#REF!="No Data",1,IF(#REF!&lt;&gt;"",1,0))</f>
        <v>#REF!</v>
      </c>
      <c r="I42" s="213" t="e">
        <f>IF('Crisis Indicator Data'!#REF!="No Data",1,IF(#REF!&lt;&gt;"",1,0))</f>
        <v>#REF!</v>
      </c>
      <c r="J42" s="213" t="e">
        <f>IF('Crisis Indicator Data'!#REF!="No Data",1,IF(#REF!&lt;&gt;"",1,0))</f>
        <v>#REF!</v>
      </c>
      <c r="K42" s="213" t="e">
        <f>IF('Crisis Indicator Data'!#REF!="No Data",1,IF(#REF!&lt;&gt;"",1,0))</f>
        <v>#REF!</v>
      </c>
      <c r="L42" s="213" t="e">
        <f>IF('Crisis Indicator Data'!#REF!="No Data",1,IF(#REF!&lt;&gt;"",1,0))</f>
        <v>#REF!</v>
      </c>
      <c r="M42" s="213" t="e">
        <f>IF('Crisis Indicator Data'!#REF!="No Data",1,IF(#REF!&lt;&gt;"",1,0))</f>
        <v>#REF!</v>
      </c>
      <c r="N42" s="213" t="e">
        <f>IF('Crisis Indicator Data'!#REF!="No Data",1,IF(#REF!&lt;&gt;"",1,0))</f>
        <v>#REF!</v>
      </c>
      <c r="O42" s="213" t="e">
        <f>IF('Crisis Indicator Data'!#REF!="No Data",1,IF(#REF!&lt;&gt;"",1,0))</f>
        <v>#REF!</v>
      </c>
      <c r="P42" s="213" t="e">
        <f>IF('Crisis Indicator Data'!#REF!="No Data",1,IF(#REF!&lt;&gt;"",1,0))</f>
        <v>#REF!</v>
      </c>
      <c r="Q42" s="213" t="e">
        <f>IF('Crisis Indicator Data'!#REF!="No Data",1,IF(#REF!&lt;&gt;"",1,0))</f>
        <v>#REF!</v>
      </c>
      <c r="R42" s="213" t="e">
        <f>IF('Crisis Indicator Data'!#REF!="No Data",1,IF(#REF!&lt;&gt;"",1,0))</f>
        <v>#REF!</v>
      </c>
      <c r="S42" s="213" t="e">
        <f>IF('Crisis Indicator Data'!#REF!="No Data",1,IF(#REF!&lt;&gt;"",1,0))</f>
        <v>#REF!</v>
      </c>
      <c r="T42" s="213" t="e">
        <f>IF('Crisis Indicator Data'!#REF!="No Data",1,IF(#REF!&lt;&gt;"",1,0))</f>
        <v>#REF!</v>
      </c>
      <c r="U42" s="213" t="e">
        <f>IF('Crisis Indicator Data'!#REF!="No Data",1,IF(#REF!&lt;&gt;"",1,0))</f>
        <v>#REF!</v>
      </c>
      <c r="V42" s="213" t="e">
        <f>IF('Crisis Indicator Data'!#REF!="No Data",1,IF(#REF!&lt;&gt;"",1,0))</f>
        <v>#REF!</v>
      </c>
      <c r="W42" s="213" t="e">
        <f>IF('Crisis Indicator Data'!#REF!="No Data",1,IF(#REF!&lt;&gt;"",1,0))</f>
        <v>#REF!</v>
      </c>
      <c r="X42" s="213" t="e">
        <f>IF('Crisis Indicator Data'!#REF!="No Data",1,IF(#REF!&lt;&gt;"",1,0))</f>
        <v>#REF!</v>
      </c>
      <c r="Y42" s="213" t="e">
        <f>IF('Crisis Indicator Data'!#REF!="No Data",1,IF(#REF!&lt;&gt;"",1,0))</f>
        <v>#REF!</v>
      </c>
      <c r="Z42" s="213" t="e">
        <f>IF('Crisis Indicator Data'!#REF!="No Data",1,IF(#REF!&lt;&gt;"",1,0))</f>
        <v>#REF!</v>
      </c>
      <c r="AA42" s="213" t="e">
        <f>IF('Crisis Indicator Data'!#REF!="No Data",1,IF(#REF!&lt;&gt;"",1,0))</f>
        <v>#REF!</v>
      </c>
      <c r="AB42" s="213" t="e">
        <f>IF('Crisis Indicator Data'!#REF!="No Data",1,IF(#REF!&lt;&gt;"",1,0))</f>
        <v>#REF!</v>
      </c>
      <c r="AC42" s="213" t="e">
        <f>IF('Crisis Indicator Data'!#REF!="No Data",1,IF(#REF!&lt;&gt;"",1,0))</f>
        <v>#REF!</v>
      </c>
      <c r="AD42" s="213" t="e">
        <f>IF('Crisis Indicator Data'!#REF!="No Data",1,IF(#REF!&lt;&gt;"",1,0))</f>
        <v>#REF!</v>
      </c>
      <c r="AE42" s="213" t="e">
        <f>IF('Crisis Indicator Data'!#REF!="No Data",1,IF(#REF!&lt;&gt;"",1,0))</f>
        <v>#REF!</v>
      </c>
      <c r="AF42" s="213" t="e">
        <f>IF('Crisis Indicator Data'!#REF!="No Data",1,IF(#REF!&lt;&gt;"",1,0))</f>
        <v>#REF!</v>
      </c>
      <c r="AG42" s="213" t="e">
        <f>IF('Crisis Indicator Data'!#REF!="No Data",1,IF(#REF!&lt;&gt;"",1,0))</f>
        <v>#REF!</v>
      </c>
      <c r="AH42" s="213" t="e">
        <f>IF('Crisis Indicator Data'!#REF!="No Data",1,IF(#REF!&lt;&gt;"",1,0))</f>
        <v>#REF!</v>
      </c>
      <c r="AI42" s="213" t="e">
        <f>IF('Crisis Indicator Data'!#REF!="No Data",1,IF(#REF!&lt;&gt;"",1,0))</f>
        <v>#REF!</v>
      </c>
      <c r="AJ42" s="213" t="e">
        <f>IF('Crisis Indicator Data'!#REF!="No Data",1,IF(#REF!&lt;&gt;"",1,0))</f>
        <v>#REF!</v>
      </c>
      <c r="AK42" s="213" t="e">
        <f>IF('Crisis Indicator Data'!#REF!="No Data",1,IF(#REF!&lt;&gt;"",1,0))</f>
        <v>#REF!</v>
      </c>
      <c r="AL42" s="213" t="e">
        <f>IF('Crisis Indicator Data'!#REF!="No Data",1,IF(#REF!&lt;&gt;"",1,0))</f>
        <v>#REF!</v>
      </c>
      <c r="AM42" s="213" t="e">
        <f>IF('Crisis Indicator Data'!#REF!="No Data",1,IF(#REF!&lt;&gt;"",1,0))</f>
        <v>#REF!</v>
      </c>
      <c r="AN42" s="213" t="e">
        <f>IF('Crisis Indicator Data'!#REF!="No Data",1,IF(#REF!&lt;&gt;"",1,0))</f>
        <v>#REF!</v>
      </c>
      <c r="AO42" s="213" t="e">
        <f>IF('Crisis Indicator Data'!#REF!="No Data",1,IF(#REF!&lt;&gt;"",1,0))</f>
        <v>#REF!</v>
      </c>
      <c r="AP42" s="213" t="e">
        <f>IF('Crisis Indicator Data'!#REF!="No Data",1,IF(#REF!&lt;&gt;"",1,0))</f>
        <v>#REF!</v>
      </c>
      <c r="AQ42" s="213" t="e">
        <f>IF('Crisis Indicator Data'!#REF!="No Data",1,IF(#REF!&lt;&gt;"",1,0))</f>
        <v>#REF!</v>
      </c>
      <c r="AR42" s="213" t="e">
        <f>IF('Crisis Indicator Data'!#REF!="No Data",1,IF(#REF!&lt;&gt;"",1,0))</f>
        <v>#REF!</v>
      </c>
      <c r="AS42" s="213" t="e">
        <f>IF('Crisis Indicator Data'!#REF!="No Data",1,IF(#REF!&lt;&gt;"",1,0))</f>
        <v>#REF!</v>
      </c>
      <c r="AT42" s="213" t="e">
        <f>IF('Crisis Indicator Data'!#REF!="No Data",1,IF(#REF!&lt;&gt;"",1,0))</f>
        <v>#REF!</v>
      </c>
      <c r="AU42" s="213" t="e">
        <f>IF('Crisis Indicator Data'!#REF!="No Data",1,IF(#REF!&lt;&gt;"",1,0))</f>
        <v>#REF!</v>
      </c>
      <c r="AV42" s="213" t="e">
        <f>IF('Crisis Indicator Data'!#REF!="No Data",1,IF(#REF!&lt;&gt;"",1,0))</f>
        <v>#REF!</v>
      </c>
      <c r="AW42" s="213" t="e">
        <f>IF('Crisis Indicator Data'!#REF!="No Data",1,IF(#REF!&lt;&gt;"",1,0))</f>
        <v>#REF!</v>
      </c>
      <c r="AX42" s="213" t="e">
        <f>IF('Crisis Indicator Data'!#REF!="No Data",1,IF(#REF!&lt;&gt;"",1,0))</f>
        <v>#REF!</v>
      </c>
      <c r="AY42" s="213" t="e">
        <f>IF('Crisis Indicator Data'!#REF!="No Data",1,IF(#REF!&lt;&gt;"",1,0))</f>
        <v>#REF!</v>
      </c>
      <c r="AZ42" s="213" t="e">
        <f>IF('Crisis Indicator Data'!#REF!="No Data",1,IF(#REF!&lt;&gt;"",1,0))</f>
        <v>#REF!</v>
      </c>
      <c r="BA42" t="e">
        <f t="shared" si="2"/>
        <v>#REF!</v>
      </c>
      <c r="BB42" s="22" t="e">
        <f t="shared" si="3"/>
        <v>#REF!</v>
      </c>
    </row>
    <row r="43" spans="1:54" x14ac:dyDescent="0.25">
      <c r="A43" t="s">
        <v>7357</v>
      </c>
      <c r="B43" s="213" t="e">
        <f>IF('Crisis Indicator Data'!#REF!="No Data",1,IF(#REF!&lt;&gt;"",1,0))</f>
        <v>#REF!</v>
      </c>
      <c r="C43" s="213" t="e">
        <f>IF('Crisis Indicator Data'!#REF!="No Data",1,IF(#REF!&lt;&gt;"",1,0))</f>
        <v>#REF!</v>
      </c>
      <c r="D43" s="213" t="e">
        <f>IF('Crisis Indicator Data'!#REF!="No Data",1,IF(#REF!&lt;&gt;"",1,0))</f>
        <v>#REF!</v>
      </c>
      <c r="E43" s="213" t="e">
        <f>IF('Crisis Indicator Data'!#REF!="No Data",1,IF(#REF!&lt;&gt;"",1,0))</f>
        <v>#REF!</v>
      </c>
      <c r="F43" s="213" t="e">
        <f>IF('Crisis Indicator Data'!#REF!="No Data",1,IF(#REF!&lt;&gt;"",1,0))</f>
        <v>#REF!</v>
      </c>
      <c r="G43" s="213" t="e">
        <f>IF('Crisis Indicator Data'!#REF!="No Data",1,IF(#REF!&lt;&gt;"",1,0))</f>
        <v>#REF!</v>
      </c>
      <c r="H43" s="213" t="e">
        <f>IF('Crisis Indicator Data'!#REF!="No Data",1,IF(#REF!&lt;&gt;"",1,0))</f>
        <v>#REF!</v>
      </c>
      <c r="I43" s="213" t="e">
        <f>IF('Crisis Indicator Data'!#REF!="No Data",1,IF(#REF!&lt;&gt;"",1,0))</f>
        <v>#REF!</v>
      </c>
      <c r="J43" s="213" t="e">
        <f>IF('Crisis Indicator Data'!#REF!="No Data",1,IF(#REF!&lt;&gt;"",1,0))</f>
        <v>#REF!</v>
      </c>
      <c r="K43" s="213" t="e">
        <f>IF('Crisis Indicator Data'!#REF!="No Data",1,IF(#REF!&lt;&gt;"",1,0))</f>
        <v>#REF!</v>
      </c>
      <c r="L43" s="213" t="e">
        <f>IF('Crisis Indicator Data'!#REF!="No Data",1,IF(#REF!&lt;&gt;"",1,0))</f>
        <v>#REF!</v>
      </c>
      <c r="M43" s="213" t="e">
        <f>IF('Crisis Indicator Data'!#REF!="No Data",1,IF(#REF!&lt;&gt;"",1,0))</f>
        <v>#REF!</v>
      </c>
      <c r="N43" s="213" t="e">
        <f>IF('Crisis Indicator Data'!#REF!="No Data",1,IF(#REF!&lt;&gt;"",1,0))</f>
        <v>#REF!</v>
      </c>
      <c r="O43" s="213" t="e">
        <f>IF('Crisis Indicator Data'!#REF!="No Data",1,IF(#REF!&lt;&gt;"",1,0))</f>
        <v>#REF!</v>
      </c>
      <c r="P43" s="213" t="e">
        <f>IF('Crisis Indicator Data'!#REF!="No Data",1,IF(#REF!&lt;&gt;"",1,0))</f>
        <v>#REF!</v>
      </c>
      <c r="Q43" s="213" t="e">
        <f>IF('Crisis Indicator Data'!#REF!="No Data",1,IF(#REF!&lt;&gt;"",1,0))</f>
        <v>#REF!</v>
      </c>
      <c r="R43" s="213" t="e">
        <f>IF('Crisis Indicator Data'!#REF!="No Data",1,IF(#REF!&lt;&gt;"",1,0))</f>
        <v>#REF!</v>
      </c>
      <c r="S43" s="213" t="e">
        <f>IF('Crisis Indicator Data'!#REF!="No Data",1,IF(#REF!&lt;&gt;"",1,0))</f>
        <v>#REF!</v>
      </c>
      <c r="T43" s="213" t="e">
        <f>IF('Crisis Indicator Data'!#REF!="No Data",1,IF(#REF!&lt;&gt;"",1,0))</f>
        <v>#REF!</v>
      </c>
      <c r="U43" s="213" t="e">
        <f>IF('Crisis Indicator Data'!#REF!="No Data",1,IF(#REF!&lt;&gt;"",1,0))</f>
        <v>#REF!</v>
      </c>
      <c r="V43" s="213" t="e">
        <f>IF('Crisis Indicator Data'!#REF!="No Data",1,IF(#REF!&lt;&gt;"",1,0))</f>
        <v>#REF!</v>
      </c>
      <c r="W43" s="213" t="e">
        <f>IF('Crisis Indicator Data'!#REF!="No Data",1,IF(#REF!&lt;&gt;"",1,0))</f>
        <v>#REF!</v>
      </c>
      <c r="X43" s="213" t="e">
        <f>IF('Crisis Indicator Data'!#REF!="No Data",1,IF(#REF!&lt;&gt;"",1,0))</f>
        <v>#REF!</v>
      </c>
      <c r="Y43" s="213" t="e">
        <f>IF('Crisis Indicator Data'!#REF!="No Data",1,IF(#REF!&lt;&gt;"",1,0))</f>
        <v>#REF!</v>
      </c>
      <c r="Z43" s="213" t="e">
        <f>IF('Crisis Indicator Data'!#REF!="No Data",1,IF(#REF!&lt;&gt;"",1,0))</f>
        <v>#REF!</v>
      </c>
      <c r="AA43" s="213" t="e">
        <f>IF('Crisis Indicator Data'!#REF!="No Data",1,IF(#REF!&lt;&gt;"",1,0))</f>
        <v>#REF!</v>
      </c>
      <c r="AB43" s="213" t="e">
        <f>IF('Crisis Indicator Data'!#REF!="No Data",1,IF(#REF!&lt;&gt;"",1,0))</f>
        <v>#REF!</v>
      </c>
      <c r="AC43" s="213" t="e">
        <f>IF('Crisis Indicator Data'!#REF!="No Data",1,IF(#REF!&lt;&gt;"",1,0))</f>
        <v>#REF!</v>
      </c>
      <c r="AD43" s="213" t="e">
        <f>IF('Crisis Indicator Data'!#REF!="No Data",1,IF(#REF!&lt;&gt;"",1,0))</f>
        <v>#REF!</v>
      </c>
      <c r="AE43" s="213" t="e">
        <f>IF('Crisis Indicator Data'!#REF!="No Data",1,IF(#REF!&lt;&gt;"",1,0))</f>
        <v>#REF!</v>
      </c>
      <c r="AF43" s="213" t="e">
        <f>IF('Crisis Indicator Data'!#REF!="No Data",1,IF(#REF!&lt;&gt;"",1,0))</f>
        <v>#REF!</v>
      </c>
      <c r="AG43" s="213" t="e">
        <f>IF('Crisis Indicator Data'!#REF!="No Data",1,IF(#REF!&lt;&gt;"",1,0))</f>
        <v>#REF!</v>
      </c>
      <c r="AH43" s="213" t="e">
        <f>IF('Crisis Indicator Data'!#REF!="No Data",1,IF(#REF!&lt;&gt;"",1,0))</f>
        <v>#REF!</v>
      </c>
      <c r="AI43" s="213" t="e">
        <f>IF('Crisis Indicator Data'!#REF!="No Data",1,IF(#REF!&lt;&gt;"",1,0))</f>
        <v>#REF!</v>
      </c>
      <c r="AJ43" s="213" t="e">
        <f>IF('Crisis Indicator Data'!#REF!="No Data",1,IF(#REF!&lt;&gt;"",1,0))</f>
        <v>#REF!</v>
      </c>
      <c r="AK43" s="213" t="e">
        <f>IF('Crisis Indicator Data'!#REF!="No Data",1,IF(#REF!&lt;&gt;"",1,0))</f>
        <v>#REF!</v>
      </c>
      <c r="AL43" s="213" t="e">
        <f>IF('Crisis Indicator Data'!#REF!="No Data",1,IF(#REF!&lt;&gt;"",1,0))</f>
        <v>#REF!</v>
      </c>
      <c r="AM43" s="213" t="e">
        <f>IF('Crisis Indicator Data'!#REF!="No Data",1,IF(#REF!&lt;&gt;"",1,0))</f>
        <v>#REF!</v>
      </c>
      <c r="AN43" s="213" t="e">
        <f>IF('Crisis Indicator Data'!#REF!="No Data",1,IF(#REF!&lt;&gt;"",1,0))</f>
        <v>#REF!</v>
      </c>
      <c r="AO43" s="213" t="e">
        <f>IF('Crisis Indicator Data'!#REF!="No Data",1,IF(#REF!&lt;&gt;"",1,0))</f>
        <v>#REF!</v>
      </c>
      <c r="AP43" s="213" t="e">
        <f>IF('Crisis Indicator Data'!#REF!="No Data",1,IF(#REF!&lt;&gt;"",1,0))</f>
        <v>#REF!</v>
      </c>
      <c r="AQ43" s="213" t="e">
        <f>IF('Crisis Indicator Data'!#REF!="No Data",1,IF(#REF!&lt;&gt;"",1,0))</f>
        <v>#REF!</v>
      </c>
      <c r="AR43" s="213" t="e">
        <f>IF('Crisis Indicator Data'!#REF!="No Data",1,IF(#REF!&lt;&gt;"",1,0))</f>
        <v>#REF!</v>
      </c>
      <c r="AS43" s="213" t="e">
        <f>IF('Crisis Indicator Data'!#REF!="No Data",1,IF(#REF!&lt;&gt;"",1,0))</f>
        <v>#REF!</v>
      </c>
      <c r="AT43" s="213" t="e">
        <f>IF('Crisis Indicator Data'!#REF!="No Data",1,IF(#REF!&lt;&gt;"",1,0))</f>
        <v>#REF!</v>
      </c>
      <c r="AU43" s="213" t="e">
        <f>IF('Crisis Indicator Data'!#REF!="No Data",1,IF(#REF!&lt;&gt;"",1,0))</f>
        <v>#REF!</v>
      </c>
      <c r="AV43" s="213" t="e">
        <f>IF('Crisis Indicator Data'!#REF!="No Data",1,IF(#REF!&lt;&gt;"",1,0))</f>
        <v>#REF!</v>
      </c>
      <c r="AW43" s="213" t="e">
        <f>IF('Crisis Indicator Data'!#REF!="No Data",1,IF(#REF!&lt;&gt;"",1,0))</f>
        <v>#REF!</v>
      </c>
      <c r="AX43" s="213" t="e">
        <f>IF('Crisis Indicator Data'!#REF!="No Data",1,IF(#REF!&lt;&gt;"",1,0))</f>
        <v>#REF!</v>
      </c>
      <c r="AY43" s="213" t="e">
        <f>IF('Crisis Indicator Data'!#REF!="No Data",1,IF(#REF!&lt;&gt;"",1,0))</f>
        <v>#REF!</v>
      </c>
      <c r="AZ43" s="213" t="e">
        <f>IF('Crisis Indicator Data'!#REF!="No Data",1,IF(#REF!&lt;&gt;"",1,0))</f>
        <v>#REF!</v>
      </c>
      <c r="BA43" t="e">
        <f t="shared" si="2"/>
        <v>#REF!</v>
      </c>
      <c r="BB43" s="22" t="e">
        <f t="shared" si="3"/>
        <v>#REF!</v>
      </c>
    </row>
    <row r="44" spans="1:54" x14ac:dyDescent="0.25">
      <c r="A44" t="s">
        <v>7303</v>
      </c>
      <c r="B44" s="213" t="e">
        <f>IF('Crisis Indicator Data'!#REF!="No Data",1,IF(#REF!&lt;&gt;"",1,0))</f>
        <v>#REF!</v>
      </c>
      <c r="C44" s="213" t="e">
        <f>IF('Crisis Indicator Data'!#REF!="No Data",1,IF(#REF!&lt;&gt;"",1,0))</f>
        <v>#REF!</v>
      </c>
      <c r="D44" s="213" t="e">
        <f>IF('Crisis Indicator Data'!#REF!="No Data",1,IF(#REF!&lt;&gt;"",1,0))</f>
        <v>#REF!</v>
      </c>
      <c r="E44" s="213" t="e">
        <f>IF('Crisis Indicator Data'!#REF!="No Data",1,IF(#REF!&lt;&gt;"",1,0))</f>
        <v>#REF!</v>
      </c>
      <c r="F44" s="213" t="e">
        <f>IF('Crisis Indicator Data'!#REF!="No Data",1,IF(#REF!&lt;&gt;"",1,0))</f>
        <v>#REF!</v>
      </c>
      <c r="G44" s="213" t="e">
        <f>IF('Crisis Indicator Data'!#REF!="No Data",1,IF(#REF!&lt;&gt;"",1,0))</f>
        <v>#REF!</v>
      </c>
      <c r="H44" s="213" t="e">
        <f>IF('Crisis Indicator Data'!#REF!="No Data",1,IF(#REF!&lt;&gt;"",1,0))</f>
        <v>#REF!</v>
      </c>
      <c r="I44" s="213" t="e">
        <f>IF('Crisis Indicator Data'!#REF!="No Data",1,IF(#REF!&lt;&gt;"",1,0))</f>
        <v>#REF!</v>
      </c>
      <c r="J44" s="213" t="e">
        <f>IF('Crisis Indicator Data'!#REF!="No Data",1,IF(#REF!&lt;&gt;"",1,0))</f>
        <v>#REF!</v>
      </c>
      <c r="K44" s="213" t="e">
        <f>IF('Crisis Indicator Data'!#REF!="No Data",1,IF(#REF!&lt;&gt;"",1,0))</f>
        <v>#REF!</v>
      </c>
      <c r="L44" s="213" t="e">
        <f>IF('Crisis Indicator Data'!#REF!="No Data",1,IF(#REF!&lt;&gt;"",1,0))</f>
        <v>#REF!</v>
      </c>
      <c r="M44" s="213" t="e">
        <f>IF('Crisis Indicator Data'!#REF!="No Data",1,IF(#REF!&lt;&gt;"",1,0))</f>
        <v>#REF!</v>
      </c>
      <c r="N44" s="213" t="e">
        <f>IF('Crisis Indicator Data'!#REF!="No Data",1,IF(#REF!&lt;&gt;"",1,0))</f>
        <v>#REF!</v>
      </c>
      <c r="O44" s="213" t="e">
        <f>IF('Crisis Indicator Data'!#REF!="No Data",1,IF(#REF!&lt;&gt;"",1,0))</f>
        <v>#REF!</v>
      </c>
      <c r="P44" s="213" t="e">
        <f>IF('Crisis Indicator Data'!#REF!="No Data",1,IF(#REF!&lt;&gt;"",1,0))</f>
        <v>#REF!</v>
      </c>
      <c r="Q44" s="213" t="e">
        <f>IF('Crisis Indicator Data'!#REF!="No Data",1,IF(#REF!&lt;&gt;"",1,0))</f>
        <v>#REF!</v>
      </c>
      <c r="R44" s="213" t="e">
        <f>IF('Crisis Indicator Data'!#REF!="No Data",1,IF(#REF!&lt;&gt;"",1,0))</f>
        <v>#REF!</v>
      </c>
      <c r="S44" s="213" t="e">
        <f>IF('Crisis Indicator Data'!#REF!="No Data",1,IF(#REF!&lt;&gt;"",1,0))</f>
        <v>#REF!</v>
      </c>
      <c r="T44" s="213" t="e">
        <f>IF('Crisis Indicator Data'!#REF!="No Data",1,IF(#REF!&lt;&gt;"",1,0))</f>
        <v>#REF!</v>
      </c>
      <c r="U44" s="213" t="e">
        <f>IF('Crisis Indicator Data'!#REF!="No Data",1,IF(#REF!&lt;&gt;"",1,0))</f>
        <v>#REF!</v>
      </c>
      <c r="V44" s="213" t="e">
        <f>IF('Crisis Indicator Data'!#REF!="No Data",1,IF(#REF!&lt;&gt;"",1,0))</f>
        <v>#REF!</v>
      </c>
      <c r="W44" s="213" t="e">
        <f>IF('Crisis Indicator Data'!#REF!="No Data",1,IF(#REF!&lt;&gt;"",1,0))</f>
        <v>#REF!</v>
      </c>
      <c r="X44" s="213" t="e">
        <f>IF('Crisis Indicator Data'!#REF!="No Data",1,IF(#REF!&lt;&gt;"",1,0))</f>
        <v>#REF!</v>
      </c>
      <c r="Y44" s="213" t="e">
        <f>IF('Crisis Indicator Data'!#REF!="No Data",1,IF(#REF!&lt;&gt;"",1,0))</f>
        <v>#REF!</v>
      </c>
      <c r="Z44" s="213" t="e">
        <f>IF('Crisis Indicator Data'!#REF!="No Data",1,IF(#REF!&lt;&gt;"",1,0))</f>
        <v>#REF!</v>
      </c>
      <c r="AA44" s="213" t="e">
        <f>IF('Crisis Indicator Data'!#REF!="No Data",1,IF(#REF!&lt;&gt;"",1,0))</f>
        <v>#REF!</v>
      </c>
      <c r="AB44" s="213" t="e">
        <f>IF('Crisis Indicator Data'!#REF!="No Data",1,IF(#REF!&lt;&gt;"",1,0))</f>
        <v>#REF!</v>
      </c>
      <c r="AC44" s="213" t="e">
        <f>IF('Crisis Indicator Data'!#REF!="No Data",1,IF(#REF!&lt;&gt;"",1,0))</f>
        <v>#REF!</v>
      </c>
      <c r="AD44" s="213" t="e">
        <f>IF('Crisis Indicator Data'!#REF!="No Data",1,IF(#REF!&lt;&gt;"",1,0))</f>
        <v>#REF!</v>
      </c>
      <c r="AE44" s="213" t="e">
        <f>IF('Crisis Indicator Data'!#REF!="No Data",1,IF(#REF!&lt;&gt;"",1,0))</f>
        <v>#REF!</v>
      </c>
      <c r="AF44" s="213" t="e">
        <f>IF('Crisis Indicator Data'!#REF!="No Data",1,IF(#REF!&lt;&gt;"",1,0))</f>
        <v>#REF!</v>
      </c>
      <c r="AG44" s="213" t="e">
        <f>IF('Crisis Indicator Data'!#REF!="No Data",1,IF(#REF!&lt;&gt;"",1,0))</f>
        <v>#REF!</v>
      </c>
      <c r="AH44" s="213" t="e">
        <f>IF('Crisis Indicator Data'!#REF!="No Data",1,IF(#REF!&lt;&gt;"",1,0))</f>
        <v>#REF!</v>
      </c>
      <c r="AI44" s="213" t="e">
        <f>IF('Crisis Indicator Data'!#REF!="No Data",1,IF(#REF!&lt;&gt;"",1,0))</f>
        <v>#REF!</v>
      </c>
      <c r="AJ44" s="213" t="e">
        <f>IF('Crisis Indicator Data'!#REF!="No Data",1,IF(#REF!&lt;&gt;"",1,0))</f>
        <v>#REF!</v>
      </c>
      <c r="AK44" s="213" t="e">
        <f>IF('Crisis Indicator Data'!#REF!="No Data",1,IF(#REF!&lt;&gt;"",1,0))</f>
        <v>#REF!</v>
      </c>
      <c r="AL44" s="213" t="e">
        <f>IF('Crisis Indicator Data'!#REF!="No Data",1,IF(#REF!&lt;&gt;"",1,0))</f>
        <v>#REF!</v>
      </c>
      <c r="AM44" s="213" t="e">
        <f>IF('Crisis Indicator Data'!#REF!="No Data",1,IF(#REF!&lt;&gt;"",1,0))</f>
        <v>#REF!</v>
      </c>
      <c r="AN44" s="213" t="e">
        <f>IF('Crisis Indicator Data'!#REF!="No Data",1,IF(#REF!&lt;&gt;"",1,0))</f>
        <v>#REF!</v>
      </c>
      <c r="AO44" s="213" t="e">
        <f>IF('Crisis Indicator Data'!#REF!="No Data",1,IF(#REF!&lt;&gt;"",1,0))</f>
        <v>#REF!</v>
      </c>
      <c r="AP44" s="213" t="e">
        <f>IF('Crisis Indicator Data'!#REF!="No Data",1,IF(#REF!&lt;&gt;"",1,0))</f>
        <v>#REF!</v>
      </c>
      <c r="AQ44" s="213" t="e">
        <f>IF('Crisis Indicator Data'!#REF!="No Data",1,IF(#REF!&lt;&gt;"",1,0))</f>
        <v>#REF!</v>
      </c>
      <c r="AR44" s="213" t="e">
        <f>IF('Crisis Indicator Data'!#REF!="No Data",1,IF(#REF!&lt;&gt;"",1,0))</f>
        <v>#REF!</v>
      </c>
      <c r="AS44" s="213" t="e">
        <f>IF('Crisis Indicator Data'!#REF!="No Data",1,IF(#REF!&lt;&gt;"",1,0))</f>
        <v>#REF!</v>
      </c>
      <c r="AT44" s="213" t="e">
        <f>IF('Crisis Indicator Data'!#REF!="No Data",1,IF(#REF!&lt;&gt;"",1,0))</f>
        <v>#REF!</v>
      </c>
      <c r="AU44" s="213" t="e">
        <f>IF('Crisis Indicator Data'!#REF!="No Data",1,IF(#REF!&lt;&gt;"",1,0))</f>
        <v>#REF!</v>
      </c>
      <c r="AV44" s="213" t="e">
        <f>IF('Crisis Indicator Data'!#REF!="No Data",1,IF(#REF!&lt;&gt;"",1,0))</f>
        <v>#REF!</v>
      </c>
      <c r="AW44" s="213" t="e">
        <f>IF('Crisis Indicator Data'!#REF!="No Data",1,IF(#REF!&lt;&gt;"",1,0))</f>
        <v>#REF!</v>
      </c>
      <c r="AX44" s="213" t="e">
        <f>IF('Crisis Indicator Data'!#REF!="No Data",1,IF(#REF!&lt;&gt;"",1,0))</f>
        <v>#REF!</v>
      </c>
      <c r="AY44" s="213" t="e">
        <f>IF('Crisis Indicator Data'!#REF!="No Data",1,IF(#REF!&lt;&gt;"",1,0))</f>
        <v>#REF!</v>
      </c>
      <c r="AZ44" s="213" t="e">
        <f>IF('Crisis Indicator Data'!#REF!="No Data",1,IF(#REF!&lt;&gt;"",1,0))</f>
        <v>#REF!</v>
      </c>
      <c r="BA44" t="e">
        <f t="shared" si="2"/>
        <v>#REF!</v>
      </c>
      <c r="BB44" s="22" t="e">
        <f t="shared" si="3"/>
        <v>#REF!</v>
      </c>
    </row>
    <row r="45" spans="1:54" x14ac:dyDescent="0.25">
      <c r="A45" t="s">
        <v>7305</v>
      </c>
      <c r="B45" s="213" t="e">
        <f>IF('Crisis Indicator Data'!#REF!="No Data",1,IF(#REF!&lt;&gt;"",1,0))</f>
        <v>#REF!</v>
      </c>
      <c r="C45" s="213" t="e">
        <f>IF('Crisis Indicator Data'!#REF!="No Data",1,IF(#REF!&lt;&gt;"",1,0))</f>
        <v>#REF!</v>
      </c>
      <c r="D45" s="213" t="e">
        <f>IF('Crisis Indicator Data'!#REF!="No Data",1,IF(#REF!&lt;&gt;"",1,0))</f>
        <v>#REF!</v>
      </c>
      <c r="E45" s="213" t="e">
        <f>IF('Crisis Indicator Data'!#REF!="No Data",1,IF(#REF!&lt;&gt;"",1,0))</f>
        <v>#REF!</v>
      </c>
      <c r="F45" s="213" t="e">
        <f>IF('Crisis Indicator Data'!#REF!="No Data",1,IF(#REF!&lt;&gt;"",1,0))</f>
        <v>#REF!</v>
      </c>
      <c r="G45" s="213" t="e">
        <f>IF('Crisis Indicator Data'!#REF!="No Data",1,IF(#REF!&lt;&gt;"",1,0))</f>
        <v>#REF!</v>
      </c>
      <c r="H45" s="213" t="e">
        <f>IF('Crisis Indicator Data'!#REF!="No Data",1,IF(#REF!&lt;&gt;"",1,0))</f>
        <v>#REF!</v>
      </c>
      <c r="I45" s="213" t="e">
        <f>IF('Crisis Indicator Data'!#REF!="No Data",1,IF(#REF!&lt;&gt;"",1,0))</f>
        <v>#REF!</v>
      </c>
      <c r="J45" s="213" t="e">
        <f>IF('Crisis Indicator Data'!#REF!="No Data",1,IF(#REF!&lt;&gt;"",1,0))</f>
        <v>#REF!</v>
      </c>
      <c r="K45" s="213" t="e">
        <f>IF('Crisis Indicator Data'!#REF!="No Data",1,IF(#REF!&lt;&gt;"",1,0))</f>
        <v>#REF!</v>
      </c>
      <c r="L45" s="213" t="e">
        <f>IF('Crisis Indicator Data'!#REF!="No Data",1,IF(#REF!&lt;&gt;"",1,0))</f>
        <v>#REF!</v>
      </c>
      <c r="M45" s="213" t="e">
        <f>IF('Crisis Indicator Data'!#REF!="No Data",1,IF(#REF!&lt;&gt;"",1,0))</f>
        <v>#REF!</v>
      </c>
      <c r="N45" s="213" t="e">
        <f>IF('Crisis Indicator Data'!#REF!="No Data",1,IF(#REF!&lt;&gt;"",1,0))</f>
        <v>#REF!</v>
      </c>
      <c r="O45" s="213" t="e">
        <f>IF('Crisis Indicator Data'!#REF!="No Data",1,IF(#REF!&lt;&gt;"",1,0))</f>
        <v>#REF!</v>
      </c>
      <c r="P45" s="213" t="e">
        <f>IF('Crisis Indicator Data'!#REF!="No Data",1,IF(#REF!&lt;&gt;"",1,0))</f>
        <v>#REF!</v>
      </c>
      <c r="Q45" s="213" t="e">
        <f>IF('Crisis Indicator Data'!#REF!="No Data",1,IF(#REF!&lt;&gt;"",1,0))</f>
        <v>#REF!</v>
      </c>
      <c r="R45" s="213" t="e">
        <f>IF('Crisis Indicator Data'!#REF!="No Data",1,IF(#REF!&lt;&gt;"",1,0))</f>
        <v>#REF!</v>
      </c>
      <c r="S45" s="213" t="e">
        <f>IF('Crisis Indicator Data'!#REF!="No Data",1,IF(#REF!&lt;&gt;"",1,0))</f>
        <v>#REF!</v>
      </c>
      <c r="T45" s="213" t="e">
        <f>IF('Crisis Indicator Data'!#REF!="No Data",1,IF(#REF!&lt;&gt;"",1,0))</f>
        <v>#REF!</v>
      </c>
      <c r="U45" s="213" t="e">
        <f>IF('Crisis Indicator Data'!#REF!="No Data",1,IF(#REF!&lt;&gt;"",1,0))</f>
        <v>#REF!</v>
      </c>
      <c r="V45" s="213" t="e">
        <f>IF('Crisis Indicator Data'!#REF!="No Data",1,IF(#REF!&lt;&gt;"",1,0))</f>
        <v>#REF!</v>
      </c>
      <c r="W45" s="213" t="e">
        <f>IF('Crisis Indicator Data'!#REF!="No Data",1,IF(#REF!&lt;&gt;"",1,0))</f>
        <v>#REF!</v>
      </c>
      <c r="X45" s="213" t="e">
        <f>IF('Crisis Indicator Data'!#REF!="No Data",1,IF(#REF!&lt;&gt;"",1,0))</f>
        <v>#REF!</v>
      </c>
      <c r="Y45" s="213" t="e">
        <f>IF('Crisis Indicator Data'!#REF!="No Data",1,IF(#REF!&lt;&gt;"",1,0))</f>
        <v>#REF!</v>
      </c>
      <c r="Z45" s="213" t="e">
        <f>IF('Crisis Indicator Data'!#REF!="No Data",1,IF(#REF!&lt;&gt;"",1,0))</f>
        <v>#REF!</v>
      </c>
      <c r="AA45" s="213" t="e">
        <f>IF('Crisis Indicator Data'!#REF!="No Data",1,IF(#REF!&lt;&gt;"",1,0))</f>
        <v>#REF!</v>
      </c>
      <c r="AB45" s="213" t="e">
        <f>IF('Crisis Indicator Data'!#REF!="No Data",1,IF(#REF!&lt;&gt;"",1,0))</f>
        <v>#REF!</v>
      </c>
      <c r="AC45" s="213" t="e">
        <f>IF('Crisis Indicator Data'!#REF!="No Data",1,IF(#REF!&lt;&gt;"",1,0))</f>
        <v>#REF!</v>
      </c>
      <c r="AD45" s="213" t="e">
        <f>IF('Crisis Indicator Data'!#REF!="No Data",1,IF(#REF!&lt;&gt;"",1,0))</f>
        <v>#REF!</v>
      </c>
      <c r="AE45" s="213" t="e">
        <f>IF('Crisis Indicator Data'!#REF!="No Data",1,IF(#REF!&lt;&gt;"",1,0))</f>
        <v>#REF!</v>
      </c>
      <c r="AF45" s="213" t="e">
        <f>IF('Crisis Indicator Data'!#REF!="No Data",1,IF(#REF!&lt;&gt;"",1,0))</f>
        <v>#REF!</v>
      </c>
      <c r="AG45" s="213" t="e">
        <f>IF('Crisis Indicator Data'!#REF!="No Data",1,IF(#REF!&lt;&gt;"",1,0))</f>
        <v>#REF!</v>
      </c>
      <c r="AH45" s="213" t="e">
        <f>IF('Crisis Indicator Data'!#REF!="No Data",1,IF(#REF!&lt;&gt;"",1,0))</f>
        <v>#REF!</v>
      </c>
      <c r="AI45" s="213" t="e">
        <f>IF('Crisis Indicator Data'!#REF!="No Data",1,IF(#REF!&lt;&gt;"",1,0))</f>
        <v>#REF!</v>
      </c>
      <c r="AJ45" s="213" t="e">
        <f>IF('Crisis Indicator Data'!#REF!="No Data",1,IF(#REF!&lt;&gt;"",1,0))</f>
        <v>#REF!</v>
      </c>
      <c r="AK45" s="213" t="e">
        <f>IF('Crisis Indicator Data'!#REF!="No Data",1,IF(#REF!&lt;&gt;"",1,0))</f>
        <v>#REF!</v>
      </c>
      <c r="AL45" s="213" t="e">
        <f>IF('Crisis Indicator Data'!#REF!="No Data",1,IF(#REF!&lt;&gt;"",1,0))</f>
        <v>#REF!</v>
      </c>
      <c r="AM45" s="213" t="e">
        <f>IF('Crisis Indicator Data'!#REF!="No Data",1,IF(#REF!&lt;&gt;"",1,0))</f>
        <v>#REF!</v>
      </c>
      <c r="AN45" s="213" t="e">
        <f>IF('Crisis Indicator Data'!#REF!="No Data",1,IF(#REF!&lt;&gt;"",1,0))</f>
        <v>#REF!</v>
      </c>
      <c r="AO45" s="213" t="e">
        <f>IF('Crisis Indicator Data'!#REF!="No Data",1,IF(#REF!&lt;&gt;"",1,0))</f>
        <v>#REF!</v>
      </c>
      <c r="AP45" s="213" t="e">
        <f>IF('Crisis Indicator Data'!#REF!="No Data",1,IF(#REF!&lt;&gt;"",1,0))</f>
        <v>#REF!</v>
      </c>
      <c r="AQ45" s="213" t="e">
        <f>IF('Crisis Indicator Data'!#REF!="No Data",1,IF(#REF!&lt;&gt;"",1,0))</f>
        <v>#REF!</v>
      </c>
      <c r="AR45" s="213" t="e">
        <f>IF('Crisis Indicator Data'!#REF!="No Data",1,IF(#REF!&lt;&gt;"",1,0))</f>
        <v>#REF!</v>
      </c>
      <c r="AS45" s="213" t="e">
        <f>IF('Crisis Indicator Data'!#REF!="No Data",1,IF(#REF!&lt;&gt;"",1,0))</f>
        <v>#REF!</v>
      </c>
      <c r="AT45" s="213" t="e">
        <f>IF('Crisis Indicator Data'!#REF!="No Data",1,IF(#REF!&lt;&gt;"",1,0))</f>
        <v>#REF!</v>
      </c>
      <c r="AU45" s="213" t="e">
        <f>IF('Crisis Indicator Data'!#REF!="No Data",1,IF(#REF!&lt;&gt;"",1,0))</f>
        <v>#REF!</v>
      </c>
      <c r="AV45" s="213" t="e">
        <f>IF('Crisis Indicator Data'!#REF!="No Data",1,IF(#REF!&lt;&gt;"",1,0))</f>
        <v>#REF!</v>
      </c>
      <c r="AW45" s="213" t="e">
        <f>IF('Crisis Indicator Data'!#REF!="No Data",1,IF(#REF!&lt;&gt;"",1,0))</f>
        <v>#REF!</v>
      </c>
      <c r="AX45" s="213" t="e">
        <f>IF('Crisis Indicator Data'!#REF!="No Data",1,IF(#REF!&lt;&gt;"",1,0))</f>
        <v>#REF!</v>
      </c>
      <c r="AY45" s="213" t="e">
        <f>IF('Crisis Indicator Data'!#REF!="No Data",1,IF(#REF!&lt;&gt;"",1,0))</f>
        <v>#REF!</v>
      </c>
      <c r="AZ45" s="213" t="e">
        <f>IF('Crisis Indicator Data'!#REF!="No Data",1,IF(#REF!&lt;&gt;"",1,0))</f>
        <v>#REF!</v>
      </c>
      <c r="BA45" t="e">
        <f t="shared" si="2"/>
        <v>#REF!</v>
      </c>
      <c r="BB45" s="22" t="e">
        <f t="shared" si="3"/>
        <v>#REF!</v>
      </c>
    </row>
    <row r="46" spans="1:54" x14ac:dyDescent="0.25">
      <c r="A46" t="s">
        <v>7307</v>
      </c>
      <c r="B46" s="213" t="e">
        <f>IF('Crisis Indicator Data'!#REF!="No Data",1,IF(#REF!&lt;&gt;"",1,0))</f>
        <v>#REF!</v>
      </c>
      <c r="C46" s="213" t="e">
        <f>IF('Crisis Indicator Data'!#REF!="No Data",1,IF(#REF!&lt;&gt;"",1,0))</f>
        <v>#REF!</v>
      </c>
      <c r="D46" s="213" t="e">
        <f>IF('Crisis Indicator Data'!#REF!="No Data",1,IF(#REF!&lt;&gt;"",1,0))</f>
        <v>#REF!</v>
      </c>
      <c r="E46" s="213" t="e">
        <f>IF('Crisis Indicator Data'!#REF!="No Data",1,IF(#REF!&lt;&gt;"",1,0))</f>
        <v>#REF!</v>
      </c>
      <c r="F46" s="213" t="e">
        <f>IF('Crisis Indicator Data'!#REF!="No Data",1,IF(#REF!&lt;&gt;"",1,0))</f>
        <v>#REF!</v>
      </c>
      <c r="G46" s="213" t="e">
        <f>IF('Crisis Indicator Data'!#REF!="No Data",1,IF(#REF!&lt;&gt;"",1,0))</f>
        <v>#REF!</v>
      </c>
      <c r="H46" s="213" t="e">
        <f>IF('Crisis Indicator Data'!#REF!="No Data",1,IF(#REF!&lt;&gt;"",1,0))</f>
        <v>#REF!</v>
      </c>
      <c r="I46" s="213" t="e">
        <f>IF('Crisis Indicator Data'!#REF!="No Data",1,IF(#REF!&lt;&gt;"",1,0))</f>
        <v>#REF!</v>
      </c>
      <c r="J46" s="213" t="e">
        <f>IF('Crisis Indicator Data'!#REF!="No Data",1,IF(#REF!&lt;&gt;"",1,0))</f>
        <v>#REF!</v>
      </c>
      <c r="K46" s="213" t="e">
        <f>IF('Crisis Indicator Data'!#REF!="No Data",1,IF(#REF!&lt;&gt;"",1,0))</f>
        <v>#REF!</v>
      </c>
      <c r="L46" s="213" t="e">
        <f>IF('Crisis Indicator Data'!#REF!="No Data",1,IF(#REF!&lt;&gt;"",1,0))</f>
        <v>#REF!</v>
      </c>
      <c r="M46" s="213" t="e">
        <f>IF('Crisis Indicator Data'!#REF!="No Data",1,IF(#REF!&lt;&gt;"",1,0))</f>
        <v>#REF!</v>
      </c>
      <c r="N46" s="213" t="e">
        <f>IF('Crisis Indicator Data'!#REF!="No Data",1,IF(#REF!&lt;&gt;"",1,0))</f>
        <v>#REF!</v>
      </c>
      <c r="O46" s="213" t="e">
        <f>IF('Crisis Indicator Data'!#REF!="No Data",1,IF(#REF!&lt;&gt;"",1,0))</f>
        <v>#REF!</v>
      </c>
      <c r="P46" s="213" t="e">
        <f>IF('Crisis Indicator Data'!#REF!="No Data",1,IF(#REF!&lt;&gt;"",1,0))</f>
        <v>#REF!</v>
      </c>
      <c r="Q46" s="213" t="e">
        <f>IF('Crisis Indicator Data'!#REF!="No Data",1,IF(#REF!&lt;&gt;"",1,0))</f>
        <v>#REF!</v>
      </c>
      <c r="R46" s="213" t="e">
        <f>IF('Crisis Indicator Data'!#REF!="No Data",1,IF(#REF!&lt;&gt;"",1,0))</f>
        <v>#REF!</v>
      </c>
      <c r="S46" s="213" t="e">
        <f>IF('Crisis Indicator Data'!#REF!="No Data",1,IF(#REF!&lt;&gt;"",1,0))</f>
        <v>#REF!</v>
      </c>
      <c r="T46" s="213" t="e">
        <f>IF('Crisis Indicator Data'!#REF!="No Data",1,IF(#REF!&lt;&gt;"",1,0))</f>
        <v>#REF!</v>
      </c>
      <c r="U46" s="213" t="e">
        <f>IF('Crisis Indicator Data'!#REF!="No Data",1,IF(#REF!&lt;&gt;"",1,0))</f>
        <v>#REF!</v>
      </c>
      <c r="V46" s="213" t="e">
        <f>IF('Crisis Indicator Data'!#REF!="No Data",1,IF(#REF!&lt;&gt;"",1,0))</f>
        <v>#REF!</v>
      </c>
      <c r="W46" s="213" t="e">
        <f>IF('Crisis Indicator Data'!#REF!="No Data",1,IF(#REF!&lt;&gt;"",1,0))</f>
        <v>#REF!</v>
      </c>
      <c r="X46" s="213" t="e">
        <f>IF('Crisis Indicator Data'!#REF!="No Data",1,IF(#REF!&lt;&gt;"",1,0))</f>
        <v>#REF!</v>
      </c>
      <c r="Y46" s="213" t="e">
        <f>IF('Crisis Indicator Data'!#REF!="No Data",1,IF(#REF!&lt;&gt;"",1,0))</f>
        <v>#REF!</v>
      </c>
      <c r="Z46" s="213" t="e">
        <f>IF('Crisis Indicator Data'!#REF!="No Data",1,IF(#REF!&lt;&gt;"",1,0))</f>
        <v>#REF!</v>
      </c>
      <c r="AA46" s="213" t="e">
        <f>IF('Crisis Indicator Data'!#REF!="No Data",1,IF(#REF!&lt;&gt;"",1,0))</f>
        <v>#REF!</v>
      </c>
      <c r="AB46" s="213" t="e">
        <f>IF('Crisis Indicator Data'!#REF!="No Data",1,IF(#REF!&lt;&gt;"",1,0))</f>
        <v>#REF!</v>
      </c>
      <c r="AC46" s="213" t="e">
        <f>IF('Crisis Indicator Data'!#REF!="No Data",1,IF(#REF!&lt;&gt;"",1,0))</f>
        <v>#REF!</v>
      </c>
      <c r="AD46" s="213" t="e">
        <f>IF('Crisis Indicator Data'!#REF!="No Data",1,IF(#REF!&lt;&gt;"",1,0))</f>
        <v>#REF!</v>
      </c>
      <c r="AE46" s="213" t="e">
        <f>IF('Crisis Indicator Data'!#REF!="No Data",1,IF(#REF!&lt;&gt;"",1,0))</f>
        <v>#REF!</v>
      </c>
      <c r="AF46" s="213" t="e">
        <f>IF('Crisis Indicator Data'!#REF!="No Data",1,IF(#REF!&lt;&gt;"",1,0))</f>
        <v>#REF!</v>
      </c>
      <c r="AG46" s="213" t="e">
        <f>IF('Crisis Indicator Data'!#REF!="No Data",1,IF(#REF!&lt;&gt;"",1,0))</f>
        <v>#REF!</v>
      </c>
      <c r="AH46" s="213" t="e">
        <f>IF('Crisis Indicator Data'!#REF!="No Data",1,IF(#REF!&lt;&gt;"",1,0))</f>
        <v>#REF!</v>
      </c>
      <c r="AI46" s="213" t="e">
        <f>IF('Crisis Indicator Data'!#REF!="No Data",1,IF(#REF!&lt;&gt;"",1,0))</f>
        <v>#REF!</v>
      </c>
      <c r="AJ46" s="213" t="e">
        <f>IF('Crisis Indicator Data'!#REF!="No Data",1,IF(#REF!&lt;&gt;"",1,0))</f>
        <v>#REF!</v>
      </c>
      <c r="AK46" s="213" t="e">
        <f>IF('Crisis Indicator Data'!#REF!="No Data",1,IF(#REF!&lt;&gt;"",1,0))</f>
        <v>#REF!</v>
      </c>
      <c r="AL46" s="213" t="e">
        <f>IF('Crisis Indicator Data'!#REF!="No Data",1,IF(#REF!&lt;&gt;"",1,0))</f>
        <v>#REF!</v>
      </c>
      <c r="AM46" s="213" t="e">
        <f>IF('Crisis Indicator Data'!#REF!="No Data",1,IF(#REF!&lt;&gt;"",1,0))</f>
        <v>#REF!</v>
      </c>
      <c r="AN46" s="213" t="e">
        <f>IF('Crisis Indicator Data'!#REF!="No Data",1,IF(#REF!&lt;&gt;"",1,0))</f>
        <v>#REF!</v>
      </c>
      <c r="AO46" s="213" t="e">
        <f>IF('Crisis Indicator Data'!#REF!="No Data",1,IF(#REF!&lt;&gt;"",1,0))</f>
        <v>#REF!</v>
      </c>
      <c r="AP46" s="213" t="e">
        <f>IF('Crisis Indicator Data'!#REF!="No Data",1,IF(#REF!&lt;&gt;"",1,0))</f>
        <v>#REF!</v>
      </c>
      <c r="AQ46" s="213" t="e">
        <f>IF('Crisis Indicator Data'!#REF!="No Data",1,IF(#REF!&lt;&gt;"",1,0))</f>
        <v>#REF!</v>
      </c>
      <c r="AR46" s="213" t="e">
        <f>IF('Crisis Indicator Data'!#REF!="No Data",1,IF(#REF!&lt;&gt;"",1,0))</f>
        <v>#REF!</v>
      </c>
      <c r="AS46" s="213" t="e">
        <f>IF('Crisis Indicator Data'!#REF!="No Data",1,IF(#REF!&lt;&gt;"",1,0))</f>
        <v>#REF!</v>
      </c>
      <c r="AT46" s="213" t="e">
        <f>IF('Crisis Indicator Data'!#REF!="No Data",1,IF(#REF!&lt;&gt;"",1,0))</f>
        <v>#REF!</v>
      </c>
      <c r="AU46" s="213" t="e">
        <f>IF('Crisis Indicator Data'!#REF!="No Data",1,IF(#REF!&lt;&gt;"",1,0))</f>
        <v>#REF!</v>
      </c>
      <c r="AV46" s="213" t="e">
        <f>IF('Crisis Indicator Data'!#REF!="No Data",1,IF(#REF!&lt;&gt;"",1,0))</f>
        <v>#REF!</v>
      </c>
      <c r="AW46" s="213" t="e">
        <f>IF('Crisis Indicator Data'!#REF!="No Data",1,IF(#REF!&lt;&gt;"",1,0))</f>
        <v>#REF!</v>
      </c>
      <c r="AX46" s="213" t="e">
        <f>IF('Crisis Indicator Data'!#REF!="No Data",1,IF(#REF!&lt;&gt;"",1,0))</f>
        <v>#REF!</v>
      </c>
      <c r="AY46" s="213" t="e">
        <f>IF('Crisis Indicator Data'!#REF!="No Data",1,IF(#REF!&lt;&gt;"",1,0))</f>
        <v>#REF!</v>
      </c>
      <c r="AZ46" s="213" t="e">
        <f>IF('Crisis Indicator Data'!#REF!="No Data",1,IF(#REF!&lt;&gt;"",1,0))</f>
        <v>#REF!</v>
      </c>
      <c r="BA46" t="e">
        <f t="shared" si="2"/>
        <v>#REF!</v>
      </c>
      <c r="BB46" s="22" t="e">
        <f t="shared" si="3"/>
        <v>#REF!</v>
      </c>
    </row>
    <row r="47" spans="1:54" x14ac:dyDescent="0.25">
      <c r="A47" t="s">
        <v>7314</v>
      </c>
      <c r="B47" s="213" t="e">
        <f>IF('Crisis Indicator Data'!#REF!="No Data",1,IF(#REF!&lt;&gt;"",1,0))</f>
        <v>#REF!</v>
      </c>
      <c r="C47" s="213" t="e">
        <f>IF('Crisis Indicator Data'!#REF!="No Data",1,IF(#REF!&lt;&gt;"",1,0))</f>
        <v>#REF!</v>
      </c>
      <c r="D47" s="213" t="e">
        <f>IF('Crisis Indicator Data'!#REF!="No Data",1,IF(#REF!&lt;&gt;"",1,0))</f>
        <v>#REF!</v>
      </c>
      <c r="E47" s="213" t="e">
        <f>IF('Crisis Indicator Data'!#REF!="No Data",1,IF(#REF!&lt;&gt;"",1,0))</f>
        <v>#REF!</v>
      </c>
      <c r="F47" s="213" t="e">
        <f>IF('Crisis Indicator Data'!#REF!="No Data",1,IF(#REF!&lt;&gt;"",1,0))</f>
        <v>#REF!</v>
      </c>
      <c r="G47" s="213" t="e">
        <f>IF('Crisis Indicator Data'!#REF!="No Data",1,IF(#REF!&lt;&gt;"",1,0))</f>
        <v>#REF!</v>
      </c>
      <c r="H47" s="213" t="e">
        <f>IF('Crisis Indicator Data'!#REF!="No Data",1,IF(#REF!&lt;&gt;"",1,0))</f>
        <v>#REF!</v>
      </c>
      <c r="I47" s="213" t="e">
        <f>IF('Crisis Indicator Data'!#REF!="No Data",1,IF(#REF!&lt;&gt;"",1,0))</f>
        <v>#REF!</v>
      </c>
      <c r="J47" s="213" t="e">
        <f>IF('Crisis Indicator Data'!#REF!="No Data",1,IF(#REF!&lt;&gt;"",1,0))</f>
        <v>#REF!</v>
      </c>
      <c r="K47" s="213" t="e">
        <f>IF('Crisis Indicator Data'!#REF!="No Data",1,IF(#REF!&lt;&gt;"",1,0))</f>
        <v>#REF!</v>
      </c>
      <c r="L47" s="213" t="e">
        <f>IF('Crisis Indicator Data'!#REF!="No Data",1,IF(#REF!&lt;&gt;"",1,0))</f>
        <v>#REF!</v>
      </c>
      <c r="M47" s="213" t="e">
        <f>IF('Crisis Indicator Data'!#REF!="No Data",1,IF(#REF!&lt;&gt;"",1,0))</f>
        <v>#REF!</v>
      </c>
      <c r="N47" s="213" t="e">
        <f>IF('Crisis Indicator Data'!#REF!="No Data",1,IF(#REF!&lt;&gt;"",1,0))</f>
        <v>#REF!</v>
      </c>
      <c r="O47" s="213" t="e">
        <f>IF('Crisis Indicator Data'!#REF!="No Data",1,IF(#REF!&lt;&gt;"",1,0))</f>
        <v>#REF!</v>
      </c>
      <c r="P47" s="213" t="e">
        <f>IF('Crisis Indicator Data'!#REF!="No Data",1,IF(#REF!&lt;&gt;"",1,0))</f>
        <v>#REF!</v>
      </c>
      <c r="Q47" s="213" t="e">
        <f>IF('Crisis Indicator Data'!#REF!="No Data",1,IF(#REF!&lt;&gt;"",1,0))</f>
        <v>#REF!</v>
      </c>
      <c r="R47" s="213" t="e">
        <f>IF('Crisis Indicator Data'!#REF!="No Data",1,IF(#REF!&lt;&gt;"",1,0))</f>
        <v>#REF!</v>
      </c>
      <c r="S47" s="213" t="e">
        <f>IF('Crisis Indicator Data'!#REF!="No Data",1,IF(#REF!&lt;&gt;"",1,0))</f>
        <v>#REF!</v>
      </c>
      <c r="T47" s="213" t="e">
        <f>IF('Crisis Indicator Data'!#REF!="No Data",1,IF(#REF!&lt;&gt;"",1,0))</f>
        <v>#REF!</v>
      </c>
      <c r="U47" s="213" t="e">
        <f>IF('Crisis Indicator Data'!#REF!="No Data",1,IF(#REF!&lt;&gt;"",1,0))</f>
        <v>#REF!</v>
      </c>
      <c r="V47" s="213" t="e">
        <f>IF('Crisis Indicator Data'!#REF!="No Data",1,IF(#REF!&lt;&gt;"",1,0))</f>
        <v>#REF!</v>
      </c>
      <c r="W47" s="213" t="e">
        <f>IF('Crisis Indicator Data'!#REF!="No Data",1,IF(#REF!&lt;&gt;"",1,0))</f>
        <v>#REF!</v>
      </c>
      <c r="X47" s="213" t="e">
        <f>IF('Crisis Indicator Data'!#REF!="No Data",1,IF(#REF!&lt;&gt;"",1,0))</f>
        <v>#REF!</v>
      </c>
      <c r="Y47" s="213" t="e">
        <f>IF('Crisis Indicator Data'!#REF!="No Data",1,IF(#REF!&lt;&gt;"",1,0))</f>
        <v>#REF!</v>
      </c>
      <c r="Z47" s="213" t="e">
        <f>IF('Crisis Indicator Data'!#REF!="No Data",1,IF(#REF!&lt;&gt;"",1,0))</f>
        <v>#REF!</v>
      </c>
      <c r="AA47" s="213" t="e">
        <f>IF('Crisis Indicator Data'!#REF!="No Data",1,IF(#REF!&lt;&gt;"",1,0))</f>
        <v>#REF!</v>
      </c>
      <c r="AB47" s="213" t="e">
        <f>IF('Crisis Indicator Data'!#REF!="No Data",1,IF(#REF!&lt;&gt;"",1,0))</f>
        <v>#REF!</v>
      </c>
      <c r="AC47" s="213" t="e">
        <f>IF('Crisis Indicator Data'!#REF!="No Data",1,IF(#REF!&lt;&gt;"",1,0))</f>
        <v>#REF!</v>
      </c>
      <c r="AD47" s="213" t="e">
        <f>IF('Crisis Indicator Data'!#REF!="No Data",1,IF(#REF!&lt;&gt;"",1,0))</f>
        <v>#REF!</v>
      </c>
      <c r="AE47" s="213" t="e">
        <f>IF('Crisis Indicator Data'!#REF!="No Data",1,IF(#REF!&lt;&gt;"",1,0))</f>
        <v>#REF!</v>
      </c>
      <c r="AF47" s="213" t="e">
        <f>IF('Crisis Indicator Data'!#REF!="No Data",1,IF(#REF!&lt;&gt;"",1,0))</f>
        <v>#REF!</v>
      </c>
      <c r="AG47" s="213" t="e">
        <f>IF('Crisis Indicator Data'!#REF!="No Data",1,IF(#REF!&lt;&gt;"",1,0))</f>
        <v>#REF!</v>
      </c>
      <c r="AH47" s="213" t="e">
        <f>IF('Crisis Indicator Data'!#REF!="No Data",1,IF(#REF!&lt;&gt;"",1,0))</f>
        <v>#REF!</v>
      </c>
      <c r="AI47" s="213" t="e">
        <f>IF('Crisis Indicator Data'!#REF!="No Data",1,IF(#REF!&lt;&gt;"",1,0))</f>
        <v>#REF!</v>
      </c>
      <c r="AJ47" s="213" t="e">
        <f>IF('Crisis Indicator Data'!#REF!="No Data",1,IF(#REF!&lt;&gt;"",1,0))</f>
        <v>#REF!</v>
      </c>
      <c r="AK47" s="213" t="e">
        <f>IF('Crisis Indicator Data'!#REF!="No Data",1,IF(#REF!&lt;&gt;"",1,0))</f>
        <v>#REF!</v>
      </c>
      <c r="AL47" s="213" t="e">
        <f>IF('Crisis Indicator Data'!#REF!="No Data",1,IF(#REF!&lt;&gt;"",1,0))</f>
        <v>#REF!</v>
      </c>
      <c r="AM47" s="213" t="e">
        <f>IF('Crisis Indicator Data'!#REF!="No Data",1,IF(#REF!&lt;&gt;"",1,0))</f>
        <v>#REF!</v>
      </c>
      <c r="AN47" s="213" t="e">
        <f>IF('Crisis Indicator Data'!#REF!="No Data",1,IF(#REF!&lt;&gt;"",1,0))</f>
        <v>#REF!</v>
      </c>
      <c r="AO47" s="213" t="e">
        <f>IF('Crisis Indicator Data'!#REF!="No Data",1,IF(#REF!&lt;&gt;"",1,0))</f>
        <v>#REF!</v>
      </c>
      <c r="AP47" s="213" t="e">
        <f>IF('Crisis Indicator Data'!#REF!="No Data",1,IF(#REF!&lt;&gt;"",1,0))</f>
        <v>#REF!</v>
      </c>
      <c r="AQ47" s="213" t="e">
        <f>IF('Crisis Indicator Data'!#REF!="No Data",1,IF(#REF!&lt;&gt;"",1,0))</f>
        <v>#REF!</v>
      </c>
      <c r="AR47" s="213" t="e">
        <f>IF('Crisis Indicator Data'!#REF!="No Data",1,IF(#REF!&lt;&gt;"",1,0))</f>
        <v>#REF!</v>
      </c>
      <c r="AS47" s="213" t="e">
        <f>IF('Crisis Indicator Data'!#REF!="No Data",1,IF(#REF!&lt;&gt;"",1,0))</f>
        <v>#REF!</v>
      </c>
      <c r="AT47" s="213" t="e">
        <f>IF('Crisis Indicator Data'!#REF!="No Data",1,IF(#REF!&lt;&gt;"",1,0))</f>
        <v>#REF!</v>
      </c>
      <c r="AU47" s="213" t="e">
        <f>IF('Crisis Indicator Data'!#REF!="No Data",1,IF(#REF!&lt;&gt;"",1,0))</f>
        <v>#REF!</v>
      </c>
      <c r="AV47" s="213" t="e">
        <f>IF('Crisis Indicator Data'!#REF!="No Data",1,IF(#REF!&lt;&gt;"",1,0))</f>
        <v>#REF!</v>
      </c>
      <c r="AW47" s="213" t="e">
        <f>IF('Crisis Indicator Data'!#REF!="No Data",1,IF(#REF!&lt;&gt;"",1,0))</f>
        <v>#REF!</v>
      </c>
      <c r="AX47" s="213" t="e">
        <f>IF('Crisis Indicator Data'!#REF!="No Data",1,IF(#REF!&lt;&gt;"",1,0))</f>
        <v>#REF!</v>
      </c>
      <c r="AY47" s="213" t="e">
        <f>IF('Crisis Indicator Data'!#REF!="No Data",1,IF(#REF!&lt;&gt;"",1,0))</f>
        <v>#REF!</v>
      </c>
      <c r="AZ47" s="213" t="e">
        <f>IF('Crisis Indicator Data'!#REF!="No Data",1,IF(#REF!&lt;&gt;"",1,0))</f>
        <v>#REF!</v>
      </c>
      <c r="BA47" t="e">
        <f t="shared" si="2"/>
        <v>#REF!</v>
      </c>
      <c r="BB47" s="22" t="e">
        <f t="shared" si="3"/>
        <v>#REF!</v>
      </c>
    </row>
    <row r="48" spans="1:54" x14ac:dyDescent="0.25">
      <c r="A48" t="s">
        <v>7310</v>
      </c>
      <c r="B48" s="213" t="e">
        <f>IF('Crisis Indicator Data'!#REF!="No Data",1,IF(#REF!&lt;&gt;"",1,0))</f>
        <v>#REF!</v>
      </c>
      <c r="C48" s="213" t="e">
        <f>IF('Crisis Indicator Data'!#REF!="No Data",1,IF(#REF!&lt;&gt;"",1,0))</f>
        <v>#REF!</v>
      </c>
      <c r="D48" s="213" t="e">
        <f>IF('Crisis Indicator Data'!#REF!="No Data",1,IF(#REF!&lt;&gt;"",1,0))</f>
        <v>#REF!</v>
      </c>
      <c r="E48" s="213" t="e">
        <f>IF('Crisis Indicator Data'!#REF!="No Data",1,IF(#REF!&lt;&gt;"",1,0))</f>
        <v>#REF!</v>
      </c>
      <c r="F48" s="213" t="e">
        <f>IF('Crisis Indicator Data'!#REF!="No Data",1,IF(#REF!&lt;&gt;"",1,0))</f>
        <v>#REF!</v>
      </c>
      <c r="G48" s="213" t="e">
        <f>IF('Crisis Indicator Data'!#REF!="No Data",1,IF(#REF!&lt;&gt;"",1,0))</f>
        <v>#REF!</v>
      </c>
      <c r="H48" s="213" t="e">
        <f>IF('Crisis Indicator Data'!#REF!="No Data",1,IF(#REF!&lt;&gt;"",1,0))</f>
        <v>#REF!</v>
      </c>
      <c r="I48" s="213" t="e">
        <f>IF('Crisis Indicator Data'!#REF!="No Data",1,IF(#REF!&lt;&gt;"",1,0))</f>
        <v>#REF!</v>
      </c>
      <c r="J48" s="213" t="e">
        <f>IF('Crisis Indicator Data'!#REF!="No Data",1,IF(#REF!&lt;&gt;"",1,0))</f>
        <v>#REF!</v>
      </c>
      <c r="K48" s="213" t="e">
        <f>IF('Crisis Indicator Data'!#REF!="No Data",1,IF(#REF!&lt;&gt;"",1,0))</f>
        <v>#REF!</v>
      </c>
      <c r="L48" s="213" t="e">
        <f>IF('Crisis Indicator Data'!#REF!="No Data",1,IF(#REF!&lt;&gt;"",1,0))</f>
        <v>#REF!</v>
      </c>
      <c r="M48" s="213" t="e">
        <f>IF('Crisis Indicator Data'!#REF!="No Data",1,IF(#REF!&lt;&gt;"",1,0))</f>
        <v>#REF!</v>
      </c>
      <c r="N48" s="213" t="e">
        <f>IF('Crisis Indicator Data'!#REF!="No Data",1,IF(#REF!&lt;&gt;"",1,0))</f>
        <v>#REF!</v>
      </c>
      <c r="O48" s="213" t="e">
        <f>IF('Crisis Indicator Data'!#REF!="No Data",1,IF(#REF!&lt;&gt;"",1,0))</f>
        <v>#REF!</v>
      </c>
      <c r="P48" s="213" t="e">
        <f>IF('Crisis Indicator Data'!#REF!="No Data",1,IF(#REF!&lt;&gt;"",1,0))</f>
        <v>#REF!</v>
      </c>
      <c r="Q48" s="213" t="e">
        <f>IF('Crisis Indicator Data'!#REF!="No Data",1,IF(#REF!&lt;&gt;"",1,0))</f>
        <v>#REF!</v>
      </c>
      <c r="R48" s="213" t="e">
        <f>IF('Crisis Indicator Data'!#REF!="No Data",1,IF(#REF!&lt;&gt;"",1,0))</f>
        <v>#REF!</v>
      </c>
      <c r="S48" s="213" t="e">
        <f>IF('Crisis Indicator Data'!#REF!="No Data",1,IF(#REF!&lt;&gt;"",1,0))</f>
        <v>#REF!</v>
      </c>
      <c r="T48" s="213" t="e">
        <f>IF('Crisis Indicator Data'!#REF!="No Data",1,IF(#REF!&lt;&gt;"",1,0))</f>
        <v>#REF!</v>
      </c>
      <c r="U48" s="213" t="e">
        <f>IF('Crisis Indicator Data'!#REF!="No Data",1,IF(#REF!&lt;&gt;"",1,0))</f>
        <v>#REF!</v>
      </c>
      <c r="V48" s="213" t="e">
        <f>IF('Crisis Indicator Data'!#REF!="No Data",1,IF(#REF!&lt;&gt;"",1,0))</f>
        <v>#REF!</v>
      </c>
      <c r="W48" s="213" t="e">
        <f>IF('Crisis Indicator Data'!#REF!="No Data",1,IF(#REF!&lt;&gt;"",1,0))</f>
        <v>#REF!</v>
      </c>
      <c r="X48" s="213" t="e">
        <f>IF('Crisis Indicator Data'!#REF!="No Data",1,IF(#REF!&lt;&gt;"",1,0))</f>
        <v>#REF!</v>
      </c>
      <c r="Y48" s="213" t="e">
        <f>IF('Crisis Indicator Data'!#REF!="No Data",1,IF(#REF!&lt;&gt;"",1,0))</f>
        <v>#REF!</v>
      </c>
      <c r="Z48" s="213" t="e">
        <f>IF('Crisis Indicator Data'!#REF!="No Data",1,IF(#REF!&lt;&gt;"",1,0))</f>
        <v>#REF!</v>
      </c>
      <c r="AA48" s="213" t="e">
        <f>IF('Crisis Indicator Data'!#REF!="No Data",1,IF(#REF!&lt;&gt;"",1,0))</f>
        <v>#REF!</v>
      </c>
      <c r="AB48" s="213" t="e">
        <f>IF('Crisis Indicator Data'!#REF!="No Data",1,IF(#REF!&lt;&gt;"",1,0))</f>
        <v>#REF!</v>
      </c>
      <c r="AC48" s="213" t="e">
        <f>IF('Crisis Indicator Data'!#REF!="No Data",1,IF(#REF!&lt;&gt;"",1,0))</f>
        <v>#REF!</v>
      </c>
      <c r="AD48" s="213" t="e">
        <f>IF('Crisis Indicator Data'!#REF!="No Data",1,IF(#REF!&lt;&gt;"",1,0))</f>
        <v>#REF!</v>
      </c>
      <c r="AE48" s="213" t="e">
        <f>IF('Crisis Indicator Data'!#REF!="No Data",1,IF(#REF!&lt;&gt;"",1,0))</f>
        <v>#REF!</v>
      </c>
      <c r="AF48" s="213" t="e">
        <f>IF('Crisis Indicator Data'!#REF!="No Data",1,IF(#REF!&lt;&gt;"",1,0))</f>
        <v>#REF!</v>
      </c>
      <c r="AG48" s="213" t="e">
        <f>IF('Crisis Indicator Data'!#REF!="No Data",1,IF(#REF!&lt;&gt;"",1,0))</f>
        <v>#REF!</v>
      </c>
      <c r="AH48" s="213" t="e">
        <f>IF('Crisis Indicator Data'!#REF!="No Data",1,IF(#REF!&lt;&gt;"",1,0))</f>
        <v>#REF!</v>
      </c>
      <c r="AI48" s="213" t="e">
        <f>IF('Crisis Indicator Data'!#REF!="No Data",1,IF(#REF!&lt;&gt;"",1,0))</f>
        <v>#REF!</v>
      </c>
      <c r="AJ48" s="213" t="e">
        <f>IF('Crisis Indicator Data'!#REF!="No Data",1,IF(#REF!&lt;&gt;"",1,0))</f>
        <v>#REF!</v>
      </c>
      <c r="AK48" s="213" t="e">
        <f>IF('Crisis Indicator Data'!#REF!="No Data",1,IF(#REF!&lt;&gt;"",1,0))</f>
        <v>#REF!</v>
      </c>
      <c r="AL48" s="213" t="e">
        <f>IF('Crisis Indicator Data'!#REF!="No Data",1,IF(#REF!&lt;&gt;"",1,0))</f>
        <v>#REF!</v>
      </c>
      <c r="AM48" s="213" t="e">
        <f>IF('Crisis Indicator Data'!#REF!="No Data",1,IF(#REF!&lt;&gt;"",1,0))</f>
        <v>#REF!</v>
      </c>
      <c r="AN48" s="213" t="e">
        <f>IF('Crisis Indicator Data'!#REF!="No Data",1,IF(#REF!&lt;&gt;"",1,0))</f>
        <v>#REF!</v>
      </c>
      <c r="AO48" s="213" t="e">
        <f>IF('Crisis Indicator Data'!#REF!="No Data",1,IF(#REF!&lt;&gt;"",1,0))</f>
        <v>#REF!</v>
      </c>
      <c r="AP48" s="213" t="e">
        <f>IF('Crisis Indicator Data'!#REF!="No Data",1,IF(#REF!&lt;&gt;"",1,0))</f>
        <v>#REF!</v>
      </c>
      <c r="AQ48" s="213" t="e">
        <f>IF('Crisis Indicator Data'!#REF!="No Data",1,IF(#REF!&lt;&gt;"",1,0))</f>
        <v>#REF!</v>
      </c>
      <c r="AR48" s="213" t="e">
        <f>IF('Crisis Indicator Data'!#REF!="No Data",1,IF(#REF!&lt;&gt;"",1,0))</f>
        <v>#REF!</v>
      </c>
      <c r="AS48" s="213" t="e">
        <f>IF('Crisis Indicator Data'!#REF!="No Data",1,IF(#REF!&lt;&gt;"",1,0))</f>
        <v>#REF!</v>
      </c>
      <c r="AT48" s="213" t="e">
        <f>IF('Crisis Indicator Data'!#REF!="No Data",1,IF(#REF!&lt;&gt;"",1,0))</f>
        <v>#REF!</v>
      </c>
      <c r="AU48" s="213" t="e">
        <f>IF('Crisis Indicator Data'!#REF!="No Data",1,IF(#REF!&lt;&gt;"",1,0))</f>
        <v>#REF!</v>
      </c>
      <c r="AV48" s="213" t="e">
        <f>IF('Crisis Indicator Data'!#REF!="No Data",1,IF(#REF!&lt;&gt;"",1,0))</f>
        <v>#REF!</v>
      </c>
      <c r="AW48" s="213" t="e">
        <f>IF('Crisis Indicator Data'!#REF!="No Data",1,IF(#REF!&lt;&gt;"",1,0))</f>
        <v>#REF!</v>
      </c>
      <c r="AX48" s="213" t="e">
        <f>IF('Crisis Indicator Data'!#REF!="No Data",1,IF(#REF!&lt;&gt;"",1,0))</f>
        <v>#REF!</v>
      </c>
      <c r="AY48" s="213" t="e">
        <f>IF('Crisis Indicator Data'!#REF!="No Data",1,IF(#REF!&lt;&gt;"",1,0))</f>
        <v>#REF!</v>
      </c>
      <c r="AZ48" s="213" t="e">
        <f>IF('Crisis Indicator Data'!#REF!="No Data",1,IF(#REF!&lt;&gt;"",1,0))</f>
        <v>#REF!</v>
      </c>
      <c r="BA48" t="e">
        <f t="shared" si="2"/>
        <v>#REF!</v>
      </c>
      <c r="BB48" s="22" t="e">
        <f t="shared" si="3"/>
        <v>#REF!</v>
      </c>
    </row>
    <row r="49" spans="1:54" x14ac:dyDescent="0.25">
      <c r="A49" t="s">
        <v>7312</v>
      </c>
      <c r="B49" s="213" t="e">
        <f>IF('Crisis Indicator Data'!#REF!="No Data",1,IF(#REF!&lt;&gt;"",1,0))</f>
        <v>#REF!</v>
      </c>
      <c r="C49" s="213" t="e">
        <f>IF('Crisis Indicator Data'!#REF!="No Data",1,IF(#REF!&lt;&gt;"",1,0))</f>
        <v>#REF!</v>
      </c>
      <c r="D49" s="213" t="e">
        <f>IF('Crisis Indicator Data'!#REF!="No Data",1,IF(#REF!&lt;&gt;"",1,0))</f>
        <v>#REF!</v>
      </c>
      <c r="E49" s="213" t="e">
        <f>IF('Crisis Indicator Data'!#REF!="No Data",1,IF(#REF!&lt;&gt;"",1,0))</f>
        <v>#REF!</v>
      </c>
      <c r="F49" s="213" t="e">
        <f>IF('Crisis Indicator Data'!#REF!="No Data",1,IF(#REF!&lt;&gt;"",1,0))</f>
        <v>#REF!</v>
      </c>
      <c r="G49" s="213" t="e">
        <f>IF('Crisis Indicator Data'!#REF!="No Data",1,IF(#REF!&lt;&gt;"",1,0))</f>
        <v>#REF!</v>
      </c>
      <c r="H49" s="213" t="e">
        <f>IF('Crisis Indicator Data'!#REF!="No Data",1,IF(#REF!&lt;&gt;"",1,0))</f>
        <v>#REF!</v>
      </c>
      <c r="I49" s="213" t="e">
        <f>IF('Crisis Indicator Data'!#REF!="No Data",1,IF(#REF!&lt;&gt;"",1,0))</f>
        <v>#REF!</v>
      </c>
      <c r="J49" s="213" t="e">
        <f>IF('Crisis Indicator Data'!#REF!="No Data",1,IF(#REF!&lt;&gt;"",1,0))</f>
        <v>#REF!</v>
      </c>
      <c r="K49" s="213" t="e">
        <f>IF('Crisis Indicator Data'!#REF!="No Data",1,IF(#REF!&lt;&gt;"",1,0))</f>
        <v>#REF!</v>
      </c>
      <c r="L49" s="213" t="e">
        <f>IF('Crisis Indicator Data'!#REF!="No Data",1,IF(#REF!&lt;&gt;"",1,0))</f>
        <v>#REF!</v>
      </c>
      <c r="M49" s="213" t="e">
        <f>IF('Crisis Indicator Data'!#REF!="No Data",1,IF(#REF!&lt;&gt;"",1,0))</f>
        <v>#REF!</v>
      </c>
      <c r="N49" s="213" t="e">
        <f>IF('Crisis Indicator Data'!#REF!="No Data",1,IF(#REF!&lt;&gt;"",1,0))</f>
        <v>#REF!</v>
      </c>
      <c r="O49" s="213" t="e">
        <f>IF('Crisis Indicator Data'!#REF!="No Data",1,IF(#REF!&lt;&gt;"",1,0))</f>
        <v>#REF!</v>
      </c>
      <c r="P49" s="213" t="e">
        <f>IF('Crisis Indicator Data'!#REF!="No Data",1,IF(#REF!&lt;&gt;"",1,0))</f>
        <v>#REF!</v>
      </c>
      <c r="Q49" s="213" t="e">
        <f>IF('Crisis Indicator Data'!#REF!="No Data",1,IF(#REF!&lt;&gt;"",1,0))</f>
        <v>#REF!</v>
      </c>
      <c r="R49" s="213" t="e">
        <f>IF('Crisis Indicator Data'!#REF!="No Data",1,IF(#REF!&lt;&gt;"",1,0))</f>
        <v>#REF!</v>
      </c>
      <c r="S49" s="213" t="e">
        <f>IF('Crisis Indicator Data'!#REF!="No Data",1,IF(#REF!&lt;&gt;"",1,0))</f>
        <v>#REF!</v>
      </c>
      <c r="T49" s="213" t="e">
        <f>IF('Crisis Indicator Data'!#REF!="No Data",1,IF(#REF!&lt;&gt;"",1,0))</f>
        <v>#REF!</v>
      </c>
      <c r="U49" s="213" t="e">
        <f>IF('Crisis Indicator Data'!#REF!="No Data",1,IF(#REF!&lt;&gt;"",1,0))</f>
        <v>#REF!</v>
      </c>
      <c r="V49" s="213" t="e">
        <f>IF('Crisis Indicator Data'!#REF!="No Data",1,IF(#REF!&lt;&gt;"",1,0))</f>
        <v>#REF!</v>
      </c>
      <c r="W49" s="213" t="e">
        <f>IF('Crisis Indicator Data'!#REF!="No Data",1,IF(#REF!&lt;&gt;"",1,0))</f>
        <v>#REF!</v>
      </c>
      <c r="X49" s="213" t="e">
        <f>IF('Crisis Indicator Data'!#REF!="No Data",1,IF(#REF!&lt;&gt;"",1,0))</f>
        <v>#REF!</v>
      </c>
      <c r="Y49" s="213" t="e">
        <f>IF('Crisis Indicator Data'!#REF!="No Data",1,IF(#REF!&lt;&gt;"",1,0))</f>
        <v>#REF!</v>
      </c>
      <c r="Z49" s="213" t="e">
        <f>IF('Crisis Indicator Data'!#REF!="No Data",1,IF(#REF!&lt;&gt;"",1,0))</f>
        <v>#REF!</v>
      </c>
      <c r="AA49" s="213" t="e">
        <f>IF('Crisis Indicator Data'!#REF!="No Data",1,IF(#REF!&lt;&gt;"",1,0))</f>
        <v>#REF!</v>
      </c>
      <c r="AB49" s="213" t="e">
        <f>IF('Crisis Indicator Data'!#REF!="No Data",1,IF(#REF!&lt;&gt;"",1,0))</f>
        <v>#REF!</v>
      </c>
      <c r="AC49" s="213" t="e">
        <f>IF('Crisis Indicator Data'!#REF!="No Data",1,IF(#REF!&lt;&gt;"",1,0))</f>
        <v>#REF!</v>
      </c>
      <c r="AD49" s="213" t="e">
        <f>IF('Crisis Indicator Data'!#REF!="No Data",1,IF(#REF!&lt;&gt;"",1,0))</f>
        <v>#REF!</v>
      </c>
      <c r="AE49" s="213" t="e">
        <f>IF('Crisis Indicator Data'!#REF!="No Data",1,IF(#REF!&lt;&gt;"",1,0))</f>
        <v>#REF!</v>
      </c>
      <c r="AF49" s="213" t="e">
        <f>IF('Crisis Indicator Data'!#REF!="No Data",1,IF(#REF!&lt;&gt;"",1,0))</f>
        <v>#REF!</v>
      </c>
      <c r="AG49" s="213" t="e">
        <f>IF('Crisis Indicator Data'!#REF!="No Data",1,IF(#REF!&lt;&gt;"",1,0))</f>
        <v>#REF!</v>
      </c>
      <c r="AH49" s="213" t="e">
        <f>IF('Crisis Indicator Data'!#REF!="No Data",1,IF(#REF!&lt;&gt;"",1,0))</f>
        <v>#REF!</v>
      </c>
      <c r="AI49" s="213" t="e">
        <f>IF('Crisis Indicator Data'!#REF!="No Data",1,IF(#REF!&lt;&gt;"",1,0))</f>
        <v>#REF!</v>
      </c>
      <c r="AJ49" s="213" t="e">
        <f>IF('Crisis Indicator Data'!#REF!="No Data",1,IF(#REF!&lt;&gt;"",1,0))</f>
        <v>#REF!</v>
      </c>
      <c r="AK49" s="213" t="e">
        <f>IF('Crisis Indicator Data'!#REF!="No Data",1,IF(#REF!&lt;&gt;"",1,0))</f>
        <v>#REF!</v>
      </c>
      <c r="AL49" s="213" t="e">
        <f>IF('Crisis Indicator Data'!#REF!="No Data",1,IF(#REF!&lt;&gt;"",1,0))</f>
        <v>#REF!</v>
      </c>
      <c r="AM49" s="213" t="e">
        <f>IF('Crisis Indicator Data'!#REF!="No Data",1,IF(#REF!&lt;&gt;"",1,0))</f>
        <v>#REF!</v>
      </c>
      <c r="AN49" s="213" t="e">
        <f>IF('Crisis Indicator Data'!#REF!="No Data",1,IF(#REF!&lt;&gt;"",1,0))</f>
        <v>#REF!</v>
      </c>
      <c r="AO49" s="213" t="e">
        <f>IF('Crisis Indicator Data'!#REF!="No Data",1,IF(#REF!&lt;&gt;"",1,0))</f>
        <v>#REF!</v>
      </c>
      <c r="AP49" s="213" t="e">
        <f>IF('Crisis Indicator Data'!#REF!="No Data",1,IF(#REF!&lt;&gt;"",1,0))</f>
        <v>#REF!</v>
      </c>
      <c r="AQ49" s="213" t="e">
        <f>IF('Crisis Indicator Data'!#REF!="No Data",1,IF(#REF!&lt;&gt;"",1,0))</f>
        <v>#REF!</v>
      </c>
      <c r="AR49" s="213" t="e">
        <f>IF('Crisis Indicator Data'!#REF!="No Data",1,IF(#REF!&lt;&gt;"",1,0))</f>
        <v>#REF!</v>
      </c>
      <c r="AS49" s="213" t="e">
        <f>IF('Crisis Indicator Data'!#REF!="No Data",1,IF(#REF!&lt;&gt;"",1,0))</f>
        <v>#REF!</v>
      </c>
      <c r="AT49" s="213" t="e">
        <f>IF('Crisis Indicator Data'!#REF!="No Data",1,IF(#REF!&lt;&gt;"",1,0))</f>
        <v>#REF!</v>
      </c>
      <c r="AU49" s="213" t="e">
        <f>IF('Crisis Indicator Data'!#REF!="No Data",1,IF(#REF!&lt;&gt;"",1,0))</f>
        <v>#REF!</v>
      </c>
      <c r="AV49" s="213" t="e">
        <f>IF('Crisis Indicator Data'!#REF!="No Data",1,IF(#REF!&lt;&gt;"",1,0))</f>
        <v>#REF!</v>
      </c>
      <c r="AW49" s="213" t="e">
        <f>IF('Crisis Indicator Data'!#REF!="No Data",1,IF(#REF!&lt;&gt;"",1,0))</f>
        <v>#REF!</v>
      </c>
      <c r="AX49" s="213" t="e">
        <f>IF('Crisis Indicator Data'!#REF!="No Data",1,IF(#REF!&lt;&gt;"",1,0))</f>
        <v>#REF!</v>
      </c>
      <c r="AY49" s="213" t="e">
        <f>IF('Crisis Indicator Data'!#REF!="No Data",1,IF(#REF!&lt;&gt;"",1,0))</f>
        <v>#REF!</v>
      </c>
      <c r="AZ49" s="213" t="e">
        <f>IF('Crisis Indicator Data'!#REF!="No Data",1,IF(#REF!&lt;&gt;"",1,0))</f>
        <v>#REF!</v>
      </c>
      <c r="BA49" t="e">
        <f t="shared" si="2"/>
        <v>#REF!</v>
      </c>
      <c r="BB49" s="22" t="e">
        <f t="shared" si="3"/>
        <v>#REF!</v>
      </c>
    </row>
    <row r="50" spans="1:54" x14ac:dyDescent="0.25">
      <c r="A50" t="s">
        <v>7316</v>
      </c>
      <c r="B50" s="213" t="e">
        <f>IF('Crisis Indicator Data'!#REF!="No Data",1,IF(#REF!&lt;&gt;"",1,0))</f>
        <v>#REF!</v>
      </c>
      <c r="C50" s="213" t="e">
        <f>IF('Crisis Indicator Data'!#REF!="No Data",1,IF(#REF!&lt;&gt;"",1,0))</f>
        <v>#REF!</v>
      </c>
      <c r="D50" s="213" t="e">
        <f>IF('Crisis Indicator Data'!#REF!="No Data",1,IF(#REF!&lt;&gt;"",1,0))</f>
        <v>#REF!</v>
      </c>
      <c r="E50" s="213" t="e">
        <f>IF('Crisis Indicator Data'!#REF!="No Data",1,IF(#REF!&lt;&gt;"",1,0))</f>
        <v>#REF!</v>
      </c>
      <c r="F50" s="213" t="e">
        <f>IF('Crisis Indicator Data'!#REF!="No Data",1,IF(#REF!&lt;&gt;"",1,0))</f>
        <v>#REF!</v>
      </c>
      <c r="G50" s="213" t="e">
        <f>IF('Crisis Indicator Data'!#REF!="No Data",1,IF(#REF!&lt;&gt;"",1,0))</f>
        <v>#REF!</v>
      </c>
      <c r="H50" s="213" t="e">
        <f>IF('Crisis Indicator Data'!#REF!="No Data",1,IF(#REF!&lt;&gt;"",1,0))</f>
        <v>#REF!</v>
      </c>
      <c r="I50" s="213" t="e">
        <f>IF('Crisis Indicator Data'!#REF!="No Data",1,IF(#REF!&lt;&gt;"",1,0))</f>
        <v>#REF!</v>
      </c>
      <c r="J50" s="213" t="e">
        <f>IF('Crisis Indicator Data'!#REF!="No Data",1,IF(#REF!&lt;&gt;"",1,0))</f>
        <v>#REF!</v>
      </c>
      <c r="K50" s="213" t="e">
        <f>IF('Crisis Indicator Data'!#REF!="No Data",1,IF(#REF!&lt;&gt;"",1,0))</f>
        <v>#REF!</v>
      </c>
      <c r="L50" s="213" t="e">
        <f>IF('Crisis Indicator Data'!#REF!="No Data",1,IF(#REF!&lt;&gt;"",1,0))</f>
        <v>#REF!</v>
      </c>
      <c r="M50" s="213" t="e">
        <f>IF('Crisis Indicator Data'!#REF!="No Data",1,IF(#REF!&lt;&gt;"",1,0))</f>
        <v>#REF!</v>
      </c>
      <c r="N50" s="213" t="e">
        <f>IF('Crisis Indicator Data'!#REF!="No Data",1,IF(#REF!&lt;&gt;"",1,0))</f>
        <v>#REF!</v>
      </c>
      <c r="O50" s="213" t="e">
        <f>IF('Crisis Indicator Data'!#REF!="No Data",1,IF(#REF!&lt;&gt;"",1,0))</f>
        <v>#REF!</v>
      </c>
      <c r="P50" s="213" t="e">
        <f>IF('Crisis Indicator Data'!#REF!="No Data",1,IF(#REF!&lt;&gt;"",1,0))</f>
        <v>#REF!</v>
      </c>
      <c r="Q50" s="213" t="e">
        <f>IF('Crisis Indicator Data'!#REF!="No Data",1,IF(#REF!&lt;&gt;"",1,0))</f>
        <v>#REF!</v>
      </c>
      <c r="R50" s="213" t="e">
        <f>IF('Crisis Indicator Data'!#REF!="No Data",1,IF(#REF!&lt;&gt;"",1,0))</f>
        <v>#REF!</v>
      </c>
      <c r="S50" s="213" t="e">
        <f>IF('Crisis Indicator Data'!#REF!="No Data",1,IF(#REF!&lt;&gt;"",1,0))</f>
        <v>#REF!</v>
      </c>
      <c r="T50" s="213" t="e">
        <f>IF('Crisis Indicator Data'!#REF!="No Data",1,IF(#REF!&lt;&gt;"",1,0))</f>
        <v>#REF!</v>
      </c>
      <c r="U50" s="213" t="e">
        <f>IF('Crisis Indicator Data'!#REF!="No Data",1,IF(#REF!&lt;&gt;"",1,0))</f>
        <v>#REF!</v>
      </c>
      <c r="V50" s="213" t="e">
        <f>IF('Crisis Indicator Data'!#REF!="No Data",1,IF(#REF!&lt;&gt;"",1,0))</f>
        <v>#REF!</v>
      </c>
      <c r="W50" s="213" t="e">
        <f>IF('Crisis Indicator Data'!#REF!="No Data",1,IF(#REF!&lt;&gt;"",1,0))</f>
        <v>#REF!</v>
      </c>
      <c r="X50" s="213" t="e">
        <f>IF('Crisis Indicator Data'!#REF!="No Data",1,IF(#REF!&lt;&gt;"",1,0))</f>
        <v>#REF!</v>
      </c>
      <c r="Y50" s="213" t="e">
        <f>IF('Crisis Indicator Data'!#REF!="No Data",1,IF(#REF!&lt;&gt;"",1,0))</f>
        <v>#REF!</v>
      </c>
      <c r="Z50" s="213" t="e">
        <f>IF('Crisis Indicator Data'!#REF!="No Data",1,IF(#REF!&lt;&gt;"",1,0))</f>
        <v>#REF!</v>
      </c>
      <c r="AA50" s="213" t="e">
        <f>IF('Crisis Indicator Data'!#REF!="No Data",1,IF(#REF!&lt;&gt;"",1,0))</f>
        <v>#REF!</v>
      </c>
      <c r="AB50" s="213" t="e">
        <f>IF('Crisis Indicator Data'!#REF!="No Data",1,IF(#REF!&lt;&gt;"",1,0))</f>
        <v>#REF!</v>
      </c>
      <c r="AC50" s="213" t="e">
        <f>IF('Crisis Indicator Data'!#REF!="No Data",1,IF(#REF!&lt;&gt;"",1,0))</f>
        <v>#REF!</v>
      </c>
      <c r="AD50" s="213" t="e">
        <f>IF('Crisis Indicator Data'!#REF!="No Data",1,IF(#REF!&lt;&gt;"",1,0))</f>
        <v>#REF!</v>
      </c>
      <c r="AE50" s="213" t="e">
        <f>IF('Crisis Indicator Data'!#REF!="No Data",1,IF(#REF!&lt;&gt;"",1,0))</f>
        <v>#REF!</v>
      </c>
      <c r="AF50" s="213" t="e">
        <f>IF('Crisis Indicator Data'!#REF!="No Data",1,IF(#REF!&lt;&gt;"",1,0))</f>
        <v>#REF!</v>
      </c>
      <c r="AG50" s="213" t="e">
        <f>IF('Crisis Indicator Data'!#REF!="No Data",1,IF(#REF!&lt;&gt;"",1,0))</f>
        <v>#REF!</v>
      </c>
      <c r="AH50" s="213" t="e">
        <f>IF('Crisis Indicator Data'!#REF!="No Data",1,IF(#REF!&lt;&gt;"",1,0))</f>
        <v>#REF!</v>
      </c>
      <c r="AI50" s="213" t="e">
        <f>IF('Crisis Indicator Data'!#REF!="No Data",1,IF(#REF!&lt;&gt;"",1,0))</f>
        <v>#REF!</v>
      </c>
      <c r="AJ50" s="213" t="e">
        <f>IF('Crisis Indicator Data'!#REF!="No Data",1,IF(#REF!&lt;&gt;"",1,0))</f>
        <v>#REF!</v>
      </c>
      <c r="AK50" s="213" t="e">
        <f>IF('Crisis Indicator Data'!#REF!="No Data",1,IF(#REF!&lt;&gt;"",1,0))</f>
        <v>#REF!</v>
      </c>
      <c r="AL50" s="213" t="e">
        <f>IF('Crisis Indicator Data'!#REF!="No Data",1,IF(#REF!&lt;&gt;"",1,0))</f>
        <v>#REF!</v>
      </c>
      <c r="AM50" s="213" t="e">
        <f>IF('Crisis Indicator Data'!#REF!="No Data",1,IF(#REF!&lt;&gt;"",1,0))</f>
        <v>#REF!</v>
      </c>
      <c r="AN50" s="213" t="e">
        <f>IF('Crisis Indicator Data'!#REF!="No Data",1,IF(#REF!&lt;&gt;"",1,0))</f>
        <v>#REF!</v>
      </c>
      <c r="AO50" s="213" t="e">
        <f>IF('Crisis Indicator Data'!#REF!="No Data",1,IF(#REF!&lt;&gt;"",1,0))</f>
        <v>#REF!</v>
      </c>
      <c r="AP50" s="213" t="e">
        <f>IF('Crisis Indicator Data'!#REF!="No Data",1,IF(#REF!&lt;&gt;"",1,0))</f>
        <v>#REF!</v>
      </c>
      <c r="AQ50" s="213" t="e">
        <f>IF('Crisis Indicator Data'!#REF!="No Data",1,IF(#REF!&lt;&gt;"",1,0))</f>
        <v>#REF!</v>
      </c>
      <c r="AR50" s="213" t="e">
        <f>IF('Crisis Indicator Data'!#REF!="No Data",1,IF(#REF!&lt;&gt;"",1,0))</f>
        <v>#REF!</v>
      </c>
      <c r="AS50" s="213" t="e">
        <f>IF('Crisis Indicator Data'!#REF!="No Data",1,IF(#REF!&lt;&gt;"",1,0))</f>
        <v>#REF!</v>
      </c>
      <c r="AT50" s="213" t="e">
        <f>IF('Crisis Indicator Data'!#REF!="No Data",1,IF(#REF!&lt;&gt;"",1,0))</f>
        <v>#REF!</v>
      </c>
      <c r="AU50" s="213" t="e">
        <f>IF('Crisis Indicator Data'!#REF!="No Data",1,IF(#REF!&lt;&gt;"",1,0))</f>
        <v>#REF!</v>
      </c>
      <c r="AV50" s="213" t="e">
        <f>IF('Crisis Indicator Data'!#REF!="No Data",1,IF(#REF!&lt;&gt;"",1,0))</f>
        <v>#REF!</v>
      </c>
      <c r="AW50" s="213" t="e">
        <f>IF('Crisis Indicator Data'!#REF!="No Data",1,IF(#REF!&lt;&gt;"",1,0))</f>
        <v>#REF!</v>
      </c>
      <c r="AX50" s="213" t="e">
        <f>IF('Crisis Indicator Data'!#REF!="No Data",1,IF(#REF!&lt;&gt;"",1,0))</f>
        <v>#REF!</v>
      </c>
      <c r="AY50" s="213" t="e">
        <f>IF('Crisis Indicator Data'!#REF!="No Data",1,IF(#REF!&lt;&gt;"",1,0))</f>
        <v>#REF!</v>
      </c>
      <c r="AZ50" s="213" t="e">
        <f>IF('Crisis Indicator Data'!#REF!="No Data",1,IF(#REF!&lt;&gt;"",1,0))</f>
        <v>#REF!</v>
      </c>
      <c r="BA50" t="e">
        <f t="shared" si="2"/>
        <v>#REF!</v>
      </c>
      <c r="BB50" s="22" t="e">
        <f t="shared" si="3"/>
        <v>#REF!</v>
      </c>
    </row>
    <row r="51" spans="1:54" x14ac:dyDescent="0.25">
      <c r="A51" t="s">
        <v>7318</v>
      </c>
      <c r="B51" s="213" t="e">
        <f>IF('Crisis Indicator Data'!#REF!="No Data",1,IF(#REF!&lt;&gt;"",1,0))</f>
        <v>#REF!</v>
      </c>
      <c r="C51" s="213" t="e">
        <f>IF('Crisis Indicator Data'!#REF!="No Data",1,IF(#REF!&lt;&gt;"",1,0))</f>
        <v>#REF!</v>
      </c>
      <c r="D51" s="213" t="e">
        <f>IF('Crisis Indicator Data'!#REF!="No Data",1,IF(#REF!&lt;&gt;"",1,0))</f>
        <v>#REF!</v>
      </c>
      <c r="E51" s="213" t="e">
        <f>IF('Crisis Indicator Data'!#REF!="No Data",1,IF(#REF!&lt;&gt;"",1,0))</f>
        <v>#REF!</v>
      </c>
      <c r="F51" s="213" t="e">
        <f>IF('Crisis Indicator Data'!#REF!="No Data",1,IF(#REF!&lt;&gt;"",1,0))</f>
        <v>#REF!</v>
      </c>
      <c r="G51" s="213" t="e">
        <f>IF('Crisis Indicator Data'!#REF!="No Data",1,IF(#REF!&lt;&gt;"",1,0))</f>
        <v>#REF!</v>
      </c>
      <c r="H51" s="213" t="e">
        <f>IF('Crisis Indicator Data'!#REF!="No Data",1,IF(#REF!&lt;&gt;"",1,0))</f>
        <v>#REF!</v>
      </c>
      <c r="I51" s="213" t="e">
        <f>IF('Crisis Indicator Data'!#REF!="No Data",1,IF(#REF!&lt;&gt;"",1,0))</f>
        <v>#REF!</v>
      </c>
      <c r="J51" s="213" t="e">
        <f>IF('Crisis Indicator Data'!#REF!="No Data",1,IF(#REF!&lt;&gt;"",1,0))</f>
        <v>#REF!</v>
      </c>
      <c r="K51" s="213" t="e">
        <f>IF('Crisis Indicator Data'!#REF!="No Data",1,IF(#REF!&lt;&gt;"",1,0))</f>
        <v>#REF!</v>
      </c>
      <c r="L51" s="213" t="e">
        <f>IF('Crisis Indicator Data'!#REF!="No Data",1,IF(#REF!&lt;&gt;"",1,0))</f>
        <v>#REF!</v>
      </c>
      <c r="M51" s="213" t="e">
        <f>IF('Crisis Indicator Data'!#REF!="No Data",1,IF(#REF!&lt;&gt;"",1,0))</f>
        <v>#REF!</v>
      </c>
      <c r="N51" s="213" t="e">
        <f>IF('Crisis Indicator Data'!#REF!="No Data",1,IF(#REF!&lt;&gt;"",1,0))</f>
        <v>#REF!</v>
      </c>
      <c r="O51" s="213" t="e">
        <f>IF('Crisis Indicator Data'!#REF!="No Data",1,IF(#REF!&lt;&gt;"",1,0))</f>
        <v>#REF!</v>
      </c>
      <c r="P51" s="213" t="e">
        <f>IF('Crisis Indicator Data'!#REF!="No Data",1,IF(#REF!&lt;&gt;"",1,0))</f>
        <v>#REF!</v>
      </c>
      <c r="Q51" s="213" t="e">
        <f>IF('Crisis Indicator Data'!#REF!="No Data",1,IF(#REF!&lt;&gt;"",1,0))</f>
        <v>#REF!</v>
      </c>
      <c r="R51" s="213" t="e">
        <f>IF('Crisis Indicator Data'!#REF!="No Data",1,IF(#REF!&lt;&gt;"",1,0))</f>
        <v>#REF!</v>
      </c>
      <c r="S51" s="213" t="e">
        <f>IF('Crisis Indicator Data'!#REF!="No Data",1,IF(#REF!&lt;&gt;"",1,0))</f>
        <v>#REF!</v>
      </c>
      <c r="T51" s="213" t="e">
        <f>IF('Crisis Indicator Data'!#REF!="No Data",1,IF(#REF!&lt;&gt;"",1,0))</f>
        <v>#REF!</v>
      </c>
      <c r="U51" s="213" t="e">
        <f>IF('Crisis Indicator Data'!#REF!="No Data",1,IF(#REF!&lt;&gt;"",1,0))</f>
        <v>#REF!</v>
      </c>
      <c r="V51" s="213" t="e">
        <f>IF('Crisis Indicator Data'!#REF!="No Data",1,IF(#REF!&lt;&gt;"",1,0))</f>
        <v>#REF!</v>
      </c>
      <c r="W51" s="213" t="e">
        <f>IF('Crisis Indicator Data'!#REF!="No Data",1,IF(#REF!&lt;&gt;"",1,0))</f>
        <v>#REF!</v>
      </c>
      <c r="X51" s="213" t="e">
        <f>IF('Crisis Indicator Data'!#REF!="No Data",1,IF(#REF!&lt;&gt;"",1,0))</f>
        <v>#REF!</v>
      </c>
      <c r="Y51" s="213" t="e">
        <f>IF('Crisis Indicator Data'!#REF!="No Data",1,IF(#REF!&lt;&gt;"",1,0))</f>
        <v>#REF!</v>
      </c>
      <c r="Z51" s="213" t="e">
        <f>IF('Crisis Indicator Data'!#REF!="No Data",1,IF(#REF!&lt;&gt;"",1,0))</f>
        <v>#REF!</v>
      </c>
      <c r="AA51" s="213" t="e">
        <f>IF('Crisis Indicator Data'!#REF!="No Data",1,IF(#REF!&lt;&gt;"",1,0))</f>
        <v>#REF!</v>
      </c>
      <c r="AB51" s="213" t="e">
        <f>IF('Crisis Indicator Data'!#REF!="No Data",1,IF(#REF!&lt;&gt;"",1,0))</f>
        <v>#REF!</v>
      </c>
      <c r="AC51" s="213" t="e">
        <f>IF('Crisis Indicator Data'!#REF!="No Data",1,IF(#REF!&lt;&gt;"",1,0))</f>
        <v>#REF!</v>
      </c>
      <c r="AD51" s="213" t="e">
        <f>IF('Crisis Indicator Data'!#REF!="No Data",1,IF(#REF!&lt;&gt;"",1,0))</f>
        <v>#REF!</v>
      </c>
      <c r="AE51" s="213" t="e">
        <f>IF('Crisis Indicator Data'!#REF!="No Data",1,IF(#REF!&lt;&gt;"",1,0))</f>
        <v>#REF!</v>
      </c>
      <c r="AF51" s="213" t="e">
        <f>IF('Crisis Indicator Data'!#REF!="No Data",1,IF(#REF!&lt;&gt;"",1,0))</f>
        <v>#REF!</v>
      </c>
      <c r="AG51" s="213" t="e">
        <f>IF('Crisis Indicator Data'!#REF!="No Data",1,IF(#REF!&lt;&gt;"",1,0))</f>
        <v>#REF!</v>
      </c>
      <c r="AH51" s="213" t="e">
        <f>IF('Crisis Indicator Data'!#REF!="No Data",1,IF(#REF!&lt;&gt;"",1,0))</f>
        <v>#REF!</v>
      </c>
      <c r="AI51" s="213" t="e">
        <f>IF('Crisis Indicator Data'!#REF!="No Data",1,IF(#REF!&lt;&gt;"",1,0))</f>
        <v>#REF!</v>
      </c>
      <c r="AJ51" s="213" t="e">
        <f>IF('Crisis Indicator Data'!#REF!="No Data",1,IF(#REF!&lt;&gt;"",1,0))</f>
        <v>#REF!</v>
      </c>
      <c r="AK51" s="213" t="e">
        <f>IF('Crisis Indicator Data'!#REF!="No Data",1,IF(#REF!&lt;&gt;"",1,0))</f>
        <v>#REF!</v>
      </c>
      <c r="AL51" s="213" t="e">
        <f>IF('Crisis Indicator Data'!#REF!="No Data",1,IF(#REF!&lt;&gt;"",1,0))</f>
        <v>#REF!</v>
      </c>
      <c r="AM51" s="213" t="e">
        <f>IF('Crisis Indicator Data'!#REF!="No Data",1,IF(#REF!&lt;&gt;"",1,0))</f>
        <v>#REF!</v>
      </c>
      <c r="AN51" s="213" t="e">
        <f>IF('Crisis Indicator Data'!#REF!="No Data",1,IF(#REF!&lt;&gt;"",1,0))</f>
        <v>#REF!</v>
      </c>
      <c r="AO51" s="213" t="e">
        <f>IF('Crisis Indicator Data'!#REF!="No Data",1,IF(#REF!&lt;&gt;"",1,0))</f>
        <v>#REF!</v>
      </c>
      <c r="AP51" s="213" t="e">
        <f>IF('Crisis Indicator Data'!#REF!="No Data",1,IF(#REF!&lt;&gt;"",1,0))</f>
        <v>#REF!</v>
      </c>
      <c r="AQ51" s="213" t="e">
        <f>IF('Crisis Indicator Data'!#REF!="No Data",1,IF(#REF!&lt;&gt;"",1,0))</f>
        <v>#REF!</v>
      </c>
      <c r="AR51" s="213" t="e">
        <f>IF('Crisis Indicator Data'!#REF!="No Data",1,IF(#REF!&lt;&gt;"",1,0))</f>
        <v>#REF!</v>
      </c>
      <c r="AS51" s="213" t="e">
        <f>IF('Crisis Indicator Data'!#REF!="No Data",1,IF(#REF!&lt;&gt;"",1,0))</f>
        <v>#REF!</v>
      </c>
      <c r="AT51" s="213" t="e">
        <f>IF('Crisis Indicator Data'!#REF!="No Data",1,IF(#REF!&lt;&gt;"",1,0))</f>
        <v>#REF!</v>
      </c>
      <c r="AU51" s="213" t="e">
        <f>IF('Crisis Indicator Data'!#REF!="No Data",1,IF(#REF!&lt;&gt;"",1,0))</f>
        <v>#REF!</v>
      </c>
      <c r="AV51" s="213" t="e">
        <f>IF('Crisis Indicator Data'!#REF!="No Data",1,IF(#REF!&lt;&gt;"",1,0))</f>
        <v>#REF!</v>
      </c>
      <c r="AW51" s="213" t="e">
        <f>IF('Crisis Indicator Data'!#REF!="No Data",1,IF(#REF!&lt;&gt;"",1,0))</f>
        <v>#REF!</v>
      </c>
      <c r="AX51" s="213" t="e">
        <f>IF('Crisis Indicator Data'!#REF!="No Data",1,IF(#REF!&lt;&gt;"",1,0))</f>
        <v>#REF!</v>
      </c>
      <c r="AY51" s="213" t="e">
        <f>IF('Crisis Indicator Data'!#REF!="No Data",1,IF(#REF!&lt;&gt;"",1,0))</f>
        <v>#REF!</v>
      </c>
      <c r="AZ51" s="213" t="e">
        <f>IF('Crisis Indicator Data'!#REF!="No Data",1,IF(#REF!&lt;&gt;"",1,0))</f>
        <v>#REF!</v>
      </c>
      <c r="BA51" t="e">
        <f t="shared" si="2"/>
        <v>#REF!</v>
      </c>
      <c r="BB51" s="22" t="e">
        <f t="shared" si="3"/>
        <v>#REF!</v>
      </c>
    </row>
    <row r="52" spans="1:54" x14ac:dyDescent="0.25">
      <c r="A52" t="s">
        <v>7319</v>
      </c>
      <c r="B52" s="213" t="e">
        <f>IF('Crisis Indicator Data'!#REF!="No Data",1,IF(#REF!&lt;&gt;"",1,0))</f>
        <v>#REF!</v>
      </c>
      <c r="C52" s="213" t="e">
        <f>IF('Crisis Indicator Data'!#REF!="No Data",1,IF(#REF!&lt;&gt;"",1,0))</f>
        <v>#REF!</v>
      </c>
      <c r="D52" s="213" t="e">
        <f>IF('Crisis Indicator Data'!#REF!="No Data",1,IF(#REF!&lt;&gt;"",1,0))</f>
        <v>#REF!</v>
      </c>
      <c r="E52" s="213" t="e">
        <f>IF('Crisis Indicator Data'!#REF!="No Data",1,IF(#REF!&lt;&gt;"",1,0))</f>
        <v>#REF!</v>
      </c>
      <c r="F52" s="213" t="e">
        <f>IF('Crisis Indicator Data'!#REF!="No Data",1,IF(#REF!&lt;&gt;"",1,0))</f>
        <v>#REF!</v>
      </c>
      <c r="G52" s="213" t="e">
        <f>IF('Crisis Indicator Data'!#REF!="No Data",1,IF(#REF!&lt;&gt;"",1,0))</f>
        <v>#REF!</v>
      </c>
      <c r="H52" s="213" t="e">
        <f>IF('Crisis Indicator Data'!#REF!="No Data",1,IF(#REF!&lt;&gt;"",1,0))</f>
        <v>#REF!</v>
      </c>
      <c r="I52" s="213" t="e">
        <f>IF('Crisis Indicator Data'!#REF!="No Data",1,IF(#REF!&lt;&gt;"",1,0))</f>
        <v>#REF!</v>
      </c>
      <c r="J52" s="213" t="e">
        <f>IF('Crisis Indicator Data'!#REF!="No Data",1,IF(#REF!&lt;&gt;"",1,0))</f>
        <v>#REF!</v>
      </c>
      <c r="K52" s="213" t="e">
        <f>IF('Crisis Indicator Data'!#REF!="No Data",1,IF(#REF!&lt;&gt;"",1,0))</f>
        <v>#REF!</v>
      </c>
      <c r="L52" s="213" t="e">
        <f>IF('Crisis Indicator Data'!#REF!="No Data",1,IF(#REF!&lt;&gt;"",1,0))</f>
        <v>#REF!</v>
      </c>
      <c r="M52" s="213" t="e">
        <f>IF('Crisis Indicator Data'!#REF!="No Data",1,IF(#REF!&lt;&gt;"",1,0))</f>
        <v>#REF!</v>
      </c>
      <c r="N52" s="213" t="e">
        <f>IF('Crisis Indicator Data'!#REF!="No Data",1,IF(#REF!&lt;&gt;"",1,0))</f>
        <v>#REF!</v>
      </c>
      <c r="O52" s="213" t="e">
        <f>IF('Crisis Indicator Data'!#REF!="No Data",1,IF(#REF!&lt;&gt;"",1,0))</f>
        <v>#REF!</v>
      </c>
      <c r="P52" s="213" t="e">
        <f>IF('Crisis Indicator Data'!#REF!="No Data",1,IF(#REF!&lt;&gt;"",1,0))</f>
        <v>#REF!</v>
      </c>
      <c r="Q52" s="213" t="e">
        <f>IF('Crisis Indicator Data'!#REF!="No Data",1,IF(#REF!&lt;&gt;"",1,0))</f>
        <v>#REF!</v>
      </c>
      <c r="R52" s="213" t="e">
        <f>IF('Crisis Indicator Data'!#REF!="No Data",1,IF(#REF!&lt;&gt;"",1,0))</f>
        <v>#REF!</v>
      </c>
      <c r="S52" s="213" t="e">
        <f>IF('Crisis Indicator Data'!#REF!="No Data",1,IF(#REF!&lt;&gt;"",1,0))</f>
        <v>#REF!</v>
      </c>
      <c r="T52" s="213" t="e">
        <f>IF('Crisis Indicator Data'!#REF!="No Data",1,IF(#REF!&lt;&gt;"",1,0))</f>
        <v>#REF!</v>
      </c>
      <c r="U52" s="213" t="e">
        <f>IF('Crisis Indicator Data'!#REF!="No Data",1,IF(#REF!&lt;&gt;"",1,0))</f>
        <v>#REF!</v>
      </c>
      <c r="V52" s="213" t="e">
        <f>IF('Crisis Indicator Data'!#REF!="No Data",1,IF(#REF!&lt;&gt;"",1,0))</f>
        <v>#REF!</v>
      </c>
      <c r="W52" s="213" t="e">
        <f>IF('Crisis Indicator Data'!#REF!="No Data",1,IF(#REF!&lt;&gt;"",1,0))</f>
        <v>#REF!</v>
      </c>
      <c r="X52" s="213" t="e">
        <f>IF('Crisis Indicator Data'!#REF!="No Data",1,IF(#REF!&lt;&gt;"",1,0))</f>
        <v>#REF!</v>
      </c>
      <c r="Y52" s="213" t="e">
        <f>IF('Crisis Indicator Data'!#REF!="No Data",1,IF(#REF!&lt;&gt;"",1,0))</f>
        <v>#REF!</v>
      </c>
      <c r="Z52" s="213" t="e">
        <f>IF('Crisis Indicator Data'!#REF!="No Data",1,IF(#REF!&lt;&gt;"",1,0))</f>
        <v>#REF!</v>
      </c>
      <c r="AA52" s="213" t="e">
        <f>IF('Crisis Indicator Data'!#REF!="No Data",1,IF(#REF!&lt;&gt;"",1,0))</f>
        <v>#REF!</v>
      </c>
      <c r="AB52" s="213" t="e">
        <f>IF('Crisis Indicator Data'!#REF!="No Data",1,IF(#REF!&lt;&gt;"",1,0))</f>
        <v>#REF!</v>
      </c>
      <c r="AC52" s="213" t="e">
        <f>IF('Crisis Indicator Data'!#REF!="No Data",1,IF(#REF!&lt;&gt;"",1,0))</f>
        <v>#REF!</v>
      </c>
      <c r="AD52" s="213" t="e">
        <f>IF('Crisis Indicator Data'!#REF!="No Data",1,IF(#REF!&lt;&gt;"",1,0))</f>
        <v>#REF!</v>
      </c>
      <c r="AE52" s="213" t="e">
        <f>IF('Crisis Indicator Data'!#REF!="No Data",1,IF(#REF!&lt;&gt;"",1,0))</f>
        <v>#REF!</v>
      </c>
      <c r="AF52" s="213" t="e">
        <f>IF('Crisis Indicator Data'!#REF!="No Data",1,IF(#REF!&lt;&gt;"",1,0))</f>
        <v>#REF!</v>
      </c>
      <c r="AG52" s="213" t="e">
        <f>IF('Crisis Indicator Data'!#REF!="No Data",1,IF(#REF!&lt;&gt;"",1,0))</f>
        <v>#REF!</v>
      </c>
      <c r="AH52" s="213" t="e">
        <f>IF('Crisis Indicator Data'!#REF!="No Data",1,IF(#REF!&lt;&gt;"",1,0))</f>
        <v>#REF!</v>
      </c>
      <c r="AI52" s="213" t="e">
        <f>IF('Crisis Indicator Data'!#REF!="No Data",1,IF(#REF!&lt;&gt;"",1,0))</f>
        <v>#REF!</v>
      </c>
      <c r="AJ52" s="213" t="e">
        <f>IF('Crisis Indicator Data'!#REF!="No Data",1,IF(#REF!&lt;&gt;"",1,0))</f>
        <v>#REF!</v>
      </c>
      <c r="AK52" s="213" t="e">
        <f>IF('Crisis Indicator Data'!#REF!="No Data",1,IF(#REF!&lt;&gt;"",1,0))</f>
        <v>#REF!</v>
      </c>
      <c r="AL52" s="213" t="e">
        <f>IF('Crisis Indicator Data'!#REF!="No Data",1,IF(#REF!&lt;&gt;"",1,0))</f>
        <v>#REF!</v>
      </c>
      <c r="AM52" s="213" t="e">
        <f>IF('Crisis Indicator Data'!#REF!="No Data",1,IF(#REF!&lt;&gt;"",1,0))</f>
        <v>#REF!</v>
      </c>
      <c r="AN52" s="213" t="e">
        <f>IF('Crisis Indicator Data'!#REF!="No Data",1,IF(#REF!&lt;&gt;"",1,0))</f>
        <v>#REF!</v>
      </c>
      <c r="AO52" s="213" t="e">
        <f>IF('Crisis Indicator Data'!#REF!="No Data",1,IF(#REF!&lt;&gt;"",1,0))</f>
        <v>#REF!</v>
      </c>
      <c r="AP52" s="213" t="e">
        <f>IF('Crisis Indicator Data'!#REF!="No Data",1,IF(#REF!&lt;&gt;"",1,0))</f>
        <v>#REF!</v>
      </c>
      <c r="AQ52" s="213" t="e">
        <f>IF('Crisis Indicator Data'!#REF!="No Data",1,IF(#REF!&lt;&gt;"",1,0))</f>
        <v>#REF!</v>
      </c>
      <c r="AR52" s="213" t="e">
        <f>IF('Crisis Indicator Data'!#REF!="No Data",1,IF(#REF!&lt;&gt;"",1,0))</f>
        <v>#REF!</v>
      </c>
      <c r="AS52" s="213" t="e">
        <f>IF('Crisis Indicator Data'!#REF!="No Data",1,IF(#REF!&lt;&gt;"",1,0))</f>
        <v>#REF!</v>
      </c>
      <c r="AT52" s="213" t="e">
        <f>IF('Crisis Indicator Data'!#REF!="No Data",1,IF(#REF!&lt;&gt;"",1,0))</f>
        <v>#REF!</v>
      </c>
      <c r="AU52" s="213" t="e">
        <f>IF('Crisis Indicator Data'!#REF!="No Data",1,IF(#REF!&lt;&gt;"",1,0))</f>
        <v>#REF!</v>
      </c>
      <c r="AV52" s="213" t="e">
        <f>IF('Crisis Indicator Data'!#REF!="No Data",1,IF(#REF!&lt;&gt;"",1,0))</f>
        <v>#REF!</v>
      </c>
      <c r="AW52" s="213" t="e">
        <f>IF('Crisis Indicator Data'!#REF!="No Data",1,IF(#REF!&lt;&gt;"",1,0))</f>
        <v>#REF!</v>
      </c>
      <c r="AX52" s="213" t="e">
        <f>IF('Crisis Indicator Data'!#REF!="No Data",1,IF(#REF!&lt;&gt;"",1,0))</f>
        <v>#REF!</v>
      </c>
      <c r="AY52" s="213" t="e">
        <f>IF('Crisis Indicator Data'!#REF!="No Data",1,IF(#REF!&lt;&gt;"",1,0))</f>
        <v>#REF!</v>
      </c>
      <c r="AZ52" s="213" t="e">
        <f>IF('Crisis Indicator Data'!#REF!="No Data",1,IF(#REF!&lt;&gt;"",1,0))</f>
        <v>#REF!</v>
      </c>
      <c r="BA52" t="e">
        <f t="shared" si="2"/>
        <v>#REF!</v>
      </c>
      <c r="BB52" s="22" t="e">
        <f t="shared" si="3"/>
        <v>#REF!</v>
      </c>
    </row>
    <row r="53" spans="1:54" x14ac:dyDescent="0.25">
      <c r="A53" t="s">
        <v>7488</v>
      </c>
      <c r="B53" s="213" t="e">
        <f>IF('Crisis Indicator Data'!#REF!="No Data",1,IF(#REF!&lt;&gt;"",1,0))</f>
        <v>#REF!</v>
      </c>
      <c r="C53" s="213" t="e">
        <f>IF('Crisis Indicator Data'!#REF!="No Data",1,IF(#REF!&lt;&gt;"",1,0))</f>
        <v>#REF!</v>
      </c>
      <c r="D53" s="213" t="e">
        <f>IF('Crisis Indicator Data'!#REF!="No Data",1,IF(#REF!&lt;&gt;"",1,0))</f>
        <v>#REF!</v>
      </c>
      <c r="E53" s="213" t="e">
        <f>IF('Crisis Indicator Data'!#REF!="No Data",1,IF(#REF!&lt;&gt;"",1,0))</f>
        <v>#REF!</v>
      </c>
      <c r="F53" s="213" t="e">
        <f>IF('Crisis Indicator Data'!#REF!="No Data",1,IF(#REF!&lt;&gt;"",1,0))</f>
        <v>#REF!</v>
      </c>
      <c r="G53" s="213" t="e">
        <f>IF('Crisis Indicator Data'!#REF!="No Data",1,IF(#REF!&lt;&gt;"",1,0))</f>
        <v>#REF!</v>
      </c>
      <c r="H53" s="213" t="e">
        <f>IF('Crisis Indicator Data'!#REF!="No Data",1,IF(#REF!&lt;&gt;"",1,0))</f>
        <v>#REF!</v>
      </c>
      <c r="I53" s="213" t="e">
        <f>IF('Crisis Indicator Data'!#REF!="No Data",1,IF(#REF!&lt;&gt;"",1,0))</f>
        <v>#REF!</v>
      </c>
      <c r="J53" s="213" t="e">
        <f>IF('Crisis Indicator Data'!#REF!="No Data",1,IF(#REF!&lt;&gt;"",1,0))</f>
        <v>#REF!</v>
      </c>
      <c r="K53" s="213" t="e">
        <f>IF('Crisis Indicator Data'!#REF!="No Data",1,IF(#REF!&lt;&gt;"",1,0))</f>
        <v>#REF!</v>
      </c>
      <c r="L53" s="213" t="e">
        <f>IF('Crisis Indicator Data'!#REF!="No Data",1,IF(#REF!&lt;&gt;"",1,0))</f>
        <v>#REF!</v>
      </c>
      <c r="M53" s="213" t="e">
        <f>IF('Crisis Indicator Data'!#REF!="No Data",1,IF(#REF!&lt;&gt;"",1,0))</f>
        <v>#REF!</v>
      </c>
      <c r="N53" s="213" t="e">
        <f>IF('Crisis Indicator Data'!#REF!="No Data",1,IF(#REF!&lt;&gt;"",1,0))</f>
        <v>#REF!</v>
      </c>
      <c r="O53" s="213" t="e">
        <f>IF('Crisis Indicator Data'!#REF!="No Data",1,IF(#REF!&lt;&gt;"",1,0))</f>
        <v>#REF!</v>
      </c>
      <c r="P53" s="213" t="e">
        <f>IF('Crisis Indicator Data'!#REF!="No Data",1,IF(#REF!&lt;&gt;"",1,0))</f>
        <v>#REF!</v>
      </c>
      <c r="Q53" s="213" t="e">
        <f>IF('Crisis Indicator Data'!#REF!="No Data",1,IF(#REF!&lt;&gt;"",1,0))</f>
        <v>#REF!</v>
      </c>
      <c r="R53" s="213" t="e">
        <f>IF('Crisis Indicator Data'!#REF!="No Data",1,IF(#REF!&lt;&gt;"",1,0))</f>
        <v>#REF!</v>
      </c>
      <c r="S53" s="213" t="e">
        <f>IF('Crisis Indicator Data'!#REF!="No Data",1,IF(#REF!&lt;&gt;"",1,0))</f>
        <v>#REF!</v>
      </c>
      <c r="T53" s="213" t="e">
        <f>IF('Crisis Indicator Data'!#REF!="No Data",1,IF(#REF!&lt;&gt;"",1,0))</f>
        <v>#REF!</v>
      </c>
      <c r="U53" s="213" t="e">
        <f>IF('Crisis Indicator Data'!#REF!="No Data",1,IF(#REF!&lt;&gt;"",1,0))</f>
        <v>#REF!</v>
      </c>
      <c r="V53" s="213" t="e">
        <f>IF('Crisis Indicator Data'!#REF!="No Data",1,IF(#REF!&lt;&gt;"",1,0))</f>
        <v>#REF!</v>
      </c>
      <c r="W53" s="213" t="e">
        <f>IF('Crisis Indicator Data'!#REF!="No Data",1,IF(#REF!&lt;&gt;"",1,0))</f>
        <v>#REF!</v>
      </c>
      <c r="X53" s="213" t="e">
        <f>IF('Crisis Indicator Data'!#REF!="No Data",1,IF(#REF!&lt;&gt;"",1,0))</f>
        <v>#REF!</v>
      </c>
      <c r="Y53" s="213" t="e">
        <f>IF('Crisis Indicator Data'!#REF!="No Data",1,IF(#REF!&lt;&gt;"",1,0))</f>
        <v>#REF!</v>
      </c>
      <c r="Z53" s="213" t="e">
        <f>IF('Crisis Indicator Data'!#REF!="No Data",1,IF(#REF!&lt;&gt;"",1,0))</f>
        <v>#REF!</v>
      </c>
      <c r="AA53" s="213" t="e">
        <f>IF('Crisis Indicator Data'!#REF!="No Data",1,IF(#REF!&lt;&gt;"",1,0))</f>
        <v>#REF!</v>
      </c>
      <c r="AB53" s="213" t="e">
        <f>IF('Crisis Indicator Data'!#REF!="No Data",1,IF(#REF!&lt;&gt;"",1,0))</f>
        <v>#REF!</v>
      </c>
      <c r="AC53" s="213" t="e">
        <f>IF('Crisis Indicator Data'!#REF!="No Data",1,IF(#REF!&lt;&gt;"",1,0))</f>
        <v>#REF!</v>
      </c>
      <c r="AD53" s="213" t="e">
        <f>IF('Crisis Indicator Data'!#REF!="No Data",1,IF(#REF!&lt;&gt;"",1,0))</f>
        <v>#REF!</v>
      </c>
      <c r="AE53" s="213" t="e">
        <f>IF('Crisis Indicator Data'!#REF!="No Data",1,IF(#REF!&lt;&gt;"",1,0))</f>
        <v>#REF!</v>
      </c>
      <c r="AF53" s="213" t="e">
        <f>IF('Crisis Indicator Data'!#REF!="No Data",1,IF(#REF!&lt;&gt;"",1,0))</f>
        <v>#REF!</v>
      </c>
      <c r="AG53" s="213" t="e">
        <f>IF('Crisis Indicator Data'!#REF!="No Data",1,IF(#REF!&lt;&gt;"",1,0))</f>
        <v>#REF!</v>
      </c>
      <c r="AH53" s="213" t="e">
        <f>IF('Crisis Indicator Data'!#REF!="No Data",1,IF(#REF!&lt;&gt;"",1,0))</f>
        <v>#REF!</v>
      </c>
      <c r="AI53" s="213" t="e">
        <f>IF('Crisis Indicator Data'!#REF!="No Data",1,IF(#REF!&lt;&gt;"",1,0))</f>
        <v>#REF!</v>
      </c>
      <c r="AJ53" s="213" t="e">
        <f>IF('Crisis Indicator Data'!#REF!="No Data",1,IF(#REF!&lt;&gt;"",1,0))</f>
        <v>#REF!</v>
      </c>
      <c r="AK53" s="213" t="e">
        <f>IF('Crisis Indicator Data'!#REF!="No Data",1,IF(#REF!&lt;&gt;"",1,0))</f>
        <v>#REF!</v>
      </c>
      <c r="AL53" s="213" t="e">
        <f>IF('Crisis Indicator Data'!#REF!="No Data",1,IF(#REF!&lt;&gt;"",1,0))</f>
        <v>#REF!</v>
      </c>
      <c r="AM53" s="213" t="e">
        <f>IF('Crisis Indicator Data'!#REF!="No Data",1,IF(#REF!&lt;&gt;"",1,0))</f>
        <v>#REF!</v>
      </c>
      <c r="AN53" s="213" t="e">
        <f>IF('Crisis Indicator Data'!#REF!="No Data",1,IF(#REF!&lt;&gt;"",1,0))</f>
        <v>#REF!</v>
      </c>
      <c r="AO53" s="213" t="e">
        <f>IF('Crisis Indicator Data'!#REF!="No Data",1,IF(#REF!&lt;&gt;"",1,0))</f>
        <v>#REF!</v>
      </c>
      <c r="AP53" s="213" t="e">
        <f>IF('Crisis Indicator Data'!#REF!="No Data",1,IF(#REF!&lt;&gt;"",1,0))</f>
        <v>#REF!</v>
      </c>
      <c r="AQ53" s="213" t="e">
        <f>IF('Crisis Indicator Data'!#REF!="No Data",1,IF(#REF!&lt;&gt;"",1,0))</f>
        <v>#REF!</v>
      </c>
      <c r="AR53" s="213" t="e">
        <f>IF('Crisis Indicator Data'!#REF!="No Data",1,IF(#REF!&lt;&gt;"",1,0))</f>
        <v>#REF!</v>
      </c>
      <c r="AS53" s="213" t="e">
        <f>IF('Crisis Indicator Data'!#REF!="No Data",1,IF(#REF!&lt;&gt;"",1,0))</f>
        <v>#REF!</v>
      </c>
      <c r="AT53" s="213" t="e">
        <f>IF('Crisis Indicator Data'!#REF!="No Data",1,IF(#REF!&lt;&gt;"",1,0))</f>
        <v>#REF!</v>
      </c>
      <c r="AU53" s="213" t="e">
        <f>IF('Crisis Indicator Data'!#REF!="No Data",1,IF(#REF!&lt;&gt;"",1,0))</f>
        <v>#REF!</v>
      </c>
      <c r="AV53" s="213" t="e">
        <f>IF('Crisis Indicator Data'!#REF!="No Data",1,IF(#REF!&lt;&gt;"",1,0))</f>
        <v>#REF!</v>
      </c>
      <c r="AW53" s="213" t="e">
        <f>IF('Crisis Indicator Data'!#REF!="No Data",1,IF(#REF!&lt;&gt;"",1,0))</f>
        <v>#REF!</v>
      </c>
      <c r="AX53" s="213" t="e">
        <f>IF('Crisis Indicator Data'!#REF!="No Data",1,IF(#REF!&lt;&gt;"",1,0))</f>
        <v>#REF!</v>
      </c>
      <c r="AY53" s="213" t="e">
        <f>IF('Crisis Indicator Data'!#REF!="No Data",1,IF(#REF!&lt;&gt;"",1,0))</f>
        <v>#REF!</v>
      </c>
      <c r="AZ53" s="213" t="e">
        <f>IF('Crisis Indicator Data'!#REF!="No Data",1,IF(#REF!&lt;&gt;"",1,0))</f>
        <v>#REF!</v>
      </c>
      <c r="BA53" t="e">
        <f t="shared" si="2"/>
        <v>#REF!</v>
      </c>
      <c r="BB53" s="22" t="e">
        <f t="shared" si="3"/>
        <v>#REF!</v>
      </c>
    </row>
    <row r="54" spans="1:54" x14ac:dyDescent="0.25">
      <c r="A54" t="s">
        <v>7348</v>
      </c>
      <c r="B54" s="213" t="e">
        <f>IF('Crisis Indicator Data'!#REF!="No Data",1,IF(#REF!&lt;&gt;"",1,0))</f>
        <v>#REF!</v>
      </c>
      <c r="C54" s="213" t="e">
        <f>IF('Crisis Indicator Data'!#REF!="No Data",1,IF(#REF!&lt;&gt;"",1,0))</f>
        <v>#REF!</v>
      </c>
      <c r="D54" s="213" t="e">
        <f>IF('Crisis Indicator Data'!#REF!="No Data",1,IF(#REF!&lt;&gt;"",1,0))</f>
        <v>#REF!</v>
      </c>
      <c r="E54" s="213" t="e">
        <f>IF('Crisis Indicator Data'!#REF!="No Data",1,IF(#REF!&lt;&gt;"",1,0))</f>
        <v>#REF!</v>
      </c>
      <c r="F54" s="213" t="e">
        <f>IF('Crisis Indicator Data'!#REF!="No Data",1,IF(#REF!&lt;&gt;"",1,0))</f>
        <v>#REF!</v>
      </c>
      <c r="G54" s="213" t="e">
        <f>IF('Crisis Indicator Data'!#REF!="No Data",1,IF(#REF!&lt;&gt;"",1,0))</f>
        <v>#REF!</v>
      </c>
      <c r="H54" s="213" t="e">
        <f>IF('Crisis Indicator Data'!#REF!="No Data",1,IF(#REF!&lt;&gt;"",1,0))</f>
        <v>#REF!</v>
      </c>
      <c r="I54" s="213" t="e">
        <f>IF('Crisis Indicator Data'!#REF!="No Data",1,IF(#REF!&lt;&gt;"",1,0))</f>
        <v>#REF!</v>
      </c>
      <c r="J54" s="213" t="e">
        <f>IF('Crisis Indicator Data'!#REF!="No Data",1,IF(#REF!&lt;&gt;"",1,0))</f>
        <v>#REF!</v>
      </c>
      <c r="K54" s="213" t="e">
        <f>IF('Crisis Indicator Data'!#REF!="No Data",1,IF(#REF!&lt;&gt;"",1,0))</f>
        <v>#REF!</v>
      </c>
      <c r="L54" s="213" t="e">
        <f>IF('Crisis Indicator Data'!#REF!="No Data",1,IF(#REF!&lt;&gt;"",1,0))</f>
        <v>#REF!</v>
      </c>
      <c r="M54" s="213" t="e">
        <f>IF('Crisis Indicator Data'!#REF!="No Data",1,IF(#REF!&lt;&gt;"",1,0))</f>
        <v>#REF!</v>
      </c>
      <c r="N54" s="213" t="e">
        <f>IF('Crisis Indicator Data'!#REF!="No Data",1,IF(#REF!&lt;&gt;"",1,0))</f>
        <v>#REF!</v>
      </c>
      <c r="O54" s="213" t="e">
        <f>IF('Crisis Indicator Data'!#REF!="No Data",1,IF(#REF!&lt;&gt;"",1,0))</f>
        <v>#REF!</v>
      </c>
      <c r="P54" s="213" t="e">
        <f>IF('Crisis Indicator Data'!#REF!="No Data",1,IF(#REF!&lt;&gt;"",1,0))</f>
        <v>#REF!</v>
      </c>
      <c r="Q54" s="213" t="e">
        <f>IF('Crisis Indicator Data'!#REF!="No Data",1,IF(#REF!&lt;&gt;"",1,0))</f>
        <v>#REF!</v>
      </c>
      <c r="R54" s="213" t="e">
        <f>IF('Crisis Indicator Data'!#REF!="No Data",1,IF(#REF!&lt;&gt;"",1,0))</f>
        <v>#REF!</v>
      </c>
      <c r="S54" s="213" t="e">
        <f>IF('Crisis Indicator Data'!#REF!="No Data",1,IF(#REF!&lt;&gt;"",1,0))</f>
        <v>#REF!</v>
      </c>
      <c r="T54" s="213" t="e">
        <f>IF('Crisis Indicator Data'!#REF!="No Data",1,IF(#REF!&lt;&gt;"",1,0))</f>
        <v>#REF!</v>
      </c>
      <c r="U54" s="213" t="e">
        <f>IF('Crisis Indicator Data'!#REF!="No Data",1,IF(#REF!&lt;&gt;"",1,0))</f>
        <v>#REF!</v>
      </c>
      <c r="V54" s="213" t="e">
        <f>IF('Crisis Indicator Data'!#REF!="No Data",1,IF(#REF!&lt;&gt;"",1,0))</f>
        <v>#REF!</v>
      </c>
      <c r="W54" s="213" t="e">
        <f>IF('Crisis Indicator Data'!#REF!="No Data",1,IF(#REF!&lt;&gt;"",1,0))</f>
        <v>#REF!</v>
      </c>
      <c r="X54" s="213" t="e">
        <f>IF('Crisis Indicator Data'!#REF!="No Data",1,IF(#REF!&lt;&gt;"",1,0))</f>
        <v>#REF!</v>
      </c>
      <c r="Y54" s="213" t="e">
        <f>IF('Crisis Indicator Data'!#REF!="No Data",1,IF(#REF!&lt;&gt;"",1,0))</f>
        <v>#REF!</v>
      </c>
      <c r="Z54" s="213" t="e">
        <f>IF('Crisis Indicator Data'!#REF!="No Data",1,IF(#REF!&lt;&gt;"",1,0))</f>
        <v>#REF!</v>
      </c>
      <c r="AA54" s="213" t="e">
        <f>IF('Crisis Indicator Data'!#REF!="No Data",1,IF(#REF!&lt;&gt;"",1,0))</f>
        <v>#REF!</v>
      </c>
      <c r="AB54" s="213" t="e">
        <f>IF('Crisis Indicator Data'!#REF!="No Data",1,IF(#REF!&lt;&gt;"",1,0))</f>
        <v>#REF!</v>
      </c>
      <c r="AC54" s="213" t="e">
        <f>IF('Crisis Indicator Data'!#REF!="No Data",1,IF(#REF!&lt;&gt;"",1,0))</f>
        <v>#REF!</v>
      </c>
      <c r="AD54" s="213" t="e">
        <f>IF('Crisis Indicator Data'!#REF!="No Data",1,IF(#REF!&lt;&gt;"",1,0))</f>
        <v>#REF!</v>
      </c>
      <c r="AE54" s="213" t="e">
        <f>IF('Crisis Indicator Data'!#REF!="No Data",1,IF(#REF!&lt;&gt;"",1,0))</f>
        <v>#REF!</v>
      </c>
      <c r="AF54" s="213" t="e">
        <f>IF('Crisis Indicator Data'!#REF!="No Data",1,IF(#REF!&lt;&gt;"",1,0))</f>
        <v>#REF!</v>
      </c>
      <c r="AG54" s="213" t="e">
        <f>IF('Crisis Indicator Data'!#REF!="No Data",1,IF(#REF!&lt;&gt;"",1,0))</f>
        <v>#REF!</v>
      </c>
      <c r="AH54" s="213" t="e">
        <f>IF('Crisis Indicator Data'!#REF!="No Data",1,IF(#REF!&lt;&gt;"",1,0))</f>
        <v>#REF!</v>
      </c>
      <c r="AI54" s="213" t="e">
        <f>IF('Crisis Indicator Data'!#REF!="No Data",1,IF(#REF!&lt;&gt;"",1,0))</f>
        <v>#REF!</v>
      </c>
      <c r="AJ54" s="213" t="e">
        <f>IF('Crisis Indicator Data'!#REF!="No Data",1,IF(#REF!&lt;&gt;"",1,0))</f>
        <v>#REF!</v>
      </c>
      <c r="AK54" s="213" t="e">
        <f>IF('Crisis Indicator Data'!#REF!="No Data",1,IF(#REF!&lt;&gt;"",1,0))</f>
        <v>#REF!</v>
      </c>
      <c r="AL54" s="213" t="e">
        <f>IF('Crisis Indicator Data'!#REF!="No Data",1,IF(#REF!&lt;&gt;"",1,0))</f>
        <v>#REF!</v>
      </c>
      <c r="AM54" s="213" t="e">
        <f>IF('Crisis Indicator Data'!#REF!="No Data",1,IF(#REF!&lt;&gt;"",1,0))</f>
        <v>#REF!</v>
      </c>
      <c r="AN54" s="213" t="e">
        <f>IF('Crisis Indicator Data'!#REF!="No Data",1,IF(#REF!&lt;&gt;"",1,0))</f>
        <v>#REF!</v>
      </c>
      <c r="AO54" s="213" t="e">
        <f>IF('Crisis Indicator Data'!#REF!="No Data",1,IF(#REF!&lt;&gt;"",1,0))</f>
        <v>#REF!</v>
      </c>
      <c r="AP54" s="213" t="e">
        <f>IF('Crisis Indicator Data'!#REF!="No Data",1,IF(#REF!&lt;&gt;"",1,0))</f>
        <v>#REF!</v>
      </c>
      <c r="AQ54" s="213" t="e">
        <f>IF('Crisis Indicator Data'!#REF!="No Data",1,IF(#REF!&lt;&gt;"",1,0))</f>
        <v>#REF!</v>
      </c>
      <c r="AR54" s="213" t="e">
        <f>IF('Crisis Indicator Data'!#REF!="No Data",1,IF(#REF!&lt;&gt;"",1,0))</f>
        <v>#REF!</v>
      </c>
      <c r="AS54" s="213" t="e">
        <f>IF('Crisis Indicator Data'!#REF!="No Data",1,IF(#REF!&lt;&gt;"",1,0))</f>
        <v>#REF!</v>
      </c>
      <c r="AT54" s="213" t="e">
        <f>IF('Crisis Indicator Data'!#REF!="No Data",1,IF(#REF!&lt;&gt;"",1,0))</f>
        <v>#REF!</v>
      </c>
      <c r="AU54" s="213" t="e">
        <f>IF('Crisis Indicator Data'!#REF!="No Data",1,IF(#REF!&lt;&gt;"",1,0))</f>
        <v>#REF!</v>
      </c>
      <c r="AV54" s="213" t="e">
        <f>IF('Crisis Indicator Data'!#REF!="No Data",1,IF(#REF!&lt;&gt;"",1,0))</f>
        <v>#REF!</v>
      </c>
      <c r="AW54" s="213" t="e">
        <f>IF('Crisis Indicator Data'!#REF!="No Data",1,IF(#REF!&lt;&gt;"",1,0))</f>
        <v>#REF!</v>
      </c>
      <c r="AX54" s="213" t="e">
        <f>IF('Crisis Indicator Data'!#REF!="No Data",1,IF(#REF!&lt;&gt;"",1,0))</f>
        <v>#REF!</v>
      </c>
      <c r="AY54" s="213" t="e">
        <f>IF('Crisis Indicator Data'!#REF!="No Data",1,IF(#REF!&lt;&gt;"",1,0))</f>
        <v>#REF!</v>
      </c>
      <c r="AZ54" s="213" t="e">
        <f>IF('Crisis Indicator Data'!#REF!="No Data",1,IF(#REF!&lt;&gt;"",1,0))</f>
        <v>#REF!</v>
      </c>
      <c r="BA54" t="e">
        <f t="shared" si="2"/>
        <v>#REF!</v>
      </c>
      <c r="BB54" s="22" t="e">
        <f t="shared" si="3"/>
        <v>#REF!</v>
      </c>
    </row>
    <row r="55" spans="1:54" x14ac:dyDescent="0.25">
      <c r="A55" t="s">
        <v>7320</v>
      </c>
      <c r="B55" s="213" t="e">
        <f>IF('Crisis Indicator Data'!#REF!="No Data",1,IF(#REF!&lt;&gt;"",1,0))</f>
        <v>#REF!</v>
      </c>
      <c r="C55" s="213" t="e">
        <f>IF('Crisis Indicator Data'!#REF!="No Data",1,IF(#REF!&lt;&gt;"",1,0))</f>
        <v>#REF!</v>
      </c>
      <c r="D55" s="213" t="e">
        <f>IF('Crisis Indicator Data'!#REF!="No Data",1,IF(#REF!&lt;&gt;"",1,0))</f>
        <v>#REF!</v>
      </c>
      <c r="E55" s="213" t="e">
        <f>IF('Crisis Indicator Data'!#REF!="No Data",1,IF(#REF!&lt;&gt;"",1,0))</f>
        <v>#REF!</v>
      </c>
      <c r="F55" s="213" t="e">
        <f>IF('Crisis Indicator Data'!#REF!="No Data",1,IF(#REF!&lt;&gt;"",1,0))</f>
        <v>#REF!</v>
      </c>
      <c r="G55" s="213" t="e">
        <f>IF('Crisis Indicator Data'!#REF!="No Data",1,IF(#REF!&lt;&gt;"",1,0))</f>
        <v>#REF!</v>
      </c>
      <c r="H55" s="213" t="e">
        <f>IF('Crisis Indicator Data'!#REF!="No Data",1,IF(#REF!&lt;&gt;"",1,0))</f>
        <v>#REF!</v>
      </c>
      <c r="I55" s="213" t="e">
        <f>IF('Crisis Indicator Data'!#REF!="No Data",1,IF(#REF!&lt;&gt;"",1,0))</f>
        <v>#REF!</v>
      </c>
      <c r="J55" s="213" t="e">
        <f>IF('Crisis Indicator Data'!#REF!="No Data",1,IF(#REF!&lt;&gt;"",1,0))</f>
        <v>#REF!</v>
      </c>
      <c r="K55" s="213" t="e">
        <f>IF('Crisis Indicator Data'!#REF!="No Data",1,IF(#REF!&lt;&gt;"",1,0))</f>
        <v>#REF!</v>
      </c>
      <c r="L55" s="213" t="e">
        <f>IF('Crisis Indicator Data'!#REF!="No Data",1,IF(#REF!&lt;&gt;"",1,0))</f>
        <v>#REF!</v>
      </c>
      <c r="M55" s="213" t="e">
        <f>IF('Crisis Indicator Data'!#REF!="No Data",1,IF(#REF!&lt;&gt;"",1,0))</f>
        <v>#REF!</v>
      </c>
      <c r="N55" s="213" t="e">
        <f>IF('Crisis Indicator Data'!#REF!="No Data",1,IF(#REF!&lt;&gt;"",1,0))</f>
        <v>#REF!</v>
      </c>
      <c r="O55" s="213" t="e">
        <f>IF('Crisis Indicator Data'!#REF!="No Data",1,IF(#REF!&lt;&gt;"",1,0))</f>
        <v>#REF!</v>
      </c>
      <c r="P55" s="213" t="e">
        <f>IF('Crisis Indicator Data'!#REF!="No Data",1,IF(#REF!&lt;&gt;"",1,0))</f>
        <v>#REF!</v>
      </c>
      <c r="Q55" s="213" t="e">
        <f>IF('Crisis Indicator Data'!#REF!="No Data",1,IF(#REF!&lt;&gt;"",1,0))</f>
        <v>#REF!</v>
      </c>
      <c r="R55" s="213" t="e">
        <f>IF('Crisis Indicator Data'!#REF!="No Data",1,IF(#REF!&lt;&gt;"",1,0))</f>
        <v>#REF!</v>
      </c>
      <c r="S55" s="213" t="e">
        <f>IF('Crisis Indicator Data'!#REF!="No Data",1,IF(#REF!&lt;&gt;"",1,0))</f>
        <v>#REF!</v>
      </c>
      <c r="T55" s="213" t="e">
        <f>IF('Crisis Indicator Data'!#REF!="No Data",1,IF(#REF!&lt;&gt;"",1,0))</f>
        <v>#REF!</v>
      </c>
      <c r="U55" s="213" t="e">
        <f>IF('Crisis Indicator Data'!#REF!="No Data",1,IF(#REF!&lt;&gt;"",1,0))</f>
        <v>#REF!</v>
      </c>
      <c r="V55" s="213" t="e">
        <f>IF('Crisis Indicator Data'!#REF!="No Data",1,IF(#REF!&lt;&gt;"",1,0))</f>
        <v>#REF!</v>
      </c>
      <c r="W55" s="213" t="e">
        <f>IF('Crisis Indicator Data'!#REF!="No Data",1,IF(#REF!&lt;&gt;"",1,0))</f>
        <v>#REF!</v>
      </c>
      <c r="X55" s="213" t="e">
        <f>IF('Crisis Indicator Data'!#REF!="No Data",1,IF(#REF!&lt;&gt;"",1,0))</f>
        <v>#REF!</v>
      </c>
      <c r="Y55" s="213" t="e">
        <f>IF('Crisis Indicator Data'!#REF!="No Data",1,IF(#REF!&lt;&gt;"",1,0))</f>
        <v>#REF!</v>
      </c>
      <c r="Z55" s="213" t="e">
        <f>IF('Crisis Indicator Data'!#REF!="No Data",1,IF(#REF!&lt;&gt;"",1,0))</f>
        <v>#REF!</v>
      </c>
      <c r="AA55" s="213" t="e">
        <f>IF('Crisis Indicator Data'!#REF!="No Data",1,IF(#REF!&lt;&gt;"",1,0))</f>
        <v>#REF!</v>
      </c>
      <c r="AB55" s="213" t="e">
        <f>IF('Crisis Indicator Data'!#REF!="No Data",1,IF(#REF!&lt;&gt;"",1,0))</f>
        <v>#REF!</v>
      </c>
      <c r="AC55" s="213" t="e">
        <f>IF('Crisis Indicator Data'!#REF!="No Data",1,IF(#REF!&lt;&gt;"",1,0))</f>
        <v>#REF!</v>
      </c>
      <c r="AD55" s="213" t="e">
        <f>IF('Crisis Indicator Data'!#REF!="No Data",1,IF(#REF!&lt;&gt;"",1,0))</f>
        <v>#REF!</v>
      </c>
      <c r="AE55" s="213" t="e">
        <f>IF('Crisis Indicator Data'!#REF!="No Data",1,IF(#REF!&lt;&gt;"",1,0))</f>
        <v>#REF!</v>
      </c>
      <c r="AF55" s="213" t="e">
        <f>IF('Crisis Indicator Data'!#REF!="No Data",1,IF(#REF!&lt;&gt;"",1,0))</f>
        <v>#REF!</v>
      </c>
      <c r="AG55" s="213" t="e">
        <f>IF('Crisis Indicator Data'!#REF!="No Data",1,IF(#REF!&lt;&gt;"",1,0))</f>
        <v>#REF!</v>
      </c>
      <c r="AH55" s="213" t="e">
        <f>IF('Crisis Indicator Data'!#REF!="No Data",1,IF(#REF!&lt;&gt;"",1,0))</f>
        <v>#REF!</v>
      </c>
      <c r="AI55" s="213" t="e">
        <f>IF('Crisis Indicator Data'!#REF!="No Data",1,IF(#REF!&lt;&gt;"",1,0))</f>
        <v>#REF!</v>
      </c>
      <c r="AJ55" s="213" t="e">
        <f>IF('Crisis Indicator Data'!#REF!="No Data",1,IF(#REF!&lt;&gt;"",1,0))</f>
        <v>#REF!</v>
      </c>
      <c r="AK55" s="213" t="e">
        <f>IF('Crisis Indicator Data'!#REF!="No Data",1,IF(#REF!&lt;&gt;"",1,0))</f>
        <v>#REF!</v>
      </c>
      <c r="AL55" s="213" t="e">
        <f>IF('Crisis Indicator Data'!#REF!="No Data",1,IF(#REF!&lt;&gt;"",1,0))</f>
        <v>#REF!</v>
      </c>
      <c r="AM55" s="213" t="e">
        <f>IF('Crisis Indicator Data'!#REF!="No Data",1,IF(#REF!&lt;&gt;"",1,0))</f>
        <v>#REF!</v>
      </c>
      <c r="AN55" s="213" t="e">
        <f>IF('Crisis Indicator Data'!#REF!="No Data",1,IF(#REF!&lt;&gt;"",1,0))</f>
        <v>#REF!</v>
      </c>
      <c r="AO55" s="213" t="e">
        <f>IF('Crisis Indicator Data'!#REF!="No Data",1,IF(#REF!&lt;&gt;"",1,0))</f>
        <v>#REF!</v>
      </c>
      <c r="AP55" s="213" t="e">
        <f>IF('Crisis Indicator Data'!#REF!="No Data",1,IF(#REF!&lt;&gt;"",1,0))</f>
        <v>#REF!</v>
      </c>
      <c r="AQ55" s="213" t="e">
        <f>IF('Crisis Indicator Data'!#REF!="No Data",1,IF(#REF!&lt;&gt;"",1,0))</f>
        <v>#REF!</v>
      </c>
      <c r="AR55" s="213" t="e">
        <f>IF('Crisis Indicator Data'!#REF!="No Data",1,IF(#REF!&lt;&gt;"",1,0))</f>
        <v>#REF!</v>
      </c>
      <c r="AS55" s="213" t="e">
        <f>IF('Crisis Indicator Data'!#REF!="No Data",1,IF(#REF!&lt;&gt;"",1,0))</f>
        <v>#REF!</v>
      </c>
      <c r="AT55" s="213" t="e">
        <f>IF('Crisis Indicator Data'!#REF!="No Data",1,IF(#REF!&lt;&gt;"",1,0))</f>
        <v>#REF!</v>
      </c>
      <c r="AU55" s="213" t="e">
        <f>IF('Crisis Indicator Data'!#REF!="No Data",1,IF(#REF!&lt;&gt;"",1,0))</f>
        <v>#REF!</v>
      </c>
      <c r="AV55" s="213" t="e">
        <f>IF('Crisis Indicator Data'!#REF!="No Data",1,IF(#REF!&lt;&gt;"",1,0))</f>
        <v>#REF!</v>
      </c>
      <c r="AW55" s="213" t="e">
        <f>IF('Crisis Indicator Data'!#REF!="No Data",1,IF(#REF!&lt;&gt;"",1,0))</f>
        <v>#REF!</v>
      </c>
      <c r="AX55" s="213" t="e">
        <f>IF('Crisis Indicator Data'!#REF!="No Data",1,IF(#REF!&lt;&gt;"",1,0))</f>
        <v>#REF!</v>
      </c>
      <c r="AY55" s="213" t="e">
        <f>IF('Crisis Indicator Data'!#REF!="No Data",1,IF(#REF!&lt;&gt;"",1,0))</f>
        <v>#REF!</v>
      </c>
      <c r="AZ55" s="213" t="e">
        <f>IF('Crisis Indicator Data'!#REF!="No Data",1,IF(#REF!&lt;&gt;"",1,0))</f>
        <v>#REF!</v>
      </c>
      <c r="BA55" t="e">
        <f t="shared" si="2"/>
        <v>#REF!</v>
      </c>
      <c r="BB55" s="22" t="e">
        <f t="shared" si="3"/>
        <v>#REF!</v>
      </c>
    </row>
    <row r="56" spans="1:54" x14ac:dyDescent="0.25">
      <c r="A56" t="s">
        <v>7323</v>
      </c>
      <c r="B56" s="213" t="e">
        <f>IF('Crisis Indicator Data'!#REF!="No Data",1,IF(#REF!&lt;&gt;"",1,0))</f>
        <v>#REF!</v>
      </c>
      <c r="C56" s="213" t="e">
        <f>IF('Crisis Indicator Data'!#REF!="No Data",1,IF(#REF!&lt;&gt;"",1,0))</f>
        <v>#REF!</v>
      </c>
      <c r="D56" s="213" t="e">
        <f>IF('Crisis Indicator Data'!#REF!="No Data",1,IF(#REF!&lt;&gt;"",1,0))</f>
        <v>#REF!</v>
      </c>
      <c r="E56" s="213" t="e">
        <f>IF('Crisis Indicator Data'!#REF!="No Data",1,IF(#REF!&lt;&gt;"",1,0))</f>
        <v>#REF!</v>
      </c>
      <c r="F56" s="213" t="e">
        <f>IF('Crisis Indicator Data'!#REF!="No Data",1,IF(#REF!&lt;&gt;"",1,0))</f>
        <v>#REF!</v>
      </c>
      <c r="G56" s="213" t="e">
        <f>IF('Crisis Indicator Data'!#REF!="No Data",1,IF(#REF!&lt;&gt;"",1,0))</f>
        <v>#REF!</v>
      </c>
      <c r="H56" s="213" t="e">
        <f>IF('Crisis Indicator Data'!#REF!="No Data",1,IF(#REF!&lt;&gt;"",1,0))</f>
        <v>#REF!</v>
      </c>
      <c r="I56" s="213" t="e">
        <f>IF('Crisis Indicator Data'!#REF!="No Data",1,IF(#REF!&lt;&gt;"",1,0))</f>
        <v>#REF!</v>
      </c>
      <c r="J56" s="213" t="e">
        <f>IF('Crisis Indicator Data'!#REF!="No Data",1,IF(#REF!&lt;&gt;"",1,0))</f>
        <v>#REF!</v>
      </c>
      <c r="K56" s="213" t="e">
        <f>IF('Crisis Indicator Data'!#REF!="No Data",1,IF(#REF!&lt;&gt;"",1,0))</f>
        <v>#REF!</v>
      </c>
      <c r="L56" s="213" t="e">
        <f>IF('Crisis Indicator Data'!#REF!="No Data",1,IF(#REF!&lt;&gt;"",1,0))</f>
        <v>#REF!</v>
      </c>
      <c r="M56" s="213" t="e">
        <f>IF('Crisis Indicator Data'!#REF!="No Data",1,IF(#REF!&lt;&gt;"",1,0))</f>
        <v>#REF!</v>
      </c>
      <c r="N56" s="213" t="e">
        <f>IF('Crisis Indicator Data'!#REF!="No Data",1,IF(#REF!&lt;&gt;"",1,0))</f>
        <v>#REF!</v>
      </c>
      <c r="O56" s="213" t="e">
        <f>IF('Crisis Indicator Data'!#REF!="No Data",1,IF(#REF!&lt;&gt;"",1,0))</f>
        <v>#REF!</v>
      </c>
      <c r="P56" s="213" t="e">
        <f>IF('Crisis Indicator Data'!#REF!="No Data",1,IF(#REF!&lt;&gt;"",1,0))</f>
        <v>#REF!</v>
      </c>
      <c r="Q56" s="213" t="e">
        <f>IF('Crisis Indicator Data'!#REF!="No Data",1,IF(#REF!&lt;&gt;"",1,0))</f>
        <v>#REF!</v>
      </c>
      <c r="R56" s="213" t="e">
        <f>IF('Crisis Indicator Data'!#REF!="No Data",1,IF(#REF!&lt;&gt;"",1,0))</f>
        <v>#REF!</v>
      </c>
      <c r="S56" s="213" t="e">
        <f>IF('Crisis Indicator Data'!#REF!="No Data",1,IF(#REF!&lt;&gt;"",1,0))</f>
        <v>#REF!</v>
      </c>
      <c r="T56" s="213" t="e">
        <f>IF('Crisis Indicator Data'!#REF!="No Data",1,IF(#REF!&lt;&gt;"",1,0))</f>
        <v>#REF!</v>
      </c>
      <c r="U56" s="213" t="e">
        <f>IF('Crisis Indicator Data'!#REF!="No Data",1,IF(#REF!&lt;&gt;"",1,0))</f>
        <v>#REF!</v>
      </c>
      <c r="V56" s="213" t="e">
        <f>IF('Crisis Indicator Data'!#REF!="No Data",1,IF(#REF!&lt;&gt;"",1,0))</f>
        <v>#REF!</v>
      </c>
      <c r="W56" s="213" t="e">
        <f>IF('Crisis Indicator Data'!#REF!="No Data",1,IF(#REF!&lt;&gt;"",1,0))</f>
        <v>#REF!</v>
      </c>
      <c r="X56" s="213" t="e">
        <f>IF('Crisis Indicator Data'!#REF!="No Data",1,IF(#REF!&lt;&gt;"",1,0))</f>
        <v>#REF!</v>
      </c>
      <c r="Y56" s="213" t="e">
        <f>IF('Crisis Indicator Data'!#REF!="No Data",1,IF(#REF!&lt;&gt;"",1,0))</f>
        <v>#REF!</v>
      </c>
      <c r="Z56" s="213" t="e">
        <f>IF('Crisis Indicator Data'!#REF!="No Data",1,IF(#REF!&lt;&gt;"",1,0))</f>
        <v>#REF!</v>
      </c>
      <c r="AA56" s="213" t="e">
        <f>IF('Crisis Indicator Data'!#REF!="No Data",1,IF(#REF!&lt;&gt;"",1,0))</f>
        <v>#REF!</v>
      </c>
      <c r="AB56" s="213" t="e">
        <f>IF('Crisis Indicator Data'!#REF!="No Data",1,IF(#REF!&lt;&gt;"",1,0))</f>
        <v>#REF!</v>
      </c>
      <c r="AC56" s="213" t="e">
        <f>IF('Crisis Indicator Data'!#REF!="No Data",1,IF(#REF!&lt;&gt;"",1,0))</f>
        <v>#REF!</v>
      </c>
      <c r="AD56" s="213" t="e">
        <f>IF('Crisis Indicator Data'!#REF!="No Data",1,IF(#REF!&lt;&gt;"",1,0))</f>
        <v>#REF!</v>
      </c>
      <c r="AE56" s="213" t="e">
        <f>IF('Crisis Indicator Data'!#REF!="No Data",1,IF(#REF!&lt;&gt;"",1,0))</f>
        <v>#REF!</v>
      </c>
      <c r="AF56" s="213" t="e">
        <f>IF('Crisis Indicator Data'!#REF!="No Data",1,IF(#REF!&lt;&gt;"",1,0))</f>
        <v>#REF!</v>
      </c>
      <c r="AG56" s="213" t="e">
        <f>IF('Crisis Indicator Data'!#REF!="No Data",1,IF(#REF!&lt;&gt;"",1,0))</f>
        <v>#REF!</v>
      </c>
      <c r="AH56" s="213" t="e">
        <f>IF('Crisis Indicator Data'!#REF!="No Data",1,IF(#REF!&lt;&gt;"",1,0))</f>
        <v>#REF!</v>
      </c>
      <c r="AI56" s="213" t="e">
        <f>IF('Crisis Indicator Data'!#REF!="No Data",1,IF(#REF!&lt;&gt;"",1,0))</f>
        <v>#REF!</v>
      </c>
      <c r="AJ56" s="213" t="e">
        <f>IF('Crisis Indicator Data'!#REF!="No Data",1,IF(#REF!&lt;&gt;"",1,0))</f>
        <v>#REF!</v>
      </c>
      <c r="AK56" s="213" t="e">
        <f>IF('Crisis Indicator Data'!#REF!="No Data",1,IF(#REF!&lt;&gt;"",1,0))</f>
        <v>#REF!</v>
      </c>
      <c r="AL56" s="213" t="e">
        <f>IF('Crisis Indicator Data'!#REF!="No Data",1,IF(#REF!&lt;&gt;"",1,0))</f>
        <v>#REF!</v>
      </c>
      <c r="AM56" s="213" t="e">
        <f>IF('Crisis Indicator Data'!#REF!="No Data",1,IF(#REF!&lt;&gt;"",1,0))</f>
        <v>#REF!</v>
      </c>
      <c r="AN56" s="213" t="e">
        <f>IF('Crisis Indicator Data'!#REF!="No Data",1,IF(#REF!&lt;&gt;"",1,0))</f>
        <v>#REF!</v>
      </c>
      <c r="AO56" s="213" t="e">
        <f>IF('Crisis Indicator Data'!#REF!="No Data",1,IF(#REF!&lt;&gt;"",1,0))</f>
        <v>#REF!</v>
      </c>
      <c r="AP56" s="213" t="e">
        <f>IF('Crisis Indicator Data'!#REF!="No Data",1,IF(#REF!&lt;&gt;"",1,0))</f>
        <v>#REF!</v>
      </c>
      <c r="AQ56" s="213" t="e">
        <f>IF('Crisis Indicator Data'!#REF!="No Data",1,IF(#REF!&lt;&gt;"",1,0))</f>
        <v>#REF!</v>
      </c>
      <c r="AR56" s="213" t="e">
        <f>IF('Crisis Indicator Data'!#REF!="No Data",1,IF(#REF!&lt;&gt;"",1,0))</f>
        <v>#REF!</v>
      </c>
      <c r="AS56" s="213" t="e">
        <f>IF('Crisis Indicator Data'!#REF!="No Data",1,IF(#REF!&lt;&gt;"",1,0))</f>
        <v>#REF!</v>
      </c>
      <c r="AT56" s="213" t="e">
        <f>IF('Crisis Indicator Data'!#REF!="No Data",1,IF(#REF!&lt;&gt;"",1,0))</f>
        <v>#REF!</v>
      </c>
      <c r="AU56" s="213" t="e">
        <f>IF('Crisis Indicator Data'!#REF!="No Data",1,IF(#REF!&lt;&gt;"",1,0))</f>
        <v>#REF!</v>
      </c>
      <c r="AV56" s="213" t="e">
        <f>IF('Crisis Indicator Data'!#REF!="No Data",1,IF(#REF!&lt;&gt;"",1,0))</f>
        <v>#REF!</v>
      </c>
      <c r="AW56" s="213" t="e">
        <f>IF('Crisis Indicator Data'!#REF!="No Data",1,IF(#REF!&lt;&gt;"",1,0))</f>
        <v>#REF!</v>
      </c>
      <c r="AX56" s="213" t="e">
        <f>IF('Crisis Indicator Data'!#REF!="No Data",1,IF(#REF!&lt;&gt;"",1,0))</f>
        <v>#REF!</v>
      </c>
      <c r="AY56" s="213" t="e">
        <f>IF('Crisis Indicator Data'!#REF!="No Data",1,IF(#REF!&lt;&gt;"",1,0))</f>
        <v>#REF!</v>
      </c>
      <c r="AZ56" s="213" t="e">
        <f>IF('Crisis Indicator Data'!#REF!="No Data",1,IF(#REF!&lt;&gt;"",1,0))</f>
        <v>#REF!</v>
      </c>
      <c r="BA56" t="e">
        <f t="shared" si="2"/>
        <v>#REF!</v>
      </c>
      <c r="BB56" s="22" t="e">
        <f t="shared" si="3"/>
        <v>#REF!</v>
      </c>
    </row>
    <row r="57" spans="1:54" x14ac:dyDescent="0.25">
      <c r="A57" t="s">
        <v>7324</v>
      </c>
      <c r="B57" s="213" t="e">
        <f>IF('Crisis Indicator Data'!#REF!="No Data",1,IF(#REF!&lt;&gt;"",1,0))</f>
        <v>#REF!</v>
      </c>
      <c r="C57" s="213" t="e">
        <f>IF('Crisis Indicator Data'!#REF!="No Data",1,IF(#REF!&lt;&gt;"",1,0))</f>
        <v>#REF!</v>
      </c>
      <c r="D57" s="213" t="e">
        <f>IF('Crisis Indicator Data'!#REF!="No Data",1,IF(#REF!&lt;&gt;"",1,0))</f>
        <v>#REF!</v>
      </c>
      <c r="E57" s="213" t="e">
        <f>IF('Crisis Indicator Data'!#REF!="No Data",1,IF(#REF!&lt;&gt;"",1,0))</f>
        <v>#REF!</v>
      </c>
      <c r="F57" s="213" t="e">
        <f>IF('Crisis Indicator Data'!#REF!="No Data",1,IF(#REF!&lt;&gt;"",1,0))</f>
        <v>#REF!</v>
      </c>
      <c r="G57" s="213" t="e">
        <f>IF('Crisis Indicator Data'!#REF!="No Data",1,IF(#REF!&lt;&gt;"",1,0))</f>
        <v>#REF!</v>
      </c>
      <c r="H57" s="213" t="e">
        <f>IF('Crisis Indicator Data'!#REF!="No Data",1,IF(#REF!&lt;&gt;"",1,0))</f>
        <v>#REF!</v>
      </c>
      <c r="I57" s="213" t="e">
        <f>IF('Crisis Indicator Data'!#REF!="No Data",1,IF(#REF!&lt;&gt;"",1,0))</f>
        <v>#REF!</v>
      </c>
      <c r="J57" s="213" t="e">
        <f>IF('Crisis Indicator Data'!#REF!="No Data",1,IF(#REF!&lt;&gt;"",1,0))</f>
        <v>#REF!</v>
      </c>
      <c r="K57" s="213" t="e">
        <f>IF('Crisis Indicator Data'!#REF!="No Data",1,IF(#REF!&lt;&gt;"",1,0))</f>
        <v>#REF!</v>
      </c>
      <c r="L57" s="213" t="e">
        <f>IF('Crisis Indicator Data'!#REF!="No Data",1,IF(#REF!&lt;&gt;"",1,0))</f>
        <v>#REF!</v>
      </c>
      <c r="M57" s="213" t="e">
        <f>IF('Crisis Indicator Data'!#REF!="No Data",1,IF(#REF!&lt;&gt;"",1,0))</f>
        <v>#REF!</v>
      </c>
      <c r="N57" s="213" t="e">
        <f>IF('Crisis Indicator Data'!#REF!="No Data",1,IF(#REF!&lt;&gt;"",1,0))</f>
        <v>#REF!</v>
      </c>
      <c r="O57" s="213" t="e">
        <f>IF('Crisis Indicator Data'!#REF!="No Data",1,IF(#REF!&lt;&gt;"",1,0))</f>
        <v>#REF!</v>
      </c>
      <c r="P57" s="213" t="e">
        <f>IF('Crisis Indicator Data'!#REF!="No Data",1,IF(#REF!&lt;&gt;"",1,0))</f>
        <v>#REF!</v>
      </c>
      <c r="Q57" s="213" t="e">
        <f>IF('Crisis Indicator Data'!#REF!="No Data",1,IF(#REF!&lt;&gt;"",1,0))</f>
        <v>#REF!</v>
      </c>
      <c r="R57" s="213" t="e">
        <f>IF('Crisis Indicator Data'!#REF!="No Data",1,IF(#REF!&lt;&gt;"",1,0))</f>
        <v>#REF!</v>
      </c>
      <c r="S57" s="213" t="e">
        <f>IF('Crisis Indicator Data'!#REF!="No Data",1,IF(#REF!&lt;&gt;"",1,0))</f>
        <v>#REF!</v>
      </c>
      <c r="T57" s="213" t="e">
        <f>IF('Crisis Indicator Data'!#REF!="No Data",1,IF(#REF!&lt;&gt;"",1,0))</f>
        <v>#REF!</v>
      </c>
      <c r="U57" s="213" t="e">
        <f>IF('Crisis Indicator Data'!#REF!="No Data",1,IF(#REF!&lt;&gt;"",1,0))</f>
        <v>#REF!</v>
      </c>
      <c r="V57" s="213" t="e">
        <f>IF('Crisis Indicator Data'!#REF!="No Data",1,IF(#REF!&lt;&gt;"",1,0))</f>
        <v>#REF!</v>
      </c>
      <c r="W57" s="213" t="e">
        <f>IF('Crisis Indicator Data'!#REF!="No Data",1,IF(#REF!&lt;&gt;"",1,0))</f>
        <v>#REF!</v>
      </c>
      <c r="X57" s="213" t="e">
        <f>IF('Crisis Indicator Data'!#REF!="No Data",1,IF(#REF!&lt;&gt;"",1,0))</f>
        <v>#REF!</v>
      </c>
      <c r="Y57" s="213" t="e">
        <f>IF('Crisis Indicator Data'!#REF!="No Data",1,IF(#REF!&lt;&gt;"",1,0))</f>
        <v>#REF!</v>
      </c>
      <c r="Z57" s="213" t="e">
        <f>IF('Crisis Indicator Data'!#REF!="No Data",1,IF(#REF!&lt;&gt;"",1,0))</f>
        <v>#REF!</v>
      </c>
      <c r="AA57" s="213" t="e">
        <f>IF('Crisis Indicator Data'!#REF!="No Data",1,IF(#REF!&lt;&gt;"",1,0))</f>
        <v>#REF!</v>
      </c>
      <c r="AB57" s="213" t="e">
        <f>IF('Crisis Indicator Data'!#REF!="No Data",1,IF(#REF!&lt;&gt;"",1,0))</f>
        <v>#REF!</v>
      </c>
      <c r="AC57" s="213" t="e">
        <f>IF('Crisis Indicator Data'!#REF!="No Data",1,IF(#REF!&lt;&gt;"",1,0))</f>
        <v>#REF!</v>
      </c>
      <c r="AD57" s="213" t="e">
        <f>IF('Crisis Indicator Data'!#REF!="No Data",1,IF(#REF!&lt;&gt;"",1,0))</f>
        <v>#REF!</v>
      </c>
      <c r="AE57" s="213" t="e">
        <f>IF('Crisis Indicator Data'!#REF!="No Data",1,IF(#REF!&lt;&gt;"",1,0))</f>
        <v>#REF!</v>
      </c>
      <c r="AF57" s="213" t="e">
        <f>IF('Crisis Indicator Data'!#REF!="No Data",1,IF(#REF!&lt;&gt;"",1,0))</f>
        <v>#REF!</v>
      </c>
      <c r="AG57" s="213" t="e">
        <f>IF('Crisis Indicator Data'!#REF!="No Data",1,IF(#REF!&lt;&gt;"",1,0))</f>
        <v>#REF!</v>
      </c>
      <c r="AH57" s="213" t="e">
        <f>IF('Crisis Indicator Data'!#REF!="No Data",1,IF(#REF!&lt;&gt;"",1,0))</f>
        <v>#REF!</v>
      </c>
      <c r="AI57" s="213" t="e">
        <f>IF('Crisis Indicator Data'!#REF!="No Data",1,IF(#REF!&lt;&gt;"",1,0))</f>
        <v>#REF!</v>
      </c>
      <c r="AJ57" s="213" t="e">
        <f>IF('Crisis Indicator Data'!#REF!="No Data",1,IF(#REF!&lt;&gt;"",1,0))</f>
        <v>#REF!</v>
      </c>
      <c r="AK57" s="213" t="e">
        <f>IF('Crisis Indicator Data'!#REF!="No Data",1,IF(#REF!&lt;&gt;"",1,0))</f>
        <v>#REF!</v>
      </c>
      <c r="AL57" s="213" t="e">
        <f>IF('Crisis Indicator Data'!#REF!="No Data",1,IF(#REF!&lt;&gt;"",1,0))</f>
        <v>#REF!</v>
      </c>
      <c r="AM57" s="213" t="e">
        <f>IF('Crisis Indicator Data'!#REF!="No Data",1,IF(#REF!&lt;&gt;"",1,0))</f>
        <v>#REF!</v>
      </c>
      <c r="AN57" s="213" t="e">
        <f>IF('Crisis Indicator Data'!#REF!="No Data",1,IF(#REF!&lt;&gt;"",1,0))</f>
        <v>#REF!</v>
      </c>
      <c r="AO57" s="213" t="e">
        <f>IF('Crisis Indicator Data'!#REF!="No Data",1,IF(#REF!&lt;&gt;"",1,0))</f>
        <v>#REF!</v>
      </c>
      <c r="AP57" s="213" t="e">
        <f>IF('Crisis Indicator Data'!#REF!="No Data",1,IF(#REF!&lt;&gt;"",1,0))</f>
        <v>#REF!</v>
      </c>
      <c r="AQ57" s="213" t="e">
        <f>IF('Crisis Indicator Data'!#REF!="No Data",1,IF(#REF!&lt;&gt;"",1,0))</f>
        <v>#REF!</v>
      </c>
      <c r="AR57" s="213" t="e">
        <f>IF('Crisis Indicator Data'!#REF!="No Data",1,IF(#REF!&lt;&gt;"",1,0))</f>
        <v>#REF!</v>
      </c>
      <c r="AS57" s="213" t="e">
        <f>IF('Crisis Indicator Data'!#REF!="No Data",1,IF(#REF!&lt;&gt;"",1,0))</f>
        <v>#REF!</v>
      </c>
      <c r="AT57" s="213" t="e">
        <f>IF('Crisis Indicator Data'!#REF!="No Data",1,IF(#REF!&lt;&gt;"",1,0))</f>
        <v>#REF!</v>
      </c>
      <c r="AU57" s="213" t="e">
        <f>IF('Crisis Indicator Data'!#REF!="No Data",1,IF(#REF!&lt;&gt;"",1,0))</f>
        <v>#REF!</v>
      </c>
      <c r="AV57" s="213" t="e">
        <f>IF('Crisis Indicator Data'!#REF!="No Data",1,IF(#REF!&lt;&gt;"",1,0))</f>
        <v>#REF!</v>
      </c>
      <c r="AW57" s="213" t="e">
        <f>IF('Crisis Indicator Data'!#REF!="No Data",1,IF(#REF!&lt;&gt;"",1,0))</f>
        <v>#REF!</v>
      </c>
      <c r="AX57" s="213" t="e">
        <f>IF('Crisis Indicator Data'!#REF!="No Data",1,IF(#REF!&lt;&gt;"",1,0))</f>
        <v>#REF!</v>
      </c>
      <c r="AY57" s="213" t="e">
        <f>IF('Crisis Indicator Data'!#REF!="No Data",1,IF(#REF!&lt;&gt;"",1,0))</f>
        <v>#REF!</v>
      </c>
      <c r="AZ57" s="213" t="e">
        <f>IF('Crisis Indicator Data'!#REF!="No Data",1,IF(#REF!&lt;&gt;"",1,0))</f>
        <v>#REF!</v>
      </c>
      <c r="BA57" t="e">
        <f t="shared" si="2"/>
        <v>#REF!</v>
      </c>
      <c r="BB57" s="22" t="e">
        <f t="shared" si="3"/>
        <v>#REF!</v>
      </c>
    </row>
    <row r="58" spans="1:54" x14ac:dyDescent="0.25">
      <c r="A58" t="s">
        <v>7328</v>
      </c>
      <c r="B58" s="213" t="e">
        <f>IF('Crisis Indicator Data'!#REF!="No Data",1,IF(#REF!&lt;&gt;"",1,0))</f>
        <v>#REF!</v>
      </c>
      <c r="C58" s="213" t="e">
        <f>IF('Crisis Indicator Data'!#REF!="No Data",1,IF(#REF!&lt;&gt;"",1,0))</f>
        <v>#REF!</v>
      </c>
      <c r="D58" s="213" t="e">
        <f>IF('Crisis Indicator Data'!#REF!="No Data",1,IF(#REF!&lt;&gt;"",1,0))</f>
        <v>#REF!</v>
      </c>
      <c r="E58" s="213" t="e">
        <f>IF('Crisis Indicator Data'!#REF!="No Data",1,IF(#REF!&lt;&gt;"",1,0))</f>
        <v>#REF!</v>
      </c>
      <c r="F58" s="213" t="e">
        <f>IF('Crisis Indicator Data'!#REF!="No Data",1,IF(#REF!&lt;&gt;"",1,0))</f>
        <v>#REF!</v>
      </c>
      <c r="G58" s="213" t="e">
        <f>IF('Crisis Indicator Data'!#REF!="No Data",1,IF(#REF!&lt;&gt;"",1,0))</f>
        <v>#REF!</v>
      </c>
      <c r="H58" s="213" t="e">
        <f>IF('Crisis Indicator Data'!#REF!="No Data",1,IF(#REF!&lt;&gt;"",1,0))</f>
        <v>#REF!</v>
      </c>
      <c r="I58" s="213" t="e">
        <f>IF('Crisis Indicator Data'!#REF!="No Data",1,IF(#REF!&lt;&gt;"",1,0))</f>
        <v>#REF!</v>
      </c>
      <c r="J58" s="213" t="e">
        <f>IF('Crisis Indicator Data'!#REF!="No Data",1,IF(#REF!&lt;&gt;"",1,0))</f>
        <v>#REF!</v>
      </c>
      <c r="K58" s="213" t="e">
        <f>IF('Crisis Indicator Data'!#REF!="No Data",1,IF(#REF!&lt;&gt;"",1,0))</f>
        <v>#REF!</v>
      </c>
      <c r="L58" s="213" t="e">
        <f>IF('Crisis Indicator Data'!#REF!="No Data",1,IF(#REF!&lt;&gt;"",1,0))</f>
        <v>#REF!</v>
      </c>
      <c r="M58" s="213" t="e">
        <f>IF('Crisis Indicator Data'!#REF!="No Data",1,IF(#REF!&lt;&gt;"",1,0))</f>
        <v>#REF!</v>
      </c>
      <c r="N58" s="213" t="e">
        <f>IF('Crisis Indicator Data'!#REF!="No Data",1,IF(#REF!&lt;&gt;"",1,0))</f>
        <v>#REF!</v>
      </c>
      <c r="O58" s="213" t="e">
        <f>IF('Crisis Indicator Data'!#REF!="No Data",1,IF(#REF!&lt;&gt;"",1,0))</f>
        <v>#REF!</v>
      </c>
      <c r="P58" s="213" t="e">
        <f>IF('Crisis Indicator Data'!#REF!="No Data",1,IF(#REF!&lt;&gt;"",1,0))</f>
        <v>#REF!</v>
      </c>
      <c r="Q58" s="213" t="e">
        <f>IF('Crisis Indicator Data'!#REF!="No Data",1,IF(#REF!&lt;&gt;"",1,0))</f>
        <v>#REF!</v>
      </c>
      <c r="R58" s="213" t="e">
        <f>IF('Crisis Indicator Data'!#REF!="No Data",1,IF(#REF!&lt;&gt;"",1,0))</f>
        <v>#REF!</v>
      </c>
      <c r="S58" s="213" t="e">
        <f>IF('Crisis Indicator Data'!#REF!="No Data",1,IF(#REF!&lt;&gt;"",1,0))</f>
        <v>#REF!</v>
      </c>
      <c r="T58" s="213" t="e">
        <f>IF('Crisis Indicator Data'!#REF!="No Data",1,IF(#REF!&lt;&gt;"",1,0))</f>
        <v>#REF!</v>
      </c>
      <c r="U58" s="213" t="e">
        <f>IF('Crisis Indicator Data'!#REF!="No Data",1,IF(#REF!&lt;&gt;"",1,0))</f>
        <v>#REF!</v>
      </c>
      <c r="V58" s="213" t="e">
        <f>IF('Crisis Indicator Data'!#REF!="No Data",1,IF(#REF!&lt;&gt;"",1,0))</f>
        <v>#REF!</v>
      </c>
      <c r="W58" s="213" t="e">
        <f>IF('Crisis Indicator Data'!#REF!="No Data",1,IF(#REF!&lt;&gt;"",1,0))</f>
        <v>#REF!</v>
      </c>
      <c r="X58" s="213" t="e">
        <f>IF('Crisis Indicator Data'!#REF!="No Data",1,IF(#REF!&lt;&gt;"",1,0))</f>
        <v>#REF!</v>
      </c>
      <c r="Y58" s="213" t="e">
        <f>IF('Crisis Indicator Data'!#REF!="No Data",1,IF(#REF!&lt;&gt;"",1,0))</f>
        <v>#REF!</v>
      </c>
      <c r="Z58" s="213" t="e">
        <f>IF('Crisis Indicator Data'!#REF!="No Data",1,IF(#REF!&lt;&gt;"",1,0))</f>
        <v>#REF!</v>
      </c>
      <c r="AA58" s="213" t="e">
        <f>IF('Crisis Indicator Data'!#REF!="No Data",1,IF(#REF!&lt;&gt;"",1,0))</f>
        <v>#REF!</v>
      </c>
      <c r="AB58" s="213" t="e">
        <f>IF('Crisis Indicator Data'!#REF!="No Data",1,IF(#REF!&lt;&gt;"",1,0))</f>
        <v>#REF!</v>
      </c>
      <c r="AC58" s="213" t="e">
        <f>IF('Crisis Indicator Data'!#REF!="No Data",1,IF(#REF!&lt;&gt;"",1,0))</f>
        <v>#REF!</v>
      </c>
      <c r="AD58" s="213" t="e">
        <f>IF('Crisis Indicator Data'!#REF!="No Data",1,IF(#REF!&lt;&gt;"",1,0))</f>
        <v>#REF!</v>
      </c>
      <c r="AE58" s="213" t="e">
        <f>IF('Crisis Indicator Data'!#REF!="No Data",1,IF(#REF!&lt;&gt;"",1,0))</f>
        <v>#REF!</v>
      </c>
      <c r="AF58" s="213" t="e">
        <f>IF('Crisis Indicator Data'!#REF!="No Data",1,IF(#REF!&lt;&gt;"",1,0))</f>
        <v>#REF!</v>
      </c>
      <c r="AG58" s="213" t="e">
        <f>IF('Crisis Indicator Data'!#REF!="No Data",1,IF(#REF!&lt;&gt;"",1,0))</f>
        <v>#REF!</v>
      </c>
      <c r="AH58" s="213" t="e">
        <f>IF('Crisis Indicator Data'!#REF!="No Data",1,IF(#REF!&lt;&gt;"",1,0))</f>
        <v>#REF!</v>
      </c>
      <c r="AI58" s="213" t="e">
        <f>IF('Crisis Indicator Data'!#REF!="No Data",1,IF(#REF!&lt;&gt;"",1,0))</f>
        <v>#REF!</v>
      </c>
      <c r="AJ58" s="213" t="e">
        <f>IF('Crisis Indicator Data'!#REF!="No Data",1,IF(#REF!&lt;&gt;"",1,0))</f>
        <v>#REF!</v>
      </c>
      <c r="AK58" s="213" t="e">
        <f>IF('Crisis Indicator Data'!#REF!="No Data",1,IF(#REF!&lt;&gt;"",1,0))</f>
        <v>#REF!</v>
      </c>
      <c r="AL58" s="213" t="e">
        <f>IF('Crisis Indicator Data'!#REF!="No Data",1,IF(#REF!&lt;&gt;"",1,0))</f>
        <v>#REF!</v>
      </c>
      <c r="AM58" s="213" t="e">
        <f>IF('Crisis Indicator Data'!#REF!="No Data",1,IF(#REF!&lt;&gt;"",1,0))</f>
        <v>#REF!</v>
      </c>
      <c r="AN58" s="213" t="e">
        <f>IF('Crisis Indicator Data'!#REF!="No Data",1,IF(#REF!&lt;&gt;"",1,0))</f>
        <v>#REF!</v>
      </c>
      <c r="AO58" s="213" t="e">
        <f>IF('Crisis Indicator Data'!#REF!="No Data",1,IF(#REF!&lt;&gt;"",1,0))</f>
        <v>#REF!</v>
      </c>
      <c r="AP58" s="213" t="e">
        <f>IF('Crisis Indicator Data'!#REF!="No Data",1,IF(#REF!&lt;&gt;"",1,0))</f>
        <v>#REF!</v>
      </c>
      <c r="AQ58" s="213" t="e">
        <f>IF('Crisis Indicator Data'!#REF!="No Data",1,IF(#REF!&lt;&gt;"",1,0))</f>
        <v>#REF!</v>
      </c>
      <c r="AR58" s="213" t="e">
        <f>IF('Crisis Indicator Data'!#REF!="No Data",1,IF(#REF!&lt;&gt;"",1,0))</f>
        <v>#REF!</v>
      </c>
      <c r="AS58" s="213" t="e">
        <f>IF('Crisis Indicator Data'!#REF!="No Data",1,IF(#REF!&lt;&gt;"",1,0))</f>
        <v>#REF!</v>
      </c>
      <c r="AT58" s="213" t="e">
        <f>IF('Crisis Indicator Data'!#REF!="No Data",1,IF(#REF!&lt;&gt;"",1,0))</f>
        <v>#REF!</v>
      </c>
      <c r="AU58" s="213" t="e">
        <f>IF('Crisis Indicator Data'!#REF!="No Data",1,IF(#REF!&lt;&gt;"",1,0))</f>
        <v>#REF!</v>
      </c>
      <c r="AV58" s="213" t="e">
        <f>IF('Crisis Indicator Data'!#REF!="No Data",1,IF(#REF!&lt;&gt;"",1,0))</f>
        <v>#REF!</v>
      </c>
      <c r="AW58" s="213" t="e">
        <f>IF('Crisis Indicator Data'!#REF!="No Data",1,IF(#REF!&lt;&gt;"",1,0))</f>
        <v>#REF!</v>
      </c>
      <c r="AX58" s="213" t="e">
        <f>IF('Crisis Indicator Data'!#REF!="No Data",1,IF(#REF!&lt;&gt;"",1,0))</f>
        <v>#REF!</v>
      </c>
      <c r="AY58" s="213" t="e">
        <f>IF('Crisis Indicator Data'!#REF!="No Data",1,IF(#REF!&lt;&gt;"",1,0))</f>
        <v>#REF!</v>
      </c>
      <c r="AZ58" s="213" t="e">
        <f>IF('Crisis Indicator Data'!#REF!="No Data",1,IF(#REF!&lt;&gt;"",1,0))</f>
        <v>#REF!</v>
      </c>
      <c r="BA58" t="e">
        <f t="shared" si="2"/>
        <v>#REF!</v>
      </c>
      <c r="BB58" s="22" t="e">
        <f t="shared" si="3"/>
        <v>#REF!</v>
      </c>
    </row>
    <row r="59" spans="1:54" x14ac:dyDescent="0.25">
      <c r="A59" t="s">
        <v>7326</v>
      </c>
      <c r="B59" s="213" t="e">
        <f>IF('Crisis Indicator Data'!#REF!="No Data",1,IF(#REF!&lt;&gt;"",1,0))</f>
        <v>#REF!</v>
      </c>
      <c r="C59" s="213" t="e">
        <f>IF('Crisis Indicator Data'!#REF!="No Data",1,IF(#REF!&lt;&gt;"",1,0))</f>
        <v>#REF!</v>
      </c>
      <c r="D59" s="213" t="e">
        <f>IF('Crisis Indicator Data'!#REF!="No Data",1,IF(#REF!&lt;&gt;"",1,0))</f>
        <v>#REF!</v>
      </c>
      <c r="E59" s="213" t="e">
        <f>IF('Crisis Indicator Data'!#REF!="No Data",1,IF(#REF!&lt;&gt;"",1,0))</f>
        <v>#REF!</v>
      </c>
      <c r="F59" s="213" t="e">
        <f>IF('Crisis Indicator Data'!#REF!="No Data",1,IF(#REF!&lt;&gt;"",1,0))</f>
        <v>#REF!</v>
      </c>
      <c r="G59" s="213" t="e">
        <f>IF('Crisis Indicator Data'!#REF!="No Data",1,IF(#REF!&lt;&gt;"",1,0))</f>
        <v>#REF!</v>
      </c>
      <c r="H59" s="213" t="e">
        <f>IF('Crisis Indicator Data'!#REF!="No Data",1,IF(#REF!&lt;&gt;"",1,0))</f>
        <v>#REF!</v>
      </c>
      <c r="I59" s="213" t="e">
        <f>IF('Crisis Indicator Data'!#REF!="No Data",1,IF(#REF!&lt;&gt;"",1,0))</f>
        <v>#REF!</v>
      </c>
      <c r="J59" s="213" t="e">
        <f>IF('Crisis Indicator Data'!#REF!="No Data",1,IF(#REF!&lt;&gt;"",1,0))</f>
        <v>#REF!</v>
      </c>
      <c r="K59" s="213" t="e">
        <f>IF('Crisis Indicator Data'!#REF!="No Data",1,IF(#REF!&lt;&gt;"",1,0))</f>
        <v>#REF!</v>
      </c>
      <c r="L59" s="213" t="e">
        <f>IF('Crisis Indicator Data'!#REF!="No Data",1,IF(#REF!&lt;&gt;"",1,0))</f>
        <v>#REF!</v>
      </c>
      <c r="M59" s="213" t="e">
        <f>IF('Crisis Indicator Data'!#REF!="No Data",1,IF(#REF!&lt;&gt;"",1,0))</f>
        <v>#REF!</v>
      </c>
      <c r="N59" s="213" t="e">
        <f>IF('Crisis Indicator Data'!#REF!="No Data",1,IF(#REF!&lt;&gt;"",1,0))</f>
        <v>#REF!</v>
      </c>
      <c r="O59" s="213" t="e">
        <f>IF('Crisis Indicator Data'!#REF!="No Data",1,IF(#REF!&lt;&gt;"",1,0))</f>
        <v>#REF!</v>
      </c>
      <c r="P59" s="213" t="e">
        <f>IF('Crisis Indicator Data'!#REF!="No Data",1,IF(#REF!&lt;&gt;"",1,0))</f>
        <v>#REF!</v>
      </c>
      <c r="Q59" s="213" t="e">
        <f>IF('Crisis Indicator Data'!#REF!="No Data",1,IF(#REF!&lt;&gt;"",1,0))</f>
        <v>#REF!</v>
      </c>
      <c r="R59" s="213" t="e">
        <f>IF('Crisis Indicator Data'!#REF!="No Data",1,IF(#REF!&lt;&gt;"",1,0))</f>
        <v>#REF!</v>
      </c>
      <c r="S59" s="213" t="e">
        <f>IF('Crisis Indicator Data'!#REF!="No Data",1,IF(#REF!&lt;&gt;"",1,0))</f>
        <v>#REF!</v>
      </c>
      <c r="T59" s="213" t="e">
        <f>IF('Crisis Indicator Data'!#REF!="No Data",1,IF(#REF!&lt;&gt;"",1,0))</f>
        <v>#REF!</v>
      </c>
      <c r="U59" s="213" t="e">
        <f>IF('Crisis Indicator Data'!#REF!="No Data",1,IF(#REF!&lt;&gt;"",1,0))</f>
        <v>#REF!</v>
      </c>
      <c r="V59" s="213" t="e">
        <f>IF('Crisis Indicator Data'!#REF!="No Data",1,IF(#REF!&lt;&gt;"",1,0))</f>
        <v>#REF!</v>
      </c>
      <c r="W59" s="213" t="e">
        <f>IF('Crisis Indicator Data'!#REF!="No Data",1,IF(#REF!&lt;&gt;"",1,0))</f>
        <v>#REF!</v>
      </c>
      <c r="X59" s="213" t="e">
        <f>IF('Crisis Indicator Data'!#REF!="No Data",1,IF(#REF!&lt;&gt;"",1,0))</f>
        <v>#REF!</v>
      </c>
      <c r="Y59" s="213" t="e">
        <f>IF('Crisis Indicator Data'!#REF!="No Data",1,IF(#REF!&lt;&gt;"",1,0))</f>
        <v>#REF!</v>
      </c>
      <c r="Z59" s="213" t="e">
        <f>IF('Crisis Indicator Data'!#REF!="No Data",1,IF(#REF!&lt;&gt;"",1,0))</f>
        <v>#REF!</v>
      </c>
      <c r="AA59" s="213" t="e">
        <f>IF('Crisis Indicator Data'!#REF!="No Data",1,IF(#REF!&lt;&gt;"",1,0))</f>
        <v>#REF!</v>
      </c>
      <c r="AB59" s="213" t="e">
        <f>IF('Crisis Indicator Data'!#REF!="No Data",1,IF(#REF!&lt;&gt;"",1,0))</f>
        <v>#REF!</v>
      </c>
      <c r="AC59" s="213" t="e">
        <f>IF('Crisis Indicator Data'!#REF!="No Data",1,IF(#REF!&lt;&gt;"",1,0))</f>
        <v>#REF!</v>
      </c>
      <c r="AD59" s="213" t="e">
        <f>IF('Crisis Indicator Data'!#REF!="No Data",1,IF(#REF!&lt;&gt;"",1,0))</f>
        <v>#REF!</v>
      </c>
      <c r="AE59" s="213" t="e">
        <f>IF('Crisis Indicator Data'!#REF!="No Data",1,IF(#REF!&lt;&gt;"",1,0))</f>
        <v>#REF!</v>
      </c>
      <c r="AF59" s="213" t="e">
        <f>IF('Crisis Indicator Data'!#REF!="No Data",1,IF(#REF!&lt;&gt;"",1,0))</f>
        <v>#REF!</v>
      </c>
      <c r="AG59" s="213" t="e">
        <f>IF('Crisis Indicator Data'!#REF!="No Data",1,IF(#REF!&lt;&gt;"",1,0))</f>
        <v>#REF!</v>
      </c>
      <c r="AH59" s="213" t="e">
        <f>IF('Crisis Indicator Data'!#REF!="No Data",1,IF(#REF!&lt;&gt;"",1,0))</f>
        <v>#REF!</v>
      </c>
      <c r="AI59" s="213" t="e">
        <f>IF('Crisis Indicator Data'!#REF!="No Data",1,IF(#REF!&lt;&gt;"",1,0))</f>
        <v>#REF!</v>
      </c>
      <c r="AJ59" s="213" t="e">
        <f>IF('Crisis Indicator Data'!#REF!="No Data",1,IF(#REF!&lt;&gt;"",1,0))</f>
        <v>#REF!</v>
      </c>
      <c r="AK59" s="213" t="e">
        <f>IF('Crisis Indicator Data'!#REF!="No Data",1,IF(#REF!&lt;&gt;"",1,0))</f>
        <v>#REF!</v>
      </c>
      <c r="AL59" s="213" t="e">
        <f>IF('Crisis Indicator Data'!#REF!="No Data",1,IF(#REF!&lt;&gt;"",1,0))</f>
        <v>#REF!</v>
      </c>
      <c r="AM59" s="213" t="e">
        <f>IF('Crisis Indicator Data'!#REF!="No Data",1,IF(#REF!&lt;&gt;"",1,0))</f>
        <v>#REF!</v>
      </c>
      <c r="AN59" s="213" t="e">
        <f>IF('Crisis Indicator Data'!#REF!="No Data",1,IF(#REF!&lt;&gt;"",1,0))</f>
        <v>#REF!</v>
      </c>
      <c r="AO59" s="213" t="e">
        <f>IF('Crisis Indicator Data'!#REF!="No Data",1,IF(#REF!&lt;&gt;"",1,0))</f>
        <v>#REF!</v>
      </c>
      <c r="AP59" s="213" t="e">
        <f>IF('Crisis Indicator Data'!#REF!="No Data",1,IF(#REF!&lt;&gt;"",1,0))</f>
        <v>#REF!</v>
      </c>
      <c r="AQ59" s="213" t="e">
        <f>IF('Crisis Indicator Data'!#REF!="No Data",1,IF(#REF!&lt;&gt;"",1,0))</f>
        <v>#REF!</v>
      </c>
      <c r="AR59" s="213" t="e">
        <f>IF('Crisis Indicator Data'!#REF!="No Data",1,IF(#REF!&lt;&gt;"",1,0))</f>
        <v>#REF!</v>
      </c>
      <c r="AS59" s="213" t="e">
        <f>IF('Crisis Indicator Data'!#REF!="No Data",1,IF(#REF!&lt;&gt;"",1,0))</f>
        <v>#REF!</v>
      </c>
      <c r="AT59" s="213" t="e">
        <f>IF('Crisis Indicator Data'!#REF!="No Data",1,IF(#REF!&lt;&gt;"",1,0))</f>
        <v>#REF!</v>
      </c>
      <c r="AU59" s="213" t="e">
        <f>IF('Crisis Indicator Data'!#REF!="No Data",1,IF(#REF!&lt;&gt;"",1,0))</f>
        <v>#REF!</v>
      </c>
      <c r="AV59" s="213" t="e">
        <f>IF('Crisis Indicator Data'!#REF!="No Data",1,IF(#REF!&lt;&gt;"",1,0))</f>
        <v>#REF!</v>
      </c>
      <c r="AW59" s="213" t="e">
        <f>IF('Crisis Indicator Data'!#REF!="No Data",1,IF(#REF!&lt;&gt;"",1,0))</f>
        <v>#REF!</v>
      </c>
      <c r="AX59" s="213" t="e">
        <f>IF('Crisis Indicator Data'!#REF!="No Data",1,IF(#REF!&lt;&gt;"",1,0))</f>
        <v>#REF!</v>
      </c>
      <c r="AY59" s="213" t="e">
        <f>IF('Crisis Indicator Data'!#REF!="No Data",1,IF(#REF!&lt;&gt;"",1,0))</f>
        <v>#REF!</v>
      </c>
      <c r="AZ59" s="213" t="e">
        <f>IF('Crisis Indicator Data'!#REF!="No Data",1,IF(#REF!&lt;&gt;"",1,0))</f>
        <v>#REF!</v>
      </c>
      <c r="BA59" t="e">
        <f t="shared" si="2"/>
        <v>#REF!</v>
      </c>
      <c r="BB59" s="22" t="e">
        <f t="shared" si="3"/>
        <v>#REF!</v>
      </c>
    </row>
    <row r="60" spans="1:54" x14ac:dyDescent="0.25">
      <c r="A60" t="s">
        <v>7330</v>
      </c>
      <c r="B60" s="213" t="e">
        <f>IF('Crisis Indicator Data'!#REF!="No Data",1,IF(#REF!&lt;&gt;"",1,0))</f>
        <v>#REF!</v>
      </c>
      <c r="C60" s="213" t="e">
        <f>IF('Crisis Indicator Data'!#REF!="No Data",1,IF(#REF!&lt;&gt;"",1,0))</f>
        <v>#REF!</v>
      </c>
      <c r="D60" s="213" t="e">
        <f>IF('Crisis Indicator Data'!#REF!="No Data",1,IF(#REF!&lt;&gt;"",1,0))</f>
        <v>#REF!</v>
      </c>
      <c r="E60" s="213" t="e">
        <f>IF('Crisis Indicator Data'!#REF!="No Data",1,IF(#REF!&lt;&gt;"",1,0))</f>
        <v>#REF!</v>
      </c>
      <c r="F60" s="213" t="e">
        <f>IF('Crisis Indicator Data'!#REF!="No Data",1,IF(#REF!&lt;&gt;"",1,0))</f>
        <v>#REF!</v>
      </c>
      <c r="G60" s="213" t="e">
        <f>IF('Crisis Indicator Data'!#REF!="No Data",1,IF(#REF!&lt;&gt;"",1,0))</f>
        <v>#REF!</v>
      </c>
      <c r="H60" s="213" t="e">
        <f>IF('Crisis Indicator Data'!#REF!="No Data",1,IF(#REF!&lt;&gt;"",1,0))</f>
        <v>#REF!</v>
      </c>
      <c r="I60" s="213" t="e">
        <f>IF('Crisis Indicator Data'!#REF!="No Data",1,IF(#REF!&lt;&gt;"",1,0))</f>
        <v>#REF!</v>
      </c>
      <c r="J60" s="213" t="e">
        <f>IF('Crisis Indicator Data'!#REF!="No Data",1,IF(#REF!&lt;&gt;"",1,0))</f>
        <v>#REF!</v>
      </c>
      <c r="K60" s="213" t="e">
        <f>IF('Crisis Indicator Data'!#REF!="No Data",1,IF(#REF!&lt;&gt;"",1,0))</f>
        <v>#REF!</v>
      </c>
      <c r="L60" s="213" t="e">
        <f>IF('Crisis Indicator Data'!#REF!="No Data",1,IF(#REF!&lt;&gt;"",1,0))</f>
        <v>#REF!</v>
      </c>
      <c r="M60" s="213" t="e">
        <f>IF('Crisis Indicator Data'!#REF!="No Data",1,IF(#REF!&lt;&gt;"",1,0))</f>
        <v>#REF!</v>
      </c>
      <c r="N60" s="213" t="e">
        <f>IF('Crisis Indicator Data'!#REF!="No Data",1,IF(#REF!&lt;&gt;"",1,0))</f>
        <v>#REF!</v>
      </c>
      <c r="O60" s="213" t="e">
        <f>IF('Crisis Indicator Data'!#REF!="No Data",1,IF(#REF!&lt;&gt;"",1,0))</f>
        <v>#REF!</v>
      </c>
      <c r="P60" s="213" t="e">
        <f>IF('Crisis Indicator Data'!#REF!="No Data",1,IF(#REF!&lt;&gt;"",1,0))</f>
        <v>#REF!</v>
      </c>
      <c r="Q60" s="213" t="e">
        <f>IF('Crisis Indicator Data'!#REF!="No Data",1,IF(#REF!&lt;&gt;"",1,0))</f>
        <v>#REF!</v>
      </c>
      <c r="R60" s="213" t="e">
        <f>IF('Crisis Indicator Data'!#REF!="No Data",1,IF(#REF!&lt;&gt;"",1,0))</f>
        <v>#REF!</v>
      </c>
      <c r="S60" s="213" t="e">
        <f>IF('Crisis Indicator Data'!#REF!="No Data",1,IF(#REF!&lt;&gt;"",1,0))</f>
        <v>#REF!</v>
      </c>
      <c r="T60" s="213" t="e">
        <f>IF('Crisis Indicator Data'!#REF!="No Data",1,IF(#REF!&lt;&gt;"",1,0))</f>
        <v>#REF!</v>
      </c>
      <c r="U60" s="213" t="e">
        <f>IF('Crisis Indicator Data'!#REF!="No Data",1,IF(#REF!&lt;&gt;"",1,0))</f>
        <v>#REF!</v>
      </c>
      <c r="V60" s="213" t="e">
        <f>IF('Crisis Indicator Data'!#REF!="No Data",1,IF(#REF!&lt;&gt;"",1,0))</f>
        <v>#REF!</v>
      </c>
      <c r="W60" s="213" t="e">
        <f>IF('Crisis Indicator Data'!#REF!="No Data",1,IF(#REF!&lt;&gt;"",1,0))</f>
        <v>#REF!</v>
      </c>
      <c r="X60" s="213" t="e">
        <f>IF('Crisis Indicator Data'!#REF!="No Data",1,IF(#REF!&lt;&gt;"",1,0))</f>
        <v>#REF!</v>
      </c>
      <c r="Y60" s="213" t="e">
        <f>IF('Crisis Indicator Data'!#REF!="No Data",1,IF(#REF!&lt;&gt;"",1,0))</f>
        <v>#REF!</v>
      </c>
      <c r="Z60" s="213" t="e">
        <f>IF('Crisis Indicator Data'!#REF!="No Data",1,IF(#REF!&lt;&gt;"",1,0))</f>
        <v>#REF!</v>
      </c>
      <c r="AA60" s="213" t="e">
        <f>IF('Crisis Indicator Data'!#REF!="No Data",1,IF(#REF!&lt;&gt;"",1,0))</f>
        <v>#REF!</v>
      </c>
      <c r="AB60" s="213" t="e">
        <f>IF('Crisis Indicator Data'!#REF!="No Data",1,IF(#REF!&lt;&gt;"",1,0))</f>
        <v>#REF!</v>
      </c>
      <c r="AC60" s="213" t="e">
        <f>IF('Crisis Indicator Data'!#REF!="No Data",1,IF(#REF!&lt;&gt;"",1,0))</f>
        <v>#REF!</v>
      </c>
      <c r="AD60" s="213" t="e">
        <f>IF('Crisis Indicator Data'!#REF!="No Data",1,IF(#REF!&lt;&gt;"",1,0))</f>
        <v>#REF!</v>
      </c>
      <c r="AE60" s="213" t="e">
        <f>IF('Crisis Indicator Data'!#REF!="No Data",1,IF(#REF!&lt;&gt;"",1,0))</f>
        <v>#REF!</v>
      </c>
      <c r="AF60" s="213" t="e">
        <f>IF('Crisis Indicator Data'!#REF!="No Data",1,IF(#REF!&lt;&gt;"",1,0))</f>
        <v>#REF!</v>
      </c>
      <c r="AG60" s="213" t="e">
        <f>IF('Crisis Indicator Data'!#REF!="No Data",1,IF(#REF!&lt;&gt;"",1,0))</f>
        <v>#REF!</v>
      </c>
      <c r="AH60" s="213" t="e">
        <f>IF('Crisis Indicator Data'!#REF!="No Data",1,IF(#REF!&lt;&gt;"",1,0))</f>
        <v>#REF!</v>
      </c>
      <c r="AI60" s="213" t="e">
        <f>IF('Crisis Indicator Data'!#REF!="No Data",1,IF(#REF!&lt;&gt;"",1,0))</f>
        <v>#REF!</v>
      </c>
      <c r="AJ60" s="213" t="e">
        <f>IF('Crisis Indicator Data'!#REF!="No Data",1,IF(#REF!&lt;&gt;"",1,0))</f>
        <v>#REF!</v>
      </c>
      <c r="AK60" s="213" t="e">
        <f>IF('Crisis Indicator Data'!#REF!="No Data",1,IF(#REF!&lt;&gt;"",1,0))</f>
        <v>#REF!</v>
      </c>
      <c r="AL60" s="213" t="e">
        <f>IF('Crisis Indicator Data'!#REF!="No Data",1,IF(#REF!&lt;&gt;"",1,0))</f>
        <v>#REF!</v>
      </c>
      <c r="AM60" s="213" t="e">
        <f>IF('Crisis Indicator Data'!#REF!="No Data",1,IF(#REF!&lt;&gt;"",1,0))</f>
        <v>#REF!</v>
      </c>
      <c r="AN60" s="213" t="e">
        <f>IF('Crisis Indicator Data'!#REF!="No Data",1,IF(#REF!&lt;&gt;"",1,0))</f>
        <v>#REF!</v>
      </c>
      <c r="AO60" s="213" t="e">
        <f>IF('Crisis Indicator Data'!#REF!="No Data",1,IF(#REF!&lt;&gt;"",1,0))</f>
        <v>#REF!</v>
      </c>
      <c r="AP60" s="213" t="e">
        <f>IF('Crisis Indicator Data'!#REF!="No Data",1,IF(#REF!&lt;&gt;"",1,0))</f>
        <v>#REF!</v>
      </c>
      <c r="AQ60" s="213" t="e">
        <f>IF('Crisis Indicator Data'!#REF!="No Data",1,IF(#REF!&lt;&gt;"",1,0))</f>
        <v>#REF!</v>
      </c>
      <c r="AR60" s="213" t="e">
        <f>IF('Crisis Indicator Data'!#REF!="No Data",1,IF(#REF!&lt;&gt;"",1,0))</f>
        <v>#REF!</v>
      </c>
      <c r="AS60" s="213" t="e">
        <f>IF('Crisis Indicator Data'!#REF!="No Data",1,IF(#REF!&lt;&gt;"",1,0))</f>
        <v>#REF!</v>
      </c>
      <c r="AT60" s="213" t="e">
        <f>IF('Crisis Indicator Data'!#REF!="No Data",1,IF(#REF!&lt;&gt;"",1,0))</f>
        <v>#REF!</v>
      </c>
      <c r="AU60" s="213" t="e">
        <f>IF('Crisis Indicator Data'!#REF!="No Data",1,IF(#REF!&lt;&gt;"",1,0))</f>
        <v>#REF!</v>
      </c>
      <c r="AV60" s="213" t="e">
        <f>IF('Crisis Indicator Data'!#REF!="No Data",1,IF(#REF!&lt;&gt;"",1,0))</f>
        <v>#REF!</v>
      </c>
      <c r="AW60" s="213" t="e">
        <f>IF('Crisis Indicator Data'!#REF!="No Data",1,IF(#REF!&lt;&gt;"",1,0))</f>
        <v>#REF!</v>
      </c>
      <c r="AX60" s="213" t="e">
        <f>IF('Crisis Indicator Data'!#REF!="No Data",1,IF(#REF!&lt;&gt;"",1,0))</f>
        <v>#REF!</v>
      </c>
      <c r="AY60" s="213" t="e">
        <f>IF('Crisis Indicator Data'!#REF!="No Data",1,IF(#REF!&lt;&gt;"",1,0))</f>
        <v>#REF!</v>
      </c>
      <c r="AZ60" s="213" t="e">
        <f>IF('Crisis Indicator Data'!#REF!="No Data",1,IF(#REF!&lt;&gt;"",1,0))</f>
        <v>#REF!</v>
      </c>
      <c r="BA60" t="e">
        <f t="shared" si="2"/>
        <v>#REF!</v>
      </c>
      <c r="BB60" s="22" t="e">
        <f t="shared" si="3"/>
        <v>#REF!</v>
      </c>
    </row>
    <row r="61" spans="1:54" x14ac:dyDescent="0.25">
      <c r="A61" t="s">
        <v>7334</v>
      </c>
      <c r="B61" s="213" t="e">
        <f>IF('Crisis Indicator Data'!#REF!="No Data",1,IF(#REF!&lt;&gt;"",1,0))</f>
        <v>#REF!</v>
      </c>
      <c r="C61" s="213" t="e">
        <f>IF('Crisis Indicator Data'!#REF!="No Data",1,IF(#REF!&lt;&gt;"",1,0))</f>
        <v>#REF!</v>
      </c>
      <c r="D61" s="213" t="e">
        <f>IF('Crisis Indicator Data'!#REF!="No Data",1,IF(#REF!&lt;&gt;"",1,0))</f>
        <v>#REF!</v>
      </c>
      <c r="E61" s="213" t="e">
        <f>IF('Crisis Indicator Data'!#REF!="No Data",1,IF(#REF!&lt;&gt;"",1,0))</f>
        <v>#REF!</v>
      </c>
      <c r="F61" s="213" t="e">
        <f>IF('Crisis Indicator Data'!#REF!="No Data",1,IF(#REF!&lt;&gt;"",1,0))</f>
        <v>#REF!</v>
      </c>
      <c r="G61" s="213" t="e">
        <f>IF('Crisis Indicator Data'!#REF!="No Data",1,IF(#REF!&lt;&gt;"",1,0))</f>
        <v>#REF!</v>
      </c>
      <c r="H61" s="213" t="e">
        <f>IF('Crisis Indicator Data'!#REF!="No Data",1,IF(#REF!&lt;&gt;"",1,0))</f>
        <v>#REF!</v>
      </c>
      <c r="I61" s="213" t="e">
        <f>IF('Crisis Indicator Data'!#REF!="No Data",1,IF(#REF!&lt;&gt;"",1,0))</f>
        <v>#REF!</v>
      </c>
      <c r="J61" s="213" t="e">
        <f>IF('Crisis Indicator Data'!#REF!="No Data",1,IF(#REF!&lt;&gt;"",1,0))</f>
        <v>#REF!</v>
      </c>
      <c r="K61" s="213" t="e">
        <f>IF('Crisis Indicator Data'!#REF!="No Data",1,IF(#REF!&lt;&gt;"",1,0))</f>
        <v>#REF!</v>
      </c>
      <c r="L61" s="213" t="e">
        <f>IF('Crisis Indicator Data'!#REF!="No Data",1,IF(#REF!&lt;&gt;"",1,0))</f>
        <v>#REF!</v>
      </c>
      <c r="M61" s="213" t="e">
        <f>IF('Crisis Indicator Data'!#REF!="No Data",1,IF(#REF!&lt;&gt;"",1,0))</f>
        <v>#REF!</v>
      </c>
      <c r="N61" s="213" t="e">
        <f>IF('Crisis Indicator Data'!#REF!="No Data",1,IF(#REF!&lt;&gt;"",1,0))</f>
        <v>#REF!</v>
      </c>
      <c r="O61" s="213" t="e">
        <f>IF('Crisis Indicator Data'!#REF!="No Data",1,IF(#REF!&lt;&gt;"",1,0))</f>
        <v>#REF!</v>
      </c>
      <c r="P61" s="213" t="e">
        <f>IF('Crisis Indicator Data'!#REF!="No Data",1,IF(#REF!&lt;&gt;"",1,0))</f>
        <v>#REF!</v>
      </c>
      <c r="Q61" s="213" t="e">
        <f>IF('Crisis Indicator Data'!#REF!="No Data",1,IF(#REF!&lt;&gt;"",1,0))</f>
        <v>#REF!</v>
      </c>
      <c r="R61" s="213" t="e">
        <f>IF('Crisis Indicator Data'!#REF!="No Data",1,IF(#REF!&lt;&gt;"",1,0))</f>
        <v>#REF!</v>
      </c>
      <c r="S61" s="213" t="e">
        <f>IF('Crisis Indicator Data'!#REF!="No Data",1,IF(#REF!&lt;&gt;"",1,0))</f>
        <v>#REF!</v>
      </c>
      <c r="T61" s="213" t="e">
        <f>IF('Crisis Indicator Data'!#REF!="No Data",1,IF(#REF!&lt;&gt;"",1,0))</f>
        <v>#REF!</v>
      </c>
      <c r="U61" s="213" t="e">
        <f>IF('Crisis Indicator Data'!#REF!="No Data",1,IF(#REF!&lt;&gt;"",1,0))</f>
        <v>#REF!</v>
      </c>
      <c r="V61" s="213" t="e">
        <f>IF('Crisis Indicator Data'!#REF!="No Data",1,IF(#REF!&lt;&gt;"",1,0))</f>
        <v>#REF!</v>
      </c>
      <c r="W61" s="213" t="e">
        <f>IF('Crisis Indicator Data'!#REF!="No Data",1,IF(#REF!&lt;&gt;"",1,0))</f>
        <v>#REF!</v>
      </c>
      <c r="X61" s="213" t="e">
        <f>IF('Crisis Indicator Data'!#REF!="No Data",1,IF(#REF!&lt;&gt;"",1,0))</f>
        <v>#REF!</v>
      </c>
      <c r="Y61" s="213" t="e">
        <f>IF('Crisis Indicator Data'!#REF!="No Data",1,IF(#REF!&lt;&gt;"",1,0))</f>
        <v>#REF!</v>
      </c>
      <c r="Z61" s="213" t="e">
        <f>IF('Crisis Indicator Data'!#REF!="No Data",1,IF(#REF!&lt;&gt;"",1,0))</f>
        <v>#REF!</v>
      </c>
      <c r="AA61" s="213" t="e">
        <f>IF('Crisis Indicator Data'!#REF!="No Data",1,IF(#REF!&lt;&gt;"",1,0))</f>
        <v>#REF!</v>
      </c>
      <c r="AB61" s="213" t="e">
        <f>IF('Crisis Indicator Data'!#REF!="No Data",1,IF(#REF!&lt;&gt;"",1,0))</f>
        <v>#REF!</v>
      </c>
      <c r="AC61" s="213" t="e">
        <f>IF('Crisis Indicator Data'!#REF!="No Data",1,IF(#REF!&lt;&gt;"",1,0))</f>
        <v>#REF!</v>
      </c>
      <c r="AD61" s="213" t="e">
        <f>IF('Crisis Indicator Data'!#REF!="No Data",1,IF(#REF!&lt;&gt;"",1,0))</f>
        <v>#REF!</v>
      </c>
      <c r="AE61" s="213" t="e">
        <f>IF('Crisis Indicator Data'!#REF!="No Data",1,IF(#REF!&lt;&gt;"",1,0))</f>
        <v>#REF!</v>
      </c>
      <c r="AF61" s="213" t="e">
        <f>IF('Crisis Indicator Data'!#REF!="No Data",1,IF(#REF!&lt;&gt;"",1,0))</f>
        <v>#REF!</v>
      </c>
      <c r="AG61" s="213" t="e">
        <f>IF('Crisis Indicator Data'!#REF!="No Data",1,IF(#REF!&lt;&gt;"",1,0))</f>
        <v>#REF!</v>
      </c>
      <c r="AH61" s="213" t="e">
        <f>IF('Crisis Indicator Data'!#REF!="No Data",1,IF(#REF!&lt;&gt;"",1,0))</f>
        <v>#REF!</v>
      </c>
      <c r="AI61" s="213" t="e">
        <f>IF('Crisis Indicator Data'!#REF!="No Data",1,IF(#REF!&lt;&gt;"",1,0))</f>
        <v>#REF!</v>
      </c>
      <c r="AJ61" s="213" t="e">
        <f>IF('Crisis Indicator Data'!#REF!="No Data",1,IF(#REF!&lt;&gt;"",1,0))</f>
        <v>#REF!</v>
      </c>
      <c r="AK61" s="213" t="e">
        <f>IF('Crisis Indicator Data'!#REF!="No Data",1,IF(#REF!&lt;&gt;"",1,0))</f>
        <v>#REF!</v>
      </c>
      <c r="AL61" s="213" t="e">
        <f>IF('Crisis Indicator Data'!#REF!="No Data",1,IF(#REF!&lt;&gt;"",1,0))</f>
        <v>#REF!</v>
      </c>
      <c r="AM61" s="213" t="e">
        <f>IF('Crisis Indicator Data'!#REF!="No Data",1,IF(#REF!&lt;&gt;"",1,0))</f>
        <v>#REF!</v>
      </c>
      <c r="AN61" s="213" t="e">
        <f>IF('Crisis Indicator Data'!#REF!="No Data",1,IF(#REF!&lt;&gt;"",1,0))</f>
        <v>#REF!</v>
      </c>
      <c r="AO61" s="213" t="e">
        <f>IF('Crisis Indicator Data'!#REF!="No Data",1,IF(#REF!&lt;&gt;"",1,0))</f>
        <v>#REF!</v>
      </c>
      <c r="AP61" s="213" t="e">
        <f>IF('Crisis Indicator Data'!#REF!="No Data",1,IF(#REF!&lt;&gt;"",1,0))</f>
        <v>#REF!</v>
      </c>
      <c r="AQ61" s="213" t="e">
        <f>IF('Crisis Indicator Data'!#REF!="No Data",1,IF(#REF!&lt;&gt;"",1,0))</f>
        <v>#REF!</v>
      </c>
      <c r="AR61" s="213" t="e">
        <f>IF('Crisis Indicator Data'!#REF!="No Data",1,IF(#REF!&lt;&gt;"",1,0))</f>
        <v>#REF!</v>
      </c>
      <c r="AS61" s="213" t="e">
        <f>IF('Crisis Indicator Data'!#REF!="No Data",1,IF(#REF!&lt;&gt;"",1,0))</f>
        <v>#REF!</v>
      </c>
      <c r="AT61" s="213" t="e">
        <f>IF('Crisis Indicator Data'!#REF!="No Data",1,IF(#REF!&lt;&gt;"",1,0))</f>
        <v>#REF!</v>
      </c>
      <c r="AU61" s="213" t="e">
        <f>IF('Crisis Indicator Data'!#REF!="No Data",1,IF(#REF!&lt;&gt;"",1,0))</f>
        <v>#REF!</v>
      </c>
      <c r="AV61" s="213" t="e">
        <f>IF('Crisis Indicator Data'!#REF!="No Data",1,IF(#REF!&lt;&gt;"",1,0))</f>
        <v>#REF!</v>
      </c>
      <c r="AW61" s="213" t="e">
        <f>IF('Crisis Indicator Data'!#REF!="No Data",1,IF(#REF!&lt;&gt;"",1,0))</f>
        <v>#REF!</v>
      </c>
      <c r="AX61" s="213" t="e">
        <f>IF('Crisis Indicator Data'!#REF!="No Data",1,IF(#REF!&lt;&gt;"",1,0))</f>
        <v>#REF!</v>
      </c>
      <c r="AY61" s="213" t="e">
        <f>IF('Crisis Indicator Data'!#REF!="No Data",1,IF(#REF!&lt;&gt;"",1,0))</f>
        <v>#REF!</v>
      </c>
      <c r="AZ61" s="213" t="e">
        <f>IF('Crisis Indicator Data'!#REF!="No Data",1,IF(#REF!&lt;&gt;"",1,0))</f>
        <v>#REF!</v>
      </c>
      <c r="BA61" t="e">
        <f t="shared" si="2"/>
        <v>#REF!</v>
      </c>
      <c r="BB61" s="22" t="e">
        <f t="shared" si="3"/>
        <v>#REF!</v>
      </c>
    </row>
    <row r="62" spans="1:54" x14ac:dyDescent="0.25">
      <c r="A62" t="s">
        <v>7344</v>
      </c>
      <c r="B62" s="213" t="e">
        <f>IF('Crisis Indicator Data'!#REF!="No Data",1,IF(#REF!&lt;&gt;"",1,0))</f>
        <v>#REF!</v>
      </c>
      <c r="C62" s="213" t="e">
        <f>IF('Crisis Indicator Data'!#REF!="No Data",1,IF(#REF!&lt;&gt;"",1,0))</f>
        <v>#REF!</v>
      </c>
      <c r="D62" s="213" t="e">
        <f>IF('Crisis Indicator Data'!#REF!="No Data",1,IF(#REF!&lt;&gt;"",1,0))</f>
        <v>#REF!</v>
      </c>
      <c r="E62" s="213" t="e">
        <f>IF('Crisis Indicator Data'!#REF!="No Data",1,IF(#REF!&lt;&gt;"",1,0))</f>
        <v>#REF!</v>
      </c>
      <c r="F62" s="213" t="e">
        <f>IF('Crisis Indicator Data'!#REF!="No Data",1,IF(#REF!&lt;&gt;"",1,0))</f>
        <v>#REF!</v>
      </c>
      <c r="G62" s="213" t="e">
        <f>IF('Crisis Indicator Data'!#REF!="No Data",1,IF(#REF!&lt;&gt;"",1,0))</f>
        <v>#REF!</v>
      </c>
      <c r="H62" s="213" t="e">
        <f>IF('Crisis Indicator Data'!#REF!="No Data",1,IF(#REF!&lt;&gt;"",1,0))</f>
        <v>#REF!</v>
      </c>
      <c r="I62" s="213" t="e">
        <f>IF('Crisis Indicator Data'!#REF!="No Data",1,IF(#REF!&lt;&gt;"",1,0))</f>
        <v>#REF!</v>
      </c>
      <c r="J62" s="213" t="e">
        <f>IF('Crisis Indicator Data'!#REF!="No Data",1,IF(#REF!&lt;&gt;"",1,0))</f>
        <v>#REF!</v>
      </c>
      <c r="K62" s="213" t="e">
        <f>IF('Crisis Indicator Data'!#REF!="No Data",1,IF(#REF!&lt;&gt;"",1,0))</f>
        <v>#REF!</v>
      </c>
      <c r="L62" s="213" t="e">
        <f>IF('Crisis Indicator Data'!#REF!="No Data",1,IF(#REF!&lt;&gt;"",1,0))</f>
        <v>#REF!</v>
      </c>
      <c r="M62" s="213" t="e">
        <f>IF('Crisis Indicator Data'!#REF!="No Data",1,IF(#REF!&lt;&gt;"",1,0))</f>
        <v>#REF!</v>
      </c>
      <c r="N62" s="213" t="e">
        <f>IF('Crisis Indicator Data'!#REF!="No Data",1,IF(#REF!&lt;&gt;"",1,0))</f>
        <v>#REF!</v>
      </c>
      <c r="O62" s="213" t="e">
        <f>IF('Crisis Indicator Data'!#REF!="No Data",1,IF(#REF!&lt;&gt;"",1,0))</f>
        <v>#REF!</v>
      </c>
      <c r="P62" s="213" t="e">
        <f>IF('Crisis Indicator Data'!#REF!="No Data",1,IF(#REF!&lt;&gt;"",1,0))</f>
        <v>#REF!</v>
      </c>
      <c r="Q62" s="213" t="e">
        <f>IF('Crisis Indicator Data'!#REF!="No Data",1,IF(#REF!&lt;&gt;"",1,0))</f>
        <v>#REF!</v>
      </c>
      <c r="R62" s="213" t="e">
        <f>IF('Crisis Indicator Data'!#REF!="No Data",1,IF(#REF!&lt;&gt;"",1,0))</f>
        <v>#REF!</v>
      </c>
      <c r="S62" s="213" t="e">
        <f>IF('Crisis Indicator Data'!#REF!="No Data",1,IF(#REF!&lt;&gt;"",1,0))</f>
        <v>#REF!</v>
      </c>
      <c r="T62" s="213" t="e">
        <f>IF('Crisis Indicator Data'!#REF!="No Data",1,IF(#REF!&lt;&gt;"",1,0))</f>
        <v>#REF!</v>
      </c>
      <c r="U62" s="213" t="e">
        <f>IF('Crisis Indicator Data'!#REF!="No Data",1,IF(#REF!&lt;&gt;"",1,0))</f>
        <v>#REF!</v>
      </c>
      <c r="V62" s="213" t="e">
        <f>IF('Crisis Indicator Data'!#REF!="No Data",1,IF(#REF!&lt;&gt;"",1,0))</f>
        <v>#REF!</v>
      </c>
      <c r="W62" s="213" t="e">
        <f>IF('Crisis Indicator Data'!#REF!="No Data",1,IF(#REF!&lt;&gt;"",1,0))</f>
        <v>#REF!</v>
      </c>
      <c r="X62" s="213" t="e">
        <f>IF('Crisis Indicator Data'!#REF!="No Data",1,IF(#REF!&lt;&gt;"",1,0))</f>
        <v>#REF!</v>
      </c>
      <c r="Y62" s="213" t="e">
        <f>IF('Crisis Indicator Data'!#REF!="No Data",1,IF(#REF!&lt;&gt;"",1,0))</f>
        <v>#REF!</v>
      </c>
      <c r="Z62" s="213" t="e">
        <f>IF('Crisis Indicator Data'!#REF!="No Data",1,IF(#REF!&lt;&gt;"",1,0))</f>
        <v>#REF!</v>
      </c>
      <c r="AA62" s="213" t="e">
        <f>IF('Crisis Indicator Data'!#REF!="No Data",1,IF(#REF!&lt;&gt;"",1,0))</f>
        <v>#REF!</v>
      </c>
      <c r="AB62" s="213" t="e">
        <f>IF('Crisis Indicator Data'!#REF!="No Data",1,IF(#REF!&lt;&gt;"",1,0))</f>
        <v>#REF!</v>
      </c>
      <c r="AC62" s="213" t="e">
        <f>IF('Crisis Indicator Data'!#REF!="No Data",1,IF(#REF!&lt;&gt;"",1,0))</f>
        <v>#REF!</v>
      </c>
      <c r="AD62" s="213" t="e">
        <f>IF('Crisis Indicator Data'!#REF!="No Data",1,IF(#REF!&lt;&gt;"",1,0))</f>
        <v>#REF!</v>
      </c>
      <c r="AE62" s="213" t="e">
        <f>IF('Crisis Indicator Data'!#REF!="No Data",1,IF(#REF!&lt;&gt;"",1,0))</f>
        <v>#REF!</v>
      </c>
      <c r="AF62" s="213" t="e">
        <f>IF('Crisis Indicator Data'!#REF!="No Data",1,IF(#REF!&lt;&gt;"",1,0))</f>
        <v>#REF!</v>
      </c>
      <c r="AG62" s="213" t="e">
        <f>IF('Crisis Indicator Data'!#REF!="No Data",1,IF(#REF!&lt;&gt;"",1,0))</f>
        <v>#REF!</v>
      </c>
      <c r="AH62" s="213" t="e">
        <f>IF('Crisis Indicator Data'!#REF!="No Data",1,IF(#REF!&lt;&gt;"",1,0))</f>
        <v>#REF!</v>
      </c>
      <c r="AI62" s="213" t="e">
        <f>IF('Crisis Indicator Data'!#REF!="No Data",1,IF(#REF!&lt;&gt;"",1,0))</f>
        <v>#REF!</v>
      </c>
      <c r="AJ62" s="213" t="e">
        <f>IF('Crisis Indicator Data'!#REF!="No Data",1,IF(#REF!&lt;&gt;"",1,0))</f>
        <v>#REF!</v>
      </c>
      <c r="AK62" s="213" t="e">
        <f>IF('Crisis Indicator Data'!#REF!="No Data",1,IF(#REF!&lt;&gt;"",1,0))</f>
        <v>#REF!</v>
      </c>
      <c r="AL62" s="213" t="e">
        <f>IF('Crisis Indicator Data'!#REF!="No Data",1,IF(#REF!&lt;&gt;"",1,0))</f>
        <v>#REF!</v>
      </c>
      <c r="AM62" s="213" t="e">
        <f>IF('Crisis Indicator Data'!#REF!="No Data",1,IF(#REF!&lt;&gt;"",1,0))</f>
        <v>#REF!</v>
      </c>
      <c r="AN62" s="213" t="e">
        <f>IF('Crisis Indicator Data'!#REF!="No Data",1,IF(#REF!&lt;&gt;"",1,0))</f>
        <v>#REF!</v>
      </c>
      <c r="AO62" s="213" t="e">
        <f>IF('Crisis Indicator Data'!#REF!="No Data",1,IF(#REF!&lt;&gt;"",1,0))</f>
        <v>#REF!</v>
      </c>
      <c r="AP62" s="213" t="e">
        <f>IF('Crisis Indicator Data'!#REF!="No Data",1,IF(#REF!&lt;&gt;"",1,0))</f>
        <v>#REF!</v>
      </c>
      <c r="AQ62" s="213" t="e">
        <f>IF('Crisis Indicator Data'!#REF!="No Data",1,IF(#REF!&lt;&gt;"",1,0))</f>
        <v>#REF!</v>
      </c>
      <c r="AR62" s="213" t="e">
        <f>IF('Crisis Indicator Data'!#REF!="No Data",1,IF(#REF!&lt;&gt;"",1,0))</f>
        <v>#REF!</v>
      </c>
      <c r="AS62" s="213" t="e">
        <f>IF('Crisis Indicator Data'!#REF!="No Data",1,IF(#REF!&lt;&gt;"",1,0))</f>
        <v>#REF!</v>
      </c>
      <c r="AT62" s="213" t="e">
        <f>IF('Crisis Indicator Data'!#REF!="No Data",1,IF(#REF!&lt;&gt;"",1,0))</f>
        <v>#REF!</v>
      </c>
      <c r="AU62" s="213" t="e">
        <f>IF('Crisis Indicator Data'!#REF!="No Data",1,IF(#REF!&lt;&gt;"",1,0))</f>
        <v>#REF!</v>
      </c>
      <c r="AV62" s="213" t="e">
        <f>IF('Crisis Indicator Data'!#REF!="No Data",1,IF(#REF!&lt;&gt;"",1,0))</f>
        <v>#REF!</v>
      </c>
      <c r="AW62" s="213" t="e">
        <f>IF('Crisis Indicator Data'!#REF!="No Data",1,IF(#REF!&lt;&gt;"",1,0))</f>
        <v>#REF!</v>
      </c>
      <c r="AX62" s="213" t="e">
        <f>IF('Crisis Indicator Data'!#REF!="No Data",1,IF(#REF!&lt;&gt;"",1,0))</f>
        <v>#REF!</v>
      </c>
      <c r="AY62" s="213" t="e">
        <f>IF('Crisis Indicator Data'!#REF!="No Data",1,IF(#REF!&lt;&gt;"",1,0))</f>
        <v>#REF!</v>
      </c>
      <c r="AZ62" s="213" t="e">
        <f>IF('Crisis Indicator Data'!#REF!="No Data",1,IF(#REF!&lt;&gt;"",1,0))</f>
        <v>#REF!</v>
      </c>
      <c r="BA62" t="e">
        <f t="shared" si="2"/>
        <v>#REF!</v>
      </c>
      <c r="BB62" s="22" t="e">
        <f t="shared" si="3"/>
        <v>#REF!</v>
      </c>
    </row>
    <row r="63" spans="1:54" x14ac:dyDescent="0.25">
      <c r="A63" t="s">
        <v>7338</v>
      </c>
      <c r="B63" s="213" t="e">
        <f>IF('Crisis Indicator Data'!#REF!="No Data",1,IF(#REF!&lt;&gt;"",1,0))</f>
        <v>#REF!</v>
      </c>
      <c r="C63" s="213" t="e">
        <f>IF('Crisis Indicator Data'!#REF!="No Data",1,IF(#REF!&lt;&gt;"",1,0))</f>
        <v>#REF!</v>
      </c>
      <c r="D63" s="213" t="e">
        <f>IF('Crisis Indicator Data'!#REF!="No Data",1,IF(#REF!&lt;&gt;"",1,0))</f>
        <v>#REF!</v>
      </c>
      <c r="E63" s="213" t="e">
        <f>IF('Crisis Indicator Data'!#REF!="No Data",1,IF(#REF!&lt;&gt;"",1,0))</f>
        <v>#REF!</v>
      </c>
      <c r="F63" s="213" t="e">
        <f>IF('Crisis Indicator Data'!#REF!="No Data",1,IF(#REF!&lt;&gt;"",1,0))</f>
        <v>#REF!</v>
      </c>
      <c r="G63" s="213" t="e">
        <f>IF('Crisis Indicator Data'!#REF!="No Data",1,IF(#REF!&lt;&gt;"",1,0))</f>
        <v>#REF!</v>
      </c>
      <c r="H63" s="213" t="e">
        <f>IF('Crisis Indicator Data'!#REF!="No Data",1,IF(#REF!&lt;&gt;"",1,0))</f>
        <v>#REF!</v>
      </c>
      <c r="I63" s="213" t="e">
        <f>IF('Crisis Indicator Data'!#REF!="No Data",1,IF(#REF!&lt;&gt;"",1,0))</f>
        <v>#REF!</v>
      </c>
      <c r="J63" s="213" t="e">
        <f>IF('Crisis Indicator Data'!#REF!="No Data",1,IF(#REF!&lt;&gt;"",1,0))</f>
        <v>#REF!</v>
      </c>
      <c r="K63" s="213" t="e">
        <f>IF('Crisis Indicator Data'!#REF!="No Data",1,IF(#REF!&lt;&gt;"",1,0))</f>
        <v>#REF!</v>
      </c>
      <c r="L63" s="213" t="e">
        <f>IF('Crisis Indicator Data'!#REF!="No Data",1,IF(#REF!&lt;&gt;"",1,0))</f>
        <v>#REF!</v>
      </c>
      <c r="M63" s="213" t="e">
        <f>IF('Crisis Indicator Data'!#REF!="No Data",1,IF(#REF!&lt;&gt;"",1,0))</f>
        <v>#REF!</v>
      </c>
      <c r="N63" s="213" t="e">
        <f>IF('Crisis Indicator Data'!#REF!="No Data",1,IF(#REF!&lt;&gt;"",1,0))</f>
        <v>#REF!</v>
      </c>
      <c r="O63" s="213" t="e">
        <f>IF('Crisis Indicator Data'!#REF!="No Data",1,IF(#REF!&lt;&gt;"",1,0))</f>
        <v>#REF!</v>
      </c>
      <c r="P63" s="213" t="e">
        <f>IF('Crisis Indicator Data'!#REF!="No Data",1,IF(#REF!&lt;&gt;"",1,0))</f>
        <v>#REF!</v>
      </c>
      <c r="Q63" s="213" t="e">
        <f>IF('Crisis Indicator Data'!#REF!="No Data",1,IF(#REF!&lt;&gt;"",1,0))</f>
        <v>#REF!</v>
      </c>
      <c r="R63" s="213" t="e">
        <f>IF('Crisis Indicator Data'!#REF!="No Data",1,IF(#REF!&lt;&gt;"",1,0))</f>
        <v>#REF!</v>
      </c>
      <c r="S63" s="213" t="e">
        <f>IF('Crisis Indicator Data'!#REF!="No Data",1,IF(#REF!&lt;&gt;"",1,0))</f>
        <v>#REF!</v>
      </c>
      <c r="T63" s="213" t="e">
        <f>IF('Crisis Indicator Data'!#REF!="No Data",1,IF(#REF!&lt;&gt;"",1,0))</f>
        <v>#REF!</v>
      </c>
      <c r="U63" s="213" t="e">
        <f>IF('Crisis Indicator Data'!#REF!="No Data",1,IF(#REF!&lt;&gt;"",1,0))</f>
        <v>#REF!</v>
      </c>
      <c r="V63" s="213" t="e">
        <f>IF('Crisis Indicator Data'!#REF!="No Data",1,IF(#REF!&lt;&gt;"",1,0))</f>
        <v>#REF!</v>
      </c>
      <c r="W63" s="213" t="e">
        <f>IF('Crisis Indicator Data'!#REF!="No Data",1,IF(#REF!&lt;&gt;"",1,0))</f>
        <v>#REF!</v>
      </c>
      <c r="X63" s="213" t="e">
        <f>IF('Crisis Indicator Data'!#REF!="No Data",1,IF(#REF!&lt;&gt;"",1,0))</f>
        <v>#REF!</v>
      </c>
      <c r="Y63" s="213" t="e">
        <f>IF('Crisis Indicator Data'!#REF!="No Data",1,IF(#REF!&lt;&gt;"",1,0))</f>
        <v>#REF!</v>
      </c>
      <c r="Z63" s="213" t="e">
        <f>IF('Crisis Indicator Data'!#REF!="No Data",1,IF(#REF!&lt;&gt;"",1,0))</f>
        <v>#REF!</v>
      </c>
      <c r="AA63" s="213" t="e">
        <f>IF('Crisis Indicator Data'!#REF!="No Data",1,IF(#REF!&lt;&gt;"",1,0))</f>
        <v>#REF!</v>
      </c>
      <c r="AB63" s="213" t="e">
        <f>IF('Crisis Indicator Data'!#REF!="No Data",1,IF(#REF!&lt;&gt;"",1,0))</f>
        <v>#REF!</v>
      </c>
      <c r="AC63" s="213" t="e">
        <f>IF('Crisis Indicator Data'!#REF!="No Data",1,IF(#REF!&lt;&gt;"",1,0))</f>
        <v>#REF!</v>
      </c>
      <c r="AD63" s="213" t="e">
        <f>IF('Crisis Indicator Data'!#REF!="No Data",1,IF(#REF!&lt;&gt;"",1,0))</f>
        <v>#REF!</v>
      </c>
      <c r="AE63" s="213" t="e">
        <f>IF('Crisis Indicator Data'!#REF!="No Data",1,IF(#REF!&lt;&gt;"",1,0))</f>
        <v>#REF!</v>
      </c>
      <c r="AF63" s="213" t="e">
        <f>IF('Crisis Indicator Data'!#REF!="No Data",1,IF(#REF!&lt;&gt;"",1,0))</f>
        <v>#REF!</v>
      </c>
      <c r="AG63" s="213" t="e">
        <f>IF('Crisis Indicator Data'!#REF!="No Data",1,IF(#REF!&lt;&gt;"",1,0))</f>
        <v>#REF!</v>
      </c>
      <c r="AH63" s="213" t="e">
        <f>IF('Crisis Indicator Data'!#REF!="No Data",1,IF(#REF!&lt;&gt;"",1,0))</f>
        <v>#REF!</v>
      </c>
      <c r="AI63" s="213" t="e">
        <f>IF('Crisis Indicator Data'!#REF!="No Data",1,IF(#REF!&lt;&gt;"",1,0))</f>
        <v>#REF!</v>
      </c>
      <c r="AJ63" s="213" t="e">
        <f>IF('Crisis Indicator Data'!#REF!="No Data",1,IF(#REF!&lt;&gt;"",1,0))</f>
        <v>#REF!</v>
      </c>
      <c r="AK63" s="213" t="e">
        <f>IF('Crisis Indicator Data'!#REF!="No Data",1,IF(#REF!&lt;&gt;"",1,0))</f>
        <v>#REF!</v>
      </c>
      <c r="AL63" s="213" t="e">
        <f>IF('Crisis Indicator Data'!#REF!="No Data",1,IF(#REF!&lt;&gt;"",1,0))</f>
        <v>#REF!</v>
      </c>
      <c r="AM63" s="213" t="e">
        <f>IF('Crisis Indicator Data'!#REF!="No Data",1,IF(#REF!&lt;&gt;"",1,0))</f>
        <v>#REF!</v>
      </c>
      <c r="AN63" s="213" t="e">
        <f>IF('Crisis Indicator Data'!#REF!="No Data",1,IF(#REF!&lt;&gt;"",1,0))</f>
        <v>#REF!</v>
      </c>
      <c r="AO63" s="213" t="e">
        <f>IF('Crisis Indicator Data'!#REF!="No Data",1,IF(#REF!&lt;&gt;"",1,0))</f>
        <v>#REF!</v>
      </c>
      <c r="AP63" s="213" t="e">
        <f>IF('Crisis Indicator Data'!#REF!="No Data",1,IF(#REF!&lt;&gt;"",1,0))</f>
        <v>#REF!</v>
      </c>
      <c r="AQ63" s="213" t="e">
        <f>IF('Crisis Indicator Data'!#REF!="No Data",1,IF(#REF!&lt;&gt;"",1,0))</f>
        <v>#REF!</v>
      </c>
      <c r="AR63" s="213" t="e">
        <f>IF('Crisis Indicator Data'!#REF!="No Data",1,IF(#REF!&lt;&gt;"",1,0))</f>
        <v>#REF!</v>
      </c>
      <c r="AS63" s="213" t="e">
        <f>IF('Crisis Indicator Data'!#REF!="No Data",1,IF(#REF!&lt;&gt;"",1,0))</f>
        <v>#REF!</v>
      </c>
      <c r="AT63" s="213" t="e">
        <f>IF('Crisis Indicator Data'!#REF!="No Data",1,IF(#REF!&lt;&gt;"",1,0))</f>
        <v>#REF!</v>
      </c>
      <c r="AU63" s="213" t="e">
        <f>IF('Crisis Indicator Data'!#REF!="No Data",1,IF(#REF!&lt;&gt;"",1,0))</f>
        <v>#REF!</v>
      </c>
      <c r="AV63" s="213" t="e">
        <f>IF('Crisis Indicator Data'!#REF!="No Data",1,IF(#REF!&lt;&gt;"",1,0))</f>
        <v>#REF!</v>
      </c>
      <c r="AW63" s="213" t="e">
        <f>IF('Crisis Indicator Data'!#REF!="No Data",1,IF(#REF!&lt;&gt;"",1,0))</f>
        <v>#REF!</v>
      </c>
      <c r="AX63" s="213" t="e">
        <f>IF('Crisis Indicator Data'!#REF!="No Data",1,IF(#REF!&lt;&gt;"",1,0))</f>
        <v>#REF!</v>
      </c>
      <c r="AY63" s="213" t="e">
        <f>IF('Crisis Indicator Data'!#REF!="No Data",1,IF(#REF!&lt;&gt;"",1,0))</f>
        <v>#REF!</v>
      </c>
      <c r="AZ63" s="213" t="e">
        <f>IF('Crisis Indicator Data'!#REF!="No Data",1,IF(#REF!&lt;&gt;"",1,0))</f>
        <v>#REF!</v>
      </c>
      <c r="BA63" t="e">
        <f t="shared" si="2"/>
        <v>#REF!</v>
      </c>
      <c r="BB63" s="22" t="e">
        <f t="shared" si="3"/>
        <v>#REF!</v>
      </c>
    </row>
    <row r="64" spans="1:54" x14ac:dyDescent="0.25">
      <c r="A64" t="s">
        <v>7309</v>
      </c>
      <c r="B64" s="213" t="e">
        <f>IF('Crisis Indicator Data'!#REF!="No Data",1,IF(#REF!&lt;&gt;"",1,0))</f>
        <v>#REF!</v>
      </c>
      <c r="C64" s="213" t="e">
        <f>IF('Crisis Indicator Data'!#REF!="No Data",1,IF(#REF!&lt;&gt;"",1,0))</f>
        <v>#REF!</v>
      </c>
      <c r="D64" s="213" t="e">
        <f>IF('Crisis Indicator Data'!#REF!="No Data",1,IF(#REF!&lt;&gt;"",1,0))</f>
        <v>#REF!</v>
      </c>
      <c r="E64" s="213" t="e">
        <f>IF('Crisis Indicator Data'!#REF!="No Data",1,IF(#REF!&lt;&gt;"",1,0))</f>
        <v>#REF!</v>
      </c>
      <c r="F64" s="213" t="e">
        <f>IF('Crisis Indicator Data'!#REF!="No Data",1,IF(#REF!&lt;&gt;"",1,0))</f>
        <v>#REF!</v>
      </c>
      <c r="G64" s="213" t="e">
        <f>IF('Crisis Indicator Data'!#REF!="No Data",1,IF(#REF!&lt;&gt;"",1,0))</f>
        <v>#REF!</v>
      </c>
      <c r="H64" s="213" t="e">
        <f>IF('Crisis Indicator Data'!#REF!="No Data",1,IF(#REF!&lt;&gt;"",1,0))</f>
        <v>#REF!</v>
      </c>
      <c r="I64" s="213" t="e">
        <f>IF('Crisis Indicator Data'!#REF!="No Data",1,IF(#REF!&lt;&gt;"",1,0))</f>
        <v>#REF!</v>
      </c>
      <c r="J64" s="213" t="e">
        <f>IF('Crisis Indicator Data'!#REF!="No Data",1,IF(#REF!&lt;&gt;"",1,0))</f>
        <v>#REF!</v>
      </c>
      <c r="K64" s="213" t="e">
        <f>IF('Crisis Indicator Data'!#REF!="No Data",1,IF(#REF!&lt;&gt;"",1,0))</f>
        <v>#REF!</v>
      </c>
      <c r="L64" s="213" t="e">
        <f>IF('Crisis Indicator Data'!#REF!="No Data",1,IF(#REF!&lt;&gt;"",1,0))</f>
        <v>#REF!</v>
      </c>
      <c r="M64" s="213" t="e">
        <f>IF('Crisis Indicator Data'!#REF!="No Data",1,IF(#REF!&lt;&gt;"",1,0))</f>
        <v>#REF!</v>
      </c>
      <c r="N64" s="213" t="e">
        <f>IF('Crisis Indicator Data'!#REF!="No Data",1,IF(#REF!&lt;&gt;"",1,0))</f>
        <v>#REF!</v>
      </c>
      <c r="O64" s="213" t="e">
        <f>IF('Crisis Indicator Data'!#REF!="No Data",1,IF(#REF!&lt;&gt;"",1,0))</f>
        <v>#REF!</v>
      </c>
      <c r="P64" s="213" t="e">
        <f>IF('Crisis Indicator Data'!#REF!="No Data",1,IF(#REF!&lt;&gt;"",1,0))</f>
        <v>#REF!</v>
      </c>
      <c r="Q64" s="213" t="e">
        <f>IF('Crisis Indicator Data'!#REF!="No Data",1,IF(#REF!&lt;&gt;"",1,0))</f>
        <v>#REF!</v>
      </c>
      <c r="R64" s="213" t="e">
        <f>IF('Crisis Indicator Data'!#REF!="No Data",1,IF(#REF!&lt;&gt;"",1,0))</f>
        <v>#REF!</v>
      </c>
      <c r="S64" s="213" t="e">
        <f>IF('Crisis Indicator Data'!#REF!="No Data",1,IF(#REF!&lt;&gt;"",1,0))</f>
        <v>#REF!</v>
      </c>
      <c r="T64" s="213" t="e">
        <f>IF('Crisis Indicator Data'!#REF!="No Data",1,IF(#REF!&lt;&gt;"",1,0))</f>
        <v>#REF!</v>
      </c>
      <c r="U64" s="213" t="e">
        <f>IF('Crisis Indicator Data'!#REF!="No Data",1,IF(#REF!&lt;&gt;"",1,0))</f>
        <v>#REF!</v>
      </c>
      <c r="V64" s="213" t="e">
        <f>IF('Crisis Indicator Data'!#REF!="No Data",1,IF(#REF!&lt;&gt;"",1,0))</f>
        <v>#REF!</v>
      </c>
      <c r="W64" s="213" t="e">
        <f>IF('Crisis Indicator Data'!#REF!="No Data",1,IF(#REF!&lt;&gt;"",1,0))</f>
        <v>#REF!</v>
      </c>
      <c r="X64" s="213" t="e">
        <f>IF('Crisis Indicator Data'!#REF!="No Data",1,IF(#REF!&lt;&gt;"",1,0))</f>
        <v>#REF!</v>
      </c>
      <c r="Y64" s="213" t="e">
        <f>IF('Crisis Indicator Data'!#REF!="No Data",1,IF(#REF!&lt;&gt;"",1,0))</f>
        <v>#REF!</v>
      </c>
      <c r="Z64" s="213" t="e">
        <f>IF('Crisis Indicator Data'!#REF!="No Data",1,IF(#REF!&lt;&gt;"",1,0))</f>
        <v>#REF!</v>
      </c>
      <c r="AA64" s="213" t="e">
        <f>IF('Crisis Indicator Data'!#REF!="No Data",1,IF(#REF!&lt;&gt;"",1,0))</f>
        <v>#REF!</v>
      </c>
      <c r="AB64" s="213" t="e">
        <f>IF('Crisis Indicator Data'!#REF!="No Data",1,IF(#REF!&lt;&gt;"",1,0))</f>
        <v>#REF!</v>
      </c>
      <c r="AC64" s="213" t="e">
        <f>IF('Crisis Indicator Data'!#REF!="No Data",1,IF(#REF!&lt;&gt;"",1,0))</f>
        <v>#REF!</v>
      </c>
      <c r="AD64" s="213" t="e">
        <f>IF('Crisis Indicator Data'!#REF!="No Data",1,IF(#REF!&lt;&gt;"",1,0))</f>
        <v>#REF!</v>
      </c>
      <c r="AE64" s="213" t="e">
        <f>IF('Crisis Indicator Data'!#REF!="No Data",1,IF(#REF!&lt;&gt;"",1,0))</f>
        <v>#REF!</v>
      </c>
      <c r="AF64" s="213" t="e">
        <f>IF('Crisis Indicator Data'!#REF!="No Data",1,IF(#REF!&lt;&gt;"",1,0))</f>
        <v>#REF!</v>
      </c>
      <c r="AG64" s="213" t="e">
        <f>IF('Crisis Indicator Data'!#REF!="No Data",1,IF(#REF!&lt;&gt;"",1,0))</f>
        <v>#REF!</v>
      </c>
      <c r="AH64" s="213" t="e">
        <f>IF('Crisis Indicator Data'!#REF!="No Data",1,IF(#REF!&lt;&gt;"",1,0))</f>
        <v>#REF!</v>
      </c>
      <c r="AI64" s="213" t="e">
        <f>IF('Crisis Indicator Data'!#REF!="No Data",1,IF(#REF!&lt;&gt;"",1,0))</f>
        <v>#REF!</v>
      </c>
      <c r="AJ64" s="213" t="e">
        <f>IF('Crisis Indicator Data'!#REF!="No Data",1,IF(#REF!&lt;&gt;"",1,0))</f>
        <v>#REF!</v>
      </c>
      <c r="AK64" s="213" t="e">
        <f>IF('Crisis Indicator Data'!#REF!="No Data",1,IF(#REF!&lt;&gt;"",1,0))</f>
        <v>#REF!</v>
      </c>
      <c r="AL64" s="213" t="e">
        <f>IF('Crisis Indicator Data'!#REF!="No Data",1,IF(#REF!&lt;&gt;"",1,0))</f>
        <v>#REF!</v>
      </c>
      <c r="AM64" s="213" t="e">
        <f>IF('Crisis Indicator Data'!#REF!="No Data",1,IF(#REF!&lt;&gt;"",1,0))</f>
        <v>#REF!</v>
      </c>
      <c r="AN64" s="213" t="e">
        <f>IF('Crisis Indicator Data'!#REF!="No Data",1,IF(#REF!&lt;&gt;"",1,0))</f>
        <v>#REF!</v>
      </c>
      <c r="AO64" s="213" t="e">
        <f>IF('Crisis Indicator Data'!#REF!="No Data",1,IF(#REF!&lt;&gt;"",1,0))</f>
        <v>#REF!</v>
      </c>
      <c r="AP64" s="213" t="e">
        <f>IF('Crisis Indicator Data'!#REF!="No Data",1,IF(#REF!&lt;&gt;"",1,0))</f>
        <v>#REF!</v>
      </c>
      <c r="AQ64" s="213" t="e">
        <f>IF('Crisis Indicator Data'!#REF!="No Data",1,IF(#REF!&lt;&gt;"",1,0))</f>
        <v>#REF!</v>
      </c>
      <c r="AR64" s="213" t="e">
        <f>IF('Crisis Indicator Data'!#REF!="No Data",1,IF(#REF!&lt;&gt;"",1,0))</f>
        <v>#REF!</v>
      </c>
      <c r="AS64" s="213" t="e">
        <f>IF('Crisis Indicator Data'!#REF!="No Data",1,IF(#REF!&lt;&gt;"",1,0))</f>
        <v>#REF!</v>
      </c>
      <c r="AT64" s="213" t="e">
        <f>IF('Crisis Indicator Data'!#REF!="No Data",1,IF(#REF!&lt;&gt;"",1,0))</f>
        <v>#REF!</v>
      </c>
      <c r="AU64" s="213" t="e">
        <f>IF('Crisis Indicator Data'!#REF!="No Data",1,IF(#REF!&lt;&gt;"",1,0))</f>
        <v>#REF!</v>
      </c>
      <c r="AV64" s="213" t="e">
        <f>IF('Crisis Indicator Data'!#REF!="No Data",1,IF(#REF!&lt;&gt;"",1,0))</f>
        <v>#REF!</v>
      </c>
      <c r="AW64" s="213" t="e">
        <f>IF('Crisis Indicator Data'!#REF!="No Data",1,IF(#REF!&lt;&gt;"",1,0))</f>
        <v>#REF!</v>
      </c>
      <c r="AX64" s="213" t="e">
        <f>IF('Crisis Indicator Data'!#REF!="No Data",1,IF(#REF!&lt;&gt;"",1,0))</f>
        <v>#REF!</v>
      </c>
      <c r="AY64" s="213" t="e">
        <f>IF('Crisis Indicator Data'!#REF!="No Data",1,IF(#REF!&lt;&gt;"",1,0))</f>
        <v>#REF!</v>
      </c>
      <c r="AZ64" s="213" t="e">
        <f>IF('Crisis Indicator Data'!#REF!="No Data",1,IF(#REF!&lt;&gt;"",1,0))</f>
        <v>#REF!</v>
      </c>
      <c r="BA64" t="e">
        <f t="shared" si="2"/>
        <v>#REF!</v>
      </c>
      <c r="BB64" s="22" t="e">
        <f t="shared" si="3"/>
        <v>#REF!</v>
      </c>
    </row>
    <row r="65" spans="1:54" x14ac:dyDescent="0.25">
      <c r="A65" t="s">
        <v>7340</v>
      </c>
      <c r="B65" s="213" t="e">
        <f>IF('Crisis Indicator Data'!#REF!="No Data",1,IF(#REF!&lt;&gt;"",1,0))</f>
        <v>#REF!</v>
      </c>
      <c r="C65" s="213" t="e">
        <f>IF('Crisis Indicator Data'!#REF!="No Data",1,IF(#REF!&lt;&gt;"",1,0))</f>
        <v>#REF!</v>
      </c>
      <c r="D65" s="213" t="e">
        <f>IF('Crisis Indicator Data'!#REF!="No Data",1,IF(#REF!&lt;&gt;"",1,0))</f>
        <v>#REF!</v>
      </c>
      <c r="E65" s="213" t="e">
        <f>IF('Crisis Indicator Data'!#REF!="No Data",1,IF(#REF!&lt;&gt;"",1,0))</f>
        <v>#REF!</v>
      </c>
      <c r="F65" s="213" t="e">
        <f>IF('Crisis Indicator Data'!#REF!="No Data",1,IF(#REF!&lt;&gt;"",1,0))</f>
        <v>#REF!</v>
      </c>
      <c r="G65" s="213" t="e">
        <f>IF('Crisis Indicator Data'!#REF!="No Data",1,IF(#REF!&lt;&gt;"",1,0))</f>
        <v>#REF!</v>
      </c>
      <c r="H65" s="213" t="e">
        <f>IF('Crisis Indicator Data'!#REF!="No Data",1,IF(#REF!&lt;&gt;"",1,0))</f>
        <v>#REF!</v>
      </c>
      <c r="I65" s="213" t="e">
        <f>IF('Crisis Indicator Data'!#REF!="No Data",1,IF(#REF!&lt;&gt;"",1,0))</f>
        <v>#REF!</v>
      </c>
      <c r="J65" s="213" t="e">
        <f>IF('Crisis Indicator Data'!#REF!="No Data",1,IF(#REF!&lt;&gt;"",1,0))</f>
        <v>#REF!</v>
      </c>
      <c r="K65" s="213" t="e">
        <f>IF('Crisis Indicator Data'!#REF!="No Data",1,IF(#REF!&lt;&gt;"",1,0))</f>
        <v>#REF!</v>
      </c>
      <c r="L65" s="213" t="e">
        <f>IF('Crisis Indicator Data'!#REF!="No Data",1,IF(#REF!&lt;&gt;"",1,0))</f>
        <v>#REF!</v>
      </c>
      <c r="M65" s="213" t="e">
        <f>IF('Crisis Indicator Data'!#REF!="No Data",1,IF(#REF!&lt;&gt;"",1,0))</f>
        <v>#REF!</v>
      </c>
      <c r="N65" s="213" t="e">
        <f>IF('Crisis Indicator Data'!#REF!="No Data",1,IF(#REF!&lt;&gt;"",1,0))</f>
        <v>#REF!</v>
      </c>
      <c r="O65" s="213" t="e">
        <f>IF('Crisis Indicator Data'!#REF!="No Data",1,IF(#REF!&lt;&gt;"",1,0))</f>
        <v>#REF!</v>
      </c>
      <c r="P65" s="213" t="e">
        <f>IF('Crisis Indicator Data'!#REF!="No Data",1,IF(#REF!&lt;&gt;"",1,0))</f>
        <v>#REF!</v>
      </c>
      <c r="Q65" s="213" t="e">
        <f>IF('Crisis Indicator Data'!#REF!="No Data",1,IF(#REF!&lt;&gt;"",1,0))</f>
        <v>#REF!</v>
      </c>
      <c r="R65" s="213" t="e">
        <f>IF('Crisis Indicator Data'!#REF!="No Data",1,IF(#REF!&lt;&gt;"",1,0))</f>
        <v>#REF!</v>
      </c>
      <c r="S65" s="213" t="e">
        <f>IF('Crisis Indicator Data'!#REF!="No Data",1,IF(#REF!&lt;&gt;"",1,0))</f>
        <v>#REF!</v>
      </c>
      <c r="T65" s="213" t="e">
        <f>IF('Crisis Indicator Data'!#REF!="No Data",1,IF(#REF!&lt;&gt;"",1,0))</f>
        <v>#REF!</v>
      </c>
      <c r="U65" s="213" t="e">
        <f>IF('Crisis Indicator Data'!#REF!="No Data",1,IF(#REF!&lt;&gt;"",1,0))</f>
        <v>#REF!</v>
      </c>
      <c r="V65" s="213" t="e">
        <f>IF('Crisis Indicator Data'!#REF!="No Data",1,IF(#REF!&lt;&gt;"",1,0))</f>
        <v>#REF!</v>
      </c>
      <c r="W65" s="213" t="e">
        <f>IF('Crisis Indicator Data'!#REF!="No Data",1,IF(#REF!&lt;&gt;"",1,0))</f>
        <v>#REF!</v>
      </c>
      <c r="X65" s="213" t="e">
        <f>IF('Crisis Indicator Data'!#REF!="No Data",1,IF(#REF!&lt;&gt;"",1,0))</f>
        <v>#REF!</v>
      </c>
      <c r="Y65" s="213" t="e">
        <f>IF('Crisis Indicator Data'!#REF!="No Data",1,IF(#REF!&lt;&gt;"",1,0))</f>
        <v>#REF!</v>
      </c>
      <c r="Z65" s="213" t="e">
        <f>IF('Crisis Indicator Data'!#REF!="No Data",1,IF(#REF!&lt;&gt;"",1,0))</f>
        <v>#REF!</v>
      </c>
      <c r="AA65" s="213" t="e">
        <f>IF('Crisis Indicator Data'!#REF!="No Data",1,IF(#REF!&lt;&gt;"",1,0))</f>
        <v>#REF!</v>
      </c>
      <c r="AB65" s="213" t="e">
        <f>IF('Crisis Indicator Data'!#REF!="No Data",1,IF(#REF!&lt;&gt;"",1,0))</f>
        <v>#REF!</v>
      </c>
      <c r="AC65" s="213" t="e">
        <f>IF('Crisis Indicator Data'!#REF!="No Data",1,IF(#REF!&lt;&gt;"",1,0))</f>
        <v>#REF!</v>
      </c>
      <c r="AD65" s="213" t="e">
        <f>IF('Crisis Indicator Data'!#REF!="No Data",1,IF(#REF!&lt;&gt;"",1,0))</f>
        <v>#REF!</v>
      </c>
      <c r="AE65" s="213" t="e">
        <f>IF('Crisis Indicator Data'!#REF!="No Data",1,IF(#REF!&lt;&gt;"",1,0))</f>
        <v>#REF!</v>
      </c>
      <c r="AF65" s="213" t="e">
        <f>IF('Crisis Indicator Data'!#REF!="No Data",1,IF(#REF!&lt;&gt;"",1,0))</f>
        <v>#REF!</v>
      </c>
      <c r="AG65" s="213" t="e">
        <f>IF('Crisis Indicator Data'!#REF!="No Data",1,IF(#REF!&lt;&gt;"",1,0))</f>
        <v>#REF!</v>
      </c>
      <c r="AH65" s="213" t="e">
        <f>IF('Crisis Indicator Data'!#REF!="No Data",1,IF(#REF!&lt;&gt;"",1,0))</f>
        <v>#REF!</v>
      </c>
      <c r="AI65" s="213" t="e">
        <f>IF('Crisis Indicator Data'!#REF!="No Data",1,IF(#REF!&lt;&gt;"",1,0))</f>
        <v>#REF!</v>
      </c>
      <c r="AJ65" s="213" t="e">
        <f>IF('Crisis Indicator Data'!#REF!="No Data",1,IF(#REF!&lt;&gt;"",1,0))</f>
        <v>#REF!</v>
      </c>
      <c r="AK65" s="213" t="e">
        <f>IF('Crisis Indicator Data'!#REF!="No Data",1,IF(#REF!&lt;&gt;"",1,0))</f>
        <v>#REF!</v>
      </c>
      <c r="AL65" s="213" t="e">
        <f>IF('Crisis Indicator Data'!#REF!="No Data",1,IF(#REF!&lt;&gt;"",1,0))</f>
        <v>#REF!</v>
      </c>
      <c r="AM65" s="213" t="e">
        <f>IF('Crisis Indicator Data'!#REF!="No Data",1,IF(#REF!&lt;&gt;"",1,0))</f>
        <v>#REF!</v>
      </c>
      <c r="AN65" s="213" t="e">
        <f>IF('Crisis Indicator Data'!#REF!="No Data",1,IF(#REF!&lt;&gt;"",1,0))</f>
        <v>#REF!</v>
      </c>
      <c r="AO65" s="213" t="e">
        <f>IF('Crisis Indicator Data'!#REF!="No Data",1,IF(#REF!&lt;&gt;"",1,0))</f>
        <v>#REF!</v>
      </c>
      <c r="AP65" s="213" t="e">
        <f>IF('Crisis Indicator Data'!#REF!="No Data",1,IF(#REF!&lt;&gt;"",1,0))</f>
        <v>#REF!</v>
      </c>
      <c r="AQ65" s="213" t="e">
        <f>IF('Crisis Indicator Data'!#REF!="No Data",1,IF(#REF!&lt;&gt;"",1,0))</f>
        <v>#REF!</v>
      </c>
      <c r="AR65" s="213" t="e">
        <f>IF('Crisis Indicator Data'!#REF!="No Data",1,IF(#REF!&lt;&gt;"",1,0))</f>
        <v>#REF!</v>
      </c>
      <c r="AS65" s="213" t="e">
        <f>IF('Crisis Indicator Data'!#REF!="No Data",1,IF(#REF!&lt;&gt;"",1,0))</f>
        <v>#REF!</v>
      </c>
      <c r="AT65" s="213" t="e">
        <f>IF('Crisis Indicator Data'!#REF!="No Data",1,IF(#REF!&lt;&gt;"",1,0))</f>
        <v>#REF!</v>
      </c>
      <c r="AU65" s="213" t="e">
        <f>IF('Crisis Indicator Data'!#REF!="No Data",1,IF(#REF!&lt;&gt;"",1,0))</f>
        <v>#REF!</v>
      </c>
      <c r="AV65" s="213" t="e">
        <f>IF('Crisis Indicator Data'!#REF!="No Data",1,IF(#REF!&lt;&gt;"",1,0))</f>
        <v>#REF!</v>
      </c>
      <c r="AW65" s="213" t="e">
        <f>IF('Crisis Indicator Data'!#REF!="No Data",1,IF(#REF!&lt;&gt;"",1,0))</f>
        <v>#REF!</v>
      </c>
      <c r="AX65" s="213" t="e">
        <f>IF('Crisis Indicator Data'!#REF!="No Data",1,IF(#REF!&lt;&gt;"",1,0))</f>
        <v>#REF!</v>
      </c>
      <c r="AY65" s="213" t="e">
        <f>IF('Crisis Indicator Data'!#REF!="No Data",1,IF(#REF!&lt;&gt;"",1,0))</f>
        <v>#REF!</v>
      </c>
      <c r="AZ65" s="213" t="e">
        <f>IF('Crisis Indicator Data'!#REF!="No Data",1,IF(#REF!&lt;&gt;"",1,0))</f>
        <v>#REF!</v>
      </c>
      <c r="BA65" t="e">
        <f t="shared" si="2"/>
        <v>#REF!</v>
      </c>
      <c r="BB65" s="22" t="e">
        <f t="shared" si="3"/>
        <v>#REF!</v>
      </c>
    </row>
    <row r="66" spans="1:54" x14ac:dyDescent="0.25">
      <c r="A66" t="s">
        <v>7349</v>
      </c>
      <c r="B66" s="213" t="e">
        <f>IF('Crisis Indicator Data'!#REF!="No Data",1,IF(#REF!&lt;&gt;"",1,0))</f>
        <v>#REF!</v>
      </c>
      <c r="C66" s="213" t="e">
        <f>IF('Crisis Indicator Data'!#REF!="No Data",1,IF(#REF!&lt;&gt;"",1,0))</f>
        <v>#REF!</v>
      </c>
      <c r="D66" s="213" t="e">
        <f>IF('Crisis Indicator Data'!#REF!="No Data",1,IF(#REF!&lt;&gt;"",1,0))</f>
        <v>#REF!</v>
      </c>
      <c r="E66" s="213" t="e">
        <f>IF('Crisis Indicator Data'!#REF!="No Data",1,IF(#REF!&lt;&gt;"",1,0))</f>
        <v>#REF!</v>
      </c>
      <c r="F66" s="213" t="e">
        <f>IF('Crisis Indicator Data'!#REF!="No Data",1,IF(#REF!&lt;&gt;"",1,0))</f>
        <v>#REF!</v>
      </c>
      <c r="G66" s="213" t="e">
        <f>IF('Crisis Indicator Data'!#REF!="No Data",1,IF(#REF!&lt;&gt;"",1,0))</f>
        <v>#REF!</v>
      </c>
      <c r="H66" s="213" t="e">
        <f>IF('Crisis Indicator Data'!#REF!="No Data",1,IF(#REF!&lt;&gt;"",1,0))</f>
        <v>#REF!</v>
      </c>
      <c r="I66" s="213" t="e">
        <f>IF('Crisis Indicator Data'!#REF!="No Data",1,IF(#REF!&lt;&gt;"",1,0))</f>
        <v>#REF!</v>
      </c>
      <c r="J66" s="213" t="e">
        <f>IF('Crisis Indicator Data'!#REF!="No Data",1,IF(#REF!&lt;&gt;"",1,0))</f>
        <v>#REF!</v>
      </c>
      <c r="K66" s="213" t="e">
        <f>IF('Crisis Indicator Data'!#REF!="No Data",1,IF(#REF!&lt;&gt;"",1,0))</f>
        <v>#REF!</v>
      </c>
      <c r="L66" s="213" t="e">
        <f>IF('Crisis Indicator Data'!#REF!="No Data",1,IF(#REF!&lt;&gt;"",1,0))</f>
        <v>#REF!</v>
      </c>
      <c r="M66" s="213" t="e">
        <f>IF('Crisis Indicator Data'!#REF!="No Data",1,IF(#REF!&lt;&gt;"",1,0))</f>
        <v>#REF!</v>
      </c>
      <c r="N66" s="213" t="e">
        <f>IF('Crisis Indicator Data'!#REF!="No Data",1,IF(#REF!&lt;&gt;"",1,0))</f>
        <v>#REF!</v>
      </c>
      <c r="O66" s="213" t="e">
        <f>IF('Crisis Indicator Data'!#REF!="No Data",1,IF(#REF!&lt;&gt;"",1,0))</f>
        <v>#REF!</v>
      </c>
      <c r="P66" s="213" t="e">
        <f>IF('Crisis Indicator Data'!#REF!="No Data",1,IF(#REF!&lt;&gt;"",1,0))</f>
        <v>#REF!</v>
      </c>
      <c r="Q66" s="213" t="e">
        <f>IF('Crisis Indicator Data'!#REF!="No Data",1,IF(#REF!&lt;&gt;"",1,0))</f>
        <v>#REF!</v>
      </c>
      <c r="R66" s="213" t="e">
        <f>IF('Crisis Indicator Data'!#REF!="No Data",1,IF(#REF!&lt;&gt;"",1,0))</f>
        <v>#REF!</v>
      </c>
      <c r="S66" s="213" t="e">
        <f>IF('Crisis Indicator Data'!#REF!="No Data",1,IF(#REF!&lt;&gt;"",1,0))</f>
        <v>#REF!</v>
      </c>
      <c r="T66" s="213" t="e">
        <f>IF('Crisis Indicator Data'!#REF!="No Data",1,IF(#REF!&lt;&gt;"",1,0))</f>
        <v>#REF!</v>
      </c>
      <c r="U66" s="213" t="e">
        <f>IF('Crisis Indicator Data'!#REF!="No Data",1,IF(#REF!&lt;&gt;"",1,0))</f>
        <v>#REF!</v>
      </c>
      <c r="V66" s="213" t="e">
        <f>IF('Crisis Indicator Data'!#REF!="No Data",1,IF(#REF!&lt;&gt;"",1,0))</f>
        <v>#REF!</v>
      </c>
      <c r="W66" s="213" t="e">
        <f>IF('Crisis Indicator Data'!#REF!="No Data",1,IF(#REF!&lt;&gt;"",1,0))</f>
        <v>#REF!</v>
      </c>
      <c r="X66" s="213" t="e">
        <f>IF('Crisis Indicator Data'!#REF!="No Data",1,IF(#REF!&lt;&gt;"",1,0))</f>
        <v>#REF!</v>
      </c>
      <c r="Y66" s="213" t="e">
        <f>IF('Crisis Indicator Data'!#REF!="No Data",1,IF(#REF!&lt;&gt;"",1,0))</f>
        <v>#REF!</v>
      </c>
      <c r="Z66" s="213" t="e">
        <f>IF('Crisis Indicator Data'!#REF!="No Data",1,IF(#REF!&lt;&gt;"",1,0))</f>
        <v>#REF!</v>
      </c>
      <c r="AA66" s="213" t="e">
        <f>IF('Crisis Indicator Data'!#REF!="No Data",1,IF(#REF!&lt;&gt;"",1,0))</f>
        <v>#REF!</v>
      </c>
      <c r="AB66" s="213" t="e">
        <f>IF('Crisis Indicator Data'!#REF!="No Data",1,IF(#REF!&lt;&gt;"",1,0))</f>
        <v>#REF!</v>
      </c>
      <c r="AC66" s="213" t="e">
        <f>IF('Crisis Indicator Data'!#REF!="No Data",1,IF(#REF!&lt;&gt;"",1,0))</f>
        <v>#REF!</v>
      </c>
      <c r="AD66" s="213" t="e">
        <f>IF('Crisis Indicator Data'!#REF!="No Data",1,IF(#REF!&lt;&gt;"",1,0))</f>
        <v>#REF!</v>
      </c>
      <c r="AE66" s="213" t="e">
        <f>IF('Crisis Indicator Data'!#REF!="No Data",1,IF(#REF!&lt;&gt;"",1,0))</f>
        <v>#REF!</v>
      </c>
      <c r="AF66" s="213" t="e">
        <f>IF('Crisis Indicator Data'!#REF!="No Data",1,IF(#REF!&lt;&gt;"",1,0))</f>
        <v>#REF!</v>
      </c>
      <c r="AG66" s="213" t="e">
        <f>IF('Crisis Indicator Data'!#REF!="No Data",1,IF(#REF!&lt;&gt;"",1,0))</f>
        <v>#REF!</v>
      </c>
      <c r="AH66" s="213" t="e">
        <f>IF('Crisis Indicator Data'!#REF!="No Data",1,IF(#REF!&lt;&gt;"",1,0))</f>
        <v>#REF!</v>
      </c>
      <c r="AI66" s="213" t="e">
        <f>IF('Crisis Indicator Data'!#REF!="No Data",1,IF(#REF!&lt;&gt;"",1,0))</f>
        <v>#REF!</v>
      </c>
      <c r="AJ66" s="213" t="e">
        <f>IF('Crisis Indicator Data'!#REF!="No Data",1,IF(#REF!&lt;&gt;"",1,0))</f>
        <v>#REF!</v>
      </c>
      <c r="AK66" s="213" t="e">
        <f>IF('Crisis Indicator Data'!#REF!="No Data",1,IF(#REF!&lt;&gt;"",1,0))</f>
        <v>#REF!</v>
      </c>
      <c r="AL66" s="213" t="e">
        <f>IF('Crisis Indicator Data'!#REF!="No Data",1,IF(#REF!&lt;&gt;"",1,0))</f>
        <v>#REF!</v>
      </c>
      <c r="AM66" s="213" t="e">
        <f>IF('Crisis Indicator Data'!#REF!="No Data",1,IF(#REF!&lt;&gt;"",1,0))</f>
        <v>#REF!</v>
      </c>
      <c r="AN66" s="213" t="e">
        <f>IF('Crisis Indicator Data'!#REF!="No Data",1,IF(#REF!&lt;&gt;"",1,0))</f>
        <v>#REF!</v>
      </c>
      <c r="AO66" s="213" t="e">
        <f>IF('Crisis Indicator Data'!#REF!="No Data",1,IF(#REF!&lt;&gt;"",1,0))</f>
        <v>#REF!</v>
      </c>
      <c r="AP66" s="213" t="e">
        <f>IF('Crisis Indicator Data'!#REF!="No Data",1,IF(#REF!&lt;&gt;"",1,0))</f>
        <v>#REF!</v>
      </c>
      <c r="AQ66" s="213" t="e">
        <f>IF('Crisis Indicator Data'!#REF!="No Data",1,IF(#REF!&lt;&gt;"",1,0))</f>
        <v>#REF!</v>
      </c>
      <c r="AR66" s="213" t="e">
        <f>IF('Crisis Indicator Data'!#REF!="No Data",1,IF(#REF!&lt;&gt;"",1,0))</f>
        <v>#REF!</v>
      </c>
      <c r="AS66" s="213" t="e">
        <f>IF('Crisis Indicator Data'!#REF!="No Data",1,IF(#REF!&lt;&gt;"",1,0))</f>
        <v>#REF!</v>
      </c>
      <c r="AT66" s="213" t="e">
        <f>IF('Crisis Indicator Data'!#REF!="No Data",1,IF(#REF!&lt;&gt;"",1,0))</f>
        <v>#REF!</v>
      </c>
      <c r="AU66" s="213" t="e">
        <f>IF('Crisis Indicator Data'!#REF!="No Data",1,IF(#REF!&lt;&gt;"",1,0))</f>
        <v>#REF!</v>
      </c>
      <c r="AV66" s="213" t="e">
        <f>IF('Crisis Indicator Data'!#REF!="No Data",1,IF(#REF!&lt;&gt;"",1,0))</f>
        <v>#REF!</v>
      </c>
      <c r="AW66" s="213" t="e">
        <f>IF('Crisis Indicator Data'!#REF!="No Data",1,IF(#REF!&lt;&gt;"",1,0))</f>
        <v>#REF!</v>
      </c>
      <c r="AX66" s="213" t="e">
        <f>IF('Crisis Indicator Data'!#REF!="No Data",1,IF(#REF!&lt;&gt;"",1,0))</f>
        <v>#REF!</v>
      </c>
      <c r="AY66" s="213" t="e">
        <f>IF('Crisis Indicator Data'!#REF!="No Data",1,IF(#REF!&lt;&gt;"",1,0))</f>
        <v>#REF!</v>
      </c>
      <c r="AZ66" s="213" t="e">
        <f>IF('Crisis Indicator Data'!#REF!="No Data",1,IF(#REF!&lt;&gt;"",1,0))</f>
        <v>#REF!</v>
      </c>
      <c r="BA66" t="e">
        <f t="shared" ref="BA66:BA97" si="4">SUM(B66:AZ66)</f>
        <v>#REF!</v>
      </c>
      <c r="BB66" s="22" t="e">
        <f t="shared" ref="BB66:BB97" si="5">BA66/51</f>
        <v>#REF!</v>
      </c>
    </row>
    <row r="67" spans="1:54" x14ac:dyDescent="0.25">
      <c r="A67" t="s">
        <v>7351</v>
      </c>
      <c r="B67" s="213" t="e">
        <f>IF('Crisis Indicator Data'!#REF!="No Data",1,IF(#REF!&lt;&gt;"",1,0))</f>
        <v>#REF!</v>
      </c>
      <c r="C67" s="213" t="e">
        <f>IF('Crisis Indicator Data'!#REF!="No Data",1,IF(#REF!&lt;&gt;"",1,0))</f>
        <v>#REF!</v>
      </c>
      <c r="D67" s="213" t="e">
        <f>IF('Crisis Indicator Data'!#REF!="No Data",1,IF(#REF!&lt;&gt;"",1,0))</f>
        <v>#REF!</v>
      </c>
      <c r="E67" s="213" t="e">
        <f>IF('Crisis Indicator Data'!#REF!="No Data",1,IF(#REF!&lt;&gt;"",1,0))</f>
        <v>#REF!</v>
      </c>
      <c r="F67" s="213" t="e">
        <f>IF('Crisis Indicator Data'!#REF!="No Data",1,IF(#REF!&lt;&gt;"",1,0))</f>
        <v>#REF!</v>
      </c>
      <c r="G67" s="213" t="e">
        <f>IF('Crisis Indicator Data'!#REF!="No Data",1,IF(#REF!&lt;&gt;"",1,0))</f>
        <v>#REF!</v>
      </c>
      <c r="H67" s="213" t="e">
        <f>IF('Crisis Indicator Data'!#REF!="No Data",1,IF(#REF!&lt;&gt;"",1,0))</f>
        <v>#REF!</v>
      </c>
      <c r="I67" s="213" t="e">
        <f>IF('Crisis Indicator Data'!#REF!="No Data",1,IF(#REF!&lt;&gt;"",1,0))</f>
        <v>#REF!</v>
      </c>
      <c r="J67" s="213" t="e">
        <f>IF('Crisis Indicator Data'!#REF!="No Data",1,IF(#REF!&lt;&gt;"",1,0))</f>
        <v>#REF!</v>
      </c>
      <c r="K67" s="213" t="e">
        <f>IF('Crisis Indicator Data'!#REF!="No Data",1,IF(#REF!&lt;&gt;"",1,0))</f>
        <v>#REF!</v>
      </c>
      <c r="L67" s="213" t="e">
        <f>IF('Crisis Indicator Data'!#REF!="No Data",1,IF(#REF!&lt;&gt;"",1,0))</f>
        <v>#REF!</v>
      </c>
      <c r="M67" s="213" t="e">
        <f>IF('Crisis Indicator Data'!#REF!="No Data",1,IF(#REF!&lt;&gt;"",1,0))</f>
        <v>#REF!</v>
      </c>
      <c r="N67" s="213" t="e">
        <f>IF('Crisis Indicator Data'!#REF!="No Data",1,IF(#REF!&lt;&gt;"",1,0))</f>
        <v>#REF!</v>
      </c>
      <c r="O67" s="213" t="e">
        <f>IF('Crisis Indicator Data'!#REF!="No Data",1,IF(#REF!&lt;&gt;"",1,0))</f>
        <v>#REF!</v>
      </c>
      <c r="P67" s="213" t="e">
        <f>IF('Crisis Indicator Data'!#REF!="No Data",1,IF(#REF!&lt;&gt;"",1,0))</f>
        <v>#REF!</v>
      </c>
      <c r="Q67" s="213" t="e">
        <f>IF('Crisis Indicator Data'!#REF!="No Data",1,IF(#REF!&lt;&gt;"",1,0))</f>
        <v>#REF!</v>
      </c>
      <c r="R67" s="213" t="e">
        <f>IF('Crisis Indicator Data'!#REF!="No Data",1,IF(#REF!&lt;&gt;"",1,0))</f>
        <v>#REF!</v>
      </c>
      <c r="S67" s="213" t="e">
        <f>IF('Crisis Indicator Data'!#REF!="No Data",1,IF(#REF!&lt;&gt;"",1,0))</f>
        <v>#REF!</v>
      </c>
      <c r="T67" s="213" t="e">
        <f>IF('Crisis Indicator Data'!#REF!="No Data",1,IF(#REF!&lt;&gt;"",1,0))</f>
        <v>#REF!</v>
      </c>
      <c r="U67" s="213" t="e">
        <f>IF('Crisis Indicator Data'!#REF!="No Data",1,IF(#REF!&lt;&gt;"",1,0))</f>
        <v>#REF!</v>
      </c>
      <c r="V67" s="213" t="e">
        <f>IF('Crisis Indicator Data'!#REF!="No Data",1,IF(#REF!&lt;&gt;"",1,0))</f>
        <v>#REF!</v>
      </c>
      <c r="W67" s="213" t="e">
        <f>IF('Crisis Indicator Data'!#REF!="No Data",1,IF(#REF!&lt;&gt;"",1,0))</f>
        <v>#REF!</v>
      </c>
      <c r="X67" s="213" t="e">
        <f>IF('Crisis Indicator Data'!#REF!="No Data",1,IF(#REF!&lt;&gt;"",1,0))</f>
        <v>#REF!</v>
      </c>
      <c r="Y67" s="213" t="e">
        <f>IF('Crisis Indicator Data'!#REF!="No Data",1,IF(#REF!&lt;&gt;"",1,0))</f>
        <v>#REF!</v>
      </c>
      <c r="Z67" s="213" t="e">
        <f>IF('Crisis Indicator Data'!#REF!="No Data",1,IF(#REF!&lt;&gt;"",1,0))</f>
        <v>#REF!</v>
      </c>
      <c r="AA67" s="213" t="e">
        <f>IF('Crisis Indicator Data'!#REF!="No Data",1,IF(#REF!&lt;&gt;"",1,0))</f>
        <v>#REF!</v>
      </c>
      <c r="AB67" s="213" t="e">
        <f>IF('Crisis Indicator Data'!#REF!="No Data",1,IF(#REF!&lt;&gt;"",1,0))</f>
        <v>#REF!</v>
      </c>
      <c r="AC67" s="213" t="e">
        <f>IF('Crisis Indicator Data'!#REF!="No Data",1,IF(#REF!&lt;&gt;"",1,0))</f>
        <v>#REF!</v>
      </c>
      <c r="AD67" s="213" t="e">
        <f>IF('Crisis Indicator Data'!#REF!="No Data",1,IF(#REF!&lt;&gt;"",1,0))</f>
        <v>#REF!</v>
      </c>
      <c r="AE67" s="213" t="e">
        <f>IF('Crisis Indicator Data'!#REF!="No Data",1,IF(#REF!&lt;&gt;"",1,0))</f>
        <v>#REF!</v>
      </c>
      <c r="AF67" s="213" t="e">
        <f>IF('Crisis Indicator Data'!#REF!="No Data",1,IF(#REF!&lt;&gt;"",1,0))</f>
        <v>#REF!</v>
      </c>
      <c r="AG67" s="213" t="e">
        <f>IF('Crisis Indicator Data'!#REF!="No Data",1,IF(#REF!&lt;&gt;"",1,0))</f>
        <v>#REF!</v>
      </c>
      <c r="AH67" s="213" t="e">
        <f>IF('Crisis Indicator Data'!#REF!="No Data",1,IF(#REF!&lt;&gt;"",1,0))</f>
        <v>#REF!</v>
      </c>
      <c r="AI67" s="213" t="e">
        <f>IF('Crisis Indicator Data'!#REF!="No Data",1,IF(#REF!&lt;&gt;"",1,0))</f>
        <v>#REF!</v>
      </c>
      <c r="AJ67" s="213" t="e">
        <f>IF('Crisis Indicator Data'!#REF!="No Data",1,IF(#REF!&lt;&gt;"",1,0))</f>
        <v>#REF!</v>
      </c>
      <c r="AK67" s="213" t="e">
        <f>IF('Crisis Indicator Data'!#REF!="No Data",1,IF(#REF!&lt;&gt;"",1,0))</f>
        <v>#REF!</v>
      </c>
      <c r="AL67" s="213" t="e">
        <f>IF('Crisis Indicator Data'!#REF!="No Data",1,IF(#REF!&lt;&gt;"",1,0))</f>
        <v>#REF!</v>
      </c>
      <c r="AM67" s="213" t="e">
        <f>IF('Crisis Indicator Data'!#REF!="No Data",1,IF(#REF!&lt;&gt;"",1,0))</f>
        <v>#REF!</v>
      </c>
      <c r="AN67" s="213" t="e">
        <f>IF('Crisis Indicator Data'!#REF!="No Data",1,IF(#REF!&lt;&gt;"",1,0))</f>
        <v>#REF!</v>
      </c>
      <c r="AO67" s="213" t="e">
        <f>IF('Crisis Indicator Data'!#REF!="No Data",1,IF(#REF!&lt;&gt;"",1,0))</f>
        <v>#REF!</v>
      </c>
      <c r="AP67" s="213" t="e">
        <f>IF('Crisis Indicator Data'!#REF!="No Data",1,IF(#REF!&lt;&gt;"",1,0))</f>
        <v>#REF!</v>
      </c>
      <c r="AQ67" s="213" t="e">
        <f>IF('Crisis Indicator Data'!#REF!="No Data",1,IF(#REF!&lt;&gt;"",1,0))</f>
        <v>#REF!</v>
      </c>
      <c r="AR67" s="213" t="e">
        <f>IF('Crisis Indicator Data'!#REF!="No Data",1,IF(#REF!&lt;&gt;"",1,0))</f>
        <v>#REF!</v>
      </c>
      <c r="AS67" s="213" t="e">
        <f>IF('Crisis Indicator Data'!#REF!="No Data",1,IF(#REF!&lt;&gt;"",1,0))</f>
        <v>#REF!</v>
      </c>
      <c r="AT67" s="213" t="e">
        <f>IF('Crisis Indicator Data'!#REF!="No Data",1,IF(#REF!&lt;&gt;"",1,0))</f>
        <v>#REF!</v>
      </c>
      <c r="AU67" s="213" t="e">
        <f>IF('Crisis Indicator Data'!#REF!="No Data",1,IF(#REF!&lt;&gt;"",1,0))</f>
        <v>#REF!</v>
      </c>
      <c r="AV67" s="213" t="e">
        <f>IF('Crisis Indicator Data'!#REF!="No Data",1,IF(#REF!&lt;&gt;"",1,0))</f>
        <v>#REF!</v>
      </c>
      <c r="AW67" s="213" t="e">
        <f>IF('Crisis Indicator Data'!#REF!="No Data",1,IF(#REF!&lt;&gt;"",1,0))</f>
        <v>#REF!</v>
      </c>
      <c r="AX67" s="213" t="e">
        <f>IF('Crisis Indicator Data'!#REF!="No Data",1,IF(#REF!&lt;&gt;"",1,0))</f>
        <v>#REF!</v>
      </c>
      <c r="AY67" s="213" t="e">
        <f>IF('Crisis Indicator Data'!#REF!="No Data",1,IF(#REF!&lt;&gt;"",1,0))</f>
        <v>#REF!</v>
      </c>
      <c r="AZ67" s="213" t="e">
        <f>IF('Crisis Indicator Data'!#REF!="No Data",1,IF(#REF!&lt;&gt;"",1,0))</f>
        <v>#REF!</v>
      </c>
      <c r="BA67" t="e">
        <f t="shared" si="4"/>
        <v>#REF!</v>
      </c>
      <c r="BB67" s="22" t="e">
        <f t="shared" si="5"/>
        <v>#REF!</v>
      </c>
    </row>
    <row r="68" spans="1:54" x14ac:dyDescent="0.25">
      <c r="A68" t="s">
        <v>7352</v>
      </c>
      <c r="B68" s="213" t="e">
        <f>IF('Crisis Indicator Data'!#REF!="No Data",1,IF(#REF!&lt;&gt;"",1,0))</f>
        <v>#REF!</v>
      </c>
      <c r="C68" s="213" t="e">
        <f>IF('Crisis Indicator Data'!#REF!="No Data",1,IF(#REF!&lt;&gt;"",1,0))</f>
        <v>#REF!</v>
      </c>
      <c r="D68" s="213" t="e">
        <f>IF('Crisis Indicator Data'!#REF!="No Data",1,IF(#REF!&lt;&gt;"",1,0))</f>
        <v>#REF!</v>
      </c>
      <c r="E68" s="213" t="e">
        <f>IF('Crisis Indicator Data'!#REF!="No Data",1,IF(#REF!&lt;&gt;"",1,0))</f>
        <v>#REF!</v>
      </c>
      <c r="F68" s="213" t="e">
        <f>IF('Crisis Indicator Data'!#REF!="No Data",1,IF(#REF!&lt;&gt;"",1,0))</f>
        <v>#REF!</v>
      </c>
      <c r="G68" s="213" t="e">
        <f>IF('Crisis Indicator Data'!#REF!="No Data",1,IF(#REF!&lt;&gt;"",1,0))</f>
        <v>#REF!</v>
      </c>
      <c r="H68" s="213" t="e">
        <f>IF('Crisis Indicator Data'!#REF!="No Data",1,IF(#REF!&lt;&gt;"",1,0))</f>
        <v>#REF!</v>
      </c>
      <c r="I68" s="213" t="e">
        <f>IF('Crisis Indicator Data'!#REF!="No Data",1,IF(#REF!&lt;&gt;"",1,0))</f>
        <v>#REF!</v>
      </c>
      <c r="J68" s="213" t="e">
        <f>IF('Crisis Indicator Data'!#REF!="No Data",1,IF(#REF!&lt;&gt;"",1,0))</f>
        <v>#REF!</v>
      </c>
      <c r="K68" s="213" t="e">
        <f>IF('Crisis Indicator Data'!#REF!="No Data",1,IF(#REF!&lt;&gt;"",1,0))</f>
        <v>#REF!</v>
      </c>
      <c r="L68" s="213" t="e">
        <f>IF('Crisis Indicator Data'!#REF!="No Data",1,IF(#REF!&lt;&gt;"",1,0))</f>
        <v>#REF!</v>
      </c>
      <c r="M68" s="213" t="e">
        <f>IF('Crisis Indicator Data'!#REF!="No Data",1,IF(#REF!&lt;&gt;"",1,0))</f>
        <v>#REF!</v>
      </c>
      <c r="N68" s="213" t="e">
        <f>IF('Crisis Indicator Data'!#REF!="No Data",1,IF(#REF!&lt;&gt;"",1,0))</f>
        <v>#REF!</v>
      </c>
      <c r="O68" s="213" t="e">
        <f>IF('Crisis Indicator Data'!#REF!="No Data",1,IF(#REF!&lt;&gt;"",1,0))</f>
        <v>#REF!</v>
      </c>
      <c r="P68" s="213" t="e">
        <f>IF('Crisis Indicator Data'!#REF!="No Data",1,IF(#REF!&lt;&gt;"",1,0))</f>
        <v>#REF!</v>
      </c>
      <c r="Q68" s="213" t="e">
        <f>IF('Crisis Indicator Data'!#REF!="No Data",1,IF(#REF!&lt;&gt;"",1,0))</f>
        <v>#REF!</v>
      </c>
      <c r="R68" s="213" t="e">
        <f>IF('Crisis Indicator Data'!#REF!="No Data",1,IF(#REF!&lt;&gt;"",1,0))</f>
        <v>#REF!</v>
      </c>
      <c r="S68" s="213" t="e">
        <f>IF('Crisis Indicator Data'!#REF!="No Data",1,IF(#REF!&lt;&gt;"",1,0))</f>
        <v>#REF!</v>
      </c>
      <c r="T68" s="213" t="e">
        <f>IF('Crisis Indicator Data'!#REF!="No Data",1,IF(#REF!&lt;&gt;"",1,0))</f>
        <v>#REF!</v>
      </c>
      <c r="U68" s="213" t="e">
        <f>IF('Crisis Indicator Data'!#REF!="No Data",1,IF(#REF!&lt;&gt;"",1,0))</f>
        <v>#REF!</v>
      </c>
      <c r="V68" s="213" t="e">
        <f>IF('Crisis Indicator Data'!#REF!="No Data",1,IF(#REF!&lt;&gt;"",1,0))</f>
        <v>#REF!</v>
      </c>
      <c r="W68" s="213" t="e">
        <f>IF('Crisis Indicator Data'!#REF!="No Data",1,IF(#REF!&lt;&gt;"",1,0))</f>
        <v>#REF!</v>
      </c>
      <c r="X68" s="213" t="e">
        <f>IF('Crisis Indicator Data'!#REF!="No Data",1,IF(#REF!&lt;&gt;"",1,0))</f>
        <v>#REF!</v>
      </c>
      <c r="Y68" s="213" t="e">
        <f>IF('Crisis Indicator Data'!#REF!="No Data",1,IF(#REF!&lt;&gt;"",1,0))</f>
        <v>#REF!</v>
      </c>
      <c r="Z68" s="213" t="e">
        <f>IF('Crisis Indicator Data'!#REF!="No Data",1,IF(#REF!&lt;&gt;"",1,0))</f>
        <v>#REF!</v>
      </c>
      <c r="AA68" s="213" t="e">
        <f>IF('Crisis Indicator Data'!#REF!="No Data",1,IF(#REF!&lt;&gt;"",1,0))</f>
        <v>#REF!</v>
      </c>
      <c r="AB68" s="213" t="e">
        <f>IF('Crisis Indicator Data'!#REF!="No Data",1,IF(#REF!&lt;&gt;"",1,0))</f>
        <v>#REF!</v>
      </c>
      <c r="AC68" s="213" t="e">
        <f>IF('Crisis Indicator Data'!#REF!="No Data",1,IF(#REF!&lt;&gt;"",1,0))</f>
        <v>#REF!</v>
      </c>
      <c r="AD68" s="213" t="e">
        <f>IF('Crisis Indicator Data'!#REF!="No Data",1,IF(#REF!&lt;&gt;"",1,0))</f>
        <v>#REF!</v>
      </c>
      <c r="AE68" s="213" t="e">
        <f>IF('Crisis Indicator Data'!#REF!="No Data",1,IF(#REF!&lt;&gt;"",1,0))</f>
        <v>#REF!</v>
      </c>
      <c r="AF68" s="213" t="e">
        <f>IF('Crisis Indicator Data'!#REF!="No Data",1,IF(#REF!&lt;&gt;"",1,0))</f>
        <v>#REF!</v>
      </c>
      <c r="AG68" s="213" t="e">
        <f>IF('Crisis Indicator Data'!#REF!="No Data",1,IF(#REF!&lt;&gt;"",1,0))</f>
        <v>#REF!</v>
      </c>
      <c r="AH68" s="213" t="e">
        <f>IF('Crisis Indicator Data'!#REF!="No Data",1,IF(#REF!&lt;&gt;"",1,0))</f>
        <v>#REF!</v>
      </c>
      <c r="AI68" s="213" t="e">
        <f>IF('Crisis Indicator Data'!#REF!="No Data",1,IF(#REF!&lt;&gt;"",1,0))</f>
        <v>#REF!</v>
      </c>
      <c r="AJ68" s="213" t="e">
        <f>IF('Crisis Indicator Data'!#REF!="No Data",1,IF(#REF!&lt;&gt;"",1,0))</f>
        <v>#REF!</v>
      </c>
      <c r="AK68" s="213" t="e">
        <f>IF('Crisis Indicator Data'!#REF!="No Data",1,IF(#REF!&lt;&gt;"",1,0))</f>
        <v>#REF!</v>
      </c>
      <c r="AL68" s="213" t="e">
        <f>IF('Crisis Indicator Data'!#REF!="No Data",1,IF(#REF!&lt;&gt;"",1,0))</f>
        <v>#REF!</v>
      </c>
      <c r="AM68" s="213" t="e">
        <f>IF('Crisis Indicator Data'!#REF!="No Data",1,IF(#REF!&lt;&gt;"",1,0))</f>
        <v>#REF!</v>
      </c>
      <c r="AN68" s="213" t="e">
        <f>IF('Crisis Indicator Data'!#REF!="No Data",1,IF(#REF!&lt;&gt;"",1,0))</f>
        <v>#REF!</v>
      </c>
      <c r="AO68" s="213" t="e">
        <f>IF('Crisis Indicator Data'!#REF!="No Data",1,IF(#REF!&lt;&gt;"",1,0))</f>
        <v>#REF!</v>
      </c>
      <c r="AP68" s="213" t="e">
        <f>IF('Crisis Indicator Data'!#REF!="No Data",1,IF(#REF!&lt;&gt;"",1,0))</f>
        <v>#REF!</v>
      </c>
      <c r="AQ68" s="213" t="e">
        <f>IF('Crisis Indicator Data'!#REF!="No Data",1,IF(#REF!&lt;&gt;"",1,0))</f>
        <v>#REF!</v>
      </c>
      <c r="AR68" s="213" t="e">
        <f>IF('Crisis Indicator Data'!#REF!="No Data",1,IF(#REF!&lt;&gt;"",1,0))</f>
        <v>#REF!</v>
      </c>
      <c r="AS68" s="213" t="e">
        <f>IF('Crisis Indicator Data'!#REF!="No Data",1,IF(#REF!&lt;&gt;"",1,0))</f>
        <v>#REF!</v>
      </c>
      <c r="AT68" s="213" t="e">
        <f>IF('Crisis Indicator Data'!#REF!="No Data",1,IF(#REF!&lt;&gt;"",1,0))</f>
        <v>#REF!</v>
      </c>
      <c r="AU68" s="213" t="e">
        <f>IF('Crisis Indicator Data'!#REF!="No Data",1,IF(#REF!&lt;&gt;"",1,0))</f>
        <v>#REF!</v>
      </c>
      <c r="AV68" s="213" t="e">
        <f>IF('Crisis Indicator Data'!#REF!="No Data",1,IF(#REF!&lt;&gt;"",1,0))</f>
        <v>#REF!</v>
      </c>
      <c r="AW68" s="213" t="e">
        <f>IF('Crisis Indicator Data'!#REF!="No Data",1,IF(#REF!&lt;&gt;"",1,0))</f>
        <v>#REF!</v>
      </c>
      <c r="AX68" s="213" t="e">
        <f>IF('Crisis Indicator Data'!#REF!="No Data",1,IF(#REF!&lt;&gt;"",1,0))</f>
        <v>#REF!</v>
      </c>
      <c r="AY68" s="213" t="e">
        <f>IF('Crisis Indicator Data'!#REF!="No Data",1,IF(#REF!&lt;&gt;"",1,0))</f>
        <v>#REF!</v>
      </c>
      <c r="AZ68" s="213" t="e">
        <f>IF('Crisis Indicator Data'!#REF!="No Data",1,IF(#REF!&lt;&gt;"",1,0))</f>
        <v>#REF!</v>
      </c>
      <c r="BA68" t="e">
        <f t="shared" si="4"/>
        <v>#REF!</v>
      </c>
      <c r="BB68" s="22" t="e">
        <f t="shared" si="5"/>
        <v>#REF!</v>
      </c>
    </row>
    <row r="69" spans="1:54" x14ac:dyDescent="0.25">
      <c r="A69" t="s">
        <v>7342</v>
      </c>
      <c r="B69" s="213" t="e">
        <f>IF('Crisis Indicator Data'!#REF!="No Data",1,IF(#REF!&lt;&gt;"",1,0))</f>
        <v>#REF!</v>
      </c>
      <c r="C69" s="213" t="e">
        <f>IF('Crisis Indicator Data'!#REF!="No Data",1,IF(#REF!&lt;&gt;"",1,0))</f>
        <v>#REF!</v>
      </c>
      <c r="D69" s="213" t="e">
        <f>IF('Crisis Indicator Data'!#REF!="No Data",1,IF(#REF!&lt;&gt;"",1,0))</f>
        <v>#REF!</v>
      </c>
      <c r="E69" s="213" t="e">
        <f>IF('Crisis Indicator Data'!#REF!="No Data",1,IF(#REF!&lt;&gt;"",1,0))</f>
        <v>#REF!</v>
      </c>
      <c r="F69" s="213" t="e">
        <f>IF('Crisis Indicator Data'!#REF!="No Data",1,IF(#REF!&lt;&gt;"",1,0))</f>
        <v>#REF!</v>
      </c>
      <c r="G69" s="213" t="e">
        <f>IF('Crisis Indicator Data'!#REF!="No Data",1,IF(#REF!&lt;&gt;"",1,0))</f>
        <v>#REF!</v>
      </c>
      <c r="H69" s="213" t="e">
        <f>IF('Crisis Indicator Data'!#REF!="No Data",1,IF(#REF!&lt;&gt;"",1,0))</f>
        <v>#REF!</v>
      </c>
      <c r="I69" s="213" t="e">
        <f>IF('Crisis Indicator Data'!#REF!="No Data",1,IF(#REF!&lt;&gt;"",1,0))</f>
        <v>#REF!</v>
      </c>
      <c r="J69" s="213" t="e">
        <f>IF('Crisis Indicator Data'!#REF!="No Data",1,IF(#REF!&lt;&gt;"",1,0))</f>
        <v>#REF!</v>
      </c>
      <c r="K69" s="213" t="e">
        <f>IF('Crisis Indicator Data'!#REF!="No Data",1,IF(#REF!&lt;&gt;"",1,0))</f>
        <v>#REF!</v>
      </c>
      <c r="L69" s="213" t="e">
        <f>IF('Crisis Indicator Data'!#REF!="No Data",1,IF(#REF!&lt;&gt;"",1,0))</f>
        <v>#REF!</v>
      </c>
      <c r="M69" s="213" t="e">
        <f>IF('Crisis Indicator Data'!#REF!="No Data",1,IF(#REF!&lt;&gt;"",1,0))</f>
        <v>#REF!</v>
      </c>
      <c r="N69" s="213" t="e">
        <f>IF('Crisis Indicator Data'!#REF!="No Data",1,IF(#REF!&lt;&gt;"",1,0))</f>
        <v>#REF!</v>
      </c>
      <c r="O69" s="213" t="e">
        <f>IF('Crisis Indicator Data'!#REF!="No Data",1,IF(#REF!&lt;&gt;"",1,0))</f>
        <v>#REF!</v>
      </c>
      <c r="P69" s="213" t="e">
        <f>IF('Crisis Indicator Data'!#REF!="No Data",1,IF(#REF!&lt;&gt;"",1,0))</f>
        <v>#REF!</v>
      </c>
      <c r="Q69" s="213" t="e">
        <f>IF('Crisis Indicator Data'!#REF!="No Data",1,IF(#REF!&lt;&gt;"",1,0))</f>
        <v>#REF!</v>
      </c>
      <c r="R69" s="213" t="e">
        <f>IF('Crisis Indicator Data'!#REF!="No Data",1,IF(#REF!&lt;&gt;"",1,0))</f>
        <v>#REF!</v>
      </c>
      <c r="S69" s="213" t="e">
        <f>IF('Crisis Indicator Data'!#REF!="No Data",1,IF(#REF!&lt;&gt;"",1,0))</f>
        <v>#REF!</v>
      </c>
      <c r="T69" s="213" t="e">
        <f>IF('Crisis Indicator Data'!#REF!="No Data",1,IF(#REF!&lt;&gt;"",1,0))</f>
        <v>#REF!</v>
      </c>
      <c r="U69" s="213" t="e">
        <f>IF('Crisis Indicator Data'!#REF!="No Data",1,IF(#REF!&lt;&gt;"",1,0))</f>
        <v>#REF!</v>
      </c>
      <c r="V69" s="213" t="e">
        <f>IF('Crisis Indicator Data'!#REF!="No Data",1,IF(#REF!&lt;&gt;"",1,0))</f>
        <v>#REF!</v>
      </c>
      <c r="W69" s="213" t="e">
        <f>IF('Crisis Indicator Data'!#REF!="No Data",1,IF(#REF!&lt;&gt;"",1,0))</f>
        <v>#REF!</v>
      </c>
      <c r="X69" s="213" t="e">
        <f>IF('Crisis Indicator Data'!#REF!="No Data",1,IF(#REF!&lt;&gt;"",1,0))</f>
        <v>#REF!</v>
      </c>
      <c r="Y69" s="213" t="e">
        <f>IF('Crisis Indicator Data'!#REF!="No Data",1,IF(#REF!&lt;&gt;"",1,0))</f>
        <v>#REF!</v>
      </c>
      <c r="Z69" s="213" t="e">
        <f>IF('Crisis Indicator Data'!#REF!="No Data",1,IF(#REF!&lt;&gt;"",1,0))</f>
        <v>#REF!</v>
      </c>
      <c r="AA69" s="213" t="e">
        <f>IF('Crisis Indicator Data'!#REF!="No Data",1,IF(#REF!&lt;&gt;"",1,0))</f>
        <v>#REF!</v>
      </c>
      <c r="AB69" s="213" t="e">
        <f>IF('Crisis Indicator Data'!#REF!="No Data",1,IF(#REF!&lt;&gt;"",1,0))</f>
        <v>#REF!</v>
      </c>
      <c r="AC69" s="213" t="e">
        <f>IF('Crisis Indicator Data'!#REF!="No Data",1,IF(#REF!&lt;&gt;"",1,0))</f>
        <v>#REF!</v>
      </c>
      <c r="AD69" s="213" t="e">
        <f>IF('Crisis Indicator Data'!#REF!="No Data",1,IF(#REF!&lt;&gt;"",1,0))</f>
        <v>#REF!</v>
      </c>
      <c r="AE69" s="213" t="e">
        <f>IF('Crisis Indicator Data'!#REF!="No Data",1,IF(#REF!&lt;&gt;"",1,0))</f>
        <v>#REF!</v>
      </c>
      <c r="AF69" s="213" t="e">
        <f>IF('Crisis Indicator Data'!#REF!="No Data",1,IF(#REF!&lt;&gt;"",1,0))</f>
        <v>#REF!</v>
      </c>
      <c r="AG69" s="213" t="e">
        <f>IF('Crisis Indicator Data'!#REF!="No Data",1,IF(#REF!&lt;&gt;"",1,0))</f>
        <v>#REF!</v>
      </c>
      <c r="AH69" s="213" t="e">
        <f>IF('Crisis Indicator Data'!#REF!="No Data",1,IF(#REF!&lt;&gt;"",1,0))</f>
        <v>#REF!</v>
      </c>
      <c r="AI69" s="213" t="e">
        <f>IF('Crisis Indicator Data'!#REF!="No Data",1,IF(#REF!&lt;&gt;"",1,0))</f>
        <v>#REF!</v>
      </c>
      <c r="AJ69" s="213" t="e">
        <f>IF('Crisis Indicator Data'!#REF!="No Data",1,IF(#REF!&lt;&gt;"",1,0))</f>
        <v>#REF!</v>
      </c>
      <c r="AK69" s="213" t="e">
        <f>IF('Crisis Indicator Data'!#REF!="No Data",1,IF(#REF!&lt;&gt;"",1,0))</f>
        <v>#REF!</v>
      </c>
      <c r="AL69" s="213" t="e">
        <f>IF('Crisis Indicator Data'!#REF!="No Data",1,IF(#REF!&lt;&gt;"",1,0))</f>
        <v>#REF!</v>
      </c>
      <c r="AM69" s="213" t="e">
        <f>IF('Crisis Indicator Data'!#REF!="No Data",1,IF(#REF!&lt;&gt;"",1,0))</f>
        <v>#REF!</v>
      </c>
      <c r="AN69" s="213" t="e">
        <f>IF('Crisis Indicator Data'!#REF!="No Data",1,IF(#REF!&lt;&gt;"",1,0))</f>
        <v>#REF!</v>
      </c>
      <c r="AO69" s="213" t="e">
        <f>IF('Crisis Indicator Data'!#REF!="No Data",1,IF(#REF!&lt;&gt;"",1,0))</f>
        <v>#REF!</v>
      </c>
      <c r="AP69" s="213" t="e">
        <f>IF('Crisis Indicator Data'!#REF!="No Data",1,IF(#REF!&lt;&gt;"",1,0))</f>
        <v>#REF!</v>
      </c>
      <c r="AQ69" s="213" t="e">
        <f>IF('Crisis Indicator Data'!#REF!="No Data",1,IF(#REF!&lt;&gt;"",1,0))</f>
        <v>#REF!</v>
      </c>
      <c r="AR69" s="213" t="e">
        <f>IF('Crisis Indicator Data'!#REF!="No Data",1,IF(#REF!&lt;&gt;"",1,0))</f>
        <v>#REF!</v>
      </c>
      <c r="AS69" s="213" t="e">
        <f>IF('Crisis Indicator Data'!#REF!="No Data",1,IF(#REF!&lt;&gt;"",1,0))</f>
        <v>#REF!</v>
      </c>
      <c r="AT69" s="213" t="e">
        <f>IF('Crisis Indicator Data'!#REF!="No Data",1,IF(#REF!&lt;&gt;"",1,0))</f>
        <v>#REF!</v>
      </c>
      <c r="AU69" s="213" t="e">
        <f>IF('Crisis Indicator Data'!#REF!="No Data",1,IF(#REF!&lt;&gt;"",1,0))</f>
        <v>#REF!</v>
      </c>
      <c r="AV69" s="213" t="e">
        <f>IF('Crisis Indicator Data'!#REF!="No Data",1,IF(#REF!&lt;&gt;"",1,0))</f>
        <v>#REF!</v>
      </c>
      <c r="AW69" s="213" t="e">
        <f>IF('Crisis Indicator Data'!#REF!="No Data",1,IF(#REF!&lt;&gt;"",1,0))</f>
        <v>#REF!</v>
      </c>
      <c r="AX69" s="213" t="e">
        <f>IF('Crisis Indicator Data'!#REF!="No Data",1,IF(#REF!&lt;&gt;"",1,0))</f>
        <v>#REF!</v>
      </c>
      <c r="AY69" s="213" t="e">
        <f>IF('Crisis Indicator Data'!#REF!="No Data",1,IF(#REF!&lt;&gt;"",1,0))</f>
        <v>#REF!</v>
      </c>
      <c r="AZ69" s="213" t="e">
        <f>IF('Crisis Indicator Data'!#REF!="No Data",1,IF(#REF!&lt;&gt;"",1,0))</f>
        <v>#REF!</v>
      </c>
      <c r="BA69" t="e">
        <f t="shared" si="4"/>
        <v>#REF!</v>
      </c>
      <c r="BB69" s="22" t="e">
        <f t="shared" si="5"/>
        <v>#REF!</v>
      </c>
    </row>
    <row r="70" spans="1:54" x14ac:dyDescent="0.25">
      <c r="A70" t="s">
        <v>7346</v>
      </c>
      <c r="B70" s="213" t="e">
        <f>IF('Crisis Indicator Data'!#REF!="No Data",1,IF(#REF!&lt;&gt;"",1,0))</f>
        <v>#REF!</v>
      </c>
      <c r="C70" s="213" t="e">
        <f>IF('Crisis Indicator Data'!#REF!="No Data",1,IF(#REF!&lt;&gt;"",1,0))</f>
        <v>#REF!</v>
      </c>
      <c r="D70" s="213" t="e">
        <f>IF('Crisis Indicator Data'!#REF!="No Data",1,IF(#REF!&lt;&gt;"",1,0))</f>
        <v>#REF!</v>
      </c>
      <c r="E70" s="213" t="e">
        <f>IF('Crisis Indicator Data'!#REF!="No Data",1,IF(#REF!&lt;&gt;"",1,0))</f>
        <v>#REF!</v>
      </c>
      <c r="F70" s="213" t="e">
        <f>IF('Crisis Indicator Data'!#REF!="No Data",1,IF(#REF!&lt;&gt;"",1,0))</f>
        <v>#REF!</v>
      </c>
      <c r="G70" s="213" t="e">
        <f>IF('Crisis Indicator Data'!#REF!="No Data",1,IF(#REF!&lt;&gt;"",1,0))</f>
        <v>#REF!</v>
      </c>
      <c r="H70" s="213" t="e">
        <f>IF('Crisis Indicator Data'!#REF!="No Data",1,IF(#REF!&lt;&gt;"",1,0))</f>
        <v>#REF!</v>
      </c>
      <c r="I70" s="213" t="e">
        <f>IF('Crisis Indicator Data'!#REF!="No Data",1,IF(#REF!&lt;&gt;"",1,0))</f>
        <v>#REF!</v>
      </c>
      <c r="J70" s="213" t="e">
        <f>IF('Crisis Indicator Data'!#REF!="No Data",1,IF(#REF!&lt;&gt;"",1,0))</f>
        <v>#REF!</v>
      </c>
      <c r="K70" s="213" t="e">
        <f>IF('Crisis Indicator Data'!#REF!="No Data",1,IF(#REF!&lt;&gt;"",1,0))</f>
        <v>#REF!</v>
      </c>
      <c r="L70" s="213" t="e">
        <f>IF('Crisis Indicator Data'!#REF!="No Data",1,IF(#REF!&lt;&gt;"",1,0))</f>
        <v>#REF!</v>
      </c>
      <c r="M70" s="213" t="e">
        <f>IF('Crisis Indicator Data'!#REF!="No Data",1,IF(#REF!&lt;&gt;"",1,0))</f>
        <v>#REF!</v>
      </c>
      <c r="N70" s="213" t="e">
        <f>IF('Crisis Indicator Data'!#REF!="No Data",1,IF(#REF!&lt;&gt;"",1,0))</f>
        <v>#REF!</v>
      </c>
      <c r="O70" s="213" t="e">
        <f>IF('Crisis Indicator Data'!#REF!="No Data",1,IF(#REF!&lt;&gt;"",1,0))</f>
        <v>#REF!</v>
      </c>
      <c r="P70" s="213" t="e">
        <f>IF('Crisis Indicator Data'!#REF!="No Data",1,IF(#REF!&lt;&gt;"",1,0))</f>
        <v>#REF!</v>
      </c>
      <c r="Q70" s="213" t="e">
        <f>IF('Crisis Indicator Data'!#REF!="No Data",1,IF(#REF!&lt;&gt;"",1,0))</f>
        <v>#REF!</v>
      </c>
      <c r="R70" s="213" t="e">
        <f>IF('Crisis Indicator Data'!#REF!="No Data",1,IF(#REF!&lt;&gt;"",1,0))</f>
        <v>#REF!</v>
      </c>
      <c r="S70" s="213" t="e">
        <f>IF('Crisis Indicator Data'!#REF!="No Data",1,IF(#REF!&lt;&gt;"",1,0))</f>
        <v>#REF!</v>
      </c>
      <c r="T70" s="213" t="e">
        <f>IF('Crisis Indicator Data'!#REF!="No Data",1,IF(#REF!&lt;&gt;"",1,0))</f>
        <v>#REF!</v>
      </c>
      <c r="U70" s="213" t="e">
        <f>IF('Crisis Indicator Data'!#REF!="No Data",1,IF(#REF!&lt;&gt;"",1,0))</f>
        <v>#REF!</v>
      </c>
      <c r="V70" s="213" t="e">
        <f>IF('Crisis Indicator Data'!#REF!="No Data",1,IF(#REF!&lt;&gt;"",1,0))</f>
        <v>#REF!</v>
      </c>
      <c r="W70" s="213" t="e">
        <f>IF('Crisis Indicator Data'!#REF!="No Data",1,IF(#REF!&lt;&gt;"",1,0))</f>
        <v>#REF!</v>
      </c>
      <c r="X70" s="213" t="e">
        <f>IF('Crisis Indicator Data'!#REF!="No Data",1,IF(#REF!&lt;&gt;"",1,0))</f>
        <v>#REF!</v>
      </c>
      <c r="Y70" s="213" t="e">
        <f>IF('Crisis Indicator Data'!#REF!="No Data",1,IF(#REF!&lt;&gt;"",1,0))</f>
        <v>#REF!</v>
      </c>
      <c r="Z70" s="213" t="e">
        <f>IF('Crisis Indicator Data'!#REF!="No Data",1,IF(#REF!&lt;&gt;"",1,0))</f>
        <v>#REF!</v>
      </c>
      <c r="AA70" s="213" t="e">
        <f>IF('Crisis Indicator Data'!#REF!="No Data",1,IF(#REF!&lt;&gt;"",1,0))</f>
        <v>#REF!</v>
      </c>
      <c r="AB70" s="213" t="e">
        <f>IF('Crisis Indicator Data'!#REF!="No Data",1,IF(#REF!&lt;&gt;"",1,0))</f>
        <v>#REF!</v>
      </c>
      <c r="AC70" s="213" t="e">
        <f>IF('Crisis Indicator Data'!#REF!="No Data",1,IF(#REF!&lt;&gt;"",1,0))</f>
        <v>#REF!</v>
      </c>
      <c r="AD70" s="213" t="e">
        <f>IF('Crisis Indicator Data'!#REF!="No Data",1,IF(#REF!&lt;&gt;"",1,0))</f>
        <v>#REF!</v>
      </c>
      <c r="AE70" s="213" t="e">
        <f>IF('Crisis Indicator Data'!#REF!="No Data",1,IF(#REF!&lt;&gt;"",1,0))</f>
        <v>#REF!</v>
      </c>
      <c r="AF70" s="213" t="e">
        <f>IF('Crisis Indicator Data'!#REF!="No Data",1,IF(#REF!&lt;&gt;"",1,0))</f>
        <v>#REF!</v>
      </c>
      <c r="AG70" s="213" t="e">
        <f>IF('Crisis Indicator Data'!#REF!="No Data",1,IF(#REF!&lt;&gt;"",1,0))</f>
        <v>#REF!</v>
      </c>
      <c r="AH70" s="213" t="e">
        <f>IF('Crisis Indicator Data'!#REF!="No Data",1,IF(#REF!&lt;&gt;"",1,0))</f>
        <v>#REF!</v>
      </c>
      <c r="AI70" s="213" t="e">
        <f>IF('Crisis Indicator Data'!#REF!="No Data",1,IF(#REF!&lt;&gt;"",1,0))</f>
        <v>#REF!</v>
      </c>
      <c r="AJ70" s="213" t="e">
        <f>IF('Crisis Indicator Data'!#REF!="No Data",1,IF(#REF!&lt;&gt;"",1,0))</f>
        <v>#REF!</v>
      </c>
      <c r="AK70" s="213" t="e">
        <f>IF('Crisis Indicator Data'!#REF!="No Data",1,IF(#REF!&lt;&gt;"",1,0))</f>
        <v>#REF!</v>
      </c>
      <c r="AL70" s="213" t="e">
        <f>IF('Crisis Indicator Data'!#REF!="No Data",1,IF(#REF!&lt;&gt;"",1,0))</f>
        <v>#REF!</v>
      </c>
      <c r="AM70" s="213" t="e">
        <f>IF('Crisis Indicator Data'!#REF!="No Data",1,IF(#REF!&lt;&gt;"",1,0))</f>
        <v>#REF!</v>
      </c>
      <c r="AN70" s="213" t="e">
        <f>IF('Crisis Indicator Data'!#REF!="No Data",1,IF(#REF!&lt;&gt;"",1,0))</f>
        <v>#REF!</v>
      </c>
      <c r="AO70" s="213" t="e">
        <f>IF('Crisis Indicator Data'!#REF!="No Data",1,IF(#REF!&lt;&gt;"",1,0))</f>
        <v>#REF!</v>
      </c>
      <c r="AP70" s="213" t="e">
        <f>IF('Crisis Indicator Data'!#REF!="No Data",1,IF(#REF!&lt;&gt;"",1,0))</f>
        <v>#REF!</v>
      </c>
      <c r="AQ70" s="213" t="e">
        <f>IF('Crisis Indicator Data'!#REF!="No Data",1,IF(#REF!&lt;&gt;"",1,0))</f>
        <v>#REF!</v>
      </c>
      <c r="AR70" s="213" t="e">
        <f>IF('Crisis Indicator Data'!#REF!="No Data",1,IF(#REF!&lt;&gt;"",1,0))</f>
        <v>#REF!</v>
      </c>
      <c r="AS70" s="213" t="e">
        <f>IF('Crisis Indicator Data'!#REF!="No Data",1,IF(#REF!&lt;&gt;"",1,0))</f>
        <v>#REF!</v>
      </c>
      <c r="AT70" s="213" t="e">
        <f>IF('Crisis Indicator Data'!#REF!="No Data",1,IF(#REF!&lt;&gt;"",1,0))</f>
        <v>#REF!</v>
      </c>
      <c r="AU70" s="213" t="e">
        <f>IF('Crisis Indicator Data'!#REF!="No Data",1,IF(#REF!&lt;&gt;"",1,0))</f>
        <v>#REF!</v>
      </c>
      <c r="AV70" s="213" t="e">
        <f>IF('Crisis Indicator Data'!#REF!="No Data",1,IF(#REF!&lt;&gt;"",1,0))</f>
        <v>#REF!</v>
      </c>
      <c r="AW70" s="213" t="e">
        <f>IF('Crisis Indicator Data'!#REF!="No Data",1,IF(#REF!&lt;&gt;"",1,0))</f>
        <v>#REF!</v>
      </c>
      <c r="AX70" s="213" t="e">
        <f>IF('Crisis Indicator Data'!#REF!="No Data",1,IF(#REF!&lt;&gt;"",1,0))</f>
        <v>#REF!</v>
      </c>
      <c r="AY70" s="213" t="e">
        <f>IF('Crisis Indicator Data'!#REF!="No Data",1,IF(#REF!&lt;&gt;"",1,0))</f>
        <v>#REF!</v>
      </c>
      <c r="AZ70" s="213" t="e">
        <f>IF('Crisis Indicator Data'!#REF!="No Data",1,IF(#REF!&lt;&gt;"",1,0))</f>
        <v>#REF!</v>
      </c>
      <c r="BA70" t="e">
        <f t="shared" si="4"/>
        <v>#REF!</v>
      </c>
      <c r="BB70" s="22" t="e">
        <f t="shared" si="5"/>
        <v>#REF!</v>
      </c>
    </row>
    <row r="71" spans="1:54" x14ac:dyDescent="0.25">
      <c r="A71" t="s">
        <v>7354</v>
      </c>
      <c r="B71" s="213" t="e">
        <f>IF('Crisis Indicator Data'!#REF!="No Data",1,IF(#REF!&lt;&gt;"",1,0))</f>
        <v>#REF!</v>
      </c>
      <c r="C71" s="213" t="e">
        <f>IF('Crisis Indicator Data'!#REF!="No Data",1,IF(#REF!&lt;&gt;"",1,0))</f>
        <v>#REF!</v>
      </c>
      <c r="D71" s="213" t="e">
        <f>IF('Crisis Indicator Data'!#REF!="No Data",1,IF(#REF!&lt;&gt;"",1,0))</f>
        <v>#REF!</v>
      </c>
      <c r="E71" s="213" t="e">
        <f>IF('Crisis Indicator Data'!#REF!="No Data",1,IF(#REF!&lt;&gt;"",1,0))</f>
        <v>#REF!</v>
      </c>
      <c r="F71" s="213" t="e">
        <f>IF('Crisis Indicator Data'!#REF!="No Data",1,IF(#REF!&lt;&gt;"",1,0))</f>
        <v>#REF!</v>
      </c>
      <c r="G71" s="213" t="e">
        <f>IF('Crisis Indicator Data'!#REF!="No Data",1,IF(#REF!&lt;&gt;"",1,0))</f>
        <v>#REF!</v>
      </c>
      <c r="H71" s="213" t="e">
        <f>IF('Crisis Indicator Data'!#REF!="No Data",1,IF(#REF!&lt;&gt;"",1,0))</f>
        <v>#REF!</v>
      </c>
      <c r="I71" s="213" t="e">
        <f>IF('Crisis Indicator Data'!#REF!="No Data",1,IF(#REF!&lt;&gt;"",1,0))</f>
        <v>#REF!</v>
      </c>
      <c r="J71" s="213" t="e">
        <f>IF('Crisis Indicator Data'!#REF!="No Data",1,IF(#REF!&lt;&gt;"",1,0))</f>
        <v>#REF!</v>
      </c>
      <c r="K71" s="213" t="e">
        <f>IF('Crisis Indicator Data'!#REF!="No Data",1,IF(#REF!&lt;&gt;"",1,0))</f>
        <v>#REF!</v>
      </c>
      <c r="L71" s="213" t="e">
        <f>IF('Crisis Indicator Data'!#REF!="No Data",1,IF(#REF!&lt;&gt;"",1,0))</f>
        <v>#REF!</v>
      </c>
      <c r="M71" s="213" t="e">
        <f>IF('Crisis Indicator Data'!#REF!="No Data",1,IF(#REF!&lt;&gt;"",1,0))</f>
        <v>#REF!</v>
      </c>
      <c r="N71" s="213" t="e">
        <f>IF('Crisis Indicator Data'!#REF!="No Data",1,IF(#REF!&lt;&gt;"",1,0))</f>
        <v>#REF!</v>
      </c>
      <c r="O71" s="213" t="e">
        <f>IF('Crisis Indicator Data'!#REF!="No Data",1,IF(#REF!&lt;&gt;"",1,0))</f>
        <v>#REF!</v>
      </c>
      <c r="P71" s="213" t="e">
        <f>IF('Crisis Indicator Data'!#REF!="No Data",1,IF(#REF!&lt;&gt;"",1,0))</f>
        <v>#REF!</v>
      </c>
      <c r="Q71" s="213" t="e">
        <f>IF('Crisis Indicator Data'!#REF!="No Data",1,IF(#REF!&lt;&gt;"",1,0))</f>
        <v>#REF!</v>
      </c>
      <c r="R71" s="213" t="e">
        <f>IF('Crisis Indicator Data'!#REF!="No Data",1,IF(#REF!&lt;&gt;"",1,0))</f>
        <v>#REF!</v>
      </c>
      <c r="S71" s="213" t="e">
        <f>IF('Crisis Indicator Data'!#REF!="No Data",1,IF(#REF!&lt;&gt;"",1,0))</f>
        <v>#REF!</v>
      </c>
      <c r="T71" s="213" t="e">
        <f>IF('Crisis Indicator Data'!#REF!="No Data",1,IF(#REF!&lt;&gt;"",1,0))</f>
        <v>#REF!</v>
      </c>
      <c r="U71" s="213" t="e">
        <f>IF('Crisis Indicator Data'!#REF!="No Data",1,IF(#REF!&lt;&gt;"",1,0))</f>
        <v>#REF!</v>
      </c>
      <c r="V71" s="213" t="e">
        <f>IF('Crisis Indicator Data'!#REF!="No Data",1,IF(#REF!&lt;&gt;"",1,0))</f>
        <v>#REF!</v>
      </c>
      <c r="W71" s="213" t="e">
        <f>IF('Crisis Indicator Data'!#REF!="No Data",1,IF(#REF!&lt;&gt;"",1,0))</f>
        <v>#REF!</v>
      </c>
      <c r="X71" s="213" t="e">
        <f>IF('Crisis Indicator Data'!#REF!="No Data",1,IF(#REF!&lt;&gt;"",1,0))</f>
        <v>#REF!</v>
      </c>
      <c r="Y71" s="213" t="e">
        <f>IF('Crisis Indicator Data'!#REF!="No Data",1,IF(#REF!&lt;&gt;"",1,0))</f>
        <v>#REF!</v>
      </c>
      <c r="Z71" s="213" t="e">
        <f>IF('Crisis Indicator Data'!#REF!="No Data",1,IF(#REF!&lt;&gt;"",1,0))</f>
        <v>#REF!</v>
      </c>
      <c r="AA71" s="213" t="e">
        <f>IF('Crisis Indicator Data'!#REF!="No Data",1,IF(#REF!&lt;&gt;"",1,0))</f>
        <v>#REF!</v>
      </c>
      <c r="AB71" s="213" t="e">
        <f>IF('Crisis Indicator Data'!#REF!="No Data",1,IF(#REF!&lt;&gt;"",1,0))</f>
        <v>#REF!</v>
      </c>
      <c r="AC71" s="213" t="e">
        <f>IF('Crisis Indicator Data'!#REF!="No Data",1,IF(#REF!&lt;&gt;"",1,0))</f>
        <v>#REF!</v>
      </c>
      <c r="AD71" s="213" t="e">
        <f>IF('Crisis Indicator Data'!#REF!="No Data",1,IF(#REF!&lt;&gt;"",1,0))</f>
        <v>#REF!</v>
      </c>
      <c r="AE71" s="213" t="e">
        <f>IF('Crisis Indicator Data'!#REF!="No Data",1,IF(#REF!&lt;&gt;"",1,0))</f>
        <v>#REF!</v>
      </c>
      <c r="AF71" s="213" t="e">
        <f>IF('Crisis Indicator Data'!#REF!="No Data",1,IF(#REF!&lt;&gt;"",1,0))</f>
        <v>#REF!</v>
      </c>
      <c r="AG71" s="213" t="e">
        <f>IF('Crisis Indicator Data'!#REF!="No Data",1,IF(#REF!&lt;&gt;"",1,0))</f>
        <v>#REF!</v>
      </c>
      <c r="AH71" s="213" t="e">
        <f>IF('Crisis Indicator Data'!#REF!="No Data",1,IF(#REF!&lt;&gt;"",1,0))</f>
        <v>#REF!</v>
      </c>
      <c r="AI71" s="213" t="e">
        <f>IF('Crisis Indicator Data'!#REF!="No Data",1,IF(#REF!&lt;&gt;"",1,0))</f>
        <v>#REF!</v>
      </c>
      <c r="AJ71" s="213" t="e">
        <f>IF('Crisis Indicator Data'!#REF!="No Data",1,IF(#REF!&lt;&gt;"",1,0))</f>
        <v>#REF!</v>
      </c>
      <c r="AK71" s="213" t="e">
        <f>IF('Crisis Indicator Data'!#REF!="No Data",1,IF(#REF!&lt;&gt;"",1,0))</f>
        <v>#REF!</v>
      </c>
      <c r="AL71" s="213" t="e">
        <f>IF('Crisis Indicator Data'!#REF!="No Data",1,IF(#REF!&lt;&gt;"",1,0))</f>
        <v>#REF!</v>
      </c>
      <c r="AM71" s="213" t="e">
        <f>IF('Crisis Indicator Data'!#REF!="No Data",1,IF(#REF!&lt;&gt;"",1,0))</f>
        <v>#REF!</v>
      </c>
      <c r="AN71" s="213" t="e">
        <f>IF('Crisis Indicator Data'!#REF!="No Data",1,IF(#REF!&lt;&gt;"",1,0))</f>
        <v>#REF!</v>
      </c>
      <c r="AO71" s="213" t="e">
        <f>IF('Crisis Indicator Data'!#REF!="No Data",1,IF(#REF!&lt;&gt;"",1,0))</f>
        <v>#REF!</v>
      </c>
      <c r="AP71" s="213" t="e">
        <f>IF('Crisis Indicator Data'!#REF!="No Data",1,IF(#REF!&lt;&gt;"",1,0))</f>
        <v>#REF!</v>
      </c>
      <c r="AQ71" s="213" t="e">
        <f>IF('Crisis Indicator Data'!#REF!="No Data",1,IF(#REF!&lt;&gt;"",1,0))</f>
        <v>#REF!</v>
      </c>
      <c r="AR71" s="213" t="e">
        <f>IF('Crisis Indicator Data'!#REF!="No Data",1,IF(#REF!&lt;&gt;"",1,0))</f>
        <v>#REF!</v>
      </c>
      <c r="AS71" s="213" t="e">
        <f>IF('Crisis Indicator Data'!#REF!="No Data",1,IF(#REF!&lt;&gt;"",1,0))</f>
        <v>#REF!</v>
      </c>
      <c r="AT71" s="213" t="e">
        <f>IF('Crisis Indicator Data'!#REF!="No Data",1,IF(#REF!&lt;&gt;"",1,0))</f>
        <v>#REF!</v>
      </c>
      <c r="AU71" s="213" t="e">
        <f>IF('Crisis Indicator Data'!#REF!="No Data",1,IF(#REF!&lt;&gt;"",1,0))</f>
        <v>#REF!</v>
      </c>
      <c r="AV71" s="213" t="e">
        <f>IF('Crisis Indicator Data'!#REF!="No Data",1,IF(#REF!&lt;&gt;"",1,0))</f>
        <v>#REF!</v>
      </c>
      <c r="AW71" s="213" t="e">
        <f>IF('Crisis Indicator Data'!#REF!="No Data",1,IF(#REF!&lt;&gt;"",1,0))</f>
        <v>#REF!</v>
      </c>
      <c r="AX71" s="213" t="e">
        <f>IF('Crisis Indicator Data'!#REF!="No Data",1,IF(#REF!&lt;&gt;"",1,0))</f>
        <v>#REF!</v>
      </c>
      <c r="AY71" s="213" t="e">
        <f>IF('Crisis Indicator Data'!#REF!="No Data",1,IF(#REF!&lt;&gt;"",1,0))</f>
        <v>#REF!</v>
      </c>
      <c r="AZ71" s="213" t="e">
        <f>IF('Crisis Indicator Data'!#REF!="No Data",1,IF(#REF!&lt;&gt;"",1,0))</f>
        <v>#REF!</v>
      </c>
      <c r="BA71" t="e">
        <f t="shared" si="4"/>
        <v>#REF!</v>
      </c>
      <c r="BB71" s="22" t="e">
        <f t="shared" si="5"/>
        <v>#REF!</v>
      </c>
    </row>
    <row r="72" spans="1:54" x14ac:dyDescent="0.25">
      <c r="A72" t="s">
        <v>7358</v>
      </c>
      <c r="B72" s="213" t="e">
        <f>IF('Crisis Indicator Data'!#REF!="No Data",1,IF(#REF!&lt;&gt;"",1,0))</f>
        <v>#REF!</v>
      </c>
      <c r="C72" s="213" t="e">
        <f>IF('Crisis Indicator Data'!#REF!="No Data",1,IF(#REF!&lt;&gt;"",1,0))</f>
        <v>#REF!</v>
      </c>
      <c r="D72" s="213" t="e">
        <f>IF('Crisis Indicator Data'!#REF!="No Data",1,IF(#REF!&lt;&gt;"",1,0))</f>
        <v>#REF!</v>
      </c>
      <c r="E72" s="213" t="e">
        <f>IF('Crisis Indicator Data'!#REF!="No Data",1,IF(#REF!&lt;&gt;"",1,0))</f>
        <v>#REF!</v>
      </c>
      <c r="F72" s="213" t="e">
        <f>IF('Crisis Indicator Data'!#REF!="No Data",1,IF(#REF!&lt;&gt;"",1,0))</f>
        <v>#REF!</v>
      </c>
      <c r="G72" s="213" t="e">
        <f>IF('Crisis Indicator Data'!#REF!="No Data",1,IF(#REF!&lt;&gt;"",1,0))</f>
        <v>#REF!</v>
      </c>
      <c r="H72" s="213" t="e">
        <f>IF('Crisis Indicator Data'!#REF!="No Data",1,IF(#REF!&lt;&gt;"",1,0))</f>
        <v>#REF!</v>
      </c>
      <c r="I72" s="213" t="e">
        <f>IF('Crisis Indicator Data'!#REF!="No Data",1,IF(#REF!&lt;&gt;"",1,0))</f>
        <v>#REF!</v>
      </c>
      <c r="J72" s="213" t="e">
        <f>IF('Crisis Indicator Data'!#REF!="No Data",1,IF(#REF!&lt;&gt;"",1,0))</f>
        <v>#REF!</v>
      </c>
      <c r="K72" s="213" t="e">
        <f>IF('Crisis Indicator Data'!#REF!="No Data",1,IF(#REF!&lt;&gt;"",1,0))</f>
        <v>#REF!</v>
      </c>
      <c r="L72" s="213" t="e">
        <f>IF('Crisis Indicator Data'!#REF!="No Data",1,IF(#REF!&lt;&gt;"",1,0))</f>
        <v>#REF!</v>
      </c>
      <c r="M72" s="213" t="e">
        <f>IF('Crisis Indicator Data'!#REF!="No Data",1,IF(#REF!&lt;&gt;"",1,0))</f>
        <v>#REF!</v>
      </c>
      <c r="N72" s="213" t="e">
        <f>IF('Crisis Indicator Data'!#REF!="No Data",1,IF(#REF!&lt;&gt;"",1,0))</f>
        <v>#REF!</v>
      </c>
      <c r="O72" s="213" t="e">
        <f>IF('Crisis Indicator Data'!#REF!="No Data",1,IF(#REF!&lt;&gt;"",1,0))</f>
        <v>#REF!</v>
      </c>
      <c r="P72" s="213" t="e">
        <f>IF('Crisis Indicator Data'!#REF!="No Data",1,IF(#REF!&lt;&gt;"",1,0))</f>
        <v>#REF!</v>
      </c>
      <c r="Q72" s="213" t="e">
        <f>IF('Crisis Indicator Data'!#REF!="No Data",1,IF(#REF!&lt;&gt;"",1,0))</f>
        <v>#REF!</v>
      </c>
      <c r="R72" s="213" t="e">
        <f>IF('Crisis Indicator Data'!#REF!="No Data",1,IF(#REF!&lt;&gt;"",1,0))</f>
        <v>#REF!</v>
      </c>
      <c r="S72" s="213" t="e">
        <f>IF('Crisis Indicator Data'!#REF!="No Data",1,IF(#REF!&lt;&gt;"",1,0))</f>
        <v>#REF!</v>
      </c>
      <c r="T72" s="213" t="e">
        <f>IF('Crisis Indicator Data'!#REF!="No Data",1,IF(#REF!&lt;&gt;"",1,0))</f>
        <v>#REF!</v>
      </c>
      <c r="U72" s="213" t="e">
        <f>IF('Crisis Indicator Data'!#REF!="No Data",1,IF(#REF!&lt;&gt;"",1,0))</f>
        <v>#REF!</v>
      </c>
      <c r="V72" s="213" t="e">
        <f>IF('Crisis Indicator Data'!#REF!="No Data",1,IF(#REF!&lt;&gt;"",1,0))</f>
        <v>#REF!</v>
      </c>
      <c r="W72" s="213" t="e">
        <f>IF('Crisis Indicator Data'!#REF!="No Data",1,IF(#REF!&lt;&gt;"",1,0))</f>
        <v>#REF!</v>
      </c>
      <c r="X72" s="213" t="e">
        <f>IF('Crisis Indicator Data'!#REF!="No Data",1,IF(#REF!&lt;&gt;"",1,0))</f>
        <v>#REF!</v>
      </c>
      <c r="Y72" s="213" t="e">
        <f>IF('Crisis Indicator Data'!#REF!="No Data",1,IF(#REF!&lt;&gt;"",1,0))</f>
        <v>#REF!</v>
      </c>
      <c r="Z72" s="213" t="e">
        <f>IF('Crisis Indicator Data'!#REF!="No Data",1,IF(#REF!&lt;&gt;"",1,0))</f>
        <v>#REF!</v>
      </c>
      <c r="AA72" s="213" t="e">
        <f>IF('Crisis Indicator Data'!#REF!="No Data",1,IF(#REF!&lt;&gt;"",1,0))</f>
        <v>#REF!</v>
      </c>
      <c r="AB72" s="213" t="e">
        <f>IF('Crisis Indicator Data'!#REF!="No Data",1,IF(#REF!&lt;&gt;"",1,0))</f>
        <v>#REF!</v>
      </c>
      <c r="AC72" s="213" t="e">
        <f>IF('Crisis Indicator Data'!#REF!="No Data",1,IF(#REF!&lt;&gt;"",1,0))</f>
        <v>#REF!</v>
      </c>
      <c r="AD72" s="213" t="e">
        <f>IF('Crisis Indicator Data'!#REF!="No Data",1,IF(#REF!&lt;&gt;"",1,0))</f>
        <v>#REF!</v>
      </c>
      <c r="AE72" s="213" t="e">
        <f>IF('Crisis Indicator Data'!#REF!="No Data",1,IF(#REF!&lt;&gt;"",1,0))</f>
        <v>#REF!</v>
      </c>
      <c r="AF72" s="213" t="e">
        <f>IF('Crisis Indicator Data'!#REF!="No Data",1,IF(#REF!&lt;&gt;"",1,0))</f>
        <v>#REF!</v>
      </c>
      <c r="AG72" s="213" t="e">
        <f>IF('Crisis Indicator Data'!#REF!="No Data",1,IF(#REF!&lt;&gt;"",1,0))</f>
        <v>#REF!</v>
      </c>
      <c r="AH72" s="213" t="e">
        <f>IF('Crisis Indicator Data'!#REF!="No Data",1,IF(#REF!&lt;&gt;"",1,0))</f>
        <v>#REF!</v>
      </c>
      <c r="AI72" s="213" t="e">
        <f>IF('Crisis Indicator Data'!#REF!="No Data",1,IF(#REF!&lt;&gt;"",1,0))</f>
        <v>#REF!</v>
      </c>
      <c r="AJ72" s="213" t="e">
        <f>IF('Crisis Indicator Data'!#REF!="No Data",1,IF(#REF!&lt;&gt;"",1,0))</f>
        <v>#REF!</v>
      </c>
      <c r="AK72" s="213" t="e">
        <f>IF('Crisis Indicator Data'!#REF!="No Data",1,IF(#REF!&lt;&gt;"",1,0))</f>
        <v>#REF!</v>
      </c>
      <c r="AL72" s="213" t="e">
        <f>IF('Crisis Indicator Data'!#REF!="No Data",1,IF(#REF!&lt;&gt;"",1,0))</f>
        <v>#REF!</v>
      </c>
      <c r="AM72" s="213" t="e">
        <f>IF('Crisis Indicator Data'!#REF!="No Data",1,IF(#REF!&lt;&gt;"",1,0))</f>
        <v>#REF!</v>
      </c>
      <c r="AN72" s="213" t="e">
        <f>IF('Crisis Indicator Data'!#REF!="No Data",1,IF(#REF!&lt;&gt;"",1,0))</f>
        <v>#REF!</v>
      </c>
      <c r="AO72" s="213" t="e">
        <f>IF('Crisis Indicator Data'!#REF!="No Data",1,IF(#REF!&lt;&gt;"",1,0))</f>
        <v>#REF!</v>
      </c>
      <c r="AP72" s="213" t="e">
        <f>IF('Crisis Indicator Data'!#REF!="No Data",1,IF(#REF!&lt;&gt;"",1,0))</f>
        <v>#REF!</v>
      </c>
      <c r="AQ72" s="213" t="e">
        <f>IF('Crisis Indicator Data'!#REF!="No Data",1,IF(#REF!&lt;&gt;"",1,0))</f>
        <v>#REF!</v>
      </c>
      <c r="AR72" s="213" t="e">
        <f>IF('Crisis Indicator Data'!#REF!="No Data",1,IF(#REF!&lt;&gt;"",1,0))</f>
        <v>#REF!</v>
      </c>
      <c r="AS72" s="213" t="e">
        <f>IF('Crisis Indicator Data'!#REF!="No Data",1,IF(#REF!&lt;&gt;"",1,0))</f>
        <v>#REF!</v>
      </c>
      <c r="AT72" s="213" t="e">
        <f>IF('Crisis Indicator Data'!#REF!="No Data",1,IF(#REF!&lt;&gt;"",1,0))</f>
        <v>#REF!</v>
      </c>
      <c r="AU72" s="213" t="e">
        <f>IF('Crisis Indicator Data'!#REF!="No Data",1,IF(#REF!&lt;&gt;"",1,0))</f>
        <v>#REF!</v>
      </c>
      <c r="AV72" s="213" t="e">
        <f>IF('Crisis Indicator Data'!#REF!="No Data",1,IF(#REF!&lt;&gt;"",1,0))</f>
        <v>#REF!</v>
      </c>
      <c r="AW72" s="213" t="e">
        <f>IF('Crisis Indicator Data'!#REF!="No Data",1,IF(#REF!&lt;&gt;"",1,0))</f>
        <v>#REF!</v>
      </c>
      <c r="AX72" s="213" t="e">
        <f>IF('Crisis Indicator Data'!#REF!="No Data",1,IF(#REF!&lt;&gt;"",1,0))</f>
        <v>#REF!</v>
      </c>
      <c r="AY72" s="213" t="e">
        <f>IF('Crisis Indicator Data'!#REF!="No Data",1,IF(#REF!&lt;&gt;"",1,0))</f>
        <v>#REF!</v>
      </c>
      <c r="AZ72" s="213" t="e">
        <f>IF('Crisis Indicator Data'!#REF!="No Data",1,IF(#REF!&lt;&gt;"",1,0))</f>
        <v>#REF!</v>
      </c>
      <c r="BA72" t="e">
        <f t="shared" si="4"/>
        <v>#REF!</v>
      </c>
      <c r="BB72" s="22" t="e">
        <f t="shared" si="5"/>
        <v>#REF!</v>
      </c>
    </row>
    <row r="73" spans="1:54" x14ac:dyDescent="0.25">
      <c r="A73" t="s">
        <v>7355</v>
      </c>
      <c r="B73" s="213" t="e">
        <f>IF('Crisis Indicator Data'!#REF!="No Data",1,IF(#REF!&lt;&gt;"",1,0))</f>
        <v>#REF!</v>
      </c>
      <c r="C73" s="213" t="e">
        <f>IF('Crisis Indicator Data'!#REF!="No Data",1,IF(#REF!&lt;&gt;"",1,0))</f>
        <v>#REF!</v>
      </c>
      <c r="D73" s="213" t="e">
        <f>IF('Crisis Indicator Data'!#REF!="No Data",1,IF(#REF!&lt;&gt;"",1,0))</f>
        <v>#REF!</v>
      </c>
      <c r="E73" s="213" t="e">
        <f>IF('Crisis Indicator Data'!#REF!="No Data",1,IF(#REF!&lt;&gt;"",1,0))</f>
        <v>#REF!</v>
      </c>
      <c r="F73" s="213" t="e">
        <f>IF('Crisis Indicator Data'!#REF!="No Data",1,IF(#REF!&lt;&gt;"",1,0))</f>
        <v>#REF!</v>
      </c>
      <c r="G73" s="213" t="e">
        <f>IF('Crisis Indicator Data'!#REF!="No Data",1,IF(#REF!&lt;&gt;"",1,0))</f>
        <v>#REF!</v>
      </c>
      <c r="H73" s="213" t="e">
        <f>IF('Crisis Indicator Data'!#REF!="No Data",1,IF(#REF!&lt;&gt;"",1,0))</f>
        <v>#REF!</v>
      </c>
      <c r="I73" s="213" t="e">
        <f>IF('Crisis Indicator Data'!#REF!="No Data",1,IF(#REF!&lt;&gt;"",1,0))</f>
        <v>#REF!</v>
      </c>
      <c r="J73" s="213" t="e">
        <f>IF('Crisis Indicator Data'!#REF!="No Data",1,IF(#REF!&lt;&gt;"",1,0))</f>
        <v>#REF!</v>
      </c>
      <c r="K73" s="213" t="e">
        <f>IF('Crisis Indicator Data'!#REF!="No Data",1,IF(#REF!&lt;&gt;"",1,0))</f>
        <v>#REF!</v>
      </c>
      <c r="L73" s="213" t="e">
        <f>IF('Crisis Indicator Data'!#REF!="No Data",1,IF(#REF!&lt;&gt;"",1,0))</f>
        <v>#REF!</v>
      </c>
      <c r="M73" s="213" t="e">
        <f>IF('Crisis Indicator Data'!#REF!="No Data",1,IF(#REF!&lt;&gt;"",1,0))</f>
        <v>#REF!</v>
      </c>
      <c r="N73" s="213" t="e">
        <f>IF('Crisis Indicator Data'!#REF!="No Data",1,IF(#REF!&lt;&gt;"",1,0))</f>
        <v>#REF!</v>
      </c>
      <c r="O73" s="213" t="e">
        <f>IF('Crisis Indicator Data'!#REF!="No Data",1,IF(#REF!&lt;&gt;"",1,0))</f>
        <v>#REF!</v>
      </c>
      <c r="P73" s="213" t="e">
        <f>IF('Crisis Indicator Data'!#REF!="No Data",1,IF(#REF!&lt;&gt;"",1,0))</f>
        <v>#REF!</v>
      </c>
      <c r="Q73" s="213" t="e">
        <f>IF('Crisis Indicator Data'!#REF!="No Data",1,IF(#REF!&lt;&gt;"",1,0))</f>
        <v>#REF!</v>
      </c>
      <c r="R73" s="213" t="e">
        <f>IF('Crisis Indicator Data'!#REF!="No Data",1,IF(#REF!&lt;&gt;"",1,0))</f>
        <v>#REF!</v>
      </c>
      <c r="S73" s="213" t="e">
        <f>IF('Crisis Indicator Data'!#REF!="No Data",1,IF(#REF!&lt;&gt;"",1,0))</f>
        <v>#REF!</v>
      </c>
      <c r="T73" s="213" t="e">
        <f>IF('Crisis Indicator Data'!#REF!="No Data",1,IF(#REF!&lt;&gt;"",1,0))</f>
        <v>#REF!</v>
      </c>
      <c r="U73" s="213" t="e">
        <f>IF('Crisis Indicator Data'!#REF!="No Data",1,IF(#REF!&lt;&gt;"",1,0))</f>
        <v>#REF!</v>
      </c>
      <c r="V73" s="213" t="e">
        <f>IF('Crisis Indicator Data'!#REF!="No Data",1,IF(#REF!&lt;&gt;"",1,0))</f>
        <v>#REF!</v>
      </c>
      <c r="W73" s="213" t="e">
        <f>IF('Crisis Indicator Data'!#REF!="No Data",1,IF(#REF!&lt;&gt;"",1,0))</f>
        <v>#REF!</v>
      </c>
      <c r="X73" s="213" t="e">
        <f>IF('Crisis Indicator Data'!#REF!="No Data",1,IF(#REF!&lt;&gt;"",1,0))</f>
        <v>#REF!</v>
      </c>
      <c r="Y73" s="213" t="e">
        <f>IF('Crisis Indicator Data'!#REF!="No Data",1,IF(#REF!&lt;&gt;"",1,0))</f>
        <v>#REF!</v>
      </c>
      <c r="Z73" s="213" t="e">
        <f>IF('Crisis Indicator Data'!#REF!="No Data",1,IF(#REF!&lt;&gt;"",1,0))</f>
        <v>#REF!</v>
      </c>
      <c r="AA73" s="213" t="e">
        <f>IF('Crisis Indicator Data'!#REF!="No Data",1,IF(#REF!&lt;&gt;"",1,0))</f>
        <v>#REF!</v>
      </c>
      <c r="AB73" s="213" t="e">
        <f>IF('Crisis Indicator Data'!#REF!="No Data",1,IF(#REF!&lt;&gt;"",1,0))</f>
        <v>#REF!</v>
      </c>
      <c r="AC73" s="213" t="e">
        <f>IF('Crisis Indicator Data'!#REF!="No Data",1,IF(#REF!&lt;&gt;"",1,0))</f>
        <v>#REF!</v>
      </c>
      <c r="AD73" s="213" t="e">
        <f>IF('Crisis Indicator Data'!#REF!="No Data",1,IF(#REF!&lt;&gt;"",1,0))</f>
        <v>#REF!</v>
      </c>
      <c r="AE73" s="213" t="e">
        <f>IF('Crisis Indicator Data'!#REF!="No Data",1,IF(#REF!&lt;&gt;"",1,0))</f>
        <v>#REF!</v>
      </c>
      <c r="AF73" s="213" t="e">
        <f>IF('Crisis Indicator Data'!#REF!="No Data",1,IF(#REF!&lt;&gt;"",1,0))</f>
        <v>#REF!</v>
      </c>
      <c r="AG73" s="213" t="e">
        <f>IF('Crisis Indicator Data'!#REF!="No Data",1,IF(#REF!&lt;&gt;"",1,0))</f>
        <v>#REF!</v>
      </c>
      <c r="AH73" s="213" t="e">
        <f>IF('Crisis Indicator Data'!#REF!="No Data",1,IF(#REF!&lt;&gt;"",1,0))</f>
        <v>#REF!</v>
      </c>
      <c r="AI73" s="213" t="e">
        <f>IF('Crisis Indicator Data'!#REF!="No Data",1,IF(#REF!&lt;&gt;"",1,0))</f>
        <v>#REF!</v>
      </c>
      <c r="AJ73" s="213" t="e">
        <f>IF('Crisis Indicator Data'!#REF!="No Data",1,IF(#REF!&lt;&gt;"",1,0))</f>
        <v>#REF!</v>
      </c>
      <c r="AK73" s="213" t="e">
        <f>IF('Crisis Indicator Data'!#REF!="No Data",1,IF(#REF!&lt;&gt;"",1,0))</f>
        <v>#REF!</v>
      </c>
      <c r="AL73" s="213" t="e">
        <f>IF('Crisis Indicator Data'!#REF!="No Data",1,IF(#REF!&lt;&gt;"",1,0))</f>
        <v>#REF!</v>
      </c>
      <c r="AM73" s="213" t="e">
        <f>IF('Crisis Indicator Data'!#REF!="No Data",1,IF(#REF!&lt;&gt;"",1,0))</f>
        <v>#REF!</v>
      </c>
      <c r="AN73" s="213" t="e">
        <f>IF('Crisis Indicator Data'!#REF!="No Data",1,IF(#REF!&lt;&gt;"",1,0))</f>
        <v>#REF!</v>
      </c>
      <c r="AO73" s="213" t="e">
        <f>IF('Crisis Indicator Data'!#REF!="No Data",1,IF(#REF!&lt;&gt;"",1,0))</f>
        <v>#REF!</v>
      </c>
      <c r="AP73" s="213" t="e">
        <f>IF('Crisis Indicator Data'!#REF!="No Data",1,IF(#REF!&lt;&gt;"",1,0))</f>
        <v>#REF!</v>
      </c>
      <c r="AQ73" s="213" t="e">
        <f>IF('Crisis Indicator Data'!#REF!="No Data",1,IF(#REF!&lt;&gt;"",1,0))</f>
        <v>#REF!</v>
      </c>
      <c r="AR73" s="213" t="e">
        <f>IF('Crisis Indicator Data'!#REF!="No Data",1,IF(#REF!&lt;&gt;"",1,0))</f>
        <v>#REF!</v>
      </c>
      <c r="AS73" s="213" t="e">
        <f>IF('Crisis Indicator Data'!#REF!="No Data",1,IF(#REF!&lt;&gt;"",1,0))</f>
        <v>#REF!</v>
      </c>
      <c r="AT73" s="213" t="e">
        <f>IF('Crisis Indicator Data'!#REF!="No Data",1,IF(#REF!&lt;&gt;"",1,0))</f>
        <v>#REF!</v>
      </c>
      <c r="AU73" s="213" t="e">
        <f>IF('Crisis Indicator Data'!#REF!="No Data",1,IF(#REF!&lt;&gt;"",1,0))</f>
        <v>#REF!</v>
      </c>
      <c r="AV73" s="213" t="e">
        <f>IF('Crisis Indicator Data'!#REF!="No Data",1,IF(#REF!&lt;&gt;"",1,0))</f>
        <v>#REF!</v>
      </c>
      <c r="AW73" s="213" t="e">
        <f>IF('Crisis Indicator Data'!#REF!="No Data",1,IF(#REF!&lt;&gt;"",1,0))</f>
        <v>#REF!</v>
      </c>
      <c r="AX73" s="213" t="e">
        <f>IF('Crisis Indicator Data'!#REF!="No Data",1,IF(#REF!&lt;&gt;"",1,0))</f>
        <v>#REF!</v>
      </c>
      <c r="AY73" s="213" t="e">
        <f>IF('Crisis Indicator Data'!#REF!="No Data",1,IF(#REF!&lt;&gt;"",1,0))</f>
        <v>#REF!</v>
      </c>
      <c r="AZ73" s="213" t="e">
        <f>IF('Crisis Indicator Data'!#REF!="No Data",1,IF(#REF!&lt;&gt;"",1,0))</f>
        <v>#REF!</v>
      </c>
      <c r="BA73" t="e">
        <f t="shared" si="4"/>
        <v>#REF!</v>
      </c>
      <c r="BB73" s="22" t="e">
        <f t="shared" si="5"/>
        <v>#REF!</v>
      </c>
    </row>
    <row r="74" spans="1:54" x14ac:dyDescent="0.25">
      <c r="A74" t="s">
        <v>7360</v>
      </c>
      <c r="B74" s="213" t="e">
        <f>IF('Crisis Indicator Data'!#REF!="No Data",1,IF(#REF!&lt;&gt;"",1,0))</f>
        <v>#REF!</v>
      </c>
      <c r="C74" s="213" t="e">
        <f>IF('Crisis Indicator Data'!#REF!="No Data",1,IF(#REF!&lt;&gt;"",1,0))</f>
        <v>#REF!</v>
      </c>
      <c r="D74" s="213" t="e">
        <f>IF('Crisis Indicator Data'!#REF!="No Data",1,IF(#REF!&lt;&gt;"",1,0))</f>
        <v>#REF!</v>
      </c>
      <c r="E74" s="213" t="e">
        <f>IF('Crisis Indicator Data'!#REF!="No Data",1,IF(#REF!&lt;&gt;"",1,0))</f>
        <v>#REF!</v>
      </c>
      <c r="F74" s="213" t="e">
        <f>IF('Crisis Indicator Data'!#REF!="No Data",1,IF(#REF!&lt;&gt;"",1,0))</f>
        <v>#REF!</v>
      </c>
      <c r="G74" s="213" t="e">
        <f>IF('Crisis Indicator Data'!#REF!="No Data",1,IF(#REF!&lt;&gt;"",1,0))</f>
        <v>#REF!</v>
      </c>
      <c r="H74" s="213" t="e">
        <f>IF('Crisis Indicator Data'!#REF!="No Data",1,IF(#REF!&lt;&gt;"",1,0))</f>
        <v>#REF!</v>
      </c>
      <c r="I74" s="213" t="e">
        <f>IF('Crisis Indicator Data'!#REF!="No Data",1,IF(#REF!&lt;&gt;"",1,0))</f>
        <v>#REF!</v>
      </c>
      <c r="J74" s="213" t="e">
        <f>IF('Crisis Indicator Data'!#REF!="No Data",1,IF(#REF!&lt;&gt;"",1,0))</f>
        <v>#REF!</v>
      </c>
      <c r="K74" s="213" t="e">
        <f>IF('Crisis Indicator Data'!#REF!="No Data",1,IF(#REF!&lt;&gt;"",1,0))</f>
        <v>#REF!</v>
      </c>
      <c r="L74" s="213" t="e">
        <f>IF('Crisis Indicator Data'!#REF!="No Data",1,IF(#REF!&lt;&gt;"",1,0))</f>
        <v>#REF!</v>
      </c>
      <c r="M74" s="213" t="e">
        <f>IF('Crisis Indicator Data'!#REF!="No Data",1,IF(#REF!&lt;&gt;"",1,0))</f>
        <v>#REF!</v>
      </c>
      <c r="N74" s="213" t="e">
        <f>IF('Crisis Indicator Data'!#REF!="No Data",1,IF(#REF!&lt;&gt;"",1,0))</f>
        <v>#REF!</v>
      </c>
      <c r="O74" s="213" t="e">
        <f>IF('Crisis Indicator Data'!#REF!="No Data",1,IF(#REF!&lt;&gt;"",1,0))</f>
        <v>#REF!</v>
      </c>
      <c r="P74" s="213" t="e">
        <f>IF('Crisis Indicator Data'!#REF!="No Data",1,IF(#REF!&lt;&gt;"",1,0))</f>
        <v>#REF!</v>
      </c>
      <c r="Q74" s="213" t="e">
        <f>IF('Crisis Indicator Data'!#REF!="No Data",1,IF(#REF!&lt;&gt;"",1,0))</f>
        <v>#REF!</v>
      </c>
      <c r="R74" s="213" t="e">
        <f>IF('Crisis Indicator Data'!#REF!="No Data",1,IF(#REF!&lt;&gt;"",1,0))</f>
        <v>#REF!</v>
      </c>
      <c r="S74" s="213" t="e">
        <f>IF('Crisis Indicator Data'!#REF!="No Data",1,IF(#REF!&lt;&gt;"",1,0))</f>
        <v>#REF!</v>
      </c>
      <c r="T74" s="213" t="e">
        <f>IF('Crisis Indicator Data'!#REF!="No Data",1,IF(#REF!&lt;&gt;"",1,0))</f>
        <v>#REF!</v>
      </c>
      <c r="U74" s="213" t="e">
        <f>IF('Crisis Indicator Data'!#REF!="No Data",1,IF(#REF!&lt;&gt;"",1,0))</f>
        <v>#REF!</v>
      </c>
      <c r="V74" s="213" t="e">
        <f>IF('Crisis Indicator Data'!#REF!="No Data",1,IF(#REF!&lt;&gt;"",1,0))</f>
        <v>#REF!</v>
      </c>
      <c r="W74" s="213" t="e">
        <f>IF('Crisis Indicator Data'!#REF!="No Data",1,IF(#REF!&lt;&gt;"",1,0))</f>
        <v>#REF!</v>
      </c>
      <c r="X74" s="213" t="e">
        <f>IF('Crisis Indicator Data'!#REF!="No Data",1,IF(#REF!&lt;&gt;"",1,0))</f>
        <v>#REF!</v>
      </c>
      <c r="Y74" s="213" t="e">
        <f>IF('Crisis Indicator Data'!#REF!="No Data",1,IF(#REF!&lt;&gt;"",1,0))</f>
        <v>#REF!</v>
      </c>
      <c r="Z74" s="213" t="e">
        <f>IF('Crisis Indicator Data'!#REF!="No Data",1,IF(#REF!&lt;&gt;"",1,0))</f>
        <v>#REF!</v>
      </c>
      <c r="AA74" s="213" t="e">
        <f>IF('Crisis Indicator Data'!#REF!="No Data",1,IF(#REF!&lt;&gt;"",1,0))</f>
        <v>#REF!</v>
      </c>
      <c r="AB74" s="213" t="e">
        <f>IF('Crisis Indicator Data'!#REF!="No Data",1,IF(#REF!&lt;&gt;"",1,0))</f>
        <v>#REF!</v>
      </c>
      <c r="AC74" s="213" t="e">
        <f>IF('Crisis Indicator Data'!#REF!="No Data",1,IF(#REF!&lt;&gt;"",1,0))</f>
        <v>#REF!</v>
      </c>
      <c r="AD74" s="213" t="e">
        <f>IF('Crisis Indicator Data'!#REF!="No Data",1,IF(#REF!&lt;&gt;"",1,0))</f>
        <v>#REF!</v>
      </c>
      <c r="AE74" s="213" t="e">
        <f>IF('Crisis Indicator Data'!#REF!="No Data",1,IF(#REF!&lt;&gt;"",1,0))</f>
        <v>#REF!</v>
      </c>
      <c r="AF74" s="213" t="e">
        <f>IF('Crisis Indicator Data'!#REF!="No Data",1,IF(#REF!&lt;&gt;"",1,0))</f>
        <v>#REF!</v>
      </c>
      <c r="AG74" s="213" t="e">
        <f>IF('Crisis Indicator Data'!#REF!="No Data",1,IF(#REF!&lt;&gt;"",1,0))</f>
        <v>#REF!</v>
      </c>
      <c r="AH74" s="213" t="e">
        <f>IF('Crisis Indicator Data'!#REF!="No Data",1,IF(#REF!&lt;&gt;"",1,0))</f>
        <v>#REF!</v>
      </c>
      <c r="AI74" s="213" t="e">
        <f>IF('Crisis Indicator Data'!#REF!="No Data",1,IF(#REF!&lt;&gt;"",1,0))</f>
        <v>#REF!</v>
      </c>
      <c r="AJ74" s="213" t="e">
        <f>IF('Crisis Indicator Data'!#REF!="No Data",1,IF(#REF!&lt;&gt;"",1,0))</f>
        <v>#REF!</v>
      </c>
      <c r="AK74" s="213" t="e">
        <f>IF('Crisis Indicator Data'!#REF!="No Data",1,IF(#REF!&lt;&gt;"",1,0))</f>
        <v>#REF!</v>
      </c>
      <c r="AL74" s="213" t="e">
        <f>IF('Crisis Indicator Data'!#REF!="No Data",1,IF(#REF!&lt;&gt;"",1,0))</f>
        <v>#REF!</v>
      </c>
      <c r="AM74" s="213" t="e">
        <f>IF('Crisis Indicator Data'!#REF!="No Data",1,IF(#REF!&lt;&gt;"",1,0))</f>
        <v>#REF!</v>
      </c>
      <c r="AN74" s="213" t="e">
        <f>IF('Crisis Indicator Data'!#REF!="No Data",1,IF(#REF!&lt;&gt;"",1,0))</f>
        <v>#REF!</v>
      </c>
      <c r="AO74" s="213" t="e">
        <f>IF('Crisis Indicator Data'!#REF!="No Data",1,IF(#REF!&lt;&gt;"",1,0))</f>
        <v>#REF!</v>
      </c>
      <c r="AP74" s="213" t="e">
        <f>IF('Crisis Indicator Data'!#REF!="No Data",1,IF(#REF!&lt;&gt;"",1,0))</f>
        <v>#REF!</v>
      </c>
      <c r="AQ74" s="213" t="e">
        <f>IF('Crisis Indicator Data'!#REF!="No Data",1,IF(#REF!&lt;&gt;"",1,0))</f>
        <v>#REF!</v>
      </c>
      <c r="AR74" s="213" t="e">
        <f>IF('Crisis Indicator Data'!#REF!="No Data",1,IF(#REF!&lt;&gt;"",1,0))</f>
        <v>#REF!</v>
      </c>
      <c r="AS74" s="213" t="e">
        <f>IF('Crisis Indicator Data'!#REF!="No Data",1,IF(#REF!&lt;&gt;"",1,0))</f>
        <v>#REF!</v>
      </c>
      <c r="AT74" s="213" t="e">
        <f>IF('Crisis Indicator Data'!#REF!="No Data",1,IF(#REF!&lt;&gt;"",1,0))</f>
        <v>#REF!</v>
      </c>
      <c r="AU74" s="213" t="e">
        <f>IF('Crisis Indicator Data'!#REF!="No Data",1,IF(#REF!&lt;&gt;"",1,0))</f>
        <v>#REF!</v>
      </c>
      <c r="AV74" s="213" t="e">
        <f>IF('Crisis Indicator Data'!#REF!="No Data",1,IF(#REF!&lt;&gt;"",1,0))</f>
        <v>#REF!</v>
      </c>
      <c r="AW74" s="213" t="e">
        <f>IF('Crisis Indicator Data'!#REF!="No Data",1,IF(#REF!&lt;&gt;"",1,0))</f>
        <v>#REF!</v>
      </c>
      <c r="AX74" s="213" t="e">
        <f>IF('Crisis Indicator Data'!#REF!="No Data",1,IF(#REF!&lt;&gt;"",1,0))</f>
        <v>#REF!</v>
      </c>
      <c r="AY74" s="213" t="e">
        <f>IF('Crisis Indicator Data'!#REF!="No Data",1,IF(#REF!&lt;&gt;"",1,0))</f>
        <v>#REF!</v>
      </c>
      <c r="AZ74" s="213" t="e">
        <f>IF('Crisis Indicator Data'!#REF!="No Data",1,IF(#REF!&lt;&gt;"",1,0))</f>
        <v>#REF!</v>
      </c>
      <c r="BA74" t="e">
        <f t="shared" si="4"/>
        <v>#REF!</v>
      </c>
      <c r="BB74" s="22" t="e">
        <f t="shared" si="5"/>
        <v>#REF!</v>
      </c>
    </row>
    <row r="75" spans="1:54" x14ac:dyDescent="0.25">
      <c r="A75" t="s">
        <v>7368</v>
      </c>
      <c r="B75" s="213" t="e">
        <f>IF('Crisis Indicator Data'!#REF!="No Data",1,IF(#REF!&lt;&gt;"",1,0))</f>
        <v>#REF!</v>
      </c>
      <c r="C75" s="213" t="e">
        <f>IF('Crisis Indicator Data'!#REF!="No Data",1,IF(#REF!&lt;&gt;"",1,0))</f>
        <v>#REF!</v>
      </c>
      <c r="D75" s="213" t="e">
        <f>IF('Crisis Indicator Data'!#REF!="No Data",1,IF(#REF!&lt;&gt;"",1,0))</f>
        <v>#REF!</v>
      </c>
      <c r="E75" s="213" t="e">
        <f>IF('Crisis Indicator Data'!#REF!="No Data",1,IF(#REF!&lt;&gt;"",1,0))</f>
        <v>#REF!</v>
      </c>
      <c r="F75" s="213" t="e">
        <f>IF('Crisis Indicator Data'!#REF!="No Data",1,IF(#REF!&lt;&gt;"",1,0))</f>
        <v>#REF!</v>
      </c>
      <c r="G75" s="213" t="e">
        <f>IF('Crisis Indicator Data'!#REF!="No Data",1,IF(#REF!&lt;&gt;"",1,0))</f>
        <v>#REF!</v>
      </c>
      <c r="H75" s="213" t="e">
        <f>IF('Crisis Indicator Data'!#REF!="No Data",1,IF(#REF!&lt;&gt;"",1,0))</f>
        <v>#REF!</v>
      </c>
      <c r="I75" s="213" t="e">
        <f>IF('Crisis Indicator Data'!#REF!="No Data",1,IF(#REF!&lt;&gt;"",1,0))</f>
        <v>#REF!</v>
      </c>
      <c r="J75" s="213" t="e">
        <f>IF('Crisis Indicator Data'!#REF!="No Data",1,IF(#REF!&lt;&gt;"",1,0))</f>
        <v>#REF!</v>
      </c>
      <c r="K75" s="213" t="e">
        <f>IF('Crisis Indicator Data'!#REF!="No Data",1,IF(#REF!&lt;&gt;"",1,0))</f>
        <v>#REF!</v>
      </c>
      <c r="L75" s="213" t="e">
        <f>IF('Crisis Indicator Data'!#REF!="No Data",1,IF(#REF!&lt;&gt;"",1,0))</f>
        <v>#REF!</v>
      </c>
      <c r="M75" s="213" t="e">
        <f>IF('Crisis Indicator Data'!#REF!="No Data",1,IF(#REF!&lt;&gt;"",1,0))</f>
        <v>#REF!</v>
      </c>
      <c r="N75" s="213" t="e">
        <f>IF('Crisis Indicator Data'!#REF!="No Data",1,IF(#REF!&lt;&gt;"",1,0))</f>
        <v>#REF!</v>
      </c>
      <c r="O75" s="213" t="e">
        <f>IF('Crisis Indicator Data'!#REF!="No Data",1,IF(#REF!&lt;&gt;"",1,0))</f>
        <v>#REF!</v>
      </c>
      <c r="P75" s="213" t="e">
        <f>IF('Crisis Indicator Data'!#REF!="No Data",1,IF(#REF!&lt;&gt;"",1,0))</f>
        <v>#REF!</v>
      </c>
      <c r="Q75" s="213" t="e">
        <f>IF('Crisis Indicator Data'!#REF!="No Data",1,IF(#REF!&lt;&gt;"",1,0))</f>
        <v>#REF!</v>
      </c>
      <c r="R75" s="213" t="e">
        <f>IF('Crisis Indicator Data'!#REF!="No Data",1,IF(#REF!&lt;&gt;"",1,0))</f>
        <v>#REF!</v>
      </c>
      <c r="S75" s="213" t="e">
        <f>IF('Crisis Indicator Data'!#REF!="No Data",1,IF(#REF!&lt;&gt;"",1,0))</f>
        <v>#REF!</v>
      </c>
      <c r="T75" s="213" t="e">
        <f>IF('Crisis Indicator Data'!#REF!="No Data",1,IF(#REF!&lt;&gt;"",1,0))</f>
        <v>#REF!</v>
      </c>
      <c r="U75" s="213" t="e">
        <f>IF('Crisis Indicator Data'!#REF!="No Data",1,IF(#REF!&lt;&gt;"",1,0))</f>
        <v>#REF!</v>
      </c>
      <c r="V75" s="213" t="e">
        <f>IF('Crisis Indicator Data'!#REF!="No Data",1,IF(#REF!&lt;&gt;"",1,0))</f>
        <v>#REF!</v>
      </c>
      <c r="W75" s="213" t="e">
        <f>IF('Crisis Indicator Data'!#REF!="No Data",1,IF(#REF!&lt;&gt;"",1,0))</f>
        <v>#REF!</v>
      </c>
      <c r="X75" s="213" t="e">
        <f>IF('Crisis Indicator Data'!#REF!="No Data",1,IF(#REF!&lt;&gt;"",1,0))</f>
        <v>#REF!</v>
      </c>
      <c r="Y75" s="213" t="e">
        <f>IF('Crisis Indicator Data'!#REF!="No Data",1,IF(#REF!&lt;&gt;"",1,0))</f>
        <v>#REF!</v>
      </c>
      <c r="Z75" s="213" t="e">
        <f>IF('Crisis Indicator Data'!#REF!="No Data",1,IF(#REF!&lt;&gt;"",1,0))</f>
        <v>#REF!</v>
      </c>
      <c r="AA75" s="213" t="e">
        <f>IF('Crisis Indicator Data'!#REF!="No Data",1,IF(#REF!&lt;&gt;"",1,0))</f>
        <v>#REF!</v>
      </c>
      <c r="AB75" s="213" t="e">
        <f>IF('Crisis Indicator Data'!#REF!="No Data",1,IF(#REF!&lt;&gt;"",1,0))</f>
        <v>#REF!</v>
      </c>
      <c r="AC75" s="213" t="e">
        <f>IF('Crisis Indicator Data'!#REF!="No Data",1,IF(#REF!&lt;&gt;"",1,0))</f>
        <v>#REF!</v>
      </c>
      <c r="AD75" s="213" t="e">
        <f>IF('Crisis Indicator Data'!#REF!="No Data",1,IF(#REF!&lt;&gt;"",1,0))</f>
        <v>#REF!</v>
      </c>
      <c r="AE75" s="213" t="e">
        <f>IF('Crisis Indicator Data'!#REF!="No Data",1,IF(#REF!&lt;&gt;"",1,0))</f>
        <v>#REF!</v>
      </c>
      <c r="AF75" s="213" t="e">
        <f>IF('Crisis Indicator Data'!#REF!="No Data",1,IF(#REF!&lt;&gt;"",1,0))</f>
        <v>#REF!</v>
      </c>
      <c r="AG75" s="213" t="e">
        <f>IF('Crisis Indicator Data'!#REF!="No Data",1,IF(#REF!&lt;&gt;"",1,0))</f>
        <v>#REF!</v>
      </c>
      <c r="AH75" s="213" t="e">
        <f>IF('Crisis Indicator Data'!#REF!="No Data",1,IF(#REF!&lt;&gt;"",1,0))</f>
        <v>#REF!</v>
      </c>
      <c r="AI75" s="213" t="e">
        <f>IF('Crisis Indicator Data'!#REF!="No Data",1,IF(#REF!&lt;&gt;"",1,0))</f>
        <v>#REF!</v>
      </c>
      <c r="AJ75" s="213" t="e">
        <f>IF('Crisis Indicator Data'!#REF!="No Data",1,IF(#REF!&lt;&gt;"",1,0))</f>
        <v>#REF!</v>
      </c>
      <c r="AK75" s="213" t="e">
        <f>IF('Crisis Indicator Data'!#REF!="No Data",1,IF(#REF!&lt;&gt;"",1,0))</f>
        <v>#REF!</v>
      </c>
      <c r="AL75" s="213" t="e">
        <f>IF('Crisis Indicator Data'!#REF!="No Data",1,IF(#REF!&lt;&gt;"",1,0))</f>
        <v>#REF!</v>
      </c>
      <c r="AM75" s="213" t="e">
        <f>IF('Crisis Indicator Data'!#REF!="No Data",1,IF(#REF!&lt;&gt;"",1,0))</f>
        <v>#REF!</v>
      </c>
      <c r="AN75" s="213" t="e">
        <f>IF('Crisis Indicator Data'!#REF!="No Data",1,IF(#REF!&lt;&gt;"",1,0))</f>
        <v>#REF!</v>
      </c>
      <c r="AO75" s="213" t="e">
        <f>IF('Crisis Indicator Data'!#REF!="No Data",1,IF(#REF!&lt;&gt;"",1,0))</f>
        <v>#REF!</v>
      </c>
      <c r="AP75" s="213" t="e">
        <f>IF('Crisis Indicator Data'!#REF!="No Data",1,IF(#REF!&lt;&gt;"",1,0))</f>
        <v>#REF!</v>
      </c>
      <c r="AQ75" s="213" t="e">
        <f>IF('Crisis Indicator Data'!#REF!="No Data",1,IF(#REF!&lt;&gt;"",1,0))</f>
        <v>#REF!</v>
      </c>
      <c r="AR75" s="213" t="e">
        <f>IF('Crisis Indicator Data'!#REF!="No Data",1,IF(#REF!&lt;&gt;"",1,0))</f>
        <v>#REF!</v>
      </c>
      <c r="AS75" s="213" t="e">
        <f>IF('Crisis Indicator Data'!#REF!="No Data",1,IF(#REF!&lt;&gt;"",1,0))</f>
        <v>#REF!</v>
      </c>
      <c r="AT75" s="213" t="e">
        <f>IF('Crisis Indicator Data'!#REF!="No Data",1,IF(#REF!&lt;&gt;"",1,0))</f>
        <v>#REF!</v>
      </c>
      <c r="AU75" s="213" t="e">
        <f>IF('Crisis Indicator Data'!#REF!="No Data",1,IF(#REF!&lt;&gt;"",1,0))</f>
        <v>#REF!</v>
      </c>
      <c r="AV75" s="213" t="e">
        <f>IF('Crisis Indicator Data'!#REF!="No Data",1,IF(#REF!&lt;&gt;"",1,0))</f>
        <v>#REF!</v>
      </c>
      <c r="AW75" s="213" t="e">
        <f>IF('Crisis Indicator Data'!#REF!="No Data",1,IF(#REF!&lt;&gt;"",1,0))</f>
        <v>#REF!</v>
      </c>
      <c r="AX75" s="213" t="e">
        <f>IF('Crisis Indicator Data'!#REF!="No Data",1,IF(#REF!&lt;&gt;"",1,0))</f>
        <v>#REF!</v>
      </c>
      <c r="AY75" s="213" t="e">
        <f>IF('Crisis Indicator Data'!#REF!="No Data",1,IF(#REF!&lt;&gt;"",1,0))</f>
        <v>#REF!</v>
      </c>
      <c r="AZ75" s="213" t="e">
        <f>IF('Crisis Indicator Data'!#REF!="No Data",1,IF(#REF!&lt;&gt;"",1,0))</f>
        <v>#REF!</v>
      </c>
      <c r="BA75" t="e">
        <f t="shared" si="4"/>
        <v>#REF!</v>
      </c>
      <c r="BB75" s="22" t="e">
        <f t="shared" si="5"/>
        <v>#REF!</v>
      </c>
    </row>
    <row r="76" spans="1:54" x14ac:dyDescent="0.25">
      <c r="A76" t="s">
        <v>7362</v>
      </c>
      <c r="B76" s="213" t="e">
        <f>IF('Crisis Indicator Data'!#REF!="No Data",1,IF(#REF!&lt;&gt;"",1,0))</f>
        <v>#REF!</v>
      </c>
      <c r="C76" s="213" t="e">
        <f>IF('Crisis Indicator Data'!#REF!="No Data",1,IF(#REF!&lt;&gt;"",1,0))</f>
        <v>#REF!</v>
      </c>
      <c r="D76" s="213" t="e">
        <f>IF('Crisis Indicator Data'!#REF!="No Data",1,IF(#REF!&lt;&gt;"",1,0))</f>
        <v>#REF!</v>
      </c>
      <c r="E76" s="213" t="e">
        <f>IF('Crisis Indicator Data'!#REF!="No Data",1,IF(#REF!&lt;&gt;"",1,0))</f>
        <v>#REF!</v>
      </c>
      <c r="F76" s="213" t="e">
        <f>IF('Crisis Indicator Data'!#REF!="No Data",1,IF(#REF!&lt;&gt;"",1,0))</f>
        <v>#REF!</v>
      </c>
      <c r="G76" s="213" t="e">
        <f>IF('Crisis Indicator Data'!#REF!="No Data",1,IF(#REF!&lt;&gt;"",1,0))</f>
        <v>#REF!</v>
      </c>
      <c r="H76" s="213" t="e">
        <f>IF('Crisis Indicator Data'!#REF!="No Data",1,IF(#REF!&lt;&gt;"",1,0))</f>
        <v>#REF!</v>
      </c>
      <c r="I76" s="213" t="e">
        <f>IF('Crisis Indicator Data'!#REF!="No Data",1,IF(#REF!&lt;&gt;"",1,0))</f>
        <v>#REF!</v>
      </c>
      <c r="J76" s="213" t="e">
        <f>IF('Crisis Indicator Data'!#REF!="No Data",1,IF(#REF!&lt;&gt;"",1,0))</f>
        <v>#REF!</v>
      </c>
      <c r="K76" s="213" t="e">
        <f>IF('Crisis Indicator Data'!#REF!="No Data",1,IF(#REF!&lt;&gt;"",1,0))</f>
        <v>#REF!</v>
      </c>
      <c r="L76" s="213" t="e">
        <f>IF('Crisis Indicator Data'!#REF!="No Data",1,IF(#REF!&lt;&gt;"",1,0))</f>
        <v>#REF!</v>
      </c>
      <c r="M76" s="213" t="e">
        <f>IF('Crisis Indicator Data'!#REF!="No Data",1,IF(#REF!&lt;&gt;"",1,0))</f>
        <v>#REF!</v>
      </c>
      <c r="N76" s="213" t="e">
        <f>IF('Crisis Indicator Data'!#REF!="No Data",1,IF(#REF!&lt;&gt;"",1,0))</f>
        <v>#REF!</v>
      </c>
      <c r="O76" s="213" t="e">
        <f>IF('Crisis Indicator Data'!#REF!="No Data",1,IF(#REF!&lt;&gt;"",1,0))</f>
        <v>#REF!</v>
      </c>
      <c r="P76" s="213" t="e">
        <f>IF('Crisis Indicator Data'!#REF!="No Data",1,IF(#REF!&lt;&gt;"",1,0))</f>
        <v>#REF!</v>
      </c>
      <c r="Q76" s="213" t="e">
        <f>IF('Crisis Indicator Data'!#REF!="No Data",1,IF(#REF!&lt;&gt;"",1,0))</f>
        <v>#REF!</v>
      </c>
      <c r="R76" s="213" t="e">
        <f>IF('Crisis Indicator Data'!#REF!="No Data",1,IF(#REF!&lt;&gt;"",1,0))</f>
        <v>#REF!</v>
      </c>
      <c r="S76" s="213" t="e">
        <f>IF('Crisis Indicator Data'!#REF!="No Data",1,IF(#REF!&lt;&gt;"",1,0))</f>
        <v>#REF!</v>
      </c>
      <c r="T76" s="213" t="e">
        <f>IF('Crisis Indicator Data'!#REF!="No Data",1,IF(#REF!&lt;&gt;"",1,0))</f>
        <v>#REF!</v>
      </c>
      <c r="U76" s="213" t="e">
        <f>IF('Crisis Indicator Data'!#REF!="No Data",1,IF(#REF!&lt;&gt;"",1,0))</f>
        <v>#REF!</v>
      </c>
      <c r="V76" s="213" t="e">
        <f>IF('Crisis Indicator Data'!#REF!="No Data",1,IF(#REF!&lt;&gt;"",1,0))</f>
        <v>#REF!</v>
      </c>
      <c r="W76" s="213" t="e">
        <f>IF('Crisis Indicator Data'!#REF!="No Data",1,IF(#REF!&lt;&gt;"",1,0))</f>
        <v>#REF!</v>
      </c>
      <c r="X76" s="213" t="e">
        <f>IF('Crisis Indicator Data'!#REF!="No Data",1,IF(#REF!&lt;&gt;"",1,0))</f>
        <v>#REF!</v>
      </c>
      <c r="Y76" s="213" t="e">
        <f>IF('Crisis Indicator Data'!#REF!="No Data",1,IF(#REF!&lt;&gt;"",1,0))</f>
        <v>#REF!</v>
      </c>
      <c r="Z76" s="213" t="e">
        <f>IF('Crisis Indicator Data'!#REF!="No Data",1,IF(#REF!&lt;&gt;"",1,0))</f>
        <v>#REF!</v>
      </c>
      <c r="AA76" s="213" t="e">
        <f>IF('Crisis Indicator Data'!#REF!="No Data",1,IF(#REF!&lt;&gt;"",1,0))</f>
        <v>#REF!</v>
      </c>
      <c r="AB76" s="213" t="e">
        <f>IF('Crisis Indicator Data'!#REF!="No Data",1,IF(#REF!&lt;&gt;"",1,0))</f>
        <v>#REF!</v>
      </c>
      <c r="AC76" s="213" t="e">
        <f>IF('Crisis Indicator Data'!#REF!="No Data",1,IF(#REF!&lt;&gt;"",1,0))</f>
        <v>#REF!</v>
      </c>
      <c r="AD76" s="213" t="e">
        <f>IF('Crisis Indicator Data'!#REF!="No Data",1,IF(#REF!&lt;&gt;"",1,0))</f>
        <v>#REF!</v>
      </c>
      <c r="AE76" s="213" t="e">
        <f>IF('Crisis Indicator Data'!#REF!="No Data",1,IF(#REF!&lt;&gt;"",1,0))</f>
        <v>#REF!</v>
      </c>
      <c r="AF76" s="213" t="e">
        <f>IF('Crisis Indicator Data'!#REF!="No Data",1,IF(#REF!&lt;&gt;"",1,0))</f>
        <v>#REF!</v>
      </c>
      <c r="AG76" s="213" t="e">
        <f>IF('Crisis Indicator Data'!#REF!="No Data",1,IF(#REF!&lt;&gt;"",1,0))</f>
        <v>#REF!</v>
      </c>
      <c r="AH76" s="213" t="e">
        <f>IF('Crisis Indicator Data'!#REF!="No Data",1,IF(#REF!&lt;&gt;"",1,0))</f>
        <v>#REF!</v>
      </c>
      <c r="AI76" s="213" t="e">
        <f>IF('Crisis Indicator Data'!#REF!="No Data",1,IF(#REF!&lt;&gt;"",1,0))</f>
        <v>#REF!</v>
      </c>
      <c r="AJ76" s="213" t="e">
        <f>IF('Crisis Indicator Data'!#REF!="No Data",1,IF(#REF!&lt;&gt;"",1,0))</f>
        <v>#REF!</v>
      </c>
      <c r="AK76" s="213" t="e">
        <f>IF('Crisis Indicator Data'!#REF!="No Data",1,IF(#REF!&lt;&gt;"",1,0))</f>
        <v>#REF!</v>
      </c>
      <c r="AL76" s="213" t="e">
        <f>IF('Crisis Indicator Data'!#REF!="No Data",1,IF(#REF!&lt;&gt;"",1,0))</f>
        <v>#REF!</v>
      </c>
      <c r="AM76" s="213" t="e">
        <f>IF('Crisis Indicator Data'!#REF!="No Data",1,IF(#REF!&lt;&gt;"",1,0))</f>
        <v>#REF!</v>
      </c>
      <c r="AN76" s="213" t="e">
        <f>IF('Crisis Indicator Data'!#REF!="No Data",1,IF(#REF!&lt;&gt;"",1,0))</f>
        <v>#REF!</v>
      </c>
      <c r="AO76" s="213" t="e">
        <f>IF('Crisis Indicator Data'!#REF!="No Data",1,IF(#REF!&lt;&gt;"",1,0))</f>
        <v>#REF!</v>
      </c>
      <c r="AP76" s="213" t="e">
        <f>IF('Crisis Indicator Data'!#REF!="No Data",1,IF(#REF!&lt;&gt;"",1,0))</f>
        <v>#REF!</v>
      </c>
      <c r="AQ76" s="213" t="e">
        <f>IF('Crisis Indicator Data'!#REF!="No Data",1,IF(#REF!&lt;&gt;"",1,0))</f>
        <v>#REF!</v>
      </c>
      <c r="AR76" s="213" t="e">
        <f>IF('Crisis Indicator Data'!#REF!="No Data",1,IF(#REF!&lt;&gt;"",1,0))</f>
        <v>#REF!</v>
      </c>
      <c r="AS76" s="213" t="e">
        <f>IF('Crisis Indicator Data'!#REF!="No Data",1,IF(#REF!&lt;&gt;"",1,0))</f>
        <v>#REF!</v>
      </c>
      <c r="AT76" s="213" t="e">
        <f>IF('Crisis Indicator Data'!#REF!="No Data",1,IF(#REF!&lt;&gt;"",1,0))</f>
        <v>#REF!</v>
      </c>
      <c r="AU76" s="213" t="e">
        <f>IF('Crisis Indicator Data'!#REF!="No Data",1,IF(#REF!&lt;&gt;"",1,0))</f>
        <v>#REF!</v>
      </c>
      <c r="AV76" s="213" t="e">
        <f>IF('Crisis Indicator Data'!#REF!="No Data",1,IF(#REF!&lt;&gt;"",1,0))</f>
        <v>#REF!</v>
      </c>
      <c r="AW76" s="213" t="e">
        <f>IF('Crisis Indicator Data'!#REF!="No Data",1,IF(#REF!&lt;&gt;"",1,0))</f>
        <v>#REF!</v>
      </c>
      <c r="AX76" s="213" t="e">
        <f>IF('Crisis Indicator Data'!#REF!="No Data",1,IF(#REF!&lt;&gt;"",1,0))</f>
        <v>#REF!</v>
      </c>
      <c r="AY76" s="213" t="e">
        <f>IF('Crisis Indicator Data'!#REF!="No Data",1,IF(#REF!&lt;&gt;"",1,0))</f>
        <v>#REF!</v>
      </c>
      <c r="AZ76" s="213" t="e">
        <f>IF('Crisis Indicator Data'!#REF!="No Data",1,IF(#REF!&lt;&gt;"",1,0))</f>
        <v>#REF!</v>
      </c>
      <c r="BA76" t="e">
        <f t="shared" si="4"/>
        <v>#REF!</v>
      </c>
      <c r="BB76" s="22" t="e">
        <f t="shared" si="5"/>
        <v>#REF!</v>
      </c>
    </row>
    <row r="77" spans="1:54" x14ac:dyDescent="0.25">
      <c r="A77" t="s">
        <v>7361</v>
      </c>
      <c r="B77" s="213" t="e">
        <f>IF('Crisis Indicator Data'!#REF!="No Data",1,IF(#REF!&lt;&gt;"",1,0))</f>
        <v>#REF!</v>
      </c>
      <c r="C77" s="213" t="e">
        <f>IF('Crisis Indicator Data'!#REF!="No Data",1,IF(#REF!&lt;&gt;"",1,0))</f>
        <v>#REF!</v>
      </c>
      <c r="D77" s="213" t="e">
        <f>IF('Crisis Indicator Data'!#REF!="No Data",1,IF(#REF!&lt;&gt;"",1,0))</f>
        <v>#REF!</v>
      </c>
      <c r="E77" s="213" t="e">
        <f>IF('Crisis Indicator Data'!#REF!="No Data",1,IF(#REF!&lt;&gt;"",1,0))</f>
        <v>#REF!</v>
      </c>
      <c r="F77" s="213" t="e">
        <f>IF('Crisis Indicator Data'!#REF!="No Data",1,IF(#REF!&lt;&gt;"",1,0))</f>
        <v>#REF!</v>
      </c>
      <c r="G77" s="213" t="e">
        <f>IF('Crisis Indicator Data'!#REF!="No Data",1,IF(#REF!&lt;&gt;"",1,0))</f>
        <v>#REF!</v>
      </c>
      <c r="H77" s="213" t="e">
        <f>IF('Crisis Indicator Data'!#REF!="No Data",1,IF(#REF!&lt;&gt;"",1,0))</f>
        <v>#REF!</v>
      </c>
      <c r="I77" s="213" t="e">
        <f>IF('Crisis Indicator Data'!#REF!="No Data",1,IF(#REF!&lt;&gt;"",1,0))</f>
        <v>#REF!</v>
      </c>
      <c r="J77" s="213" t="e">
        <f>IF('Crisis Indicator Data'!#REF!="No Data",1,IF(#REF!&lt;&gt;"",1,0))</f>
        <v>#REF!</v>
      </c>
      <c r="K77" s="213" t="e">
        <f>IF('Crisis Indicator Data'!#REF!="No Data",1,IF(#REF!&lt;&gt;"",1,0))</f>
        <v>#REF!</v>
      </c>
      <c r="L77" s="213" t="e">
        <f>IF('Crisis Indicator Data'!#REF!="No Data",1,IF(#REF!&lt;&gt;"",1,0))</f>
        <v>#REF!</v>
      </c>
      <c r="M77" s="213" t="e">
        <f>IF('Crisis Indicator Data'!#REF!="No Data",1,IF(#REF!&lt;&gt;"",1,0))</f>
        <v>#REF!</v>
      </c>
      <c r="N77" s="213" t="e">
        <f>IF('Crisis Indicator Data'!#REF!="No Data",1,IF(#REF!&lt;&gt;"",1,0))</f>
        <v>#REF!</v>
      </c>
      <c r="O77" s="213" t="e">
        <f>IF('Crisis Indicator Data'!#REF!="No Data",1,IF(#REF!&lt;&gt;"",1,0))</f>
        <v>#REF!</v>
      </c>
      <c r="P77" s="213" t="e">
        <f>IF('Crisis Indicator Data'!#REF!="No Data",1,IF(#REF!&lt;&gt;"",1,0))</f>
        <v>#REF!</v>
      </c>
      <c r="Q77" s="213" t="e">
        <f>IF('Crisis Indicator Data'!#REF!="No Data",1,IF(#REF!&lt;&gt;"",1,0))</f>
        <v>#REF!</v>
      </c>
      <c r="R77" s="213" t="e">
        <f>IF('Crisis Indicator Data'!#REF!="No Data",1,IF(#REF!&lt;&gt;"",1,0))</f>
        <v>#REF!</v>
      </c>
      <c r="S77" s="213" t="e">
        <f>IF('Crisis Indicator Data'!#REF!="No Data",1,IF(#REF!&lt;&gt;"",1,0))</f>
        <v>#REF!</v>
      </c>
      <c r="T77" s="213" t="e">
        <f>IF('Crisis Indicator Data'!#REF!="No Data",1,IF(#REF!&lt;&gt;"",1,0))</f>
        <v>#REF!</v>
      </c>
      <c r="U77" s="213" t="e">
        <f>IF('Crisis Indicator Data'!#REF!="No Data",1,IF(#REF!&lt;&gt;"",1,0))</f>
        <v>#REF!</v>
      </c>
      <c r="V77" s="213" t="e">
        <f>IF('Crisis Indicator Data'!#REF!="No Data",1,IF(#REF!&lt;&gt;"",1,0))</f>
        <v>#REF!</v>
      </c>
      <c r="W77" s="213" t="e">
        <f>IF('Crisis Indicator Data'!#REF!="No Data",1,IF(#REF!&lt;&gt;"",1,0))</f>
        <v>#REF!</v>
      </c>
      <c r="X77" s="213" t="e">
        <f>IF('Crisis Indicator Data'!#REF!="No Data",1,IF(#REF!&lt;&gt;"",1,0))</f>
        <v>#REF!</v>
      </c>
      <c r="Y77" s="213" t="e">
        <f>IF('Crisis Indicator Data'!#REF!="No Data",1,IF(#REF!&lt;&gt;"",1,0))</f>
        <v>#REF!</v>
      </c>
      <c r="Z77" s="213" t="e">
        <f>IF('Crisis Indicator Data'!#REF!="No Data",1,IF(#REF!&lt;&gt;"",1,0))</f>
        <v>#REF!</v>
      </c>
      <c r="AA77" s="213" t="e">
        <f>IF('Crisis Indicator Data'!#REF!="No Data",1,IF(#REF!&lt;&gt;"",1,0))</f>
        <v>#REF!</v>
      </c>
      <c r="AB77" s="213" t="e">
        <f>IF('Crisis Indicator Data'!#REF!="No Data",1,IF(#REF!&lt;&gt;"",1,0))</f>
        <v>#REF!</v>
      </c>
      <c r="AC77" s="213" t="e">
        <f>IF('Crisis Indicator Data'!#REF!="No Data",1,IF(#REF!&lt;&gt;"",1,0))</f>
        <v>#REF!</v>
      </c>
      <c r="AD77" s="213" t="e">
        <f>IF('Crisis Indicator Data'!#REF!="No Data",1,IF(#REF!&lt;&gt;"",1,0))</f>
        <v>#REF!</v>
      </c>
      <c r="AE77" s="213" t="e">
        <f>IF('Crisis Indicator Data'!#REF!="No Data",1,IF(#REF!&lt;&gt;"",1,0))</f>
        <v>#REF!</v>
      </c>
      <c r="AF77" s="213" t="e">
        <f>IF('Crisis Indicator Data'!#REF!="No Data",1,IF(#REF!&lt;&gt;"",1,0))</f>
        <v>#REF!</v>
      </c>
      <c r="AG77" s="213" t="e">
        <f>IF('Crisis Indicator Data'!#REF!="No Data",1,IF(#REF!&lt;&gt;"",1,0))</f>
        <v>#REF!</v>
      </c>
      <c r="AH77" s="213" t="e">
        <f>IF('Crisis Indicator Data'!#REF!="No Data",1,IF(#REF!&lt;&gt;"",1,0))</f>
        <v>#REF!</v>
      </c>
      <c r="AI77" s="213" t="e">
        <f>IF('Crisis Indicator Data'!#REF!="No Data",1,IF(#REF!&lt;&gt;"",1,0))</f>
        <v>#REF!</v>
      </c>
      <c r="AJ77" s="213" t="e">
        <f>IF('Crisis Indicator Data'!#REF!="No Data",1,IF(#REF!&lt;&gt;"",1,0))</f>
        <v>#REF!</v>
      </c>
      <c r="AK77" s="213" t="e">
        <f>IF('Crisis Indicator Data'!#REF!="No Data",1,IF(#REF!&lt;&gt;"",1,0))</f>
        <v>#REF!</v>
      </c>
      <c r="AL77" s="213" t="e">
        <f>IF('Crisis Indicator Data'!#REF!="No Data",1,IF(#REF!&lt;&gt;"",1,0))</f>
        <v>#REF!</v>
      </c>
      <c r="AM77" s="213" t="e">
        <f>IF('Crisis Indicator Data'!#REF!="No Data",1,IF(#REF!&lt;&gt;"",1,0))</f>
        <v>#REF!</v>
      </c>
      <c r="AN77" s="213" t="e">
        <f>IF('Crisis Indicator Data'!#REF!="No Data",1,IF(#REF!&lt;&gt;"",1,0))</f>
        <v>#REF!</v>
      </c>
      <c r="AO77" s="213" t="e">
        <f>IF('Crisis Indicator Data'!#REF!="No Data",1,IF(#REF!&lt;&gt;"",1,0))</f>
        <v>#REF!</v>
      </c>
      <c r="AP77" s="213" t="e">
        <f>IF('Crisis Indicator Data'!#REF!="No Data",1,IF(#REF!&lt;&gt;"",1,0))</f>
        <v>#REF!</v>
      </c>
      <c r="AQ77" s="213" t="e">
        <f>IF('Crisis Indicator Data'!#REF!="No Data",1,IF(#REF!&lt;&gt;"",1,0))</f>
        <v>#REF!</v>
      </c>
      <c r="AR77" s="213" t="e">
        <f>IF('Crisis Indicator Data'!#REF!="No Data",1,IF(#REF!&lt;&gt;"",1,0))</f>
        <v>#REF!</v>
      </c>
      <c r="AS77" s="213" t="e">
        <f>IF('Crisis Indicator Data'!#REF!="No Data",1,IF(#REF!&lt;&gt;"",1,0))</f>
        <v>#REF!</v>
      </c>
      <c r="AT77" s="213" t="e">
        <f>IF('Crisis Indicator Data'!#REF!="No Data",1,IF(#REF!&lt;&gt;"",1,0))</f>
        <v>#REF!</v>
      </c>
      <c r="AU77" s="213" t="e">
        <f>IF('Crisis Indicator Data'!#REF!="No Data",1,IF(#REF!&lt;&gt;"",1,0))</f>
        <v>#REF!</v>
      </c>
      <c r="AV77" s="213" t="e">
        <f>IF('Crisis Indicator Data'!#REF!="No Data",1,IF(#REF!&lt;&gt;"",1,0))</f>
        <v>#REF!</v>
      </c>
      <c r="AW77" s="213" t="e">
        <f>IF('Crisis Indicator Data'!#REF!="No Data",1,IF(#REF!&lt;&gt;"",1,0))</f>
        <v>#REF!</v>
      </c>
      <c r="AX77" s="213" t="e">
        <f>IF('Crisis Indicator Data'!#REF!="No Data",1,IF(#REF!&lt;&gt;"",1,0))</f>
        <v>#REF!</v>
      </c>
      <c r="AY77" s="213" t="e">
        <f>IF('Crisis Indicator Data'!#REF!="No Data",1,IF(#REF!&lt;&gt;"",1,0))</f>
        <v>#REF!</v>
      </c>
      <c r="AZ77" s="213" t="e">
        <f>IF('Crisis Indicator Data'!#REF!="No Data",1,IF(#REF!&lt;&gt;"",1,0))</f>
        <v>#REF!</v>
      </c>
      <c r="BA77" t="e">
        <f t="shared" si="4"/>
        <v>#REF!</v>
      </c>
      <c r="BB77" s="22" t="e">
        <f t="shared" si="5"/>
        <v>#REF!</v>
      </c>
    </row>
    <row r="78" spans="1:54" x14ac:dyDescent="0.25">
      <c r="A78" t="s">
        <v>7365</v>
      </c>
      <c r="B78" s="213" t="e">
        <f>IF('Crisis Indicator Data'!#REF!="No Data",1,IF(#REF!&lt;&gt;"",1,0))</f>
        <v>#REF!</v>
      </c>
      <c r="C78" s="213" t="e">
        <f>IF('Crisis Indicator Data'!#REF!="No Data",1,IF(#REF!&lt;&gt;"",1,0))</f>
        <v>#REF!</v>
      </c>
      <c r="D78" s="213" t="e">
        <f>IF('Crisis Indicator Data'!#REF!="No Data",1,IF(#REF!&lt;&gt;"",1,0))</f>
        <v>#REF!</v>
      </c>
      <c r="E78" s="213" t="e">
        <f>IF('Crisis Indicator Data'!#REF!="No Data",1,IF(#REF!&lt;&gt;"",1,0))</f>
        <v>#REF!</v>
      </c>
      <c r="F78" s="213" t="e">
        <f>IF('Crisis Indicator Data'!#REF!="No Data",1,IF(#REF!&lt;&gt;"",1,0))</f>
        <v>#REF!</v>
      </c>
      <c r="G78" s="213" t="e">
        <f>IF('Crisis Indicator Data'!#REF!="No Data",1,IF(#REF!&lt;&gt;"",1,0))</f>
        <v>#REF!</v>
      </c>
      <c r="H78" s="213" t="e">
        <f>IF('Crisis Indicator Data'!#REF!="No Data",1,IF(#REF!&lt;&gt;"",1,0))</f>
        <v>#REF!</v>
      </c>
      <c r="I78" s="213" t="e">
        <f>IF('Crisis Indicator Data'!#REF!="No Data",1,IF(#REF!&lt;&gt;"",1,0))</f>
        <v>#REF!</v>
      </c>
      <c r="J78" s="213" t="e">
        <f>IF('Crisis Indicator Data'!#REF!="No Data",1,IF(#REF!&lt;&gt;"",1,0))</f>
        <v>#REF!</v>
      </c>
      <c r="K78" s="213" t="e">
        <f>IF('Crisis Indicator Data'!#REF!="No Data",1,IF(#REF!&lt;&gt;"",1,0))</f>
        <v>#REF!</v>
      </c>
      <c r="L78" s="213" t="e">
        <f>IF('Crisis Indicator Data'!#REF!="No Data",1,IF(#REF!&lt;&gt;"",1,0))</f>
        <v>#REF!</v>
      </c>
      <c r="M78" s="213" t="e">
        <f>IF('Crisis Indicator Data'!#REF!="No Data",1,IF(#REF!&lt;&gt;"",1,0))</f>
        <v>#REF!</v>
      </c>
      <c r="N78" s="213" t="e">
        <f>IF('Crisis Indicator Data'!#REF!="No Data",1,IF(#REF!&lt;&gt;"",1,0))</f>
        <v>#REF!</v>
      </c>
      <c r="O78" s="213" t="e">
        <f>IF('Crisis Indicator Data'!#REF!="No Data",1,IF(#REF!&lt;&gt;"",1,0))</f>
        <v>#REF!</v>
      </c>
      <c r="P78" s="213" t="e">
        <f>IF('Crisis Indicator Data'!#REF!="No Data",1,IF(#REF!&lt;&gt;"",1,0))</f>
        <v>#REF!</v>
      </c>
      <c r="Q78" s="213" t="e">
        <f>IF('Crisis Indicator Data'!#REF!="No Data",1,IF(#REF!&lt;&gt;"",1,0))</f>
        <v>#REF!</v>
      </c>
      <c r="R78" s="213" t="e">
        <f>IF('Crisis Indicator Data'!#REF!="No Data",1,IF(#REF!&lt;&gt;"",1,0))</f>
        <v>#REF!</v>
      </c>
      <c r="S78" s="213" t="e">
        <f>IF('Crisis Indicator Data'!#REF!="No Data",1,IF(#REF!&lt;&gt;"",1,0))</f>
        <v>#REF!</v>
      </c>
      <c r="T78" s="213" t="e">
        <f>IF('Crisis Indicator Data'!#REF!="No Data",1,IF(#REF!&lt;&gt;"",1,0))</f>
        <v>#REF!</v>
      </c>
      <c r="U78" s="213" t="e">
        <f>IF('Crisis Indicator Data'!#REF!="No Data",1,IF(#REF!&lt;&gt;"",1,0))</f>
        <v>#REF!</v>
      </c>
      <c r="V78" s="213" t="e">
        <f>IF('Crisis Indicator Data'!#REF!="No Data",1,IF(#REF!&lt;&gt;"",1,0))</f>
        <v>#REF!</v>
      </c>
      <c r="W78" s="213" t="e">
        <f>IF('Crisis Indicator Data'!#REF!="No Data",1,IF(#REF!&lt;&gt;"",1,0))</f>
        <v>#REF!</v>
      </c>
      <c r="X78" s="213" t="e">
        <f>IF('Crisis Indicator Data'!#REF!="No Data",1,IF(#REF!&lt;&gt;"",1,0))</f>
        <v>#REF!</v>
      </c>
      <c r="Y78" s="213" t="e">
        <f>IF('Crisis Indicator Data'!#REF!="No Data",1,IF(#REF!&lt;&gt;"",1,0))</f>
        <v>#REF!</v>
      </c>
      <c r="Z78" s="213" t="e">
        <f>IF('Crisis Indicator Data'!#REF!="No Data",1,IF(#REF!&lt;&gt;"",1,0))</f>
        <v>#REF!</v>
      </c>
      <c r="AA78" s="213" t="e">
        <f>IF('Crisis Indicator Data'!#REF!="No Data",1,IF(#REF!&lt;&gt;"",1,0))</f>
        <v>#REF!</v>
      </c>
      <c r="AB78" s="213" t="e">
        <f>IF('Crisis Indicator Data'!#REF!="No Data",1,IF(#REF!&lt;&gt;"",1,0))</f>
        <v>#REF!</v>
      </c>
      <c r="AC78" s="213" t="e">
        <f>IF('Crisis Indicator Data'!#REF!="No Data",1,IF(#REF!&lt;&gt;"",1,0))</f>
        <v>#REF!</v>
      </c>
      <c r="AD78" s="213" t="e">
        <f>IF('Crisis Indicator Data'!#REF!="No Data",1,IF(#REF!&lt;&gt;"",1,0))</f>
        <v>#REF!</v>
      </c>
      <c r="AE78" s="213" t="e">
        <f>IF('Crisis Indicator Data'!#REF!="No Data",1,IF(#REF!&lt;&gt;"",1,0))</f>
        <v>#REF!</v>
      </c>
      <c r="AF78" s="213" t="e">
        <f>IF('Crisis Indicator Data'!#REF!="No Data",1,IF(#REF!&lt;&gt;"",1,0))</f>
        <v>#REF!</v>
      </c>
      <c r="AG78" s="213" t="e">
        <f>IF('Crisis Indicator Data'!#REF!="No Data",1,IF(#REF!&lt;&gt;"",1,0))</f>
        <v>#REF!</v>
      </c>
      <c r="AH78" s="213" t="e">
        <f>IF('Crisis Indicator Data'!#REF!="No Data",1,IF(#REF!&lt;&gt;"",1,0))</f>
        <v>#REF!</v>
      </c>
      <c r="AI78" s="213" t="e">
        <f>IF('Crisis Indicator Data'!#REF!="No Data",1,IF(#REF!&lt;&gt;"",1,0))</f>
        <v>#REF!</v>
      </c>
      <c r="AJ78" s="213" t="e">
        <f>IF('Crisis Indicator Data'!#REF!="No Data",1,IF(#REF!&lt;&gt;"",1,0))</f>
        <v>#REF!</v>
      </c>
      <c r="AK78" s="213" t="e">
        <f>IF('Crisis Indicator Data'!#REF!="No Data",1,IF(#REF!&lt;&gt;"",1,0))</f>
        <v>#REF!</v>
      </c>
      <c r="AL78" s="213" t="e">
        <f>IF('Crisis Indicator Data'!#REF!="No Data",1,IF(#REF!&lt;&gt;"",1,0))</f>
        <v>#REF!</v>
      </c>
      <c r="AM78" s="213" t="e">
        <f>IF('Crisis Indicator Data'!#REF!="No Data",1,IF(#REF!&lt;&gt;"",1,0))</f>
        <v>#REF!</v>
      </c>
      <c r="AN78" s="213" t="e">
        <f>IF('Crisis Indicator Data'!#REF!="No Data",1,IF(#REF!&lt;&gt;"",1,0))</f>
        <v>#REF!</v>
      </c>
      <c r="AO78" s="213" t="e">
        <f>IF('Crisis Indicator Data'!#REF!="No Data",1,IF(#REF!&lt;&gt;"",1,0))</f>
        <v>#REF!</v>
      </c>
      <c r="AP78" s="213" t="e">
        <f>IF('Crisis Indicator Data'!#REF!="No Data",1,IF(#REF!&lt;&gt;"",1,0))</f>
        <v>#REF!</v>
      </c>
      <c r="AQ78" s="213" t="e">
        <f>IF('Crisis Indicator Data'!#REF!="No Data",1,IF(#REF!&lt;&gt;"",1,0))</f>
        <v>#REF!</v>
      </c>
      <c r="AR78" s="213" t="e">
        <f>IF('Crisis Indicator Data'!#REF!="No Data",1,IF(#REF!&lt;&gt;"",1,0))</f>
        <v>#REF!</v>
      </c>
      <c r="AS78" s="213" t="e">
        <f>IF('Crisis Indicator Data'!#REF!="No Data",1,IF(#REF!&lt;&gt;"",1,0))</f>
        <v>#REF!</v>
      </c>
      <c r="AT78" s="213" t="e">
        <f>IF('Crisis Indicator Data'!#REF!="No Data",1,IF(#REF!&lt;&gt;"",1,0))</f>
        <v>#REF!</v>
      </c>
      <c r="AU78" s="213" t="e">
        <f>IF('Crisis Indicator Data'!#REF!="No Data",1,IF(#REF!&lt;&gt;"",1,0))</f>
        <v>#REF!</v>
      </c>
      <c r="AV78" s="213" t="e">
        <f>IF('Crisis Indicator Data'!#REF!="No Data",1,IF(#REF!&lt;&gt;"",1,0))</f>
        <v>#REF!</v>
      </c>
      <c r="AW78" s="213" t="e">
        <f>IF('Crisis Indicator Data'!#REF!="No Data",1,IF(#REF!&lt;&gt;"",1,0))</f>
        <v>#REF!</v>
      </c>
      <c r="AX78" s="213" t="e">
        <f>IF('Crisis Indicator Data'!#REF!="No Data",1,IF(#REF!&lt;&gt;"",1,0))</f>
        <v>#REF!</v>
      </c>
      <c r="AY78" s="213" t="e">
        <f>IF('Crisis Indicator Data'!#REF!="No Data",1,IF(#REF!&lt;&gt;"",1,0))</f>
        <v>#REF!</v>
      </c>
      <c r="AZ78" s="213" t="e">
        <f>IF('Crisis Indicator Data'!#REF!="No Data",1,IF(#REF!&lt;&gt;"",1,0))</f>
        <v>#REF!</v>
      </c>
      <c r="BA78" t="e">
        <f t="shared" si="4"/>
        <v>#REF!</v>
      </c>
      <c r="BB78" s="22" t="e">
        <f t="shared" si="5"/>
        <v>#REF!</v>
      </c>
    </row>
    <row r="79" spans="1:54" x14ac:dyDescent="0.25">
      <c r="A79" t="s">
        <v>7366</v>
      </c>
      <c r="B79" s="213" t="e">
        <f>IF('Crisis Indicator Data'!#REF!="No Data",1,IF(#REF!&lt;&gt;"",1,0))</f>
        <v>#REF!</v>
      </c>
      <c r="C79" s="213" t="e">
        <f>IF('Crisis Indicator Data'!#REF!="No Data",1,IF(#REF!&lt;&gt;"",1,0))</f>
        <v>#REF!</v>
      </c>
      <c r="D79" s="213" t="e">
        <f>IF('Crisis Indicator Data'!#REF!="No Data",1,IF(#REF!&lt;&gt;"",1,0))</f>
        <v>#REF!</v>
      </c>
      <c r="E79" s="213" t="e">
        <f>IF('Crisis Indicator Data'!#REF!="No Data",1,IF(#REF!&lt;&gt;"",1,0))</f>
        <v>#REF!</v>
      </c>
      <c r="F79" s="213" t="e">
        <f>IF('Crisis Indicator Data'!#REF!="No Data",1,IF(#REF!&lt;&gt;"",1,0))</f>
        <v>#REF!</v>
      </c>
      <c r="G79" s="213" t="e">
        <f>IF('Crisis Indicator Data'!#REF!="No Data",1,IF(#REF!&lt;&gt;"",1,0))</f>
        <v>#REF!</v>
      </c>
      <c r="H79" s="213" t="e">
        <f>IF('Crisis Indicator Data'!#REF!="No Data",1,IF(#REF!&lt;&gt;"",1,0))</f>
        <v>#REF!</v>
      </c>
      <c r="I79" s="213" t="e">
        <f>IF('Crisis Indicator Data'!#REF!="No Data",1,IF(#REF!&lt;&gt;"",1,0))</f>
        <v>#REF!</v>
      </c>
      <c r="J79" s="213" t="e">
        <f>IF('Crisis Indicator Data'!#REF!="No Data",1,IF(#REF!&lt;&gt;"",1,0))</f>
        <v>#REF!</v>
      </c>
      <c r="K79" s="213" t="e">
        <f>IF('Crisis Indicator Data'!#REF!="No Data",1,IF(#REF!&lt;&gt;"",1,0))</f>
        <v>#REF!</v>
      </c>
      <c r="L79" s="213" t="e">
        <f>IF('Crisis Indicator Data'!#REF!="No Data",1,IF(#REF!&lt;&gt;"",1,0))</f>
        <v>#REF!</v>
      </c>
      <c r="M79" s="213" t="e">
        <f>IF('Crisis Indicator Data'!#REF!="No Data",1,IF(#REF!&lt;&gt;"",1,0))</f>
        <v>#REF!</v>
      </c>
      <c r="N79" s="213" t="e">
        <f>IF('Crisis Indicator Data'!#REF!="No Data",1,IF(#REF!&lt;&gt;"",1,0))</f>
        <v>#REF!</v>
      </c>
      <c r="O79" s="213" t="e">
        <f>IF('Crisis Indicator Data'!#REF!="No Data",1,IF(#REF!&lt;&gt;"",1,0))</f>
        <v>#REF!</v>
      </c>
      <c r="P79" s="213" t="e">
        <f>IF('Crisis Indicator Data'!#REF!="No Data",1,IF(#REF!&lt;&gt;"",1,0))</f>
        <v>#REF!</v>
      </c>
      <c r="Q79" s="213" t="e">
        <f>IF('Crisis Indicator Data'!#REF!="No Data",1,IF(#REF!&lt;&gt;"",1,0))</f>
        <v>#REF!</v>
      </c>
      <c r="R79" s="213" t="e">
        <f>IF('Crisis Indicator Data'!#REF!="No Data",1,IF(#REF!&lt;&gt;"",1,0))</f>
        <v>#REF!</v>
      </c>
      <c r="S79" s="213" t="e">
        <f>IF('Crisis Indicator Data'!#REF!="No Data",1,IF(#REF!&lt;&gt;"",1,0))</f>
        <v>#REF!</v>
      </c>
      <c r="T79" s="213" t="e">
        <f>IF('Crisis Indicator Data'!#REF!="No Data",1,IF(#REF!&lt;&gt;"",1,0))</f>
        <v>#REF!</v>
      </c>
      <c r="U79" s="213" t="e">
        <f>IF('Crisis Indicator Data'!#REF!="No Data",1,IF(#REF!&lt;&gt;"",1,0))</f>
        <v>#REF!</v>
      </c>
      <c r="V79" s="213" t="e">
        <f>IF('Crisis Indicator Data'!#REF!="No Data",1,IF(#REF!&lt;&gt;"",1,0))</f>
        <v>#REF!</v>
      </c>
      <c r="W79" s="213" t="e">
        <f>IF('Crisis Indicator Data'!#REF!="No Data",1,IF(#REF!&lt;&gt;"",1,0))</f>
        <v>#REF!</v>
      </c>
      <c r="X79" s="213" t="e">
        <f>IF('Crisis Indicator Data'!#REF!="No Data",1,IF(#REF!&lt;&gt;"",1,0))</f>
        <v>#REF!</v>
      </c>
      <c r="Y79" s="213" t="e">
        <f>IF('Crisis Indicator Data'!#REF!="No Data",1,IF(#REF!&lt;&gt;"",1,0))</f>
        <v>#REF!</v>
      </c>
      <c r="Z79" s="213" t="e">
        <f>IF('Crisis Indicator Data'!#REF!="No Data",1,IF(#REF!&lt;&gt;"",1,0))</f>
        <v>#REF!</v>
      </c>
      <c r="AA79" s="213" t="e">
        <f>IF('Crisis Indicator Data'!#REF!="No Data",1,IF(#REF!&lt;&gt;"",1,0))</f>
        <v>#REF!</v>
      </c>
      <c r="AB79" s="213" t="e">
        <f>IF('Crisis Indicator Data'!#REF!="No Data",1,IF(#REF!&lt;&gt;"",1,0))</f>
        <v>#REF!</v>
      </c>
      <c r="AC79" s="213" t="e">
        <f>IF('Crisis Indicator Data'!#REF!="No Data",1,IF(#REF!&lt;&gt;"",1,0))</f>
        <v>#REF!</v>
      </c>
      <c r="AD79" s="213" t="e">
        <f>IF('Crisis Indicator Data'!#REF!="No Data",1,IF(#REF!&lt;&gt;"",1,0))</f>
        <v>#REF!</v>
      </c>
      <c r="AE79" s="213" t="e">
        <f>IF('Crisis Indicator Data'!#REF!="No Data",1,IF(#REF!&lt;&gt;"",1,0))</f>
        <v>#REF!</v>
      </c>
      <c r="AF79" s="213" t="e">
        <f>IF('Crisis Indicator Data'!#REF!="No Data",1,IF(#REF!&lt;&gt;"",1,0))</f>
        <v>#REF!</v>
      </c>
      <c r="AG79" s="213" t="e">
        <f>IF('Crisis Indicator Data'!#REF!="No Data",1,IF(#REF!&lt;&gt;"",1,0))</f>
        <v>#REF!</v>
      </c>
      <c r="AH79" s="213" t="e">
        <f>IF('Crisis Indicator Data'!#REF!="No Data",1,IF(#REF!&lt;&gt;"",1,0))</f>
        <v>#REF!</v>
      </c>
      <c r="AI79" s="213" t="e">
        <f>IF('Crisis Indicator Data'!#REF!="No Data",1,IF(#REF!&lt;&gt;"",1,0))</f>
        <v>#REF!</v>
      </c>
      <c r="AJ79" s="213" t="e">
        <f>IF('Crisis Indicator Data'!#REF!="No Data",1,IF(#REF!&lt;&gt;"",1,0))</f>
        <v>#REF!</v>
      </c>
      <c r="AK79" s="213" t="e">
        <f>IF('Crisis Indicator Data'!#REF!="No Data",1,IF(#REF!&lt;&gt;"",1,0))</f>
        <v>#REF!</v>
      </c>
      <c r="AL79" s="213" t="e">
        <f>IF('Crisis Indicator Data'!#REF!="No Data",1,IF(#REF!&lt;&gt;"",1,0))</f>
        <v>#REF!</v>
      </c>
      <c r="AM79" s="213" t="e">
        <f>IF('Crisis Indicator Data'!#REF!="No Data",1,IF(#REF!&lt;&gt;"",1,0))</f>
        <v>#REF!</v>
      </c>
      <c r="AN79" s="213" t="e">
        <f>IF('Crisis Indicator Data'!#REF!="No Data",1,IF(#REF!&lt;&gt;"",1,0))</f>
        <v>#REF!</v>
      </c>
      <c r="AO79" s="213" t="e">
        <f>IF('Crisis Indicator Data'!#REF!="No Data",1,IF(#REF!&lt;&gt;"",1,0))</f>
        <v>#REF!</v>
      </c>
      <c r="AP79" s="213" t="e">
        <f>IF('Crisis Indicator Data'!#REF!="No Data",1,IF(#REF!&lt;&gt;"",1,0))</f>
        <v>#REF!</v>
      </c>
      <c r="AQ79" s="213" t="e">
        <f>IF('Crisis Indicator Data'!#REF!="No Data",1,IF(#REF!&lt;&gt;"",1,0))</f>
        <v>#REF!</v>
      </c>
      <c r="AR79" s="213" t="e">
        <f>IF('Crisis Indicator Data'!#REF!="No Data",1,IF(#REF!&lt;&gt;"",1,0))</f>
        <v>#REF!</v>
      </c>
      <c r="AS79" s="213" t="e">
        <f>IF('Crisis Indicator Data'!#REF!="No Data",1,IF(#REF!&lt;&gt;"",1,0))</f>
        <v>#REF!</v>
      </c>
      <c r="AT79" s="213" t="e">
        <f>IF('Crisis Indicator Data'!#REF!="No Data",1,IF(#REF!&lt;&gt;"",1,0))</f>
        <v>#REF!</v>
      </c>
      <c r="AU79" s="213" t="e">
        <f>IF('Crisis Indicator Data'!#REF!="No Data",1,IF(#REF!&lt;&gt;"",1,0))</f>
        <v>#REF!</v>
      </c>
      <c r="AV79" s="213" t="e">
        <f>IF('Crisis Indicator Data'!#REF!="No Data",1,IF(#REF!&lt;&gt;"",1,0))</f>
        <v>#REF!</v>
      </c>
      <c r="AW79" s="213" t="e">
        <f>IF('Crisis Indicator Data'!#REF!="No Data",1,IF(#REF!&lt;&gt;"",1,0))</f>
        <v>#REF!</v>
      </c>
      <c r="AX79" s="213" t="e">
        <f>IF('Crisis Indicator Data'!#REF!="No Data",1,IF(#REF!&lt;&gt;"",1,0))</f>
        <v>#REF!</v>
      </c>
      <c r="AY79" s="213" t="e">
        <f>IF('Crisis Indicator Data'!#REF!="No Data",1,IF(#REF!&lt;&gt;"",1,0))</f>
        <v>#REF!</v>
      </c>
      <c r="AZ79" s="213" t="e">
        <f>IF('Crisis Indicator Data'!#REF!="No Data",1,IF(#REF!&lt;&gt;"",1,0))</f>
        <v>#REF!</v>
      </c>
      <c r="BA79" t="e">
        <f t="shared" si="4"/>
        <v>#REF!</v>
      </c>
      <c r="BB79" s="22" t="e">
        <f t="shared" si="5"/>
        <v>#REF!</v>
      </c>
    </row>
    <row r="80" spans="1:54" x14ac:dyDescent="0.25">
      <c r="A80" t="s">
        <v>7364</v>
      </c>
      <c r="B80" s="213" t="e">
        <f>IF('Crisis Indicator Data'!#REF!="No Data",1,IF(#REF!&lt;&gt;"",1,0))</f>
        <v>#REF!</v>
      </c>
      <c r="C80" s="213" t="e">
        <f>IF('Crisis Indicator Data'!#REF!="No Data",1,IF(#REF!&lt;&gt;"",1,0))</f>
        <v>#REF!</v>
      </c>
      <c r="D80" s="213" t="e">
        <f>IF('Crisis Indicator Data'!#REF!="No Data",1,IF(#REF!&lt;&gt;"",1,0))</f>
        <v>#REF!</v>
      </c>
      <c r="E80" s="213" t="e">
        <f>IF('Crisis Indicator Data'!#REF!="No Data",1,IF(#REF!&lt;&gt;"",1,0))</f>
        <v>#REF!</v>
      </c>
      <c r="F80" s="213" t="e">
        <f>IF('Crisis Indicator Data'!#REF!="No Data",1,IF(#REF!&lt;&gt;"",1,0))</f>
        <v>#REF!</v>
      </c>
      <c r="G80" s="213" t="e">
        <f>IF('Crisis Indicator Data'!#REF!="No Data",1,IF(#REF!&lt;&gt;"",1,0))</f>
        <v>#REF!</v>
      </c>
      <c r="H80" s="213" t="e">
        <f>IF('Crisis Indicator Data'!#REF!="No Data",1,IF(#REF!&lt;&gt;"",1,0))</f>
        <v>#REF!</v>
      </c>
      <c r="I80" s="213" t="e">
        <f>IF('Crisis Indicator Data'!#REF!="No Data",1,IF(#REF!&lt;&gt;"",1,0))</f>
        <v>#REF!</v>
      </c>
      <c r="J80" s="213" t="e">
        <f>IF('Crisis Indicator Data'!#REF!="No Data",1,IF(#REF!&lt;&gt;"",1,0))</f>
        <v>#REF!</v>
      </c>
      <c r="K80" s="213" t="e">
        <f>IF('Crisis Indicator Data'!#REF!="No Data",1,IF(#REF!&lt;&gt;"",1,0))</f>
        <v>#REF!</v>
      </c>
      <c r="L80" s="213" t="e">
        <f>IF('Crisis Indicator Data'!#REF!="No Data",1,IF(#REF!&lt;&gt;"",1,0))</f>
        <v>#REF!</v>
      </c>
      <c r="M80" s="213" t="e">
        <f>IF('Crisis Indicator Data'!#REF!="No Data",1,IF(#REF!&lt;&gt;"",1,0))</f>
        <v>#REF!</v>
      </c>
      <c r="N80" s="213" t="e">
        <f>IF('Crisis Indicator Data'!#REF!="No Data",1,IF(#REF!&lt;&gt;"",1,0))</f>
        <v>#REF!</v>
      </c>
      <c r="O80" s="213" t="e">
        <f>IF('Crisis Indicator Data'!#REF!="No Data",1,IF(#REF!&lt;&gt;"",1,0))</f>
        <v>#REF!</v>
      </c>
      <c r="P80" s="213" t="e">
        <f>IF('Crisis Indicator Data'!#REF!="No Data",1,IF(#REF!&lt;&gt;"",1,0))</f>
        <v>#REF!</v>
      </c>
      <c r="Q80" s="213" t="e">
        <f>IF('Crisis Indicator Data'!#REF!="No Data",1,IF(#REF!&lt;&gt;"",1,0))</f>
        <v>#REF!</v>
      </c>
      <c r="R80" s="213" t="e">
        <f>IF('Crisis Indicator Data'!#REF!="No Data",1,IF(#REF!&lt;&gt;"",1,0))</f>
        <v>#REF!</v>
      </c>
      <c r="S80" s="213" t="e">
        <f>IF('Crisis Indicator Data'!#REF!="No Data",1,IF(#REF!&lt;&gt;"",1,0))</f>
        <v>#REF!</v>
      </c>
      <c r="T80" s="213" t="e">
        <f>IF('Crisis Indicator Data'!#REF!="No Data",1,IF(#REF!&lt;&gt;"",1,0))</f>
        <v>#REF!</v>
      </c>
      <c r="U80" s="213" t="e">
        <f>IF('Crisis Indicator Data'!#REF!="No Data",1,IF(#REF!&lt;&gt;"",1,0))</f>
        <v>#REF!</v>
      </c>
      <c r="V80" s="213" t="e">
        <f>IF('Crisis Indicator Data'!#REF!="No Data",1,IF(#REF!&lt;&gt;"",1,0))</f>
        <v>#REF!</v>
      </c>
      <c r="W80" s="213" t="e">
        <f>IF('Crisis Indicator Data'!#REF!="No Data",1,IF(#REF!&lt;&gt;"",1,0))</f>
        <v>#REF!</v>
      </c>
      <c r="X80" s="213" t="e">
        <f>IF('Crisis Indicator Data'!#REF!="No Data",1,IF(#REF!&lt;&gt;"",1,0))</f>
        <v>#REF!</v>
      </c>
      <c r="Y80" s="213" t="e">
        <f>IF('Crisis Indicator Data'!#REF!="No Data",1,IF(#REF!&lt;&gt;"",1,0))</f>
        <v>#REF!</v>
      </c>
      <c r="Z80" s="213" t="e">
        <f>IF('Crisis Indicator Data'!#REF!="No Data",1,IF(#REF!&lt;&gt;"",1,0))</f>
        <v>#REF!</v>
      </c>
      <c r="AA80" s="213" t="e">
        <f>IF('Crisis Indicator Data'!#REF!="No Data",1,IF(#REF!&lt;&gt;"",1,0))</f>
        <v>#REF!</v>
      </c>
      <c r="AB80" s="213" t="e">
        <f>IF('Crisis Indicator Data'!#REF!="No Data",1,IF(#REF!&lt;&gt;"",1,0))</f>
        <v>#REF!</v>
      </c>
      <c r="AC80" s="213" t="e">
        <f>IF('Crisis Indicator Data'!#REF!="No Data",1,IF(#REF!&lt;&gt;"",1,0))</f>
        <v>#REF!</v>
      </c>
      <c r="AD80" s="213" t="e">
        <f>IF('Crisis Indicator Data'!#REF!="No Data",1,IF(#REF!&lt;&gt;"",1,0))</f>
        <v>#REF!</v>
      </c>
      <c r="AE80" s="213" t="e">
        <f>IF('Crisis Indicator Data'!#REF!="No Data",1,IF(#REF!&lt;&gt;"",1,0))</f>
        <v>#REF!</v>
      </c>
      <c r="AF80" s="213" t="e">
        <f>IF('Crisis Indicator Data'!#REF!="No Data",1,IF(#REF!&lt;&gt;"",1,0))</f>
        <v>#REF!</v>
      </c>
      <c r="AG80" s="213" t="e">
        <f>IF('Crisis Indicator Data'!#REF!="No Data",1,IF(#REF!&lt;&gt;"",1,0))</f>
        <v>#REF!</v>
      </c>
      <c r="AH80" s="213" t="e">
        <f>IF('Crisis Indicator Data'!#REF!="No Data",1,IF(#REF!&lt;&gt;"",1,0))</f>
        <v>#REF!</v>
      </c>
      <c r="AI80" s="213" t="e">
        <f>IF('Crisis Indicator Data'!#REF!="No Data",1,IF(#REF!&lt;&gt;"",1,0))</f>
        <v>#REF!</v>
      </c>
      <c r="AJ80" s="213" t="e">
        <f>IF('Crisis Indicator Data'!#REF!="No Data",1,IF(#REF!&lt;&gt;"",1,0))</f>
        <v>#REF!</v>
      </c>
      <c r="AK80" s="213" t="e">
        <f>IF('Crisis Indicator Data'!#REF!="No Data",1,IF(#REF!&lt;&gt;"",1,0))</f>
        <v>#REF!</v>
      </c>
      <c r="AL80" s="213" t="e">
        <f>IF('Crisis Indicator Data'!#REF!="No Data",1,IF(#REF!&lt;&gt;"",1,0))</f>
        <v>#REF!</v>
      </c>
      <c r="AM80" s="213" t="e">
        <f>IF('Crisis Indicator Data'!#REF!="No Data",1,IF(#REF!&lt;&gt;"",1,0))</f>
        <v>#REF!</v>
      </c>
      <c r="AN80" s="213" t="e">
        <f>IF('Crisis Indicator Data'!#REF!="No Data",1,IF(#REF!&lt;&gt;"",1,0))</f>
        <v>#REF!</v>
      </c>
      <c r="AO80" s="213" t="e">
        <f>IF('Crisis Indicator Data'!#REF!="No Data",1,IF(#REF!&lt;&gt;"",1,0))</f>
        <v>#REF!</v>
      </c>
      <c r="AP80" s="213" t="e">
        <f>IF('Crisis Indicator Data'!#REF!="No Data",1,IF(#REF!&lt;&gt;"",1,0))</f>
        <v>#REF!</v>
      </c>
      <c r="AQ80" s="213" t="e">
        <f>IF('Crisis Indicator Data'!#REF!="No Data",1,IF(#REF!&lt;&gt;"",1,0))</f>
        <v>#REF!</v>
      </c>
      <c r="AR80" s="213" t="e">
        <f>IF('Crisis Indicator Data'!#REF!="No Data",1,IF(#REF!&lt;&gt;"",1,0))</f>
        <v>#REF!</v>
      </c>
      <c r="AS80" s="213" t="e">
        <f>IF('Crisis Indicator Data'!#REF!="No Data",1,IF(#REF!&lt;&gt;"",1,0))</f>
        <v>#REF!</v>
      </c>
      <c r="AT80" s="213" t="e">
        <f>IF('Crisis Indicator Data'!#REF!="No Data",1,IF(#REF!&lt;&gt;"",1,0))</f>
        <v>#REF!</v>
      </c>
      <c r="AU80" s="213" t="e">
        <f>IF('Crisis Indicator Data'!#REF!="No Data",1,IF(#REF!&lt;&gt;"",1,0))</f>
        <v>#REF!</v>
      </c>
      <c r="AV80" s="213" t="e">
        <f>IF('Crisis Indicator Data'!#REF!="No Data",1,IF(#REF!&lt;&gt;"",1,0))</f>
        <v>#REF!</v>
      </c>
      <c r="AW80" s="213" t="e">
        <f>IF('Crisis Indicator Data'!#REF!="No Data",1,IF(#REF!&lt;&gt;"",1,0))</f>
        <v>#REF!</v>
      </c>
      <c r="AX80" s="213" t="e">
        <f>IF('Crisis Indicator Data'!#REF!="No Data",1,IF(#REF!&lt;&gt;"",1,0))</f>
        <v>#REF!</v>
      </c>
      <c r="AY80" s="213" t="e">
        <f>IF('Crisis Indicator Data'!#REF!="No Data",1,IF(#REF!&lt;&gt;"",1,0))</f>
        <v>#REF!</v>
      </c>
      <c r="AZ80" s="213" t="e">
        <f>IF('Crisis Indicator Data'!#REF!="No Data",1,IF(#REF!&lt;&gt;"",1,0))</f>
        <v>#REF!</v>
      </c>
      <c r="BA80" t="e">
        <f t="shared" si="4"/>
        <v>#REF!</v>
      </c>
      <c r="BB80" s="22" t="e">
        <f t="shared" si="5"/>
        <v>#REF!</v>
      </c>
    </row>
    <row r="81" spans="1:54" x14ac:dyDescent="0.25">
      <c r="A81" t="s">
        <v>7370</v>
      </c>
      <c r="B81" s="213" t="e">
        <f>IF('Crisis Indicator Data'!#REF!="No Data",1,IF(#REF!&lt;&gt;"",1,0))</f>
        <v>#REF!</v>
      </c>
      <c r="C81" s="213" t="e">
        <f>IF('Crisis Indicator Data'!#REF!="No Data",1,IF(#REF!&lt;&gt;"",1,0))</f>
        <v>#REF!</v>
      </c>
      <c r="D81" s="213" t="e">
        <f>IF('Crisis Indicator Data'!#REF!="No Data",1,IF(#REF!&lt;&gt;"",1,0))</f>
        <v>#REF!</v>
      </c>
      <c r="E81" s="213" t="e">
        <f>IF('Crisis Indicator Data'!#REF!="No Data",1,IF(#REF!&lt;&gt;"",1,0))</f>
        <v>#REF!</v>
      </c>
      <c r="F81" s="213" t="e">
        <f>IF('Crisis Indicator Data'!#REF!="No Data",1,IF(#REF!&lt;&gt;"",1,0))</f>
        <v>#REF!</v>
      </c>
      <c r="G81" s="213" t="e">
        <f>IF('Crisis Indicator Data'!#REF!="No Data",1,IF(#REF!&lt;&gt;"",1,0))</f>
        <v>#REF!</v>
      </c>
      <c r="H81" s="213" t="e">
        <f>IF('Crisis Indicator Data'!#REF!="No Data",1,IF(#REF!&lt;&gt;"",1,0))</f>
        <v>#REF!</v>
      </c>
      <c r="I81" s="213" t="e">
        <f>IF('Crisis Indicator Data'!#REF!="No Data",1,IF(#REF!&lt;&gt;"",1,0))</f>
        <v>#REF!</v>
      </c>
      <c r="J81" s="213" t="e">
        <f>IF('Crisis Indicator Data'!#REF!="No Data",1,IF(#REF!&lt;&gt;"",1,0))</f>
        <v>#REF!</v>
      </c>
      <c r="K81" s="213" t="e">
        <f>IF('Crisis Indicator Data'!#REF!="No Data",1,IF(#REF!&lt;&gt;"",1,0))</f>
        <v>#REF!</v>
      </c>
      <c r="L81" s="213" t="e">
        <f>IF('Crisis Indicator Data'!#REF!="No Data",1,IF(#REF!&lt;&gt;"",1,0))</f>
        <v>#REF!</v>
      </c>
      <c r="M81" s="213" t="e">
        <f>IF('Crisis Indicator Data'!#REF!="No Data",1,IF(#REF!&lt;&gt;"",1,0))</f>
        <v>#REF!</v>
      </c>
      <c r="N81" s="213" t="e">
        <f>IF('Crisis Indicator Data'!#REF!="No Data",1,IF(#REF!&lt;&gt;"",1,0))</f>
        <v>#REF!</v>
      </c>
      <c r="O81" s="213" t="e">
        <f>IF('Crisis Indicator Data'!#REF!="No Data",1,IF(#REF!&lt;&gt;"",1,0))</f>
        <v>#REF!</v>
      </c>
      <c r="P81" s="213" t="e">
        <f>IF('Crisis Indicator Data'!#REF!="No Data",1,IF(#REF!&lt;&gt;"",1,0))</f>
        <v>#REF!</v>
      </c>
      <c r="Q81" s="213" t="e">
        <f>IF('Crisis Indicator Data'!#REF!="No Data",1,IF(#REF!&lt;&gt;"",1,0))</f>
        <v>#REF!</v>
      </c>
      <c r="R81" s="213" t="e">
        <f>IF('Crisis Indicator Data'!#REF!="No Data",1,IF(#REF!&lt;&gt;"",1,0))</f>
        <v>#REF!</v>
      </c>
      <c r="S81" s="213" t="e">
        <f>IF('Crisis Indicator Data'!#REF!="No Data",1,IF(#REF!&lt;&gt;"",1,0))</f>
        <v>#REF!</v>
      </c>
      <c r="T81" s="213" t="e">
        <f>IF('Crisis Indicator Data'!#REF!="No Data",1,IF(#REF!&lt;&gt;"",1,0))</f>
        <v>#REF!</v>
      </c>
      <c r="U81" s="213" t="e">
        <f>IF('Crisis Indicator Data'!#REF!="No Data",1,IF(#REF!&lt;&gt;"",1,0))</f>
        <v>#REF!</v>
      </c>
      <c r="V81" s="213" t="e">
        <f>IF('Crisis Indicator Data'!#REF!="No Data",1,IF(#REF!&lt;&gt;"",1,0))</f>
        <v>#REF!</v>
      </c>
      <c r="W81" s="213" t="e">
        <f>IF('Crisis Indicator Data'!#REF!="No Data",1,IF(#REF!&lt;&gt;"",1,0))</f>
        <v>#REF!</v>
      </c>
      <c r="X81" s="213" t="e">
        <f>IF('Crisis Indicator Data'!#REF!="No Data",1,IF(#REF!&lt;&gt;"",1,0))</f>
        <v>#REF!</v>
      </c>
      <c r="Y81" s="213" t="e">
        <f>IF('Crisis Indicator Data'!#REF!="No Data",1,IF(#REF!&lt;&gt;"",1,0))</f>
        <v>#REF!</v>
      </c>
      <c r="Z81" s="213" t="e">
        <f>IF('Crisis Indicator Data'!#REF!="No Data",1,IF(#REF!&lt;&gt;"",1,0))</f>
        <v>#REF!</v>
      </c>
      <c r="AA81" s="213" t="e">
        <f>IF('Crisis Indicator Data'!#REF!="No Data",1,IF(#REF!&lt;&gt;"",1,0))</f>
        <v>#REF!</v>
      </c>
      <c r="AB81" s="213" t="e">
        <f>IF('Crisis Indicator Data'!#REF!="No Data",1,IF(#REF!&lt;&gt;"",1,0))</f>
        <v>#REF!</v>
      </c>
      <c r="AC81" s="213" t="e">
        <f>IF('Crisis Indicator Data'!#REF!="No Data",1,IF(#REF!&lt;&gt;"",1,0))</f>
        <v>#REF!</v>
      </c>
      <c r="AD81" s="213" t="e">
        <f>IF('Crisis Indicator Data'!#REF!="No Data",1,IF(#REF!&lt;&gt;"",1,0))</f>
        <v>#REF!</v>
      </c>
      <c r="AE81" s="213" t="e">
        <f>IF('Crisis Indicator Data'!#REF!="No Data",1,IF(#REF!&lt;&gt;"",1,0))</f>
        <v>#REF!</v>
      </c>
      <c r="AF81" s="213" t="e">
        <f>IF('Crisis Indicator Data'!#REF!="No Data",1,IF(#REF!&lt;&gt;"",1,0))</f>
        <v>#REF!</v>
      </c>
      <c r="AG81" s="213" t="e">
        <f>IF('Crisis Indicator Data'!#REF!="No Data",1,IF(#REF!&lt;&gt;"",1,0))</f>
        <v>#REF!</v>
      </c>
      <c r="AH81" s="213" t="e">
        <f>IF('Crisis Indicator Data'!#REF!="No Data",1,IF(#REF!&lt;&gt;"",1,0))</f>
        <v>#REF!</v>
      </c>
      <c r="AI81" s="213" t="e">
        <f>IF('Crisis Indicator Data'!#REF!="No Data",1,IF(#REF!&lt;&gt;"",1,0))</f>
        <v>#REF!</v>
      </c>
      <c r="AJ81" s="213" t="e">
        <f>IF('Crisis Indicator Data'!#REF!="No Data",1,IF(#REF!&lt;&gt;"",1,0))</f>
        <v>#REF!</v>
      </c>
      <c r="AK81" s="213" t="e">
        <f>IF('Crisis Indicator Data'!#REF!="No Data",1,IF(#REF!&lt;&gt;"",1,0))</f>
        <v>#REF!</v>
      </c>
      <c r="AL81" s="213" t="e">
        <f>IF('Crisis Indicator Data'!#REF!="No Data",1,IF(#REF!&lt;&gt;"",1,0))</f>
        <v>#REF!</v>
      </c>
      <c r="AM81" s="213" t="e">
        <f>IF('Crisis Indicator Data'!#REF!="No Data",1,IF(#REF!&lt;&gt;"",1,0))</f>
        <v>#REF!</v>
      </c>
      <c r="AN81" s="213" t="e">
        <f>IF('Crisis Indicator Data'!#REF!="No Data",1,IF(#REF!&lt;&gt;"",1,0))</f>
        <v>#REF!</v>
      </c>
      <c r="AO81" s="213" t="e">
        <f>IF('Crisis Indicator Data'!#REF!="No Data",1,IF(#REF!&lt;&gt;"",1,0))</f>
        <v>#REF!</v>
      </c>
      <c r="AP81" s="213" t="e">
        <f>IF('Crisis Indicator Data'!#REF!="No Data",1,IF(#REF!&lt;&gt;"",1,0))</f>
        <v>#REF!</v>
      </c>
      <c r="AQ81" s="213" t="e">
        <f>IF('Crisis Indicator Data'!#REF!="No Data",1,IF(#REF!&lt;&gt;"",1,0))</f>
        <v>#REF!</v>
      </c>
      <c r="AR81" s="213" t="e">
        <f>IF('Crisis Indicator Data'!#REF!="No Data",1,IF(#REF!&lt;&gt;"",1,0))</f>
        <v>#REF!</v>
      </c>
      <c r="AS81" s="213" t="e">
        <f>IF('Crisis Indicator Data'!#REF!="No Data",1,IF(#REF!&lt;&gt;"",1,0))</f>
        <v>#REF!</v>
      </c>
      <c r="AT81" s="213" t="e">
        <f>IF('Crisis Indicator Data'!#REF!="No Data",1,IF(#REF!&lt;&gt;"",1,0))</f>
        <v>#REF!</v>
      </c>
      <c r="AU81" s="213" t="e">
        <f>IF('Crisis Indicator Data'!#REF!="No Data",1,IF(#REF!&lt;&gt;"",1,0))</f>
        <v>#REF!</v>
      </c>
      <c r="AV81" s="213" t="e">
        <f>IF('Crisis Indicator Data'!#REF!="No Data",1,IF(#REF!&lt;&gt;"",1,0))</f>
        <v>#REF!</v>
      </c>
      <c r="AW81" s="213" t="e">
        <f>IF('Crisis Indicator Data'!#REF!="No Data",1,IF(#REF!&lt;&gt;"",1,0))</f>
        <v>#REF!</v>
      </c>
      <c r="AX81" s="213" t="e">
        <f>IF('Crisis Indicator Data'!#REF!="No Data",1,IF(#REF!&lt;&gt;"",1,0))</f>
        <v>#REF!</v>
      </c>
      <c r="AY81" s="213" t="e">
        <f>IF('Crisis Indicator Data'!#REF!="No Data",1,IF(#REF!&lt;&gt;"",1,0))</f>
        <v>#REF!</v>
      </c>
      <c r="AZ81" s="213" t="e">
        <f>IF('Crisis Indicator Data'!#REF!="No Data",1,IF(#REF!&lt;&gt;"",1,0))</f>
        <v>#REF!</v>
      </c>
      <c r="BA81" t="e">
        <f t="shared" si="4"/>
        <v>#REF!</v>
      </c>
      <c r="BB81" s="22" t="e">
        <f t="shared" si="5"/>
        <v>#REF!</v>
      </c>
    </row>
    <row r="82" spans="1:54" x14ac:dyDescent="0.25">
      <c r="A82" t="s">
        <v>7371</v>
      </c>
      <c r="B82" s="213" t="e">
        <f>IF('Crisis Indicator Data'!#REF!="No Data",1,IF(#REF!&lt;&gt;"",1,0))</f>
        <v>#REF!</v>
      </c>
      <c r="C82" s="213" t="e">
        <f>IF('Crisis Indicator Data'!#REF!="No Data",1,IF(#REF!&lt;&gt;"",1,0))</f>
        <v>#REF!</v>
      </c>
      <c r="D82" s="213" t="e">
        <f>IF('Crisis Indicator Data'!#REF!="No Data",1,IF(#REF!&lt;&gt;"",1,0))</f>
        <v>#REF!</v>
      </c>
      <c r="E82" s="213" t="e">
        <f>IF('Crisis Indicator Data'!#REF!="No Data",1,IF(#REF!&lt;&gt;"",1,0))</f>
        <v>#REF!</v>
      </c>
      <c r="F82" s="213" t="e">
        <f>IF('Crisis Indicator Data'!#REF!="No Data",1,IF(#REF!&lt;&gt;"",1,0))</f>
        <v>#REF!</v>
      </c>
      <c r="G82" s="213" t="e">
        <f>IF('Crisis Indicator Data'!#REF!="No Data",1,IF(#REF!&lt;&gt;"",1,0))</f>
        <v>#REF!</v>
      </c>
      <c r="H82" s="213" t="e">
        <f>IF('Crisis Indicator Data'!#REF!="No Data",1,IF(#REF!&lt;&gt;"",1,0))</f>
        <v>#REF!</v>
      </c>
      <c r="I82" s="213" t="e">
        <f>IF('Crisis Indicator Data'!#REF!="No Data",1,IF(#REF!&lt;&gt;"",1,0))</f>
        <v>#REF!</v>
      </c>
      <c r="J82" s="213" t="e">
        <f>IF('Crisis Indicator Data'!#REF!="No Data",1,IF(#REF!&lt;&gt;"",1,0))</f>
        <v>#REF!</v>
      </c>
      <c r="K82" s="213" t="e">
        <f>IF('Crisis Indicator Data'!#REF!="No Data",1,IF(#REF!&lt;&gt;"",1,0))</f>
        <v>#REF!</v>
      </c>
      <c r="L82" s="213" t="e">
        <f>IF('Crisis Indicator Data'!#REF!="No Data",1,IF(#REF!&lt;&gt;"",1,0))</f>
        <v>#REF!</v>
      </c>
      <c r="M82" s="213" t="e">
        <f>IF('Crisis Indicator Data'!#REF!="No Data",1,IF(#REF!&lt;&gt;"",1,0))</f>
        <v>#REF!</v>
      </c>
      <c r="N82" s="213" t="e">
        <f>IF('Crisis Indicator Data'!#REF!="No Data",1,IF(#REF!&lt;&gt;"",1,0))</f>
        <v>#REF!</v>
      </c>
      <c r="O82" s="213" t="e">
        <f>IF('Crisis Indicator Data'!#REF!="No Data",1,IF(#REF!&lt;&gt;"",1,0))</f>
        <v>#REF!</v>
      </c>
      <c r="P82" s="213" t="e">
        <f>IF('Crisis Indicator Data'!#REF!="No Data",1,IF(#REF!&lt;&gt;"",1,0))</f>
        <v>#REF!</v>
      </c>
      <c r="Q82" s="213" t="e">
        <f>IF('Crisis Indicator Data'!#REF!="No Data",1,IF(#REF!&lt;&gt;"",1,0))</f>
        <v>#REF!</v>
      </c>
      <c r="R82" s="213" t="e">
        <f>IF('Crisis Indicator Data'!#REF!="No Data",1,IF(#REF!&lt;&gt;"",1,0))</f>
        <v>#REF!</v>
      </c>
      <c r="S82" s="213" t="e">
        <f>IF('Crisis Indicator Data'!#REF!="No Data",1,IF(#REF!&lt;&gt;"",1,0))</f>
        <v>#REF!</v>
      </c>
      <c r="T82" s="213" t="e">
        <f>IF('Crisis Indicator Data'!#REF!="No Data",1,IF(#REF!&lt;&gt;"",1,0))</f>
        <v>#REF!</v>
      </c>
      <c r="U82" s="213" t="e">
        <f>IF('Crisis Indicator Data'!#REF!="No Data",1,IF(#REF!&lt;&gt;"",1,0))</f>
        <v>#REF!</v>
      </c>
      <c r="V82" s="213" t="e">
        <f>IF('Crisis Indicator Data'!#REF!="No Data",1,IF(#REF!&lt;&gt;"",1,0))</f>
        <v>#REF!</v>
      </c>
      <c r="W82" s="213" t="e">
        <f>IF('Crisis Indicator Data'!#REF!="No Data",1,IF(#REF!&lt;&gt;"",1,0))</f>
        <v>#REF!</v>
      </c>
      <c r="X82" s="213" t="e">
        <f>IF('Crisis Indicator Data'!#REF!="No Data",1,IF(#REF!&lt;&gt;"",1,0))</f>
        <v>#REF!</v>
      </c>
      <c r="Y82" s="213" t="e">
        <f>IF('Crisis Indicator Data'!#REF!="No Data",1,IF(#REF!&lt;&gt;"",1,0))</f>
        <v>#REF!</v>
      </c>
      <c r="Z82" s="213" t="e">
        <f>IF('Crisis Indicator Data'!#REF!="No Data",1,IF(#REF!&lt;&gt;"",1,0))</f>
        <v>#REF!</v>
      </c>
      <c r="AA82" s="213" t="e">
        <f>IF('Crisis Indicator Data'!#REF!="No Data",1,IF(#REF!&lt;&gt;"",1,0))</f>
        <v>#REF!</v>
      </c>
      <c r="AB82" s="213" t="e">
        <f>IF('Crisis Indicator Data'!#REF!="No Data",1,IF(#REF!&lt;&gt;"",1,0))</f>
        <v>#REF!</v>
      </c>
      <c r="AC82" s="213" t="e">
        <f>IF('Crisis Indicator Data'!#REF!="No Data",1,IF(#REF!&lt;&gt;"",1,0))</f>
        <v>#REF!</v>
      </c>
      <c r="AD82" s="213" t="e">
        <f>IF('Crisis Indicator Data'!#REF!="No Data",1,IF(#REF!&lt;&gt;"",1,0))</f>
        <v>#REF!</v>
      </c>
      <c r="AE82" s="213" t="e">
        <f>IF('Crisis Indicator Data'!#REF!="No Data",1,IF(#REF!&lt;&gt;"",1,0))</f>
        <v>#REF!</v>
      </c>
      <c r="AF82" s="213" t="e">
        <f>IF('Crisis Indicator Data'!#REF!="No Data",1,IF(#REF!&lt;&gt;"",1,0))</f>
        <v>#REF!</v>
      </c>
      <c r="AG82" s="213" t="e">
        <f>IF('Crisis Indicator Data'!#REF!="No Data",1,IF(#REF!&lt;&gt;"",1,0))</f>
        <v>#REF!</v>
      </c>
      <c r="AH82" s="213" t="e">
        <f>IF('Crisis Indicator Data'!#REF!="No Data",1,IF(#REF!&lt;&gt;"",1,0))</f>
        <v>#REF!</v>
      </c>
      <c r="AI82" s="213" t="e">
        <f>IF('Crisis Indicator Data'!#REF!="No Data",1,IF(#REF!&lt;&gt;"",1,0))</f>
        <v>#REF!</v>
      </c>
      <c r="AJ82" s="213" t="e">
        <f>IF('Crisis Indicator Data'!#REF!="No Data",1,IF(#REF!&lt;&gt;"",1,0))</f>
        <v>#REF!</v>
      </c>
      <c r="AK82" s="213" t="e">
        <f>IF('Crisis Indicator Data'!#REF!="No Data",1,IF(#REF!&lt;&gt;"",1,0))</f>
        <v>#REF!</v>
      </c>
      <c r="AL82" s="213" t="e">
        <f>IF('Crisis Indicator Data'!#REF!="No Data",1,IF(#REF!&lt;&gt;"",1,0))</f>
        <v>#REF!</v>
      </c>
      <c r="AM82" s="213" t="e">
        <f>IF('Crisis Indicator Data'!#REF!="No Data",1,IF(#REF!&lt;&gt;"",1,0))</f>
        <v>#REF!</v>
      </c>
      <c r="AN82" s="213" t="e">
        <f>IF('Crisis Indicator Data'!#REF!="No Data",1,IF(#REF!&lt;&gt;"",1,0))</f>
        <v>#REF!</v>
      </c>
      <c r="AO82" s="213" t="e">
        <f>IF('Crisis Indicator Data'!#REF!="No Data",1,IF(#REF!&lt;&gt;"",1,0))</f>
        <v>#REF!</v>
      </c>
      <c r="AP82" s="213" t="e">
        <f>IF('Crisis Indicator Data'!#REF!="No Data",1,IF(#REF!&lt;&gt;"",1,0))</f>
        <v>#REF!</v>
      </c>
      <c r="AQ82" s="213" t="e">
        <f>IF('Crisis Indicator Data'!#REF!="No Data",1,IF(#REF!&lt;&gt;"",1,0))</f>
        <v>#REF!</v>
      </c>
      <c r="AR82" s="213" t="e">
        <f>IF('Crisis Indicator Data'!#REF!="No Data",1,IF(#REF!&lt;&gt;"",1,0))</f>
        <v>#REF!</v>
      </c>
      <c r="AS82" s="213" t="e">
        <f>IF('Crisis Indicator Data'!#REF!="No Data",1,IF(#REF!&lt;&gt;"",1,0))</f>
        <v>#REF!</v>
      </c>
      <c r="AT82" s="213" t="e">
        <f>IF('Crisis Indicator Data'!#REF!="No Data",1,IF(#REF!&lt;&gt;"",1,0))</f>
        <v>#REF!</v>
      </c>
      <c r="AU82" s="213" t="e">
        <f>IF('Crisis Indicator Data'!#REF!="No Data",1,IF(#REF!&lt;&gt;"",1,0))</f>
        <v>#REF!</v>
      </c>
      <c r="AV82" s="213" t="e">
        <f>IF('Crisis Indicator Data'!#REF!="No Data",1,IF(#REF!&lt;&gt;"",1,0))</f>
        <v>#REF!</v>
      </c>
      <c r="AW82" s="213" t="e">
        <f>IF('Crisis Indicator Data'!#REF!="No Data",1,IF(#REF!&lt;&gt;"",1,0))</f>
        <v>#REF!</v>
      </c>
      <c r="AX82" s="213" t="e">
        <f>IF('Crisis Indicator Data'!#REF!="No Data",1,IF(#REF!&lt;&gt;"",1,0))</f>
        <v>#REF!</v>
      </c>
      <c r="AY82" s="213" t="e">
        <f>IF('Crisis Indicator Data'!#REF!="No Data",1,IF(#REF!&lt;&gt;"",1,0))</f>
        <v>#REF!</v>
      </c>
      <c r="AZ82" s="213" t="e">
        <f>IF('Crisis Indicator Data'!#REF!="No Data",1,IF(#REF!&lt;&gt;"",1,0))</f>
        <v>#REF!</v>
      </c>
      <c r="BA82" t="e">
        <f t="shared" si="4"/>
        <v>#REF!</v>
      </c>
      <c r="BB82" s="22" t="e">
        <f t="shared" si="5"/>
        <v>#REF!</v>
      </c>
    </row>
    <row r="83" spans="1:54" x14ac:dyDescent="0.25">
      <c r="A83" t="s">
        <v>7373</v>
      </c>
      <c r="B83" s="213" t="e">
        <f>IF('Crisis Indicator Data'!#REF!="No Data",1,IF(#REF!&lt;&gt;"",1,0))</f>
        <v>#REF!</v>
      </c>
      <c r="C83" s="213" t="e">
        <f>IF('Crisis Indicator Data'!#REF!="No Data",1,IF(#REF!&lt;&gt;"",1,0))</f>
        <v>#REF!</v>
      </c>
      <c r="D83" s="213" t="e">
        <f>IF('Crisis Indicator Data'!#REF!="No Data",1,IF(#REF!&lt;&gt;"",1,0))</f>
        <v>#REF!</v>
      </c>
      <c r="E83" s="213" t="e">
        <f>IF('Crisis Indicator Data'!#REF!="No Data",1,IF(#REF!&lt;&gt;"",1,0))</f>
        <v>#REF!</v>
      </c>
      <c r="F83" s="213" t="e">
        <f>IF('Crisis Indicator Data'!#REF!="No Data",1,IF(#REF!&lt;&gt;"",1,0))</f>
        <v>#REF!</v>
      </c>
      <c r="G83" s="213" t="e">
        <f>IF('Crisis Indicator Data'!#REF!="No Data",1,IF(#REF!&lt;&gt;"",1,0))</f>
        <v>#REF!</v>
      </c>
      <c r="H83" s="213" t="e">
        <f>IF('Crisis Indicator Data'!#REF!="No Data",1,IF(#REF!&lt;&gt;"",1,0))</f>
        <v>#REF!</v>
      </c>
      <c r="I83" s="213" t="e">
        <f>IF('Crisis Indicator Data'!#REF!="No Data",1,IF(#REF!&lt;&gt;"",1,0))</f>
        <v>#REF!</v>
      </c>
      <c r="J83" s="213" t="e">
        <f>IF('Crisis Indicator Data'!#REF!="No Data",1,IF(#REF!&lt;&gt;"",1,0))</f>
        <v>#REF!</v>
      </c>
      <c r="K83" s="213" t="e">
        <f>IF('Crisis Indicator Data'!#REF!="No Data",1,IF(#REF!&lt;&gt;"",1,0))</f>
        <v>#REF!</v>
      </c>
      <c r="L83" s="213" t="e">
        <f>IF('Crisis Indicator Data'!#REF!="No Data",1,IF(#REF!&lt;&gt;"",1,0))</f>
        <v>#REF!</v>
      </c>
      <c r="M83" s="213" t="e">
        <f>IF('Crisis Indicator Data'!#REF!="No Data",1,IF(#REF!&lt;&gt;"",1,0))</f>
        <v>#REF!</v>
      </c>
      <c r="N83" s="213" t="e">
        <f>IF('Crisis Indicator Data'!#REF!="No Data",1,IF(#REF!&lt;&gt;"",1,0))</f>
        <v>#REF!</v>
      </c>
      <c r="O83" s="213" t="e">
        <f>IF('Crisis Indicator Data'!#REF!="No Data",1,IF(#REF!&lt;&gt;"",1,0))</f>
        <v>#REF!</v>
      </c>
      <c r="P83" s="213" t="e">
        <f>IF('Crisis Indicator Data'!#REF!="No Data",1,IF(#REF!&lt;&gt;"",1,0))</f>
        <v>#REF!</v>
      </c>
      <c r="Q83" s="213" t="e">
        <f>IF('Crisis Indicator Data'!#REF!="No Data",1,IF(#REF!&lt;&gt;"",1,0))</f>
        <v>#REF!</v>
      </c>
      <c r="R83" s="213" t="e">
        <f>IF('Crisis Indicator Data'!#REF!="No Data",1,IF(#REF!&lt;&gt;"",1,0))</f>
        <v>#REF!</v>
      </c>
      <c r="S83" s="213" t="e">
        <f>IF('Crisis Indicator Data'!#REF!="No Data",1,IF(#REF!&lt;&gt;"",1,0))</f>
        <v>#REF!</v>
      </c>
      <c r="T83" s="213" t="e">
        <f>IF('Crisis Indicator Data'!#REF!="No Data",1,IF(#REF!&lt;&gt;"",1,0))</f>
        <v>#REF!</v>
      </c>
      <c r="U83" s="213" t="e">
        <f>IF('Crisis Indicator Data'!#REF!="No Data",1,IF(#REF!&lt;&gt;"",1,0))</f>
        <v>#REF!</v>
      </c>
      <c r="V83" s="213" t="e">
        <f>IF('Crisis Indicator Data'!#REF!="No Data",1,IF(#REF!&lt;&gt;"",1,0))</f>
        <v>#REF!</v>
      </c>
      <c r="W83" s="213" t="e">
        <f>IF('Crisis Indicator Data'!#REF!="No Data",1,IF(#REF!&lt;&gt;"",1,0))</f>
        <v>#REF!</v>
      </c>
      <c r="X83" s="213" t="e">
        <f>IF('Crisis Indicator Data'!#REF!="No Data",1,IF(#REF!&lt;&gt;"",1,0))</f>
        <v>#REF!</v>
      </c>
      <c r="Y83" s="213" t="e">
        <f>IF('Crisis Indicator Data'!#REF!="No Data",1,IF(#REF!&lt;&gt;"",1,0))</f>
        <v>#REF!</v>
      </c>
      <c r="Z83" s="213" t="e">
        <f>IF('Crisis Indicator Data'!#REF!="No Data",1,IF(#REF!&lt;&gt;"",1,0))</f>
        <v>#REF!</v>
      </c>
      <c r="AA83" s="213" t="e">
        <f>IF('Crisis Indicator Data'!#REF!="No Data",1,IF(#REF!&lt;&gt;"",1,0))</f>
        <v>#REF!</v>
      </c>
      <c r="AB83" s="213" t="e">
        <f>IF('Crisis Indicator Data'!#REF!="No Data",1,IF(#REF!&lt;&gt;"",1,0))</f>
        <v>#REF!</v>
      </c>
      <c r="AC83" s="213" t="e">
        <f>IF('Crisis Indicator Data'!#REF!="No Data",1,IF(#REF!&lt;&gt;"",1,0))</f>
        <v>#REF!</v>
      </c>
      <c r="AD83" s="213" t="e">
        <f>IF('Crisis Indicator Data'!#REF!="No Data",1,IF(#REF!&lt;&gt;"",1,0))</f>
        <v>#REF!</v>
      </c>
      <c r="AE83" s="213" t="e">
        <f>IF('Crisis Indicator Data'!#REF!="No Data",1,IF(#REF!&lt;&gt;"",1,0))</f>
        <v>#REF!</v>
      </c>
      <c r="AF83" s="213" t="e">
        <f>IF('Crisis Indicator Data'!#REF!="No Data",1,IF(#REF!&lt;&gt;"",1,0))</f>
        <v>#REF!</v>
      </c>
      <c r="AG83" s="213" t="e">
        <f>IF('Crisis Indicator Data'!#REF!="No Data",1,IF(#REF!&lt;&gt;"",1,0))</f>
        <v>#REF!</v>
      </c>
      <c r="AH83" s="213" t="e">
        <f>IF('Crisis Indicator Data'!#REF!="No Data",1,IF(#REF!&lt;&gt;"",1,0))</f>
        <v>#REF!</v>
      </c>
      <c r="AI83" s="213" t="e">
        <f>IF('Crisis Indicator Data'!#REF!="No Data",1,IF(#REF!&lt;&gt;"",1,0))</f>
        <v>#REF!</v>
      </c>
      <c r="AJ83" s="213" t="e">
        <f>IF('Crisis Indicator Data'!#REF!="No Data",1,IF(#REF!&lt;&gt;"",1,0))</f>
        <v>#REF!</v>
      </c>
      <c r="AK83" s="213" t="e">
        <f>IF('Crisis Indicator Data'!#REF!="No Data",1,IF(#REF!&lt;&gt;"",1,0))</f>
        <v>#REF!</v>
      </c>
      <c r="AL83" s="213" t="e">
        <f>IF('Crisis Indicator Data'!#REF!="No Data",1,IF(#REF!&lt;&gt;"",1,0))</f>
        <v>#REF!</v>
      </c>
      <c r="AM83" s="213" t="e">
        <f>IF('Crisis Indicator Data'!#REF!="No Data",1,IF(#REF!&lt;&gt;"",1,0))</f>
        <v>#REF!</v>
      </c>
      <c r="AN83" s="213" t="e">
        <f>IF('Crisis Indicator Data'!#REF!="No Data",1,IF(#REF!&lt;&gt;"",1,0))</f>
        <v>#REF!</v>
      </c>
      <c r="AO83" s="213" t="e">
        <f>IF('Crisis Indicator Data'!#REF!="No Data",1,IF(#REF!&lt;&gt;"",1,0))</f>
        <v>#REF!</v>
      </c>
      <c r="AP83" s="213" t="e">
        <f>IF('Crisis Indicator Data'!#REF!="No Data",1,IF(#REF!&lt;&gt;"",1,0))</f>
        <v>#REF!</v>
      </c>
      <c r="AQ83" s="213" t="e">
        <f>IF('Crisis Indicator Data'!#REF!="No Data",1,IF(#REF!&lt;&gt;"",1,0))</f>
        <v>#REF!</v>
      </c>
      <c r="AR83" s="213" t="e">
        <f>IF('Crisis Indicator Data'!#REF!="No Data",1,IF(#REF!&lt;&gt;"",1,0))</f>
        <v>#REF!</v>
      </c>
      <c r="AS83" s="213" t="e">
        <f>IF('Crisis Indicator Data'!#REF!="No Data",1,IF(#REF!&lt;&gt;"",1,0))</f>
        <v>#REF!</v>
      </c>
      <c r="AT83" s="213" t="e">
        <f>IF('Crisis Indicator Data'!#REF!="No Data",1,IF(#REF!&lt;&gt;"",1,0))</f>
        <v>#REF!</v>
      </c>
      <c r="AU83" s="213" t="e">
        <f>IF('Crisis Indicator Data'!#REF!="No Data",1,IF(#REF!&lt;&gt;"",1,0))</f>
        <v>#REF!</v>
      </c>
      <c r="AV83" s="213" t="e">
        <f>IF('Crisis Indicator Data'!#REF!="No Data",1,IF(#REF!&lt;&gt;"",1,0))</f>
        <v>#REF!</v>
      </c>
      <c r="AW83" s="213" t="e">
        <f>IF('Crisis Indicator Data'!#REF!="No Data",1,IF(#REF!&lt;&gt;"",1,0))</f>
        <v>#REF!</v>
      </c>
      <c r="AX83" s="213" t="e">
        <f>IF('Crisis Indicator Data'!#REF!="No Data",1,IF(#REF!&lt;&gt;"",1,0))</f>
        <v>#REF!</v>
      </c>
      <c r="AY83" s="213" t="e">
        <f>IF('Crisis Indicator Data'!#REF!="No Data",1,IF(#REF!&lt;&gt;"",1,0))</f>
        <v>#REF!</v>
      </c>
      <c r="AZ83" s="213" t="e">
        <f>IF('Crisis Indicator Data'!#REF!="No Data",1,IF(#REF!&lt;&gt;"",1,0))</f>
        <v>#REF!</v>
      </c>
      <c r="BA83" t="e">
        <f t="shared" si="4"/>
        <v>#REF!</v>
      </c>
      <c r="BB83" s="22" t="e">
        <f t="shared" si="5"/>
        <v>#REF!</v>
      </c>
    </row>
    <row r="84" spans="1:54" x14ac:dyDescent="0.25">
      <c r="A84" t="s">
        <v>7376</v>
      </c>
      <c r="B84" s="213" t="e">
        <f>IF('Crisis Indicator Data'!#REF!="No Data",1,IF(#REF!&lt;&gt;"",1,0))</f>
        <v>#REF!</v>
      </c>
      <c r="C84" s="213" t="e">
        <f>IF('Crisis Indicator Data'!#REF!="No Data",1,IF(#REF!&lt;&gt;"",1,0))</f>
        <v>#REF!</v>
      </c>
      <c r="D84" s="213" t="e">
        <f>IF('Crisis Indicator Data'!#REF!="No Data",1,IF(#REF!&lt;&gt;"",1,0))</f>
        <v>#REF!</v>
      </c>
      <c r="E84" s="213" t="e">
        <f>IF('Crisis Indicator Data'!#REF!="No Data",1,IF(#REF!&lt;&gt;"",1,0))</f>
        <v>#REF!</v>
      </c>
      <c r="F84" s="213" t="e">
        <f>IF('Crisis Indicator Data'!#REF!="No Data",1,IF(#REF!&lt;&gt;"",1,0))</f>
        <v>#REF!</v>
      </c>
      <c r="G84" s="213" t="e">
        <f>IF('Crisis Indicator Data'!#REF!="No Data",1,IF(#REF!&lt;&gt;"",1,0))</f>
        <v>#REF!</v>
      </c>
      <c r="H84" s="213" t="e">
        <f>IF('Crisis Indicator Data'!#REF!="No Data",1,IF(#REF!&lt;&gt;"",1,0))</f>
        <v>#REF!</v>
      </c>
      <c r="I84" s="213" t="e">
        <f>IF('Crisis Indicator Data'!#REF!="No Data",1,IF(#REF!&lt;&gt;"",1,0))</f>
        <v>#REF!</v>
      </c>
      <c r="J84" s="213" t="e">
        <f>IF('Crisis Indicator Data'!#REF!="No Data",1,IF(#REF!&lt;&gt;"",1,0))</f>
        <v>#REF!</v>
      </c>
      <c r="K84" s="213" t="e">
        <f>IF('Crisis Indicator Data'!#REF!="No Data",1,IF(#REF!&lt;&gt;"",1,0))</f>
        <v>#REF!</v>
      </c>
      <c r="L84" s="213" t="e">
        <f>IF('Crisis Indicator Data'!#REF!="No Data",1,IF(#REF!&lt;&gt;"",1,0))</f>
        <v>#REF!</v>
      </c>
      <c r="M84" s="213" t="e">
        <f>IF('Crisis Indicator Data'!#REF!="No Data",1,IF(#REF!&lt;&gt;"",1,0))</f>
        <v>#REF!</v>
      </c>
      <c r="N84" s="213" t="e">
        <f>IF('Crisis Indicator Data'!#REF!="No Data",1,IF(#REF!&lt;&gt;"",1,0))</f>
        <v>#REF!</v>
      </c>
      <c r="O84" s="213" t="e">
        <f>IF('Crisis Indicator Data'!#REF!="No Data",1,IF(#REF!&lt;&gt;"",1,0))</f>
        <v>#REF!</v>
      </c>
      <c r="P84" s="213" t="e">
        <f>IF('Crisis Indicator Data'!#REF!="No Data",1,IF(#REF!&lt;&gt;"",1,0))</f>
        <v>#REF!</v>
      </c>
      <c r="Q84" s="213" t="e">
        <f>IF('Crisis Indicator Data'!#REF!="No Data",1,IF(#REF!&lt;&gt;"",1,0))</f>
        <v>#REF!</v>
      </c>
      <c r="R84" s="213" t="e">
        <f>IF('Crisis Indicator Data'!#REF!="No Data",1,IF(#REF!&lt;&gt;"",1,0))</f>
        <v>#REF!</v>
      </c>
      <c r="S84" s="213" t="e">
        <f>IF('Crisis Indicator Data'!#REF!="No Data",1,IF(#REF!&lt;&gt;"",1,0))</f>
        <v>#REF!</v>
      </c>
      <c r="T84" s="213" t="e">
        <f>IF('Crisis Indicator Data'!#REF!="No Data",1,IF(#REF!&lt;&gt;"",1,0))</f>
        <v>#REF!</v>
      </c>
      <c r="U84" s="213" t="e">
        <f>IF('Crisis Indicator Data'!#REF!="No Data",1,IF(#REF!&lt;&gt;"",1,0))</f>
        <v>#REF!</v>
      </c>
      <c r="V84" s="213" t="e">
        <f>IF('Crisis Indicator Data'!#REF!="No Data",1,IF(#REF!&lt;&gt;"",1,0))</f>
        <v>#REF!</v>
      </c>
      <c r="W84" s="213" t="e">
        <f>IF('Crisis Indicator Data'!#REF!="No Data",1,IF(#REF!&lt;&gt;"",1,0))</f>
        <v>#REF!</v>
      </c>
      <c r="X84" s="213" t="e">
        <f>IF('Crisis Indicator Data'!#REF!="No Data",1,IF(#REF!&lt;&gt;"",1,0))</f>
        <v>#REF!</v>
      </c>
      <c r="Y84" s="213" t="e">
        <f>IF('Crisis Indicator Data'!#REF!="No Data",1,IF(#REF!&lt;&gt;"",1,0))</f>
        <v>#REF!</v>
      </c>
      <c r="Z84" s="213" t="e">
        <f>IF('Crisis Indicator Data'!#REF!="No Data",1,IF(#REF!&lt;&gt;"",1,0))</f>
        <v>#REF!</v>
      </c>
      <c r="AA84" s="213" t="e">
        <f>IF('Crisis Indicator Data'!#REF!="No Data",1,IF(#REF!&lt;&gt;"",1,0))</f>
        <v>#REF!</v>
      </c>
      <c r="AB84" s="213" t="e">
        <f>IF('Crisis Indicator Data'!#REF!="No Data",1,IF(#REF!&lt;&gt;"",1,0))</f>
        <v>#REF!</v>
      </c>
      <c r="AC84" s="213" t="e">
        <f>IF('Crisis Indicator Data'!#REF!="No Data",1,IF(#REF!&lt;&gt;"",1,0))</f>
        <v>#REF!</v>
      </c>
      <c r="AD84" s="213" t="e">
        <f>IF('Crisis Indicator Data'!#REF!="No Data",1,IF(#REF!&lt;&gt;"",1,0))</f>
        <v>#REF!</v>
      </c>
      <c r="AE84" s="213" t="e">
        <f>IF('Crisis Indicator Data'!#REF!="No Data",1,IF(#REF!&lt;&gt;"",1,0))</f>
        <v>#REF!</v>
      </c>
      <c r="AF84" s="213" t="e">
        <f>IF('Crisis Indicator Data'!#REF!="No Data",1,IF(#REF!&lt;&gt;"",1,0))</f>
        <v>#REF!</v>
      </c>
      <c r="AG84" s="213" t="e">
        <f>IF('Crisis Indicator Data'!#REF!="No Data",1,IF(#REF!&lt;&gt;"",1,0))</f>
        <v>#REF!</v>
      </c>
      <c r="AH84" s="213" t="e">
        <f>IF('Crisis Indicator Data'!#REF!="No Data",1,IF(#REF!&lt;&gt;"",1,0))</f>
        <v>#REF!</v>
      </c>
      <c r="AI84" s="213" t="e">
        <f>IF('Crisis Indicator Data'!#REF!="No Data",1,IF(#REF!&lt;&gt;"",1,0))</f>
        <v>#REF!</v>
      </c>
      <c r="AJ84" s="213" t="e">
        <f>IF('Crisis Indicator Data'!#REF!="No Data",1,IF(#REF!&lt;&gt;"",1,0))</f>
        <v>#REF!</v>
      </c>
      <c r="AK84" s="213" t="e">
        <f>IF('Crisis Indicator Data'!#REF!="No Data",1,IF(#REF!&lt;&gt;"",1,0))</f>
        <v>#REF!</v>
      </c>
      <c r="AL84" s="213" t="e">
        <f>IF('Crisis Indicator Data'!#REF!="No Data",1,IF(#REF!&lt;&gt;"",1,0))</f>
        <v>#REF!</v>
      </c>
      <c r="AM84" s="213" t="e">
        <f>IF('Crisis Indicator Data'!#REF!="No Data",1,IF(#REF!&lt;&gt;"",1,0))</f>
        <v>#REF!</v>
      </c>
      <c r="AN84" s="213" t="e">
        <f>IF('Crisis Indicator Data'!#REF!="No Data",1,IF(#REF!&lt;&gt;"",1,0))</f>
        <v>#REF!</v>
      </c>
      <c r="AO84" s="213" t="e">
        <f>IF('Crisis Indicator Data'!#REF!="No Data",1,IF(#REF!&lt;&gt;"",1,0))</f>
        <v>#REF!</v>
      </c>
      <c r="AP84" s="213" t="e">
        <f>IF('Crisis Indicator Data'!#REF!="No Data",1,IF(#REF!&lt;&gt;"",1,0))</f>
        <v>#REF!</v>
      </c>
      <c r="AQ84" s="213" t="e">
        <f>IF('Crisis Indicator Data'!#REF!="No Data",1,IF(#REF!&lt;&gt;"",1,0))</f>
        <v>#REF!</v>
      </c>
      <c r="AR84" s="213" t="e">
        <f>IF('Crisis Indicator Data'!#REF!="No Data",1,IF(#REF!&lt;&gt;"",1,0))</f>
        <v>#REF!</v>
      </c>
      <c r="AS84" s="213" t="e">
        <f>IF('Crisis Indicator Data'!#REF!="No Data",1,IF(#REF!&lt;&gt;"",1,0))</f>
        <v>#REF!</v>
      </c>
      <c r="AT84" s="213" t="e">
        <f>IF('Crisis Indicator Data'!#REF!="No Data",1,IF(#REF!&lt;&gt;"",1,0))</f>
        <v>#REF!</v>
      </c>
      <c r="AU84" s="213" t="e">
        <f>IF('Crisis Indicator Data'!#REF!="No Data",1,IF(#REF!&lt;&gt;"",1,0))</f>
        <v>#REF!</v>
      </c>
      <c r="AV84" s="213" t="e">
        <f>IF('Crisis Indicator Data'!#REF!="No Data",1,IF(#REF!&lt;&gt;"",1,0))</f>
        <v>#REF!</v>
      </c>
      <c r="AW84" s="213" t="e">
        <f>IF('Crisis Indicator Data'!#REF!="No Data",1,IF(#REF!&lt;&gt;"",1,0))</f>
        <v>#REF!</v>
      </c>
      <c r="AX84" s="213" t="e">
        <f>IF('Crisis Indicator Data'!#REF!="No Data",1,IF(#REF!&lt;&gt;"",1,0))</f>
        <v>#REF!</v>
      </c>
      <c r="AY84" s="213" t="e">
        <f>IF('Crisis Indicator Data'!#REF!="No Data",1,IF(#REF!&lt;&gt;"",1,0))</f>
        <v>#REF!</v>
      </c>
      <c r="AZ84" s="213" t="e">
        <f>IF('Crisis Indicator Data'!#REF!="No Data",1,IF(#REF!&lt;&gt;"",1,0))</f>
        <v>#REF!</v>
      </c>
      <c r="BA84" t="e">
        <f t="shared" si="4"/>
        <v>#REF!</v>
      </c>
      <c r="BB84" s="22" t="e">
        <f t="shared" si="5"/>
        <v>#REF!</v>
      </c>
    </row>
    <row r="85" spans="1:54" x14ac:dyDescent="0.25">
      <c r="A85" t="s">
        <v>7374</v>
      </c>
      <c r="B85" s="213" t="e">
        <f>IF('Crisis Indicator Data'!#REF!="No Data",1,IF(#REF!&lt;&gt;"",1,0))</f>
        <v>#REF!</v>
      </c>
      <c r="C85" s="213" t="e">
        <f>IF('Crisis Indicator Data'!#REF!="No Data",1,IF(#REF!&lt;&gt;"",1,0))</f>
        <v>#REF!</v>
      </c>
      <c r="D85" s="213" t="e">
        <f>IF('Crisis Indicator Data'!#REF!="No Data",1,IF(#REF!&lt;&gt;"",1,0))</f>
        <v>#REF!</v>
      </c>
      <c r="E85" s="213" t="e">
        <f>IF('Crisis Indicator Data'!#REF!="No Data",1,IF(#REF!&lt;&gt;"",1,0))</f>
        <v>#REF!</v>
      </c>
      <c r="F85" s="213" t="e">
        <f>IF('Crisis Indicator Data'!#REF!="No Data",1,IF(#REF!&lt;&gt;"",1,0))</f>
        <v>#REF!</v>
      </c>
      <c r="G85" s="213" t="e">
        <f>IF('Crisis Indicator Data'!#REF!="No Data",1,IF(#REF!&lt;&gt;"",1,0))</f>
        <v>#REF!</v>
      </c>
      <c r="H85" s="213" t="e">
        <f>IF('Crisis Indicator Data'!#REF!="No Data",1,IF(#REF!&lt;&gt;"",1,0))</f>
        <v>#REF!</v>
      </c>
      <c r="I85" s="213" t="e">
        <f>IF('Crisis Indicator Data'!#REF!="No Data",1,IF(#REF!&lt;&gt;"",1,0))</f>
        <v>#REF!</v>
      </c>
      <c r="J85" s="213" t="e">
        <f>IF('Crisis Indicator Data'!#REF!="No Data",1,IF(#REF!&lt;&gt;"",1,0))</f>
        <v>#REF!</v>
      </c>
      <c r="K85" s="213" t="e">
        <f>IF('Crisis Indicator Data'!#REF!="No Data",1,IF(#REF!&lt;&gt;"",1,0))</f>
        <v>#REF!</v>
      </c>
      <c r="L85" s="213" t="e">
        <f>IF('Crisis Indicator Data'!#REF!="No Data",1,IF(#REF!&lt;&gt;"",1,0))</f>
        <v>#REF!</v>
      </c>
      <c r="M85" s="213" t="e">
        <f>IF('Crisis Indicator Data'!#REF!="No Data",1,IF(#REF!&lt;&gt;"",1,0))</f>
        <v>#REF!</v>
      </c>
      <c r="N85" s="213" t="e">
        <f>IF('Crisis Indicator Data'!#REF!="No Data",1,IF(#REF!&lt;&gt;"",1,0))</f>
        <v>#REF!</v>
      </c>
      <c r="O85" s="213" t="e">
        <f>IF('Crisis Indicator Data'!#REF!="No Data",1,IF(#REF!&lt;&gt;"",1,0))</f>
        <v>#REF!</v>
      </c>
      <c r="P85" s="213" t="e">
        <f>IF('Crisis Indicator Data'!#REF!="No Data",1,IF(#REF!&lt;&gt;"",1,0))</f>
        <v>#REF!</v>
      </c>
      <c r="Q85" s="213" t="e">
        <f>IF('Crisis Indicator Data'!#REF!="No Data",1,IF(#REF!&lt;&gt;"",1,0))</f>
        <v>#REF!</v>
      </c>
      <c r="R85" s="213" t="e">
        <f>IF('Crisis Indicator Data'!#REF!="No Data",1,IF(#REF!&lt;&gt;"",1,0))</f>
        <v>#REF!</v>
      </c>
      <c r="S85" s="213" t="e">
        <f>IF('Crisis Indicator Data'!#REF!="No Data",1,IF(#REF!&lt;&gt;"",1,0))</f>
        <v>#REF!</v>
      </c>
      <c r="T85" s="213" t="e">
        <f>IF('Crisis Indicator Data'!#REF!="No Data",1,IF(#REF!&lt;&gt;"",1,0))</f>
        <v>#REF!</v>
      </c>
      <c r="U85" s="213" t="e">
        <f>IF('Crisis Indicator Data'!#REF!="No Data",1,IF(#REF!&lt;&gt;"",1,0))</f>
        <v>#REF!</v>
      </c>
      <c r="V85" s="213" t="e">
        <f>IF('Crisis Indicator Data'!#REF!="No Data",1,IF(#REF!&lt;&gt;"",1,0))</f>
        <v>#REF!</v>
      </c>
      <c r="W85" s="213" t="e">
        <f>IF('Crisis Indicator Data'!#REF!="No Data",1,IF(#REF!&lt;&gt;"",1,0))</f>
        <v>#REF!</v>
      </c>
      <c r="X85" s="213" t="e">
        <f>IF('Crisis Indicator Data'!#REF!="No Data",1,IF(#REF!&lt;&gt;"",1,0))</f>
        <v>#REF!</v>
      </c>
      <c r="Y85" s="213" t="e">
        <f>IF('Crisis Indicator Data'!#REF!="No Data",1,IF(#REF!&lt;&gt;"",1,0))</f>
        <v>#REF!</v>
      </c>
      <c r="Z85" s="213" t="e">
        <f>IF('Crisis Indicator Data'!#REF!="No Data",1,IF(#REF!&lt;&gt;"",1,0))</f>
        <v>#REF!</v>
      </c>
      <c r="AA85" s="213" t="e">
        <f>IF('Crisis Indicator Data'!#REF!="No Data",1,IF(#REF!&lt;&gt;"",1,0))</f>
        <v>#REF!</v>
      </c>
      <c r="AB85" s="213" t="e">
        <f>IF('Crisis Indicator Data'!#REF!="No Data",1,IF(#REF!&lt;&gt;"",1,0))</f>
        <v>#REF!</v>
      </c>
      <c r="AC85" s="213" t="e">
        <f>IF('Crisis Indicator Data'!#REF!="No Data",1,IF(#REF!&lt;&gt;"",1,0))</f>
        <v>#REF!</v>
      </c>
      <c r="AD85" s="213" t="e">
        <f>IF('Crisis Indicator Data'!#REF!="No Data",1,IF(#REF!&lt;&gt;"",1,0))</f>
        <v>#REF!</v>
      </c>
      <c r="AE85" s="213" t="e">
        <f>IF('Crisis Indicator Data'!#REF!="No Data",1,IF(#REF!&lt;&gt;"",1,0))</f>
        <v>#REF!</v>
      </c>
      <c r="AF85" s="213" t="e">
        <f>IF('Crisis Indicator Data'!#REF!="No Data",1,IF(#REF!&lt;&gt;"",1,0))</f>
        <v>#REF!</v>
      </c>
      <c r="AG85" s="213" t="e">
        <f>IF('Crisis Indicator Data'!#REF!="No Data",1,IF(#REF!&lt;&gt;"",1,0))</f>
        <v>#REF!</v>
      </c>
      <c r="AH85" s="213" t="e">
        <f>IF('Crisis Indicator Data'!#REF!="No Data",1,IF(#REF!&lt;&gt;"",1,0))</f>
        <v>#REF!</v>
      </c>
      <c r="AI85" s="213" t="e">
        <f>IF('Crisis Indicator Data'!#REF!="No Data",1,IF(#REF!&lt;&gt;"",1,0))</f>
        <v>#REF!</v>
      </c>
      <c r="AJ85" s="213" t="e">
        <f>IF('Crisis Indicator Data'!#REF!="No Data",1,IF(#REF!&lt;&gt;"",1,0))</f>
        <v>#REF!</v>
      </c>
      <c r="AK85" s="213" t="e">
        <f>IF('Crisis Indicator Data'!#REF!="No Data",1,IF(#REF!&lt;&gt;"",1,0))</f>
        <v>#REF!</v>
      </c>
      <c r="AL85" s="213" t="e">
        <f>IF('Crisis Indicator Data'!#REF!="No Data",1,IF(#REF!&lt;&gt;"",1,0))</f>
        <v>#REF!</v>
      </c>
      <c r="AM85" s="213" t="e">
        <f>IF('Crisis Indicator Data'!#REF!="No Data",1,IF(#REF!&lt;&gt;"",1,0))</f>
        <v>#REF!</v>
      </c>
      <c r="AN85" s="213" t="e">
        <f>IF('Crisis Indicator Data'!#REF!="No Data",1,IF(#REF!&lt;&gt;"",1,0))</f>
        <v>#REF!</v>
      </c>
      <c r="AO85" s="213" t="e">
        <f>IF('Crisis Indicator Data'!#REF!="No Data",1,IF(#REF!&lt;&gt;"",1,0))</f>
        <v>#REF!</v>
      </c>
      <c r="AP85" s="213" t="e">
        <f>IF('Crisis Indicator Data'!#REF!="No Data",1,IF(#REF!&lt;&gt;"",1,0))</f>
        <v>#REF!</v>
      </c>
      <c r="AQ85" s="213" t="e">
        <f>IF('Crisis Indicator Data'!#REF!="No Data",1,IF(#REF!&lt;&gt;"",1,0))</f>
        <v>#REF!</v>
      </c>
      <c r="AR85" s="213" t="e">
        <f>IF('Crisis Indicator Data'!#REF!="No Data",1,IF(#REF!&lt;&gt;"",1,0))</f>
        <v>#REF!</v>
      </c>
      <c r="AS85" s="213" t="e">
        <f>IF('Crisis Indicator Data'!#REF!="No Data",1,IF(#REF!&lt;&gt;"",1,0))</f>
        <v>#REF!</v>
      </c>
      <c r="AT85" s="213" t="e">
        <f>IF('Crisis Indicator Data'!#REF!="No Data",1,IF(#REF!&lt;&gt;"",1,0))</f>
        <v>#REF!</v>
      </c>
      <c r="AU85" s="213" t="e">
        <f>IF('Crisis Indicator Data'!#REF!="No Data",1,IF(#REF!&lt;&gt;"",1,0))</f>
        <v>#REF!</v>
      </c>
      <c r="AV85" s="213" t="e">
        <f>IF('Crisis Indicator Data'!#REF!="No Data",1,IF(#REF!&lt;&gt;"",1,0))</f>
        <v>#REF!</v>
      </c>
      <c r="AW85" s="213" t="e">
        <f>IF('Crisis Indicator Data'!#REF!="No Data",1,IF(#REF!&lt;&gt;"",1,0))</f>
        <v>#REF!</v>
      </c>
      <c r="AX85" s="213" t="e">
        <f>IF('Crisis Indicator Data'!#REF!="No Data",1,IF(#REF!&lt;&gt;"",1,0))</f>
        <v>#REF!</v>
      </c>
      <c r="AY85" s="213" t="e">
        <f>IF('Crisis Indicator Data'!#REF!="No Data",1,IF(#REF!&lt;&gt;"",1,0))</f>
        <v>#REF!</v>
      </c>
      <c r="AZ85" s="213" t="e">
        <f>IF('Crisis Indicator Data'!#REF!="No Data",1,IF(#REF!&lt;&gt;"",1,0))</f>
        <v>#REF!</v>
      </c>
      <c r="BA85" t="e">
        <f t="shared" si="4"/>
        <v>#REF!</v>
      </c>
      <c r="BB85" s="22" t="e">
        <f t="shared" si="5"/>
        <v>#REF!</v>
      </c>
    </row>
    <row r="86" spans="1:54" x14ac:dyDescent="0.25">
      <c r="A86" t="s">
        <v>7378</v>
      </c>
      <c r="B86" s="213" t="e">
        <f>IF('Crisis Indicator Data'!#REF!="No Data",1,IF(#REF!&lt;&gt;"",1,0))</f>
        <v>#REF!</v>
      </c>
      <c r="C86" s="213" t="e">
        <f>IF('Crisis Indicator Data'!#REF!="No Data",1,IF(#REF!&lt;&gt;"",1,0))</f>
        <v>#REF!</v>
      </c>
      <c r="D86" s="213" t="e">
        <f>IF('Crisis Indicator Data'!#REF!="No Data",1,IF(#REF!&lt;&gt;"",1,0))</f>
        <v>#REF!</v>
      </c>
      <c r="E86" s="213" t="e">
        <f>IF('Crisis Indicator Data'!#REF!="No Data",1,IF(#REF!&lt;&gt;"",1,0))</f>
        <v>#REF!</v>
      </c>
      <c r="F86" s="213" t="e">
        <f>IF('Crisis Indicator Data'!#REF!="No Data",1,IF(#REF!&lt;&gt;"",1,0))</f>
        <v>#REF!</v>
      </c>
      <c r="G86" s="213" t="e">
        <f>IF('Crisis Indicator Data'!#REF!="No Data",1,IF(#REF!&lt;&gt;"",1,0))</f>
        <v>#REF!</v>
      </c>
      <c r="H86" s="213" t="e">
        <f>IF('Crisis Indicator Data'!#REF!="No Data",1,IF(#REF!&lt;&gt;"",1,0))</f>
        <v>#REF!</v>
      </c>
      <c r="I86" s="213" t="e">
        <f>IF('Crisis Indicator Data'!#REF!="No Data",1,IF(#REF!&lt;&gt;"",1,0))</f>
        <v>#REF!</v>
      </c>
      <c r="J86" s="213" t="e">
        <f>IF('Crisis Indicator Data'!#REF!="No Data",1,IF(#REF!&lt;&gt;"",1,0))</f>
        <v>#REF!</v>
      </c>
      <c r="K86" s="213" t="e">
        <f>IF('Crisis Indicator Data'!#REF!="No Data",1,IF(#REF!&lt;&gt;"",1,0))</f>
        <v>#REF!</v>
      </c>
      <c r="L86" s="213" t="e">
        <f>IF('Crisis Indicator Data'!#REF!="No Data",1,IF(#REF!&lt;&gt;"",1,0))</f>
        <v>#REF!</v>
      </c>
      <c r="M86" s="213" t="e">
        <f>IF('Crisis Indicator Data'!#REF!="No Data",1,IF(#REF!&lt;&gt;"",1,0))</f>
        <v>#REF!</v>
      </c>
      <c r="N86" s="213" t="e">
        <f>IF('Crisis Indicator Data'!#REF!="No Data",1,IF(#REF!&lt;&gt;"",1,0))</f>
        <v>#REF!</v>
      </c>
      <c r="O86" s="213" t="e">
        <f>IF('Crisis Indicator Data'!#REF!="No Data",1,IF(#REF!&lt;&gt;"",1,0))</f>
        <v>#REF!</v>
      </c>
      <c r="P86" s="213" t="e">
        <f>IF('Crisis Indicator Data'!#REF!="No Data",1,IF(#REF!&lt;&gt;"",1,0))</f>
        <v>#REF!</v>
      </c>
      <c r="Q86" s="213" t="e">
        <f>IF('Crisis Indicator Data'!#REF!="No Data",1,IF(#REF!&lt;&gt;"",1,0))</f>
        <v>#REF!</v>
      </c>
      <c r="R86" s="213" t="e">
        <f>IF('Crisis Indicator Data'!#REF!="No Data",1,IF(#REF!&lt;&gt;"",1,0))</f>
        <v>#REF!</v>
      </c>
      <c r="S86" s="213" t="e">
        <f>IF('Crisis Indicator Data'!#REF!="No Data",1,IF(#REF!&lt;&gt;"",1,0))</f>
        <v>#REF!</v>
      </c>
      <c r="T86" s="213" t="e">
        <f>IF('Crisis Indicator Data'!#REF!="No Data",1,IF(#REF!&lt;&gt;"",1,0))</f>
        <v>#REF!</v>
      </c>
      <c r="U86" s="213" t="e">
        <f>IF('Crisis Indicator Data'!#REF!="No Data",1,IF(#REF!&lt;&gt;"",1,0))</f>
        <v>#REF!</v>
      </c>
      <c r="V86" s="213" t="e">
        <f>IF('Crisis Indicator Data'!#REF!="No Data",1,IF(#REF!&lt;&gt;"",1,0))</f>
        <v>#REF!</v>
      </c>
      <c r="W86" s="213" t="e">
        <f>IF('Crisis Indicator Data'!#REF!="No Data",1,IF(#REF!&lt;&gt;"",1,0))</f>
        <v>#REF!</v>
      </c>
      <c r="X86" s="213" t="e">
        <f>IF('Crisis Indicator Data'!#REF!="No Data",1,IF(#REF!&lt;&gt;"",1,0))</f>
        <v>#REF!</v>
      </c>
      <c r="Y86" s="213" t="e">
        <f>IF('Crisis Indicator Data'!#REF!="No Data",1,IF(#REF!&lt;&gt;"",1,0))</f>
        <v>#REF!</v>
      </c>
      <c r="Z86" s="213" t="e">
        <f>IF('Crisis Indicator Data'!#REF!="No Data",1,IF(#REF!&lt;&gt;"",1,0))</f>
        <v>#REF!</v>
      </c>
      <c r="AA86" s="213" t="e">
        <f>IF('Crisis Indicator Data'!#REF!="No Data",1,IF(#REF!&lt;&gt;"",1,0))</f>
        <v>#REF!</v>
      </c>
      <c r="AB86" s="213" t="e">
        <f>IF('Crisis Indicator Data'!#REF!="No Data",1,IF(#REF!&lt;&gt;"",1,0))</f>
        <v>#REF!</v>
      </c>
      <c r="AC86" s="213" t="e">
        <f>IF('Crisis Indicator Data'!#REF!="No Data",1,IF(#REF!&lt;&gt;"",1,0))</f>
        <v>#REF!</v>
      </c>
      <c r="AD86" s="213" t="e">
        <f>IF('Crisis Indicator Data'!#REF!="No Data",1,IF(#REF!&lt;&gt;"",1,0))</f>
        <v>#REF!</v>
      </c>
      <c r="AE86" s="213" t="e">
        <f>IF('Crisis Indicator Data'!#REF!="No Data",1,IF(#REF!&lt;&gt;"",1,0))</f>
        <v>#REF!</v>
      </c>
      <c r="AF86" s="213" t="e">
        <f>IF('Crisis Indicator Data'!#REF!="No Data",1,IF(#REF!&lt;&gt;"",1,0))</f>
        <v>#REF!</v>
      </c>
      <c r="AG86" s="213" t="e">
        <f>IF('Crisis Indicator Data'!#REF!="No Data",1,IF(#REF!&lt;&gt;"",1,0))</f>
        <v>#REF!</v>
      </c>
      <c r="AH86" s="213" t="e">
        <f>IF('Crisis Indicator Data'!#REF!="No Data",1,IF(#REF!&lt;&gt;"",1,0))</f>
        <v>#REF!</v>
      </c>
      <c r="AI86" s="213" t="e">
        <f>IF('Crisis Indicator Data'!#REF!="No Data",1,IF(#REF!&lt;&gt;"",1,0))</f>
        <v>#REF!</v>
      </c>
      <c r="AJ86" s="213" t="e">
        <f>IF('Crisis Indicator Data'!#REF!="No Data",1,IF(#REF!&lt;&gt;"",1,0))</f>
        <v>#REF!</v>
      </c>
      <c r="AK86" s="213" t="e">
        <f>IF('Crisis Indicator Data'!#REF!="No Data",1,IF(#REF!&lt;&gt;"",1,0))</f>
        <v>#REF!</v>
      </c>
      <c r="AL86" s="213" t="e">
        <f>IF('Crisis Indicator Data'!#REF!="No Data",1,IF(#REF!&lt;&gt;"",1,0))</f>
        <v>#REF!</v>
      </c>
      <c r="AM86" s="213" t="e">
        <f>IF('Crisis Indicator Data'!#REF!="No Data",1,IF(#REF!&lt;&gt;"",1,0))</f>
        <v>#REF!</v>
      </c>
      <c r="AN86" s="213" t="e">
        <f>IF('Crisis Indicator Data'!#REF!="No Data",1,IF(#REF!&lt;&gt;"",1,0))</f>
        <v>#REF!</v>
      </c>
      <c r="AO86" s="213" t="e">
        <f>IF('Crisis Indicator Data'!#REF!="No Data",1,IF(#REF!&lt;&gt;"",1,0))</f>
        <v>#REF!</v>
      </c>
      <c r="AP86" s="213" t="e">
        <f>IF('Crisis Indicator Data'!#REF!="No Data",1,IF(#REF!&lt;&gt;"",1,0))</f>
        <v>#REF!</v>
      </c>
      <c r="AQ86" s="213" t="e">
        <f>IF('Crisis Indicator Data'!#REF!="No Data",1,IF(#REF!&lt;&gt;"",1,0))</f>
        <v>#REF!</v>
      </c>
      <c r="AR86" s="213" t="e">
        <f>IF('Crisis Indicator Data'!#REF!="No Data",1,IF(#REF!&lt;&gt;"",1,0))</f>
        <v>#REF!</v>
      </c>
      <c r="AS86" s="213" t="e">
        <f>IF('Crisis Indicator Data'!#REF!="No Data",1,IF(#REF!&lt;&gt;"",1,0))</f>
        <v>#REF!</v>
      </c>
      <c r="AT86" s="213" t="e">
        <f>IF('Crisis Indicator Data'!#REF!="No Data",1,IF(#REF!&lt;&gt;"",1,0))</f>
        <v>#REF!</v>
      </c>
      <c r="AU86" s="213" t="e">
        <f>IF('Crisis Indicator Data'!#REF!="No Data",1,IF(#REF!&lt;&gt;"",1,0))</f>
        <v>#REF!</v>
      </c>
      <c r="AV86" s="213" t="e">
        <f>IF('Crisis Indicator Data'!#REF!="No Data",1,IF(#REF!&lt;&gt;"",1,0))</f>
        <v>#REF!</v>
      </c>
      <c r="AW86" s="213" t="e">
        <f>IF('Crisis Indicator Data'!#REF!="No Data",1,IF(#REF!&lt;&gt;"",1,0))</f>
        <v>#REF!</v>
      </c>
      <c r="AX86" s="213" t="e">
        <f>IF('Crisis Indicator Data'!#REF!="No Data",1,IF(#REF!&lt;&gt;"",1,0))</f>
        <v>#REF!</v>
      </c>
      <c r="AY86" s="213" t="e">
        <f>IF('Crisis Indicator Data'!#REF!="No Data",1,IF(#REF!&lt;&gt;"",1,0))</f>
        <v>#REF!</v>
      </c>
      <c r="AZ86" s="213" t="e">
        <f>IF('Crisis Indicator Data'!#REF!="No Data",1,IF(#REF!&lt;&gt;"",1,0))</f>
        <v>#REF!</v>
      </c>
      <c r="BA86" t="e">
        <f t="shared" si="4"/>
        <v>#REF!</v>
      </c>
      <c r="BB86" s="22" t="e">
        <f t="shared" si="5"/>
        <v>#REF!</v>
      </c>
    </row>
    <row r="87" spans="1:54" x14ac:dyDescent="0.25">
      <c r="A87" t="s">
        <v>7379</v>
      </c>
      <c r="B87" s="213" t="e">
        <f>IF('Crisis Indicator Data'!#REF!="No Data",1,IF(#REF!&lt;&gt;"",1,0))</f>
        <v>#REF!</v>
      </c>
      <c r="C87" s="213" t="e">
        <f>IF('Crisis Indicator Data'!#REF!="No Data",1,IF(#REF!&lt;&gt;"",1,0))</f>
        <v>#REF!</v>
      </c>
      <c r="D87" s="213" t="e">
        <f>IF('Crisis Indicator Data'!#REF!="No Data",1,IF(#REF!&lt;&gt;"",1,0))</f>
        <v>#REF!</v>
      </c>
      <c r="E87" s="213" t="e">
        <f>IF('Crisis Indicator Data'!#REF!="No Data",1,IF(#REF!&lt;&gt;"",1,0))</f>
        <v>#REF!</v>
      </c>
      <c r="F87" s="213" t="e">
        <f>IF('Crisis Indicator Data'!#REF!="No Data",1,IF(#REF!&lt;&gt;"",1,0))</f>
        <v>#REF!</v>
      </c>
      <c r="G87" s="213" t="e">
        <f>IF('Crisis Indicator Data'!#REF!="No Data",1,IF(#REF!&lt;&gt;"",1,0))</f>
        <v>#REF!</v>
      </c>
      <c r="H87" s="213" t="e">
        <f>IF('Crisis Indicator Data'!#REF!="No Data",1,IF(#REF!&lt;&gt;"",1,0))</f>
        <v>#REF!</v>
      </c>
      <c r="I87" s="213" t="e">
        <f>IF('Crisis Indicator Data'!#REF!="No Data",1,IF(#REF!&lt;&gt;"",1,0))</f>
        <v>#REF!</v>
      </c>
      <c r="J87" s="213" t="e">
        <f>IF('Crisis Indicator Data'!#REF!="No Data",1,IF(#REF!&lt;&gt;"",1,0))</f>
        <v>#REF!</v>
      </c>
      <c r="K87" s="213" t="e">
        <f>IF('Crisis Indicator Data'!#REF!="No Data",1,IF(#REF!&lt;&gt;"",1,0))</f>
        <v>#REF!</v>
      </c>
      <c r="L87" s="213" t="e">
        <f>IF('Crisis Indicator Data'!#REF!="No Data",1,IF(#REF!&lt;&gt;"",1,0))</f>
        <v>#REF!</v>
      </c>
      <c r="M87" s="213" t="e">
        <f>IF('Crisis Indicator Data'!#REF!="No Data",1,IF(#REF!&lt;&gt;"",1,0))</f>
        <v>#REF!</v>
      </c>
      <c r="N87" s="213" t="e">
        <f>IF('Crisis Indicator Data'!#REF!="No Data",1,IF(#REF!&lt;&gt;"",1,0))</f>
        <v>#REF!</v>
      </c>
      <c r="O87" s="213" t="e">
        <f>IF('Crisis Indicator Data'!#REF!="No Data",1,IF(#REF!&lt;&gt;"",1,0))</f>
        <v>#REF!</v>
      </c>
      <c r="P87" s="213" t="e">
        <f>IF('Crisis Indicator Data'!#REF!="No Data",1,IF(#REF!&lt;&gt;"",1,0))</f>
        <v>#REF!</v>
      </c>
      <c r="Q87" s="213" t="e">
        <f>IF('Crisis Indicator Data'!#REF!="No Data",1,IF(#REF!&lt;&gt;"",1,0))</f>
        <v>#REF!</v>
      </c>
      <c r="R87" s="213" t="e">
        <f>IF('Crisis Indicator Data'!#REF!="No Data",1,IF(#REF!&lt;&gt;"",1,0))</f>
        <v>#REF!</v>
      </c>
      <c r="S87" s="213" t="e">
        <f>IF('Crisis Indicator Data'!#REF!="No Data",1,IF(#REF!&lt;&gt;"",1,0))</f>
        <v>#REF!</v>
      </c>
      <c r="T87" s="213" t="e">
        <f>IF('Crisis Indicator Data'!#REF!="No Data",1,IF(#REF!&lt;&gt;"",1,0))</f>
        <v>#REF!</v>
      </c>
      <c r="U87" s="213" t="e">
        <f>IF('Crisis Indicator Data'!#REF!="No Data",1,IF(#REF!&lt;&gt;"",1,0))</f>
        <v>#REF!</v>
      </c>
      <c r="V87" s="213" t="e">
        <f>IF('Crisis Indicator Data'!#REF!="No Data",1,IF(#REF!&lt;&gt;"",1,0))</f>
        <v>#REF!</v>
      </c>
      <c r="W87" s="213" t="e">
        <f>IF('Crisis Indicator Data'!#REF!="No Data",1,IF(#REF!&lt;&gt;"",1,0))</f>
        <v>#REF!</v>
      </c>
      <c r="X87" s="213" t="e">
        <f>IF('Crisis Indicator Data'!#REF!="No Data",1,IF(#REF!&lt;&gt;"",1,0))</f>
        <v>#REF!</v>
      </c>
      <c r="Y87" s="213" t="e">
        <f>IF('Crisis Indicator Data'!#REF!="No Data",1,IF(#REF!&lt;&gt;"",1,0))</f>
        <v>#REF!</v>
      </c>
      <c r="Z87" s="213" t="e">
        <f>IF('Crisis Indicator Data'!#REF!="No Data",1,IF(#REF!&lt;&gt;"",1,0))</f>
        <v>#REF!</v>
      </c>
      <c r="AA87" s="213" t="e">
        <f>IF('Crisis Indicator Data'!#REF!="No Data",1,IF(#REF!&lt;&gt;"",1,0))</f>
        <v>#REF!</v>
      </c>
      <c r="AB87" s="213" t="e">
        <f>IF('Crisis Indicator Data'!#REF!="No Data",1,IF(#REF!&lt;&gt;"",1,0))</f>
        <v>#REF!</v>
      </c>
      <c r="AC87" s="213" t="e">
        <f>IF('Crisis Indicator Data'!#REF!="No Data",1,IF(#REF!&lt;&gt;"",1,0))</f>
        <v>#REF!</v>
      </c>
      <c r="AD87" s="213" t="e">
        <f>IF('Crisis Indicator Data'!#REF!="No Data",1,IF(#REF!&lt;&gt;"",1,0))</f>
        <v>#REF!</v>
      </c>
      <c r="AE87" s="213" t="e">
        <f>IF('Crisis Indicator Data'!#REF!="No Data",1,IF(#REF!&lt;&gt;"",1,0))</f>
        <v>#REF!</v>
      </c>
      <c r="AF87" s="213" t="e">
        <f>IF('Crisis Indicator Data'!#REF!="No Data",1,IF(#REF!&lt;&gt;"",1,0))</f>
        <v>#REF!</v>
      </c>
      <c r="AG87" s="213" t="e">
        <f>IF('Crisis Indicator Data'!#REF!="No Data",1,IF(#REF!&lt;&gt;"",1,0))</f>
        <v>#REF!</v>
      </c>
      <c r="AH87" s="213" t="e">
        <f>IF('Crisis Indicator Data'!#REF!="No Data",1,IF(#REF!&lt;&gt;"",1,0))</f>
        <v>#REF!</v>
      </c>
      <c r="AI87" s="213" t="e">
        <f>IF('Crisis Indicator Data'!#REF!="No Data",1,IF(#REF!&lt;&gt;"",1,0))</f>
        <v>#REF!</v>
      </c>
      <c r="AJ87" s="213" t="e">
        <f>IF('Crisis Indicator Data'!#REF!="No Data",1,IF(#REF!&lt;&gt;"",1,0))</f>
        <v>#REF!</v>
      </c>
      <c r="AK87" s="213" t="e">
        <f>IF('Crisis Indicator Data'!#REF!="No Data",1,IF(#REF!&lt;&gt;"",1,0))</f>
        <v>#REF!</v>
      </c>
      <c r="AL87" s="213" t="e">
        <f>IF('Crisis Indicator Data'!#REF!="No Data",1,IF(#REF!&lt;&gt;"",1,0))</f>
        <v>#REF!</v>
      </c>
      <c r="AM87" s="213" t="e">
        <f>IF('Crisis Indicator Data'!#REF!="No Data",1,IF(#REF!&lt;&gt;"",1,0))</f>
        <v>#REF!</v>
      </c>
      <c r="AN87" s="213" t="e">
        <f>IF('Crisis Indicator Data'!#REF!="No Data",1,IF(#REF!&lt;&gt;"",1,0))</f>
        <v>#REF!</v>
      </c>
      <c r="AO87" s="213" t="e">
        <f>IF('Crisis Indicator Data'!#REF!="No Data",1,IF(#REF!&lt;&gt;"",1,0))</f>
        <v>#REF!</v>
      </c>
      <c r="AP87" s="213" t="e">
        <f>IF('Crisis Indicator Data'!#REF!="No Data",1,IF(#REF!&lt;&gt;"",1,0))</f>
        <v>#REF!</v>
      </c>
      <c r="AQ87" s="213" t="e">
        <f>IF('Crisis Indicator Data'!#REF!="No Data",1,IF(#REF!&lt;&gt;"",1,0))</f>
        <v>#REF!</v>
      </c>
      <c r="AR87" s="213" t="e">
        <f>IF('Crisis Indicator Data'!#REF!="No Data",1,IF(#REF!&lt;&gt;"",1,0))</f>
        <v>#REF!</v>
      </c>
      <c r="AS87" s="213" t="e">
        <f>IF('Crisis Indicator Data'!#REF!="No Data",1,IF(#REF!&lt;&gt;"",1,0))</f>
        <v>#REF!</v>
      </c>
      <c r="AT87" s="213" t="e">
        <f>IF('Crisis Indicator Data'!#REF!="No Data",1,IF(#REF!&lt;&gt;"",1,0))</f>
        <v>#REF!</v>
      </c>
      <c r="AU87" s="213" t="e">
        <f>IF('Crisis Indicator Data'!#REF!="No Data",1,IF(#REF!&lt;&gt;"",1,0))</f>
        <v>#REF!</v>
      </c>
      <c r="AV87" s="213" t="e">
        <f>IF('Crisis Indicator Data'!#REF!="No Data",1,IF(#REF!&lt;&gt;"",1,0))</f>
        <v>#REF!</v>
      </c>
      <c r="AW87" s="213" t="e">
        <f>IF('Crisis Indicator Data'!#REF!="No Data",1,IF(#REF!&lt;&gt;"",1,0))</f>
        <v>#REF!</v>
      </c>
      <c r="AX87" s="213" t="e">
        <f>IF('Crisis Indicator Data'!#REF!="No Data",1,IF(#REF!&lt;&gt;"",1,0))</f>
        <v>#REF!</v>
      </c>
      <c r="AY87" s="213" t="e">
        <f>IF('Crisis Indicator Data'!#REF!="No Data",1,IF(#REF!&lt;&gt;"",1,0))</f>
        <v>#REF!</v>
      </c>
      <c r="AZ87" s="213" t="e">
        <f>IF('Crisis Indicator Data'!#REF!="No Data",1,IF(#REF!&lt;&gt;"",1,0))</f>
        <v>#REF!</v>
      </c>
      <c r="BA87" t="e">
        <f t="shared" si="4"/>
        <v>#REF!</v>
      </c>
      <c r="BB87" s="22" t="e">
        <f t="shared" si="5"/>
        <v>#REF!</v>
      </c>
    </row>
    <row r="88" spans="1:54" x14ac:dyDescent="0.25">
      <c r="A88" t="s">
        <v>7385</v>
      </c>
      <c r="B88" s="213" t="e">
        <f>IF('Crisis Indicator Data'!#REF!="No Data",1,IF(#REF!&lt;&gt;"",1,0))</f>
        <v>#REF!</v>
      </c>
      <c r="C88" s="213" t="e">
        <f>IF('Crisis Indicator Data'!#REF!="No Data",1,IF(#REF!&lt;&gt;"",1,0))</f>
        <v>#REF!</v>
      </c>
      <c r="D88" s="213" t="e">
        <f>IF('Crisis Indicator Data'!#REF!="No Data",1,IF(#REF!&lt;&gt;"",1,0))</f>
        <v>#REF!</v>
      </c>
      <c r="E88" s="213" t="e">
        <f>IF('Crisis Indicator Data'!#REF!="No Data",1,IF(#REF!&lt;&gt;"",1,0))</f>
        <v>#REF!</v>
      </c>
      <c r="F88" s="213" t="e">
        <f>IF('Crisis Indicator Data'!#REF!="No Data",1,IF(#REF!&lt;&gt;"",1,0))</f>
        <v>#REF!</v>
      </c>
      <c r="G88" s="213" t="e">
        <f>IF('Crisis Indicator Data'!#REF!="No Data",1,IF(#REF!&lt;&gt;"",1,0))</f>
        <v>#REF!</v>
      </c>
      <c r="H88" s="213" t="e">
        <f>IF('Crisis Indicator Data'!#REF!="No Data",1,IF(#REF!&lt;&gt;"",1,0))</f>
        <v>#REF!</v>
      </c>
      <c r="I88" s="213" t="e">
        <f>IF('Crisis Indicator Data'!#REF!="No Data",1,IF(#REF!&lt;&gt;"",1,0))</f>
        <v>#REF!</v>
      </c>
      <c r="J88" s="213" t="e">
        <f>IF('Crisis Indicator Data'!#REF!="No Data",1,IF(#REF!&lt;&gt;"",1,0))</f>
        <v>#REF!</v>
      </c>
      <c r="K88" s="213" t="e">
        <f>IF('Crisis Indicator Data'!#REF!="No Data",1,IF(#REF!&lt;&gt;"",1,0))</f>
        <v>#REF!</v>
      </c>
      <c r="L88" s="213" t="e">
        <f>IF('Crisis Indicator Data'!#REF!="No Data",1,IF(#REF!&lt;&gt;"",1,0))</f>
        <v>#REF!</v>
      </c>
      <c r="M88" s="213" t="e">
        <f>IF('Crisis Indicator Data'!#REF!="No Data",1,IF(#REF!&lt;&gt;"",1,0))</f>
        <v>#REF!</v>
      </c>
      <c r="N88" s="213" t="e">
        <f>IF('Crisis Indicator Data'!#REF!="No Data",1,IF(#REF!&lt;&gt;"",1,0))</f>
        <v>#REF!</v>
      </c>
      <c r="O88" s="213" t="e">
        <f>IF('Crisis Indicator Data'!#REF!="No Data",1,IF(#REF!&lt;&gt;"",1,0))</f>
        <v>#REF!</v>
      </c>
      <c r="P88" s="213" t="e">
        <f>IF('Crisis Indicator Data'!#REF!="No Data",1,IF(#REF!&lt;&gt;"",1,0))</f>
        <v>#REF!</v>
      </c>
      <c r="Q88" s="213" t="e">
        <f>IF('Crisis Indicator Data'!#REF!="No Data",1,IF(#REF!&lt;&gt;"",1,0))</f>
        <v>#REF!</v>
      </c>
      <c r="R88" s="213" t="e">
        <f>IF('Crisis Indicator Data'!#REF!="No Data",1,IF(#REF!&lt;&gt;"",1,0))</f>
        <v>#REF!</v>
      </c>
      <c r="S88" s="213" t="e">
        <f>IF('Crisis Indicator Data'!#REF!="No Data",1,IF(#REF!&lt;&gt;"",1,0))</f>
        <v>#REF!</v>
      </c>
      <c r="T88" s="213" t="e">
        <f>IF('Crisis Indicator Data'!#REF!="No Data",1,IF(#REF!&lt;&gt;"",1,0))</f>
        <v>#REF!</v>
      </c>
      <c r="U88" s="213" t="e">
        <f>IF('Crisis Indicator Data'!#REF!="No Data",1,IF(#REF!&lt;&gt;"",1,0))</f>
        <v>#REF!</v>
      </c>
      <c r="V88" s="213" t="e">
        <f>IF('Crisis Indicator Data'!#REF!="No Data",1,IF(#REF!&lt;&gt;"",1,0))</f>
        <v>#REF!</v>
      </c>
      <c r="W88" s="213" t="e">
        <f>IF('Crisis Indicator Data'!#REF!="No Data",1,IF(#REF!&lt;&gt;"",1,0))</f>
        <v>#REF!</v>
      </c>
      <c r="X88" s="213" t="e">
        <f>IF('Crisis Indicator Data'!#REF!="No Data",1,IF(#REF!&lt;&gt;"",1,0))</f>
        <v>#REF!</v>
      </c>
      <c r="Y88" s="213" t="e">
        <f>IF('Crisis Indicator Data'!#REF!="No Data",1,IF(#REF!&lt;&gt;"",1,0))</f>
        <v>#REF!</v>
      </c>
      <c r="Z88" s="213" t="e">
        <f>IF('Crisis Indicator Data'!#REF!="No Data",1,IF(#REF!&lt;&gt;"",1,0))</f>
        <v>#REF!</v>
      </c>
      <c r="AA88" s="213" t="e">
        <f>IF('Crisis Indicator Data'!#REF!="No Data",1,IF(#REF!&lt;&gt;"",1,0))</f>
        <v>#REF!</v>
      </c>
      <c r="AB88" s="213" t="e">
        <f>IF('Crisis Indicator Data'!#REF!="No Data",1,IF(#REF!&lt;&gt;"",1,0))</f>
        <v>#REF!</v>
      </c>
      <c r="AC88" s="213" t="e">
        <f>IF('Crisis Indicator Data'!#REF!="No Data",1,IF(#REF!&lt;&gt;"",1,0))</f>
        <v>#REF!</v>
      </c>
      <c r="AD88" s="213" t="e">
        <f>IF('Crisis Indicator Data'!#REF!="No Data",1,IF(#REF!&lt;&gt;"",1,0))</f>
        <v>#REF!</v>
      </c>
      <c r="AE88" s="213" t="e">
        <f>IF('Crisis Indicator Data'!#REF!="No Data",1,IF(#REF!&lt;&gt;"",1,0))</f>
        <v>#REF!</v>
      </c>
      <c r="AF88" s="213" t="e">
        <f>IF('Crisis Indicator Data'!#REF!="No Data",1,IF(#REF!&lt;&gt;"",1,0))</f>
        <v>#REF!</v>
      </c>
      <c r="AG88" s="213" t="e">
        <f>IF('Crisis Indicator Data'!#REF!="No Data",1,IF(#REF!&lt;&gt;"",1,0))</f>
        <v>#REF!</v>
      </c>
      <c r="AH88" s="213" t="e">
        <f>IF('Crisis Indicator Data'!#REF!="No Data",1,IF(#REF!&lt;&gt;"",1,0))</f>
        <v>#REF!</v>
      </c>
      <c r="AI88" s="213" t="e">
        <f>IF('Crisis Indicator Data'!#REF!="No Data",1,IF(#REF!&lt;&gt;"",1,0))</f>
        <v>#REF!</v>
      </c>
      <c r="AJ88" s="213" t="e">
        <f>IF('Crisis Indicator Data'!#REF!="No Data",1,IF(#REF!&lt;&gt;"",1,0))</f>
        <v>#REF!</v>
      </c>
      <c r="AK88" s="213" t="e">
        <f>IF('Crisis Indicator Data'!#REF!="No Data",1,IF(#REF!&lt;&gt;"",1,0))</f>
        <v>#REF!</v>
      </c>
      <c r="AL88" s="213" t="e">
        <f>IF('Crisis Indicator Data'!#REF!="No Data",1,IF(#REF!&lt;&gt;"",1,0))</f>
        <v>#REF!</v>
      </c>
      <c r="AM88" s="213" t="e">
        <f>IF('Crisis Indicator Data'!#REF!="No Data",1,IF(#REF!&lt;&gt;"",1,0))</f>
        <v>#REF!</v>
      </c>
      <c r="AN88" s="213" t="e">
        <f>IF('Crisis Indicator Data'!#REF!="No Data",1,IF(#REF!&lt;&gt;"",1,0))</f>
        <v>#REF!</v>
      </c>
      <c r="AO88" s="213" t="e">
        <f>IF('Crisis Indicator Data'!#REF!="No Data",1,IF(#REF!&lt;&gt;"",1,0))</f>
        <v>#REF!</v>
      </c>
      <c r="AP88" s="213" t="e">
        <f>IF('Crisis Indicator Data'!#REF!="No Data",1,IF(#REF!&lt;&gt;"",1,0))</f>
        <v>#REF!</v>
      </c>
      <c r="AQ88" s="213" t="e">
        <f>IF('Crisis Indicator Data'!#REF!="No Data",1,IF(#REF!&lt;&gt;"",1,0))</f>
        <v>#REF!</v>
      </c>
      <c r="AR88" s="213" t="e">
        <f>IF('Crisis Indicator Data'!#REF!="No Data",1,IF(#REF!&lt;&gt;"",1,0))</f>
        <v>#REF!</v>
      </c>
      <c r="AS88" s="213" t="e">
        <f>IF('Crisis Indicator Data'!#REF!="No Data",1,IF(#REF!&lt;&gt;"",1,0))</f>
        <v>#REF!</v>
      </c>
      <c r="AT88" s="213" t="e">
        <f>IF('Crisis Indicator Data'!#REF!="No Data",1,IF(#REF!&lt;&gt;"",1,0))</f>
        <v>#REF!</v>
      </c>
      <c r="AU88" s="213" t="e">
        <f>IF('Crisis Indicator Data'!#REF!="No Data",1,IF(#REF!&lt;&gt;"",1,0))</f>
        <v>#REF!</v>
      </c>
      <c r="AV88" s="213" t="e">
        <f>IF('Crisis Indicator Data'!#REF!="No Data",1,IF(#REF!&lt;&gt;"",1,0))</f>
        <v>#REF!</v>
      </c>
      <c r="AW88" s="213" t="e">
        <f>IF('Crisis Indicator Data'!#REF!="No Data",1,IF(#REF!&lt;&gt;"",1,0))</f>
        <v>#REF!</v>
      </c>
      <c r="AX88" s="213" t="e">
        <f>IF('Crisis Indicator Data'!#REF!="No Data",1,IF(#REF!&lt;&gt;"",1,0))</f>
        <v>#REF!</v>
      </c>
      <c r="AY88" s="213" t="e">
        <f>IF('Crisis Indicator Data'!#REF!="No Data",1,IF(#REF!&lt;&gt;"",1,0))</f>
        <v>#REF!</v>
      </c>
      <c r="AZ88" s="213" t="e">
        <f>IF('Crisis Indicator Data'!#REF!="No Data",1,IF(#REF!&lt;&gt;"",1,0))</f>
        <v>#REF!</v>
      </c>
      <c r="BA88" t="e">
        <f t="shared" si="4"/>
        <v>#REF!</v>
      </c>
      <c r="BB88" s="22" t="e">
        <f t="shared" si="5"/>
        <v>#REF!</v>
      </c>
    </row>
    <row r="89" spans="1:54" x14ac:dyDescent="0.25">
      <c r="A89" t="s">
        <v>7463</v>
      </c>
      <c r="B89" s="213" t="e">
        <f>IF('Crisis Indicator Data'!#REF!="No Data",1,IF(#REF!&lt;&gt;"",1,0))</f>
        <v>#REF!</v>
      </c>
      <c r="C89" s="213" t="e">
        <f>IF('Crisis Indicator Data'!#REF!="No Data",1,IF(#REF!&lt;&gt;"",1,0))</f>
        <v>#REF!</v>
      </c>
      <c r="D89" s="213" t="e">
        <f>IF('Crisis Indicator Data'!#REF!="No Data",1,IF(#REF!&lt;&gt;"",1,0))</f>
        <v>#REF!</v>
      </c>
      <c r="E89" s="213" t="e">
        <f>IF('Crisis Indicator Data'!#REF!="No Data",1,IF(#REF!&lt;&gt;"",1,0))</f>
        <v>#REF!</v>
      </c>
      <c r="F89" s="213" t="e">
        <f>IF('Crisis Indicator Data'!#REF!="No Data",1,IF(#REF!&lt;&gt;"",1,0))</f>
        <v>#REF!</v>
      </c>
      <c r="G89" s="213" t="e">
        <f>IF('Crisis Indicator Data'!#REF!="No Data",1,IF(#REF!&lt;&gt;"",1,0))</f>
        <v>#REF!</v>
      </c>
      <c r="H89" s="213" t="e">
        <f>IF('Crisis Indicator Data'!#REF!="No Data",1,IF(#REF!&lt;&gt;"",1,0))</f>
        <v>#REF!</v>
      </c>
      <c r="I89" s="213" t="e">
        <f>IF('Crisis Indicator Data'!#REF!="No Data",1,IF(#REF!&lt;&gt;"",1,0))</f>
        <v>#REF!</v>
      </c>
      <c r="J89" s="213" t="e">
        <f>IF('Crisis Indicator Data'!#REF!="No Data",1,IF(#REF!&lt;&gt;"",1,0))</f>
        <v>#REF!</v>
      </c>
      <c r="K89" s="213" t="e">
        <f>IF('Crisis Indicator Data'!#REF!="No Data",1,IF(#REF!&lt;&gt;"",1,0))</f>
        <v>#REF!</v>
      </c>
      <c r="L89" s="213" t="e">
        <f>IF('Crisis Indicator Data'!#REF!="No Data",1,IF(#REF!&lt;&gt;"",1,0))</f>
        <v>#REF!</v>
      </c>
      <c r="M89" s="213" t="e">
        <f>IF('Crisis Indicator Data'!#REF!="No Data",1,IF(#REF!&lt;&gt;"",1,0))</f>
        <v>#REF!</v>
      </c>
      <c r="N89" s="213" t="e">
        <f>IF('Crisis Indicator Data'!#REF!="No Data",1,IF(#REF!&lt;&gt;"",1,0))</f>
        <v>#REF!</v>
      </c>
      <c r="O89" s="213" t="e">
        <f>IF('Crisis Indicator Data'!#REF!="No Data",1,IF(#REF!&lt;&gt;"",1,0))</f>
        <v>#REF!</v>
      </c>
      <c r="P89" s="213" t="e">
        <f>IF('Crisis Indicator Data'!#REF!="No Data",1,IF(#REF!&lt;&gt;"",1,0))</f>
        <v>#REF!</v>
      </c>
      <c r="Q89" s="213" t="e">
        <f>IF('Crisis Indicator Data'!#REF!="No Data",1,IF(#REF!&lt;&gt;"",1,0))</f>
        <v>#REF!</v>
      </c>
      <c r="R89" s="213" t="e">
        <f>IF('Crisis Indicator Data'!#REF!="No Data",1,IF(#REF!&lt;&gt;"",1,0))</f>
        <v>#REF!</v>
      </c>
      <c r="S89" s="213" t="e">
        <f>IF('Crisis Indicator Data'!#REF!="No Data",1,IF(#REF!&lt;&gt;"",1,0))</f>
        <v>#REF!</v>
      </c>
      <c r="T89" s="213" t="e">
        <f>IF('Crisis Indicator Data'!#REF!="No Data",1,IF(#REF!&lt;&gt;"",1,0))</f>
        <v>#REF!</v>
      </c>
      <c r="U89" s="213" t="e">
        <f>IF('Crisis Indicator Data'!#REF!="No Data",1,IF(#REF!&lt;&gt;"",1,0))</f>
        <v>#REF!</v>
      </c>
      <c r="V89" s="213" t="e">
        <f>IF('Crisis Indicator Data'!#REF!="No Data",1,IF(#REF!&lt;&gt;"",1,0))</f>
        <v>#REF!</v>
      </c>
      <c r="W89" s="213" t="e">
        <f>IF('Crisis Indicator Data'!#REF!="No Data",1,IF(#REF!&lt;&gt;"",1,0))</f>
        <v>#REF!</v>
      </c>
      <c r="X89" s="213" t="e">
        <f>IF('Crisis Indicator Data'!#REF!="No Data",1,IF(#REF!&lt;&gt;"",1,0))</f>
        <v>#REF!</v>
      </c>
      <c r="Y89" s="213" t="e">
        <f>IF('Crisis Indicator Data'!#REF!="No Data",1,IF(#REF!&lt;&gt;"",1,0))</f>
        <v>#REF!</v>
      </c>
      <c r="Z89" s="213" t="e">
        <f>IF('Crisis Indicator Data'!#REF!="No Data",1,IF(#REF!&lt;&gt;"",1,0))</f>
        <v>#REF!</v>
      </c>
      <c r="AA89" s="213" t="e">
        <f>IF('Crisis Indicator Data'!#REF!="No Data",1,IF(#REF!&lt;&gt;"",1,0))</f>
        <v>#REF!</v>
      </c>
      <c r="AB89" s="213" t="e">
        <f>IF('Crisis Indicator Data'!#REF!="No Data",1,IF(#REF!&lt;&gt;"",1,0))</f>
        <v>#REF!</v>
      </c>
      <c r="AC89" s="213" t="e">
        <f>IF('Crisis Indicator Data'!#REF!="No Data",1,IF(#REF!&lt;&gt;"",1,0))</f>
        <v>#REF!</v>
      </c>
      <c r="AD89" s="213" t="e">
        <f>IF('Crisis Indicator Data'!#REF!="No Data",1,IF(#REF!&lt;&gt;"",1,0))</f>
        <v>#REF!</v>
      </c>
      <c r="AE89" s="213" t="e">
        <f>IF('Crisis Indicator Data'!#REF!="No Data",1,IF(#REF!&lt;&gt;"",1,0))</f>
        <v>#REF!</v>
      </c>
      <c r="AF89" s="213" t="e">
        <f>IF('Crisis Indicator Data'!#REF!="No Data",1,IF(#REF!&lt;&gt;"",1,0))</f>
        <v>#REF!</v>
      </c>
      <c r="AG89" s="213" t="e">
        <f>IF('Crisis Indicator Data'!#REF!="No Data",1,IF(#REF!&lt;&gt;"",1,0))</f>
        <v>#REF!</v>
      </c>
      <c r="AH89" s="213" t="e">
        <f>IF('Crisis Indicator Data'!#REF!="No Data",1,IF(#REF!&lt;&gt;"",1,0))</f>
        <v>#REF!</v>
      </c>
      <c r="AI89" s="213" t="e">
        <f>IF('Crisis Indicator Data'!#REF!="No Data",1,IF(#REF!&lt;&gt;"",1,0))</f>
        <v>#REF!</v>
      </c>
      <c r="AJ89" s="213" t="e">
        <f>IF('Crisis Indicator Data'!#REF!="No Data",1,IF(#REF!&lt;&gt;"",1,0))</f>
        <v>#REF!</v>
      </c>
      <c r="AK89" s="213" t="e">
        <f>IF('Crisis Indicator Data'!#REF!="No Data",1,IF(#REF!&lt;&gt;"",1,0))</f>
        <v>#REF!</v>
      </c>
      <c r="AL89" s="213" t="e">
        <f>IF('Crisis Indicator Data'!#REF!="No Data",1,IF(#REF!&lt;&gt;"",1,0))</f>
        <v>#REF!</v>
      </c>
      <c r="AM89" s="213" t="e">
        <f>IF('Crisis Indicator Data'!#REF!="No Data",1,IF(#REF!&lt;&gt;"",1,0))</f>
        <v>#REF!</v>
      </c>
      <c r="AN89" s="213" t="e">
        <f>IF('Crisis Indicator Data'!#REF!="No Data",1,IF(#REF!&lt;&gt;"",1,0))</f>
        <v>#REF!</v>
      </c>
      <c r="AO89" s="213" t="e">
        <f>IF('Crisis Indicator Data'!#REF!="No Data",1,IF(#REF!&lt;&gt;"",1,0))</f>
        <v>#REF!</v>
      </c>
      <c r="AP89" s="213" t="e">
        <f>IF('Crisis Indicator Data'!#REF!="No Data",1,IF(#REF!&lt;&gt;"",1,0))</f>
        <v>#REF!</v>
      </c>
      <c r="AQ89" s="213" t="e">
        <f>IF('Crisis Indicator Data'!#REF!="No Data",1,IF(#REF!&lt;&gt;"",1,0))</f>
        <v>#REF!</v>
      </c>
      <c r="AR89" s="213" t="e">
        <f>IF('Crisis Indicator Data'!#REF!="No Data",1,IF(#REF!&lt;&gt;"",1,0))</f>
        <v>#REF!</v>
      </c>
      <c r="AS89" s="213" t="e">
        <f>IF('Crisis Indicator Data'!#REF!="No Data",1,IF(#REF!&lt;&gt;"",1,0))</f>
        <v>#REF!</v>
      </c>
      <c r="AT89" s="213" t="e">
        <f>IF('Crisis Indicator Data'!#REF!="No Data",1,IF(#REF!&lt;&gt;"",1,0))</f>
        <v>#REF!</v>
      </c>
      <c r="AU89" s="213" t="e">
        <f>IF('Crisis Indicator Data'!#REF!="No Data",1,IF(#REF!&lt;&gt;"",1,0))</f>
        <v>#REF!</v>
      </c>
      <c r="AV89" s="213" t="e">
        <f>IF('Crisis Indicator Data'!#REF!="No Data",1,IF(#REF!&lt;&gt;"",1,0))</f>
        <v>#REF!</v>
      </c>
      <c r="AW89" s="213" t="e">
        <f>IF('Crisis Indicator Data'!#REF!="No Data",1,IF(#REF!&lt;&gt;"",1,0))</f>
        <v>#REF!</v>
      </c>
      <c r="AX89" s="213" t="e">
        <f>IF('Crisis Indicator Data'!#REF!="No Data",1,IF(#REF!&lt;&gt;"",1,0))</f>
        <v>#REF!</v>
      </c>
      <c r="AY89" s="213" t="e">
        <f>IF('Crisis Indicator Data'!#REF!="No Data",1,IF(#REF!&lt;&gt;"",1,0))</f>
        <v>#REF!</v>
      </c>
      <c r="AZ89" s="213" t="e">
        <f>IF('Crisis Indicator Data'!#REF!="No Data",1,IF(#REF!&lt;&gt;"",1,0))</f>
        <v>#REF!</v>
      </c>
      <c r="BA89" t="e">
        <f t="shared" si="4"/>
        <v>#REF!</v>
      </c>
      <c r="BB89" s="22" t="e">
        <f t="shared" si="5"/>
        <v>#REF!</v>
      </c>
    </row>
    <row r="90" spans="1:54" x14ac:dyDescent="0.25">
      <c r="A90" t="s">
        <v>7389</v>
      </c>
      <c r="B90" s="213" t="e">
        <f>IF('Crisis Indicator Data'!#REF!="No Data",1,IF(#REF!&lt;&gt;"",1,0))</f>
        <v>#REF!</v>
      </c>
      <c r="C90" s="213" t="e">
        <f>IF('Crisis Indicator Data'!#REF!="No Data",1,IF(#REF!&lt;&gt;"",1,0))</f>
        <v>#REF!</v>
      </c>
      <c r="D90" s="213" t="e">
        <f>IF('Crisis Indicator Data'!#REF!="No Data",1,IF(#REF!&lt;&gt;"",1,0))</f>
        <v>#REF!</v>
      </c>
      <c r="E90" s="213" t="e">
        <f>IF('Crisis Indicator Data'!#REF!="No Data",1,IF(#REF!&lt;&gt;"",1,0))</f>
        <v>#REF!</v>
      </c>
      <c r="F90" s="213" t="e">
        <f>IF('Crisis Indicator Data'!#REF!="No Data",1,IF(#REF!&lt;&gt;"",1,0))</f>
        <v>#REF!</v>
      </c>
      <c r="G90" s="213" t="e">
        <f>IF('Crisis Indicator Data'!#REF!="No Data",1,IF(#REF!&lt;&gt;"",1,0))</f>
        <v>#REF!</v>
      </c>
      <c r="H90" s="213" t="e">
        <f>IF('Crisis Indicator Data'!#REF!="No Data",1,IF(#REF!&lt;&gt;"",1,0))</f>
        <v>#REF!</v>
      </c>
      <c r="I90" s="213" t="e">
        <f>IF('Crisis Indicator Data'!#REF!="No Data",1,IF(#REF!&lt;&gt;"",1,0))</f>
        <v>#REF!</v>
      </c>
      <c r="J90" s="213" t="e">
        <f>IF('Crisis Indicator Data'!#REF!="No Data",1,IF(#REF!&lt;&gt;"",1,0))</f>
        <v>#REF!</v>
      </c>
      <c r="K90" s="213" t="e">
        <f>IF('Crisis Indicator Data'!#REF!="No Data",1,IF(#REF!&lt;&gt;"",1,0))</f>
        <v>#REF!</v>
      </c>
      <c r="L90" s="213" t="e">
        <f>IF('Crisis Indicator Data'!#REF!="No Data",1,IF(#REF!&lt;&gt;"",1,0))</f>
        <v>#REF!</v>
      </c>
      <c r="M90" s="213" t="e">
        <f>IF('Crisis Indicator Data'!#REF!="No Data",1,IF(#REF!&lt;&gt;"",1,0))</f>
        <v>#REF!</v>
      </c>
      <c r="N90" s="213" t="e">
        <f>IF('Crisis Indicator Data'!#REF!="No Data",1,IF(#REF!&lt;&gt;"",1,0))</f>
        <v>#REF!</v>
      </c>
      <c r="O90" s="213" t="e">
        <f>IF('Crisis Indicator Data'!#REF!="No Data",1,IF(#REF!&lt;&gt;"",1,0))</f>
        <v>#REF!</v>
      </c>
      <c r="P90" s="213" t="e">
        <f>IF('Crisis Indicator Data'!#REF!="No Data",1,IF(#REF!&lt;&gt;"",1,0))</f>
        <v>#REF!</v>
      </c>
      <c r="Q90" s="213" t="e">
        <f>IF('Crisis Indicator Data'!#REF!="No Data",1,IF(#REF!&lt;&gt;"",1,0))</f>
        <v>#REF!</v>
      </c>
      <c r="R90" s="213" t="e">
        <f>IF('Crisis Indicator Data'!#REF!="No Data",1,IF(#REF!&lt;&gt;"",1,0))</f>
        <v>#REF!</v>
      </c>
      <c r="S90" s="213" t="e">
        <f>IF('Crisis Indicator Data'!#REF!="No Data",1,IF(#REF!&lt;&gt;"",1,0))</f>
        <v>#REF!</v>
      </c>
      <c r="T90" s="213" t="e">
        <f>IF('Crisis Indicator Data'!#REF!="No Data",1,IF(#REF!&lt;&gt;"",1,0))</f>
        <v>#REF!</v>
      </c>
      <c r="U90" s="213" t="e">
        <f>IF('Crisis Indicator Data'!#REF!="No Data",1,IF(#REF!&lt;&gt;"",1,0))</f>
        <v>#REF!</v>
      </c>
      <c r="V90" s="213" t="e">
        <f>IF('Crisis Indicator Data'!#REF!="No Data",1,IF(#REF!&lt;&gt;"",1,0))</f>
        <v>#REF!</v>
      </c>
      <c r="W90" s="213" t="e">
        <f>IF('Crisis Indicator Data'!#REF!="No Data",1,IF(#REF!&lt;&gt;"",1,0))</f>
        <v>#REF!</v>
      </c>
      <c r="X90" s="213" t="e">
        <f>IF('Crisis Indicator Data'!#REF!="No Data",1,IF(#REF!&lt;&gt;"",1,0))</f>
        <v>#REF!</v>
      </c>
      <c r="Y90" s="213" t="e">
        <f>IF('Crisis Indicator Data'!#REF!="No Data",1,IF(#REF!&lt;&gt;"",1,0))</f>
        <v>#REF!</v>
      </c>
      <c r="Z90" s="213" t="e">
        <f>IF('Crisis Indicator Data'!#REF!="No Data",1,IF(#REF!&lt;&gt;"",1,0))</f>
        <v>#REF!</v>
      </c>
      <c r="AA90" s="213" t="e">
        <f>IF('Crisis Indicator Data'!#REF!="No Data",1,IF(#REF!&lt;&gt;"",1,0))</f>
        <v>#REF!</v>
      </c>
      <c r="AB90" s="213" t="e">
        <f>IF('Crisis Indicator Data'!#REF!="No Data",1,IF(#REF!&lt;&gt;"",1,0))</f>
        <v>#REF!</v>
      </c>
      <c r="AC90" s="213" t="e">
        <f>IF('Crisis Indicator Data'!#REF!="No Data",1,IF(#REF!&lt;&gt;"",1,0))</f>
        <v>#REF!</v>
      </c>
      <c r="AD90" s="213" t="e">
        <f>IF('Crisis Indicator Data'!#REF!="No Data",1,IF(#REF!&lt;&gt;"",1,0))</f>
        <v>#REF!</v>
      </c>
      <c r="AE90" s="213" t="e">
        <f>IF('Crisis Indicator Data'!#REF!="No Data",1,IF(#REF!&lt;&gt;"",1,0))</f>
        <v>#REF!</v>
      </c>
      <c r="AF90" s="213" t="e">
        <f>IF('Crisis Indicator Data'!#REF!="No Data",1,IF(#REF!&lt;&gt;"",1,0))</f>
        <v>#REF!</v>
      </c>
      <c r="AG90" s="213" t="e">
        <f>IF('Crisis Indicator Data'!#REF!="No Data",1,IF(#REF!&lt;&gt;"",1,0))</f>
        <v>#REF!</v>
      </c>
      <c r="AH90" s="213" t="e">
        <f>IF('Crisis Indicator Data'!#REF!="No Data",1,IF(#REF!&lt;&gt;"",1,0))</f>
        <v>#REF!</v>
      </c>
      <c r="AI90" s="213" t="e">
        <f>IF('Crisis Indicator Data'!#REF!="No Data",1,IF(#REF!&lt;&gt;"",1,0))</f>
        <v>#REF!</v>
      </c>
      <c r="AJ90" s="213" t="e">
        <f>IF('Crisis Indicator Data'!#REF!="No Data",1,IF(#REF!&lt;&gt;"",1,0))</f>
        <v>#REF!</v>
      </c>
      <c r="AK90" s="213" t="e">
        <f>IF('Crisis Indicator Data'!#REF!="No Data",1,IF(#REF!&lt;&gt;"",1,0))</f>
        <v>#REF!</v>
      </c>
      <c r="AL90" s="213" t="e">
        <f>IF('Crisis Indicator Data'!#REF!="No Data",1,IF(#REF!&lt;&gt;"",1,0))</f>
        <v>#REF!</v>
      </c>
      <c r="AM90" s="213" t="e">
        <f>IF('Crisis Indicator Data'!#REF!="No Data",1,IF(#REF!&lt;&gt;"",1,0))</f>
        <v>#REF!</v>
      </c>
      <c r="AN90" s="213" t="e">
        <f>IF('Crisis Indicator Data'!#REF!="No Data",1,IF(#REF!&lt;&gt;"",1,0))</f>
        <v>#REF!</v>
      </c>
      <c r="AO90" s="213" t="e">
        <f>IF('Crisis Indicator Data'!#REF!="No Data",1,IF(#REF!&lt;&gt;"",1,0))</f>
        <v>#REF!</v>
      </c>
      <c r="AP90" s="213" t="e">
        <f>IF('Crisis Indicator Data'!#REF!="No Data",1,IF(#REF!&lt;&gt;"",1,0))</f>
        <v>#REF!</v>
      </c>
      <c r="AQ90" s="213" t="e">
        <f>IF('Crisis Indicator Data'!#REF!="No Data",1,IF(#REF!&lt;&gt;"",1,0))</f>
        <v>#REF!</v>
      </c>
      <c r="AR90" s="213" t="e">
        <f>IF('Crisis Indicator Data'!#REF!="No Data",1,IF(#REF!&lt;&gt;"",1,0))</f>
        <v>#REF!</v>
      </c>
      <c r="AS90" s="213" t="e">
        <f>IF('Crisis Indicator Data'!#REF!="No Data",1,IF(#REF!&lt;&gt;"",1,0))</f>
        <v>#REF!</v>
      </c>
      <c r="AT90" s="213" t="e">
        <f>IF('Crisis Indicator Data'!#REF!="No Data",1,IF(#REF!&lt;&gt;"",1,0))</f>
        <v>#REF!</v>
      </c>
      <c r="AU90" s="213" t="e">
        <f>IF('Crisis Indicator Data'!#REF!="No Data",1,IF(#REF!&lt;&gt;"",1,0))</f>
        <v>#REF!</v>
      </c>
      <c r="AV90" s="213" t="e">
        <f>IF('Crisis Indicator Data'!#REF!="No Data",1,IF(#REF!&lt;&gt;"",1,0))</f>
        <v>#REF!</v>
      </c>
      <c r="AW90" s="213" t="e">
        <f>IF('Crisis Indicator Data'!#REF!="No Data",1,IF(#REF!&lt;&gt;"",1,0))</f>
        <v>#REF!</v>
      </c>
      <c r="AX90" s="213" t="e">
        <f>IF('Crisis Indicator Data'!#REF!="No Data",1,IF(#REF!&lt;&gt;"",1,0))</f>
        <v>#REF!</v>
      </c>
      <c r="AY90" s="213" t="e">
        <f>IF('Crisis Indicator Data'!#REF!="No Data",1,IF(#REF!&lt;&gt;"",1,0))</f>
        <v>#REF!</v>
      </c>
      <c r="AZ90" s="213" t="e">
        <f>IF('Crisis Indicator Data'!#REF!="No Data",1,IF(#REF!&lt;&gt;"",1,0))</f>
        <v>#REF!</v>
      </c>
      <c r="BA90" t="e">
        <f t="shared" si="4"/>
        <v>#REF!</v>
      </c>
      <c r="BB90" s="22" t="e">
        <f t="shared" si="5"/>
        <v>#REF!</v>
      </c>
    </row>
    <row r="91" spans="1:54" x14ac:dyDescent="0.25">
      <c r="A91" t="s">
        <v>7391</v>
      </c>
      <c r="B91" s="213" t="e">
        <f>IF('Crisis Indicator Data'!#REF!="No Data",1,IF(#REF!&lt;&gt;"",1,0))</f>
        <v>#REF!</v>
      </c>
      <c r="C91" s="213" t="e">
        <f>IF('Crisis Indicator Data'!#REF!="No Data",1,IF(#REF!&lt;&gt;"",1,0))</f>
        <v>#REF!</v>
      </c>
      <c r="D91" s="213" t="e">
        <f>IF('Crisis Indicator Data'!#REF!="No Data",1,IF(#REF!&lt;&gt;"",1,0))</f>
        <v>#REF!</v>
      </c>
      <c r="E91" s="213" t="e">
        <f>IF('Crisis Indicator Data'!#REF!="No Data",1,IF(#REF!&lt;&gt;"",1,0))</f>
        <v>#REF!</v>
      </c>
      <c r="F91" s="213" t="e">
        <f>IF('Crisis Indicator Data'!#REF!="No Data",1,IF(#REF!&lt;&gt;"",1,0))</f>
        <v>#REF!</v>
      </c>
      <c r="G91" s="213" t="e">
        <f>IF('Crisis Indicator Data'!#REF!="No Data",1,IF(#REF!&lt;&gt;"",1,0))</f>
        <v>#REF!</v>
      </c>
      <c r="H91" s="213" t="e">
        <f>IF('Crisis Indicator Data'!#REF!="No Data",1,IF(#REF!&lt;&gt;"",1,0))</f>
        <v>#REF!</v>
      </c>
      <c r="I91" s="213" t="e">
        <f>IF('Crisis Indicator Data'!#REF!="No Data",1,IF(#REF!&lt;&gt;"",1,0))</f>
        <v>#REF!</v>
      </c>
      <c r="J91" s="213" t="e">
        <f>IF('Crisis Indicator Data'!#REF!="No Data",1,IF(#REF!&lt;&gt;"",1,0))</f>
        <v>#REF!</v>
      </c>
      <c r="K91" s="213" t="e">
        <f>IF('Crisis Indicator Data'!#REF!="No Data",1,IF(#REF!&lt;&gt;"",1,0))</f>
        <v>#REF!</v>
      </c>
      <c r="L91" s="213" t="e">
        <f>IF('Crisis Indicator Data'!#REF!="No Data",1,IF(#REF!&lt;&gt;"",1,0))</f>
        <v>#REF!</v>
      </c>
      <c r="M91" s="213" t="e">
        <f>IF('Crisis Indicator Data'!#REF!="No Data",1,IF(#REF!&lt;&gt;"",1,0))</f>
        <v>#REF!</v>
      </c>
      <c r="N91" s="213" t="e">
        <f>IF('Crisis Indicator Data'!#REF!="No Data",1,IF(#REF!&lt;&gt;"",1,0))</f>
        <v>#REF!</v>
      </c>
      <c r="O91" s="213" t="e">
        <f>IF('Crisis Indicator Data'!#REF!="No Data",1,IF(#REF!&lt;&gt;"",1,0))</f>
        <v>#REF!</v>
      </c>
      <c r="P91" s="213" t="e">
        <f>IF('Crisis Indicator Data'!#REF!="No Data",1,IF(#REF!&lt;&gt;"",1,0))</f>
        <v>#REF!</v>
      </c>
      <c r="Q91" s="213" t="e">
        <f>IF('Crisis Indicator Data'!#REF!="No Data",1,IF(#REF!&lt;&gt;"",1,0))</f>
        <v>#REF!</v>
      </c>
      <c r="R91" s="213" t="e">
        <f>IF('Crisis Indicator Data'!#REF!="No Data",1,IF(#REF!&lt;&gt;"",1,0))</f>
        <v>#REF!</v>
      </c>
      <c r="S91" s="213" t="e">
        <f>IF('Crisis Indicator Data'!#REF!="No Data",1,IF(#REF!&lt;&gt;"",1,0))</f>
        <v>#REF!</v>
      </c>
      <c r="T91" s="213" t="e">
        <f>IF('Crisis Indicator Data'!#REF!="No Data",1,IF(#REF!&lt;&gt;"",1,0))</f>
        <v>#REF!</v>
      </c>
      <c r="U91" s="213" t="e">
        <f>IF('Crisis Indicator Data'!#REF!="No Data",1,IF(#REF!&lt;&gt;"",1,0))</f>
        <v>#REF!</v>
      </c>
      <c r="V91" s="213" t="e">
        <f>IF('Crisis Indicator Data'!#REF!="No Data",1,IF(#REF!&lt;&gt;"",1,0))</f>
        <v>#REF!</v>
      </c>
      <c r="W91" s="213" t="e">
        <f>IF('Crisis Indicator Data'!#REF!="No Data",1,IF(#REF!&lt;&gt;"",1,0))</f>
        <v>#REF!</v>
      </c>
      <c r="X91" s="213" t="e">
        <f>IF('Crisis Indicator Data'!#REF!="No Data",1,IF(#REF!&lt;&gt;"",1,0))</f>
        <v>#REF!</v>
      </c>
      <c r="Y91" s="213" t="e">
        <f>IF('Crisis Indicator Data'!#REF!="No Data",1,IF(#REF!&lt;&gt;"",1,0))</f>
        <v>#REF!</v>
      </c>
      <c r="Z91" s="213" t="e">
        <f>IF('Crisis Indicator Data'!#REF!="No Data",1,IF(#REF!&lt;&gt;"",1,0))</f>
        <v>#REF!</v>
      </c>
      <c r="AA91" s="213" t="e">
        <f>IF('Crisis Indicator Data'!#REF!="No Data",1,IF(#REF!&lt;&gt;"",1,0))</f>
        <v>#REF!</v>
      </c>
      <c r="AB91" s="213" t="e">
        <f>IF('Crisis Indicator Data'!#REF!="No Data",1,IF(#REF!&lt;&gt;"",1,0))</f>
        <v>#REF!</v>
      </c>
      <c r="AC91" s="213" t="e">
        <f>IF('Crisis Indicator Data'!#REF!="No Data",1,IF(#REF!&lt;&gt;"",1,0))</f>
        <v>#REF!</v>
      </c>
      <c r="AD91" s="213" t="e">
        <f>IF('Crisis Indicator Data'!#REF!="No Data",1,IF(#REF!&lt;&gt;"",1,0))</f>
        <v>#REF!</v>
      </c>
      <c r="AE91" s="213" t="e">
        <f>IF('Crisis Indicator Data'!#REF!="No Data",1,IF(#REF!&lt;&gt;"",1,0))</f>
        <v>#REF!</v>
      </c>
      <c r="AF91" s="213" t="e">
        <f>IF('Crisis Indicator Data'!#REF!="No Data",1,IF(#REF!&lt;&gt;"",1,0))</f>
        <v>#REF!</v>
      </c>
      <c r="AG91" s="213" t="e">
        <f>IF('Crisis Indicator Data'!#REF!="No Data",1,IF(#REF!&lt;&gt;"",1,0))</f>
        <v>#REF!</v>
      </c>
      <c r="AH91" s="213" t="e">
        <f>IF('Crisis Indicator Data'!#REF!="No Data",1,IF(#REF!&lt;&gt;"",1,0))</f>
        <v>#REF!</v>
      </c>
      <c r="AI91" s="213" t="e">
        <f>IF('Crisis Indicator Data'!#REF!="No Data",1,IF(#REF!&lt;&gt;"",1,0))</f>
        <v>#REF!</v>
      </c>
      <c r="AJ91" s="213" t="e">
        <f>IF('Crisis Indicator Data'!#REF!="No Data",1,IF(#REF!&lt;&gt;"",1,0))</f>
        <v>#REF!</v>
      </c>
      <c r="AK91" s="213" t="e">
        <f>IF('Crisis Indicator Data'!#REF!="No Data",1,IF(#REF!&lt;&gt;"",1,0))</f>
        <v>#REF!</v>
      </c>
      <c r="AL91" s="213" t="e">
        <f>IF('Crisis Indicator Data'!#REF!="No Data",1,IF(#REF!&lt;&gt;"",1,0))</f>
        <v>#REF!</v>
      </c>
      <c r="AM91" s="213" t="e">
        <f>IF('Crisis Indicator Data'!#REF!="No Data",1,IF(#REF!&lt;&gt;"",1,0))</f>
        <v>#REF!</v>
      </c>
      <c r="AN91" s="213" t="e">
        <f>IF('Crisis Indicator Data'!#REF!="No Data",1,IF(#REF!&lt;&gt;"",1,0))</f>
        <v>#REF!</v>
      </c>
      <c r="AO91" s="213" t="e">
        <f>IF('Crisis Indicator Data'!#REF!="No Data",1,IF(#REF!&lt;&gt;"",1,0))</f>
        <v>#REF!</v>
      </c>
      <c r="AP91" s="213" t="e">
        <f>IF('Crisis Indicator Data'!#REF!="No Data",1,IF(#REF!&lt;&gt;"",1,0))</f>
        <v>#REF!</v>
      </c>
      <c r="AQ91" s="213" t="e">
        <f>IF('Crisis Indicator Data'!#REF!="No Data",1,IF(#REF!&lt;&gt;"",1,0))</f>
        <v>#REF!</v>
      </c>
      <c r="AR91" s="213" t="e">
        <f>IF('Crisis Indicator Data'!#REF!="No Data",1,IF(#REF!&lt;&gt;"",1,0))</f>
        <v>#REF!</v>
      </c>
      <c r="AS91" s="213" t="e">
        <f>IF('Crisis Indicator Data'!#REF!="No Data",1,IF(#REF!&lt;&gt;"",1,0))</f>
        <v>#REF!</v>
      </c>
      <c r="AT91" s="213" t="e">
        <f>IF('Crisis Indicator Data'!#REF!="No Data",1,IF(#REF!&lt;&gt;"",1,0))</f>
        <v>#REF!</v>
      </c>
      <c r="AU91" s="213" t="e">
        <f>IF('Crisis Indicator Data'!#REF!="No Data",1,IF(#REF!&lt;&gt;"",1,0))</f>
        <v>#REF!</v>
      </c>
      <c r="AV91" s="213" t="e">
        <f>IF('Crisis Indicator Data'!#REF!="No Data",1,IF(#REF!&lt;&gt;"",1,0))</f>
        <v>#REF!</v>
      </c>
      <c r="AW91" s="213" t="e">
        <f>IF('Crisis Indicator Data'!#REF!="No Data",1,IF(#REF!&lt;&gt;"",1,0))</f>
        <v>#REF!</v>
      </c>
      <c r="AX91" s="213" t="e">
        <f>IF('Crisis Indicator Data'!#REF!="No Data",1,IF(#REF!&lt;&gt;"",1,0))</f>
        <v>#REF!</v>
      </c>
      <c r="AY91" s="213" t="e">
        <f>IF('Crisis Indicator Data'!#REF!="No Data",1,IF(#REF!&lt;&gt;"",1,0))</f>
        <v>#REF!</v>
      </c>
      <c r="AZ91" s="213" t="e">
        <f>IF('Crisis Indicator Data'!#REF!="No Data",1,IF(#REF!&lt;&gt;"",1,0))</f>
        <v>#REF!</v>
      </c>
      <c r="BA91" t="e">
        <f t="shared" si="4"/>
        <v>#REF!</v>
      </c>
      <c r="BB91" s="22" t="e">
        <f t="shared" si="5"/>
        <v>#REF!</v>
      </c>
    </row>
    <row r="92" spans="1:54" x14ac:dyDescent="0.25">
      <c r="A92" t="s">
        <v>7381</v>
      </c>
      <c r="B92" s="213" t="e">
        <f>IF('Crisis Indicator Data'!#REF!="No Data",1,IF(#REF!&lt;&gt;"",1,0))</f>
        <v>#REF!</v>
      </c>
      <c r="C92" s="213" t="e">
        <f>IF('Crisis Indicator Data'!#REF!="No Data",1,IF(#REF!&lt;&gt;"",1,0))</f>
        <v>#REF!</v>
      </c>
      <c r="D92" s="213" t="e">
        <f>IF('Crisis Indicator Data'!#REF!="No Data",1,IF(#REF!&lt;&gt;"",1,0))</f>
        <v>#REF!</v>
      </c>
      <c r="E92" s="213" t="e">
        <f>IF('Crisis Indicator Data'!#REF!="No Data",1,IF(#REF!&lt;&gt;"",1,0))</f>
        <v>#REF!</v>
      </c>
      <c r="F92" s="213" t="e">
        <f>IF('Crisis Indicator Data'!#REF!="No Data",1,IF(#REF!&lt;&gt;"",1,0))</f>
        <v>#REF!</v>
      </c>
      <c r="G92" s="213" t="e">
        <f>IF('Crisis Indicator Data'!#REF!="No Data",1,IF(#REF!&lt;&gt;"",1,0))</f>
        <v>#REF!</v>
      </c>
      <c r="H92" s="213" t="e">
        <f>IF('Crisis Indicator Data'!#REF!="No Data",1,IF(#REF!&lt;&gt;"",1,0))</f>
        <v>#REF!</v>
      </c>
      <c r="I92" s="213" t="e">
        <f>IF('Crisis Indicator Data'!#REF!="No Data",1,IF(#REF!&lt;&gt;"",1,0))</f>
        <v>#REF!</v>
      </c>
      <c r="J92" s="213" t="e">
        <f>IF('Crisis Indicator Data'!#REF!="No Data",1,IF(#REF!&lt;&gt;"",1,0))</f>
        <v>#REF!</v>
      </c>
      <c r="K92" s="213" t="e">
        <f>IF('Crisis Indicator Data'!#REF!="No Data",1,IF(#REF!&lt;&gt;"",1,0))</f>
        <v>#REF!</v>
      </c>
      <c r="L92" s="213" t="e">
        <f>IF('Crisis Indicator Data'!#REF!="No Data",1,IF(#REF!&lt;&gt;"",1,0))</f>
        <v>#REF!</v>
      </c>
      <c r="M92" s="213" t="e">
        <f>IF('Crisis Indicator Data'!#REF!="No Data",1,IF(#REF!&lt;&gt;"",1,0))</f>
        <v>#REF!</v>
      </c>
      <c r="N92" s="213" t="e">
        <f>IF('Crisis Indicator Data'!#REF!="No Data",1,IF(#REF!&lt;&gt;"",1,0))</f>
        <v>#REF!</v>
      </c>
      <c r="O92" s="213" t="e">
        <f>IF('Crisis Indicator Data'!#REF!="No Data",1,IF(#REF!&lt;&gt;"",1,0))</f>
        <v>#REF!</v>
      </c>
      <c r="P92" s="213" t="e">
        <f>IF('Crisis Indicator Data'!#REF!="No Data",1,IF(#REF!&lt;&gt;"",1,0))</f>
        <v>#REF!</v>
      </c>
      <c r="Q92" s="213" t="e">
        <f>IF('Crisis Indicator Data'!#REF!="No Data",1,IF(#REF!&lt;&gt;"",1,0))</f>
        <v>#REF!</v>
      </c>
      <c r="R92" s="213" t="e">
        <f>IF('Crisis Indicator Data'!#REF!="No Data",1,IF(#REF!&lt;&gt;"",1,0))</f>
        <v>#REF!</v>
      </c>
      <c r="S92" s="213" t="e">
        <f>IF('Crisis Indicator Data'!#REF!="No Data",1,IF(#REF!&lt;&gt;"",1,0))</f>
        <v>#REF!</v>
      </c>
      <c r="T92" s="213" t="e">
        <f>IF('Crisis Indicator Data'!#REF!="No Data",1,IF(#REF!&lt;&gt;"",1,0))</f>
        <v>#REF!</v>
      </c>
      <c r="U92" s="213" t="e">
        <f>IF('Crisis Indicator Data'!#REF!="No Data",1,IF(#REF!&lt;&gt;"",1,0))</f>
        <v>#REF!</v>
      </c>
      <c r="V92" s="213" t="e">
        <f>IF('Crisis Indicator Data'!#REF!="No Data",1,IF(#REF!&lt;&gt;"",1,0))</f>
        <v>#REF!</v>
      </c>
      <c r="W92" s="213" t="e">
        <f>IF('Crisis Indicator Data'!#REF!="No Data",1,IF(#REF!&lt;&gt;"",1,0))</f>
        <v>#REF!</v>
      </c>
      <c r="X92" s="213" t="e">
        <f>IF('Crisis Indicator Data'!#REF!="No Data",1,IF(#REF!&lt;&gt;"",1,0))</f>
        <v>#REF!</v>
      </c>
      <c r="Y92" s="213" t="e">
        <f>IF('Crisis Indicator Data'!#REF!="No Data",1,IF(#REF!&lt;&gt;"",1,0))</f>
        <v>#REF!</v>
      </c>
      <c r="Z92" s="213" t="e">
        <f>IF('Crisis Indicator Data'!#REF!="No Data",1,IF(#REF!&lt;&gt;"",1,0))</f>
        <v>#REF!</v>
      </c>
      <c r="AA92" s="213" t="e">
        <f>IF('Crisis Indicator Data'!#REF!="No Data",1,IF(#REF!&lt;&gt;"",1,0))</f>
        <v>#REF!</v>
      </c>
      <c r="AB92" s="213" t="e">
        <f>IF('Crisis Indicator Data'!#REF!="No Data",1,IF(#REF!&lt;&gt;"",1,0))</f>
        <v>#REF!</v>
      </c>
      <c r="AC92" s="213" t="e">
        <f>IF('Crisis Indicator Data'!#REF!="No Data",1,IF(#REF!&lt;&gt;"",1,0))</f>
        <v>#REF!</v>
      </c>
      <c r="AD92" s="213" t="e">
        <f>IF('Crisis Indicator Data'!#REF!="No Data",1,IF(#REF!&lt;&gt;"",1,0))</f>
        <v>#REF!</v>
      </c>
      <c r="AE92" s="213" t="e">
        <f>IF('Crisis Indicator Data'!#REF!="No Data",1,IF(#REF!&lt;&gt;"",1,0))</f>
        <v>#REF!</v>
      </c>
      <c r="AF92" s="213" t="e">
        <f>IF('Crisis Indicator Data'!#REF!="No Data",1,IF(#REF!&lt;&gt;"",1,0))</f>
        <v>#REF!</v>
      </c>
      <c r="AG92" s="213" t="e">
        <f>IF('Crisis Indicator Data'!#REF!="No Data",1,IF(#REF!&lt;&gt;"",1,0))</f>
        <v>#REF!</v>
      </c>
      <c r="AH92" s="213" t="e">
        <f>IF('Crisis Indicator Data'!#REF!="No Data",1,IF(#REF!&lt;&gt;"",1,0))</f>
        <v>#REF!</v>
      </c>
      <c r="AI92" s="213" t="e">
        <f>IF('Crisis Indicator Data'!#REF!="No Data",1,IF(#REF!&lt;&gt;"",1,0))</f>
        <v>#REF!</v>
      </c>
      <c r="AJ92" s="213" t="e">
        <f>IF('Crisis Indicator Data'!#REF!="No Data",1,IF(#REF!&lt;&gt;"",1,0))</f>
        <v>#REF!</v>
      </c>
      <c r="AK92" s="213" t="e">
        <f>IF('Crisis Indicator Data'!#REF!="No Data",1,IF(#REF!&lt;&gt;"",1,0))</f>
        <v>#REF!</v>
      </c>
      <c r="AL92" s="213" t="e">
        <f>IF('Crisis Indicator Data'!#REF!="No Data",1,IF(#REF!&lt;&gt;"",1,0))</f>
        <v>#REF!</v>
      </c>
      <c r="AM92" s="213" t="e">
        <f>IF('Crisis Indicator Data'!#REF!="No Data",1,IF(#REF!&lt;&gt;"",1,0))</f>
        <v>#REF!</v>
      </c>
      <c r="AN92" s="213" t="e">
        <f>IF('Crisis Indicator Data'!#REF!="No Data",1,IF(#REF!&lt;&gt;"",1,0))</f>
        <v>#REF!</v>
      </c>
      <c r="AO92" s="213" t="e">
        <f>IF('Crisis Indicator Data'!#REF!="No Data",1,IF(#REF!&lt;&gt;"",1,0))</f>
        <v>#REF!</v>
      </c>
      <c r="AP92" s="213" t="e">
        <f>IF('Crisis Indicator Data'!#REF!="No Data",1,IF(#REF!&lt;&gt;"",1,0))</f>
        <v>#REF!</v>
      </c>
      <c r="AQ92" s="213" t="e">
        <f>IF('Crisis Indicator Data'!#REF!="No Data",1,IF(#REF!&lt;&gt;"",1,0))</f>
        <v>#REF!</v>
      </c>
      <c r="AR92" s="213" t="e">
        <f>IF('Crisis Indicator Data'!#REF!="No Data",1,IF(#REF!&lt;&gt;"",1,0))</f>
        <v>#REF!</v>
      </c>
      <c r="AS92" s="213" t="e">
        <f>IF('Crisis Indicator Data'!#REF!="No Data",1,IF(#REF!&lt;&gt;"",1,0))</f>
        <v>#REF!</v>
      </c>
      <c r="AT92" s="213" t="e">
        <f>IF('Crisis Indicator Data'!#REF!="No Data",1,IF(#REF!&lt;&gt;"",1,0))</f>
        <v>#REF!</v>
      </c>
      <c r="AU92" s="213" t="e">
        <f>IF('Crisis Indicator Data'!#REF!="No Data",1,IF(#REF!&lt;&gt;"",1,0))</f>
        <v>#REF!</v>
      </c>
      <c r="AV92" s="213" t="e">
        <f>IF('Crisis Indicator Data'!#REF!="No Data",1,IF(#REF!&lt;&gt;"",1,0))</f>
        <v>#REF!</v>
      </c>
      <c r="AW92" s="213" t="e">
        <f>IF('Crisis Indicator Data'!#REF!="No Data",1,IF(#REF!&lt;&gt;"",1,0))</f>
        <v>#REF!</v>
      </c>
      <c r="AX92" s="213" t="e">
        <f>IF('Crisis Indicator Data'!#REF!="No Data",1,IF(#REF!&lt;&gt;"",1,0))</f>
        <v>#REF!</v>
      </c>
      <c r="AY92" s="213" t="e">
        <f>IF('Crisis Indicator Data'!#REF!="No Data",1,IF(#REF!&lt;&gt;"",1,0))</f>
        <v>#REF!</v>
      </c>
      <c r="AZ92" s="213" t="e">
        <f>IF('Crisis Indicator Data'!#REF!="No Data",1,IF(#REF!&lt;&gt;"",1,0))</f>
        <v>#REF!</v>
      </c>
      <c r="BA92" t="e">
        <f t="shared" si="4"/>
        <v>#REF!</v>
      </c>
      <c r="BB92" s="22" t="e">
        <f t="shared" si="5"/>
        <v>#REF!</v>
      </c>
    </row>
    <row r="93" spans="1:54" x14ac:dyDescent="0.25">
      <c r="A93" t="s">
        <v>7393</v>
      </c>
      <c r="B93" s="213" t="e">
        <f>IF('Crisis Indicator Data'!#REF!="No Data",1,IF(#REF!&lt;&gt;"",1,0))</f>
        <v>#REF!</v>
      </c>
      <c r="C93" s="213" t="e">
        <f>IF('Crisis Indicator Data'!#REF!="No Data",1,IF(#REF!&lt;&gt;"",1,0))</f>
        <v>#REF!</v>
      </c>
      <c r="D93" s="213" t="e">
        <f>IF('Crisis Indicator Data'!#REF!="No Data",1,IF(#REF!&lt;&gt;"",1,0))</f>
        <v>#REF!</v>
      </c>
      <c r="E93" s="213" t="e">
        <f>IF('Crisis Indicator Data'!#REF!="No Data",1,IF(#REF!&lt;&gt;"",1,0))</f>
        <v>#REF!</v>
      </c>
      <c r="F93" s="213" t="e">
        <f>IF('Crisis Indicator Data'!#REF!="No Data",1,IF(#REF!&lt;&gt;"",1,0))</f>
        <v>#REF!</v>
      </c>
      <c r="G93" s="213" t="e">
        <f>IF('Crisis Indicator Data'!#REF!="No Data",1,IF(#REF!&lt;&gt;"",1,0))</f>
        <v>#REF!</v>
      </c>
      <c r="H93" s="213" t="e">
        <f>IF('Crisis Indicator Data'!#REF!="No Data",1,IF(#REF!&lt;&gt;"",1,0))</f>
        <v>#REF!</v>
      </c>
      <c r="I93" s="213" t="e">
        <f>IF('Crisis Indicator Data'!#REF!="No Data",1,IF(#REF!&lt;&gt;"",1,0))</f>
        <v>#REF!</v>
      </c>
      <c r="J93" s="213" t="e">
        <f>IF('Crisis Indicator Data'!#REF!="No Data",1,IF(#REF!&lt;&gt;"",1,0))</f>
        <v>#REF!</v>
      </c>
      <c r="K93" s="213" t="e">
        <f>IF('Crisis Indicator Data'!#REF!="No Data",1,IF(#REF!&lt;&gt;"",1,0))</f>
        <v>#REF!</v>
      </c>
      <c r="L93" s="213" t="e">
        <f>IF('Crisis Indicator Data'!#REF!="No Data",1,IF(#REF!&lt;&gt;"",1,0))</f>
        <v>#REF!</v>
      </c>
      <c r="M93" s="213" t="e">
        <f>IF('Crisis Indicator Data'!#REF!="No Data",1,IF(#REF!&lt;&gt;"",1,0))</f>
        <v>#REF!</v>
      </c>
      <c r="N93" s="213" t="e">
        <f>IF('Crisis Indicator Data'!#REF!="No Data",1,IF(#REF!&lt;&gt;"",1,0))</f>
        <v>#REF!</v>
      </c>
      <c r="O93" s="213" t="e">
        <f>IF('Crisis Indicator Data'!#REF!="No Data",1,IF(#REF!&lt;&gt;"",1,0))</f>
        <v>#REF!</v>
      </c>
      <c r="P93" s="213" t="e">
        <f>IF('Crisis Indicator Data'!#REF!="No Data",1,IF(#REF!&lt;&gt;"",1,0))</f>
        <v>#REF!</v>
      </c>
      <c r="Q93" s="213" t="e">
        <f>IF('Crisis Indicator Data'!#REF!="No Data",1,IF(#REF!&lt;&gt;"",1,0))</f>
        <v>#REF!</v>
      </c>
      <c r="R93" s="213" t="e">
        <f>IF('Crisis Indicator Data'!#REF!="No Data",1,IF(#REF!&lt;&gt;"",1,0))</f>
        <v>#REF!</v>
      </c>
      <c r="S93" s="213" t="e">
        <f>IF('Crisis Indicator Data'!#REF!="No Data",1,IF(#REF!&lt;&gt;"",1,0))</f>
        <v>#REF!</v>
      </c>
      <c r="T93" s="213" t="e">
        <f>IF('Crisis Indicator Data'!#REF!="No Data",1,IF(#REF!&lt;&gt;"",1,0))</f>
        <v>#REF!</v>
      </c>
      <c r="U93" s="213" t="e">
        <f>IF('Crisis Indicator Data'!#REF!="No Data",1,IF(#REF!&lt;&gt;"",1,0))</f>
        <v>#REF!</v>
      </c>
      <c r="V93" s="213" t="e">
        <f>IF('Crisis Indicator Data'!#REF!="No Data",1,IF(#REF!&lt;&gt;"",1,0))</f>
        <v>#REF!</v>
      </c>
      <c r="W93" s="213" t="e">
        <f>IF('Crisis Indicator Data'!#REF!="No Data",1,IF(#REF!&lt;&gt;"",1,0))</f>
        <v>#REF!</v>
      </c>
      <c r="X93" s="213" t="e">
        <f>IF('Crisis Indicator Data'!#REF!="No Data",1,IF(#REF!&lt;&gt;"",1,0))</f>
        <v>#REF!</v>
      </c>
      <c r="Y93" s="213" t="e">
        <f>IF('Crisis Indicator Data'!#REF!="No Data",1,IF(#REF!&lt;&gt;"",1,0))</f>
        <v>#REF!</v>
      </c>
      <c r="Z93" s="213" t="e">
        <f>IF('Crisis Indicator Data'!#REF!="No Data",1,IF(#REF!&lt;&gt;"",1,0))</f>
        <v>#REF!</v>
      </c>
      <c r="AA93" s="213" t="e">
        <f>IF('Crisis Indicator Data'!#REF!="No Data",1,IF(#REF!&lt;&gt;"",1,0))</f>
        <v>#REF!</v>
      </c>
      <c r="AB93" s="213" t="e">
        <f>IF('Crisis Indicator Data'!#REF!="No Data",1,IF(#REF!&lt;&gt;"",1,0))</f>
        <v>#REF!</v>
      </c>
      <c r="AC93" s="213" t="e">
        <f>IF('Crisis Indicator Data'!#REF!="No Data",1,IF(#REF!&lt;&gt;"",1,0))</f>
        <v>#REF!</v>
      </c>
      <c r="AD93" s="213" t="e">
        <f>IF('Crisis Indicator Data'!#REF!="No Data",1,IF(#REF!&lt;&gt;"",1,0))</f>
        <v>#REF!</v>
      </c>
      <c r="AE93" s="213" t="e">
        <f>IF('Crisis Indicator Data'!#REF!="No Data",1,IF(#REF!&lt;&gt;"",1,0))</f>
        <v>#REF!</v>
      </c>
      <c r="AF93" s="213" t="e">
        <f>IF('Crisis Indicator Data'!#REF!="No Data",1,IF(#REF!&lt;&gt;"",1,0))</f>
        <v>#REF!</v>
      </c>
      <c r="AG93" s="213" t="e">
        <f>IF('Crisis Indicator Data'!#REF!="No Data",1,IF(#REF!&lt;&gt;"",1,0))</f>
        <v>#REF!</v>
      </c>
      <c r="AH93" s="213" t="e">
        <f>IF('Crisis Indicator Data'!#REF!="No Data",1,IF(#REF!&lt;&gt;"",1,0))</f>
        <v>#REF!</v>
      </c>
      <c r="AI93" s="213" t="e">
        <f>IF('Crisis Indicator Data'!#REF!="No Data",1,IF(#REF!&lt;&gt;"",1,0))</f>
        <v>#REF!</v>
      </c>
      <c r="AJ93" s="213" t="e">
        <f>IF('Crisis Indicator Data'!#REF!="No Data",1,IF(#REF!&lt;&gt;"",1,0))</f>
        <v>#REF!</v>
      </c>
      <c r="AK93" s="213" t="e">
        <f>IF('Crisis Indicator Data'!#REF!="No Data",1,IF(#REF!&lt;&gt;"",1,0))</f>
        <v>#REF!</v>
      </c>
      <c r="AL93" s="213" t="e">
        <f>IF('Crisis Indicator Data'!#REF!="No Data",1,IF(#REF!&lt;&gt;"",1,0))</f>
        <v>#REF!</v>
      </c>
      <c r="AM93" s="213" t="e">
        <f>IF('Crisis Indicator Data'!#REF!="No Data",1,IF(#REF!&lt;&gt;"",1,0))</f>
        <v>#REF!</v>
      </c>
      <c r="AN93" s="213" t="e">
        <f>IF('Crisis Indicator Data'!#REF!="No Data",1,IF(#REF!&lt;&gt;"",1,0))</f>
        <v>#REF!</v>
      </c>
      <c r="AO93" s="213" t="e">
        <f>IF('Crisis Indicator Data'!#REF!="No Data",1,IF(#REF!&lt;&gt;"",1,0))</f>
        <v>#REF!</v>
      </c>
      <c r="AP93" s="213" t="e">
        <f>IF('Crisis Indicator Data'!#REF!="No Data",1,IF(#REF!&lt;&gt;"",1,0))</f>
        <v>#REF!</v>
      </c>
      <c r="AQ93" s="213" t="e">
        <f>IF('Crisis Indicator Data'!#REF!="No Data",1,IF(#REF!&lt;&gt;"",1,0))</f>
        <v>#REF!</v>
      </c>
      <c r="AR93" s="213" t="e">
        <f>IF('Crisis Indicator Data'!#REF!="No Data",1,IF(#REF!&lt;&gt;"",1,0))</f>
        <v>#REF!</v>
      </c>
      <c r="AS93" s="213" t="e">
        <f>IF('Crisis Indicator Data'!#REF!="No Data",1,IF(#REF!&lt;&gt;"",1,0))</f>
        <v>#REF!</v>
      </c>
      <c r="AT93" s="213" t="e">
        <f>IF('Crisis Indicator Data'!#REF!="No Data",1,IF(#REF!&lt;&gt;"",1,0))</f>
        <v>#REF!</v>
      </c>
      <c r="AU93" s="213" t="e">
        <f>IF('Crisis Indicator Data'!#REF!="No Data",1,IF(#REF!&lt;&gt;"",1,0))</f>
        <v>#REF!</v>
      </c>
      <c r="AV93" s="213" t="e">
        <f>IF('Crisis Indicator Data'!#REF!="No Data",1,IF(#REF!&lt;&gt;"",1,0))</f>
        <v>#REF!</v>
      </c>
      <c r="AW93" s="213" t="e">
        <f>IF('Crisis Indicator Data'!#REF!="No Data",1,IF(#REF!&lt;&gt;"",1,0))</f>
        <v>#REF!</v>
      </c>
      <c r="AX93" s="213" t="e">
        <f>IF('Crisis Indicator Data'!#REF!="No Data",1,IF(#REF!&lt;&gt;"",1,0))</f>
        <v>#REF!</v>
      </c>
      <c r="AY93" s="213" t="e">
        <f>IF('Crisis Indicator Data'!#REF!="No Data",1,IF(#REF!&lt;&gt;"",1,0))</f>
        <v>#REF!</v>
      </c>
      <c r="AZ93" s="213" t="e">
        <f>IF('Crisis Indicator Data'!#REF!="No Data",1,IF(#REF!&lt;&gt;"",1,0))</f>
        <v>#REF!</v>
      </c>
      <c r="BA93" t="e">
        <f t="shared" si="4"/>
        <v>#REF!</v>
      </c>
      <c r="BB93" s="22" t="e">
        <f t="shared" si="5"/>
        <v>#REF!</v>
      </c>
    </row>
    <row r="94" spans="1:54" x14ac:dyDescent="0.25">
      <c r="A94" t="s">
        <v>7410</v>
      </c>
      <c r="B94" s="213" t="e">
        <f>IF('Crisis Indicator Data'!#REF!="No Data",1,IF(#REF!&lt;&gt;"",1,0))</f>
        <v>#REF!</v>
      </c>
      <c r="C94" s="213" t="e">
        <f>IF('Crisis Indicator Data'!#REF!="No Data",1,IF(#REF!&lt;&gt;"",1,0))</f>
        <v>#REF!</v>
      </c>
      <c r="D94" s="213" t="e">
        <f>IF('Crisis Indicator Data'!#REF!="No Data",1,IF(#REF!&lt;&gt;"",1,0))</f>
        <v>#REF!</v>
      </c>
      <c r="E94" s="213" t="e">
        <f>IF('Crisis Indicator Data'!#REF!="No Data",1,IF(#REF!&lt;&gt;"",1,0))</f>
        <v>#REF!</v>
      </c>
      <c r="F94" s="213" t="e">
        <f>IF('Crisis Indicator Data'!#REF!="No Data",1,IF(#REF!&lt;&gt;"",1,0))</f>
        <v>#REF!</v>
      </c>
      <c r="G94" s="213" t="e">
        <f>IF('Crisis Indicator Data'!#REF!="No Data",1,IF(#REF!&lt;&gt;"",1,0))</f>
        <v>#REF!</v>
      </c>
      <c r="H94" s="213" t="e">
        <f>IF('Crisis Indicator Data'!#REF!="No Data",1,IF(#REF!&lt;&gt;"",1,0))</f>
        <v>#REF!</v>
      </c>
      <c r="I94" s="213" t="e">
        <f>IF('Crisis Indicator Data'!#REF!="No Data",1,IF(#REF!&lt;&gt;"",1,0))</f>
        <v>#REF!</v>
      </c>
      <c r="J94" s="213" t="e">
        <f>IF('Crisis Indicator Data'!#REF!="No Data",1,IF(#REF!&lt;&gt;"",1,0))</f>
        <v>#REF!</v>
      </c>
      <c r="K94" s="213" t="e">
        <f>IF('Crisis Indicator Data'!#REF!="No Data",1,IF(#REF!&lt;&gt;"",1,0))</f>
        <v>#REF!</v>
      </c>
      <c r="L94" s="213" t="e">
        <f>IF('Crisis Indicator Data'!#REF!="No Data",1,IF(#REF!&lt;&gt;"",1,0))</f>
        <v>#REF!</v>
      </c>
      <c r="M94" s="213" t="e">
        <f>IF('Crisis Indicator Data'!#REF!="No Data",1,IF(#REF!&lt;&gt;"",1,0))</f>
        <v>#REF!</v>
      </c>
      <c r="N94" s="213" t="e">
        <f>IF('Crisis Indicator Data'!#REF!="No Data",1,IF(#REF!&lt;&gt;"",1,0))</f>
        <v>#REF!</v>
      </c>
      <c r="O94" s="213" t="e">
        <f>IF('Crisis Indicator Data'!#REF!="No Data",1,IF(#REF!&lt;&gt;"",1,0))</f>
        <v>#REF!</v>
      </c>
      <c r="P94" s="213" t="e">
        <f>IF('Crisis Indicator Data'!#REF!="No Data",1,IF(#REF!&lt;&gt;"",1,0))</f>
        <v>#REF!</v>
      </c>
      <c r="Q94" s="213" t="e">
        <f>IF('Crisis Indicator Data'!#REF!="No Data",1,IF(#REF!&lt;&gt;"",1,0))</f>
        <v>#REF!</v>
      </c>
      <c r="R94" s="213" t="e">
        <f>IF('Crisis Indicator Data'!#REF!="No Data",1,IF(#REF!&lt;&gt;"",1,0))</f>
        <v>#REF!</v>
      </c>
      <c r="S94" s="213" t="e">
        <f>IF('Crisis Indicator Data'!#REF!="No Data",1,IF(#REF!&lt;&gt;"",1,0))</f>
        <v>#REF!</v>
      </c>
      <c r="T94" s="213" t="e">
        <f>IF('Crisis Indicator Data'!#REF!="No Data",1,IF(#REF!&lt;&gt;"",1,0))</f>
        <v>#REF!</v>
      </c>
      <c r="U94" s="213" t="e">
        <f>IF('Crisis Indicator Data'!#REF!="No Data",1,IF(#REF!&lt;&gt;"",1,0))</f>
        <v>#REF!</v>
      </c>
      <c r="V94" s="213" t="e">
        <f>IF('Crisis Indicator Data'!#REF!="No Data",1,IF(#REF!&lt;&gt;"",1,0))</f>
        <v>#REF!</v>
      </c>
      <c r="W94" s="213" t="e">
        <f>IF('Crisis Indicator Data'!#REF!="No Data",1,IF(#REF!&lt;&gt;"",1,0))</f>
        <v>#REF!</v>
      </c>
      <c r="X94" s="213" t="e">
        <f>IF('Crisis Indicator Data'!#REF!="No Data",1,IF(#REF!&lt;&gt;"",1,0))</f>
        <v>#REF!</v>
      </c>
      <c r="Y94" s="213" t="e">
        <f>IF('Crisis Indicator Data'!#REF!="No Data",1,IF(#REF!&lt;&gt;"",1,0))</f>
        <v>#REF!</v>
      </c>
      <c r="Z94" s="213" t="e">
        <f>IF('Crisis Indicator Data'!#REF!="No Data",1,IF(#REF!&lt;&gt;"",1,0))</f>
        <v>#REF!</v>
      </c>
      <c r="AA94" s="213" t="e">
        <f>IF('Crisis Indicator Data'!#REF!="No Data",1,IF(#REF!&lt;&gt;"",1,0))</f>
        <v>#REF!</v>
      </c>
      <c r="AB94" s="213" t="e">
        <f>IF('Crisis Indicator Data'!#REF!="No Data",1,IF(#REF!&lt;&gt;"",1,0))</f>
        <v>#REF!</v>
      </c>
      <c r="AC94" s="213" t="e">
        <f>IF('Crisis Indicator Data'!#REF!="No Data",1,IF(#REF!&lt;&gt;"",1,0))</f>
        <v>#REF!</v>
      </c>
      <c r="AD94" s="213" t="e">
        <f>IF('Crisis Indicator Data'!#REF!="No Data",1,IF(#REF!&lt;&gt;"",1,0))</f>
        <v>#REF!</v>
      </c>
      <c r="AE94" s="213" t="e">
        <f>IF('Crisis Indicator Data'!#REF!="No Data",1,IF(#REF!&lt;&gt;"",1,0))</f>
        <v>#REF!</v>
      </c>
      <c r="AF94" s="213" t="e">
        <f>IF('Crisis Indicator Data'!#REF!="No Data",1,IF(#REF!&lt;&gt;"",1,0))</f>
        <v>#REF!</v>
      </c>
      <c r="AG94" s="213" t="e">
        <f>IF('Crisis Indicator Data'!#REF!="No Data",1,IF(#REF!&lt;&gt;"",1,0))</f>
        <v>#REF!</v>
      </c>
      <c r="AH94" s="213" t="e">
        <f>IF('Crisis Indicator Data'!#REF!="No Data",1,IF(#REF!&lt;&gt;"",1,0))</f>
        <v>#REF!</v>
      </c>
      <c r="AI94" s="213" t="e">
        <f>IF('Crisis Indicator Data'!#REF!="No Data",1,IF(#REF!&lt;&gt;"",1,0))</f>
        <v>#REF!</v>
      </c>
      <c r="AJ94" s="213" t="e">
        <f>IF('Crisis Indicator Data'!#REF!="No Data",1,IF(#REF!&lt;&gt;"",1,0))</f>
        <v>#REF!</v>
      </c>
      <c r="AK94" s="213" t="e">
        <f>IF('Crisis Indicator Data'!#REF!="No Data",1,IF(#REF!&lt;&gt;"",1,0))</f>
        <v>#REF!</v>
      </c>
      <c r="AL94" s="213" t="e">
        <f>IF('Crisis Indicator Data'!#REF!="No Data",1,IF(#REF!&lt;&gt;"",1,0))</f>
        <v>#REF!</v>
      </c>
      <c r="AM94" s="213" t="e">
        <f>IF('Crisis Indicator Data'!#REF!="No Data",1,IF(#REF!&lt;&gt;"",1,0))</f>
        <v>#REF!</v>
      </c>
      <c r="AN94" s="213" t="e">
        <f>IF('Crisis Indicator Data'!#REF!="No Data",1,IF(#REF!&lt;&gt;"",1,0))</f>
        <v>#REF!</v>
      </c>
      <c r="AO94" s="213" t="e">
        <f>IF('Crisis Indicator Data'!#REF!="No Data",1,IF(#REF!&lt;&gt;"",1,0))</f>
        <v>#REF!</v>
      </c>
      <c r="AP94" s="213" t="e">
        <f>IF('Crisis Indicator Data'!#REF!="No Data",1,IF(#REF!&lt;&gt;"",1,0))</f>
        <v>#REF!</v>
      </c>
      <c r="AQ94" s="213" t="e">
        <f>IF('Crisis Indicator Data'!#REF!="No Data",1,IF(#REF!&lt;&gt;"",1,0))</f>
        <v>#REF!</v>
      </c>
      <c r="AR94" s="213" t="e">
        <f>IF('Crisis Indicator Data'!#REF!="No Data",1,IF(#REF!&lt;&gt;"",1,0))</f>
        <v>#REF!</v>
      </c>
      <c r="AS94" s="213" t="e">
        <f>IF('Crisis Indicator Data'!#REF!="No Data",1,IF(#REF!&lt;&gt;"",1,0))</f>
        <v>#REF!</v>
      </c>
      <c r="AT94" s="213" t="e">
        <f>IF('Crisis Indicator Data'!#REF!="No Data",1,IF(#REF!&lt;&gt;"",1,0))</f>
        <v>#REF!</v>
      </c>
      <c r="AU94" s="213" t="e">
        <f>IF('Crisis Indicator Data'!#REF!="No Data",1,IF(#REF!&lt;&gt;"",1,0))</f>
        <v>#REF!</v>
      </c>
      <c r="AV94" s="213" t="e">
        <f>IF('Crisis Indicator Data'!#REF!="No Data",1,IF(#REF!&lt;&gt;"",1,0))</f>
        <v>#REF!</v>
      </c>
      <c r="AW94" s="213" t="e">
        <f>IF('Crisis Indicator Data'!#REF!="No Data",1,IF(#REF!&lt;&gt;"",1,0))</f>
        <v>#REF!</v>
      </c>
      <c r="AX94" s="213" t="e">
        <f>IF('Crisis Indicator Data'!#REF!="No Data",1,IF(#REF!&lt;&gt;"",1,0))</f>
        <v>#REF!</v>
      </c>
      <c r="AY94" s="213" t="e">
        <f>IF('Crisis Indicator Data'!#REF!="No Data",1,IF(#REF!&lt;&gt;"",1,0))</f>
        <v>#REF!</v>
      </c>
      <c r="AZ94" s="213" t="e">
        <f>IF('Crisis Indicator Data'!#REF!="No Data",1,IF(#REF!&lt;&gt;"",1,0))</f>
        <v>#REF!</v>
      </c>
      <c r="BA94" t="e">
        <f t="shared" si="4"/>
        <v>#REF!</v>
      </c>
      <c r="BB94" s="22" t="e">
        <f t="shared" si="5"/>
        <v>#REF!</v>
      </c>
    </row>
    <row r="95" spans="1:54" x14ac:dyDescent="0.25">
      <c r="A95" t="s">
        <v>7394</v>
      </c>
      <c r="B95" s="213" t="e">
        <f>IF('Crisis Indicator Data'!#REF!="No Data",1,IF(#REF!&lt;&gt;"",1,0))</f>
        <v>#REF!</v>
      </c>
      <c r="C95" s="213" t="e">
        <f>IF('Crisis Indicator Data'!#REF!="No Data",1,IF(#REF!&lt;&gt;"",1,0))</f>
        <v>#REF!</v>
      </c>
      <c r="D95" s="213" t="e">
        <f>IF('Crisis Indicator Data'!#REF!="No Data",1,IF(#REF!&lt;&gt;"",1,0))</f>
        <v>#REF!</v>
      </c>
      <c r="E95" s="213" t="e">
        <f>IF('Crisis Indicator Data'!#REF!="No Data",1,IF(#REF!&lt;&gt;"",1,0))</f>
        <v>#REF!</v>
      </c>
      <c r="F95" s="213" t="e">
        <f>IF('Crisis Indicator Data'!#REF!="No Data",1,IF(#REF!&lt;&gt;"",1,0))</f>
        <v>#REF!</v>
      </c>
      <c r="G95" s="213" t="e">
        <f>IF('Crisis Indicator Data'!#REF!="No Data",1,IF(#REF!&lt;&gt;"",1,0))</f>
        <v>#REF!</v>
      </c>
      <c r="H95" s="213" t="e">
        <f>IF('Crisis Indicator Data'!#REF!="No Data",1,IF(#REF!&lt;&gt;"",1,0))</f>
        <v>#REF!</v>
      </c>
      <c r="I95" s="213" t="e">
        <f>IF('Crisis Indicator Data'!#REF!="No Data",1,IF(#REF!&lt;&gt;"",1,0))</f>
        <v>#REF!</v>
      </c>
      <c r="J95" s="213" t="e">
        <f>IF('Crisis Indicator Data'!#REF!="No Data",1,IF(#REF!&lt;&gt;"",1,0))</f>
        <v>#REF!</v>
      </c>
      <c r="K95" s="213" t="e">
        <f>IF('Crisis Indicator Data'!#REF!="No Data",1,IF(#REF!&lt;&gt;"",1,0))</f>
        <v>#REF!</v>
      </c>
      <c r="L95" s="213" t="e">
        <f>IF('Crisis Indicator Data'!#REF!="No Data",1,IF(#REF!&lt;&gt;"",1,0))</f>
        <v>#REF!</v>
      </c>
      <c r="M95" s="213" t="e">
        <f>IF('Crisis Indicator Data'!#REF!="No Data",1,IF(#REF!&lt;&gt;"",1,0))</f>
        <v>#REF!</v>
      </c>
      <c r="N95" s="213" t="e">
        <f>IF('Crisis Indicator Data'!#REF!="No Data",1,IF(#REF!&lt;&gt;"",1,0))</f>
        <v>#REF!</v>
      </c>
      <c r="O95" s="213" t="e">
        <f>IF('Crisis Indicator Data'!#REF!="No Data",1,IF(#REF!&lt;&gt;"",1,0))</f>
        <v>#REF!</v>
      </c>
      <c r="P95" s="213" t="e">
        <f>IF('Crisis Indicator Data'!#REF!="No Data",1,IF(#REF!&lt;&gt;"",1,0))</f>
        <v>#REF!</v>
      </c>
      <c r="Q95" s="213" t="e">
        <f>IF('Crisis Indicator Data'!#REF!="No Data",1,IF(#REF!&lt;&gt;"",1,0))</f>
        <v>#REF!</v>
      </c>
      <c r="R95" s="213" t="e">
        <f>IF('Crisis Indicator Data'!#REF!="No Data",1,IF(#REF!&lt;&gt;"",1,0))</f>
        <v>#REF!</v>
      </c>
      <c r="S95" s="213" t="e">
        <f>IF('Crisis Indicator Data'!#REF!="No Data",1,IF(#REF!&lt;&gt;"",1,0))</f>
        <v>#REF!</v>
      </c>
      <c r="T95" s="213" t="e">
        <f>IF('Crisis Indicator Data'!#REF!="No Data",1,IF(#REF!&lt;&gt;"",1,0))</f>
        <v>#REF!</v>
      </c>
      <c r="U95" s="213" t="e">
        <f>IF('Crisis Indicator Data'!#REF!="No Data",1,IF(#REF!&lt;&gt;"",1,0))</f>
        <v>#REF!</v>
      </c>
      <c r="V95" s="213" t="e">
        <f>IF('Crisis Indicator Data'!#REF!="No Data",1,IF(#REF!&lt;&gt;"",1,0))</f>
        <v>#REF!</v>
      </c>
      <c r="W95" s="213" t="e">
        <f>IF('Crisis Indicator Data'!#REF!="No Data",1,IF(#REF!&lt;&gt;"",1,0))</f>
        <v>#REF!</v>
      </c>
      <c r="X95" s="213" t="e">
        <f>IF('Crisis Indicator Data'!#REF!="No Data",1,IF(#REF!&lt;&gt;"",1,0))</f>
        <v>#REF!</v>
      </c>
      <c r="Y95" s="213" t="e">
        <f>IF('Crisis Indicator Data'!#REF!="No Data",1,IF(#REF!&lt;&gt;"",1,0))</f>
        <v>#REF!</v>
      </c>
      <c r="Z95" s="213" t="e">
        <f>IF('Crisis Indicator Data'!#REF!="No Data",1,IF(#REF!&lt;&gt;"",1,0))</f>
        <v>#REF!</v>
      </c>
      <c r="AA95" s="213" t="e">
        <f>IF('Crisis Indicator Data'!#REF!="No Data",1,IF(#REF!&lt;&gt;"",1,0))</f>
        <v>#REF!</v>
      </c>
      <c r="AB95" s="213" t="e">
        <f>IF('Crisis Indicator Data'!#REF!="No Data",1,IF(#REF!&lt;&gt;"",1,0))</f>
        <v>#REF!</v>
      </c>
      <c r="AC95" s="213" t="e">
        <f>IF('Crisis Indicator Data'!#REF!="No Data",1,IF(#REF!&lt;&gt;"",1,0))</f>
        <v>#REF!</v>
      </c>
      <c r="AD95" s="213" t="e">
        <f>IF('Crisis Indicator Data'!#REF!="No Data",1,IF(#REF!&lt;&gt;"",1,0))</f>
        <v>#REF!</v>
      </c>
      <c r="AE95" s="213" t="e">
        <f>IF('Crisis Indicator Data'!#REF!="No Data",1,IF(#REF!&lt;&gt;"",1,0))</f>
        <v>#REF!</v>
      </c>
      <c r="AF95" s="213" t="e">
        <f>IF('Crisis Indicator Data'!#REF!="No Data",1,IF(#REF!&lt;&gt;"",1,0))</f>
        <v>#REF!</v>
      </c>
      <c r="AG95" s="213" t="e">
        <f>IF('Crisis Indicator Data'!#REF!="No Data",1,IF(#REF!&lt;&gt;"",1,0))</f>
        <v>#REF!</v>
      </c>
      <c r="AH95" s="213" t="e">
        <f>IF('Crisis Indicator Data'!#REF!="No Data",1,IF(#REF!&lt;&gt;"",1,0))</f>
        <v>#REF!</v>
      </c>
      <c r="AI95" s="213" t="e">
        <f>IF('Crisis Indicator Data'!#REF!="No Data",1,IF(#REF!&lt;&gt;"",1,0))</f>
        <v>#REF!</v>
      </c>
      <c r="AJ95" s="213" t="e">
        <f>IF('Crisis Indicator Data'!#REF!="No Data",1,IF(#REF!&lt;&gt;"",1,0))</f>
        <v>#REF!</v>
      </c>
      <c r="AK95" s="213" t="e">
        <f>IF('Crisis Indicator Data'!#REF!="No Data",1,IF(#REF!&lt;&gt;"",1,0))</f>
        <v>#REF!</v>
      </c>
      <c r="AL95" s="213" t="e">
        <f>IF('Crisis Indicator Data'!#REF!="No Data",1,IF(#REF!&lt;&gt;"",1,0))</f>
        <v>#REF!</v>
      </c>
      <c r="AM95" s="213" t="e">
        <f>IF('Crisis Indicator Data'!#REF!="No Data",1,IF(#REF!&lt;&gt;"",1,0))</f>
        <v>#REF!</v>
      </c>
      <c r="AN95" s="213" t="e">
        <f>IF('Crisis Indicator Data'!#REF!="No Data",1,IF(#REF!&lt;&gt;"",1,0))</f>
        <v>#REF!</v>
      </c>
      <c r="AO95" s="213" t="e">
        <f>IF('Crisis Indicator Data'!#REF!="No Data",1,IF(#REF!&lt;&gt;"",1,0))</f>
        <v>#REF!</v>
      </c>
      <c r="AP95" s="213" t="e">
        <f>IF('Crisis Indicator Data'!#REF!="No Data",1,IF(#REF!&lt;&gt;"",1,0))</f>
        <v>#REF!</v>
      </c>
      <c r="AQ95" s="213" t="e">
        <f>IF('Crisis Indicator Data'!#REF!="No Data",1,IF(#REF!&lt;&gt;"",1,0))</f>
        <v>#REF!</v>
      </c>
      <c r="AR95" s="213" t="e">
        <f>IF('Crisis Indicator Data'!#REF!="No Data",1,IF(#REF!&lt;&gt;"",1,0))</f>
        <v>#REF!</v>
      </c>
      <c r="AS95" s="213" t="e">
        <f>IF('Crisis Indicator Data'!#REF!="No Data",1,IF(#REF!&lt;&gt;"",1,0))</f>
        <v>#REF!</v>
      </c>
      <c r="AT95" s="213" t="e">
        <f>IF('Crisis Indicator Data'!#REF!="No Data",1,IF(#REF!&lt;&gt;"",1,0))</f>
        <v>#REF!</v>
      </c>
      <c r="AU95" s="213" t="e">
        <f>IF('Crisis Indicator Data'!#REF!="No Data",1,IF(#REF!&lt;&gt;"",1,0))</f>
        <v>#REF!</v>
      </c>
      <c r="AV95" s="213" t="e">
        <f>IF('Crisis Indicator Data'!#REF!="No Data",1,IF(#REF!&lt;&gt;"",1,0))</f>
        <v>#REF!</v>
      </c>
      <c r="AW95" s="213" t="e">
        <f>IF('Crisis Indicator Data'!#REF!="No Data",1,IF(#REF!&lt;&gt;"",1,0))</f>
        <v>#REF!</v>
      </c>
      <c r="AX95" s="213" t="e">
        <f>IF('Crisis Indicator Data'!#REF!="No Data",1,IF(#REF!&lt;&gt;"",1,0))</f>
        <v>#REF!</v>
      </c>
      <c r="AY95" s="213" t="e">
        <f>IF('Crisis Indicator Data'!#REF!="No Data",1,IF(#REF!&lt;&gt;"",1,0))</f>
        <v>#REF!</v>
      </c>
      <c r="AZ95" s="213" t="e">
        <f>IF('Crisis Indicator Data'!#REF!="No Data",1,IF(#REF!&lt;&gt;"",1,0))</f>
        <v>#REF!</v>
      </c>
      <c r="BA95" t="e">
        <f t="shared" si="4"/>
        <v>#REF!</v>
      </c>
      <c r="BB95" s="22" t="e">
        <f t="shared" si="5"/>
        <v>#REF!</v>
      </c>
    </row>
    <row r="96" spans="1:54" x14ac:dyDescent="0.25">
      <c r="A96" t="s">
        <v>7404</v>
      </c>
      <c r="B96" s="213" t="e">
        <f>IF('Crisis Indicator Data'!#REF!="No Data",1,IF(#REF!&lt;&gt;"",1,0))</f>
        <v>#REF!</v>
      </c>
      <c r="C96" s="213" t="e">
        <f>IF('Crisis Indicator Data'!#REF!="No Data",1,IF(#REF!&lt;&gt;"",1,0))</f>
        <v>#REF!</v>
      </c>
      <c r="D96" s="213" t="e">
        <f>IF('Crisis Indicator Data'!#REF!="No Data",1,IF(#REF!&lt;&gt;"",1,0))</f>
        <v>#REF!</v>
      </c>
      <c r="E96" s="213" t="e">
        <f>IF('Crisis Indicator Data'!#REF!="No Data",1,IF(#REF!&lt;&gt;"",1,0))</f>
        <v>#REF!</v>
      </c>
      <c r="F96" s="213" t="e">
        <f>IF('Crisis Indicator Data'!#REF!="No Data",1,IF(#REF!&lt;&gt;"",1,0))</f>
        <v>#REF!</v>
      </c>
      <c r="G96" s="213" t="e">
        <f>IF('Crisis Indicator Data'!#REF!="No Data",1,IF(#REF!&lt;&gt;"",1,0))</f>
        <v>#REF!</v>
      </c>
      <c r="H96" s="213" t="e">
        <f>IF('Crisis Indicator Data'!#REF!="No Data",1,IF(#REF!&lt;&gt;"",1,0))</f>
        <v>#REF!</v>
      </c>
      <c r="I96" s="213" t="e">
        <f>IF('Crisis Indicator Data'!#REF!="No Data",1,IF(#REF!&lt;&gt;"",1,0))</f>
        <v>#REF!</v>
      </c>
      <c r="J96" s="213" t="e">
        <f>IF('Crisis Indicator Data'!#REF!="No Data",1,IF(#REF!&lt;&gt;"",1,0))</f>
        <v>#REF!</v>
      </c>
      <c r="K96" s="213" t="e">
        <f>IF('Crisis Indicator Data'!#REF!="No Data",1,IF(#REF!&lt;&gt;"",1,0))</f>
        <v>#REF!</v>
      </c>
      <c r="L96" s="213" t="e">
        <f>IF('Crisis Indicator Data'!#REF!="No Data",1,IF(#REF!&lt;&gt;"",1,0))</f>
        <v>#REF!</v>
      </c>
      <c r="M96" s="213" t="e">
        <f>IF('Crisis Indicator Data'!#REF!="No Data",1,IF(#REF!&lt;&gt;"",1,0))</f>
        <v>#REF!</v>
      </c>
      <c r="N96" s="213" t="e">
        <f>IF('Crisis Indicator Data'!#REF!="No Data",1,IF(#REF!&lt;&gt;"",1,0))</f>
        <v>#REF!</v>
      </c>
      <c r="O96" s="213" t="e">
        <f>IF('Crisis Indicator Data'!#REF!="No Data",1,IF(#REF!&lt;&gt;"",1,0))</f>
        <v>#REF!</v>
      </c>
      <c r="P96" s="213" t="e">
        <f>IF('Crisis Indicator Data'!#REF!="No Data",1,IF(#REF!&lt;&gt;"",1,0))</f>
        <v>#REF!</v>
      </c>
      <c r="Q96" s="213" t="e">
        <f>IF('Crisis Indicator Data'!#REF!="No Data",1,IF(#REF!&lt;&gt;"",1,0))</f>
        <v>#REF!</v>
      </c>
      <c r="R96" s="213" t="e">
        <f>IF('Crisis Indicator Data'!#REF!="No Data",1,IF(#REF!&lt;&gt;"",1,0))</f>
        <v>#REF!</v>
      </c>
      <c r="S96" s="213" t="e">
        <f>IF('Crisis Indicator Data'!#REF!="No Data",1,IF(#REF!&lt;&gt;"",1,0))</f>
        <v>#REF!</v>
      </c>
      <c r="T96" s="213" t="e">
        <f>IF('Crisis Indicator Data'!#REF!="No Data",1,IF(#REF!&lt;&gt;"",1,0))</f>
        <v>#REF!</v>
      </c>
      <c r="U96" s="213" t="e">
        <f>IF('Crisis Indicator Data'!#REF!="No Data",1,IF(#REF!&lt;&gt;"",1,0))</f>
        <v>#REF!</v>
      </c>
      <c r="V96" s="213" t="e">
        <f>IF('Crisis Indicator Data'!#REF!="No Data",1,IF(#REF!&lt;&gt;"",1,0))</f>
        <v>#REF!</v>
      </c>
      <c r="W96" s="213" t="e">
        <f>IF('Crisis Indicator Data'!#REF!="No Data",1,IF(#REF!&lt;&gt;"",1,0))</f>
        <v>#REF!</v>
      </c>
      <c r="X96" s="213" t="e">
        <f>IF('Crisis Indicator Data'!#REF!="No Data",1,IF(#REF!&lt;&gt;"",1,0))</f>
        <v>#REF!</v>
      </c>
      <c r="Y96" s="213" t="e">
        <f>IF('Crisis Indicator Data'!#REF!="No Data",1,IF(#REF!&lt;&gt;"",1,0))</f>
        <v>#REF!</v>
      </c>
      <c r="Z96" s="213" t="e">
        <f>IF('Crisis Indicator Data'!#REF!="No Data",1,IF(#REF!&lt;&gt;"",1,0))</f>
        <v>#REF!</v>
      </c>
      <c r="AA96" s="213" t="e">
        <f>IF('Crisis Indicator Data'!#REF!="No Data",1,IF(#REF!&lt;&gt;"",1,0))</f>
        <v>#REF!</v>
      </c>
      <c r="AB96" s="213" t="e">
        <f>IF('Crisis Indicator Data'!#REF!="No Data",1,IF(#REF!&lt;&gt;"",1,0))</f>
        <v>#REF!</v>
      </c>
      <c r="AC96" s="213" t="e">
        <f>IF('Crisis Indicator Data'!#REF!="No Data",1,IF(#REF!&lt;&gt;"",1,0))</f>
        <v>#REF!</v>
      </c>
      <c r="AD96" s="213" t="e">
        <f>IF('Crisis Indicator Data'!#REF!="No Data",1,IF(#REF!&lt;&gt;"",1,0))</f>
        <v>#REF!</v>
      </c>
      <c r="AE96" s="213" t="e">
        <f>IF('Crisis Indicator Data'!#REF!="No Data",1,IF(#REF!&lt;&gt;"",1,0))</f>
        <v>#REF!</v>
      </c>
      <c r="AF96" s="213" t="e">
        <f>IF('Crisis Indicator Data'!#REF!="No Data",1,IF(#REF!&lt;&gt;"",1,0))</f>
        <v>#REF!</v>
      </c>
      <c r="AG96" s="213" t="e">
        <f>IF('Crisis Indicator Data'!#REF!="No Data",1,IF(#REF!&lt;&gt;"",1,0))</f>
        <v>#REF!</v>
      </c>
      <c r="AH96" s="213" t="e">
        <f>IF('Crisis Indicator Data'!#REF!="No Data",1,IF(#REF!&lt;&gt;"",1,0))</f>
        <v>#REF!</v>
      </c>
      <c r="AI96" s="213" t="e">
        <f>IF('Crisis Indicator Data'!#REF!="No Data",1,IF(#REF!&lt;&gt;"",1,0))</f>
        <v>#REF!</v>
      </c>
      <c r="AJ96" s="213" t="e">
        <f>IF('Crisis Indicator Data'!#REF!="No Data",1,IF(#REF!&lt;&gt;"",1,0))</f>
        <v>#REF!</v>
      </c>
      <c r="AK96" s="213" t="e">
        <f>IF('Crisis Indicator Data'!#REF!="No Data",1,IF(#REF!&lt;&gt;"",1,0))</f>
        <v>#REF!</v>
      </c>
      <c r="AL96" s="213" t="e">
        <f>IF('Crisis Indicator Data'!#REF!="No Data",1,IF(#REF!&lt;&gt;"",1,0))</f>
        <v>#REF!</v>
      </c>
      <c r="AM96" s="213" t="e">
        <f>IF('Crisis Indicator Data'!#REF!="No Data",1,IF(#REF!&lt;&gt;"",1,0))</f>
        <v>#REF!</v>
      </c>
      <c r="AN96" s="213" t="e">
        <f>IF('Crisis Indicator Data'!#REF!="No Data",1,IF(#REF!&lt;&gt;"",1,0))</f>
        <v>#REF!</v>
      </c>
      <c r="AO96" s="213" t="e">
        <f>IF('Crisis Indicator Data'!#REF!="No Data",1,IF(#REF!&lt;&gt;"",1,0))</f>
        <v>#REF!</v>
      </c>
      <c r="AP96" s="213" t="e">
        <f>IF('Crisis Indicator Data'!#REF!="No Data",1,IF(#REF!&lt;&gt;"",1,0))</f>
        <v>#REF!</v>
      </c>
      <c r="AQ96" s="213" t="e">
        <f>IF('Crisis Indicator Data'!#REF!="No Data",1,IF(#REF!&lt;&gt;"",1,0))</f>
        <v>#REF!</v>
      </c>
      <c r="AR96" s="213" t="e">
        <f>IF('Crisis Indicator Data'!#REF!="No Data",1,IF(#REF!&lt;&gt;"",1,0))</f>
        <v>#REF!</v>
      </c>
      <c r="AS96" s="213" t="e">
        <f>IF('Crisis Indicator Data'!#REF!="No Data",1,IF(#REF!&lt;&gt;"",1,0))</f>
        <v>#REF!</v>
      </c>
      <c r="AT96" s="213" t="e">
        <f>IF('Crisis Indicator Data'!#REF!="No Data",1,IF(#REF!&lt;&gt;"",1,0))</f>
        <v>#REF!</v>
      </c>
      <c r="AU96" s="213" t="e">
        <f>IF('Crisis Indicator Data'!#REF!="No Data",1,IF(#REF!&lt;&gt;"",1,0))</f>
        <v>#REF!</v>
      </c>
      <c r="AV96" s="213" t="e">
        <f>IF('Crisis Indicator Data'!#REF!="No Data",1,IF(#REF!&lt;&gt;"",1,0))</f>
        <v>#REF!</v>
      </c>
      <c r="AW96" s="213" t="e">
        <f>IF('Crisis Indicator Data'!#REF!="No Data",1,IF(#REF!&lt;&gt;"",1,0))</f>
        <v>#REF!</v>
      </c>
      <c r="AX96" s="213" t="e">
        <f>IF('Crisis Indicator Data'!#REF!="No Data",1,IF(#REF!&lt;&gt;"",1,0))</f>
        <v>#REF!</v>
      </c>
      <c r="AY96" s="213" t="e">
        <f>IF('Crisis Indicator Data'!#REF!="No Data",1,IF(#REF!&lt;&gt;"",1,0))</f>
        <v>#REF!</v>
      </c>
      <c r="AZ96" s="213" t="e">
        <f>IF('Crisis Indicator Data'!#REF!="No Data",1,IF(#REF!&lt;&gt;"",1,0))</f>
        <v>#REF!</v>
      </c>
      <c r="BA96" t="e">
        <f t="shared" si="4"/>
        <v>#REF!</v>
      </c>
      <c r="BB96" s="22" t="e">
        <f t="shared" si="5"/>
        <v>#REF!</v>
      </c>
    </row>
    <row r="97" spans="1:54" x14ac:dyDescent="0.25">
      <c r="A97" t="s">
        <v>7396</v>
      </c>
      <c r="B97" s="213" t="e">
        <f>IF('Crisis Indicator Data'!#REF!="No Data",1,IF(#REF!&lt;&gt;"",1,0))</f>
        <v>#REF!</v>
      </c>
      <c r="C97" s="213" t="e">
        <f>IF('Crisis Indicator Data'!#REF!="No Data",1,IF(#REF!&lt;&gt;"",1,0))</f>
        <v>#REF!</v>
      </c>
      <c r="D97" s="213" t="e">
        <f>IF('Crisis Indicator Data'!#REF!="No Data",1,IF(#REF!&lt;&gt;"",1,0))</f>
        <v>#REF!</v>
      </c>
      <c r="E97" s="213" t="e">
        <f>IF('Crisis Indicator Data'!#REF!="No Data",1,IF(#REF!&lt;&gt;"",1,0))</f>
        <v>#REF!</v>
      </c>
      <c r="F97" s="213" t="e">
        <f>IF('Crisis Indicator Data'!#REF!="No Data",1,IF(#REF!&lt;&gt;"",1,0))</f>
        <v>#REF!</v>
      </c>
      <c r="G97" s="213" t="e">
        <f>IF('Crisis Indicator Data'!#REF!="No Data",1,IF(#REF!&lt;&gt;"",1,0))</f>
        <v>#REF!</v>
      </c>
      <c r="H97" s="213" t="e">
        <f>IF('Crisis Indicator Data'!#REF!="No Data",1,IF(#REF!&lt;&gt;"",1,0))</f>
        <v>#REF!</v>
      </c>
      <c r="I97" s="213" t="e">
        <f>IF('Crisis Indicator Data'!#REF!="No Data",1,IF(#REF!&lt;&gt;"",1,0))</f>
        <v>#REF!</v>
      </c>
      <c r="J97" s="213" t="e">
        <f>IF('Crisis Indicator Data'!#REF!="No Data",1,IF(#REF!&lt;&gt;"",1,0))</f>
        <v>#REF!</v>
      </c>
      <c r="K97" s="213" t="e">
        <f>IF('Crisis Indicator Data'!#REF!="No Data",1,IF(#REF!&lt;&gt;"",1,0))</f>
        <v>#REF!</v>
      </c>
      <c r="L97" s="213" t="e">
        <f>IF('Crisis Indicator Data'!#REF!="No Data",1,IF(#REF!&lt;&gt;"",1,0))</f>
        <v>#REF!</v>
      </c>
      <c r="M97" s="213" t="e">
        <f>IF('Crisis Indicator Data'!#REF!="No Data",1,IF(#REF!&lt;&gt;"",1,0))</f>
        <v>#REF!</v>
      </c>
      <c r="N97" s="213" t="e">
        <f>IF('Crisis Indicator Data'!#REF!="No Data",1,IF(#REF!&lt;&gt;"",1,0))</f>
        <v>#REF!</v>
      </c>
      <c r="O97" s="213" t="e">
        <f>IF('Crisis Indicator Data'!#REF!="No Data",1,IF(#REF!&lt;&gt;"",1,0))</f>
        <v>#REF!</v>
      </c>
      <c r="P97" s="213" t="e">
        <f>IF('Crisis Indicator Data'!#REF!="No Data",1,IF(#REF!&lt;&gt;"",1,0))</f>
        <v>#REF!</v>
      </c>
      <c r="Q97" s="213" t="e">
        <f>IF('Crisis Indicator Data'!#REF!="No Data",1,IF(#REF!&lt;&gt;"",1,0))</f>
        <v>#REF!</v>
      </c>
      <c r="R97" s="213" t="e">
        <f>IF('Crisis Indicator Data'!#REF!="No Data",1,IF(#REF!&lt;&gt;"",1,0))</f>
        <v>#REF!</v>
      </c>
      <c r="S97" s="213" t="e">
        <f>IF('Crisis Indicator Data'!#REF!="No Data",1,IF(#REF!&lt;&gt;"",1,0))</f>
        <v>#REF!</v>
      </c>
      <c r="T97" s="213" t="e">
        <f>IF('Crisis Indicator Data'!#REF!="No Data",1,IF(#REF!&lt;&gt;"",1,0))</f>
        <v>#REF!</v>
      </c>
      <c r="U97" s="213" t="e">
        <f>IF('Crisis Indicator Data'!#REF!="No Data",1,IF(#REF!&lt;&gt;"",1,0))</f>
        <v>#REF!</v>
      </c>
      <c r="V97" s="213" t="e">
        <f>IF('Crisis Indicator Data'!#REF!="No Data",1,IF(#REF!&lt;&gt;"",1,0))</f>
        <v>#REF!</v>
      </c>
      <c r="W97" s="213" t="e">
        <f>IF('Crisis Indicator Data'!#REF!="No Data",1,IF(#REF!&lt;&gt;"",1,0))</f>
        <v>#REF!</v>
      </c>
      <c r="X97" s="213" t="e">
        <f>IF('Crisis Indicator Data'!#REF!="No Data",1,IF(#REF!&lt;&gt;"",1,0))</f>
        <v>#REF!</v>
      </c>
      <c r="Y97" s="213" t="e">
        <f>IF('Crisis Indicator Data'!#REF!="No Data",1,IF(#REF!&lt;&gt;"",1,0))</f>
        <v>#REF!</v>
      </c>
      <c r="Z97" s="213" t="e">
        <f>IF('Crisis Indicator Data'!#REF!="No Data",1,IF(#REF!&lt;&gt;"",1,0))</f>
        <v>#REF!</v>
      </c>
      <c r="AA97" s="213" t="e">
        <f>IF('Crisis Indicator Data'!#REF!="No Data",1,IF(#REF!&lt;&gt;"",1,0))</f>
        <v>#REF!</v>
      </c>
      <c r="AB97" s="213" t="e">
        <f>IF('Crisis Indicator Data'!#REF!="No Data",1,IF(#REF!&lt;&gt;"",1,0))</f>
        <v>#REF!</v>
      </c>
      <c r="AC97" s="213" t="e">
        <f>IF('Crisis Indicator Data'!#REF!="No Data",1,IF(#REF!&lt;&gt;"",1,0))</f>
        <v>#REF!</v>
      </c>
      <c r="AD97" s="213" t="e">
        <f>IF('Crisis Indicator Data'!#REF!="No Data",1,IF(#REF!&lt;&gt;"",1,0))</f>
        <v>#REF!</v>
      </c>
      <c r="AE97" s="213" t="e">
        <f>IF('Crisis Indicator Data'!#REF!="No Data",1,IF(#REF!&lt;&gt;"",1,0))</f>
        <v>#REF!</v>
      </c>
      <c r="AF97" s="213" t="e">
        <f>IF('Crisis Indicator Data'!#REF!="No Data",1,IF(#REF!&lt;&gt;"",1,0))</f>
        <v>#REF!</v>
      </c>
      <c r="AG97" s="213" t="e">
        <f>IF('Crisis Indicator Data'!#REF!="No Data",1,IF(#REF!&lt;&gt;"",1,0))</f>
        <v>#REF!</v>
      </c>
      <c r="AH97" s="213" t="e">
        <f>IF('Crisis Indicator Data'!#REF!="No Data",1,IF(#REF!&lt;&gt;"",1,0))</f>
        <v>#REF!</v>
      </c>
      <c r="AI97" s="213" t="e">
        <f>IF('Crisis Indicator Data'!#REF!="No Data",1,IF(#REF!&lt;&gt;"",1,0))</f>
        <v>#REF!</v>
      </c>
      <c r="AJ97" s="213" t="e">
        <f>IF('Crisis Indicator Data'!#REF!="No Data",1,IF(#REF!&lt;&gt;"",1,0))</f>
        <v>#REF!</v>
      </c>
      <c r="AK97" s="213" t="e">
        <f>IF('Crisis Indicator Data'!#REF!="No Data",1,IF(#REF!&lt;&gt;"",1,0))</f>
        <v>#REF!</v>
      </c>
      <c r="AL97" s="213" t="e">
        <f>IF('Crisis Indicator Data'!#REF!="No Data",1,IF(#REF!&lt;&gt;"",1,0))</f>
        <v>#REF!</v>
      </c>
      <c r="AM97" s="213" t="e">
        <f>IF('Crisis Indicator Data'!#REF!="No Data",1,IF(#REF!&lt;&gt;"",1,0))</f>
        <v>#REF!</v>
      </c>
      <c r="AN97" s="213" t="e">
        <f>IF('Crisis Indicator Data'!#REF!="No Data",1,IF(#REF!&lt;&gt;"",1,0))</f>
        <v>#REF!</v>
      </c>
      <c r="AO97" s="213" t="e">
        <f>IF('Crisis Indicator Data'!#REF!="No Data",1,IF(#REF!&lt;&gt;"",1,0))</f>
        <v>#REF!</v>
      </c>
      <c r="AP97" s="213" t="e">
        <f>IF('Crisis Indicator Data'!#REF!="No Data",1,IF(#REF!&lt;&gt;"",1,0))</f>
        <v>#REF!</v>
      </c>
      <c r="AQ97" s="213" t="e">
        <f>IF('Crisis Indicator Data'!#REF!="No Data",1,IF(#REF!&lt;&gt;"",1,0))</f>
        <v>#REF!</v>
      </c>
      <c r="AR97" s="213" t="e">
        <f>IF('Crisis Indicator Data'!#REF!="No Data",1,IF(#REF!&lt;&gt;"",1,0))</f>
        <v>#REF!</v>
      </c>
      <c r="AS97" s="213" t="e">
        <f>IF('Crisis Indicator Data'!#REF!="No Data",1,IF(#REF!&lt;&gt;"",1,0))</f>
        <v>#REF!</v>
      </c>
      <c r="AT97" s="213" t="e">
        <f>IF('Crisis Indicator Data'!#REF!="No Data",1,IF(#REF!&lt;&gt;"",1,0))</f>
        <v>#REF!</v>
      </c>
      <c r="AU97" s="213" t="e">
        <f>IF('Crisis Indicator Data'!#REF!="No Data",1,IF(#REF!&lt;&gt;"",1,0))</f>
        <v>#REF!</v>
      </c>
      <c r="AV97" s="213" t="e">
        <f>IF('Crisis Indicator Data'!#REF!="No Data",1,IF(#REF!&lt;&gt;"",1,0))</f>
        <v>#REF!</v>
      </c>
      <c r="AW97" s="213" t="e">
        <f>IF('Crisis Indicator Data'!#REF!="No Data",1,IF(#REF!&lt;&gt;"",1,0))</f>
        <v>#REF!</v>
      </c>
      <c r="AX97" s="213" t="e">
        <f>IF('Crisis Indicator Data'!#REF!="No Data",1,IF(#REF!&lt;&gt;"",1,0))</f>
        <v>#REF!</v>
      </c>
      <c r="AY97" s="213" t="e">
        <f>IF('Crisis Indicator Data'!#REF!="No Data",1,IF(#REF!&lt;&gt;"",1,0))</f>
        <v>#REF!</v>
      </c>
      <c r="AZ97" s="213" t="e">
        <f>IF('Crisis Indicator Data'!#REF!="No Data",1,IF(#REF!&lt;&gt;"",1,0))</f>
        <v>#REF!</v>
      </c>
      <c r="BA97" t="e">
        <f t="shared" si="4"/>
        <v>#REF!</v>
      </c>
      <c r="BB97" s="22" t="e">
        <f t="shared" si="5"/>
        <v>#REF!</v>
      </c>
    </row>
    <row r="98" spans="1:54" x14ac:dyDescent="0.25">
      <c r="A98" t="s">
        <v>7397</v>
      </c>
      <c r="B98" s="213" t="e">
        <f>IF('Crisis Indicator Data'!#REF!="No Data",1,IF(#REF!&lt;&gt;"",1,0))</f>
        <v>#REF!</v>
      </c>
      <c r="C98" s="213" t="e">
        <f>IF('Crisis Indicator Data'!#REF!="No Data",1,IF(#REF!&lt;&gt;"",1,0))</f>
        <v>#REF!</v>
      </c>
      <c r="D98" s="213" t="e">
        <f>IF('Crisis Indicator Data'!#REF!="No Data",1,IF(#REF!&lt;&gt;"",1,0))</f>
        <v>#REF!</v>
      </c>
      <c r="E98" s="213" t="e">
        <f>IF('Crisis Indicator Data'!#REF!="No Data",1,IF(#REF!&lt;&gt;"",1,0))</f>
        <v>#REF!</v>
      </c>
      <c r="F98" s="213" t="e">
        <f>IF('Crisis Indicator Data'!#REF!="No Data",1,IF(#REF!&lt;&gt;"",1,0))</f>
        <v>#REF!</v>
      </c>
      <c r="G98" s="213" t="e">
        <f>IF('Crisis Indicator Data'!#REF!="No Data",1,IF(#REF!&lt;&gt;"",1,0))</f>
        <v>#REF!</v>
      </c>
      <c r="H98" s="213" t="e">
        <f>IF('Crisis Indicator Data'!#REF!="No Data",1,IF(#REF!&lt;&gt;"",1,0))</f>
        <v>#REF!</v>
      </c>
      <c r="I98" s="213" t="e">
        <f>IF('Crisis Indicator Data'!#REF!="No Data",1,IF(#REF!&lt;&gt;"",1,0))</f>
        <v>#REF!</v>
      </c>
      <c r="J98" s="213" t="e">
        <f>IF('Crisis Indicator Data'!#REF!="No Data",1,IF(#REF!&lt;&gt;"",1,0))</f>
        <v>#REF!</v>
      </c>
      <c r="K98" s="213" t="e">
        <f>IF('Crisis Indicator Data'!#REF!="No Data",1,IF(#REF!&lt;&gt;"",1,0))</f>
        <v>#REF!</v>
      </c>
      <c r="L98" s="213" t="e">
        <f>IF('Crisis Indicator Data'!#REF!="No Data",1,IF(#REF!&lt;&gt;"",1,0))</f>
        <v>#REF!</v>
      </c>
      <c r="M98" s="213" t="e">
        <f>IF('Crisis Indicator Data'!#REF!="No Data",1,IF(#REF!&lt;&gt;"",1,0))</f>
        <v>#REF!</v>
      </c>
      <c r="N98" s="213" t="e">
        <f>IF('Crisis Indicator Data'!#REF!="No Data",1,IF(#REF!&lt;&gt;"",1,0))</f>
        <v>#REF!</v>
      </c>
      <c r="O98" s="213" t="e">
        <f>IF('Crisis Indicator Data'!#REF!="No Data",1,IF(#REF!&lt;&gt;"",1,0))</f>
        <v>#REF!</v>
      </c>
      <c r="P98" s="213" t="e">
        <f>IF('Crisis Indicator Data'!#REF!="No Data",1,IF(#REF!&lt;&gt;"",1,0))</f>
        <v>#REF!</v>
      </c>
      <c r="Q98" s="213" t="e">
        <f>IF('Crisis Indicator Data'!#REF!="No Data",1,IF(#REF!&lt;&gt;"",1,0))</f>
        <v>#REF!</v>
      </c>
      <c r="R98" s="213" t="e">
        <f>IF('Crisis Indicator Data'!#REF!="No Data",1,IF(#REF!&lt;&gt;"",1,0))</f>
        <v>#REF!</v>
      </c>
      <c r="S98" s="213" t="e">
        <f>IF('Crisis Indicator Data'!#REF!="No Data",1,IF(#REF!&lt;&gt;"",1,0))</f>
        <v>#REF!</v>
      </c>
      <c r="T98" s="213" t="e">
        <f>IF('Crisis Indicator Data'!#REF!="No Data",1,IF(#REF!&lt;&gt;"",1,0))</f>
        <v>#REF!</v>
      </c>
      <c r="U98" s="213" t="e">
        <f>IF('Crisis Indicator Data'!#REF!="No Data",1,IF(#REF!&lt;&gt;"",1,0))</f>
        <v>#REF!</v>
      </c>
      <c r="V98" s="213" t="e">
        <f>IF('Crisis Indicator Data'!#REF!="No Data",1,IF(#REF!&lt;&gt;"",1,0))</f>
        <v>#REF!</v>
      </c>
      <c r="W98" s="213" t="e">
        <f>IF('Crisis Indicator Data'!#REF!="No Data",1,IF(#REF!&lt;&gt;"",1,0))</f>
        <v>#REF!</v>
      </c>
      <c r="X98" s="213" t="e">
        <f>IF('Crisis Indicator Data'!#REF!="No Data",1,IF(#REF!&lt;&gt;"",1,0))</f>
        <v>#REF!</v>
      </c>
      <c r="Y98" s="213" t="e">
        <f>IF('Crisis Indicator Data'!#REF!="No Data",1,IF(#REF!&lt;&gt;"",1,0))</f>
        <v>#REF!</v>
      </c>
      <c r="Z98" s="213" t="e">
        <f>IF('Crisis Indicator Data'!#REF!="No Data",1,IF(#REF!&lt;&gt;"",1,0))</f>
        <v>#REF!</v>
      </c>
      <c r="AA98" s="213" t="e">
        <f>IF('Crisis Indicator Data'!#REF!="No Data",1,IF(#REF!&lt;&gt;"",1,0))</f>
        <v>#REF!</v>
      </c>
      <c r="AB98" s="213" t="e">
        <f>IF('Crisis Indicator Data'!#REF!="No Data",1,IF(#REF!&lt;&gt;"",1,0))</f>
        <v>#REF!</v>
      </c>
      <c r="AC98" s="213" t="e">
        <f>IF('Crisis Indicator Data'!#REF!="No Data",1,IF(#REF!&lt;&gt;"",1,0))</f>
        <v>#REF!</v>
      </c>
      <c r="AD98" s="213" t="e">
        <f>IF('Crisis Indicator Data'!#REF!="No Data",1,IF(#REF!&lt;&gt;"",1,0))</f>
        <v>#REF!</v>
      </c>
      <c r="AE98" s="213" t="e">
        <f>IF('Crisis Indicator Data'!#REF!="No Data",1,IF(#REF!&lt;&gt;"",1,0))</f>
        <v>#REF!</v>
      </c>
      <c r="AF98" s="213" t="e">
        <f>IF('Crisis Indicator Data'!#REF!="No Data",1,IF(#REF!&lt;&gt;"",1,0))</f>
        <v>#REF!</v>
      </c>
      <c r="AG98" s="213" t="e">
        <f>IF('Crisis Indicator Data'!#REF!="No Data",1,IF(#REF!&lt;&gt;"",1,0))</f>
        <v>#REF!</v>
      </c>
      <c r="AH98" s="213" t="e">
        <f>IF('Crisis Indicator Data'!#REF!="No Data",1,IF(#REF!&lt;&gt;"",1,0))</f>
        <v>#REF!</v>
      </c>
      <c r="AI98" s="213" t="e">
        <f>IF('Crisis Indicator Data'!#REF!="No Data",1,IF(#REF!&lt;&gt;"",1,0))</f>
        <v>#REF!</v>
      </c>
      <c r="AJ98" s="213" t="e">
        <f>IF('Crisis Indicator Data'!#REF!="No Data",1,IF(#REF!&lt;&gt;"",1,0))</f>
        <v>#REF!</v>
      </c>
      <c r="AK98" s="213" t="e">
        <f>IF('Crisis Indicator Data'!#REF!="No Data",1,IF(#REF!&lt;&gt;"",1,0))</f>
        <v>#REF!</v>
      </c>
      <c r="AL98" s="213" t="e">
        <f>IF('Crisis Indicator Data'!#REF!="No Data",1,IF(#REF!&lt;&gt;"",1,0))</f>
        <v>#REF!</v>
      </c>
      <c r="AM98" s="213" t="e">
        <f>IF('Crisis Indicator Data'!#REF!="No Data",1,IF(#REF!&lt;&gt;"",1,0))</f>
        <v>#REF!</v>
      </c>
      <c r="AN98" s="213" t="e">
        <f>IF('Crisis Indicator Data'!#REF!="No Data",1,IF(#REF!&lt;&gt;"",1,0))</f>
        <v>#REF!</v>
      </c>
      <c r="AO98" s="213" t="e">
        <f>IF('Crisis Indicator Data'!#REF!="No Data",1,IF(#REF!&lt;&gt;"",1,0))</f>
        <v>#REF!</v>
      </c>
      <c r="AP98" s="213" t="e">
        <f>IF('Crisis Indicator Data'!#REF!="No Data",1,IF(#REF!&lt;&gt;"",1,0))</f>
        <v>#REF!</v>
      </c>
      <c r="AQ98" s="213" t="e">
        <f>IF('Crisis Indicator Data'!#REF!="No Data",1,IF(#REF!&lt;&gt;"",1,0))</f>
        <v>#REF!</v>
      </c>
      <c r="AR98" s="213" t="e">
        <f>IF('Crisis Indicator Data'!#REF!="No Data",1,IF(#REF!&lt;&gt;"",1,0))</f>
        <v>#REF!</v>
      </c>
      <c r="AS98" s="213" t="e">
        <f>IF('Crisis Indicator Data'!#REF!="No Data",1,IF(#REF!&lt;&gt;"",1,0))</f>
        <v>#REF!</v>
      </c>
      <c r="AT98" s="213" t="e">
        <f>IF('Crisis Indicator Data'!#REF!="No Data",1,IF(#REF!&lt;&gt;"",1,0))</f>
        <v>#REF!</v>
      </c>
      <c r="AU98" s="213" t="e">
        <f>IF('Crisis Indicator Data'!#REF!="No Data",1,IF(#REF!&lt;&gt;"",1,0))</f>
        <v>#REF!</v>
      </c>
      <c r="AV98" s="213" t="e">
        <f>IF('Crisis Indicator Data'!#REF!="No Data",1,IF(#REF!&lt;&gt;"",1,0))</f>
        <v>#REF!</v>
      </c>
      <c r="AW98" s="213" t="e">
        <f>IF('Crisis Indicator Data'!#REF!="No Data",1,IF(#REF!&lt;&gt;"",1,0))</f>
        <v>#REF!</v>
      </c>
      <c r="AX98" s="213" t="e">
        <f>IF('Crisis Indicator Data'!#REF!="No Data",1,IF(#REF!&lt;&gt;"",1,0))</f>
        <v>#REF!</v>
      </c>
      <c r="AY98" s="213" t="e">
        <f>IF('Crisis Indicator Data'!#REF!="No Data",1,IF(#REF!&lt;&gt;"",1,0))</f>
        <v>#REF!</v>
      </c>
      <c r="AZ98" s="213" t="e">
        <f>IF('Crisis Indicator Data'!#REF!="No Data",1,IF(#REF!&lt;&gt;"",1,0))</f>
        <v>#REF!</v>
      </c>
      <c r="BA98" t="e">
        <f t="shared" ref="BA98:BA129" si="6">SUM(B98:AZ98)</f>
        <v>#REF!</v>
      </c>
      <c r="BB98" s="22" t="e">
        <f t="shared" ref="BB98:BB129" si="7">BA98/51</f>
        <v>#REF!</v>
      </c>
    </row>
    <row r="99" spans="1:54" x14ac:dyDescent="0.25">
      <c r="A99" t="s">
        <v>7401</v>
      </c>
      <c r="B99" s="213" t="e">
        <f>IF('Crisis Indicator Data'!#REF!="No Data",1,IF(#REF!&lt;&gt;"",1,0))</f>
        <v>#REF!</v>
      </c>
      <c r="C99" s="213" t="e">
        <f>IF('Crisis Indicator Data'!#REF!="No Data",1,IF(#REF!&lt;&gt;"",1,0))</f>
        <v>#REF!</v>
      </c>
      <c r="D99" s="213" t="e">
        <f>IF('Crisis Indicator Data'!#REF!="No Data",1,IF(#REF!&lt;&gt;"",1,0))</f>
        <v>#REF!</v>
      </c>
      <c r="E99" s="213" t="e">
        <f>IF('Crisis Indicator Data'!#REF!="No Data",1,IF(#REF!&lt;&gt;"",1,0))</f>
        <v>#REF!</v>
      </c>
      <c r="F99" s="213" t="e">
        <f>IF('Crisis Indicator Data'!#REF!="No Data",1,IF(#REF!&lt;&gt;"",1,0))</f>
        <v>#REF!</v>
      </c>
      <c r="G99" s="213" t="e">
        <f>IF('Crisis Indicator Data'!#REF!="No Data",1,IF(#REF!&lt;&gt;"",1,0))</f>
        <v>#REF!</v>
      </c>
      <c r="H99" s="213" t="e">
        <f>IF('Crisis Indicator Data'!#REF!="No Data",1,IF(#REF!&lt;&gt;"",1,0))</f>
        <v>#REF!</v>
      </c>
      <c r="I99" s="213" t="e">
        <f>IF('Crisis Indicator Data'!#REF!="No Data",1,IF(#REF!&lt;&gt;"",1,0))</f>
        <v>#REF!</v>
      </c>
      <c r="J99" s="213" t="e">
        <f>IF('Crisis Indicator Data'!#REF!="No Data",1,IF(#REF!&lt;&gt;"",1,0))</f>
        <v>#REF!</v>
      </c>
      <c r="K99" s="213" t="e">
        <f>IF('Crisis Indicator Data'!#REF!="No Data",1,IF(#REF!&lt;&gt;"",1,0))</f>
        <v>#REF!</v>
      </c>
      <c r="L99" s="213" t="e">
        <f>IF('Crisis Indicator Data'!#REF!="No Data",1,IF(#REF!&lt;&gt;"",1,0))</f>
        <v>#REF!</v>
      </c>
      <c r="M99" s="213" t="e">
        <f>IF('Crisis Indicator Data'!#REF!="No Data",1,IF(#REF!&lt;&gt;"",1,0))</f>
        <v>#REF!</v>
      </c>
      <c r="N99" s="213" t="e">
        <f>IF('Crisis Indicator Data'!#REF!="No Data",1,IF(#REF!&lt;&gt;"",1,0))</f>
        <v>#REF!</v>
      </c>
      <c r="O99" s="213" t="e">
        <f>IF('Crisis Indicator Data'!#REF!="No Data",1,IF(#REF!&lt;&gt;"",1,0))</f>
        <v>#REF!</v>
      </c>
      <c r="P99" s="213" t="e">
        <f>IF('Crisis Indicator Data'!#REF!="No Data",1,IF(#REF!&lt;&gt;"",1,0))</f>
        <v>#REF!</v>
      </c>
      <c r="Q99" s="213" t="e">
        <f>IF('Crisis Indicator Data'!#REF!="No Data",1,IF(#REF!&lt;&gt;"",1,0))</f>
        <v>#REF!</v>
      </c>
      <c r="R99" s="213" t="e">
        <f>IF('Crisis Indicator Data'!#REF!="No Data",1,IF(#REF!&lt;&gt;"",1,0))</f>
        <v>#REF!</v>
      </c>
      <c r="S99" s="213" t="e">
        <f>IF('Crisis Indicator Data'!#REF!="No Data",1,IF(#REF!&lt;&gt;"",1,0))</f>
        <v>#REF!</v>
      </c>
      <c r="T99" s="213" t="e">
        <f>IF('Crisis Indicator Data'!#REF!="No Data",1,IF(#REF!&lt;&gt;"",1,0))</f>
        <v>#REF!</v>
      </c>
      <c r="U99" s="213" t="e">
        <f>IF('Crisis Indicator Data'!#REF!="No Data",1,IF(#REF!&lt;&gt;"",1,0))</f>
        <v>#REF!</v>
      </c>
      <c r="V99" s="213" t="e">
        <f>IF('Crisis Indicator Data'!#REF!="No Data",1,IF(#REF!&lt;&gt;"",1,0))</f>
        <v>#REF!</v>
      </c>
      <c r="W99" s="213" t="e">
        <f>IF('Crisis Indicator Data'!#REF!="No Data",1,IF(#REF!&lt;&gt;"",1,0))</f>
        <v>#REF!</v>
      </c>
      <c r="X99" s="213" t="e">
        <f>IF('Crisis Indicator Data'!#REF!="No Data",1,IF(#REF!&lt;&gt;"",1,0))</f>
        <v>#REF!</v>
      </c>
      <c r="Y99" s="213" t="e">
        <f>IF('Crisis Indicator Data'!#REF!="No Data",1,IF(#REF!&lt;&gt;"",1,0))</f>
        <v>#REF!</v>
      </c>
      <c r="Z99" s="213" t="e">
        <f>IF('Crisis Indicator Data'!#REF!="No Data",1,IF(#REF!&lt;&gt;"",1,0))</f>
        <v>#REF!</v>
      </c>
      <c r="AA99" s="213" t="e">
        <f>IF('Crisis Indicator Data'!#REF!="No Data",1,IF(#REF!&lt;&gt;"",1,0))</f>
        <v>#REF!</v>
      </c>
      <c r="AB99" s="213" t="e">
        <f>IF('Crisis Indicator Data'!#REF!="No Data",1,IF(#REF!&lt;&gt;"",1,0))</f>
        <v>#REF!</v>
      </c>
      <c r="AC99" s="213" t="e">
        <f>IF('Crisis Indicator Data'!#REF!="No Data",1,IF(#REF!&lt;&gt;"",1,0))</f>
        <v>#REF!</v>
      </c>
      <c r="AD99" s="213" t="e">
        <f>IF('Crisis Indicator Data'!#REF!="No Data",1,IF(#REF!&lt;&gt;"",1,0))</f>
        <v>#REF!</v>
      </c>
      <c r="AE99" s="213" t="e">
        <f>IF('Crisis Indicator Data'!#REF!="No Data",1,IF(#REF!&lt;&gt;"",1,0))</f>
        <v>#REF!</v>
      </c>
      <c r="AF99" s="213" t="e">
        <f>IF('Crisis Indicator Data'!#REF!="No Data",1,IF(#REF!&lt;&gt;"",1,0))</f>
        <v>#REF!</v>
      </c>
      <c r="AG99" s="213" t="e">
        <f>IF('Crisis Indicator Data'!#REF!="No Data",1,IF(#REF!&lt;&gt;"",1,0))</f>
        <v>#REF!</v>
      </c>
      <c r="AH99" s="213" t="e">
        <f>IF('Crisis Indicator Data'!#REF!="No Data",1,IF(#REF!&lt;&gt;"",1,0))</f>
        <v>#REF!</v>
      </c>
      <c r="AI99" s="213" t="e">
        <f>IF('Crisis Indicator Data'!#REF!="No Data",1,IF(#REF!&lt;&gt;"",1,0))</f>
        <v>#REF!</v>
      </c>
      <c r="AJ99" s="213" t="e">
        <f>IF('Crisis Indicator Data'!#REF!="No Data",1,IF(#REF!&lt;&gt;"",1,0))</f>
        <v>#REF!</v>
      </c>
      <c r="AK99" s="213" t="e">
        <f>IF('Crisis Indicator Data'!#REF!="No Data",1,IF(#REF!&lt;&gt;"",1,0))</f>
        <v>#REF!</v>
      </c>
      <c r="AL99" s="213" t="e">
        <f>IF('Crisis Indicator Data'!#REF!="No Data",1,IF(#REF!&lt;&gt;"",1,0))</f>
        <v>#REF!</v>
      </c>
      <c r="AM99" s="213" t="e">
        <f>IF('Crisis Indicator Data'!#REF!="No Data",1,IF(#REF!&lt;&gt;"",1,0))</f>
        <v>#REF!</v>
      </c>
      <c r="AN99" s="213" t="e">
        <f>IF('Crisis Indicator Data'!#REF!="No Data",1,IF(#REF!&lt;&gt;"",1,0))</f>
        <v>#REF!</v>
      </c>
      <c r="AO99" s="213" t="e">
        <f>IF('Crisis Indicator Data'!#REF!="No Data",1,IF(#REF!&lt;&gt;"",1,0))</f>
        <v>#REF!</v>
      </c>
      <c r="AP99" s="213" t="e">
        <f>IF('Crisis Indicator Data'!#REF!="No Data",1,IF(#REF!&lt;&gt;"",1,0))</f>
        <v>#REF!</v>
      </c>
      <c r="AQ99" s="213" t="e">
        <f>IF('Crisis Indicator Data'!#REF!="No Data",1,IF(#REF!&lt;&gt;"",1,0))</f>
        <v>#REF!</v>
      </c>
      <c r="AR99" s="213" t="e">
        <f>IF('Crisis Indicator Data'!#REF!="No Data",1,IF(#REF!&lt;&gt;"",1,0))</f>
        <v>#REF!</v>
      </c>
      <c r="AS99" s="213" t="e">
        <f>IF('Crisis Indicator Data'!#REF!="No Data",1,IF(#REF!&lt;&gt;"",1,0))</f>
        <v>#REF!</v>
      </c>
      <c r="AT99" s="213" t="e">
        <f>IF('Crisis Indicator Data'!#REF!="No Data",1,IF(#REF!&lt;&gt;"",1,0))</f>
        <v>#REF!</v>
      </c>
      <c r="AU99" s="213" t="e">
        <f>IF('Crisis Indicator Data'!#REF!="No Data",1,IF(#REF!&lt;&gt;"",1,0))</f>
        <v>#REF!</v>
      </c>
      <c r="AV99" s="213" t="e">
        <f>IF('Crisis Indicator Data'!#REF!="No Data",1,IF(#REF!&lt;&gt;"",1,0))</f>
        <v>#REF!</v>
      </c>
      <c r="AW99" s="213" t="e">
        <f>IF('Crisis Indicator Data'!#REF!="No Data",1,IF(#REF!&lt;&gt;"",1,0))</f>
        <v>#REF!</v>
      </c>
      <c r="AX99" s="213" t="e">
        <f>IF('Crisis Indicator Data'!#REF!="No Data",1,IF(#REF!&lt;&gt;"",1,0))</f>
        <v>#REF!</v>
      </c>
      <c r="AY99" s="213" t="e">
        <f>IF('Crisis Indicator Data'!#REF!="No Data",1,IF(#REF!&lt;&gt;"",1,0))</f>
        <v>#REF!</v>
      </c>
      <c r="AZ99" s="213" t="e">
        <f>IF('Crisis Indicator Data'!#REF!="No Data",1,IF(#REF!&lt;&gt;"",1,0))</f>
        <v>#REF!</v>
      </c>
      <c r="BA99" t="e">
        <f t="shared" si="6"/>
        <v>#REF!</v>
      </c>
      <c r="BB99" s="22" t="e">
        <f t="shared" si="7"/>
        <v>#REF!</v>
      </c>
    </row>
    <row r="100" spans="1:54" x14ac:dyDescent="0.25">
      <c r="A100" t="s">
        <v>7406</v>
      </c>
      <c r="B100" s="213" t="e">
        <f>IF('Crisis Indicator Data'!#REF!="No Data",1,IF(#REF!&lt;&gt;"",1,0))</f>
        <v>#REF!</v>
      </c>
      <c r="C100" s="213" t="e">
        <f>IF('Crisis Indicator Data'!#REF!="No Data",1,IF(#REF!&lt;&gt;"",1,0))</f>
        <v>#REF!</v>
      </c>
      <c r="D100" s="213" t="e">
        <f>IF('Crisis Indicator Data'!#REF!="No Data",1,IF(#REF!&lt;&gt;"",1,0))</f>
        <v>#REF!</v>
      </c>
      <c r="E100" s="213" t="e">
        <f>IF('Crisis Indicator Data'!#REF!="No Data",1,IF(#REF!&lt;&gt;"",1,0))</f>
        <v>#REF!</v>
      </c>
      <c r="F100" s="213" t="e">
        <f>IF('Crisis Indicator Data'!#REF!="No Data",1,IF(#REF!&lt;&gt;"",1,0))</f>
        <v>#REF!</v>
      </c>
      <c r="G100" s="213" t="e">
        <f>IF('Crisis Indicator Data'!#REF!="No Data",1,IF(#REF!&lt;&gt;"",1,0))</f>
        <v>#REF!</v>
      </c>
      <c r="H100" s="213" t="e">
        <f>IF('Crisis Indicator Data'!#REF!="No Data",1,IF(#REF!&lt;&gt;"",1,0))</f>
        <v>#REF!</v>
      </c>
      <c r="I100" s="213" t="e">
        <f>IF('Crisis Indicator Data'!#REF!="No Data",1,IF(#REF!&lt;&gt;"",1,0))</f>
        <v>#REF!</v>
      </c>
      <c r="J100" s="213" t="e">
        <f>IF('Crisis Indicator Data'!#REF!="No Data",1,IF(#REF!&lt;&gt;"",1,0))</f>
        <v>#REF!</v>
      </c>
      <c r="K100" s="213" t="e">
        <f>IF('Crisis Indicator Data'!#REF!="No Data",1,IF(#REF!&lt;&gt;"",1,0))</f>
        <v>#REF!</v>
      </c>
      <c r="L100" s="213" t="e">
        <f>IF('Crisis Indicator Data'!#REF!="No Data",1,IF(#REF!&lt;&gt;"",1,0))</f>
        <v>#REF!</v>
      </c>
      <c r="M100" s="213" t="e">
        <f>IF('Crisis Indicator Data'!#REF!="No Data",1,IF(#REF!&lt;&gt;"",1,0))</f>
        <v>#REF!</v>
      </c>
      <c r="N100" s="213" t="e">
        <f>IF('Crisis Indicator Data'!#REF!="No Data",1,IF(#REF!&lt;&gt;"",1,0))</f>
        <v>#REF!</v>
      </c>
      <c r="O100" s="213" t="e">
        <f>IF('Crisis Indicator Data'!#REF!="No Data",1,IF(#REF!&lt;&gt;"",1,0))</f>
        <v>#REF!</v>
      </c>
      <c r="P100" s="213" t="e">
        <f>IF('Crisis Indicator Data'!#REF!="No Data",1,IF(#REF!&lt;&gt;"",1,0))</f>
        <v>#REF!</v>
      </c>
      <c r="Q100" s="213" t="e">
        <f>IF('Crisis Indicator Data'!#REF!="No Data",1,IF(#REF!&lt;&gt;"",1,0))</f>
        <v>#REF!</v>
      </c>
      <c r="R100" s="213" t="e">
        <f>IF('Crisis Indicator Data'!#REF!="No Data",1,IF(#REF!&lt;&gt;"",1,0))</f>
        <v>#REF!</v>
      </c>
      <c r="S100" s="213" t="e">
        <f>IF('Crisis Indicator Data'!#REF!="No Data",1,IF(#REF!&lt;&gt;"",1,0))</f>
        <v>#REF!</v>
      </c>
      <c r="T100" s="213" t="e">
        <f>IF('Crisis Indicator Data'!#REF!="No Data",1,IF(#REF!&lt;&gt;"",1,0))</f>
        <v>#REF!</v>
      </c>
      <c r="U100" s="213" t="e">
        <f>IF('Crisis Indicator Data'!#REF!="No Data",1,IF(#REF!&lt;&gt;"",1,0))</f>
        <v>#REF!</v>
      </c>
      <c r="V100" s="213" t="e">
        <f>IF('Crisis Indicator Data'!#REF!="No Data",1,IF(#REF!&lt;&gt;"",1,0))</f>
        <v>#REF!</v>
      </c>
      <c r="W100" s="213" t="e">
        <f>IF('Crisis Indicator Data'!#REF!="No Data",1,IF(#REF!&lt;&gt;"",1,0))</f>
        <v>#REF!</v>
      </c>
      <c r="X100" s="213" t="e">
        <f>IF('Crisis Indicator Data'!#REF!="No Data",1,IF(#REF!&lt;&gt;"",1,0))</f>
        <v>#REF!</v>
      </c>
      <c r="Y100" s="213" t="e">
        <f>IF('Crisis Indicator Data'!#REF!="No Data",1,IF(#REF!&lt;&gt;"",1,0))</f>
        <v>#REF!</v>
      </c>
      <c r="Z100" s="213" t="e">
        <f>IF('Crisis Indicator Data'!#REF!="No Data",1,IF(#REF!&lt;&gt;"",1,0))</f>
        <v>#REF!</v>
      </c>
      <c r="AA100" s="213" t="e">
        <f>IF('Crisis Indicator Data'!#REF!="No Data",1,IF(#REF!&lt;&gt;"",1,0))</f>
        <v>#REF!</v>
      </c>
      <c r="AB100" s="213" t="e">
        <f>IF('Crisis Indicator Data'!#REF!="No Data",1,IF(#REF!&lt;&gt;"",1,0))</f>
        <v>#REF!</v>
      </c>
      <c r="AC100" s="213" t="e">
        <f>IF('Crisis Indicator Data'!#REF!="No Data",1,IF(#REF!&lt;&gt;"",1,0))</f>
        <v>#REF!</v>
      </c>
      <c r="AD100" s="213" t="e">
        <f>IF('Crisis Indicator Data'!#REF!="No Data",1,IF(#REF!&lt;&gt;"",1,0))</f>
        <v>#REF!</v>
      </c>
      <c r="AE100" s="213" t="e">
        <f>IF('Crisis Indicator Data'!#REF!="No Data",1,IF(#REF!&lt;&gt;"",1,0))</f>
        <v>#REF!</v>
      </c>
      <c r="AF100" s="213" t="e">
        <f>IF('Crisis Indicator Data'!#REF!="No Data",1,IF(#REF!&lt;&gt;"",1,0))</f>
        <v>#REF!</v>
      </c>
      <c r="AG100" s="213" t="e">
        <f>IF('Crisis Indicator Data'!#REF!="No Data",1,IF(#REF!&lt;&gt;"",1,0))</f>
        <v>#REF!</v>
      </c>
      <c r="AH100" s="213" t="e">
        <f>IF('Crisis Indicator Data'!#REF!="No Data",1,IF(#REF!&lt;&gt;"",1,0))</f>
        <v>#REF!</v>
      </c>
      <c r="AI100" s="213" t="e">
        <f>IF('Crisis Indicator Data'!#REF!="No Data",1,IF(#REF!&lt;&gt;"",1,0))</f>
        <v>#REF!</v>
      </c>
      <c r="AJ100" s="213" t="e">
        <f>IF('Crisis Indicator Data'!#REF!="No Data",1,IF(#REF!&lt;&gt;"",1,0))</f>
        <v>#REF!</v>
      </c>
      <c r="AK100" s="213" t="e">
        <f>IF('Crisis Indicator Data'!#REF!="No Data",1,IF(#REF!&lt;&gt;"",1,0))</f>
        <v>#REF!</v>
      </c>
      <c r="AL100" s="213" t="e">
        <f>IF('Crisis Indicator Data'!#REF!="No Data",1,IF(#REF!&lt;&gt;"",1,0))</f>
        <v>#REF!</v>
      </c>
      <c r="AM100" s="213" t="e">
        <f>IF('Crisis Indicator Data'!#REF!="No Data",1,IF(#REF!&lt;&gt;"",1,0))</f>
        <v>#REF!</v>
      </c>
      <c r="AN100" s="213" t="e">
        <f>IF('Crisis Indicator Data'!#REF!="No Data",1,IF(#REF!&lt;&gt;"",1,0))</f>
        <v>#REF!</v>
      </c>
      <c r="AO100" s="213" t="e">
        <f>IF('Crisis Indicator Data'!#REF!="No Data",1,IF(#REF!&lt;&gt;"",1,0))</f>
        <v>#REF!</v>
      </c>
      <c r="AP100" s="213" t="e">
        <f>IF('Crisis Indicator Data'!#REF!="No Data",1,IF(#REF!&lt;&gt;"",1,0))</f>
        <v>#REF!</v>
      </c>
      <c r="AQ100" s="213" t="e">
        <f>IF('Crisis Indicator Data'!#REF!="No Data",1,IF(#REF!&lt;&gt;"",1,0))</f>
        <v>#REF!</v>
      </c>
      <c r="AR100" s="213" t="e">
        <f>IF('Crisis Indicator Data'!#REF!="No Data",1,IF(#REF!&lt;&gt;"",1,0))</f>
        <v>#REF!</v>
      </c>
      <c r="AS100" s="213" t="e">
        <f>IF('Crisis Indicator Data'!#REF!="No Data",1,IF(#REF!&lt;&gt;"",1,0))</f>
        <v>#REF!</v>
      </c>
      <c r="AT100" s="213" t="e">
        <f>IF('Crisis Indicator Data'!#REF!="No Data",1,IF(#REF!&lt;&gt;"",1,0))</f>
        <v>#REF!</v>
      </c>
      <c r="AU100" s="213" t="e">
        <f>IF('Crisis Indicator Data'!#REF!="No Data",1,IF(#REF!&lt;&gt;"",1,0))</f>
        <v>#REF!</v>
      </c>
      <c r="AV100" s="213" t="e">
        <f>IF('Crisis Indicator Data'!#REF!="No Data",1,IF(#REF!&lt;&gt;"",1,0))</f>
        <v>#REF!</v>
      </c>
      <c r="AW100" s="213" t="e">
        <f>IF('Crisis Indicator Data'!#REF!="No Data",1,IF(#REF!&lt;&gt;"",1,0))</f>
        <v>#REF!</v>
      </c>
      <c r="AX100" s="213" t="e">
        <f>IF('Crisis Indicator Data'!#REF!="No Data",1,IF(#REF!&lt;&gt;"",1,0))</f>
        <v>#REF!</v>
      </c>
      <c r="AY100" s="213" t="e">
        <f>IF('Crisis Indicator Data'!#REF!="No Data",1,IF(#REF!&lt;&gt;"",1,0))</f>
        <v>#REF!</v>
      </c>
      <c r="AZ100" s="213" t="e">
        <f>IF('Crisis Indicator Data'!#REF!="No Data",1,IF(#REF!&lt;&gt;"",1,0))</f>
        <v>#REF!</v>
      </c>
      <c r="BA100" t="e">
        <f t="shared" si="6"/>
        <v>#REF!</v>
      </c>
      <c r="BB100" s="22" t="e">
        <f t="shared" si="7"/>
        <v>#REF!</v>
      </c>
    </row>
    <row r="101" spans="1:54" x14ac:dyDescent="0.25">
      <c r="A101" t="s">
        <v>7408</v>
      </c>
      <c r="B101" s="213" t="e">
        <f>IF('Crisis Indicator Data'!#REF!="No Data",1,IF(#REF!&lt;&gt;"",1,0))</f>
        <v>#REF!</v>
      </c>
      <c r="C101" s="213" t="e">
        <f>IF('Crisis Indicator Data'!#REF!="No Data",1,IF(#REF!&lt;&gt;"",1,0))</f>
        <v>#REF!</v>
      </c>
      <c r="D101" s="213" t="e">
        <f>IF('Crisis Indicator Data'!#REF!="No Data",1,IF(#REF!&lt;&gt;"",1,0))</f>
        <v>#REF!</v>
      </c>
      <c r="E101" s="213" t="e">
        <f>IF('Crisis Indicator Data'!#REF!="No Data",1,IF(#REF!&lt;&gt;"",1,0))</f>
        <v>#REF!</v>
      </c>
      <c r="F101" s="213" t="e">
        <f>IF('Crisis Indicator Data'!#REF!="No Data",1,IF(#REF!&lt;&gt;"",1,0))</f>
        <v>#REF!</v>
      </c>
      <c r="G101" s="213" t="e">
        <f>IF('Crisis Indicator Data'!#REF!="No Data",1,IF(#REF!&lt;&gt;"",1,0))</f>
        <v>#REF!</v>
      </c>
      <c r="H101" s="213" t="e">
        <f>IF('Crisis Indicator Data'!#REF!="No Data",1,IF(#REF!&lt;&gt;"",1,0))</f>
        <v>#REF!</v>
      </c>
      <c r="I101" s="213" t="e">
        <f>IF('Crisis Indicator Data'!#REF!="No Data",1,IF(#REF!&lt;&gt;"",1,0))</f>
        <v>#REF!</v>
      </c>
      <c r="J101" s="213" t="e">
        <f>IF('Crisis Indicator Data'!#REF!="No Data",1,IF(#REF!&lt;&gt;"",1,0))</f>
        <v>#REF!</v>
      </c>
      <c r="K101" s="213" t="e">
        <f>IF('Crisis Indicator Data'!#REF!="No Data",1,IF(#REF!&lt;&gt;"",1,0))</f>
        <v>#REF!</v>
      </c>
      <c r="L101" s="213" t="e">
        <f>IF('Crisis Indicator Data'!#REF!="No Data",1,IF(#REF!&lt;&gt;"",1,0))</f>
        <v>#REF!</v>
      </c>
      <c r="M101" s="213" t="e">
        <f>IF('Crisis Indicator Data'!#REF!="No Data",1,IF(#REF!&lt;&gt;"",1,0))</f>
        <v>#REF!</v>
      </c>
      <c r="N101" s="213" t="e">
        <f>IF('Crisis Indicator Data'!#REF!="No Data",1,IF(#REF!&lt;&gt;"",1,0))</f>
        <v>#REF!</v>
      </c>
      <c r="O101" s="213" t="e">
        <f>IF('Crisis Indicator Data'!#REF!="No Data",1,IF(#REF!&lt;&gt;"",1,0))</f>
        <v>#REF!</v>
      </c>
      <c r="P101" s="213" t="e">
        <f>IF('Crisis Indicator Data'!#REF!="No Data",1,IF(#REF!&lt;&gt;"",1,0))</f>
        <v>#REF!</v>
      </c>
      <c r="Q101" s="213" t="e">
        <f>IF('Crisis Indicator Data'!#REF!="No Data",1,IF(#REF!&lt;&gt;"",1,0))</f>
        <v>#REF!</v>
      </c>
      <c r="R101" s="213" t="e">
        <f>IF('Crisis Indicator Data'!#REF!="No Data",1,IF(#REF!&lt;&gt;"",1,0))</f>
        <v>#REF!</v>
      </c>
      <c r="S101" s="213" t="e">
        <f>IF('Crisis Indicator Data'!#REF!="No Data",1,IF(#REF!&lt;&gt;"",1,0))</f>
        <v>#REF!</v>
      </c>
      <c r="T101" s="213" t="e">
        <f>IF('Crisis Indicator Data'!#REF!="No Data",1,IF(#REF!&lt;&gt;"",1,0))</f>
        <v>#REF!</v>
      </c>
      <c r="U101" s="213" t="e">
        <f>IF('Crisis Indicator Data'!#REF!="No Data",1,IF(#REF!&lt;&gt;"",1,0))</f>
        <v>#REF!</v>
      </c>
      <c r="V101" s="213" t="e">
        <f>IF('Crisis Indicator Data'!#REF!="No Data",1,IF(#REF!&lt;&gt;"",1,0))</f>
        <v>#REF!</v>
      </c>
      <c r="W101" s="213" t="e">
        <f>IF('Crisis Indicator Data'!#REF!="No Data",1,IF(#REF!&lt;&gt;"",1,0))</f>
        <v>#REF!</v>
      </c>
      <c r="X101" s="213" t="e">
        <f>IF('Crisis Indicator Data'!#REF!="No Data",1,IF(#REF!&lt;&gt;"",1,0))</f>
        <v>#REF!</v>
      </c>
      <c r="Y101" s="213" t="e">
        <f>IF('Crisis Indicator Data'!#REF!="No Data",1,IF(#REF!&lt;&gt;"",1,0))</f>
        <v>#REF!</v>
      </c>
      <c r="Z101" s="213" t="e">
        <f>IF('Crisis Indicator Data'!#REF!="No Data",1,IF(#REF!&lt;&gt;"",1,0))</f>
        <v>#REF!</v>
      </c>
      <c r="AA101" s="213" t="e">
        <f>IF('Crisis Indicator Data'!#REF!="No Data",1,IF(#REF!&lt;&gt;"",1,0))</f>
        <v>#REF!</v>
      </c>
      <c r="AB101" s="213" t="e">
        <f>IF('Crisis Indicator Data'!#REF!="No Data",1,IF(#REF!&lt;&gt;"",1,0))</f>
        <v>#REF!</v>
      </c>
      <c r="AC101" s="213" t="e">
        <f>IF('Crisis Indicator Data'!#REF!="No Data",1,IF(#REF!&lt;&gt;"",1,0))</f>
        <v>#REF!</v>
      </c>
      <c r="AD101" s="213" t="e">
        <f>IF('Crisis Indicator Data'!#REF!="No Data",1,IF(#REF!&lt;&gt;"",1,0))</f>
        <v>#REF!</v>
      </c>
      <c r="AE101" s="213" t="e">
        <f>IF('Crisis Indicator Data'!#REF!="No Data",1,IF(#REF!&lt;&gt;"",1,0))</f>
        <v>#REF!</v>
      </c>
      <c r="AF101" s="213" t="e">
        <f>IF('Crisis Indicator Data'!#REF!="No Data",1,IF(#REF!&lt;&gt;"",1,0))</f>
        <v>#REF!</v>
      </c>
      <c r="AG101" s="213" t="e">
        <f>IF('Crisis Indicator Data'!#REF!="No Data",1,IF(#REF!&lt;&gt;"",1,0))</f>
        <v>#REF!</v>
      </c>
      <c r="AH101" s="213" t="e">
        <f>IF('Crisis Indicator Data'!#REF!="No Data",1,IF(#REF!&lt;&gt;"",1,0))</f>
        <v>#REF!</v>
      </c>
      <c r="AI101" s="213" t="e">
        <f>IF('Crisis Indicator Data'!#REF!="No Data",1,IF(#REF!&lt;&gt;"",1,0))</f>
        <v>#REF!</v>
      </c>
      <c r="AJ101" s="213" t="e">
        <f>IF('Crisis Indicator Data'!#REF!="No Data",1,IF(#REF!&lt;&gt;"",1,0))</f>
        <v>#REF!</v>
      </c>
      <c r="AK101" s="213" t="e">
        <f>IF('Crisis Indicator Data'!#REF!="No Data",1,IF(#REF!&lt;&gt;"",1,0))</f>
        <v>#REF!</v>
      </c>
      <c r="AL101" s="213" t="e">
        <f>IF('Crisis Indicator Data'!#REF!="No Data",1,IF(#REF!&lt;&gt;"",1,0))</f>
        <v>#REF!</v>
      </c>
      <c r="AM101" s="213" t="e">
        <f>IF('Crisis Indicator Data'!#REF!="No Data",1,IF(#REF!&lt;&gt;"",1,0))</f>
        <v>#REF!</v>
      </c>
      <c r="AN101" s="213" t="e">
        <f>IF('Crisis Indicator Data'!#REF!="No Data",1,IF(#REF!&lt;&gt;"",1,0))</f>
        <v>#REF!</v>
      </c>
      <c r="AO101" s="213" t="e">
        <f>IF('Crisis Indicator Data'!#REF!="No Data",1,IF(#REF!&lt;&gt;"",1,0))</f>
        <v>#REF!</v>
      </c>
      <c r="AP101" s="213" t="e">
        <f>IF('Crisis Indicator Data'!#REF!="No Data",1,IF(#REF!&lt;&gt;"",1,0))</f>
        <v>#REF!</v>
      </c>
      <c r="AQ101" s="213" t="e">
        <f>IF('Crisis Indicator Data'!#REF!="No Data",1,IF(#REF!&lt;&gt;"",1,0))</f>
        <v>#REF!</v>
      </c>
      <c r="AR101" s="213" t="e">
        <f>IF('Crisis Indicator Data'!#REF!="No Data",1,IF(#REF!&lt;&gt;"",1,0))</f>
        <v>#REF!</v>
      </c>
      <c r="AS101" s="213" t="e">
        <f>IF('Crisis Indicator Data'!#REF!="No Data",1,IF(#REF!&lt;&gt;"",1,0))</f>
        <v>#REF!</v>
      </c>
      <c r="AT101" s="213" t="e">
        <f>IF('Crisis Indicator Data'!#REF!="No Data",1,IF(#REF!&lt;&gt;"",1,0))</f>
        <v>#REF!</v>
      </c>
      <c r="AU101" s="213" t="e">
        <f>IF('Crisis Indicator Data'!#REF!="No Data",1,IF(#REF!&lt;&gt;"",1,0))</f>
        <v>#REF!</v>
      </c>
      <c r="AV101" s="213" t="e">
        <f>IF('Crisis Indicator Data'!#REF!="No Data",1,IF(#REF!&lt;&gt;"",1,0))</f>
        <v>#REF!</v>
      </c>
      <c r="AW101" s="213" t="e">
        <f>IF('Crisis Indicator Data'!#REF!="No Data",1,IF(#REF!&lt;&gt;"",1,0))</f>
        <v>#REF!</v>
      </c>
      <c r="AX101" s="213" t="e">
        <f>IF('Crisis Indicator Data'!#REF!="No Data",1,IF(#REF!&lt;&gt;"",1,0))</f>
        <v>#REF!</v>
      </c>
      <c r="AY101" s="213" t="e">
        <f>IF('Crisis Indicator Data'!#REF!="No Data",1,IF(#REF!&lt;&gt;"",1,0))</f>
        <v>#REF!</v>
      </c>
      <c r="AZ101" s="213" t="e">
        <f>IF('Crisis Indicator Data'!#REF!="No Data",1,IF(#REF!&lt;&gt;"",1,0))</f>
        <v>#REF!</v>
      </c>
      <c r="BA101" t="e">
        <f t="shared" si="6"/>
        <v>#REF!</v>
      </c>
      <c r="BB101" s="22" t="e">
        <f t="shared" si="7"/>
        <v>#REF!</v>
      </c>
    </row>
    <row r="102" spans="1:54" x14ac:dyDescent="0.25">
      <c r="A102" t="s">
        <v>7414</v>
      </c>
      <c r="B102" s="213" t="e">
        <f>IF('Crisis Indicator Data'!#REF!="No Data",1,IF(#REF!&lt;&gt;"",1,0))</f>
        <v>#REF!</v>
      </c>
      <c r="C102" s="213" t="e">
        <f>IF('Crisis Indicator Data'!#REF!="No Data",1,IF(#REF!&lt;&gt;"",1,0))</f>
        <v>#REF!</v>
      </c>
      <c r="D102" s="213" t="e">
        <f>IF('Crisis Indicator Data'!#REF!="No Data",1,IF(#REF!&lt;&gt;"",1,0))</f>
        <v>#REF!</v>
      </c>
      <c r="E102" s="213" t="e">
        <f>IF('Crisis Indicator Data'!#REF!="No Data",1,IF(#REF!&lt;&gt;"",1,0))</f>
        <v>#REF!</v>
      </c>
      <c r="F102" s="213" t="e">
        <f>IF('Crisis Indicator Data'!#REF!="No Data",1,IF(#REF!&lt;&gt;"",1,0))</f>
        <v>#REF!</v>
      </c>
      <c r="G102" s="213" t="e">
        <f>IF('Crisis Indicator Data'!#REF!="No Data",1,IF(#REF!&lt;&gt;"",1,0))</f>
        <v>#REF!</v>
      </c>
      <c r="H102" s="213" t="e">
        <f>IF('Crisis Indicator Data'!#REF!="No Data",1,IF(#REF!&lt;&gt;"",1,0))</f>
        <v>#REF!</v>
      </c>
      <c r="I102" s="213" t="e">
        <f>IF('Crisis Indicator Data'!#REF!="No Data",1,IF(#REF!&lt;&gt;"",1,0))</f>
        <v>#REF!</v>
      </c>
      <c r="J102" s="213" t="e">
        <f>IF('Crisis Indicator Data'!#REF!="No Data",1,IF(#REF!&lt;&gt;"",1,0))</f>
        <v>#REF!</v>
      </c>
      <c r="K102" s="213" t="e">
        <f>IF('Crisis Indicator Data'!#REF!="No Data",1,IF(#REF!&lt;&gt;"",1,0))</f>
        <v>#REF!</v>
      </c>
      <c r="L102" s="213" t="e">
        <f>IF('Crisis Indicator Data'!#REF!="No Data",1,IF(#REF!&lt;&gt;"",1,0))</f>
        <v>#REF!</v>
      </c>
      <c r="M102" s="213" t="e">
        <f>IF('Crisis Indicator Data'!#REF!="No Data",1,IF(#REF!&lt;&gt;"",1,0))</f>
        <v>#REF!</v>
      </c>
      <c r="N102" s="213" t="e">
        <f>IF('Crisis Indicator Data'!#REF!="No Data",1,IF(#REF!&lt;&gt;"",1,0))</f>
        <v>#REF!</v>
      </c>
      <c r="O102" s="213" t="e">
        <f>IF('Crisis Indicator Data'!#REF!="No Data",1,IF(#REF!&lt;&gt;"",1,0))</f>
        <v>#REF!</v>
      </c>
      <c r="P102" s="213" t="e">
        <f>IF('Crisis Indicator Data'!#REF!="No Data",1,IF(#REF!&lt;&gt;"",1,0))</f>
        <v>#REF!</v>
      </c>
      <c r="Q102" s="213" t="e">
        <f>IF('Crisis Indicator Data'!#REF!="No Data",1,IF(#REF!&lt;&gt;"",1,0))</f>
        <v>#REF!</v>
      </c>
      <c r="R102" s="213" t="e">
        <f>IF('Crisis Indicator Data'!#REF!="No Data",1,IF(#REF!&lt;&gt;"",1,0))</f>
        <v>#REF!</v>
      </c>
      <c r="S102" s="213" t="e">
        <f>IF('Crisis Indicator Data'!#REF!="No Data",1,IF(#REF!&lt;&gt;"",1,0))</f>
        <v>#REF!</v>
      </c>
      <c r="T102" s="213" t="e">
        <f>IF('Crisis Indicator Data'!#REF!="No Data",1,IF(#REF!&lt;&gt;"",1,0))</f>
        <v>#REF!</v>
      </c>
      <c r="U102" s="213" t="e">
        <f>IF('Crisis Indicator Data'!#REF!="No Data",1,IF(#REF!&lt;&gt;"",1,0))</f>
        <v>#REF!</v>
      </c>
      <c r="V102" s="213" t="e">
        <f>IF('Crisis Indicator Data'!#REF!="No Data",1,IF(#REF!&lt;&gt;"",1,0))</f>
        <v>#REF!</v>
      </c>
      <c r="W102" s="213" t="e">
        <f>IF('Crisis Indicator Data'!#REF!="No Data",1,IF(#REF!&lt;&gt;"",1,0))</f>
        <v>#REF!</v>
      </c>
      <c r="X102" s="213" t="e">
        <f>IF('Crisis Indicator Data'!#REF!="No Data",1,IF(#REF!&lt;&gt;"",1,0))</f>
        <v>#REF!</v>
      </c>
      <c r="Y102" s="213" t="e">
        <f>IF('Crisis Indicator Data'!#REF!="No Data",1,IF(#REF!&lt;&gt;"",1,0))</f>
        <v>#REF!</v>
      </c>
      <c r="Z102" s="213" t="e">
        <f>IF('Crisis Indicator Data'!#REF!="No Data",1,IF(#REF!&lt;&gt;"",1,0))</f>
        <v>#REF!</v>
      </c>
      <c r="AA102" s="213" t="e">
        <f>IF('Crisis Indicator Data'!#REF!="No Data",1,IF(#REF!&lt;&gt;"",1,0))</f>
        <v>#REF!</v>
      </c>
      <c r="AB102" s="213" t="e">
        <f>IF('Crisis Indicator Data'!#REF!="No Data",1,IF(#REF!&lt;&gt;"",1,0))</f>
        <v>#REF!</v>
      </c>
      <c r="AC102" s="213" t="e">
        <f>IF('Crisis Indicator Data'!#REF!="No Data",1,IF(#REF!&lt;&gt;"",1,0))</f>
        <v>#REF!</v>
      </c>
      <c r="AD102" s="213" t="e">
        <f>IF('Crisis Indicator Data'!#REF!="No Data",1,IF(#REF!&lt;&gt;"",1,0))</f>
        <v>#REF!</v>
      </c>
      <c r="AE102" s="213" t="e">
        <f>IF('Crisis Indicator Data'!#REF!="No Data",1,IF(#REF!&lt;&gt;"",1,0))</f>
        <v>#REF!</v>
      </c>
      <c r="AF102" s="213" t="e">
        <f>IF('Crisis Indicator Data'!#REF!="No Data",1,IF(#REF!&lt;&gt;"",1,0))</f>
        <v>#REF!</v>
      </c>
      <c r="AG102" s="213" t="e">
        <f>IF('Crisis Indicator Data'!#REF!="No Data",1,IF(#REF!&lt;&gt;"",1,0))</f>
        <v>#REF!</v>
      </c>
      <c r="AH102" s="213" t="e">
        <f>IF('Crisis Indicator Data'!#REF!="No Data",1,IF(#REF!&lt;&gt;"",1,0))</f>
        <v>#REF!</v>
      </c>
      <c r="AI102" s="213" t="e">
        <f>IF('Crisis Indicator Data'!#REF!="No Data",1,IF(#REF!&lt;&gt;"",1,0))</f>
        <v>#REF!</v>
      </c>
      <c r="AJ102" s="213" t="e">
        <f>IF('Crisis Indicator Data'!#REF!="No Data",1,IF(#REF!&lt;&gt;"",1,0))</f>
        <v>#REF!</v>
      </c>
      <c r="AK102" s="213" t="e">
        <f>IF('Crisis Indicator Data'!#REF!="No Data",1,IF(#REF!&lt;&gt;"",1,0))</f>
        <v>#REF!</v>
      </c>
      <c r="AL102" s="213" t="e">
        <f>IF('Crisis Indicator Data'!#REF!="No Data",1,IF(#REF!&lt;&gt;"",1,0))</f>
        <v>#REF!</v>
      </c>
      <c r="AM102" s="213" t="e">
        <f>IF('Crisis Indicator Data'!#REF!="No Data",1,IF(#REF!&lt;&gt;"",1,0))</f>
        <v>#REF!</v>
      </c>
      <c r="AN102" s="213" t="e">
        <f>IF('Crisis Indicator Data'!#REF!="No Data",1,IF(#REF!&lt;&gt;"",1,0))</f>
        <v>#REF!</v>
      </c>
      <c r="AO102" s="213" t="e">
        <f>IF('Crisis Indicator Data'!#REF!="No Data",1,IF(#REF!&lt;&gt;"",1,0))</f>
        <v>#REF!</v>
      </c>
      <c r="AP102" s="213" t="e">
        <f>IF('Crisis Indicator Data'!#REF!="No Data",1,IF(#REF!&lt;&gt;"",1,0))</f>
        <v>#REF!</v>
      </c>
      <c r="AQ102" s="213" t="e">
        <f>IF('Crisis Indicator Data'!#REF!="No Data",1,IF(#REF!&lt;&gt;"",1,0))</f>
        <v>#REF!</v>
      </c>
      <c r="AR102" s="213" t="e">
        <f>IF('Crisis Indicator Data'!#REF!="No Data",1,IF(#REF!&lt;&gt;"",1,0))</f>
        <v>#REF!</v>
      </c>
      <c r="AS102" s="213" t="e">
        <f>IF('Crisis Indicator Data'!#REF!="No Data",1,IF(#REF!&lt;&gt;"",1,0))</f>
        <v>#REF!</v>
      </c>
      <c r="AT102" s="213" t="e">
        <f>IF('Crisis Indicator Data'!#REF!="No Data",1,IF(#REF!&lt;&gt;"",1,0))</f>
        <v>#REF!</v>
      </c>
      <c r="AU102" s="213" t="e">
        <f>IF('Crisis Indicator Data'!#REF!="No Data",1,IF(#REF!&lt;&gt;"",1,0))</f>
        <v>#REF!</v>
      </c>
      <c r="AV102" s="213" t="e">
        <f>IF('Crisis Indicator Data'!#REF!="No Data",1,IF(#REF!&lt;&gt;"",1,0))</f>
        <v>#REF!</v>
      </c>
      <c r="AW102" s="213" t="e">
        <f>IF('Crisis Indicator Data'!#REF!="No Data",1,IF(#REF!&lt;&gt;"",1,0))</f>
        <v>#REF!</v>
      </c>
      <c r="AX102" s="213" t="e">
        <f>IF('Crisis Indicator Data'!#REF!="No Data",1,IF(#REF!&lt;&gt;"",1,0))</f>
        <v>#REF!</v>
      </c>
      <c r="AY102" s="213" t="e">
        <f>IF('Crisis Indicator Data'!#REF!="No Data",1,IF(#REF!&lt;&gt;"",1,0))</f>
        <v>#REF!</v>
      </c>
      <c r="AZ102" s="213" t="e">
        <f>IF('Crisis Indicator Data'!#REF!="No Data",1,IF(#REF!&lt;&gt;"",1,0))</f>
        <v>#REF!</v>
      </c>
      <c r="BA102" t="e">
        <f t="shared" si="6"/>
        <v>#REF!</v>
      </c>
      <c r="BB102" s="22" t="e">
        <f t="shared" si="7"/>
        <v>#REF!</v>
      </c>
    </row>
    <row r="103" spans="1:54" x14ac:dyDescent="0.25">
      <c r="A103" t="s">
        <v>7434</v>
      </c>
      <c r="B103" s="213" t="e">
        <f>IF('Crisis Indicator Data'!#REF!="No Data",1,IF(#REF!&lt;&gt;"",1,0))</f>
        <v>#REF!</v>
      </c>
      <c r="C103" s="213" t="e">
        <f>IF('Crisis Indicator Data'!#REF!="No Data",1,IF(#REF!&lt;&gt;"",1,0))</f>
        <v>#REF!</v>
      </c>
      <c r="D103" s="213" t="e">
        <f>IF('Crisis Indicator Data'!#REF!="No Data",1,IF(#REF!&lt;&gt;"",1,0))</f>
        <v>#REF!</v>
      </c>
      <c r="E103" s="213" t="e">
        <f>IF('Crisis Indicator Data'!#REF!="No Data",1,IF(#REF!&lt;&gt;"",1,0))</f>
        <v>#REF!</v>
      </c>
      <c r="F103" s="213" t="e">
        <f>IF('Crisis Indicator Data'!#REF!="No Data",1,IF(#REF!&lt;&gt;"",1,0))</f>
        <v>#REF!</v>
      </c>
      <c r="G103" s="213" t="e">
        <f>IF('Crisis Indicator Data'!#REF!="No Data",1,IF(#REF!&lt;&gt;"",1,0))</f>
        <v>#REF!</v>
      </c>
      <c r="H103" s="213" t="e">
        <f>IF('Crisis Indicator Data'!#REF!="No Data",1,IF(#REF!&lt;&gt;"",1,0))</f>
        <v>#REF!</v>
      </c>
      <c r="I103" s="213" t="e">
        <f>IF('Crisis Indicator Data'!#REF!="No Data",1,IF(#REF!&lt;&gt;"",1,0))</f>
        <v>#REF!</v>
      </c>
      <c r="J103" s="213" t="e">
        <f>IF('Crisis Indicator Data'!#REF!="No Data",1,IF(#REF!&lt;&gt;"",1,0))</f>
        <v>#REF!</v>
      </c>
      <c r="K103" s="213" t="e">
        <f>IF('Crisis Indicator Data'!#REF!="No Data",1,IF(#REF!&lt;&gt;"",1,0))</f>
        <v>#REF!</v>
      </c>
      <c r="L103" s="213" t="e">
        <f>IF('Crisis Indicator Data'!#REF!="No Data",1,IF(#REF!&lt;&gt;"",1,0))</f>
        <v>#REF!</v>
      </c>
      <c r="M103" s="213" t="e">
        <f>IF('Crisis Indicator Data'!#REF!="No Data",1,IF(#REF!&lt;&gt;"",1,0))</f>
        <v>#REF!</v>
      </c>
      <c r="N103" s="213" t="e">
        <f>IF('Crisis Indicator Data'!#REF!="No Data",1,IF(#REF!&lt;&gt;"",1,0))</f>
        <v>#REF!</v>
      </c>
      <c r="O103" s="213" t="e">
        <f>IF('Crisis Indicator Data'!#REF!="No Data",1,IF(#REF!&lt;&gt;"",1,0))</f>
        <v>#REF!</v>
      </c>
      <c r="P103" s="213" t="e">
        <f>IF('Crisis Indicator Data'!#REF!="No Data",1,IF(#REF!&lt;&gt;"",1,0))</f>
        <v>#REF!</v>
      </c>
      <c r="Q103" s="213" t="e">
        <f>IF('Crisis Indicator Data'!#REF!="No Data",1,IF(#REF!&lt;&gt;"",1,0))</f>
        <v>#REF!</v>
      </c>
      <c r="R103" s="213" t="e">
        <f>IF('Crisis Indicator Data'!#REF!="No Data",1,IF(#REF!&lt;&gt;"",1,0))</f>
        <v>#REF!</v>
      </c>
      <c r="S103" s="213" t="e">
        <f>IF('Crisis Indicator Data'!#REF!="No Data",1,IF(#REF!&lt;&gt;"",1,0))</f>
        <v>#REF!</v>
      </c>
      <c r="T103" s="213" t="e">
        <f>IF('Crisis Indicator Data'!#REF!="No Data",1,IF(#REF!&lt;&gt;"",1,0))</f>
        <v>#REF!</v>
      </c>
      <c r="U103" s="213" t="e">
        <f>IF('Crisis Indicator Data'!#REF!="No Data",1,IF(#REF!&lt;&gt;"",1,0))</f>
        <v>#REF!</v>
      </c>
      <c r="V103" s="213" t="e">
        <f>IF('Crisis Indicator Data'!#REF!="No Data",1,IF(#REF!&lt;&gt;"",1,0))</f>
        <v>#REF!</v>
      </c>
      <c r="W103" s="213" t="e">
        <f>IF('Crisis Indicator Data'!#REF!="No Data",1,IF(#REF!&lt;&gt;"",1,0))</f>
        <v>#REF!</v>
      </c>
      <c r="X103" s="213" t="e">
        <f>IF('Crisis Indicator Data'!#REF!="No Data",1,IF(#REF!&lt;&gt;"",1,0))</f>
        <v>#REF!</v>
      </c>
      <c r="Y103" s="213" t="e">
        <f>IF('Crisis Indicator Data'!#REF!="No Data",1,IF(#REF!&lt;&gt;"",1,0))</f>
        <v>#REF!</v>
      </c>
      <c r="Z103" s="213" t="e">
        <f>IF('Crisis Indicator Data'!#REF!="No Data",1,IF(#REF!&lt;&gt;"",1,0))</f>
        <v>#REF!</v>
      </c>
      <c r="AA103" s="213" t="e">
        <f>IF('Crisis Indicator Data'!#REF!="No Data",1,IF(#REF!&lt;&gt;"",1,0))</f>
        <v>#REF!</v>
      </c>
      <c r="AB103" s="213" t="e">
        <f>IF('Crisis Indicator Data'!#REF!="No Data",1,IF(#REF!&lt;&gt;"",1,0))</f>
        <v>#REF!</v>
      </c>
      <c r="AC103" s="213" t="e">
        <f>IF('Crisis Indicator Data'!#REF!="No Data",1,IF(#REF!&lt;&gt;"",1,0))</f>
        <v>#REF!</v>
      </c>
      <c r="AD103" s="213" t="e">
        <f>IF('Crisis Indicator Data'!#REF!="No Data",1,IF(#REF!&lt;&gt;"",1,0))</f>
        <v>#REF!</v>
      </c>
      <c r="AE103" s="213" t="e">
        <f>IF('Crisis Indicator Data'!#REF!="No Data",1,IF(#REF!&lt;&gt;"",1,0))</f>
        <v>#REF!</v>
      </c>
      <c r="AF103" s="213" t="e">
        <f>IF('Crisis Indicator Data'!#REF!="No Data",1,IF(#REF!&lt;&gt;"",1,0))</f>
        <v>#REF!</v>
      </c>
      <c r="AG103" s="213" t="e">
        <f>IF('Crisis Indicator Data'!#REF!="No Data",1,IF(#REF!&lt;&gt;"",1,0))</f>
        <v>#REF!</v>
      </c>
      <c r="AH103" s="213" t="e">
        <f>IF('Crisis Indicator Data'!#REF!="No Data",1,IF(#REF!&lt;&gt;"",1,0))</f>
        <v>#REF!</v>
      </c>
      <c r="AI103" s="213" t="e">
        <f>IF('Crisis Indicator Data'!#REF!="No Data",1,IF(#REF!&lt;&gt;"",1,0))</f>
        <v>#REF!</v>
      </c>
      <c r="AJ103" s="213" t="e">
        <f>IF('Crisis Indicator Data'!#REF!="No Data",1,IF(#REF!&lt;&gt;"",1,0))</f>
        <v>#REF!</v>
      </c>
      <c r="AK103" s="213" t="e">
        <f>IF('Crisis Indicator Data'!#REF!="No Data",1,IF(#REF!&lt;&gt;"",1,0))</f>
        <v>#REF!</v>
      </c>
      <c r="AL103" s="213" t="e">
        <f>IF('Crisis Indicator Data'!#REF!="No Data",1,IF(#REF!&lt;&gt;"",1,0))</f>
        <v>#REF!</v>
      </c>
      <c r="AM103" s="213" t="e">
        <f>IF('Crisis Indicator Data'!#REF!="No Data",1,IF(#REF!&lt;&gt;"",1,0))</f>
        <v>#REF!</v>
      </c>
      <c r="AN103" s="213" t="e">
        <f>IF('Crisis Indicator Data'!#REF!="No Data",1,IF(#REF!&lt;&gt;"",1,0))</f>
        <v>#REF!</v>
      </c>
      <c r="AO103" s="213" t="e">
        <f>IF('Crisis Indicator Data'!#REF!="No Data",1,IF(#REF!&lt;&gt;"",1,0))</f>
        <v>#REF!</v>
      </c>
      <c r="AP103" s="213" t="e">
        <f>IF('Crisis Indicator Data'!#REF!="No Data",1,IF(#REF!&lt;&gt;"",1,0))</f>
        <v>#REF!</v>
      </c>
      <c r="AQ103" s="213" t="e">
        <f>IF('Crisis Indicator Data'!#REF!="No Data",1,IF(#REF!&lt;&gt;"",1,0))</f>
        <v>#REF!</v>
      </c>
      <c r="AR103" s="213" t="e">
        <f>IF('Crisis Indicator Data'!#REF!="No Data",1,IF(#REF!&lt;&gt;"",1,0))</f>
        <v>#REF!</v>
      </c>
      <c r="AS103" s="213" t="e">
        <f>IF('Crisis Indicator Data'!#REF!="No Data",1,IF(#REF!&lt;&gt;"",1,0))</f>
        <v>#REF!</v>
      </c>
      <c r="AT103" s="213" t="e">
        <f>IF('Crisis Indicator Data'!#REF!="No Data",1,IF(#REF!&lt;&gt;"",1,0))</f>
        <v>#REF!</v>
      </c>
      <c r="AU103" s="213" t="e">
        <f>IF('Crisis Indicator Data'!#REF!="No Data",1,IF(#REF!&lt;&gt;"",1,0))</f>
        <v>#REF!</v>
      </c>
      <c r="AV103" s="213" t="e">
        <f>IF('Crisis Indicator Data'!#REF!="No Data",1,IF(#REF!&lt;&gt;"",1,0))</f>
        <v>#REF!</v>
      </c>
      <c r="AW103" s="213" t="e">
        <f>IF('Crisis Indicator Data'!#REF!="No Data",1,IF(#REF!&lt;&gt;"",1,0))</f>
        <v>#REF!</v>
      </c>
      <c r="AX103" s="213" t="e">
        <f>IF('Crisis Indicator Data'!#REF!="No Data",1,IF(#REF!&lt;&gt;"",1,0))</f>
        <v>#REF!</v>
      </c>
      <c r="AY103" s="213" t="e">
        <f>IF('Crisis Indicator Data'!#REF!="No Data",1,IF(#REF!&lt;&gt;"",1,0))</f>
        <v>#REF!</v>
      </c>
      <c r="AZ103" s="213" t="e">
        <f>IF('Crisis Indicator Data'!#REF!="No Data",1,IF(#REF!&lt;&gt;"",1,0))</f>
        <v>#REF!</v>
      </c>
      <c r="BA103" t="e">
        <f t="shared" si="6"/>
        <v>#REF!</v>
      </c>
      <c r="BB103" s="22" t="e">
        <f t="shared" si="7"/>
        <v>#REF!</v>
      </c>
    </row>
    <row r="104" spans="1:54" x14ac:dyDescent="0.25">
      <c r="A104" t="s">
        <v>7435</v>
      </c>
      <c r="B104" s="213" t="e">
        <f>IF('Crisis Indicator Data'!#REF!="No Data",1,IF(#REF!&lt;&gt;"",1,0))</f>
        <v>#REF!</v>
      </c>
      <c r="C104" s="213" t="e">
        <f>IF('Crisis Indicator Data'!#REF!="No Data",1,IF(#REF!&lt;&gt;"",1,0))</f>
        <v>#REF!</v>
      </c>
      <c r="D104" s="213" t="e">
        <f>IF('Crisis Indicator Data'!#REF!="No Data",1,IF(#REF!&lt;&gt;"",1,0))</f>
        <v>#REF!</v>
      </c>
      <c r="E104" s="213" t="e">
        <f>IF('Crisis Indicator Data'!#REF!="No Data",1,IF(#REF!&lt;&gt;"",1,0))</f>
        <v>#REF!</v>
      </c>
      <c r="F104" s="213" t="e">
        <f>IF('Crisis Indicator Data'!#REF!="No Data",1,IF(#REF!&lt;&gt;"",1,0))</f>
        <v>#REF!</v>
      </c>
      <c r="G104" s="213" t="e">
        <f>IF('Crisis Indicator Data'!#REF!="No Data",1,IF(#REF!&lt;&gt;"",1,0))</f>
        <v>#REF!</v>
      </c>
      <c r="H104" s="213" t="e">
        <f>IF('Crisis Indicator Data'!#REF!="No Data",1,IF(#REF!&lt;&gt;"",1,0))</f>
        <v>#REF!</v>
      </c>
      <c r="I104" s="213" t="e">
        <f>IF('Crisis Indicator Data'!#REF!="No Data",1,IF(#REF!&lt;&gt;"",1,0))</f>
        <v>#REF!</v>
      </c>
      <c r="J104" s="213" t="e">
        <f>IF('Crisis Indicator Data'!#REF!="No Data",1,IF(#REF!&lt;&gt;"",1,0))</f>
        <v>#REF!</v>
      </c>
      <c r="K104" s="213" t="e">
        <f>IF('Crisis Indicator Data'!#REF!="No Data",1,IF(#REF!&lt;&gt;"",1,0))</f>
        <v>#REF!</v>
      </c>
      <c r="L104" s="213" t="e">
        <f>IF('Crisis Indicator Data'!#REF!="No Data",1,IF(#REF!&lt;&gt;"",1,0))</f>
        <v>#REF!</v>
      </c>
      <c r="M104" s="213" t="e">
        <f>IF('Crisis Indicator Data'!#REF!="No Data",1,IF(#REF!&lt;&gt;"",1,0))</f>
        <v>#REF!</v>
      </c>
      <c r="N104" s="213" t="e">
        <f>IF('Crisis Indicator Data'!#REF!="No Data",1,IF(#REF!&lt;&gt;"",1,0))</f>
        <v>#REF!</v>
      </c>
      <c r="O104" s="213" t="e">
        <f>IF('Crisis Indicator Data'!#REF!="No Data",1,IF(#REF!&lt;&gt;"",1,0))</f>
        <v>#REF!</v>
      </c>
      <c r="P104" s="213" t="e">
        <f>IF('Crisis Indicator Data'!#REF!="No Data",1,IF(#REF!&lt;&gt;"",1,0))</f>
        <v>#REF!</v>
      </c>
      <c r="Q104" s="213" t="e">
        <f>IF('Crisis Indicator Data'!#REF!="No Data",1,IF(#REF!&lt;&gt;"",1,0))</f>
        <v>#REF!</v>
      </c>
      <c r="R104" s="213" t="e">
        <f>IF('Crisis Indicator Data'!#REF!="No Data",1,IF(#REF!&lt;&gt;"",1,0))</f>
        <v>#REF!</v>
      </c>
      <c r="S104" s="213" t="e">
        <f>IF('Crisis Indicator Data'!#REF!="No Data",1,IF(#REF!&lt;&gt;"",1,0))</f>
        <v>#REF!</v>
      </c>
      <c r="T104" s="213" t="e">
        <f>IF('Crisis Indicator Data'!#REF!="No Data",1,IF(#REF!&lt;&gt;"",1,0))</f>
        <v>#REF!</v>
      </c>
      <c r="U104" s="213" t="e">
        <f>IF('Crisis Indicator Data'!#REF!="No Data",1,IF(#REF!&lt;&gt;"",1,0))</f>
        <v>#REF!</v>
      </c>
      <c r="V104" s="213" t="e">
        <f>IF('Crisis Indicator Data'!#REF!="No Data",1,IF(#REF!&lt;&gt;"",1,0))</f>
        <v>#REF!</v>
      </c>
      <c r="W104" s="213" t="e">
        <f>IF('Crisis Indicator Data'!#REF!="No Data",1,IF(#REF!&lt;&gt;"",1,0))</f>
        <v>#REF!</v>
      </c>
      <c r="X104" s="213" t="e">
        <f>IF('Crisis Indicator Data'!#REF!="No Data",1,IF(#REF!&lt;&gt;"",1,0))</f>
        <v>#REF!</v>
      </c>
      <c r="Y104" s="213" t="e">
        <f>IF('Crisis Indicator Data'!#REF!="No Data",1,IF(#REF!&lt;&gt;"",1,0))</f>
        <v>#REF!</v>
      </c>
      <c r="Z104" s="213" t="e">
        <f>IF('Crisis Indicator Data'!#REF!="No Data",1,IF(#REF!&lt;&gt;"",1,0))</f>
        <v>#REF!</v>
      </c>
      <c r="AA104" s="213" t="e">
        <f>IF('Crisis Indicator Data'!#REF!="No Data",1,IF(#REF!&lt;&gt;"",1,0))</f>
        <v>#REF!</v>
      </c>
      <c r="AB104" s="213" t="e">
        <f>IF('Crisis Indicator Data'!#REF!="No Data",1,IF(#REF!&lt;&gt;"",1,0))</f>
        <v>#REF!</v>
      </c>
      <c r="AC104" s="213" t="e">
        <f>IF('Crisis Indicator Data'!#REF!="No Data",1,IF(#REF!&lt;&gt;"",1,0))</f>
        <v>#REF!</v>
      </c>
      <c r="AD104" s="213" t="e">
        <f>IF('Crisis Indicator Data'!#REF!="No Data",1,IF(#REF!&lt;&gt;"",1,0))</f>
        <v>#REF!</v>
      </c>
      <c r="AE104" s="213" t="e">
        <f>IF('Crisis Indicator Data'!#REF!="No Data",1,IF(#REF!&lt;&gt;"",1,0))</f>
        <v>#REF!</v>
      </c>
      <c r="AF104" s="213" t="e">
        <f>IF('Crisis Indicator Data'!#REF!="No Data",1,IF(#REF!&lt;&gt;"",1,0))</f>
        <v>#REF!</v>
      </c>
      <c r="AG104" s="213" t="e">
        <f>IF('Crisis Indicator Data'!#REF!="No Data",1,IF(#REF!&lt;&gt;"",1,0))</f>
        <v>#REF!</v>
      </c>
      <c r="AH104" s="213" t="e">
        <f>IF('Crisis Indicator Data'!#REF!="No Data",1,IF(#REF!&lt;&gt;"",1,0))</f>
        <v>#REF!</v>
      </c>
      <c r="AI104" s="213" t="e">
        <f>IF('Crisis Indicator Data'!#REF!="No Data",1,IF(#REF!&lt;&gt;"",1,0))</f>
        <v>#REF!</v>
      </c>
      <c r="AJ104" s="213" t="e">
        <f>IF('Crisis Indicator Data'!#REF!="No Data",1,IF(#REF!&lt;&gt;"",1,0))</f>
        <v>#REF!</v>
      </c>
      <c r="AK104" s="213" t="e">
        <f>IF('Crisis Indicator Data'!#REF!="No Data",1,IF(#REF!&lt;&gt;"",1,0))</f>
        <v>#REF!</v>
      </c>
      <c r="AL104" s="213" t="e">
        <f>IF('Crisis Indicator Data'!#REF!="No Data",1,IF(#REF!&lt;&gt;"",1,0))</f>
        <v>#REF!</v>
      </c>
      <c r="AM104" s="213" t="e">
        <f>IF('Crisis Indicator Data'!#REF!="No Data",1,IF(#REF!&lt;&gt;"",1,0))</f>
        <v>#REF!</v>
      </c>
      <c r="AN104" s="213" t="e">
        <f>IF('Crisis Indicator Data'!#REF!="No Data",1,IF(#REF!&lt;&gt;"",1,0))</f>
        <v>#REF!</v>
      </c>
      <c r="AO104" s="213" t="e">
        <f>IF('Crisis Indicator Data'!#REF!="No Data",1,IF(#REF!&lt;&gt;"",1,0))</f>
        <v>#REF!</v>
      </c>
      <c r="AP104" s="213" t="e">
        <f>IF('Crisis Indicator Data'!#REF!="No Data",1,IF(#REF!&lt;&gt;"",1,0))</f>
        <v>#REF!</v>
      </c>
      <c r="AQ104" s="213" t="e">
        <f>IF('Crisis Indicator Data'!#REF!="No Data",1,IF(#REF!&lt;&gt;"",1,0))</f>
        <v>#REF!</v>
      </c>
      <c r="AR104" s="213" t="e">
        <f>IF('Crisis Indicator Data'!#REF!="No Data",1,IF(#REF!&lt;&gt;"",1,0))</f>
        <v>#REF!</v>
      </c>
      <c r="AS104" s="213" t="e">
        <f>IF('Crisis Indicator Data'!#REF!="No Data",1,IF(#REF!&lt;&gt;"",1,0))</f>
        <v>#REF!</v>
      </c>
      <c r="AT104" s="213" t="e">
        <f>IF('Crisis Indicator Data'!#REF!="No Data",1,IF(#REF!&lt;&gt;"",1,0))</f>
        <v>#REF!</v>
      </c>
      <c r="AU104" s="213" t="e">
        <f>IF('Crisis Indicator Data'!#REF!="No Data",1,IF(#REF!&lt;&gt;"",1,0))</f>
        <v>#REF!</v>
      </c>
      <c r="AV104" s="213" t="e">
        <f>IF('Crisis Indicator Data'!#REF!="No Data",1,IF(#REF!&lt;&gt;"",1,0))</f>
        <v>#REF!</v>
      </c>
      <c r="AW104" s="213" t="e">
        <f>IF('Crisis Indicator Data'!#REF!="No Data",1,IF(#REF!&lt;&gt;"",1,0))</f>
        <v>#REF!</v>
      </c>
      <c r="AX104" s="213" t="e">
        <f>IF('Crisis Indicator Data'!#REF!="No Data",1,IF(#REF!&lt;&gt;"",1,0))</f>
        <v>#REF!</v>
      </c>
      <c r="AY104" s="213" t="e">
        <f>IF('Crisis Indicator Data'!#REF!="No Data",1,IF(#REF!&lt;&gt;"",1,0))</f>
        <v>#REF!</v>
      </c>
      <c r="AZ104" s="213" t="e">
        <f>IF('Crisis Indicator Data'!#REF!="No Data",1,IF(#REF!&lt;&gt;"",1,0))</f>
        <v>#REF!</v>
      </c>
      <c r="BA104" t="e">
        <f t="shared" si="6"/>
        <v>#REF!</v>
      </c>
      <c r="BB104" s="22" t="e">
        <f t="shared" si="7"/>
        <v>#REF!</v>
      </c>
    </row>
    <row r="105" spans="1:54" x14ac:dyDescent="0.25">
      <c r="A105" t="s">
        <v>7416</v>
      </c>
      <c r="B105" s="213" t="e">
        <f>IF('Crisis Indicator Data'!#REF!="No Data",1,IF(#REF!&lt;&gt;"",1,0))</f>
        <v>#REF!</v>
      </c>
      <c r="C105" s="213" t="e">
        <f>IF('Crisis Indicator Data'!#REF!="No Data",1,IF(#REF!&lt;&gt;"",1,0))</f>
        <v>#REF!</v>
      </c>
      <c r="D105" s="213" t="e">
        <f>IF('Crisis Indicator Data'!#REF!="No Data",1,IF(#REF!&lt;&gt;"",1,0))</f>
        <v>#REF!</v>
      </c>
      <c r="E105" s="213" t="e">
        <f>IF('Crisis Indicator Data'!#REF!="No Data",1,IF(#REF!&lt;&gt;"",1,0))</f>
        <v>#REF!</v>
      </c>
      <c r="F105" s="213" t="e">
        <f>IF('Crisis Indicator Data'!#REF!="No Data",1,IF(#REF!&lt;&gt;"",1,0))</f>
        <v>#REF!</v>
      </c>
      <c r="G105" s="213" t="e">
        <f>IF('Crisis Indicator Data'!#REF!="No Data",1,IF(#REF!&lt;&gt;"",1,0))</f>
        <v>#REF!</v>
      </c>
      <c r="H105" s="213" t="e">
        <f>IF('Crisis Indicator Data'!#REF!="No Data",1,IF(#REF!&lt;&gt;"",1,0))</f>
        <v>#REF!</v>
      </c>
      <c r="I105" s="213" t="e">
        <f>IF('Crisis Indicator Data'!#REF!="No Data",1,IF(#REF!&lt;&gt;"",1,0))</f>
        <v>#REF!</v>
      </c>
      <c r="J105" s="213" t="e">
        <f>IF('Crisis Indicator Data'!#REF!="No Data",1,IF(#REF!&lt;&gt;"",1,0))</f>
        <v>#REF!</v>
      </c>
      <c r="K105" s="213" t="e">
        <f>IF('Crisis Indicator Data'!#REF!="No Data",1,IF(#REF!&lt;&gt;"",1,0))</f>
        <v>#REF!</v>
      </c>
      <c r="L105" s="213" t="e">
        <f>IF('Crisis Indicator Data'!#REF!="No Data",1,IF(#REF!&lt;&gt;"",1,0))</f>
        <v>#REF!</v>
      </c>
      <c r="M105" s="213" t="e">
        <f>IF('Crisis Indicator Data'!#REF!="No Data",1,IF(#REF!&lt;&gt;"",1,0))</f>
        <v>#REF!</v>
      </c>
      <c r="N105" s="213" t="e">
        <f>IF('Crisis Indicator Data'!#REF!="No Data",1,IF(#REF!&lt;&gt;"",1,0))</f>
        <v>#REF!</v>
      </c>
      <c r="O105" s="213" t="e">
        <f>IF('Crisis Indicator Data'!#REF!="No Data",1,IF(#REF!&lt;&gt;"",1,0))</f>
        <v>#REF!</v>
      </c>
      <c r="P105" s="213" t="e">
        <f>IF('Crisis Indicator Data'!#REF!="No Data",1,IF(#REF!&lt;&gt;"",1,0))</f>
        <v>#REF!</v>
      </c>
      <c r="Q105" s="213" t="e">
        <f>IF('Crisis Indicator Data'!#REF!="No Data",1,IF(#REF!&lt;&gt;"",1,0))</f>
        <v>#REF!</v>
      </c>
      <c r="R105" s="213" t="e">
        <f>IF('Crisis Indicator Data'!#REF!="No Data",1,IF(#REF!&lt;&gt;"",1,0))</f>
        <v>#REF!</v>
      </c>
      <c r="S105" s="213" t="e">
        <f>IF('Crisis Indicator Data'!#REF!="No Data",1,IF(#REF!&lt;&gt;"",1,0))</f>
        <v>#REF!</v>
      </c>
      <c r="T105" s="213" t="e">
        <f>IF('Crisis Indicator Data'!#REF!="No Data",1,IF(#REF!&lt;&gt;"",1,0))</f>
        <v>#REF!</v>
      </c>
      <c r="U105" s="213" t="e">
        <f>IF('Crisis Indicator Data'!#REF!="No Data",1,IF(#REF!&lt;&gt;"",1,0))</f>
        <v>#REF!</v>
      </c>
      <c r="V105" s="213" t="e">
        <f>IF('Crisis Indicator Data'!#REF!="No Data",1,IF(#REF!&lt;&gt;"",1,0))</f>
        <v>#REF!</v>
      </c>
      <c r="W105" s="213" t="e">
        <f>IF('Crisis Indicator Data'!#REF!="No Data",1,IF(#REF!&lt;&gt;"",1,0))</f>
        <v>#REF!</v>
      </c>
      <c r="X105" s="213" t="e">
        <f>IF('Crisis Indicator Data'!#REF!="No Data",1,IF(#REF!&lt;&gt;"",1,0))</f>
        <v>#REF!</v>
      </c>
      <c r="Y105" s="213" t="e">
        <f>IF('Crisis Indicator Data'!#REF!="No Data",1,IF(#REF!&lt;&gt;"",1,0))</f>
        <v>#REF!</v>
      </c>
      <c r="Z105" s="213" t="e">
        <f>IF('Crisis Indicator Data'!#REF!="No Data",1,IF(#REF!&lt;&gt;"",1,0))</f>
        <v>#REF!</v>
      </c>
      <c r="AA105" s="213" t="e">
        <f>IF('Crisis Indicator Data'!#REF!="No Data",1,IF(#REF!&lt;&gt;"",1,0))</f>
        <v>#REF!</v>
      </c>
      <c r="AB105" s="213" t="e">
        <f>IF('Crisis Indicator Data'!#REF!="No Data",1,IF(#REF!&lt;&gt;"",1,0))</f>
        <v>#REF!</v>
      </c>
      <c r="AC105" s="213" t="e">
        <f>IF('Crisis Indicator Data'!#REF!="No Data",1,IF(#REF!&lt;&gt;"",1,0))</f>
        <v>#REF!</v>
      </c>
      <c r="AD105" s="213" t="e">
        <f>IF('Crisis Indicator Data'!#REF!="No Data",1,IF(#REF!&lt;&gt;"",1,0))</f>
        <v>#REF!</v>
      </c>
      <c r="AE105" s="213" t="e">
        <f>IF('Crisis Indicator Data'!#REF!="No Data",1,IF(#REF!&lt;&gt;"",1,0))</f>
        <v>#REF!</v>
      </c>
      <c r="AF105" s="213" t="e">
        <f>IF('Crisis Indicator Data'!#REF!="No Data",1,IF(#REF!&lt;&gt;"",1,0))</f>
        <v>#REF!</v>
      </c>
      <c r="AG105" s="213" t="e">
        <f>IF('Crisis Indicator Data'!#REF!="No Data",1,IF(#REF!&lt;&gt;"",1,0))</f>
        <v>#REF!</v>
      </c>
      <c r="AH105" s="213" t="e">
        <f>IF('Crisis Indicator Data'!#REF!="No Data",1,IF(#REF!&lt;&gt;"",1,0))</f>
        <v>#REF!</v>
      </c>
      <c r="AI105" s="213" t="e">
        <f>IF('Crisis Indicator Data'!#REF!="No Data",1,IF(#REF!&lt;&gt;"",1,0))</f>
        <v>#REF!</v>
      </c>
      <c r="AJ105" s="213" t="e">
        <f>IF('Crisis Indicator Data'!#REF!="No Data",1,IF(#REF!&lt;&gt;"",1,0))</f>
        <v>#REF!</v>
      </c>
      <c r="AK105" s="213" t="e">
        <f>IF('Crisis Indicator Data'!#REF!="No Data",1,IF(#REF!&lt;&gt;"",1,0))</f>
        <v>#REF!</v>
      </c>
      <c r="AL105" s="213" t="e">
        <f>IF('Crisis Indicator Data'!#REF!="No Data",1,IF(#REF!&lt;&gt;"",1,0))</f>
        <v>#REF!</v>
      </c>
      <c r="AM105" s="213" t="e">
        <f>IF('Crisis Indicator Data'!#REF!="No Data",1,IF(#REF!&lt;&gt;"",1,0))</f>
        <v>#REF!</v>
      </c>
      <c r="AN105" s="213" t="e">
        <f>IF('Crisis Indicator Data'!#REF!="No Data",1,IF(#REF!&lt;&gt;"",1,0))</f>
        <v>#REF!</v>
      </c>
      <c r="AO105" s="213" t="e">
        <f>IF('Crisis Indicator Data'!#REF!="No Data",1,IF(#REF!&lt;&gt;"",1,0))</f>
        <v>#REF!</v>
      </c>
      <c r="AP105" s="213" t="e">
        <f>IF('Crisis Indicator Data'!#REF!="No Data",1,IF(#REF!&lt;&gt;"",1,0))</f>
        <v>#REF!</v>
      </c>
      <c r="AQ105" s="213" t="e">
        <f>IF('Crisis Indicator Data'!#REF!="No Data",1,IF(#REF!&lt;&gt;"",1,0))</f>
        <v>#REF!</v>
      </c>
      <c r="AR105" s="213" t="e">
        <f>IF('Crisis Indicator Data'!#REF!="No Data",1,IF(#REF!&lt;&gt;"",1,0))</f>
        <v>#REF!</v>
      </c>
      <c r="AS105" s="213" t="e">
        <f>IF('Crisis Indicator Data'!#REF!="No Data",1,IF(#REF!&lt;&gt;"",1,0))</f>
        <v>#REF!</v>
      </c>
      <c r="AT105" s="213" t="e">
        <f>IF('Crisis Indicator Data'!#REF!="No Data",1,IF(#REF!&lt;&gt;"",1,0))</f>
        <v>#REF!</v>
      </c>
      <c r="AU105" s="213" t="e">
        <f>IF('Crisis Indicator Data'!#REF!="No Data",1,IF(#REF!&lt;&gt;"",1,0))</f>
        <v>#REF!</v>
      </c>
      <c r="AV105" s="213" t="e">
        <f>IF('Crisis Indicator Data'!#REF!="No Data",1,IF(#REF!&lt;&gt;"",1,0))</f>
        <v>#REF!</v>
      </c>
      <c r="AW105" s="213" t="e">
        <f>IF('Crisis Indicator Data'!#REF!="No Data",1,IF(#REF!&lt;&gt;"",1,0))</f>
        <v>#REF!</v>
      </c>
      <c r="AX105" s="213" t="e">
        <f>IF('Crisis Indicator Data'!#REF!="No Data",1,IF(#REF!&lt;&gt;"",1,0))</f>
        <v>#REF!</v>
      </c>
      <c r="AY105" s="213" t="e">
        <f>IF('Crisis Indicator Data'!#REF!="No Data",1,IF(#REF!&lt;&gt;"",1,0))</f>
        <v>#REF!</v>
      </c>
      <c r="AZ105" s="213" t="e">
        <f>IF('Crisis Indicator Data'!#REF!="No Data",1,IF(#REF!&lt;&gt;"",1,0))</f>
        <v>#REF!</v>
      </c>
      <c r="BA105" t="e">
        <f t="shared" si="6"/>
        <v>#REF!</v>
      </c>
      <c r="BB105" s="22" t="e">
        <f t="shared" si="7"/>
        <v>#REF!</v>
      </c>
    </row>
    <row r="106" spans="1:54" x14ac:dyDescent="0.25">
      <c r="A106" t="s">
        <v>7422</v>
      </c>
      <c r="B106" s="213" t="e">
        <f>IF('Crisis Indicator Data'!#REF!="No Data",1,IF(#REF!&lt;&gt;"",1,0))</f>
        <v>#REF!</v>
      </c>
      <c r="C106" s="213" t="e">
        <f>IF('Crisis Indicator Data'!#REF!="No Data",1,IF(#REF!&lt;&gt;"",1,0))</f>
        <v>#REF!</v>
      </c>
      <c r="D106" s="213" t="e">
        <f>IF('Crisis Indicator Data'!#REF!="No Data",1,IF(#REF!&lt;&gt;"",1,0))</f>
        <v>#REF!</v>
      </c>
      <c r="E106" s="213" t="e">
        <f>IF('Crisis Indicator Data'!#REF!="No Data",1,IF(#REF!&lt;&gt;"",1,0))</f>
        <v>#REF!</v>
      </c>
      <c r="F106" s="213" t="e">
        <f>IF('Crisis Indicator Data'!#REF!="No Data",1,IF(#REF!&lt;&gt;"",1,0))</f>
        <v>#REF!</v>
      </c>
      <c r="G106" s="213" t="e">
        <f>IF('Crisis Indicator Data'!#REF!="No Data",1,IF(#REF!&lt;&gt;"",1,0))</f>
        <v>#REF!</v>
      </c>
      <c r="H106" s="213" t="e">
        <f>IF('Crisis Indicator Data'!#REF!="No Data",1,IF(#REF!&lt;&gt;"",1,0))</f>
        <v>#REF!</v>
      </c>
      <c r="I106" s="213" t="e">
        <f>IF('Crisis Indicator Data'!#REF!="No Data",1,IF(#REF!&lt;&gt;"",1,0))</f>
        <v>#REF!</v>
      </c>
      <c r="J106" s="213" t="e">
        <f>IF('Crisis Indicator Data'!#REF!="No Data",1,IF(#REF!&lt;&gt;"",1,0))</f>
        <v>#REF!</v>
      </c>
      <c r="K106" s="213" t="e">
        <f>IF('Crisis Indicator Data'!#REF!="No Data",1,IF(#REF!&lt;&gt;"",1,0))</f>
        <v>#REF!</v>
      </c>
      <c r="L106" s="213" t="e">
        <f>IF('Crisis Indicator Data'!#REF!="No Data",1,IF(#REF!&lt;&gt;"",1,0))</f>
        <v>#REF!</v>
      </c>
      <c r="M106" s="213" t="e">
        <f>IF('Crisis Indicator Data'!#REF!="No Data",1,IF(#REF!&lt;&gt;"",1,0))</f>
        <v>#REF!</v>
      </c>
      <c r="N106" s="213" t="e">
        <f>IF('Crisis Indicator Data'!#REF!="No Data",1,IF(#REF!&lt;&gt;"",1,0))</f>
        <v>#REF!</v>
      </c>
      <c r="O106" s="213" t="e">
        <f>IF('Crisis Indicator Data'!#REF!="No Data",1,IF(#REF!&lt;&gt;"",1,0))</f>
        <v>#REF!</v>
      </c>
      <c r="P106" s="213" t="e">
        <f>IF('Crisis Indicator Data'!#REF!="No Data",1,IF(#REF!&lt;&gt;"",1,0))</f>
        <v>#REF!</v>
      </c>
      <c r="Q106" s="213" t="e">
        <f>IF('Crisis Indicator Data'!#REF!="No Data",1,IF(#REF!&lt;&gt;"",1,0))</f>
        <v>#REF!</v>
      </c>
      <c r="R106" s="213" t="e">
        <f>IF('Crisis Indicator Data'!#REF!="No Data",1,IF(#REF!&lt;&gt;"",1,0))</f>
        <v>#REF!</v>
      </c>
      <c r="S106" s="213" t="e">
        <f>IF('Crisis Indicator Data'!#REF!="No Data",1,IF(#REF!&lt;&gt;"",1,0))</f>
        <v>#REF!</v>
      </c>
      <c r="T106" s="213" t="e">
        <f>IF('Crisis Indicator Data'!#REF!="No Data",1,IF(#REF!&lt;&gt;"",1,0))</f>
        <v>#REF!</v>
      </c>
      <c r="U106" s="213" t="e">
        <f>IF('Crisis Indicator Data'!#REF!="No Data",1,IF(#REF!&lt;&gt;"",1,0))</f>
        <v>#REF!</v>
      </c>
      <c r="V106" s="213" t="e">
        <f>IF('Crisis Indicator Data'!#REF!="No Data",1,IF(#REF!&lt;&gt;"",1,0))</f>
        <v>#REF!</v>
      </c>
      <c r="W106" s="213" t="e">
        <f>IF('Crisis Indicator Data'!#REF!="No Data",1,IF(#REF!&lt;&gt;"",1,0))</f>
        <v>#REF!</v>
      </c>
      <c r="X106" s="213" t="e">
        <f>IF('Crisis Indicator Data'!#REF!="No Data",1,IF(#REF!&lt;&gt;"",1,0))</f>
        <v>#REF!</v>
      </c>
      <c r="Y106" s="213" t="e">
        <f>IF('Crisis Indicator Data'!#REF!="No Data",1,IF(#REF!&lt;&gt;"",1,0))</f>
        <v>#REF!</v>
      </c>
      <c r="Z106" s="213" t="e">
        <f>IF('Crisis Indicator Data'!#REF!="No Data",1,IF(#REF!&lt;&gt;"",1,0))</f>
        <v>#REF!</v>
      </c>
      <c r="AA106" s="213" t="e">
        <f>IF('Crisis Indicator Data'!#REF!="No Data",1,IF(#REF!&lt;&gt;"",1,0))</f>
        <v>#REF!</v>
      </c>
      <c r="AB106" s="213" t="e">
        <f>IF('Crisis Indicator Data'!#REF!="No Data",1,IF(#REF!&lt;&gt;"",1,0))</f>
        <v>#REF!</v>
      </c>
      <c r="AC106" s="213" t="e">
        <f>IF('Crisis Indicator Data'!#REF!="No Data",1,IF(#REF!&lt;&gt;"",1,0))</f>
        <v>#REF!</v>
      </c>
      <c r="AD106" s="213" t="e">
        <f>IF('Crisis Indicator Data'!#REF!="No Data",1,IF(#REF!&lt;&gt;"",1,0))</f>
        <v>#REF!</v>
      </c>
      <c r="AE106" s="213" t="e">
        <f>IF('Crisis Indicator Data'!#REF!="No Data",1,IF(#REF!&lt;&gt;"",1,0))</f>
        <v>#REF!</v>
      </c>
      <c r="AF106" s="213" t="e">
        <f>IF('Crisis Indicator Data'!#REF!="No Data",1,IF(#REF!&lt;&gt;"",1,0))</f>
        <v>#REF!</v>
      </c>
      <c r="AG106" s="213" t="e">
        <f>IF('Crisis Indicator Data'!#REF!="No Data",1,IF(#REF!&lt;&gt;"",1,0))</f>
        <v>#REF!</v>
      </c>
      <c r="AH106" s="213" t="e">
        <f>IF('Crisis Indicator Data'!#REF!="No Data",1,IF(#REF!&lt;&gt;"",1,0))</f>
        <v>#REF!</v>
      </c>
      <c r="AI106" s="213" t="e">
        <f>IF('Crisis Indicator Data'!#REF!="No Data",1,IF(#REF!&lt;&gt;"",1,0))</f>
        <v>#REF!</v>
      </c>
      <c r="AJ106" s="213" t="e">
        <f>IF('Crisis Indicator Data'!#REF!="No Data",1,IF(#REF!&lt;&gt;"",1,0))</f>
        <v>#REF!</v>
      </c>
      <c r="AK106" s="213" t="e">
        <f>IF('Crisis Indicator Data'!#REF!="No Data",1,IF(#REF!&lt;&gt;"",1,0))</f>
        <v>#REF!</v>
      </c>
      <c r="AL106" s="213" t="e">
        <f>IF('Crisis Indicator Data'!#REF!="No Data",1,IF(#REF!&lt;&gt;"",1,0))</f>
        <v>#REF!</v>
      </c>
      <c r="AM106" s="213" t="e">
        <f>IF('Crisis Indicator Data'!#REF!="No Data",1,IF(#REF!&lt;&gt;"",1,0))</f>
        <v>#REF!</v>
      </c>
      <c r="AN106" s="213" t="e">
        <f>IF('Crisis Indicator Data'!#REF!="No Data",1,IF(#REF!&lt;&gt;"",1,0))</f>
        <v>#REF!</v>
      </c>
      <c r="AO106" s="213" t="e">
        <f>IF('Crisis Indicator Data'!#REF!="No Data",1,IF(#REF!&lt;&gt;"",1,0))</f>
        <v>#REF!</v>
      </c>
      <c r="AP106" s="213" t="e">
        <f>IF('Crisis Indicator Data'!#REF!="No Data",1,IF(#REF!&lt;&gt;"",1,0))</f>
        <v>#REF!</v>
      </c>
      <c r="AQ106" s="213" t="e">
        <f>IF('Crisis Indicator Data'!#REF!="No Data",1,IF(#REF!&lt;&gt;"",1,0))</f>
        <v>#REF!</v>
      </c>
      <c r="AR106" s="213" t="e">
        <f>IF('Crisis Indicator Data'!#REF!="No Data",1,IF(#REF!&lt;&gt;"",1,0))</f>
        <v>#REF!</v>
      </c>
      <c r="AS106" s="213" t="e">
        <f>IF('Crisis Indicator Data'!#REF!="No Data",1,IF(#REF!&lt;&gt;"",1,0))</f>
        <v>#REF!</v>
      </c>
      <c r="AT106" s="213" t="e">
        <f>IF('Crisis Indicator Data'!#REF!="No Data",1,IF(#REF!&lt;&gt;"",1,0))</f>
        <v>#REF!</v>
      </c>
      <c r="AU106" s="213" t="e">
        <f>IF('Crisis Indicator Data'!#REF!="No Data",1,IF(#REF!&lt;&gt;"",1,0))</f>
        <v>#REF!</v>
      </c>
      <c r="AV106" s="213" t="e">
        <f>IF('Crisis Indicator Data'!#REF!="No Data",1,IF(#REF!&lt;&gt;"",1,0))</f>
        <v>#REF!</v>
      </c>
      <c r="AW106" s="213" t="e">
        <f>IF('Crisis Indicator Data'!#REF!="No Data",1,IF(#REF!&lt;&gt;"",1,0))</f>
        <v>#REF!</v>
      </c>
      <c r="AX106" s="213" t="e">
        <f>IF('Crisis Indicator Data'!#REF!="No Data",1,IF(#REF!&lt;&gt;"",1,0))</f>
        <v>#REF!</v>
      </c>
      <c r="AY106" s="213" t="e">
        <f>IF('Crisis Indicator Data'!#REF!="No Data",1,IF(#REF!&lt;&gt;"",1,0))</f>
        <v>#REF!</v>
      </c>
      <c r="AZ106" s="213" t="e">
        <f>IF('Crisis Indicator Data'!#REF!="No Data",1,IF(#REF!&lt;&gt;"",1,0))</f>
        <v>#REF!</v>
      </c>
      <c r="BA106" t="e">
        <f t="shared" si="6"/>
        <v>#REF!</v>
      </c>
      <c r="BB106" s="22" t="e">
        <f t="shared" si="7"/>
        <v>#REF!</v>
      </c>
    </row>
    <row r="107" spans="1:54" x14ac:dyDescent="0.25">
      <c r="A107" t="s">
        <v>7424</v>
      </c>
      <c r="B107" s="213" t="e">
        <f>IF('Crisis Indicator Data'!#REF!="No Data",1,IF(#REF!&lt;&gt;"",1,0))</f>
        <v>#REF!</v>
      </c>
      <c r="C107" s="213" t="e">
        <f>IF('Crisis Indicator Data'!#REF!="No Data",1,IF(#REF!&lt;&gt;"",1,0))</f>
        <v>#REF!</v>
      </c>
      <c r="D107" s="213" t="e">
        <f>IF('Crisis Indicator Data'!#REF!="No Data",1,IF(#REF!&lt;&gt;"",1,0))</f>
        <v>#REF!</v>
      </c>
      <c r="E107" s="213" t="e">
        <f>IF('Crisis Indicator Data'!#REF!="No Data",1,IF(#REF!&lt;&gt;"",1,0))</f>
        <v>#REF!</v>
      </c>
      <c r="F107" s="213" t="e">
        <f>IF('Crisis Indicator Data'!#REF!="No Data",1,IF(#REF!&lt;&gt;"",1,0))</f>
        <v>#REF!</v>
      </c>
      <c r="G107" s="213" t="e">
        <f>IF('Crisis Indicator Data'!#REF!="No Data",1,IF(#REF!&lt;&gt;"",1,0))</f>
        <v>#REF!</v>
      </c>
      <c r="H107" s="213" t="e">
        <f>IF('Crisis Indicator Data'!#REF!="No Data",1,IF(#REF!&lt;&gt;"",1,0))</f>
        <v>#REF!</v>
      </c>
      <c r="I107" s="213" t="e">
        <f>IF('Crisis Indicator Data'!#REF!="No Data",1,IF(#REF!&lt;&gt;"",1,0))</f>
        <v>#REF!</v>
      </c>
      <c r="J107" s="213" t="e">
        <f>IF('Crisis Indicator Data'!#REF!="No Data",1,IF(#REF!&lt;&gt;"",1,0))</f>
        <v>#REF!</v>
      </c>
      <c r="K107" s="213" t="e">
        <f>IF('Crisis Indicator Data'!#REF!="No Data",1,IF(#REF!&lt;&gt;"",1,0))</f>
        <v>#REF!</v>
      </c>
      <c r="L107" s="213" t="e">
        <f>IF('Crisis Indicator Data'!#REF!="No Data",1,IF(#REF!&lt;&gt;"",1,0))</f>
        <v>#REF!</v>
      </c>
      <c r="M107" s="213" t="e">
        <f>IF('Crisis Indicator Data'!#REF!="No Data",1,IF(#REF!&lt;&gt;"",1,0))</f>
        <v>#REF!</v>
      </c>
      <c r="N107" s="213" t="e">
        <f>IF('Crisis Indicator Data'!#REF!="No Data",1,IF(#REF!&lt;&gt;"",1,0))</f>
        <v>#REF!</v>
      </c>
      <c r="O107" s="213" t="e">
        <f>IF('Crisis Indicator Data'!#REF!="No Data",1,IF(#REF!&lt;&gt;"",1,0))</f>
        <v>#REF!</v>
      </c>
      <c r="P107" s="213" t="e">
        <f>IF('Crisis Indicator Data'!#REF!="No Data",1,IF(#REF!&lt;&gt;"",1,0))</f>
        <v>#REF!</v>
      </c>
      <c r="Q107" s="213" t="e">
        <f>IF('Crisis Indicator Data'!#REF!="No Data",1,IF(#REF!&lt;&gt;"",1,0))</f>
        <v>#REF!</v>
      </c>
      <c r="R107" s="213" t="e">
        <f>IF('Crisis Indicator Data'!#REF!="No Data",1,IF(#REF!&lt;&gt;"",1,0))</f>
        <v>#REF!</v>
      </c>
      <c r="S107" s="213" t="e">
        <f>IF('Crisis Indicator Data'!#REF!="No Data",1,IF(#REF!&lt;&gt;"",1,0))</f>
        <v>#REF!</v>
      </c>
      <c r="T107" s="213" t="e">
        <f>IF('Crisis Indicator Data'!#REF!="No Data",1,IF(#REF!&lt;&gt;"",1,0))</f>
        <v>#REF!</v>
      </c>
      <c r="U107" s="213" t="e">
        <f>IF('Crisis Indicator Data'!#REF!="No Data",1,IF(#REF!&lt;&gt;"",1,0))</f>
        <v>#REF!</v>
      </c>
      <c r="V107" s="213" t="e">
        <f>IF('Crisis Indicator Data'!#REF!="No Data",1,IF(#REF!&lt;&gt;"",1,0))</f>
        <v>#REF!</v>
      </c>
      <c r="W107" s="213" t="e">
        <f>IF('Crisis Indicator Data'!#REF!="No Data",1,IF(#REF!&lt;&gt;"",1,0))</f>
        <v>#REF!</v>
      </c>
      <c r="X107" s="213" t="e">
        <f>IF('Crisis Indicator Data'!#REF!="No Data",1,IF(#REF!&lt;&gt;"",1,0))</f>
        <v>#REF!</v>
      </c>
      <c r="Y107" s="213" t="e">
        <f>IF('Crisis Indicator Data'!#REF!="No Data",1,IF(#REF!&lt;&gt;"",1,0))</f>
        <v>#REF!</v>
      </c>
      <c r="Z107" s="213" t="e">
        <f>IF('Crisis Indicator Data'!#REF!="No Data",1,IF(#REF!&lt;&gt;"",1,0))</f>
        <v>#REF!</v>
      </c>
      <c r="AA107" s="213" t="e">
        <f>IF('Crisis Indicator Data'!#REF!="No Data",1,IF(#REF!&lt;&gt;"",1,0))</f>
        <v>#REF!</v>
      </c>
      <c r="AB107" s="213" t="e">
        <f>IF('Crisis Indicator Data'!#REF!="No Data",1,IF(#REF!&lt;&gt;"",1,0))</f>
        <v>#REF!</v>
      </c>
      <c r="AC107" s="213" t="e">
        <f>IF('Crisis Indicator Data'!#REF!="No Data",1,IF(#REF!&lt;&gt;"",1,0))</f>
        <v>#REF!</v>
      </c>
      <c r="AD107" s="213" t="e">
        <f>IF('Crisis Indicator Data'!#REF!="No Data",1,IF(#REF!&lt;&gt;"",1,0))</f>
        <v>#REF!</v>
      </c>
      <c r="AE107" s="213" t="e">
        <f>IF('Crisis Indicator Data'!#REF!="No Data",1,IF(#REF!&lt;&gt;"",1,0))</f>
        <v>#REF!</v>
      </c>
      <c r="AF107" s="213" t="e">
        <f>IF('Crisis Indicator Data'!#REF!="No Data",1,IF(#REF!&lt;&gt;"",1,0))</f>
        <v>#REF!</v>
      </c>
      <c r="AG107" s="213" t="e">
        <f>IF('Crisis Indicator Data'!#REF!="No Data",1,IF(#REF!&lt;&gt;"",1,0))</f>
        <v>#REF!</v>
      </c>
      <c r="AH107" s="213" t="e">
        <f>IF('Crisis Indicator Data'!#REF!="No Data",1,IF(#REF!&lt;&gt;"",1,0))</f>
        <v>#REF!</v>
      </c>
      <c r="AI107" s="213" t="e">
        <f>IF('Crisis Indicator Data'!#REF!="No Data",1,IF(#REF!&lt;&gt;"",1,0))</f>
        <v>#REF!</v>
      </c>
      <c r="AJ107" s="213" t="e">
        <f>IF('Crisis Indicator Data'!#REF!="No Data",1,IF(#REF!&lt;&gt;"",1,0))</f>
        <v>#REF!</v>
      </c>
      <c r="AK107" s="213" t="e">
        <f>IF('Crisis Indicator Data'!#REF!="No Data",1,IF(#REF!&lt;&gt;"",1,0))</f>
        <v>#REF!</v>
      </c>
      <c r="AL107" s="213" t="e">
        <f>IF('Crisis Indicator Data'!#REF!="No Data",1,IF(#REF!&lt;&gt;"",1,0))</f>
        <v>#REF!</v>
      </c>
      <c r="AM107" s="213" t="e">
        <f>IF('Crisis Indicator Data'!#REF!="No Data",1,IF(#REF!&lt;&gt;"",1,0))</f>
        <v>#REF!</v>
      </c>
      <c r="AN107" s="213" t="e">
        <f>IF('Crisis Indicator Data'!#REF!="No Data",1,IF(#REF!&lt;&gt;"",1,0))</f>
        <v>#REF!</v>
      </c>
      <c r="AO107" s="213" t="e">
        <f>IF('Crisis Indicator Data'!#REF!="No Data",1,IF(#REF!&lt;&gt;"",1,0))</f>
        <v>#REF!</v>
      </c>
      <c r="AP107" s="213" t="e">
        <f>IF('Crisis Indicator Data'!#REF!="No Data",1,IF(#REF!&lt;&gt;"",1,0))</f>
        <v>#REF!</v>
      </c>
      <c r="AQ107" s="213" t="e">
        <f>IF('Crisis Indicator Data'!#REF!="No Data",1,IF(#REF!&lt;&gt;"",1,0))</f>
        <v>#REF!</v>
      </c>
      <c r="AR107" s="213" t="e">
        <f>IF('Crisis Indicator Data'!#REF!="No Data",1,IF(#REF!&lt;&gt;"",1,0))</f>
        <v>#REF!</v>
      </c>
      <c r="AS107" s="213" t="e">
        <f>IF('Crisis Indicator Data'!#REF!="No Data",1,IF(#REF!&lt;&gt;"",1,0))</f>
        <v>#REF!</v>
      </c>
      <c r="AT107" s="213" t="e">
        <f>IF('Crisis Indicator Data'!#REF!="No Data",1,IF(#REF!&lt;&gt;"",1,0))</f>
        <v>#REF!</v>
      </c>
      <c r="AU107" s="213" t="e">
        <f>IF('Crisis Indicator Data'!#REF!="No Data",1,IF(#REF!&lt;&gt;"",1,0))</f>
        <v>#REF!</v>
      </c>
      <c r="AV107" s="213" t="e">
        <f>IF('Crisis Indicator Data'!#REF!="No Data",1,IF(#REF!&lt;&gt;"",1,0))</f>
        <v>#REF!</v>
      </c>
      <c r="AW107" s="213" t="e">
        <f>IF('Crisis Indicator Data'!#REF!="No Data",1,IF(#REF!&lt;&gt;"",1,0))</f>
        <v>#REF!</v>
      </c>
      <c r="AX107" s="213" t="e">
        <f>IF('Crisis Indicator Data'!#REF!="No Data",1,IF(#REF!&lt;&gt;"",1,0))</f>
        <v>#REF!</v>
      </c>
      <c r="AY107" s="213" t="e">
        <f>IF('Crisis Indicator Data'!#REF!="No Data",1,IF(#REF!&lt;&gt;"",1,0))</f>
        <v>#REF!</v>
      </c>
      <c r="AZ107" s="213" t="e">
        <f>IF('Crisis Indicator Data'!#REF!="No Data",1,IF(#REF!&lt;&gt;"",1,0))</f>
        <v>#REF!</v>
      </c>
      <c r="BA107" t="e">
        <f t="shared" si="6"/>
        <v>#REF!</v>
      </c>
      <c r="BB107" s="22" t="e">
        <f t="shared" si="7"/>
        <v>#REF!</v>
      </c>
    </row>
    <row r="108" spans="1:54" x14ac:dyDescent="0.25">
      <c r="A108" t="s">
        <v>7419</v>
      </c>
      <c r="B108" s="213" t="e">
        <f>IF('Crisis Indicator Data'!#REF!="No Data",1,IF(#REF!&lt;&gt;"",1,0))</f>
        <v>#REF!</v>
      </c>
      <c r="C108" s="213" t="e">
        <f>IF('Crisis Indicator Data'!#REF!="No Data",1,IF(#REF!&lt;&gt;"",1,0))</f>
        <v>#REF!</v>
      </c>
      <c r="D108" s="213" t="e">
        <f>IF('Crisis Indicator Data'!#REF!="No Data",1,IF(#REF!&lt;&gt;"",1,0))</f>
        <v>#REF!</v>
      </c>
      <c r="E108" s="213" t="e">
        <f>IF('Crisis Indicator Data'!#REF!="No Data",1,IF(#REF!&lt;&gt;"",1,0))</f>
        <v>#REF!</v>
      </c>
      <c r="F108" s="213" t="e">
        <f>IF('Crisis Indicator Data'!#REF!="No Data",1,IF(#REF!&lt;&gt;"",1,0))</f>
        <v>#REF!</v>
      </c>
      <c r="G108" s="213" t="e">
        <f>IF('Crisis Indicator Data'!#REF!="No Data",1,IF(#REF!&lt;&gt;"",1,0))</f>
        <v>#REF!</v>
      </c>
      <c r="H108" s="213" t="e">
        <f>IF('Crisis Indicator Data'!#REF!="No Data",1,IF(#REF!&lt;&gt;"",1,0))</f>
        <v>#REF!</v>
      </c>
      <c r="I108" s="213" t="e">
        <f>IF('Crisis Indicator Data'!#REF!="No Data",1,IF(#REF!&lt;&gt;"",1,0))</f>
        <v>#REF!</v>
      </c>
      <c r="J108" s="213" t="e">
        <f>IF('Crisis Indicator Data'!#REF!="No Data",1,IF(#REF!&lt;&gt;"",1,0))</f>
        <v>#REF!</v>
      </c>
      <c r="K108" s="213" t="e">
        <f>IF('Crisis Indicator Data'!#REF!="No Data",1,IF(#REF!&lt;&gt;"",1,0))</f>
        <v>#REF!</v>
      </c>
      <c r="L108" s="213" t="e">
        <f>IF('Crisis Indicator Data'!#REF!="No Data",1,IF(#REF!&lt;&gt;"",1,0))</f>
        <v>#REF!</v>
      </c>
      <c r="M108" s="213" t="e">
        <f>IF('Crisis Indicator Data'!#REF!="No Data",1,IF(#REF!&lt;&gt;"",1,0))</f>
        <v>#REF!</v>
      </c>
      <c r="N108" s="213" t="e">
        <f>IF('Crisis Indicator Data'!#REF!="No Data",1,IF(#REF!&lt;&gt;"",1,0))</f>
        <v>#REF!</v>
      </c>
      <c r="O108" s="213" t="e">
        <f>IF('Crisis Indicator Data'!#REF!="No Data",1,IF(#REF!&lt;&gt;"",1,0))</f>
        <v>#REF!</v>
      </c>
      <c r="P108" s="213" t="e">
        <f>IF('Crisis Indicator Data'!#REF!="No Data",1,IF(#REF!&lt;&gt;"",1,0))</f>
        <v>#REF!</v>
      </c>
      <c r="Q108" s="213" t="e">
        <f>IF('Crisis Indicator Data'!#REF!="No Data",1,IF(#REF!&lt;&gt;"",1,0))</f>
        <v>#REF!</v>
      </c>
      <c r="R108" s="213" t="e">
        <f>IF('Crisis Indicator Data'!#REF!="No Data",1,IF(#REF!&lt;&gt;"",1,0))</f>
        <v>#REF!</v>
      </c>
      <c r="S108" s="213" t="e">
        <f>IF('Crisis Indicator Data'!#REF!="No Data",1,IF(#REF!&lt;&gt;"",1,0))</f>
        <v>#REF!</v>
      </c>
      <c r="T108" s="213" t="e">
        <f>IF('Crisis Indicator Data'!#REF!="No Data",1,IF(#REF!&lt;&gt;"",1,0))</f>
        <v>#REF!</v>
      </c>
      <c r="U108" s="213" t="e">
        <f>IF('Crisis Indicator Data'!#REF!="No Data",1,IF(#REF!&lt;&gt;"",1,0))</f>
        <v>#REF!</v>
      </c>
      <c r="V108" s="213" t="e">
        <f>IF('Crisis Indicator Data'!#REF!="No Data",1,IF(#REF!&lt;&gt;"",1,0))</f>
        <v>#REF!</v>
      </c>
      <c r="W108" s="213" t="e">
        <f>IF('Crisis Indicator Data'!#REF!="No Data",1,IF(#REF!&lt;&gt;"",1,0))</f>
        <v>#REF!</v>
      </c>
      <c r="X108" s="213" t="e">
        <f>IF('Crisis Indicator Data'!#REF!="No Data",1,IF(#REF!&lt;&gt;"",1,0))</f>
        <v>#REF!</v>
      </c>
      <c r="Y108" s="213" t="e">
        <f>IF('Crisis Indicator Data'!#REF!="No Data",1,IF(#REF!&lt;&gt;"",1,0))</f>
        <v>#REF!</v>
      </c>
      <c r="Z108" s="213" t="e">
        <f>IF('Crisis Indicator Data'!#REF!="No Data",1,IF(#REF!&lt;&gt;"",1,0))</f>
        <v>#REF!</v>
      </c>
      <c r="AA108" s="213" t="e">
        <f>IF('Crisis Indicator Data'!#REF!="No Data",1,IF(#REF!&lt;&gt;"",1,0))</f>
        <v>#REF!</v>
      </c>
      <c r="AB108" s="213" t="e">
        <f>IF('Crisis Indicator Data'!#REF!="No Data",1,IF(#REF!&lt;&gt;"",1,0))</f>
        <v>#REF!</v>
      </c>
      <c r="AC108" s="213" t="e">
        <f>IF('Crisis Indicator Data'!#REF!="No Data",1,IF(#REF!&lt;&gt;"",1,0))</f>
        <v>#REF!</v>
      </c>
      <c r="AD108" s="213" t="e">
        <f>IF('Crisis Indicator Data'!#REF!="No Data",1,IF(#REF!&lt;&gt;"",1,0))</f>
        <v>#REF!</v>
      </c>
      <c r="AE108" s="213" t="e">
        <f>IF('Crisis Indicator Data'!#REF!="No Data",1,IF(#REF!&lt;&gt;"",1,0))</f>
        <v>#REF!</v>
      </c>
      <c r="AF108" s="213" t="e">
        <f>IF('Crisis Indicator Data'!#REF!="No Data",1,IF(#REF!&lt;&gt;"",1,0))</f>
        <v>#REF!</v>
      </c>
      <c r="AG108" s="213" t="e">
        <f>IF('Crisis Indicator Data'!#REF!="No Data",1,IF(#REF!&lt;&gt;"",1,0))</f>
        <v>#REF!</v>
      </c>
      <c r="AH108" s="213" t="e">
        <f>IF('Crisis Indicator Data'!#REF!="No Data",1,IF(#REF!&lt;&gt;"",1,0))</f>
        <v>#REF!</v>
      </c>
      <c r="AI108" s="213" t="e">
        <f>IF('Crisis Indicator Data'!#REF!="No Data",1,IF(#REF!&lt;&gt;"",1,0))</f>
        <v>#REF!</v>
      </c>
      <c r="AJ108" s="213" t="e">
        <f>IF('Crisis Indicator Data'!#REF!="No Data",1,IF(#REF!&lt;&gt;"",1,0))</f>
        <v>#REF!</v>
      </c>
      <c r="AK108" s="213" t="e">
        <f>IF('Crisis Indicator Data'!#REF!="No Data",1,IF(#REF!&lt;&gt;"",1,0))</f>
        <v>#REF!</v>
      </c>
      <c r="AL108" s="213" t="e">
        <f>IF('Crisis Indicator Data'!#REF!="No Data",1,IF(#REF!&lt;&gt;"",1,0))</f>
        <v>#REF!</v>
      </c>
      <c r="AM108" s="213" t="e">
        <f>IF('Crisis Indicator Data'!#REF!="No Data",1,IF(#REF!&lt;&gt;"",1,0))</f>
        <v>#REF!</v>
      </c>
      <c r="AN108" s="213" t="e">
        <f>IF('Crisis Indicator Data'!#REF!="No Data",1,IF(#REF!&lt;&gt;"",1,0))</f>
        <v>#REF!</v>
      </c>
      <c r="AO108" s="213" t="e">
        <f>IF('Crisis Indicator Data'!#REF!="No Data",1,IF(#REF!&lt;&gt;"",1,0))</f>
        <v>#REF!</v>
      </c>
      <c r="AP108" s="213" t="e">
        <f>IF('Crisis Indicator Data'!#REF!="No Data",1,IF(#REF!&lt;&gt;"",1,0))</f>
        <v>#REF!</v>
      </c>
      <c r="AQ108" s="213" t="e">
        <f>IF('Crisis Indicator Data'!#REF!="No Data",1,IF(#REF!&lt;&gt;"",1,0))</f>
        <v>#REF!</v>
      </c>
      <c r="AR108" s="213" t="e">
        <f>IF('Crisis Indicator Data'!#REF!="No Data",1,IF(#REF!&lt;&gt;"",1,0))</f>
        <v>#REF!</v>
      </c>
      <c r="AS108" s="213" t="e">
        <f>IF('Crisis Indicator Data'!#REF!="No Data",1,IF(#REF!&lt;&gt;"",1,0))</f>
        <v>#REF!</v>
      </c>
      <c r="AT108" s="213" t="e">
        <f>IF('Crisis Indicator Data'!#REF!="No Data",1,IF(#REF!&lt;&gt;"",1,0))</f>
        <v>#REF!</v>
      </c>
      <c r="AU108" s="213" t="e">
        <f>IF('Crisis Indicator Data'!#REF!="No Data",1,IF(#REF!&lt;&gt;"",1,0))</f>
        <v>#REF!</v>
      </c>
      <c r="AV108" s="213" t="e">
        <f>IF('Crisis Indicator Data'!#REF!="No Data",1,IF(#REF!&lt;&gt;"",1,0))</f>
        <v>#REF!</v>
      </c>
      <c r="AW108" s="213" t="e">
        <f>IF('Crisis Indicator Data'!#REF!="No Data",1,IF(#REF!&lt;&gt;"",1,0))</f>
        <v>#REF!</v>
      </c>
      <c r="AX108" s="213" t="e">
        <f>IF('Crisis Indicator Data'!#REF!="No Data",1,IF(#REF!&lt;&gt;"",1,0))</f>
        <v>#REF!</v>
      </c>
      <c r="AY108" s="213" t="e">
        <f>IF('Crisis Indicator Data'!#REF!="No Data",1,IF(#REF!&lt;&gt;"",1,0))</f>
        <v>#REF!</v>
      </c>
      <c r="AZ108" s="213" t="e">
        <f>IF('Crisis Indicator Data'!#REF!="No Data",1,IF(#REF!&lt;&gt;"",1,0))</f>
        <v>#REF!</v>
      </c>
      <c r="BA108" t="e">
        <f t="shared" si="6"/>
        <v>#REF!</v>
      </c>
      <c r="BB108" s="22" t="e">
        <f t="shared" si="7"/>
        <v>#REF!</v>
      </c>
    </row>
    <row r="109" spans="1:54" x14ac:dyDescent="0.25">
      <c r="A109" t="s">
        <v>7431</v>
      </c>
      <c r="B109" s="213" t="e">
        <f>IF('Crisis Indicator Data'!#REF!="No Data",1,IF(#REF!&lt;&gt;"",1,0))</f>
        <v>#REF!</v>
      </c>
      <c r="C109" s="213" t="e">
        <f>IF('Crisis Indicator Data'!#REF!="No Data",1,IF(#REF!&lt;&gt;"",1,0))</f>
        <v>#REF!</v>
      </c>
      <c r="D109" s="213" t="e">
        <f>IF('Crisis Indicator Data'!#REF!="No Data",1,IF(#REF!&lt;&gt;"",1,0))</f>
        <v>#REF!</v>
      </c>
      <c r="E109" s="213" t="e">
        <f>IF('Crisis Indicator Data'!#REF!="No Data",1,IF(#REF!&lt;&gt;"",1,0))</f>
        <v>#REF!</v>
      </c>
      <c r="F109" s="213" t="e">
        <f>IF('Crisis Indicator Data'!#REF!="No Data",1,IF(#REF!&lt;&gt;"",1,0))</f>
        <v>#REF!</v>
      </c>
      <c r="G109" s="213" t="e">
        <f>IF('Crisis Indicator Data'!#REF!="No Data",1,IF(#REF!&lt;&gt;"",1,0))</f>
        <v>#REF!</v>
      </c>
      <c r="H109" s="213" t="e">
        <f>IF('Crisis Indicator Data'!#REF!="No Data",1,IF(#REF!&lt;&gt;"",1,0))</f>
        <v>#REF!</v>
      </c>
      <c r="I109" s="213" t="e">
        <f>IF('Crisis Indicator Data'!#REF!="No Data",1,IF(#REF!&lt;&gt;"",1,0))</f>
        <v>#REF!</v>
      </c>
      <c r="J109" s="213" t="e">
        <f>IF('Crisis Indicator Data'!#REF!="No Data",1,IF(#REF!&lt;&gt;"",1,0))</f>
        <v>#REF!</v>
      </c>
      <c r="K109" s="213" t="e">
        <f>IF('Crisis Indicator Data'!#REF!="No Data",1,IF(#REF!&lt;&gt;"",1,0))</f>
        <v>#REF!</v>
      </c>
      <c r="L109" s="213" t="e">
        <f>IF('Crisis Indicator Data'!#REF!="No Data",1,IF(#REF!&lt;&gt;"",1,0))</f>
        <v>#REF!</v>
      </c>
      <c r="M109" s="213" t="e">
        <f>IF('Crisis Indicator Data'!#REF!="No Data",1,IF(#REF!&lt;&gt;"",1,0))</f>
        <v>#REF!</v>
      </c>
      <c r="N109" s="213" t="e">
        <f>IF('Crisis Indicator Data'!#REF!="No Data",1,IF(#REF!&lt;&gt;"",1,0))</f>
        <v>#REF!</v>
      </c>
      <c r="O109" s="213" t="e">
        <f>IF('Crisis Indicator Data'!#REF!="No Data",1,IF(#REF!&lt;&gt;"",1,0))</f>
        <v>#REF!</v>
      </c>
      <c r="P109" s="213" t="e">
        <f>IF('Crisis Indicator Data'!#REF!="No Data",1,IF(#REF!&lt;&gt;"",1,0))</f>
        <v>#REF!</v>
      </c>
      <c r="Q109" s="213" t="e">
        <f>IF('Crisis Indicator Data'!#REF!="No Data",1,IF(#REF!&lt;&gt;"",1,0))</f>
        <v>#REF!</v>
      </c>
      <c r="R109" s="213" t="e">
        <f>IF('Crisis Indicator Data'!#REF!="No Data",1,IF(#REF!&lt;&gt;"",1,0))</f>
        <v>#REF!</v>
      </c>
      <c r="S109" s="213" t="e">
        <f>IF('Crisis Indicator Data'!#REF!="No Data",1,IF(#REF!&lt;&gt;"",1,0))</f>
        <v>#REF!</v>
      </c>
      <c r="T109" s="213" t="e">
        <f>IF('Crisis Indicator Data'!#REF!="No Data",1,IF(#REF!&lt;&gt;"",1,0))</f>
        <v>#REF!</v>
      </c>
      <c r="U109" s="213" t="e">
        <f>IF('Crisis Indicator Data'!#REF!="No Data",1,IF(#REF!&lt;&gt;"",1,0))</f>
        <v>#REF!</v>
      </c>
      <c r="V109" s="213" t="e">
        <f>IF('Crisis Indicator Data'!#REF!="No Data",1,IF(#REF!&lt;&gt;"",1,0))</f>
        <v>#REF!</v>
      </c>
      <c r="W109" s="213" t="e">
        <f>IF('Crisis Indicator Data'!#REF!="No Data",1,IF(#REF!&lt;&gt;"",1,0))</f>
        <v>#REF!</v>
      </c>
      <c r="X109" s="213" t="e">
        <f>IF('Crisis Indicator Data'!#REF!="No Data",1,IF(#REF!&lt;&gt;"",1,0))</f>
        <v>#REF!</v>
      </c>
      <c r="Y109" s="213" t="e">
        <f>IF('Crisis Indicator Data'!#REF!="No Data",1,IF(#REF!&lt;&gt;"",1,0))</f>
        <v>#REF!</v>
      </c>
      <c r="Z109" s="213" t="e">
        <f>IF('Crisis Indicator Data'!#REF!="No Data",1,IF(#REF!&lt;&gt;"",1,0))</f>
        <v>#REF!</v>
      </c>
      <c r="AA109" s="213" t="e">
        <f>IF('Crisis Indicator Data'!#REF!="No Data",1,IF(#REF!&lt;&gt;"",1,0))</f>
        <v>#REF!</v>
      </c>
      <c r="AB109" s="213" t="e">
        <f>IF('Crisis Indicator Data'!#REF!="No Data",1,IF(#REF!&lt;&gt;"",1,0))</f>
        <v>#REF!</v>
      </c>
      <c r="AC109" s="213" t="e">
        <f>IF('Crisis Indicator Data'!#REF!="No Data",1,IF(#REF!&lt;&gt;"",1,0))</f>
        <v>#REF!</v>
      </c>
      <c r="AD109" s="213" t="e">
        <f>IF('Crisis Indicator Data'!#REF!="No Data",1,IF(#REF!&lt;&gt;"",1,0))</f>
        <v>#REF!</v>
      </c>
      <c r="AE109" s="213" t="e">
        <f>IF('Crisis Indicator Data'!#REF!="No Data",1,IF(#REF!&lt;&gt;"",1,0))</f>
        <v>#REF!</v>
      </c>
      <c r="AF109" s="213" t="e">
        <f>IF('Crisis Indicator Data'!#REF!="No Data",1,IF(#REF!&lt;&gt;"",1,0))</f>
        <v>#REF!</v>
      </c>
      <c r="AG109" s="213" t="e">
        <f>IF('Crisis Indicator Data'!#REF!="No Data",1,IF(#REF!&lt;&gt;"",1,0))</f>
        <v>#REF!</v>
      </c>
      <c r="AH109" s="213" t="e">
        <f>IF('Crisis Indicator Data'!#REF!="No Data",1,IF(#REF!&lt;&gt;"",1,0))</f>
        <v>#REF!</v>
      </c>
      <c r="AI109" s="213" t="e">
        <f>IF('Crisis Indicator Data'!#REF!="No Data",1,IF(#REF!&lt;&gt;"",1,0))</f>
        <v>#REF!</v>
      </c>
      <c r="AJ109" s="213" t="e">
        <f>IF('Crisis Indicator Data'!#REF!="No Data",1,IF(#REF!&lt;&gt;"",1,0))</f>
        <v>#REF!</v>
      </c>
      <c r="AK109" s="213" t="e">
        <f>IF('Crisis Indicator Data'!#REF!="No Data",1,IF(#REF!&lt;&gt;"",1,0))</f>
        <v>#REF!</v>
      </c>
      <c r="AL109" s="213" t="e">
        <f>IF('Crisis Indicator Data'!#REF!="No Data",1,IF(#REF!&lt;&gt;"",1,0))</f>
        <v>#REF!</v>
      </c>
      <c r="AM109" s="213" t="e">
        <f>IF('Crisis Indicator Data'!#REF!="No Data",1,IF(#REF!&lt;&gt;"",1,0))</f>
        <v>#REF!</v>
      </c>
      <c r="AN109" s="213" t="e">
        <f>IF('Crisis Indicator Data'!#REF!="No Data",1,IF(#REF!&lt;&gt;"",1,0))</f>
        <v>#REF!</v>
      </c>
      <c r="AO109" s="213" t="e">
        <f>IF('Crisis Indicator Data'!#REF!="No Data",1,IF(#REF!&lt;&gt;"",1,0))</f>
        <v>#REF!</v>
      </c>
      <c r="AP109" s="213" t="e">
        <f>IF('Crisis Indicator Data'!#REF!="No Data",1,IF(#REF!&lt;&gt;"",1,0))</f>
        <v>#REF!</v>
      </c>
      <c r="AQ109" s="213" t="e">
        <f>IF('Crisis Indicator Data'!#REF!="No Data",1,IF(#REF!&lt;&gt;"",1,0))</f>
        <v>#REF!</v>
      </c>
      <c r="AR109" s="213" t="e">
        <f>IF('Crisis Indicator Data'!#REF!="No Data",1,IF(#REF!&lt;&gt;"",1,0))</f>
        <v>#REF!</v>
      </c>
      <c r="AS109" s="213" t="e">
        <f>IF('Crisis Indicator Data'!#REF!="No Data",1,IF(#REF!&lt;&gt;"",1,0))</f>
        <v>#REF!</v>
      </c>
      <c r="AT109" s="213" t="e">
        <f>IF('Crisis Indicator Data'!#REF!="No Data",1,IF(#REF!&lt;&gt;"",1,0))</f>
        <v>#REF!</v>
      </c>
      <c r="AU109" s="213" t="e">
        <f>IF('Crisis Indicator Data'!#REF!="No Data",1,IF(#REF!&lt;&gt;"",1,0))</f>
        <v>#REF!</v>
      </c>
      <c r="AV109" s="213" t="e">
        <f>IF('Crisis Indicator Data'!#REF!="No Data",1,IF(#REF!&lt;&gt;"",1,0))</f>
        <v>#REF!</v>
      </c>
      <c r="AW109" s="213" t="e">
        <f>IF('Crisis Indicator Data'!#REF!="No Data",1,IF(#REF!&lt;&gt;"",1,0))</f>
        <v>#REF!</v>
      </c>
      <c r="AX109" s="213" t="e">
        <f>IF('Crisis Indicator Data'!#REF!="No Data",1,IF(#REF!&lt;&gt;"",1,0))</f>
        <v>#REF!</v>
      </c>
      <c r="AY109" s="213" t="e">
        <f>IF('Crisis Indicator Data'!#REF!="No Data",1,IF(#REF!&lt;&gt;"",1,0))</f>
        <v>#REF!</v>
      </c>
      <c r="AZ109" s="213" t="e">
        <f>IF('Crisis Indicator Data'!#REF!="No Data",1,IF(#REF!&lt;&gt;"",1,0))</f>
        <v>#REF!</v>
      </c>
      <c r="BA109" t="e">
        <f t="shared" si="6"/>
        <v>#REF!</v>
      </c>
      <c r="BB109" s="22" t="e">
        <f t="shared" si="7"/>
        <v>#REF!</v>
      </c>
    </row>
    <row r="110" spans="1:54" x14ac:dyDescent="0.25">
      <c r="A110" t="s">
        <v>7433</v>
      </c>
      <c r="B110" s="213" t="e">
        <f>IF('Crisis Indicator Data'!#REF!="No Data",1,IF(#REF!&lt;&gt;"",1,0))</f>
        <v>#REF!</v>
      </c>
      <c r="C110" s="213" t="e">
        <f>IF('Crisis Indicator Data'!#REF!="No Data",1,IF(#REF!&lt;&gt;"",1,0))</f>
        <v>#REF!</v>
      </c>
      <c r="D110" s="213" t="e">
        <f>IF('Crisis Indicator Data'!#REF!="No Data",1,IF(#REF!&lt;&gt;"",1,0))</f>
        <v>#REF!</v>
      </c>
      <c r="E110" s="213" t="e">
        <f>IF('Crisis Indicator Data'!#REF!="No Data",1,IF(#REF!&lt;&gt;"",1,0))</f>
        <v>#REF!</v>
      </c>
      <c r="F110" s="213" t="e">
        <f>IF('Crisis Indicator Data'!#REF!="No Data",1,IF(#REF!&lt;&gt;"",1,0))</f>
        <v>#REF!</v>
      </c>
      <c r="G110" s="213" t="e">
        <f>IF('Crisis Indicator Data'!#REF!="No Data",1,IF(#REF!&lt;&gt;"",1,0))</f>
        <v>#REF!</v>
      </c>
      <c r="H110" s="213" t="e">
        <f>IF('Crisis Indicator Data'!#REF!="No Data",1,IF(#REF!&lt;&gt;"",1,0))</f>
        <v>#REF!</v>
      </c>
      <c r="I110" s="213" t="e">
        <f>IF('Crisis Indicator Data'!#REF!="No Data",1,IF(#REF!&lt;&gt;"",1,0))</f>
        <v>#REF!</v>
      </c>
      <c r="J110" s="213" t="e">
        <f>IF('Crisis Indicator Data'!#REF!="No Data",1,IF(#REF!&lt;&gt;"",1,0))</f>
        <v>#REF!</v>
      </c>
      <c r="K110" s="213" t="e">
        <f>IF('Crisis Indicator Data'!#REF!="No Data",1,IF(#REF!&lt;&gt;"",1,0))</f>
        <v>#REF!</v>
      </c>
      <c r="L110" s="213" t="e">
        <f>IF('Crisis Indicator Data'!#REF!="No Data",1,IF(#REF!&lt;&gt;"",1,0))</f>
        <v>#REF!</v>
      </c>
      <c r="M110" s="213" t="e">
        <f>IF('Crisis Indicator Data'!#REF!="No Data",1,IF(#REF!&lt;&gt;"",1,0))</f>
        <v>#REF!</v>
      </c>
      <c r="N110" s="213" t="e">
        <f>IF('Crisis Indicator Data'!#REF!="No Data",1,IF(#REF!&lt;&gt;"",1,0))</f>
        <v>#REF!</v>
      </c>
      <c r="O110" s="213" t="e">
        <f>IF('Crisis Indicator Data'!#REF!="No Data",1,IF(#REF!&lt;&gt;"",1,0))</f>
        <v>#REF!</v>
      </c>
      <c r="P110" s="213" t="e">
        <f>IF('Crisis Indicator Data'!#REF!="No Data",1,IF(#REF!&lt;&gt;"",1,0))</f>
        <v>#REF!</v>
      </c>
      <c r="Q110" s="213" t="e">
        <f>IF('Crisis Indicator Data'!#REF!="No Data",1,IF(#REF!&lt;&gt;"",1,0))</f>
        <v>#REF!</v>
      </c>
      <c r="R110" s="213" t="e">
        <f>IF('Crisis Indicator Data'!#REF!="No Data",1,IF(#REF!&lt;&gt;"",1,0))</f>
        <v>#REF!</v>
      </c>
      <c r="S110" s="213" t="e">
        <f>IF('Crisis Indicator Data'!#REF!="No Data",1,IF(#REF!&lt;&gt;"",1,0))</f>
        <v>#REF!</v>
      </c>
      <c r="T110" s="213" t="e">
        <f>IF('Crisis Indicator Data'!#REF!="No Data",1,IF(#REF!&lt;&gt;"",1,0))</f>
        <v>#REF!</v>
      </c>
      <c r="U110" s="213" t="e">
        <f>IF('Crisis Indicator Data'!#REF!="No Data",1,IF(#REF!&lt;&gt;"",1,0))</f>
        <v>#REF!</v>
      </c>
      <c r="V110" s="213" t="e">
        <f>IF('Crisis Indicator Data'!#REF!="No Data",1,IF(#REF!&lt;&gt;"",1,0))</f>
        <v>#REF!</v>
      </c>
      <c r="W110" s="213" t="e">
        <f>IF('Crisis Indicator Data'!#REF!="No Data",1,IF(#REF!&lt;&gt;"",1,0))</f>
        <v>#REF!</v>
      </c>
      <c r="X110" s="213" t="e">
        <f>IF('Crisis Indicator Data'!#REF!="No Data",1,IF(#REF!&lt;&gt;"",1,0))</f>
        <v>#REF!</v>
      </c>
      <c r="Y110" s="213" t="e">
        <f>IF('Crisis Indicator Data'!#REF!="No Data",1,IF(#REF!&lt;&gt;"",1,0))</f>
        <v>#REF!</v>
      </c>
      <c r="Z110" s="213" t="e">
        <f>IF('Crisis Indicator Data'!#REF!="No Data",1,IF(#REF!&lt;&gt;"",1,0))</f>
        <v>#REF!</v>
      </c>
      <c r="AA110" s="213" t="e">
        <f>IF('Crisis Indicator Data'!#REF!="No Data",1,IF(#REF!&lt;&gt;"",1,0))</f>
        <v>#REF!</v>
      </c>
      <c r="AB110" s="213" t="e">
        <f>IF('Crisis Indicator Data'!#REF!="No Data",1,IF(#REF!&lt;&gt;"",1,0))</f>
        <v>#REF!</v>
      </c>
      <c r="AC110" s="213" t="e">
        <f>IF('Crisis Indicator Data'!#REF!="No Data",1,IF(#REF!&lt;&gt;"",1,0))</f>
        <v>#REF!</v>
      </c>
      <c r="AD110" s="213" t="e">
        <f>IF('Crisis Indicator Data'!#REF!="No Data",1,IF(#REF!&lt;&gt;"",1,0))</f>
        <v>#REF!</v>
      </c>
      <c r="AE110" s="213" t="e">
        <f>IF('Crisis Indicator Data'!#REF!="No Data",1,IF(#REF!&lt;&gt;"",1,0))</f>
        <v>#REF!</v>
      </c>
      <c r="AF110" s="213" t="e">
        <f>IF('Crisis Indicator Data'!#REF!="No Data",1,IF(#REF!&lt;&gt;"",1,0))</f>
        <v>#REF!</v>
      </c>
      <c r="AG110" s="213" t="e">
        <f>IF('Crisis Indicator Data'!#REF!="No Data",1,IF(#REF!&lt;&gt;"",1,0))</f>
        <v>#REF!</v>
      </c>
      <c r="AH110" s="213" t="e">
        <f>IF('Crisis Indicator Data'!#REF!="No Data",1,IF(#REF!&lt;&gt;"",1,0))</f>
        <v>#REF!</v>
      </c>
      <c r="AI110" s="213" t="e">
        <f>IF('Crisis Indicator Data'!#REF!="No Data",1,IF(#REF!&lt;&gt;"",1,0))</f>
        <v>#REF!</v>
      </c>
      <c r="AJ110" s="213" t="e">
        <f>IF('Crisis Indicator Data'!#REF!="No Data",1,IF(#REF!&lt;&gt;"",1,0))</f>
        <v>#REF!</v>
      </c>
      <c r="AK110" s="213" t="e">
        <f>IF('Crisis Indicator Data'!#REF!="No Data",1,IF(#REF!&lt;&gt;"",1,0))</f>
        <v>#REF!</v>
      </c>
      <c r="AL110" s="213" t="e">
        <f>IF('Crisis Indicator Data'!#REF!="No Data",1,IF(#REF!&lt;&gt;"",1,0))</f>
        <v>#REF!</v>
      </c>
      <c r="AM110" s="213" t="e">
        <f>IF('Crisis Indicator Data'!#REF!="No Data",1,IF(#REF!&lt;&gt;"",1,0))</f>
        <v>#REF!</v>
      </c>
      <c r="AN110" s="213" t="e">
        <f>IF('Crisis Indicator Data'!#REF!="No Data",1,IF(#REF!&lt;&gt;"",1,0))</f>
        <v>#REF!</v>
      </c>
      <c r="AO110" s="213" t="e">
        <f>IF('Crisis Indicator Data'!#REF!="No Data",1,IF(#REF!&lt;&gt;"",1,0))</f>
        <v>#REF!</v>
      </c>
      <c r="AP110" s="213" t="e">
        <f>IF('Crisis Indicator Data'!#REF!="No Data",1,IF(#REF!&lt;&gt;"",1,0))</f>
        <v>#REF!</v>
      </c>
      <c r="AQ110" s="213" t="e">
        <f>IF('Crisis Indicator Data'!#REF!="No Data",1,IF(#REF!&lt;&gt;"",1,0))</f>
        <v>#REF!</v>
      </c>
      <c r="AR110" s="213" t="e">
        <f>IF('Crisis Indicator Data'!#REF!="No Data",1,IF(#REF!&lt;&gt;"",1,0))</f>
        <v>#REF!</v>
      </c>
      <c r="AS110" s="213" t="e">
        <f>IF('Crisis Indicator Data'!#REF!="No Data",1,IF(#REF!&lt;&gt;"",1,0))</f>
        <v>#REF!</v>
      </c>
      <c r="AT110" s="213" t="e">
        <f>IF('Crisis Indicator Data'!#REF!="No Data",1,IF(#REF!&lt;&gt;"",1,0))</f>
        <v>#REF!</v>
      </c>
      <c r="AU110" s="213" t="e">
        <f>IF('Crisis Indicator Data'!#REF!="No Data",1,IF(#REF!&lt;&gt;"",1,0))</f>
        <v>#REF!</v>
      </c>
      <c r="AV110" s="213" t="e">
        <f>IF('Crisis Indicator Data'!#REF!="No Data",1,IF(#REF!&lt;&gt;"",1,0))</f>
        <v>#REF!</v>
      </c>
      <c r="AW110" s="213" t="e">
        <f>IF('Crisis Indicator Data'!#REF!="No Data",1,IF(#REF!&lt;&gt;"",1,0))</f>
        <v>#REF!</v>
      </c>
      <c r="AX110" s="213" t="e">
        <f>IF('Crisis Indicator Data'!#REF!="No Data",1,IF(#REF!&lt;&gt;"",1,0))</f>
        <v>#REF!</v>
      </c>
      <c r="AY110" s="213" t="e">
        <f>IF('Crisis Indicator Data'!#REF!="No Data",1,IF(#REF!&lt;&gt;"",1,0))</f>
        <v>#REF!</v>
      </c>
      <c r="AZ110" s="213" t="e">
        <f>IF('Crisis Indicator Data'!#REF!="No Data",1,IF(#REF!&lt;&gt;"",1,0))</f>
        <v>#REF!</v>
      </c>
      <c r="BA110" t="e">
        <f t="shared" si="6"/>
        <v>#REF!</v>
      </c>
      <c r="BB110" s="22" t="e">
        <f t="shared" si="7"/>
        <v>#REF!</v>
      </c>
    </row>
    <row r="111" spans="1:54" x14ac:dyDescent="0.25">
      <c r="A111" t="s">
        <v>7417</v>
      </c>
      <c r="B111" s="213" t="e">
        <f>IF('Crisis Indicator Data'!#REF!="No Data",1,IF(#REF!&lt;&gt;"",1,0))</f>
        <v>#REF!</v>
      </c>
      <c r="C111" s="213" t="e">
        <f>IF('Crisis Indicator Data'!#REF!="No Data",1,IF(#REF!&lt;&gt;"",1,0))</f>
        <v>#REF!</v>
      </c>
      <c r="D111" s="213" t="e">
        <f>IF('Crisis Indicator Data'!#REF!="No Data",1,IF(#REF!&lt;&gt;"",1,0))</f>
        <v>#REF!</v>
      </c>
      <c r="E111" s="213" t="e">
        <f>IF('Crisis Indicator Data'!#REF!="No Data",1,IF(#REF!&lt;&gt;"",1,0))</f>
        <v>#REF!</v>
      </c>
      <c r="F111" s="213" t="e">
        <f>IF('Crisis Indicator Data'!#REF!="No Data",1,IF(#REF!&lt;&gt;"",1,0))</f>
        <v>#REF!</v>
      </c>
      <c r="G111" s="213" t="e">
        <f>IF('Crisis Indicator Data'!#REF!="No Data",1,IF(#REF!&lt;&gt;"",1,0))</f>
        <v>#REF!</v>
      </c>
      <c r="H111" s="213" t="e">
        <f>IF('Crisis Indicator Data'!#REF!="No Data",1,IF(#REF!&lt;&gt;"",1,0))</f>
        <v>#REF!</v>
      </c>
      <c r="I111" s="213" t="e">
        <f>IF('Crisis Indicator Data'!#REF!="No Data",1,IF(#REF!&lt;&gt;"",1,0))</f>
        <v>#REF!</v>
      </c>
      <c r="J111" s="213" t="e">
        <f>IF('Crisis Indicator Data'!#REF!="No Data",1,IF(#REF!&lt;&gt;"",1,0))</f>
        <v>#REF!</v>
      </c>
      <c r="K111" s="213" t="e">
        <f>IF('Crisis Indicator Data'!#REF!="No Data",1,IF(#REF!&lt;&gt;"",1,0))</f>
        <v>#REF!</v>
      </c>
      <c r="L111" s="213" t="e">
        <f>IF('Crisis Indicator Data'!#REF!="No Data",1,IF(#REF!&lt;&gt;"",1,0))</f>
        <v>#REF!</v>
      </c>
      <c r="M111" s="213" t="e">
        <f>IF('Crisis Indicator Data'!#REF!="No Data",1,IF(#REF!&lt;&gt;"",1,0))</f>
        <v>#REF!</v>
      </c>
      <c r="N111" s="213" t="e">
        <f>IF('Crisis Indicator Data'!#REF!="No Data",1,IF(#REF!&lt;&gt;"",1,0))</f>
        <v>#REF!</v>
      </c>
      <c r="O111" s="213" t="e">
        <f>IF('Crisis Indicator Data'!#REF!="No Data",1,IF(#REF!&lt;&gt;"",1,0))</f>
        <v>#REF!</v>
      </c>
      <c r="P111" s="213" t="e">
        <f>IF('Crisis Indicator Data'!#REF!="No Data",1,IF(#REF!&lt;&gt;"",1,0))</f>
        <v>#REF!</v>
      </c>
      <c r="Q111" s="213" t="e">
        <f>IF('Crisis Indicator Data'!#REF!="No Data",1,IF(#REF!&lt;&gt;"",1,0))</f>
        <v>#REF!</v>
      </c>
      <c r="R111" s="213" t="e">
        <f>IF('Crisis Indicator Data'!#REF!="No Data",1,IF(#REF!&lt;&gt;"",1,0))</f>
        <v>#REF!</v>
      </c>
      <c r="S111" s="213" t="e">
        <f>IF('Crisis Indicator Data'!#REF!="No Data",1,IF(#REF!&lt;&gt;"",1,0))</f>
        <v>#REF!</v>
      </c>
      <c r="T111" s="213" t="e">
        <f>IF('Crisis Indicator Data'!#REF!="No Data",1,IF(#REF!&lt;&gt;"",1,0))</f>
        <v>#REF!</v>
      </c>
      <c r="U111" s="213" t="e">
        <f>IF('Crisis Indicator Data'!#REF!="No Data",1,IF(#REF!&lt;&gt;"",1,0))</f>
        <v>#REF!</v>
      </c>
      <c r="V111" s="213" t="e">
        <f>IF('Crisis Indicator Data'!#REF!="No Data",1,IF(#REF!&lt;&gt;"",1,0))</f>
        <v>#REF!</v>
      </c>
      <c r="W111" s="213" t="e">
        <f>IF('Crisis Indicator Data'!#REF!="No Data",1,IF(#REF!&lt;&gt;"",1,0))</f>
        <v>#REF!</v>
      </c>
      <c r="X111" s="213" t="e">
        <f>IF('Crisis Indicator Data'!#REF!="No Data",1,IF(#REF!&lt;&gt;"",1,0))</f>
        <v>#REF!</v>
      </c>
      <c r="Y111" s="213" t="e">
        <f>IF('Crisis Indicator Data'!#REF!="No Data",1,IF(#REF!&lt;&gt;"",1,0))</f>
        <v>#REF!</v>
      </c>
      <c r="Z111" s="213" t="e">
        <f>IF('Crisis Indicator Data'!#REF!="No Data",1,IF(#REF!&lt;&gt;"",1,0))</f>
        <v>#REF!</v>
      </c>
      <c r="AA111" s="213" t="e">
        <f>IF('Crisis Indicator Data'!#REF!="No Data",1,IF(#REF!&lt;&gt;"",1,0))</f>
        <v>#REF!</v>
      </c>
      <c r="AB111" s="213" t="e">
        <f>IF('Crisis Indicator Data'!#REF!="No Data",1,IF(#REF!&lt;&gt;"",1,0))</f>
        <v>#REF!</v>
      </c>
      <c r="AC111" s="213" t="e">
        <f>IF('Crisis Indicator Data'!#REF!="No Data",1,IF(#REF!&lt;&gt;"",1,0))</f>
        <v>#REF!</v>
      </c>
      <c r="AD111" s="213" t="e">
        <f>IF('Crisis Indicator Data'!#REF!="No Data",1,IF(#REF!&lt;&gt;"",1,0))</f>
        <v>#REF!</v>
      </c>
      <c r="AE111" s="213" t="e">
        <f>IF('Crisis Indicator Data'!#REF!="No Data",1,IF(#REF!&lt;&gt;"",1,0))</f>
        <v>#REF!</v>
      </c>
      <c r="AF111" s="213" t="e">
        <f>IF('Crisis Indicator Data'!#REF!="No Data",1,IF(#REF!&lt;&gt;"",1,0))</f>
        <v>#REF!</v>
      </c>
      <c r="AG111" s="213" t="e">
        <f>IF('Crisis Indicator Data'!#REF!="No Data",1,IF(#REF!&lt;&gt;"",1,0))</f>
        <v>#REF!</v>
      </c>
      <c r="AH111" s="213" t="e">
        <f>IF('Crisis Indicator Data'!#REF!="No Data",1,IF(#REF!&lt;&gt;"",1,0))</f>
        <v>#REF!</v>
      </c>
      <c r="AI111" s="213" t="e">
        <f>IF('Crisis Indicator Data'!#REF!="No Data",1,IF(#REF!&lt;&gt;"",1,0))</f>
        <v>#REF!</v>
      </c>
      <c r="AJ111" s="213" t="e">
        <f>IF('Crisis Indicator Data'!#REF!="No Data",1,IF(#REF!&lt;&gt;"",1,0))</f>
        <v>#REF!</v>
      </c>
      <c r="AK111" s="213" t="e">
        <f>IF('Crisis Indicator Data'!#REF!="No Data",1,IF(#REF!&lt;&gt;"",1,0))</f>
        <v>#REF!</v>
      </c>
      <c r="AL111" s="213" t="e">
        <f>IF('Crisis Indicator Data'!#REF!="No Data",1,IF(#REF!&lt;&gt;"",1,0))</f>
        <v>#REF!</v>
      </c>
      <c r="AM111" s="213" t="e">
        <f>IF('Crisis Indicator Data'!#REF!="No Data",1,IF(#REF!&lt;&gt;"",1,0))</f>
        <v>#REF!</v>
      </c>
      <c r="AN111" s="213" t="e">
        <f>IF('Crisis Indicator Data'!#REF!="No Data",1,IF(#REF!&lt;&gt;"",1,0))</f>
        <v>#REF!</v>
      </c>
      <c r="AO111" s="213" t="e">
        <f>IF('Crisis Indicator Data'!#REF!="No Data",1,IF(#REF!&lt;&gt;"",1,0))</f>
        <v>#REF!</v>
      </c>
      <c r="AP111" s="213" t="e">
        <f>IF('Crisis Indicator Data'!#REF!="No Data",1,IF(#REF!&lt;&gt;"",1,0))</f>
        <v>#REF!</v>
      </c>
      <c r="AQ111" s="213" t="e">
        <f>IF('Crisis Indicator Data'!#REF!="No Data",1,IF(#REF!&lt;&gt;"",1,0))</f>
        <v>#REF!</v>
      </c>
      <c r="AR111" s="213" t="e">
        <f>IF('Crisis Indicator Data'!#REF!="No Data",1,IF(#REF!&lt;&gt;"",1,0))</f>
        <v>#REF!</v>
      </c>
      <c r="AS111" s="213" t="e">
        <f>IF('Crisis Indicator Data'!#REF!="No Data",1,IF(#REF!&lt;&gt;"",1,0))</f>
        <v>#REF!</v>
      </c>
      <c r="AT111" s="213" t="e">
        <f>IF('Crisis Indicator Data'!#REF!="No Data",1,IF(#REF!&lt;&gt;"",1,0))</f>
        <v>#REF!</v>
      </c>
      <c r="AU111" s="213" t="e">
        <f>IF('Crisis Indicator Data'!#REF!="No Data",1,IF(#REF!&lt;&gt;"",1,0))</f>
        <v>#REF!</v>
      </c>
      <c r="AV111" s="213" t="e">
        <f>IF('Crisis Indicator Data'!#REF!="No Data",1,IF(#REF!&lt;&gt;"",1,0))</f>
        <v>#REF!</v>
      </c>
      <c r="AW111" s="213" t="e">
        <f>IF('Crisis Indicator Data'!#REF!="No Data",1,IF(#REF!&lt;&gt;"",1,0))</f>
        <v>#REF!</v>
      </c>
      <c r="AX111" s="213" t="e">
        <f>IF('Crisis Indicator Data'!#REF!="No Data",1,IF(#REF!&lt;&gt;"",1,0))</f>
        <v>#REF!</v>
      </c>
      <c r="AY111" s="213" t="e">
        <f>IF('Crisis Indicator Data'!#REF!="No Data",1,IF(#REF!&lt;&gt;"",1,0))</f>
        <v>#REF!</v>
      </c>
      <c r="AZ111" s="213" t="e">
        <f>IF('Crisis Indicator Data'!#REF!="No Data",1,IF(#REF!&lt;&gt;"",1,0))</f>
        <v>#REF!</v>
      </c>
      <c r="BA111" t="e">
        <f t="shared" si="6"/>
        <v>#REF!</v>
      </c>
      <c r="BB111" s="22" t="e">
        <f t="shared" si="7"/>
        <v>#REF!</v>
      </c>
    </row>
    <row r="112" spans="1:54" x14ac:dyDescent="0.25">
      <c r="A112" t="s">
        <v>7332</v>
      </c>
      <c r="B112" s="213" t="e">
        <f>IF('Crisis Indicator Data'!#REF!="No Data",1,IF(#REF!&lt;&gt;"",1,0))</f>
        <v>#REF!</v>
      </c>
      <c r="C112" s="213" t="e">
        <f>IF('Crisis Indicator Data'!#REF!="No Data",1,IF(#REF!&lt;&gt;"",1,0))</f>
        <v>#REF!</v>
      </c>
      <c r="D112" s="213" t="e">
        <f>IF('Crisis Indicator Data'!#REF!="No Data",1,IF(#REF!&lt;&gt;"",1,0))</f>
        <v>#REF!</v>
      </c>
      <c r="E112" s="213" t="e">
        <f>IF('Crisis Indicator Data'!#REF!="No Data",1,IF(#REF!&lt;&gt;"",1,0))</f>
        <v>#REF!</v>
      </c>
      <c r="F112" s="213" t="e">
        <f>IF('Crisis Indicator Data'!#REF!="No Data",1,IF(#REF!&lt;&gt;"",1,0))</f>
        <v>#REF!</v>
      </c>
      <c r="G112" s="213" t="e">
        <f>IF('Crisis Indicator Data'!#REF!="No Data",1,IF(#REF!&lt;&gt;"",1,0))</f>
        <v>#REF!</v>
      </c>
      <c r="H112" s="213" t="e">
        <f>IF('Crisis Indicator Data'!#REF!="No Data",1,IF(#REF!&lt;&gt;"",1,0))</f>
        <v>#REF!</v>
      </c>
      <c r="I112" s="213" t="e">
        <f>IF('Crisis Indicator Data'!#REF!="No Data",1,IF(#REF!&lt;&gt;"",1,0))</f>
        <v>#REF!</v>
      </c>
      <c r="J112" s="213" t="e">
        <f>IF('Crisis Indicator Data'!#REF!="No Data",1,IF(#REF!&lt;&gt;"",1,0))</f>
        <v>#REF!</v>
      </c>
      <c r="K112" s="213" t="e">
        <f>IF('Crisis Indicator Data'!#REF!="No Data",1,IF(#REF!&lt;&gt;"",1,0))</f>
        <v>#REF!</v>
      </c>
      <c r="L112" s="213" t="e">
        <f>IF('Crisis Indicator Data'!#REF!="No Data",1,IF(#REF!&lt;&gt;"",1,0))</f>
        <v>#REF!</v>
      </c>
      <c r="M112" s="213" t="e">
        <f>IF('Crisis Indicator Data'!#REF!="No Data",1,IF(#REF!&lt;&gt;"",1,0))</f>
        <v>#REF!</v>
      </c>
      <c r="N112" s="213" t="e">
        <f>IF('Crisis Indicator Data'!#REF!="No Data",1,IF(#REF!&lt;&gt;"",1,0))</f>
        <v>#REF!</v>
      </c>
      <c r="O112" s="213" t="e">
        <f>IF('Crisis Indicator Data'!#REF!="No Data",1,IF(#REF!&lt;&gt;"",1,0))</f>
        <v>#REF!</v>
      </c>
      <c r="P112" s="213" t="e">
        <f>IF('Crisis Indicator Data'!#REF!="No Data",1,IF(#REF!&lt;&gt;"",1,0))</f>
        <v>#REF!</v>
      </c>
      <c r="Q112" s="213" t="e">
        <f>IF('Crisis Indicator Data'!#REF!="No Data",1,IF(#REF!&lt;&gt;"",1,0))</f>
        <v>#REF!</v>
      </c>
      <c r="R112" s="213" t="e">
        <f>IF('Crisis Indicator Data'!#REF!="No Data",1,IF(#REF!&lt;&gt;"",1,0))</f>
        <v>#REF!</v>
      </c>
      <c r="S112" s="213" t="e">
        <f>IF('Crisis Indicator Data'!#REF!="No Data",1,IF(#REF!&lt;&gt;"",1,0))</f>
        <v>#REF!</v>
      </c>
      <c r="T112" s="213" t="e">
        <f>IF('Crisis Indicator Data'!#REF!="No Data",1,IF(#REF!&lt;&gt;"",1,0))</f>
        <v>#REF!</v>
      </c>
      <c r="U112" s="213" t="e">
        <f>IF('Crisis Indicator Data'!#REF!="No Data",1,IF(#REF!&lt;&gt;"",1,0))</f>
        <v>#REF!</v>
      </c>
      <c r="V112" s="213" t="e">
        <f>IF('Crisis Indicator Data'!#REF!="No Data",1,IF(#REF!&lt;&gt;"",1,0))</f>
        <v>#REF!</v>
      </c>
      <c r="W112" s="213" t="e">
        <f>IF('Crisis Indicator Data'!#REF!="No Data",1,IF(#REF!&lt;&gt;"",1,0))</f>
        <v>#REF!</v>
      </c>
      <c r="X112" s="213" t="e">
        <f>IF('Crisis Indicator Data'!#REF!="No Data",1,IF(#REF!&lt;&gt;"",1,0))</f>
        <v>#REF!</v>
      </c>
      <c r="Y112" s="213" t="e">
        <f>IF('Crisis Indicator Data'!#REF!="No Data",1,IF(#REF!&lt;&gt;"",1,0))</f>
        <v>#REF!</v>
      </c>
      <c r="Z112" s="213" t="e">
        <f>IF('Crisis Indicator Data'!#REF!="No Data",1,IF(#REF!&lt;&gt;"",1,0))</f>
        <v>#REF!</v>
      </c>
      <c r="AA112" s="213" t="e">
        <f>IF('Crisis Indicator Data'!#REF!="No Data",1,IF(#REF!&lt;&gt;"",1,0))</f>
        <v>#REF!</v>
      </c>
      <c r="AB112" s="213" t="e">
        <f>IF('Crisis Indicator Data'!#REF!="No Data",1,IF(#REF!&lt;&gt;"",1,0))</f>
        <v>#REF!</v>
      </c>
      <c r="AC112" s="213" t="e">
        <f>IF('Crisis Indicator Data'!#REF!="No Data",1,IF(#REF!&lt;&gt;"",1,0))</f>
        <v>#REF!</v>
      </c>
      <c r="AD112" s="213" t="e">
        <f>IF('Crisis Indicator Data'!#REF!="No Data",1,IF(#REF!&lt;&gt;"",1,0))</f>
        <v>#REF!</v>
      </c>
      <c r="AE112" s="213" t="e">
        <f>IF('Crisis Indicator Data'!#REF!="No Data",1,IF(#REF!&lt;&gt;"",1,0))</f>
        <v>#REF!</v>
      </c>
      <c r="AF112" s="213" t="e">
        <f>IF('Crisis Indicator Data'!#REF!="No Data",1,IF(#REF!&lt;&gt;"",1,0))</f>
        <v>#REF!</v>
      </c>
      <c r="AG112" s="213" t="e">
        <f>IF('Crisis Indicator Data'!#REF!="No Data",1,IF(#REF!&lt;&gt;"",1,0))</f>
        <v>#REF!</v>
      </c>
      <c r="AH112" s="213" t="e">
        <f>IF('Crisis Indicator Data'!#REF!="No Data",1,IF(#REF!&lt;&gt;"",1,0))</f>
        <v>#REF!</v>
      </c>
      <c r="AI112" s="213" t="e">
        <f>IF('Crisis Indicator Data'!#REF!="No Data",1,IF(#REF!&lt;&gt;"",1,0))</f>
        <v>#REF!</v>
      </c>
      <c r="AJ112" s="213" t="e">
        <f>IF('Crisis Indicator Data'!#REF!="No Data",1,IF(#REF!&lt;&gt;"",1,0))</f>
        <v>#REF!</v>
      </c>
      <c r="AK112" s="213" t="e">
        <f>IF('Crisis Indicator Data'!#REF!="No Data",1,IF(#REF!&lt;&gt;"",1,0))</f>
        <v>#REF!</v>
      </c>
      <c r="AL112" s="213" t="e">
        <f>IF('Crisis Indicator Data'!#REF!="No Data",1,IF(#REF!&lt;&gt;"",1,0))</f>
        <v>#REF!</v>
      </c>
      <c r="AM112" s="213" t="e">
        <f>IF('Crisis Indicator Data'!#REF!="No Data",1,IF(#REF!&lt;&gt;"",1,0))</f>
        <v>#REF!</v>
      </c>
      <c r="AN112" s="213" t="e">
        <f>IF('Crisis Indicator Data'!#REF!="No Data",1,IF(#REF!&lt;&gt;"",1,0))</f>
        <v>#REF!</v>
      </c>
      <c r="AO112" s="213" t="e">
        <f>IF('Crisis Indicator Data'!#REF!="No Data",1,IF(#REF!&lt;&gt;"",1,0))</f>
        <v>#REF!</v>
      </c>
      <c r="AP112" s="213" t="e">
        <f>IF('Crisis Indicator Data'!#REF!="No Data",1,IF(#REF!&lt;&gt;"",1,0))</f>
        <v>#REF!</v>
      </c>
      <c r="AQ112" s="213" t="e">
        <f>IF('Crisis Indicator Data'!#REF!="No Data",1,IF(#REF!&lt;&gt;"",1,0))</f>
        <v>#REF!</v>
      </c>
      <c r="AR112" s="213" t="e">
        <f>IF('Crisis Indicator Data'!#REF!="No Data",1,IF(#REF!&lt;&gt;"",1,0))</f>
        <v>#REF!</v>
      </c>
      <c r="AS112" s="213" t="e">
        <f>IF('Crisis Indicator Data'!#REF!="No Data",1,IF(#REF!&lt;&gt;"",1,0))</f>
        <v>#REF!</v>
      </c>
      <c r="AT112" s="213" t="e">
        <f>IF('Crisis Indicator Data'!#REF!="No Data",1,IF(#REF!&lt;&gt;"",1,0))</f>
        <v>#REF!</v>
      </c>
      <c r="AU112" s="213" t="e">
        <f>IF('Crisis Indicator Data'!#REF!="No Data",1,IF(#REF!&lt;&gt;"",1,0))</f>
        <v>#REF!</v>
      </c>
      <c r="AV112" s="213" t="e">
        <f>IF('Crisis Indicator Data'!#REF!="No Data",1,IF(#REF!&lt;&gt;"",1,0))</f>
        <v>#REF!</v>
      </c>
      <c r="AW112" s="213" t="e">
        <f>IF('Crisis Indicator Data'!#REF!="No Data",1,IF(#REF!&lt;&gt;"",1,0))</f>
        <v>#REF!</v>
      </c>
      <c r="AX112" s="213" t="e">
        <f>IF('Crisis Indicator Data'!#REF!="No Data",1,IF(#REF!&lt;&gt;"",1,0))</f>
        <v>#REF!</v>
      </c>
      <c r="AY112" s="213" t="e">
        <f>IF('Crisis Indicator Data'!#REF!="No Data",1,IF(#REF!&lt;&gt;"",1,0))</f>
        <v>#REF!</v>
      </c>
      <c r="AZ112" s="213" t="e">
        <f>IF('Crisis Indicator Data'!#REF!="No Data",1,IF(#REF!&lt;&gt;"",1,0))</f>
        <v>#REF!</v>
      </c>
      <c r="BA112" t="e">
        <f t="shared" si="6"/>
        <v>#REF!</v>
      </c>
      <c r="BB112" s="22" t="e">
        <f t="shared" si="7"/>
        <v>#REF!</v>
      </c>
    </row>
    <row r="113" spans="1:54" x14ac:dyDescent="0.25">
      <c r="A113" t="s">
        <v>7413</v>
      </c>
      <c r="B113" s="213" t="e">
        <f>IF('Crisis Indicator Data'!#REF!="No Data",1,IF(#REF!&lt;&gt;"",1,0))</f>
        <v>#REF!</v>
      </c>
      <c r="C113" s="213" t="e">
        <f>IF('Crisis Indicator Data'!#REF!="No Data",1,IF(#REF!&lt;&gt;"",1,0))</f>
        <v>#REF!</v>
      </c>
      <c r="D113" s="213" t="e">
        <f>IF('Crisis Indicator Data'!#REF!="No Data",1,IF(#REF!&lt;&gt;"",1,0))</f>
        <v>#REF!</v>
      </c>
      <c r="E113" s="213" t="e">
        <f>IF('Crisis Indicator Data'!#REF!="No Data",1,IF(#REF!&lt;&gt;"",1,0))</f>
        <v>#REF!</v>
      </c>
      <c r="F113" s="213" t="e">
        <f>IF('Crisis Indicator Data'!#REF!="No Data",1,IF(#REF!&lt;&gt;"",1,0))</f>
        <v>#REF!</v>
      </c>
      <c r="G113" s="213" t="e">
        <f>IF('Crisis Indicator Data'!#REF!="No Data",1,IF(#REF!&lt;&gt;"",1,0))</f>
        <v>#REF!</v>
      </c>
      <c r="H113" s="213" t="e">
        <f>IF('Crisis Indicator Data'!#REF!="No Data",1,IF(#REF!&lt;&gt;"",1,0))</f>
        <v>#REF!</v>
      </c>
      <c r="I113" s="213" t="e">
        <f>IF('Crisis Indicator Data'!#REF!="No Data",1,IF(#REF!&lt;&gt;"",1,0))</f>
        <v>#REF!</v>
      </c>
      <c r="J113" s="213" t="e">
        <f>IF('Crisis Indicator Data'!#REF!="No Data",1,IF(#REF!&lt;&gt;"",1,0))</f>
        <v>#REF!</v>
      </c>
      <c r="K113" s="213" t="e">
        <f>IF('Crisis Indicator Data'!#REF!="No Data",1,IF(#REF!&lt;&gt;"",1,0))</f>
        <v>#REF!</v>
      </c>
      <c r="L113" s="213" t="e">
        <f>IF('Crisis Indicator Data'!#REF!="No Data",1,IF(#REF!&lt;&gt;"",1,0))</f>
        <v>#REF!</v>
      </c>
      <c r="M113" s="213" t="e">
        <f>IF('Crisis Indicator Data'!#REF!="No Data",1,IF(#REF!&lt;&gt;"",1,0))</f>
        <v>#REF!</v>
      </c>
      <c r="N113" s="213" t="e">
        <f>IF('Crisis Indicator Data'!#REF!="No Data",1,IF(#REF!&lt;&gt;"",1,0))</f>
        <v>#REF!</v>
      </c>
      <c r="O113" s="213" t="e">
        <f>IF('Crisis Indicator Data'!#REF!="No Data",1,IF(#REF!&lt;&gt;"",1,0))</f>
        <v>#REF!</v>
      </c>
      <c r="P113" s="213" t="e">
        <f>IF('Crisis Indicator Data'!#REF!="No Data",1,IF(#REF!&lt;&gt;"",1,0))</f>
        <v>#REF!</v>
      </c>
      <c r="Q113" s="213" t="e">
        <f>IF('Crisis Indicator Data'!#REF!="No Data",1,IF(#REF!&lt;&gt;"",1,0))</f>
        <v>#REF!</v>
      </c>
      <c r="R113" s="213" t="e">
        <f>IF('Crisis Indicator Data'!#REF!="No Data",1,IF(#REF!&lt;&gt;"",1,0))</f>
        <v>#REF!</v>
      </c>
      <c r="S113" s="213" t="e">
        <f>IF('Crisis Indicator Data'!#REF!="No Data",1,IF(#REF!&lt;&gt;"",1,0))</f>
        <v>#REF!</v>
      </c>
      <c r="T113" s="213" t="e">
        <f>IF('Crisis Indicator Data'!#REF!="No Data",1,IF(#REF!&lt;&gt;"",1,0))</f>
        <v>#REF!</v>
      </c>
      <c r="U113" s="213" t="e">
        <f>IF('Crisis Indicator Data'!#REF!="No Data",1,IF(#REF!&lt;&gt;"",1,0))</f>
        <v>#REF!</v>
      </c>
      <c r="V113" s="213" t="e">
        <f>IF('Crisis Indicator Data'!#REF!="No Data",1,IF(#REF!&lt;&gt;"",1,0))</f>
        <v>#REF!</v>
      </c>
      <c r="W113" s="213" t="e">
        <f>IF('Crisis Indicator Data'!#REF!="No Data",1,IF(#REF!&lt;&gt;"",1,0))</f>
        <v>#REF!</v>
      </c>
      <c r="X113" s="213" t="e">
        <f>IF('Crisis Indicator Data'!#REF!="No Data",1,IF(#REF!&lt;&gt;"",1,0))</f>
        <v>#REF!</v>
      </c>
      <c r="Y113" s="213" t="e">
        <f>IF('Crisis Indicator Data'!#REF!="No Data",1,IF(#REF!&lt;&gt;"",1,0))</f>
        <v>#REF!</v>
      </c>
      <c r="Z113" s="213" t="e">
        <f>IF('Crisis Indicator Data'!#REF!="No Data",1,IF(#REF!&lt;&gt;"",1,0))</f>
        <v>#REF!</v>
      </c>
      <c r="AA113" s="213" t="e">
        <f>IF('Crisis Indicator Data'!#REF!="No Data",1,IF(#REF!&lt;&gt;"",1,0))</f>
        <v>#REF!</v>
      </c>
      <c r="AB113" s="213" t="e">
        <f>IF('Crisis Indicator Data'!#REF!="No Data",1,IF(#REF!&lt;&gt;"",1,0))</f>
        <v>#REF!</v>
      </c>
      <c r="AC113" s="213" t="e">
        <f>IF('Crisis Indicator Data'!#REF!="No Data",1,IF(#REF!&lt;&gt;"",1,0))</f>
        <v>#REF!</v>
      </c>
      <c r="AD113" s="213" t="e">
        <f>IF('Crisis Indicator Data'!#REF!="No Data",1,IF(#REF!&lt;&gt;"",1,0))</f>
        <v>#REF!</v>
      </c>
      <c r="AE113" s="213" t="e">
        <f>IF('Crisis Indicator Data'!#REF!="No Data",1,IF(#REF!&lt;&gt;"",1,0))</f>
        <v>#REF!</v>
      </c>
      <c r="AF113" s="213" t="e">
        <f>IF('Crisis Indicator Data'!#REF!="No Data",1,IF(#REF!&lt;&gt;"",1,0))</f>
        <v>#REF!</v>
      </c>
      <c r="AG113" s="213" t="e">
        <f>IF('Crisis Indicator Data'!#REF!="No Data",1,IF(#REF!&lt;&gt;"",1,0))</f>
        <v>#REF!</v>
      </c>
      <c r="AH113" s="213" t="e">
        <f>IF('Crisis Indicator Data'!#REF!="No Data",1,IF(#REF!&lt;&gt;"",1,0))</f>
        <v>#REF!</v>
      </c>
      <c r="AI113" s="213" t="e">
        <f>IF('Crisis Indicator Data'!#REF!="No Data",1,IF(#REF!&lt;&gt;"",1,0))</f>
        <v>#REF!</v>
      </c>
      <c r="AJ113" s="213" t="e">
        <f>IF('Crisis Indicator Data'!#REF!="No Data",1,IF(#REF!&lt;&gt;"",1,0))</f>
        <v>#REF!</v>
      </c>
      <c r="AK113" s="213" t="e">
        <f>IF('Crisis Indicator Data'!#REF!="No Data",1,IF(#REF!&lt;&gt;"",1,0))</f>
        <v>#REF!</v>
      </c>
      <c r="AL113" s="213" t="e">
        <f>IF('Crisis Indicator Data'!#REF!="No Data",1,IF(#REF!&lt;&gt;"",1,0))</f>
        <v>#REF!</v>
      </c>
      <c r="AM113" s="213" t="e">
        <f>IF('Crisis Indicator Data'!#REF!="No Data",1,IF(#REF!&lt;&gt;"",1,0))</f>
        <v>#REF!</v>
      </c>
      <c r="AN113" s="213" t="e">
        <f>IF('Crisis Indicator Data'!#REF!="No Data",1,IF(#REF!&lt;&gt;"",1,0))</f>
        <v>#REF!</v>
      </c>
      <c r="AO113" s="213" t="e">
        <f>IF('Crisis Indicator Data'!#REF!="No Data",1,IF(#REF!&lt;&gt;"",1,0))</f>
        <v>#REF!</v>
      </c>
      <c r="AP113" s="213" t="e">
        <f>IF('Crisis Indicator Data'!#REF!="No Data",1,IF(#REF!&lt;&gt;"",1,0))</f>
        <v>#REF!</v>
      </c>
      <c r="AQ113" s="213" t="e">
        <f>IF('Crisis Indicator Data'!#REF!="No Data",1,IF(#REF!&lt;&gt;"",1,0))</f>
        <v>#REF!</v>
      </c>
      <c r="AR113" s="213" t="e">
        <f>IF('Crisis Indicator Data'!#REF!="No Data",1,IF(#REF!&lt;&gt;"",1,0))</f>
        <v>#REF!</v>
      </c>
      <c r="AS113" s="213" t="e">
        <f>IF('Crisis Indicator Data'!#REF!="No Data",1,IF(#REF!&lt;&gt;"",1,0))</f>
        <v>#REF!</v>
      </c>
      <c r="AT113" s="213" t="e">
        <f>IF('Crisis Indicator Data'!#REF!="No Data",1,IF(#REF!&lt;&gt;"",1,0))</f>
        <v>#REF!</v>
      </c>
      <c r="AU113" s="213" t="e">
        <f>IF('Crisis Indicator Data'!#REF!="No Data",1,IF(#REF!&lt;&gt;"",1,0))</f>
        <v>#REF!</v>
      </c>
      <c r="AV113" s="213" t="e">
        <f>IF('Crisis Indicator Data'!#REF!="No Data",1,IF(#REF!&lt;&gt;"",1,0))</f>
        <v>#REF!</v>
      </c>
      <c r="AW113" s="213" t="e">
        <f>IF('Crisis Indicator Data'!#REF!="No Data",1,IF(#REF!&lt;&gt;"",1,0))</f>
        <v>#REF!</v>
      </c>
      <c r="AX113" s="213" t="e">
        <f>IF('Crisis Indicator Data'!#REF!="No Data",1,IF(#REF!&lt;&gt;"",1,0))</f>
        <v>#REF!</v>
      </c>
      <c r="AY113" s="213" t="e">
        <f>IF('Crisis Indicator Data'!#REF!="No Data",1,IF(#REF!&lt;&gt;"",1,0))</f>
        <v>#REF!</v>
      </c>
      <c r="AZ113" s="213" t="e">
        <f>IF('Crisis Indicator Data'!#REF!="No Data",1,IF(#REF!&lt;&gt;"",1,0))</f>
        <v>#REF!</v>
      </c>
      <c r="BA113" t="e">
        <f t="shared" si="6"/>
        <v>#REF!</v>
      </c>
      <c r="BB113" s="22" t="e">
        <f t="shared" si="7"/>
        <v>#REF!</v>
      </c>
    </row>
    <row r="114" spans="1:54" x14ac:dyDescent="0.25">
      <c r="A114" t="s">
        <v>7429</v>
      </c>
      <c r="B114" s="213" t="e">
        <f>IF('Crisis Indicator Data'!#REF!="No Data",1,IF(#REF!&lt;&gt;"",1,0))</f>
        <v>#REF!</v>
      </c>
      <c r="C114" s="213" t="e">
        <f>IF('Crisis Indicator Data'!#REF!="No Data",1,IF(#REF!&lt;&gt;"",1,0))</f>
        <v>#REF!</v>
      </c>
      <c r="D114" s="213" t="e">
        <f>IF('Crisis Indicator Data'!#REF!="No Data",1,IF(#REF!&lt;&gt;"",1,0))</f>
        <v>#REF!</v>
      </c>
      <c r="E114" s="213" t="e">
        <f>IF('Crisis Indicator Data'!#REF!="No Data",1,IF(#REF!&lt;&gt;"",1,0))</f>
        <v>#REF!</v>
      </c>
      <c r="F114" s="213" t="e">
        <f>IF('Crisis Indicator Data'!#REF!="No Data",1,IF(#REF!&lt;&gt;"",1,0))</f>
        <v>#REF!</v>
      </c>
      <c r="G114" s="213" t="e">
        <f>IF('Crisis Indicator Data'!#REF!="No Data",1,IF(#REF!&lt;&gt;"",1,0))</f>
        <v>#REF!</v>
      </c>
      <c r="H114" s="213" t="e">
        <f>IF('Crisis Indicator Data'!#REF!="No Data",1,IF(#REF!&lt;&gt;"",1,0))</f>
        <v>#REF!</v>
      </c>
      <c r="I114" s="213" t="e">
        <f>IF('Crisis Indicator Data'!#REF!="No Data",1,IF(#REF!&lt;&gt;"",1,0))</f>
        <v>#REF!</v>
      </c>
      <c r="J114" s="213" t="e">
        <f>IF('Crisis Indicator Data'!#REF!="No Data",1,IF(#REF!&lt;&gt;"",1,0))</f>
        <v>#REF!</v>
      </c>
      <c r="K114" s="213" t="e">
        <f>IF('Crisis Indicator Data'!#REF!="No Data",1,IF(#REF!&lt;&gt;"",1,0))</f>
        <v>#REF!</v>
      </c>
      <c r="L114" s="213" t="e">
        <f>IF('Crisis Indicator Data'!#REF!="No Data",1,IF(#REF!&lt;&gt;"",1,0))</f>
        <v>#REF!</v>
      </c>
      <c r="M114" s="213" t="e">
        <f>IF('Crisis Indicator Data'!#REF!="No Data",1,IF(#REF!&lt;&gt;"",1,0))</f>
        <v>#REF!</v>
      </c>
      <c r="N114" s="213" t="e">
        <f>IF('Crisis Indicator Data'!#REF!="No Data",1,IF(#REF!&lt;&gt;"",1,0))</f>
        <v>#REF!</v>
      </c>
      <c r="O114" s="213" t="e">
        <f>IF('Crisis Indicator Data'!#REF!="No Data",1,IF(#REF!&lt;&gt;"",1,0))</f>
        <v>#REF!</v>
      </c>
      <c r="P114" s="213" t="e">
        <f>IF('Crisis Indicator Data'!#REF!="No Data",1,IF(#REF!&lt;&gt;"",1,0))</f>
        <v>#REF!</v>
      </c>
      <c r="Q114" s="213" t="e">
        <f>IF('Crisis Indicator Data'!#REF!="No Data",1,IF(#REF!&lt;&gt;"",1,0))</f>
        <v>#REF!</v>
      </c>
      <c r="R114" s="213" t="e">
        <f>IF('Crisis Indicator Data'!#REF!="No Data",1,IF(#REF!&lt;&gt;"",1,0))</f>
        <v>#REF!</v>
      </c>
      <c r="S114" s="213" t="e">
        <f>IF('Crisis Indicator Data'!#REF!="No Data",1,IF(#REF!&lt;&gt;"",1,0))</f>
        <v>#REF!</v>
      </c>
      <c r="T114" s="213" t="e">
        <f>IF('Crisis Indicator Data'!#REF!="No Data",1,IF(#REF!&lt;&gt;"",1,0))</f>
        <v>#REF!</v>
      </c>
      <c r="U114" s="213" t="e">
        <f>IF('Crisis Indicator Data'!#REF!="No Data",1,IF(#REF!&lt;&gt;"",1,0))</f>
        <v>#REF!</v>
      </c>
      <c r="V114" s="213" t="e">
        <f>IF('Crisis Indicator Data'!#REF!="No Data",1,IF(#REF!&lt;&gt;"",1,0))</f>
        <v>#REF!</v>
      </c>
      <c r="W114" s="213" t="e">
        <f>IF('Crisis Indicator Data'!#REF!="No Data",1,IF(#REF!&lt;&gt;"",1,0))</f>
        <v>#REF!</v>
      </c>
      <c r="X114" s="213" t="e">
        <f>IF('Crisis Indicator Data'!#REF!="No Data",1,IF(#REF!&lt;&gt;"",1,0))</f>
        <v>#REF!</v>
      </c>
      <c r="Y114" s="213" t="e">
        <f>IF('Crisis Indicator Data'!#REF!="No Data",1,IF(#REF!&lt;&gt;"",1,0))</f>
        <v>#REF!</v>
      </c>
      <c r="Z114" s="213" t="e">
        <f>IF('Crisis Indicator Data'!#REF!="No Data",1,IF(#REF!&lt;&gt;"",1,0))</f>
        <v>#REF!</v>
      </c>
      <c r="AA114" s="213" t="e">
        <f>IF('Crisis Indicator Data'!#REF!="No Data",1,IF(#REF!&lt;&gt;"",1,0))</f>
        <v>#REF!</v>
      </c>
      <c r="AB114" s="213" t="e">
        <f>IF('Crisis Indicator Data'!#REF!="No Data",1,IF(#REF!&lt;&gt;"",1,0))</f>
        <v>#REF!</v>
      </c>
      <c r="AC114" s="213" t="e">
        <f>IF('Crisis Indicator Data'!#REF!="No Data",1,IF(#REF!&lt;&gt;"",1,0))</f>
        <v>#REF!</v>
      </c>
      <c r="AD114" s="213" t="e">
        <f>IF('Crisis Indicator Data'!#REF!="No Data",1,IF(#REF!&lt;&gt;"",1,0))</f>
        <v>#REF!</v>
      </c>
      <c r="AE114" s="213" t="e">
        <f>IF('Crisis Indicator Data'!#REF!="No Data",1,IF(#REF!&lt;&gt;"",1,0))</f>
        <v>#REF!</v>
      </c>
      <c r="AF114" s="213" t="e">
        <f>IF('Crisis Indicator Data'!#REF!="No Data",1,IF(#REF!&lt;&gt;"",1,0))</f>
        <v>#REF!</v>
      </c>
      <c r="AG114" s="213" t="e">
        <f>IF('Crisis Indicator Data'!#REF!="No Data",1,IF(#REF!&lt;&gt;"",1,0))</f>
        <v>#REF!</v>
      </c>
      <c r="AH114" s="213" t="e">
        <f>IF('Crisis Indicator Data'!#REF!="No Data",1,IF(#REF!&lt;&gt;"",1,0))</f>
        <v>#REF!</v>
      </c>
      <c r="AI114" s="213" t="e">
        <f>IF('Crisis Indicator Data'!#REF!="No Data",1,IF(#REF!&lt;&gt;"",1,0))</f>
        <v>#REF!</v>
      </c>
      <c r="AJ114" s="213" t="e">
        <f>IF('Crisis Indicator Data'!#REF!="No Data",1,IF(#REF!&lt;&gt;"",1,0))</f>
        <v>#REF!</v>
      </c>
      <c r="AK114" s="213" t="e">
        <f>IF('Crisis Indicator Data'!#REF!="No Data",1,IF(#REF!&lt;&gt;"",1,0))</f>
        <v>#REF!</v>
      </c>
      <c r="AL114" s="213" t="e">
        <f>IF('Crisis Indicator Data'!#REF!="No Data",1,IF(#REF!&lt;&gt;"",1,0))</f>
        <v>#REF!</v>
      </c>
      <c r="AM114" s="213" t="e">
        <f>IF('Crisis Indicator Data'!#REF!="No Data",1,IF(#REF!&lt;&gt;"",1,0))</f>
        <v>#REF!</v>
      </c>
      <c r="AN114" s="213" t="e">
        <f>IF('Crisis Indicator Data'!#REF!="No Data",1,IF(#REF!&lt;&gt;"",1,0))</f>
        <v>#REF!</v>
      </c>
      <c r="AO114" s="213" t="e">
        <f>IF('Crisis Indicator Data'!#REF!="No Data",1,IF(#REF!&lt;&gt;"",1,0))</f>
        <v>#REF!</v>
      </c>
      <c r="AP114" s="213" t="e">
        <f>IF('Crisis Indicator Data'!#REF!="No Data",1,IF(#REF!&lt;&gt;"",1,0))</f>
        <v>#REF!</v>
      </c>
      <c r="AQ114" s="213" t="e">
        <f>IF('Crisis Indicator Data'!#REF!="No Data",1,IF(#REF!&lt;&gt;"",1,0))</f>
        <v>#REF!</v>
      </c>
      <c r="AR114" s="213" t="e">
        <f>IF('Crisis Indicator Data'!#REF!="No Data",1,IF(#REF!&lt;&gt;"",1,0))</f>
        <v>#REF!</v>
      </c>
      <c r="AS114" s="213" t="e">
        <f>IF('Crisis Indicator Data'!#REF!="No Data",1,IF(#REF!&lt;&gt;"",1,0))</f>
        <v>#REF!</v>
      </c>
      <c r="AT114" s="213" t="e">
        <f>IF('Crisis Indicator Data'!#REF!="No Data",1,IF(#REF!&lt;&gt;"",1,0))</f>
        <v>#REF!</v>
      </c>
      <c r="AU114" s="213" t="e">
        <f>IF('Crisis Indicator Data'!#REF!="No Data",1,IF(#REF!&lt;&gt;"",1,0))</f>
        <v>#REF!</v>
      </c>
      <c r="AV114" s="213" t="e">
        <f>IF('Crisis Indicator Data'!#REF!="No Data",1,IF(#REF!&lt;&gt;"",1,0))</f>
        <v>#REF!</v>
      </c>
      <c r="AW114" s="213" t="e">
        <f>IF('Crisis Indicator Data'!#REF!="No Data",1,IF(#REF!&lt;&gt;"",1,0))</f>
        <v>#REF!</v>
      </c>
      <c r="AX114" s="213" t="e">
        <f>IF('Crisis Indicator Data'!#REF!="No Data",1,IF(#REF!&lt;&gt;"",1,0))</f>
        <v>#REF!</v>
      </c>
      <c r="AY114" s="213" t="e">
        <f>IF('Crisis Indicator Data'!#REF!="No Data",1,IF(#REF!&lt;&gt;"",1,0))</f>
        <v>#REF!</v>
      </c>
      <c r="AZ114" s="213" t="e">
        <f>IF('Crisis Indicator Data'!#REF!="No Data",1,IF(#REF!&lt;&gt;"",1,0))</f>
        <v>#REF!</v>
      </c>
      <c r="BA114" t="e">
        <f t="shared" si="6"/>
        <v>#REF!</v>
      </c>
      <c r="BB114" s="22" t="e">
        <f t="shared" si="7"/>
        <v>#REF!</v>
      </c>
    </row>
    <row r="115" spans="1:54" x14ac:dyDescent="0.25">
      <c r="A115" t="s">
        <v>7427</v>
      </c>
      <c r="B115" s="213" t="e">
        <f>IF('Crisis Indicator Data'!#REF!="No Data",1,IF(#REF!&lt;&gt;"",1,0))</f>
        <v>#REF!</v>
      </c>
      <c r="C115" s="213" t="e">
        <f>IF('Crisis Indicator Data'!#REF!="No Data",1,IF(#REF!&lt;&gt;"",1,0))</f>
        <v>#REF!</v>
      </c>
      <c r="D115" s="213" t="e">
        <f>IF('Crisis Indicator Data'!#REF!="No Data",1,IF(#REF!&lt;&gt;"",1,0))</f>
        <v>#REF!</v>
      </c>
      <c r="E115" s="213" t="e">
        <f>IF('Crisis Indicator Data'!#REF!="No Data",1,IF(#REF!&lt;&gt;"",1,0))</f>
        <v>#REF!</v>
      </c>
      <c r="F115" s="213" t="e">
        <f>IF('Crisis Indicator Data'!#REF!="No Data",1,IF(#REF!&lt;&gt;"",1,0))</f>
        <v>#REF!</v>
      </c>
      <c r="G115" s="213" t="e">
        <f>IF('Crisis Indicator Data'!#REF!="No Data",1,IF(#REF!&lt;&gt;"",1,0))</f>
        <v>#REF!</v>
      </c>
      <c r="H115" s="213" t="e">
        <f>IF('Crisis Indicator Data'!#REF!="No Data",1,IF(#REF!&lt;&gt;"",1,0))</f>
        <v>#REF!</v>
      </c>
      <c r="I115" s="213" t="e">
        <f>IF('Crisis Indicator Data'!#REF!="No Data",1,IF(#REF!&lt;&gt;"",1,0))</f>
        <v>#REF!</v>
      </c>
      <c r="J115" s="213" t="e">
        <f>IF('Crisis Indicator Data'!#REF!="No Data",1,IF(#REF!&lt;&gt;"",1,0))</f>
        <v>#REF!</v>
      </c>
      <c r="K115" s="213" t="e">
        <f>IF('Crisis Indicator Data'!#REF!="No Data",1,IF(#REF!&lt;&gt;"",1,0))</f>
        <v>#REF!</v>
      </c>
      <c r="L115" s="213" t="e">
        <f>IF('Crisis Indicator Data'!#REF!="No Data",1,IF(#REF!&lt;&gt;"",1,0))</f>
        <v>#REF!</v>
      </c>
      <c r="M115" s="213" t="e">
        <f>IF('Crisis Indicator Data'!#REF!="No Data",1,IF(#REF!&lt;&gt;"",1,0))</f>
        <v>#REF!</v>
      </c>
      <c r="N115" s="213" t="e">
        <f>IF('Crisis Indicator Data'!#REF!="No Data",1,IF(#REF!&lt;&gt;"",1,0))</f>
        <v>#REF!</v>
      </c>
      <c r="O115" s="213" t="e">
        <f>IF('Crisis Indicator Data'!#REF!="No Data",1,IF(#REF!&lt;&gt;"",1,0))</f>
        <v>#REF!</v>
      </c>
      <c r="P115" s="213" t="e">
        <f>IF('Crisis Indicator Data'!#REF!="No Data",1,IF(#REF!&lt;&gt;"",1,0))</f>
        <v>#REF!</v>
      </c>
      <c r="Q115" s="213" t="e">
        <f>IF('Crisis Indicator Data'!#REF!="No Data",1,IF(#REF!&lt;&gt;"",1,0))</f>
        <v>#REF!</v>
      </c>
      <c r="R115" s="213" t="e">
        <f>IF('Crisis Indicator Data'!#REF!="No Data",1,IF(#REF!&lt;&gt;"",1,0))</f>
        <v>#REF!</v>
      </c>
      <c r="S115" s="213" t="e">
        <f>IF('Crisis Indicator Data'!#REF!="No Data",1,IF(#REF!&lt;&gt;"",1,0))</f>
        <v>#REF!</v>
      </c>
      <c r="T115" s="213" t="e">
        <f>IF('Crisis Indicator Data'!#REF!="No Data",1,IF(#REF!&lt;&gt;"",1,0))</f>
        <v>#REF!</v>
      </c>
      <c r="U115" s="213" t="e">
        <f>IF('Crisis Indicator Data'!#REF!="No Data",1,IF(#REF!&lt;&gt;"",1,0))</f>
        <v>#REF!</v>
      </c>
      <c r="V115" s="213" t="e">
        <f>IF('Crisis Indicator Data'!#REF!="No Data",1,IF(#REF!&lt;&gt;"",1,0))</f>
        <v>#REF!</v>
      </c>
      <c r="W115" s="213" t="e">
        <f>IF('Crisis Indicator Data'!#REF!="No Data",1,IF(#REF!&lt;&gt;"",1,0))</f>
        <v>#REF!</v>
      </c>
      <c r="X115" s="213" t="e">
        <f>IF('Crisis Indicator Data'!#REF!="No Data",1,IF(#REF!&lt;&gt;"",1,0))</f>
        <v>#REF!</v>
      </c>
      <c r="Y115" s="213" t="e">
        <f>IF('Crisis Indicator Data'!#REF!="No Data",1,IF(#REF!&lt;&gt;"",1,0))</f>
        <v>#REF!</v>
      </c>
      <c r="Z115" s="213" t="e">
        <f>IF('Crisis Indicator Data'!#REF!="No Data",1,IF(#REF!&lt;&gt;"",1,0))</f>
        <v>#REF!</v>
      </c>
      <c r="AA115" s="213" t="e">
        <f>IF('Crisis Indicator Data'!#REF!="No Data",1,IF(#REF!&lt;&gt;"",1,0))</f>
        <v>#REF!</v>
      </c>
      <c r="AB115" s="213" t="e">
        <f>IF('Crisis Indicator Data'!#REF!="No Data",1,IF(#REF!&lt;&gt;"",1,0))</f>
        <v>#REF!</v>
      </c>
      <c r="AC115" s="213" t="e">
        <f>IF('Crisis Indicator Data'!#REF!="No Data",1,IF(#REF!&lt;&gt;"",1,0))</f>
        <v>#REF!</v>
      </c>
      <c r="AD115" s="213" t="e">
        <f>IF('Crisis Indicator Data'!#REF!="No Data",1,IF(#REF!&lt;&gt;"",1,0))</f>
        <v>#REF!</v>
      </c>
      <c r="AE115" s="213" t="e">
        <f>IF('Crisis Indicator Data'!#REF!="No Data",1,IF(#REF!&lt;&gt;"",1,0))</f>
        <v>#REF!</v>
      </c>
      <c r="AF115" s="213" t="e">
        <f>IF('Crisis Indicator Data'!#REF!="No Data",1,IF(#REF!&lt;&gt;"",1,0))</f>
        <v>#REF!</v>
      </c>
      <c r="AG115" s="213" t="e">
        <f>IF('Crisis Indicator Data'!#REF!="No Data",1,IF(#REF!&lt;&gt;"",1,0))</f>
        <v>#REF!</v>
      </c>
      <c r="AH115" s="213" t="e">
        <f>IF('Crisis Indicator Data'!#REF!="No Data",1,IF(#REF!&lt;&gt;"",1,0))</f>
        <v>#REF!</v>
      </c>
      <c r="AI115" s="213" t="e">
        <f>IF('Crisis Indicator Data'!#REF!="No Data",1,IF(#REF!&lt;&gt;"",1,0))</f>
        <v>#REF!</v>
      </c>
      <c r="AJ115" s="213" t="e">
        <f>IF('Crisis Indicator Data'!#REF!="No Data",1,IF(#REF!&lt;&gt;"",1,0))</f>
        <v>#REF!</v>
      </c>
      <c r="AK115" s="213" t="e">
        <f>IF('Crisis Indicator Data'!#REF!="No Data",1,IF(#REF!&lt;&gt;"",1,0))</f>
        <v>#REF!</v>
      </c>
      <c r="AL115" s="213" t="e">
        <f>IF('Crisis Indicator Data'!#REF!="No Data",1,IF(#REF!&lt;&gt;"",1,0))</f>
        <v>#REF!</v>
      </c>
      <c r="AM115" s="213" t="e">
        <f>IF('Crisis Indicator Data'!#REF!="No Data",1,IF(#REF!&lt;&gt;"",1,0))</f>
        <v>#REF!</v>
      </c>
      <c r="AN115" s="213" t="e">
        <f>IF('Crisis Indicator Data'!#REF!="No Data",1,IF(#REF!&lt;&gt;"",1,0))</f>
        <v>#REF!</v>
      </c>
      <c r="AO115" s="213" t="e">
        <f>IF('Crisis Indicator Data'!#REF!="No Data",1,IF(#REF!&lt;&gt;"",1,0))</f>
        <v>#REF!</v>
      </c>
      <c r="AP115" s="213" t="e">
        <f>IF('Crisis Indicator Data'!#REF!="No Data",1,IF(#REF!&lt;&gt;"",1,0))</f>
        <v>#REF!</v>
      </c>
      <c r="AQ115" s="213" t="e">
        <f>IF('Crisis Indicator Data'!#REF!="No Data",1,IF(#REF!&lt;&gt;"",1,0))</f>
        <v>#REF!</v>
      </c>
      <c r="AR115" s="213" t="e">
        <f>IF('Crisis Indicator Data'!#REF!="No Data",1,IF(#REF!&lt;&gt;"",1,0))</f>
        <v>#REF!</v>
      </c>
      <c r="AS115" s="213" t="e">
        <f>IF('Crisis Indicator Data'!#REF!="No Data",1,IF(#REF!&lt;&gt;"",1,0))</f>
        <v>#REF!</v>
      </c>
      <c r="AT115" s="213" t="e">
        <f>IF('Crisis Indicator Data'!#REF!="No Data",1,IF(#REF!&lt;&gt;"",1,0))</f>
        <v>#REF!</v>
      </c>
      <c r="AU115" s="213" t="e">
        <f>IF('Crisis Indicator Data'!#REF!="No Data",1,IF(#REF!&lt;&gt;"",1,0))</f>
        <v>#REF!</v>
      </c>
      <c r="AV115" s="213" t="e">
        <f>IF('Crisis Indicator Data'!#REF!="No Data",1,IF(#REF!&lt;&gt;"",1,0))</f>
        <v>#REF!</v>
      </c>
      <c r="AW115" s="213" t="e">
        <f>IF('Crisis Indicator Data'!#REF!="No Data",1,IF(#REF!&lt;&gt;"",1,0))</f>
        <v>#REF!</v>
      </c>
      <c r="AX115" s="213" t="e">
        <f>IF('Crisis Indicator Data'!#REF!="No Data",1,IF(#REF!&lt;&gt;"",1,0))</f>
        <v>#REF!</v>
      </c>
      <c r="AY115" s="213" t="e">
        <f>IF('Crisis Indicator Data'!#REF!="No Data",1,IF(#REF!&lt;&gt;"",1,0))</f>
        <v>#REF!</v>
      </c>
      <c r="AZ115" s="213" t="e">
        <f>IF('Crisis Indicator Data'!#REF!="No Data",1,IF(#REF!&lt;&gt;"",1,0))</f>
        <v>#REF!</v>
      </c>
      <c r="BA115" t="e">
        <f t="shared" si="6"/>
        <v>#REF!</v>
      </c>
      <c r="BB115" s="22" t="e">
        <f t="shared" si="7"/>
        <v>#REF!</v>
      </c>
    </row>
    <row r="116" spans="1:54" x14ac:dyDescent="0.25">
      <c r="A116" t="s">
        <v>7411</v>
      </c>
      <c r="B116" s="213" t="e">
        <f>IF('Crisis Indicator Data'!#REF!="No Data",1,IF(#REF!&lt;&gt;"",1,0))</f>
        <v>#REF!</v>
      </c>
      <c r="C116" s="213" t="e">
        <f>IF('Crisis Indicator Data'!#REF!="No Data",1,IF(#REF!&lt;&gt;"",1,0))</f>
        <v>#REF!</v>
      </c>
      <c r="D116" s="213" t="e">
        <f>IF('Crisis Indicator Data'!#REF!="No Data",1,IF(#REF!&lt;&gt;"",1,0))</f>
        <v>#REF!</v>
      </c>
      <c r="E116" s="213" t="e">
        <f>IF('Crisis Indicator Data'!#REF!="No Data",1,IF(#REF!&lt;&gt;"",1,0))</f>
        <v>#REF!</v>
      </c>
      <c r="F116" s="213" t="e">
        <f>IF('Crisis Indicator Data'!#REF!="No Data",1,IF(#REF!&lt;&gt;"",1,0))</f>
        <v>#REF!</v>
      </c>
      <c r="G116" s="213" t="e">
        <f>IF('Crisis Indicator Data'!#REF!="No Data",1,IF(#REF!&lt;&gt;"",1,0))</f>
        <v>#REF!</v>
      </c>
      <c r="H116" s="213" t="e">
        <f>IF('Crisis Indicator Data'!#REF!="No Data",1,IF(#REF!&lt;&gt;"",1,0))</f>
        <v>#REF!</v>
      </c>
      <c r="I116" s="213" t="e">
        <f>IF('Crisis Indicator Data'!#REF!="No Data",1,IF(#REF!&lt;&gt;"",1,0))</f>
        <v>#REF!</v>
      </c>
      <c r="J116" s="213" t="e">
        <f>IF('Crisis Indicator Data'!#REF!="No Data",1,IF(#REF!&lt;&gt;"",1,0))</f>
        <v>#REF!</v>
      </c>
      <c r="K116" s="213" t="e">
        <f>IF('Crisis Indicator Data'!#REF!="No Data",1,IF(#REF!&lt;&gt;"",1,0))</f>
        <v>#REF!</v>
      </c>
      <c r="L116" s="213" t="e">
        <f>IF('Crisis Indicator Data'!#REF!="No Data",1,IF(#REF!&lt;&gt;"",1,0))</f>
        <v>#REF!</v>
      </c>
      <c r="M116" s="213" t="e">
        <f>IF('Crisis Indicator Data'!#REF!="No Data",1,IF(#REF!&lt;&gt;"",1,0))</f>
        <v>#REF!</v>
      </c>
      <c r="N116" s="213" t="e">
        <f>IF('Crisis Indicator Data'!#REF!="No Data",1,IF(#REF!&lt;&gt;"",1,0))</f>
        <v>#REF!</v>
      </c>
      <c r="O116" s="213" t="e">
        <f>IF('Crisis Indicator Data'!#REF!="No Data",1,IF(#REF!&lt;&gt;"",1,0))</f>
        <v>#REF!</v>
      </c>
      <c r="P116" s="213" t="e">
        <f>IF('Crisis Indicator Data'!#REF!="No Data",1,IF(#REF!&lt;&gt;"",1,0))</f>
        <v>#REF!</v>
      </c>
      <c r="Q116" s="213" t="e">
        <f>IF('Crisis Indicator Data'!#REF!="No Data",1,IF(#REF!&lt;&gt;"",1,0))</f>
        <v>#REF!</v>
      </c>
      <c r="R116" s="213" t="e">
        <f>IF('Crisis Indicator Data'!#REF!="No Data",1,IF(#REF!&lt;&gt;"",1,0))</f>
        <v>#REF!</v>
      </c>
      <c r="S116" s="213" t="e">
        <f>IF('Crisis Indicator Data'!#REF!="No Data",1,IF(#REF!&lt;&gt;"",1,0))</f>
        <v>#REF!</v>
      </c>
      <c r="T116" s="213" t="e">
        <f>IF('Crisis Indicator Data'!#REF!="No Data",1,IF(#REF!&lt;&gt;"",1,0))</f>
        <v>#REF!</v>
      </c>
      <c r="U116" s="213" t="e">
        <f>IF('Crisis Indicator Data'!#REF!="No Data",1,IF(#REF!&lt;&gt;"",1,0))</f>
        <v>#REF!</v>
      </c>
      <c r="V116" s="213" t="e">
        <f>IF('Crisis Indicator Data'!#REF!="No Data",1,IF(#REF!&lt;&gt;"",1,0))</f>
        <v>#REF!</v>
      </c>
      <c r="W116" s="213" t="e">
        <f>IF('Crisis Indicator Data'!#REF!="No Data",1,IF(#REF!&lt;&gt;"",1,0))</f>
        <v>#REF!</v>
      </c>
      <c r="X116" s="213" t="e">
        <f>IF('Crisis Indicator Data'!#REF!="No Data",1,IF(#REF!&lt;&gt;"",1,0))</f>
        <v>#REF!</v>
      </c>
      <c r="Y116" s="213" t="e">
        <f>IF('Crisis Indicator Data'!#REF!="No Data",1,IF(#REF!&lt;&gt;"",1,0))</f>
        <v>#REF!</v>
      </c>
      <c r="Z116" s="213" t="e">
        <f>IF('Crisis Indicator Data'!#REF!="No Data",1,IF(#REF!&lt;&gt;"",1,0))</f>
        <v>#REF!</v>
      </c>
      <c r="AA116" s="213" t="e">
        <f>IF('Crisis Indicator Data'!#REF!="No Data",1,IF(#REF!&lt;&gt;"",1,0))</f>
        <v>#REF!</v>
      </c>
      <c r="AB116" s="213" t="e">
        <f>IF('Crisis Indicator Data'!#REF!="No Data",1,IF(#REF!&lt;&gt;"",1,0))</f>
        <v>#REF!</v>
      </c>
      <c r="AC116" s="213" t="e">
        <f>IF('Crisis Indicator Data'!#REF!="No Data",1,IF(#REF!&lt;&gt;"",1,0))</f>
        <v>#REF!</v>
      </c>
      <c r="AD116" s="213" t="e">
        <f>IF('Crisis Indicator Data'!#REF!="No Data",1,IF(#REF!&lt;&gt;"",1,0))</f>
        <v>#REF!</v>
      </c>
      <c r="AE116" s="213" t="e">
        <f>IF('Crisis Indicator Data'!#REF!="No Data",1,IF(#REF!&lt;&gt;"",1,0))</f>
        <v>#REF!</v>
      </c>
      <c r="AF116" s="213" t="e">
        <f>IF('Crisis Indicator Data'!#REF!="No Data",1,IF(#REF!&lt;&gt;"",1,0))</f>
        <v>#REF!</v>
      </c>
      <c r="AG116" s="213" t="e">
        <f>IF('Crisis Indicator Data'!#REF!="No Data",1,IF(#REF!&lt;&gt;"",1,0))</f>
        <v>#REF!</v>
      </c>
      <c r="AH116" s="213" t="e">
        <f>IF('Crisis Indicator Data'!#REF!="No Data",1,IF(#REF!&lt;&gt;"",1,0))</f>
        <v>#REF!</v>
      </c>
      <c r="AI116" s="213" t="e">
        <f>IF('Crisis Indicator Data'!#REF!="No Data",1,IF(#REF!&lt;&gt;"",1,0))</f>
        <v>#REF!</v>
      </c>
      <c r="AJ116" s="213" t="e">
        <f>IF('Crisis Indicator Data'!#REF!="No Data",1,IF(#REF!&lt;&gt;"",1,0))</f>
        <v>#REF!</v>
      </c>
      <c r="AK116" s="213" t="e">
        <f>IF('Crisis Indicator Data'!#REF!="No Data",1,IF(#REF!&lt;&gt;"",1,0))</f>
        <v>#REF!</v>
      </c>
      <c r="AL116" s="213" t="e">
        <f>IF('Crisis Indicator Data'!#REF!="No Data",1,IF(#REF!&lt;&gt;"",1,0))</f>
        <v>#REF!</v>
      </c>
      <c r="AM116" s="213" t="e">
        <f>IF('Crisis Indicator Data'!#REF!="No Data",1,IF(#REF!&lt;&gt;"",1,0))</f>
        <v>#REF!</v>
      </c>
      <c r="AN116" s="213" t="e">
        <f>IF('Crisis Indicator Data'!#REF!="No Data",1,IF(#REF!&lt;&gt;"",1,0))</f>
        <v>#REF!</v>
      </c>
      <c r="AO116" s="213" t="e">
        <f>IF('Crisis Indicator Data'!#REF!="No Data",1,IF(#REF!&lt;&gt;"",1,0))</f>
        <v>#REF!</v>
      </c>
      <c r="AP116" s="213" t="e">
        <f>IF('Crisis Indicator Data'!#REF!="No Data",1,IF(#REF!&lt;&gt;"",1,0))</f>
        <v>#REF!</v>
      </c>
      <c r="AQ116" s="213" t="e">
        <f>IF('Crisis Indicator Data'!#REF!="No Data",1,IF(#REF!&lt;&gt;"",1,0))</f>
        <v>#REF!</v>
      </c>
      <c r="AR116" s="213" t="e">
        <f>IF('Crisis Indicator Data'!#REF!="No Data",1,IF(#REF!&lt;&gt;"",1,0))</f>
        <v>#REF!</v>
      </c>
      <c r="AS116" s="213" t="e">
        <f>IF('Crisis Indicator Data'!#REF!="No Data",1,IF(#REF!&lt;&gt;"",1,0))</f>
        <v>#REF!</v>
      </c>
      <c r="AT116" s="213" t="e">
        <f>IF('Crisis Indicator Data'!#REF!="No Data",1,IF(#REF!&lt;&gt;"",1,0))</f>
        <v>#REF!</v>
      </c>
      <c r="AU116" s="213" t="e">
        <f>IF('Crisis Indicator Data'!#REF!="No Data",1,IF(#REF!&lt;&gt;"",1,0))</f>
        <v>#REF!</v>
      </c>
      <c r="AV116" s="213" t="e">
        <f>IF('Crisis Indicator Data'!#REF!="No Data",1,IF(#REF!&lt;&gt;"",1,0))</f>
        <v>#REF!</v>
      </c>
      <c r="AW116" s="213" t="e">
        <f>IF('Crisis Indicator Data'!#REF!="No Data",1,IF(#REF!&lt;&gt;"",1,0))</f>
        <v>#REF!</v>
      </c>
      <c r="AX116" s="213" t="e">
        <f>IF('Crisis Indicator Data'!#REF!="No Data",1,IF(#REF!&lt;&gt;"",1,0))</f>
        <v>#REF!</v>
      </c>
      <c r="AY116" s="213" t="e">
        <f>IF('Crisis Indicator Data'!#REF!="No Data",1,IF(#REF!&lt;&gt;"",1,0))</f>
        <v>#REF!</v>
      </c>
      <c r="AZ116" s="213" t="e">
        <f>IF('Crisis Indicator Data'!#REF!="No Data",1,IF(#REF!&lt;&gt;"",1,0))</f>
        <v>#REF!</v>
      </c>
      <c r="BA116" t="e">
        <f t="shared" si="6"/>
        <v>#REF!</v>
      </c>
      <c r="BB116" s="22" t="e">
        <f t="shared" si="7"/>
        <v>#REF!</v>
      </c>
    </row>
    <row r="117" spans="1:54" x14ac:dyDescent="0.25">
      <c r="A117" t="s">
        <v>7430</v>
      </c>
      <c r="B117" s="213" t="e">
        <f>IF('Crisis Indicator Data'!#REF!="No Data",1,IF(#REF!&lt;&gt;"",1,0))</f>
        <v>#REF!</v>
      </c>
      <c r="C117" s="213" t="e">
        <f>IF('Crisis Indicator Data'!#REF!="No Data",1,IF(#REF!&lt;&gt;"",1,0))</f>
        <v>#REF!</v>
      </c>
      <c r="D117" s="213" t="e">
        <f>IF('Crisis Indicator Data'!#REF!="No Data",1,IF(#REF!&lt;&gt;"",1,0))</f>
        <v>#REF!</v>
      </c>
      <c r="E117" s="213" t="e">
        <f>IF('Crisis Indicator Data'!#REF!="No Data",1,IF(#REF!&lt;&gt;"",1,0))</f>
        <v>#REF!</v>
      </c>
      <c r="F117" s="213" t="e">
        <f>IF('Crisis Indicator Data'!#REF!="No Data",1,IF(#REF!&lt;&gt;"",1,0))</f>
        <v>#REF!</v>
      </c>
      <c r="G117" s="213" t="e">
        <f>IF('Crisis Indicator Data'!#REF!="No Data",1,IF(#REF!&lt;&gt;"",1,0))</f>
        <v>#REF!</v>
      </c>
      <c r="H117" s="213" t="e">
        <f>IF('Crisis Indicator Data'!#REF!="No Data",1,IF(#REF!&lt;&gt;"",1,0))</f>
        <v>#REF!</v>
      </c>
      <c r="I117" s="213" t="e">
        <f>IF('Crisis Indicator Data'!#REF!="No Data",1,IF(#REF!&lt;&gt;"",1,0))</f>
        <v>#REF!</v>
      </c>
      <c r="J117" s="213" t="e">
        <f>IF('Crisis Indicator Data'!#REF!="No Data",1,IF(#REF!&lt;&gt;"",1,0))</f>
        <v>#REF!</v>
      </c>
      <c r="K117" s="213" t="e">
        <f>IF('Crisis Indicator Data'!#REF!="No Data",1,IF(#REF!&lt;&gt;"",1,0))</f>
        <v>#REF!</v>
      </c>
      <c r="L117" s="213" t="e">
        <f>IF('Crisis Indicator Data'!#REF!="No Data",1,IF(#REF!&lt;&gt;"",1,0))</f>
        <v>#REF!</v>
      </c>
      <c r="M117" s="213" t="e">
        <f>IF('Crisis Indicator Data'!#REF!="No Data",1,IF(#REF!&lt;&gt;"",1,0))</f>
        <v>#REF!</v>
      </c>
      <c r="N117" s="213" t="e">
        <f>IF('Crisis Indicator Data'!#REF!="No Data",1,IF(#REF!&lt;&gt;"",1,0))</f>
        <v>#REF!</v>
      </c>
      <c r="O117" s="213" t="e">
        <f>IF('Crisis Indicator Data'!#REF!="No Data",1,IF(#REF!&lt;&gt;"",1,0))</f>
        <v>#REF!</v>
      </c>
      <c r="P117" s="213" t="e">
        <f>IF('Crisis Indicator Data'!#REF!="No Data",1,IF(#REF!&lt;&gt;"",1,0))</f>
        <v>#REF!</v>
      </c>
      <c r="Q117" s="213" t="e">
        <f>IF('Crisis Indicator Data'!#REF!="No Data",1,IF(#REF!&lt;&gt;"",1,0))</f>
        <v>#REF!</v>
      </c>
      <c r="R117" s="213" t="e">
        <f>IF('Crisis Indicator Data'!#REF!="No Data",1,IF(#REF!&lt;&gt;"",1,0))</f>
        <v>#REF!</v>
      </c>
      <c r="S117" s="213" t="e">
        <f>IF('Crisis Indicator Data'!#REF!="No Data",1,IF(#REF!&lt;&gt;"",1,0))</f>
        <v>#REF!</v>
      </c>
      <c r="T117" s="213" t="e">
        <f>IF('Crisis Indicator Data'!#REF!="No Data",1,IF(#REF!&lt;&gt;"",1,0))</f>
        <v>#REF!</v>
      </c>
      <c r="U117" s="213" t="e">
        <f>IF('Crisis Indicator Data'!#REF!="No Data",1,IF(#REF!&lt;&gt;"",1,0))</f>
        <v>#REF!</v>
      </c>
      <c r="V117" s="213" t="e">
        <f>IF('Crisis Indicator Data'!#REF!="No Data",1,IF(#REF!&lt;&gt;"",1,0))</f>
        <v>#REF!</v>
      </c>
      <c r="W117" s="213" t="e">
        <f>IF('Crisis Indicator Data'!#REF!="No Data",1,IF(#REF!&lt;&gt;"",1,0))</f>
        <v>#REF!</v>
      </c>
      <c r="X117" s="213" t="e">
        <f>IF('Crisis Indicator Data'!#REF!="No Data",1,IF(#REF!&lt;&gt;"",1,0))</f>
        <v>#REF!</v>
      </c>
      <c r="Y117" s="213" t="e">
        <f>IF('Crisis Indicator Data'!#REF!="No Data",1,IF(#REF!&lt;&gt;"",1,0))</f>
        <v>#REF!</v>
      </c>
      <c r="Z117" s="213" t="e">
        <f>IF('Crisis Indicator Data'!#REF!="No Data",1,IF(#REF!&lt;&gt;"",1,0))</f>
        <v>#REF!</v>
      </c>
      <c r="AA117" s="213" t="e">
        <f>IF('Crisis Indicator Data'!#REF!="No Data",1,IF(#REF!&lt;&gt;"",1,0))</f>
        <v>#REF!</v>
      </c>
      <c r="AB117" s="213" t="e">
        <f>IF('Crisis Indicator Data'!#REF!="No Data",1,IF(#REF!&lt;&gt;"",1,0))</f>
        <v>#REF!</v>
      </c>
      <c r="AC117" s="213" t="e">
        <f>IF('Crisis Indicator Data'!#REF!="No Data",1,IF(#REF!&lt;&gt;"",1,0))</f>
        <v>#REF!</v>
      </c>
      <c r="AD117" s="213" t="e">
        <f>IF('Crisis Indicator Data'!#REF!="No Data",1,IF(#REF!&lt;&gt;"",1,0))</f>
        <v>#REF!</v>
      </c>
      <c r="AE117" s="213" t="e">
        <f>IF('Crisis Indicator Data'!#REF!="No Data",1,IF(#REF!&lt;&gt;"",1,0))</f>
        <v>#REF!</v>
      </c>
      <c r="AF117" s="213" t="e">
        <f>IF('Crisis Indicator Data'!#REF!="No Data",1,IF(#REF!&lt;&gt;"",1,0))</f>
        <v>#REF!</v>
      </c>
      <c r="AG117" s="213" t="e">
        <f>IF('Crisis Indicator Data'!#REF!="No Data",1,IF(#REF!&lt;&gt;"",1,0))</f>
        <v>#REF!</v>
      </c>
      <c r="AH117" s="213" t="e">
        <f>IF('Crisis Indicator Data'!#REF!="No Data",1,IF(#REF!&lt;&gt;"",1,0))</f>
        <v>#REF!</v>
      </c>
      <c r="AI117" s="213" t="e">
        <f>IF('Crisis Indicator Data'!#REF!="No Data",1,IF(#REF!&lt;&gt;"",1,0))</f>
        <v>#REF!</v>
      </c>
      <c r="AJ117" s="213" t="e">
        <f>IF('Crisis Indicator Data'!#REF!="No Data",1,IF(#REF!&lt;&gt;"",1,0))</f>
        <v>#REF!</v>
      </c>
      <c r="AK117" s="213" t="e">
        <f>IF('Crisis Indicator Data'!#REF!="No Data",1,IF(#REF!&lt;&gt;"",1,0))</f>
        <v>#REF!</v>
      </c>
      <c r="AL117" s="213" t="e">
        <f>IF('Crisis Indicator Data'!#REF!="No Data",1,IF(#REF!&lt;&gt;"",1,0))</f>
        <v>#REF!</v>
      </c>
      <c r="AM117" s="213" t="e">
        <f>IF('Crisis Indicator Data'!#REF!="No Data",1,IF(#REF!&lt;&gt;"",1,0))</f>
        <v>#REF!</v>
      </c>
      <c r="AN117" s="213" t="e">
        <f>IF('Crisis Indicator Data'!#REF!="No Data",1,IF(#REF!&lt;&gt;"",1,0))</f>
        <v>#REF!</v>
      </c>
      <c r="AO117" s="213" t="e">
        <f>IF('Crisis Indicator Data'!#REF!="No Data",1,IF(#REF!&lt;&gt;"",1,0))</f>
        <v>#REF!</v>
      </c>
      <c r="AP117" s="213" t="e">
        <f>IF('Crisis Indicator Data'!#REF!="No Data",1,IF(#REF!&lt;&gt;"",1,0))</f>
        <v>#REF!</v>
      </c>
      <c r="AQ117" s="213" t="e">
        <f>IF('Crisis Indicator Data'!#REF!="No Data",1,IF(#REF!&lt;&gt;"",1,0))</f>
        <v>#REF!</v>
      </c>
      <c r="AR117" s="213" t="e">
        <f>IF('Crisis Indicator Data'!#REF!="No Data",1,IF(#REF!&lt;&gt;"",1,0))</f>
        <v>#REF!</v>
      </c>
      <c r="AS117" s="213" t="e">
        <f>IF('Crisis Indicator Data'!#REF!="No Data",1,IF(#REF!&lt;&gt;"",1,0))</f>
        <v>#REF!</v>
      </c>
      <c r="AT117" s="213" t="e">
        <f>IF('Crisis Indicator Data'!#REF!="No Data",1,IF(#REF!&lt;&gt;"",1,0))</f>
        <v>#REF!</v>
      </c>
      <c r="AU117" s="213" t="e">
        <f>IF('Crisis Indicator Data'!#REF!="No Data",1,IF(#REF!&lt;&gt;"",1,0))</f>
        <v>#REF!</v>
      </c>
      <c r="AV117" s="213" t="e">
        <f>IF('Crisis Indicator Data'!#REF!="No Data",1,IF(#REF!&lt;&gt;"",1,0))</f>
        <v>#REF!</v>
      </c>
      <c r="AW117" s="213" t="e">
        <f>IF('Crisis Indicator Data'!#REF!="No Data",1,IF(#REF!&lt;&gt;"",1,0))</f>
        <v>#REF!</v>
      </c>
      <c r="AX117" s="213" t="e">
        <f>IF('Crisis Indicator Data'!#REF!="No Data",1,IF(#REF!&lt;&gt;"",1,0))</f>
        <v>#REF!</v>
      </c>
      <c r="AY117" s="213" t="e">
        <f>IF('Crisis Indicator Data'!#REF!="No Data",1,IF(#REF!&lt;&gt;"",1,0))</f>
        <v>#REF!</v>
      </c>
      <c r="AZ117" s="213" t="e">
        <f>IF('Crisis Indicator Data'!#REF!="No Data",1,IF(#REF!&lt;&gt;"",1,0))</f>
        <v>#REF!</v>
      </c>
      <c r="BA117" t="e">
        <f t="shared" si="6"/>
        <v>#REF!</v>
      </c>
      <c r="BB117" s="22" t="e">
        <f t="shared" si="7"/>
        <v>#REF!</v>
      </c>
    </row>
    <row r="118" spans="1:54" x14ac:dyDescent="0.25">
      <c r="A118" t="s">
        <v>7425</v>
      </c>
      <c r="B118" s="213" t="e">
        <f>IF('Crisis Indicator Data'!#REF!="No Data",1,IF(#REF!&lt;&gt;"",1,0))</f>
        <v>#REF!</v>
      </c>
      <c r="C118" s="213" t="e">
        <f>IF('Crisis Indicator Data'!#REF!="No Data",1,IF(#REF!&lt;&gt;"",1,0))</f>
        <v>#REF!</v>
      </c>
      <c r="D118" s="213" t="e">
        <f>IF('Crisis Indicator Data'!#REF!="No Data",1,IF(#REF!&lt;&gt;"",1,0))</f>
        <v>#REF!</v>
      </c>
      <c r="E118" s="213" t="e">
        <f>IF('Crisis Indicator Data'!#REF!="No Data",1,IF(#REF!&lt;&gt;"",1,0))</f>
        <v>#REF!</v>
      </c>
      <c r="F118" s="213" t="e">
        <f>IF('Crisis Indicator Data'!#REF!="No Data",1,IF(#REF!&lt;&gt;"",1,0))</f>
        <v>#REF!</v>
      </c>
      <c r="G118" s="213" t="e">
        <f>IF('Crisis Indicator Data'!#REF!="No Data",1,IF(#REF!&lt;&gt;"",1,0))</f>
        <v>#REF!</v>
      </c>
      <c r="H118" s="213" t="e">
        <f>IF('Crisis Indicator Data'!#REF!="No Data",1,IF(#REF!&lt;&gt;"",1,0))</f>
        <v>#REF!</v>
      </c>
      <c r="I118" s="213" t="e">
        <f>IF('Crisis Indicator Data'!#REF!="No Data",1,IF(#REF!&lt;&gt;"",1,0))</f>
        <v>#REF!</v>
      </c>
      <c r="J118" s="213" t="e">
        <f>IF('Crisis Indicator Data'!#REF!="No Data",1,IF(#REF!&lt;&gt;"",1,0))</f>
        <v>#REF!</v>
      </c>
      <c r="K118" s="213" t="e">
        <f>IF('Crisis Indicator Data'!#REF!="No Data",1,IF(#REF!&lt;&gt;"",1,0))</f>
        <v>#REF!</v>
      </c>
      <c r="L118" s="213" t="e">
        <f>IF('Crisis Indicator Data'!#REF!="No Data",1,IF(#REF!&lt;&gt;"",1,0))</f>
        <v>#REF!</v>
      </c>
      <c r="M118" s="213" t="e">
        <f>IF('Crisis Indicator Data'!#REF!="No Data",1,IF(#REF!&lt;&gt;"",1,0))</f>
        <v>#REF!</v>
      </c>
      <c r="N118" s="213" t="e">
        <f>IF('Crisis Indicator Data'!#REF!="No Data",1,IF(#REF!&lt;&gt;"",1,0))</f>
        <v>#REF!</v>
      </c>
      <c r="O118" s="213" t="e">
        <f>IF('Crisis Indicator Data'!#REF!="No Data",1,IF(#REF!&lt;&gt;"",1,0))</f>
        <v>#REF!</v>
      </c>
      <c r="P118" s="213" t="e">
        <f>IF('Crisis Indicator Data'!#REF!="No Data",1,IF(#REF!&lt;&gt;"",1,0))</f>
        <v>#REF!</v>
      </c>
      <c r="Q118" s="213" t="e">
        <f>IF('Crisis Indicator Data'!#REF!="No Data",1,IF(#REF!&lt;&gt;"",1,0))</f>
        <v>#REF!</v>
      </c>
      <c r="R118" s="213" t="e">
        <f>IF('Crisis Indicator Data'!#REF!="No Data",1,IF(#REF!&lt;&gt;"",1,0))</f>
        <v>#REF!</v>
      </c>
      <c r="S118" s="213" t="e">
        <f>IF('Crisis Indicator Data'!#REF!="No Data",1,IF(#REF!&lt;&gt;"",1,0))</f>
        <v>#REF!</v>
      </c>
      <c r="T118" s="213" t="e">
        <f>IF('Crisis Indicator Data'!#REF!="No Data",1,IF(#REF!&lt;&gt;"",1,0))</f>
        <v>#REF!</v>
      </c>
      <c r="U118" s="213" t="e">
        <f>IF('Crisis Indicator Data'!#REF!="No Data",1,IF(#REF!&lt;&gt;"",1,0))</f>
        <v>#REF!</v>
      </c>
      <c r="V118" s="213" t="e">
        <f>IF('Crisis Indicator Data'!#REF!="No Data",1,IF(#REF!&lt;&gt;"",1,0))</f>
        <v>#REF!</v>
      </c>
      <c r="W118" s="213" t="e">
        <f>IF('Crisis Indicator Data'!#REF!="No Data",1,IF(#REF!&lt;&gt;"",1,0))</f>
        <v>#REF!</v>
      </c>
      <c r="X118" s="213" t="e">
        <f>IF('Crisis Indicator Data'!#REF!="No Data",1,IF(#REF!&lt;&gt;"",1,0))</f>
        <v>#REF!</v>
      </c>
      <c r="Y118" s="213" t="e">
        <f>IF('Crisis Indicator Data'!#REF!="No Data",1,IF(#REF!&lt;&gt;"",1,0))</f>
        <v>#REF!</v>
      </c>
      <c r="Z118" s="213" t="e">
        <f>IF('Crisis Indicator Data'!#REF!="No Data",1,IF(#REF!&lt;&gt;"",1,0))</f>
        <v>#REF!</v>
      </c>
      <c r="AA118" s="213" t="e">
        <f>IF('Crisis Indicator Data'!#REF!="No Data",1,IF(#REF!&lt;&gt;"",1,0))</f>
        <v>#REF!</v>
      </c>
      <c r="AB118" s="213" t="e">
        <f>IF('Crisis Indicator Data'!#REF!="No Data",1,IF(#REF!&lt;&gt;"",1,0))</f>
        <v>#REF!</v>
      </c>
      <c r="AC118" s="213" t="e">
        <f>IF('Crisis Indicator Data'!#REF!="No Data",1,IF(#REF!&lt;&gt;"",1,0))</f>
        <v>#REF!</v>
      </c>
      <c r="AD118" s="213" t="e">
        <f>IF('Crisis Indicator Data'!#REF!="No Data",1,IF(#REF!&lt;&gt;"",1,0))</f>
        <v>#REF!</v>
      </c>
      <c r="AE118" s="213" t="e">
        <f>IF('Crisis Indicator Data'!#REF!="No Data",1,IF(#REF!&lt;&gt;"",1,0))</f>
        <v>#REF!</v>
      </c>
      <c r="AF118" s="213" t="e">
        <f>IF('Crisis Indicator Data'!#REF!="No Data",1,IF(#REF!&lt;&gt;"",1,0))</f>
        <v>#REF!</v>
      </c>
      <c r="AG118" s="213" t="e">
        <f>IF('Crisis Indicator Data'!#REF!="No Data",1,IF(#REF!&lt;&gt;"",1,0))</f>
        <v>#REF!</v>
      </c>
      <c r="AH118" s="213" t="e">
        <f>IF('Crisis Indicator Data'!#REF!="No Data",1,IF(#REF!&lt;&gt;"",1,0))</f>
        <v>#REF!</v>
      </c>
      <c r="AI118" s="213" t="e">
        <f>IF('Crisis Indicator Data'!#REF!="No Data",1,IF(#REF!&lt;&gt;"",1,0))</f>
        <v>#REF!</v>
      </c>
      <c r="AJ118" s="213" t="e">
        <f>IF('Crisis Indicator Data'!#REF!="No Data",1,IF(#REF!&lt;&gt;"",1,0))</f>
        <v>#REF!</v>
      </c>
      <c r="AK118" s="213" t="e">
        <f>IF('Crisis Indicator Data'!#REF!="No Data",1,IF(#REF!&lt;&gt;"",1,0))</f>
        <v>#REF!</v>
      </c>
      <c r="AL118" s="213" t="e">
        <f>IF('Crisis Indicator Data'!#REF!="No Data",1,IF(#REF!&lt;&gt;"",1,0))</f>
        <v>#REF!</v>
      </c>
      <c r="AM118" s="213" t="e">
        <f>IF('Crisis Indicator Data'!#REF!="No Data",1,IF(#REF!&lt;&gt;"",1,0))</f>
        <v>#REF!</v>
      </c>
      <c r="AN118" s="213" t="e">
        <f>IF('Crisis Indicator Data'!#REF!="No Data",1,IF(#REF!&lt;&gt;"",1,0))</f>
        <v>#REF!</v>
      </c>
      <c r="AO118" s="213" t="e">
        <f>IF('Crisis Indicator Data'!#REF!="No Data",1,IF(#REF!&lt;&gt;"",1,0))</f>
        <v>#REF!</v>
      </c>
      <c r="AP118" s="213" t="e">
        <f>IF('Crisis Indicator Data'!#REF!="No Data",1,IF(#REF!&lt;&gt;"",1,0))</f>
        <v>#REF!</v>
      </c>
      <c r="AQ118" s="213" t="e">
        <f>IF('Crisis Indicator Data'!#REF!="No Data",1,IF(#REF!&lt;&gt;"",1,0))</f>
        <v>#REF!</v>
      </c>
      <c r="AR118" s="213" t="e">
        <f>IF('Crisis Indicator Data'!#REF!="No Data",1,IF(#REF!&lt;&gt;"",1,0))</f>
        <v>#REF!</v>
      </c>
      <c r="AS118" s="213" t="e">
        <f>IF('Crisis Indicator Data'!#REF!="No Data",1,IF(#REF!&lt;&gt;"",1,0))</f>
        <v>#REF!</v>
      </c>
      <c r="AT118" s="213" t="e">
        <f>IF('Crisis Indicator Data'!#REF!="No Data",1,IF(#REF!&lt;&gt;"",1,0))</f>
        <v>#REF!</v>
      </c>
      <c r="AU118" s="213" t="e">
        <f>IF('Crisis Indicator Data'!#REF!="No Data",1,IF(#REF!&lt;&gt;"",1,0))</f>
        <v>#REF!</v>
      </c>
      <c r="AV118" s="213" t="e">
        <f>IF('Crisis Indicator Data'!#REF!="No Data",1,IF(#REF!&lt;&gt;"",1,0))</f>
        <v>#REF!</v>
      </c>
      <c r="AW118" s="213" t="e">
        <f>IF('Crisis Indicator Data'!#REF!="No Data",1,IF(#REF!&lt;&gt;"",1,0))</f>
        <v>#REF!</v>
      </c>
      <c r="AX118" s="213" t="e">
        <f>IF('Crisis Indicator Data'!#REF!="No Data",1,IF(#REF!&lt;&gt;"",1,0))</f>
        <v>#REF!</v>
      </c>
      <c r="AY118" s="213" t="e">
        <f>IF('Crisis Indicator Data'!#REF!="No Data",1,IF(#REF!&lt;&gt;"",1,0))</f>
        <v>#REF!</v>
      </c>
      <c r="AZ118" s="213" t="e">
        <f>IF('Crisis Indicator Data'!#REF!="No Data",1,IF(#REF!&lt;&gt;"",1,0))</f>
        <v>#REF!</v>
      </c>
      <c r="BA118" t="e">
        <f t="shared" si="6"/>
        <v>#REF!</v>
      </c>
      <c r="BB118" s="22" t="e">
        <f t="shared" si="7"/>
        <v>#REF!</v>
      </c>
    </row>
    <row r="119" spans="1:54" x14ac:dyDescent="0.25">
      <c r="A119" t="s">
        <v>7436</v>
      </c>
      <c r="B119" s="213" t="e">
        <f>IF('Crisis Indicator Data'!#REF!="No Data",1,IF(#REF!&lt;&gt;"",1,0))</f>
        <v>#REF!</v>
      </c>
      <c r="C119" s="213" t="e">
        <f>IF('Crisis Indicator Data'!#REF!="No Data",1,IF(#REF!&lt;&gt;"",1,0))</f>
        <v>#REF!</v>
      </c>
      <c r="D119" s="213" t="e">
        <f>IF('Crisis Indicator Data'!#REF!="No Data",1,IF(#REF!&lt;&gt;"",1,0))</f>
        <v>#REF!</v>
      </c>
      <c r="E119" s="213" t="e">
        <f>IF('Crisis Indicator Data'!#REF!="No Data",1,IF(#REF!&lt;&gt;"",1,0))</f>
        <v>#REF!</v>
      </c>
      <c r="F119" s="213" t="e">
        <f>IF('Crisis Indicator Data'!#REF!="No Data",1,IF(#REF!&lt;&gt;"",1,0))</f>
        <v>#REF!</v>
      </c>
      <c r="G119" s="213" t="e">
        <f>IF('Crisis Indicator Data'!#REF!="No Data",1,IF(#REF!&lt;&gt;"",1,0))</f>
        <v>#REF!</v>
      </c>
      <c r="H119" s="213" t="e">
        <f>IF('Crisis Indicator Data'!#REF!="No Data",1,IF(#REF!&lt;&gt;"",1,0))</f>
        <v>#REF!</v>
      </c>
      <c r="I119" s="213" t="e">
        <f>IF('Crisis Indicator Data'!#REF!="No Data",1,IF(#REF!&lt;&gt;"",1,0))</f>
        <v>#REF!</v>
      </c>
      <c r="J119" s="213" t="e">
        <f>IF('Crisis Indicator Data'!#REF!="No Data",1,IF(#REF!&lt;&gt;"",1,0))</f>
        <v>#REF!</v>
      </c>
      <c r="K119" s="213" t="e">
        <f>IF('Crisis Indicator Data'!#REF!="No Data",1,IF(#REF!&lt;&gt;"",1,0))</f>
        <v>#REF!</v>
      </c>
      <c r="L119" s="213" t="e">
        <f>IF('Crisis Indicator Data'!#REF!="No Data",1,IF(#REF!&lt;&gt;"",1,0))</f>
        <v>#REF!</v>
      </c>
      <c r="M119" s="213" t="e">
        <f>IF('Crisis Indicator Data'!#REF!="No Data",1,IF(#REF!&lt;&gt;"",1,0))</f>
        <v>#REF!</v>
      </c>
      <c r="N119" s="213" t="e">
        <f>IF('Crisis Indicator Data'!#REF!="No Data",1,IF(#REF!&lt;&gt;"",1,0))</f>
        <v>#REF!</v>
      </c>
      <c r="O119" s="213" t="e">
        <f>IF('Crisis Indicator Data'!#REF!="No Data",1,IF(#REF!&lt;&gt;"",1,0))</f>
        <v>#REF!</v>
      </c>
      <c r="P119" s="213" t="e">
        <f>IF('Crisis Indicator Data'!#REF!="No Data",1,IF(#REF!&lt;&gt;"",1,0))</f>
        <v>#REF!</v>
      </c>
      <c r="Q119" s="213" t="e">
        <f>IF('Crisis Indicator Data'!#REF!="No Data",1,IF(#REF!&lt;&gt;"",1,0))</f>
        <v>#REF!</v>
      </c>
      <c r="R119" s="213" t="e">
        <f>IF('Crisis Indicator Data'!#REF!="No Data",1,IF(#REF!&lt;&gt;"",1,0))</f>
        <v>#REF!</v>
      </c>
      <c r="S119" s="213" t="e">
        <f>IF('Crisis Indicator Data'!#REF!="No Data",1,IF(#REF!&lt;&gt;"",1,0))</f>
        <v>#REF!</v>
      </c>
      <c r="T119" s="213" t="e">
        <f>IF('Crisis Indicator Data'!#REF!="No Data",1,IF(#REF!&lt;&gt;"",1,0))</f>
        <v>#REF!</v>
      </c>
      <c r="U119" s="213" t="e">
        <f>IF('Crisis Indicator Data'!#REF!="No Data",1,IF(#REF!&lt;&gt;"",1,0))</f>
        <v>#REF!</v>
      </c>
      <c r="V119" s="213" t="e">
        <f>IF('Crisis Indicator Data'!#REF!="No Data",1,IF(#REF!&lt;&gt;"",1,0))</f>
        <v>#REF!</v>
      </c>
      <c r="W119" s="213" t="e">
        <f>IF('Crisis Indicator Data'!#REF!="No Data",1,IF(#REF!&lt;&gt;"",1,0))</f>
        <v>#REF!</v>
      </c>
      <c r="X119" s="213" t="e">
        <f>IF('Crisis Indicator Data'!#REF!="No Data",1,IF(#REF!&lt;&gt;"",1,0))</f>
        <v>#REF!</v>
      </c>
      <c r="Y119" s="213" t="e">
        <f>IF('Crisis Indicator Data'!#REF!="No Data",1,IF(#REF!&lt;&gt;"",1,0))</f>
        <v>#REF!</v>
      </c>
      <c r="Z119" s="213" t="e">
        <f>IF('Crisis Indicator Data'!#REF!="No Data",1,IF(#REF!&lt;&gt;"",1,0))</f>
        <v>#REF!</v>
      </c>
      <c r="AA119" s="213" t="e">
        <f>IF('Crisis Indicator Data'!#REF!="No Data",1,IF(#REF!&lt;&gt;"",1,0))</f>
        <v>#REF!</v>
      </c>
      <c r="AB119" s="213" t="e">
        <f>IF('Crisis Indicator Data'!#REF!="No Data",1,IF(#REF!&lt;&gt;"",1,0))</f>
        <v>#REF!</v>
      </c>
      <c r="AC119" s="213" t="e">
        <f>IF('Crisis Indicator Data'!#REF!="No Data",1,IF(#REF!&lt;&gt;"",1,0))</f>
        <v>#REF!</v>
      </c>
      <c r="AD119" s="213" t="e">
        <f>IF('Crisis Indicator Data'!#REF!="No Data",1,IF(#REF!&lt;&gt;"",1,0))</f>
        <v>#REF!</v>
      </c>
      <c r="AE119" s="213" t="e">
        <f>IF('Crisis Indicator Data'!#REF!="No Data",1,IF(#REF!&lt;&gt;"",1,0))</f>
        <v>#REF!</v>
      </c>
      <c r="AF119" s="213" t="e">
        <f>IF('Crisis Indicator Data'!#REF!="No Data",1,IF(#REF!&lt;&gt;"",1,0))</f>
        <v>#REF!</v>
      </c>
      <c r="AG119" s="213" t="e">
        <f>IF('Crisis Indicator Data'!#REF!="No Data",1,IF(#REF!&lt;&gt;"",1,0))</f>
        <v>#REF!</v>
      </c>
      <c r="AH119" s="213" t="e">
        <f>IF('Crisis Indicator Data'!#REF!="No Data",1,IF(#REF!&lt;&gt;"",1,0))</f>
        <v>#REF!</v>
      </c>
      <c r="AI119" s="213" t="e">
        <f>IF('Crisis Indicator Data'!#REF!="No Data",1,IF(#REF!&lt;&gt;"",1,0))</f>
        <v>#REF!</v>
      </c>
      <c r="AJ119" s="213" t="e">
        <f>IF('Crisis Indicator Data'!#REF!="No Data",1,IF(#REF!&lt;&gt;"",1,0))</f>
        <v>#REF!</v>
      </c>
      <c r="AK119" s="213" t="e">
        <f>IF('Crisis Indicator Data'!#REF!="No Data",1,IF(#REF!&lt;&gt;"",1,0))</f>
        <v>#REF!</v>
      </c>
      <c r="AL119" s="213" t="e">
        <f>IF('Crisis Indicator Data'!#REF!="No Data",1,IF(#REF!&lt;&gt;"",1,0))</f>
        <v>#REF!</v>
      </c>
      <c r="AM119" s="213" t="e">
        <f>IF('Crisis Indicator Data'!#REF!="No Data",1,IF(#REF!&lt;&gt;"",1,0))</f>
        <v>#REF!</v>
      </c>
      <c r="AN119" s="213" t="e">
        <f>IF('Crisis Indicator Data'!#REF!="No Data",1,IF(#REF!&lt;&gt;"",1,0))</f>
        <v>#REF!</v>
      </c>
      <c r="AO119" s="213" t="e">
        <f>IF('Crisis Indicator Data'!#REF!="No Data",1,IF(#REF!&lt;&gt;"",1,0))</f>
        <v>#REF!</v>
      </c>
      <c r="AP119" s="213" t="e">
        <f>IF('Crisis Indicator Data'!#REF!="No Data",1,IF(#REF!&lt;&gt;"",1,0))</f>
        <v>#REF!</v>
      </c>
      <c r="AQ119" s="213" t="e">
        <f>IF('Crisis Indicator Data'!#REF!="No Data",1,IF(#REF!&lt;&gt;"",1,0))</f>
        <v>#REF!</v>
      </c>
      <c r="AR119" s="213" t="e">
        <f>IF('Crisis Indicator Data'!#REF!="No Data",1,IF(#REF!&lt;&gt;"",1,0))</f>
        <v>#REF!</v>
      </c>
      <c r="AS119" s="213" t="e">
        <f>IF('Crisis Indicator Data'!#REF!="No Data",1,IF(#REF!&lt;&gt;"",1,0))</f>
        <v>#REF!</v>
      </c>
      <c r="AT119" s="213" t="e">
        <f>IF('Crisis Indicator Data'!#REF!="No Data",1,IF(#REF!&lt;&gt;"",1,0))</f>
        <v>#REF!</v>
      </c>
      <c r="AU119" s="213" t="e">
        <f>IF('Crisis Indicator Data'!#REF!="No Data",1,IF(#REF!&lt;&gt;"",1,0))</f>
        <v>#REF!</v>
      </c>
      <c r="AV119" s="213" t="e">
        <f>IF('Crisis Indicator Data'!#REF!="No Data",1,IF(#REF!&lt;&gt;"",1,0))</f>
        <v>#REF!</v>
      </c>
      <c r="AW119" s="213" t="e">
        <f>IF('Crisis Indicator Data'!#REF!="No Data",1,IF(#REF!&lt;&gt;"",1,0))</f>
        <v>#REF!</v>
      </c>
      <c r="AX119" s="213" t="e">
        <f>IF('Crisis Indicator Data'!#REF!="No Data",1,IF(#REF!&lt;&gt;"",1,0))</f>
        <v>#REF!</v>
      </c>
      <c r="AY119" s="213" t="e">
        <f>IF('Crisis Indicator Data'!#REF!="No Data",1,IF(#REF!&lt;&gt;"",1,0))</f>
        <v>#REF!</v>
      </c>
      <c r="AZ119" s="213" t="e">
        <f>IF('Crisis Indicator Data'!#REF!="No Data",1,IF(#REF!&lt;&gt;"",1,0))</f>
        <v>#REF!</v>
      </c>
      <c r="BA119" t="e">
        <f t="shared" si="6"/>
        <v>#REF!</v>
      </c>
      <c r="BB119" s="22" t="e">
        <f t="shared" si="7"/>
        <v>#REF!</v>
      </c>
    </row>
    <row r="120" spans="1:54" x14ac:dyDescent="0.25">
      <c r="A120" t="s">
        <v>7447</v>
      </c>
      <c r="B120" s="213" t="e">
        <f>IF('Crisis Indicator Data'!#REF!="No Data",1,IF(#REF!&lt;&gt;"",1,0))</f>
        <v>#REF!</v>
      </c>
      <c r="C120" s="213" t="e">
        <f>IF('Crisis Indicator Data'!#REF!="No Data",1,IF(#REF!&lt;&gt;"",1,0))</f>
        <v>#REF!</v>
      </c>
      <c r="D120" s="213" t="e">
        <f>IF('Crisis Indicator Data'!#REF!="No Data",1,IF(#REF!&lt;&gt;"",1,0))</f>
        <v>#REF!</v>
      </c>
      <c r="E120" s="213" t="e">
        <f>IF('Crisis Indicator Data'!#REF!="No Data",1,IF(#REF!&lt;&gt;"",1,0))</f>
        <v>#REF!</v>
      </c>
      <c r="F120" s="213" t="e">
        <f>IF('Crisis Indicator Data'!#REF!="No Data",1,IF(#REF!&lt;&gt;"",1,0))</f>
        <v>#REF!</v>
      </c>
      <c r="G120" s="213" t="e">
        <f>IF('Crisis Indicator Data'!#REF!="No Data",1,IF(#REF!&lt;&gt;"",1,0))</f>
        <v>#REF!</v>
      </c>
      <c r="H120" s="213" t="e">
        <f>IF('Crisis Indicator Data'!#REF!="No Data",1,IF(#REF!&lt;&gt;"",1,0))</f>
        <v>#REF!</v>
      </c>
      <c r="I120" s="213" t="e">
        <f>IF('Crisis Indicator Data'!#REF!="No Data",1,IF(#REF!&lt;&gt;"",1,0))</f>
        <v>#REF!</v>
      </c>
      <c r="J120" s="213" t="e">
        <f>IF('Crisis Indicator Data'!#REF!="No Data",1,IF(#REF!&lt;&gt;"",1,0))</f>
        <v>#REF!</v>
      </c>
      <c r="K120" s="213" t="e">
        <f>IF('Crisis Indicator Data'!#REF!="No Data",1,IF(#REF!&lt;&gt;"",1,0))</f>
        <v>#REF!</v>
      </c>
      <c r="L120" s="213" t="e">
        <f>IF('Crisis Indicator Data'!#REF!="No Data",1,IF(#REF!&lt;&gt;"",1,0))</f>
        <v>#REF!</v>
      </c>
      <c r="M120" s="213" t="e">
        <f>IF('Crisis Indicator Data'!#REF!="No Data",1,IF(#REF!&lt;&gt;"",1,0))</f>
        <v>#REF!</v>
      </c>
      <c r="N120" s="213" t="e">
        <f>IF('Crisis Indicator Data'!#REF!="No Data",1,IF(#REF!&lt;&gt;"",1,0))</f>
        <v>#REF!</v>
      </c>
      <c r="O120" s="213" t="e">
        <f>IF('Crisis Indicator Data'!#REF!="No Data",1,IF(#REF!&lt;&gt;"",1,0))</f>
        <v>#REF!</v>
      </c>
      <c r="P120" s="213" t="e">
        <f>IF('Crisis Indicator Data'!#REF!="No Data",1,IF(#REF!&lt;&gt;"",1,0))</f>
        <v>#REF!</v>
      </c>
      <c r="Q120" s="213" t="e">
        <f>IF('Crisis Indicator Data'!#REF!="No Data",1,IF(#REF!&lt;&gt;"",1,0))</f>
        <v>#REF!</v>
      </c>
      <c r="R120" s="213" t="e">
        <f>IF('Crisis Indicator Data'!#REF!="No Data",1,IF(#REF!&lt;&gt;"",1,0))</f>
        <v>#REF!</v>
      </c>
      <c r="S120" s="213" t="e">
        <f>IF('Crisis Indicator Data'!#REF!="No Data",1,IF(#REF!&lt;&gt;"",1,0))</f>
        <v>#REF!</v>
      </c>
      <c r="T120" s="213" t="e">
        <f>IF('Crisis Indicator Data'!#REF!="No Data",1,IF(#REF!&lt;&gt;"",1,0))</f>
        <v>#REF!</v>
      </c>
      <c r="U120" s="213" t="e">
        <f>IF('Crisis Indicator Data'!#REF!="No Data",1,IF(#REF!&lt;&gt;"",1,0))</f>
        <v>#REF!</v>
      </c>
      <c r="V120" s="213" t="e">
        <f>IF('Crisis Indicator Data'!#REF!="No Data",1,IF(#REF!&lt;&gt;"",1,0))</f>
        <v>#REF!</v>
      </c>
      <c r="W120" s="213" t="e">
        <f>IF('Crisis Indicator Data'!#REF!="No Data",1,IF(#REF!&lt;&gt;"",1,0))</f>
        <v>#REF!</v>
      </c>
      <c r="X120" s="213" t="e">
        <f>IF('Crisis Indicator Data'!#REF!="No Data",1,IF(#REF!&lt;&gt;"",1,0))</f>
        <v>#REF!</v>
      </c>
      <c r="Y120" s="213" t="e">
        <f>IF('Crisis Indicator Data'!#REF!="No Data",1,IF(#REF!&lt;&gt;"",1,0))</f>
        <v>#REF!</v>
      </c>
      <c r="Z120" s="213" t="e">
        <f>IF('Crisis Indicator Data'!#REF!="No Data",1,IF(#REF!&lt;&gt;"",1,0))</f>
        <v>#REF!</v>
      </c>
      <c r="AA120" s="213" t="e">
        <f>IF('Crisis Indicator Data'!#REF!="No Data",1,IF(#REF!&lt;&gt;"",1,0))</f>
        <v>#REF!</v>
      </c>
      <c r="AB120" s="213" t="e">
        <f>IF('Crisis Indicator Data'!#REF!="No Data",1,IF(#REF!&lt;&gt;"",1,0))</f>
        <v>#REF!</v>
      </c>
      <c r="AC120" s="213" t="e">
        <f>IF('Crisis Indicator Data'!#REF!="No Data",1,IF(#REF!&lt;&gt;"",1,0))</f>
        <v>#REF!</v>
      </c>
      <c r="AD120" s="213" t="e">
        <f>IF('Crisis Indicator Data'!#REF!="No Data",1,IF(#REF!&lt;&gt;"",1,0))</f>
        <v>#REF!</v>
      </c>
      <c r="AE120" s="213" t="e">
        <f>IF('Crisis Indicator Data'!#REF!="No Data",1,IF(#REF!&lt;&gt;"",1,0))</f>
        <v>#REF!</v>
      </c>
      <c r="AF120" s="213" t="e">
        <f>IF('Crisis Indicator Data'!#REF!="No Data",1,IF(#REF!&lt;&gt;"",1,0))</f>
        <v>#REF!</v>
      </c>
      <c r="AG120" s="213" t="e">
        <f>IF('Crisis Indicator Data'!#REF!="No Data",1,IF(#REF!&lt;&gt;"",1,0))</f>
        <v>#REF!</v>
      </c>
      <c r="AH120" s="213" t="e">
        <f>IF('Crisis Indicator Data'!#REF!="No Data",1,IF(#REF!&lt;&gt;"",1,0))</f>
        <v>#REF!</v>
      </c>
      <c r="AI120" s="213" t="e">
        <f>IF('Crisis Indicator Data'!#REF!="No Data",1,IF(#REF!&lt;&gt;"",1,0))</f>
        <v>#REF!</v>
      </c>
      <c r="AJ120" s="213" t="e">
        <f>IF('Crisis Indicator Data'!#REF!="No Data",1,IF(#REF!&lt;&gt;"",1,0))</f>
        <v>#REF!</v>
      </c>
      <c r="AK120" s="213" t="e">
        <f>IF('Crisis Indicator Data'!#REF!="No Data",1,IF(#REF!&lt;&gt;"",1,0))</f>
        <v>#REF!</v>
      </c>
      <c r="AL120" s="213" t="e">
        <f>IF('Crisis Indicator Data'!#REF!="No Data",1,IF(#REF!&lt;&gt;"",1,0))</f>
        <v>#REF!</v>
      </c>
      <c r="AM120" s="213" t="e">
        <f>IF('Crisis Indicator Data'!#REF!="No Data",1,IF(#REF!&lt;&gt;"",1,0))</f>
        <v>#REF!</v>
      </c>
      <c r="AN120" s="213" t="e">
        <f>IF('Crisis Indicator Data'!#REF!="No Data",1,IF(#REF!&lt;&gt;"",1,0))</f>
        <v>#REF!</v>
      </c>
      <c r="AO120" s="213" t="e">
        <f>IF('Crisis Indicator Data'!#REF!="No Data",1,IF(#REF!&lt;&gt;"",1,0))</f>
        <v>#REF!</v>
      </c>
      <c r="AP120" s="213" t="e">
        <f>IF('Crisis Indicator Data'!#REF!="No Data",1,IF(#REF!&lt;&gt;"",1,0))</f>
        <v>#REF!</v>
      </c>
      <c r="AQ120" s="213" t="e">
        <f>IF('Crisis Indicator Data'!#REF!="No Data",1,IF(#REF!&lt;&gt;"",1,0))</f>
        <v>#REF!</v>
      </c>
      <c r="AR120" s="213" t="e">
        <f>IF('Crisis Indicator Data'!#REF!="No Data",1,IF(#REF!&lt;&gt;"",1,0))</f>
        <v>#REF!</v>
      </c>
      <c r="AS120" s="213" t="e">
        <f>IF('Crisis Indicator Data'!#REF!="No Data",1,IF(#REF!&lt;&gt;"",1,0))</f>
        <v>#REF!</v>
      </c>
      <c r="AT120" s="213" t="e">
        <f>IF('Crisis Indicator Data'!#REF!="No Data",1,IF(#REF!&lt;&gt;"",1,0))</f>
        <v>#REF!</v>
      </c>
      <c r="AU120" s="213" t="e">
        <f>IF('Crisis Indicator Data'!#REF!="No Data",1,IF(#REF!&lt;&gt;"",1,0))</f>
        <v>#REF!</v>
      </c>
      <c r="AV120" s="213" t="e">
        <f>IF('Crisis Indicator Data'!#REF!="No Data",1,IF(#REF!&lt;&gt;"",1,0))</f>
        <v>#REF!</v>
      </c>
      <c r="AW120" s="213" t="e">
        <f>IF('Crisis Indicator Data'!#REF!="No Data",1,IF(#REF!&lt;&gt;"",1,0))</f>
        <v>#REF!</v>
      </c>
      <c r="AX120" s="213" t="e">
        <f>IF('Crisis Indicator Data'!#REF!="No Data",1,IF(#REF!&lt;&gt;"",1,0))</f>
        <v>#REF!</v>
      </c>
      <c r="AY120" s="213" t="e">
        <f>IF('Crisis Indicator Data'!#REF!="No Data",1,IF(#REF!&lt;&gt;"",1,0))</f>
        <v>#REF!</v>
      </c>
      <c r="AZ120" s="213" t="e">
        <f>IF('Crisis Indicator Data'!#REF!="No Data",1,IF(#REF!&lt;&gt;"",1,0))</f>
        <v>#REF!</v>
      </c>
      <c r="BA120" t="e">
        <f t="shared" si="6"/>
        <v>#REF!</v>
      </c>
      <c r="BB120" s="22" t="e">
        <f t="shared" si="7"/>
        <v>#REF!</v>
      </c>
    </row>
    <row r="121" spans="1:54" x14ac:dyDescent="0.25">
      <c r="A121" t="s">
        <v>7445</v>
      </c>
      <c r="B121" s="213" t="e">
        <f>IF('Crisis Indicator Data'!#REF!="No Data",1,IF(#REF!&lt;&gt;"",1,0))</f>
        <v>#REF!</v>
      </c>
      <c r="C121" s="213" t="e">
        <f>IF('Crisis Indicator Data'!#REF!="No Data",1,IF(#REF!&lt;&gt;"",1,0))</f>
        <v>#REF!</v>
      </c>
      <c r="D121" s="213" t="e">
        <f>IF('Crisis Indicator Data'!#REF!="No Data",1,IF(#REF!&lt;&gt;"",1,0))</f>
        <v>#REF!</v>
      </c>
      <c r="E121" s="213" t="e">
        <f>IF('Crisis Indicator Data'!#REF!="No Data",1,IF(#REF!&lt;&gt;"",1,0))</f>
        <v>#REF!</v>
      </c>
      <c r="F121" s="213" t="e">
        <f>IF('Crisis Indicator Data'!#REF!="No Data",1,IF(#REF!&lt;&gt;"",1,0))</f>
        <v>#REF!</v>
      </c>
      <c r="G121" s="213" t="e">
        <f>IF('Crisis Indicator Data'!#REF!="No Data",1,IF(#REF!&lt;&gt;"",1,0))</f>
        <v>#REF!</v>
      </c>
      <c r="H121" s="213" t="e">
        <f>IF('Crisis Indicator Data'!#REF!="No Data",1,IF(#REF!&lt;&gt;"",1,0))</f>
        <v>#REF!</v>
      </c>
      <c r="I121" s="213" t="e">
        <f>IF('Crisis Indicator Data'!#REF!="No Data",1,IF(#REF!&lt;&gt;"",1,0))</f>
        <v>#REF!</v>
      </c>
      <c r="J121" s="213" t="e">
        <f>IF('Crisis Indicator Data'!#REF!="No Data",1,IF(#REF!&lt;&gt;"",1,0))</f>
        <v>#REF!</v>
      </c>
      <c r="K121" s="213" t="e">
        <f>IF('Crisis Indicator Data'!#REF!="No Data",1,IF(#REF!&lt;&gt;"",1,0))</f>
        <v>#REF!</v>
      </c>
      <c r="L121" s="213" t="e">
        <f>IF('Crisis Indicator Data'!#REF!="No Data",1,IF(#REF!&lt;&gt;"",1,0))</f>
        <v>#REF!</v>
      </c>
      <c r="M121" s="213" t="e">
        <f>IF('Crisis Indicator Data'!#REF!="No Data",1,IF(#REF!&lt;&gt;"",1,0))</f>
        <v>#REF!</v>
      </c>
      <c r="N121" s="213" t="e">
        <f>IF('Crisis Indicator Data'!#REF!="No Data",1,IF(#REF!&lt;&gt;"",1,0))</f>
        <v>#REF!</v>
      </c>
      <c r="O121" s="213" t="e">
        <f>IF('Crisis Indicator Data'!#REF!="No Data",1,IF(#REF!&lt;&gt;"",1,0))</f>
        <v>#REF!</v>
      </c>
      <c r="P121" s="213" t="e">
        <f>IF('Crisis Indicator Data'!#REF!="No Data",1,IF(#REF!&lt;&gt;"",1,0))</f>
        <v>#REF!</v>
      </c>
      <c r="Q121" s="213" t="e">
        <f>IF('Crisis Indicator Data'!#REF!="No Data",1,IF(#REF!&lt;&gt;"",1,0))</f>
        <v>#REF!</v>
      </c>
      <c r="R121" s="213" t="e">
        <f>IF('Crisis Indicator Data'!#REF!="No Data",1,IF(#REF!&lt;&gt;"",1,0))</f>
        <v>#REF!</v>
      </c>
      <c r="S121" s="213" t="e">
        <f>IF('Crisis Indicator Data'!#REF!="No Data",1,IF(#REF!&lt;&gt;"",1,0))</f>
        <v>#REF!</v>
      </c>
      <c r="T121" s="213" t="e">
        <f>IF('Crisis Indicator Data'!#REF!="No Data",1,IF(#REF!&lt;&gt;"",1,0))</f>
        <v>#REF!</v>
      </c>
      <c r="U121" s="213" t="e">
        <f>IF('Crisis Indicator Data'!#REF!="No Data",1,IF(#REF!&lt;&gt;"",1,0))</f>
        <v>#REF!</v>
      </c>
      <c r="V121" s="213" t="e">
        <f>IF('Crisis Indicator Data'!#REF!="No Data",1,IF(#REF!&lt;&gt;"",1,0))</f>
        <v>#REF!</v>
      </c>
      <c r="W121" s="213" t="e">
        <f>IF('Crisis Indicator Data'!#REF!="No Data",1,IF(#REF!&lt;&gt;"",1,0))</f>
        <v>#REF!</v>
      </c>
      <c r="X121" s="213" t="e">
        <f>IF('Crisis Indicator Data'!#REF!="No Data",1,IF(#REF!&lt;&gt;"",1,0))</f>
        <v>#REF!</v>
      </c>
      <c r="Y121" s="213" t="e">
        <f>IF('Crisis Indicator Data'!#REF!="No Data",1,IF(#REF!&lt;&gt;"",1,0))</f>
        <v>#REF!</v>
      </c>
      <c r="Z121" s="213" t="e">
        <f>IF('Crisis Indicator Data'!#REF!="No Data",1,IF(#REF!&lt;&gt;"",1,0))</f>
        <v>#REF!</v>
      </c>
      <c r="AA121" s="213" t="e">
        <f>IF('Crisis Indicator Data'!#REF!="No Data",1,IF(#REF!&lt;&gt;"",1,0))</f>
        <v>#REF!</v>
      </c>
      <c r="AB121" s="213" t="e">
        <f>IF('Crisis Indicator Data'!#REF!="No Data",1,IF(#REF!&lt;&gt;"",1,0))</f>
        <v>#REF!</v>
      </c>
      <c r="AC121" s="213" t="e">
        <f>IF('Crisis Indicator Data'!#REF!="No Data",1,IF(#REF!&lt;&gt;"",1,0))</f>
        <v>#REF!</v>
      </c>
      <c r="AD121" s="213" t="e">
        <f>IF('Crisis Indicator Data'!#REF!="No Data",1,IF(#REF!&lt;&gt;"",1,0))</f>
        <v>#REF!</v>
      </c>
      <c r="AE121" s="213" t="e">
        <f>IF('Crisis Indicator Data'!#REF!="No Data",1,IF(#REF!&lt;&gt;"",1,0))</f>
        <v>#REF!</v>
      </c>
      <c r="AF121" s="213" t="e">
        <f>IF('Crisis Indicator Data'!#REF!="No Data",1,IF(#REF!&lt;&gt;"",1,0))</f>
        <v>#REF!</v>
      </c>
      <c r="AG121" s="213" t="e">
        <f>IF('Crisis Indicator Data'!#REF!="No Data",1,IF(#REF!&lt;&gt;"",1,0))</f>
        <v>#REF!</v>
      </c>
      <c r="AH121" s="213" t="e">
        <f>IF('Crisis Indicator Data'!#REF!="No Data",1,IF(#REF!&lt;&gt;"",1,0))</f>
        <v>#REF!</v>
      </c>
      <c r="AI121" s="213" t="e">
        <f>IF('Crisis Indicator Data'!#REF!="No Data",1,IF(#REF!&lt;&gt;"",1,0))</f>
        <v>#REF!</v>
      </c>
      <c r="AJ121" s="213" t="e">
        <f>IF('Crisis Indicator Data'!#REF!="No Data",1,IF(#REF!&lt;&gt;"",1,0))</f>
        <v>#REF!</v>
      </c>
      <c r="AK121" s="213" t="e">
        <f>IF('Crisis Indicator Data'!#REF!="No Data",1,IF(#REF!&lt;&gt;"",1,0))</f>
        <v>#REF!</v>
      </c>
      <c r="AL121" s="213" t="e">
        <f>IF('Crisis Indicator Data'!#REF!="No Data",1,IF(#REF!&lt;&gt;"",1,0))</f>
        <v>#REF!</v>
      </c>
      <c r="AM121" s="213" t="e">
        <f>IF('Crisis Indicator Data'!#REF!="No Data",1,IF(#REF!&lt;&gt;"",1,0))</f>
        <v>#REF!</v>
      </c>
      <c r="AN121" s="213" t="e">
        <f>IF('Crisis Indicator Data'!#REF!="No Data",1,IF(#REF!&lt;&gt;"",1,0))</f>
        <v>#REF!</v>
      </c>
      <c r="AO121" s="213" t="e">
        <f>IF('Crisis Indicator Data'!#REF!="No Data",1,IF(#REF!&lt;&gt;"",1,0))</f>
        <v>#REF!</v>
      </c>
      <c r="AP121" s="213" t="e">
        <f>IF('Crisis Indicator Data'!#REF!="No Data",1,IF(#REF!&lt;&gt;"",1,0))</f>
        <v>#REF!</v>
      </c>
      <c r="AQ121" s="213" t="e">
        <f>IF('Crisis Indicator Data'!#REF!="No Data",1,IF(#REF!&lt;&gt;"",1,0))</f>
        <v>#REF!</v>
      </c>
      <c r="AR121" s="213" t="e">
        <f>IF('Crisis Indicator Data'!#REF!="No Data",1,IF(#REF!&lt;&gt;"",1,0))</f>
        <v>#REF!</v>
      </c>
      <c r="AS121" s="213" t="e">
        <f>IF('Crisis Indicator Data'!#REF!="No Data",1,IF(#REF!&lt;&gt;"",1,0))</f>
        <v>#REF!</v>
      </c>
      <c r="AT121" s="213" t="e">
        <f>IF('Crisis Indicator Data'!#REF!="No Data",1,IF(#REF!&lt;&gt;"",1,0))</f>
        <v>#REF!</v>
      </c>
      <c r="AU121" s="213" t="e">
        <f>IF('Crisis Indicator Data'!#REF!="No Data",1,IF(#REF!&lt;&gt;"",1,0))</f>
        <v>#REF!</v>
      </c>
      <c r="AV121" s="213" t="e">
        <f>IF('Crisis Indicator Data'!#REF!="No Data",1,IF(#REF!&lt;&gt;"",1,0))</f>
        <v>#REF!</v>
      </c>
      <c r="AW121" s="213" t="e">
        <f>IF('Crisis Indicator Data'!#REF!="No Data",1,IF(#REF!&lt;&gt;"",1,0))</f>
        <v>#REF!</v>
      </c>
      <c r="AX121" s="213" t="e">
        <f>IF('Crisis Indicator Data'!#REF!="No Data",1,IF(#REF!&lt;&gt;"",1,0))</f>
        <v>#REF!</v>
      </c>
      <c r="AY121" s="213" t="e">
        <f>IF('Crisis Indicator Data'!#REF!="No Data",1,IF(#REF!&lt;&gt;"",1,0))</f>
        <v>#REF!</v>
      </c>
      <c r="AZ121" s="213" t="e">
        <f>IF('Crisis Indicator Data'!#REF!="No Data",1,IF(#REF!&lt;&gt;"",1,0))</f>
        <v>#REF!</v>
      </c>
      <c r="BA121" t="e">
        <f t="shared" si="6"/>
        <v>#REF!</v>
      </c>
      <c r="BB121" s="22" t="e">
        <f t="shared" si="7"/>
        <v>#REF!</v>
      </c>
    </row>
    <row r="122" spans="1:54" x14ac:dyDescent="0.25">
      <c r="A122" t="s">
        <v>7441</v>
      </c>
      <c r="B122" s="213" t="e">
        <f>IF('Crisis Indicator Data'!#REF!="No Data",1,IF(#REF!&lt;&gt;"",1,0))</f>
        <v>#REF!</v>
      </c>
      <c r="C122" s="213" t="e">
        <f>IF('Crisis Indicator Data'!#REF!="No Data",1,IF(#REF!&lt;&gt;"",1,0))</f>
        <v>#REF!</v>
      </c>
      <c r="D122" s="213" t="e">
        <f>IF('Crisis Indicator Data'!#REF!="No Data",1,IF(#REF!&lt;&gt;"",1,0))</f>
        <v>#REF!</v>
      </c>
      <c r="E122" s="213" t="e">
        <f>IF('Crisis Indicator Data'!#REF!="No Data",1,IF(#REF!&lt;&gt;"",1,0))</f>
        <v>#REF!</v>
      </c>
      <c r="F122" s="213" t="e">
        <f>IF('Crisis Indicator Data'!#REF!="No Data",1,IF(#REF!&lt;&gt;"",1,0))</f>
        <v>#REF!</v>
      </c>
      <c r="G122" s="213" t="e">
        <f>IF('Crisis Indicator Data'!#REF!="No Data",1,IF(#REF!&lt;&gt;"",1,0))</f>
        <v>#REF!</v>
      </c>
      <c r="H122" s="213" t="e">
        <f>IF('Crisis Indicator Data'!#REF!="No Data",1,IF(#REF!&lt;&gt;"",1,0))</f>
        <v>#REF!</v>
      </c>
      <c r="I122" s="213" t="e">
        <f>IF('Crisis Indicator Data'!#REF!="No Data",1,IF(#REF!&lt;&gt;"",1,0))</f>
        <v>#REF!</v>
      </c>
      <c r="J122" s="213" t="e">
        <f>IF('Crisis Indicator Data'!#REF!="No Data",1,IF(#REF!&lt;&gt;"",1,0))</f>
        <v>#REF!</v>
      </c>
      <c r="K122" s="213" t="e">
        <f>IF('Crisis Indicator Data'!#REF!="No Data",1,IF(#REF!&lt;&gt;"",1,0))</f>
        <v>#REF!</v>
      </c>
      <c r="L122" s="213" t="e">
        <f>IF('Crisis Indicator Data'!#REF!="No Data",1,IF(#REF!&lt;&gt;"",1,0))</f>
        <v>#REF!</v>
      </c>
      <c r="M122" s="213" t="e">
        <f>IF('Crisis Indicator Data'!#REF!="No Data",1,IF(#REF!&lt;&gt;"",1,0))</f>
        <v>#REF!</v>
      </c>
      <c r="N122" s="213" t="e">
        <f>IF('Crisis Indicator Data'!#REF!="No Data",1,IF(#REF!&lt;&gt;"",1,0))</f>
        <v>#REF!</v>
      </c>
      <c r="O122" s="213" t="e">
        <f>IF('Crisis Indicator Data'!#REF!="No Data",1,IF(#REF!&lt;&gt;"",1,0))</f>
        <v>#REF!</v>
      </c>
      <c r="P122" s="213" t="e">
        <f>IF('Crisis Indicator Data'!#REF!="No Data",1,IF(#REF!&lt;&gt;"",1,0))</f>
        <v>#REF!</v>
      </c>
      <c r="Q122" s="213" t="e">
        <f>IF('Crisis Indicator Data'!#REF!="No Data",1,IF(#REF!&lt;&gt;"",1,0))</f>
        <v>#REF!</v>
      </c>
      <c r="R122" s="213" t="e">
        <f>IF('Crisis Indicator Data'!#REF!="No Data",1,IF(#REF!&lt;&gt;"",1,0))</f>
        <v>#REF!</v>
      </c>
      <c r="S122" s="213" t="e">
        <f>IF('Crisis Indicator Data'!#REF!="No Data",1,IF(#REF!&lt;&gt;"",1,0))</f>
        <v>#REF!</v>
      </c>
      <c r="T122" s="213" t="e">
        <f>IF('Crisis Indicator Data'!#REF!="No Data",1,IF(#REF!&lt;&gt;"",1,0))</f>
        <v>#REF!</v>
      </c>
      <c r="U122" s="213" t="e">
        <f>IF('Crisis Indicator Data'!#REF!="No Data",1,IF(#REF!&lt;&gt;"",1,0))</f>
        <v>#REF!</v>
      </c>
      <c r="V122" s="213" t="e">
        <f>IF('Crisis Indicator Data'!#REF!="No Data",1,IF(#REF!&lt;&gt;"",1,0))</f>
        <v>#REF!</v>
      </c>
      <c r="W122" s="213" t="e">
        <f>IF('Crisis Indicator Data'!#REF!="No Data",1,IF(#REF!&lt;&gt;"",1,0))</f>
        <v>#REF!</v>
      </c>
      <c r="X122" s="213" t="e">
        <f>IF('Crisis Indicator Data'!#REF!="No Data",1,IF(#REF!&lt;&gt;"",1,0))</f>
        <v>#REF!</v>
      </c>
      <c r="Y122" s="213" t="e">
        <f>IF('Crisis Indicator Data'!#REF!="No Data",1,IF(#REF!&lt;&gt;"",1,0))</f>
        <v>#REF!</v>
      </c>
      <c r="Z122" s="213" t="e">
        <f>IF('Crisis Indicator Data'!#REF!="No Data",1,IF(#REF!&lt;&gt;"",1,0))</f>
        <v>#REF!</v>
      </c>
      <c r="AA122" s="213" t="e">
        <f>IF('Crisis Indicator Data'!#REF!="No Data",1,IF(#REF!&lt;&gt;"",1,0))</f>
        <v>#REF!</v>
      </c>
      <c r="AB122" s="213" t="e">
        <f>IF('Crisis Indicator Data'!#REF!="No Data",1,IF(#REF!&lt;&gt;"",1,0))</f>
        <v>#REF!</v>
      </c>
      <c r="AC122" s="213" t="e">
        <f>IF('Crisis Indicator Data'!#REF!="No Data",1,IF(#REF!&lt;&gt;"",1,0))</f>
        <v>#REF!</v>
      </c>
      <c r="AD122" s="213" t="e">
        <f>IF('Crisis Indicator Data'!#REF!="No Data",1,IF(#REF!&lt;&gt;"",1,0))</f>
        <v>#REF!</v>
      </c>
      <c r="AE122" s="213" t="e">
        <f>IF('Crisis Indicator Data'!#REF!="No Data",1,IF(#REF!&lt;&gt;"",1,0))</f>
        <v>#REF!</v>
      </c>
      <c r="AF122" s="213" t="e">
        <f>IF('Crisis Indicator Data'!#REF!="No Data",1,IF(#REF!&lt;&gt;"",1,0))</f>
        <v>#REF!</v>
      </c>
      <c r="AG122" s="213" t="e">
        <f>IF('Crisis Indicator Data'!#REF!="No Data",1,IF(#REF!&lt;&gt;"",1,0))</f>
        <v>#REF!</v>
      </c>
      <c r="AH122" s="213" t="e">
        <f>IF('Crisis Indicator Data'!#REF!="No Data",1,IF(#REF!&lt;&gt;"",1,0))</f>
        <v>#REF!</v>
      </c>
      <c r="AI122" s="213" t="e">
        <f>IF('Crisis Indicator Data'!#REF!="No Data",1,IF(#REF!&lt;&gt;"",1,0))</f>
        <v>#REF!</v>
      </c>
      <c r="AJ122" s="213" t="e">
        <f>IF('Crisis Indicator Data'!#REF!="No Data",1,IF(#REF!&lt;&gt;"",1,0))</f>
        <v>#REF!</v>
      </c>
      <c r="AK122" s="213" t="e">
        <f>IF('Crisis Indicator Data'!#REF!="No Data",1,IF(#REF!&lt;&gt;"",1,0))</f>
        <v>#REF!</v>
      </c>
      <c r="AL122" s="213" t="e">
        <f>IF('Crisis Indicator Data'!#REF!="No Data",1,IF(#REF!&lt;&gt;"",1,0))</f>
        <v>#REF!</v>
      </c>
      <c r="AM122" s="213" t="e">
        <f>IF('Crisis Indicator Data'!#REF!="No Data",1,IF(#REF!&lt;&gt;"",1,0))</f>
        <v>#REF!</v>
      </c>
      <c r="AN122" s="213" t="e">
        <f>IF('Crisis Indicator Data'!#REF!="No Data",1,IF(#REF!&lt;&gt;"",1,0))</f>
        <v>#REF!</v>
      </c>
      <c r="AO122" s="213" t="e">
        <f>IF('Crisis Indicator Data'!#REF!="No Data",1,IF(#REF!&lt;&gt;"",1,0))</f>
        <v>#REF!</v>
      </c>
      <c r="AP122" s="213" t="e">
        <f>IF('Crisis Indicator Data'!#REF!="No Data",1,IF(#REF!&lt;&gt;"",1,0))</f>
        <v>#REF!</v>
      </c>
      <c r="AQ122" s="213" t="e">
        <f>IF('Crisis Indicator Data'!#REF!="No Data",1,IF(#REF!&lt;&gt;"",1,0))</f>
        <v>#REF!</v>
      </c>
      <c r="AR122" s="213" t="e">
        <f>IF('Crisis Indicator Data'!#REF!="No Data",1,IF(#REF!&lt;&gt;"",1,0))</f>
        <v>#REF!</v>
      </c>
      <c r="AS122" s="213" t="e">
        <f>IF('Crisis Indicator Data'!#REF!="No Data",1,IF(#REF!&lt;&gt;"",1,0))</f>
        <v>#REF!</v>
      </c>
      <c r="AT122" s="213" t="e">
        <f>IF('Crisis Indicator Data'!#REF!="No Data",1,IF(#REF!&lt;&gt;"",1,0))</f>
        <v>#REF!</v>
      </c>
      <c r="AU122" s="213" t="e">
        <f>IF('Crisis Indicator Data'!#REF!="No Data",1,IF(#REF!&lt;&gt;"",1,0))</f>
        <v>#REF!</v>
      </c>
      <c r="AV122" s="213" t="e">
        <f>IF('Crisis Indicator Data'!#REF!="No Data",1,IF(#REF!&lt;&gt;"",1,0))</f>
        <v>#REF!</v>
      </c>
      <c r="AW122" s="213" t="e">
        <f>IF('Crisis Indicator Data'!#REF!="No Data",1,IF(#REF!&lt;&gt;"",1,0))</f>
        <v>#REF!</v>
      </c>
      <c r="AX122" s="213" t="e">
        <f>IF('Crisis Indicator Data'!#REF!="No Data",1,IF(#REF!&lt;&gt;"",1,0))</f>
        <v>#REF!</v>
      </c>
      <c r="AY122" s="213" t="e">
        <f>IF('Crisis Indicator Data'!#REF!="No Data",1,IF(#REF!&lt;&gt;"",1,0))</f>
        <v>#REF!</v>
      </c>
      <c r="AZ122" s="213" t="e">
        <f>IF('Crisis Indicator Data'!#REF!="No Data",1,IF(#REF!&lt;&gt;"",1,0))</f>
        <v>#REF!</v>
      </c>
      <c r="BA122" t="e">
        <f t="shared" si="6"/>
        <v>#REF!</v>
      </c>
      <c r="BB122" s="22" t="e">
        <f t="shared" si="7"/>
        <v>#REF!</v>
      </c>
    </row>
    <row r="123" spans="1:54" x14ac:dyDescent="0.25">
      <c r="A123" t="s">
        <v>7449</v>
      </c>
      <c r="B123" s="213" t="e">
        <f>IF('Crisis Indicator Data'!#REF!="No Data",1,IF(#REF!&lt;&gt;"",1,0))</f>
        <v>#REF!</v>
      </c>
      <c r="C123" s="213" t="e">
        <f>IF('Crisis Indicator Data'!#REF!="No Data",1,IF(#REF!&lt;&gt;"",1,0))</f>
        <v>#REF!</v>
      </c>
      <c r="D123" s="213" t="e">
        <f>IF('Crisis Indicator Data'!#REF!="No Data",1,IF(#REF!&lt;&gt;"",1,0))</f>
        <v>#REF!</v>
      </c>
      <c r="E123" s="213" t="e">
        <f>IF('Crisis Indicator Data'!#REF!="No Data",1,IF(#REF!&lt;&gt;"",1,0))</f>
        <v>#REF!</v>
      </c>
      <c r="F123" s="213" t="e">
        <f>IF('Crisis Indicator Data'!#REF!="No Data",1,IF(#REF!&lt;&gt;"",1,0))</f>
        <v>#REF!</v>
      </c>
      <c r="G123" s="213" t="e">
        <f>IF('Crisis Indicator Data'!#REF!="No Data",1,IF(#REF!&lt;&gt;"",1,0))</f>
        <v>#REF!</v>
      </c>
      <c r="H123" s="213" t="e">
        <f>IF('Crisis Indicator Data'!#REF!="No Data",1,IF(#REF!&lt;&gt;"",1,0))</f>
        <v>#REF!</v>
      </c>
      <c r="I123" s="213" t="e">
        <f>IF('Crisis Indicator Data'!#REF!="No Data",1,IF(#REF!&lt;&gt;"",1,0))</f>
        <v>#REF!</v>
      </c>
      <c r="J123" s="213" t="e">
        <f>IF('Crisis Indicator Data'!#REF!="No Data",1,IF(#REF!&lt;&gt;"",1,0))</f>
        <v>#REF!</v>
      </c>
      <c r="K123" s="213" t="e">
        <f>IF('Crisis Indicator Data'!#REF!="No Data",1,IF(#REF!&lt;&gt;"",1,0))</f>
        <v>#REF!</v>
      </c>
      <c r="L123" s="213" t="e">
        <f>IF('Crisis Indicator Data'!#REF!="No Data",1,IF(#REF!&lt;&gt;"",1,0))</f>
        <v>#REF!</v>
      </c>
      <c r="M123" s="213" t="e">
        <f>IF('Crisis Indicator Data'!#REF!="No Data",1,IF(#REF!&lt;&gt;"",1,0))</f>
        <v>#REF!</v>
      </c>
      <c r="N123" s="213" t="e">
        <f>IF('Crisis Indicator Data'!#REF!="No Data",1,IF(#REF!&lt;&gt;"",1,0))</f>
        <v>#REF!</v>
      </c>
      <c r="O123" s="213" t="e">
        <f>IF('Crisis Indicator Data'!#REF!="No Data",1,IF(#REF!&lt;&gt;"",1,0))</f>
        <v>#REF!</v>
      </c>
      <c r="P123" s="213" t="e">
        <f>IF('Crisis Indicator Data'!#REF!="No Data",1,IF(#REF!&lt;&gt;"",1,0))</f>
        <v>#REF!</v>
      </c>
      <c r="Q123" s="213" t="e">
        <f>IF('Crisis Indicator Data'!#REF!="No Data",1,IF(#REF!&lt;&gt;"",1,0))</f>
        <v>#REF!</v>
      </c>
      <c r="R123" s="213" t="e">
        <f>IF('Crisis Indicator Data'!#REF!="No Data",1,IF(#REF!&lt;&gt;"",1,0))</f>
        <v>#REF!</v>
      </c>
      <c r="S123" s="213" t="e">
        <f>IF('Crisis Indicator Data'!#REF!="No Data",1,IF(#REF!&lt;&gt;"",1,0))</f>
        <v>#REF!</v>
      </c>
      <c r="T123" s="213" t="e">
        <f>IF('Crisis Indicator Data'!#REF!="No Data",1,IF(#REF!&lt;&gt;"",1,0))</f>
        <v>#REF!</v>
      </c>
      <c r="U123" s="213" t="e">
        <f>IF('Crisis Indicator Data'!#REF!="No Data",1,IF(#REF!&lt;&gt;"",1,0))</f>
        <v>#REF!</v>
      </c>
      <c r="V123" s="213" t="e">
        <f>IF('Crisis Indicator Data'!#REF!="No Data",1,IF(#REF!&lt;&gt;"",1,0))</f>
        <v>#REF!</v>
      </c>
      <c r="W123" s="213" t="e">
        <f>IF('Crisis Indicator Data'!#REF!="No Data",1,IF(#REF!&lt;&gt;"",1,0))</f>
        <v>#REF!</v>
      </c>
      <c r="X123" s="213" t="e">
        <f>IF('Crisis Indicator Data'!#REF!="No Data",1,IF(#REF!&lt;&gt;"",1,0))</f>
        <v>#REF!</v>
      </c>
      <c r="Y123" s="213" t="e">
        <f>IF('Crisis Indicator Data'!#REF!="No Data",1,IF(#REF!&lt;&gt;"",1,0))</f>
        <v>#REF!</v>
      </c>
      <c r="Z123" s="213" t="e">
        <f>IF('Crisis Indicator Data'!#REF!="No Data",1,IF(#REF!&lt;&gt;"",1,0))</f>
        <v>#REF!</v>
      </c>
      <c r="AA123" s="213" t="e">
        <f>IF('Crisis Indicator Data'!#REF!="No Data",1,IF(#REF!&lt;&gt;"",1,0))</f>
        <v>#REF!</v>
      </c>
      <c r="AB123" s="213" t="e">
        <f>IF('Crisis Indicator Data'!#REF!="No Data",1,IF(#REF!&lt;&gt;"",1,0))</f>
        <v>#REF!</v>
      </c>
      <c r="AC123" s="213" t="e">
        <f>IF('Crisis Indicator Data'!#REF!="No Data",1,IF(#REF!&lt;&gt;"",1,0))</f>
        <v>#REF!</v>
      </c>
      <c r="AD123" s="213" t="e">
        <f>IF('Crisis Indicator Data'!#REF!="No Data",1,IF(#REF!&lt;&gt;"",1,0))</f>
        <v>#REF!</v>
      </c>
      <c r="AE123" s="213" t="e">
        <f>IF('Crisis Indicator Data'!#REF!="No Data",1,IF(#REF!&lt;&gt;"",1,0))</f>
        <v>#REF!</v>
      </c>
      <c r="AF123" s="213" t="e">
        <f>IF('Crisis Indicator Data'!#REF!="No Data",1,IF(#REF!&lt;&gt;"",1,0))</f>
        <v>#REF!</v>
      </c>
      <c r="AG123" s="213" t="e">
        <f>IF('Crisis Indicator Data'!#REF!="No Data",1,IF(#REF!&lt;&gt;"",1,0))</f>
        <v>#REF!</v>
      </c>
      <c r="AH123" s="213" t="e">
        <f>IF('Crisis Indicator Data'!#REF!="No Data",1,IF(#REF!&lt;&gt;"",1,0))</f>
        <v>#REF!</v>
      </c>
      <c r="AI123" s="213" t="e">
        <f>IF('Crisis Indicator Data'!#REF!="No Data",1,IF(#REF!&lt;&gt;"",1,0))</f>
        <v>#REF!</v>
      </c>
      <c r="AJ123" s="213" t="e">
        <f>IF('Crisis Indicator Data'!#REF!="No Data",1,IF(#REF!&lt;&gt;"",1,0))</f>
        <v>#REF!</v>
      </c>
      <c r="AK123" s="213" t="e">
        <f>IF('Crisis Indicator Data'!#REF!="No Data",1,IF(#REF!&lt;&gt;"",1,0))</f>
        <v>#REF!</v>
      </c>
      <c r="AL123" s="213" t="e">
        <f>IF('Crisis Indicator Data'!#REF!="No Data",1,IF(#REF!&lt;&gt;"",1,0))</f>
        <v>#REF!</v>
      </c>
      <c r="AM123" s="213" t="e">
        <f>IF('Crisis Indicator Data'!#REF!="No Data",1,IF(#REF!&lt;&gt;"",1,0))</f>
        <v>#REF!</v>
      </c>
      <c r="AN123" s="213" t="e">
        <f>IF('Crisis Indicator Data'!#REF!="No Data",1,IF(#REF!&lt;&gt;"",1,0))</f>
        <v>#REF!</v>
      </c>
      <c r="AO123" s="213" t="e">
        <f>IF('Crisis Indicator Data'!#REF!="No Data",1,IF(#REF!&lt;&gt;"",1,0))</f>
        <v>#REF!</v>
      </c>
      <c r="AP123" s="213" t="e">
        <f>IF('Crisis Indicator Data'!#REF!="No Data",1,IF(#REF!&lt;&gt;"",1,0))</f>
        <v>#REF!</v>
      </c>
      <c r="AQ123" s="213" t="e">
        <f>IF('Crisis Indicator Data'!#REF!="No Data",1,IF(#REF!&lt;&gt;"",1,0))</f>
        <v>#REF!</v>
      </c>
      <c r="AR123" s="213" t="e">
        <f>IF('Crisis Indicator Data'!#REF!="No Data",1,IF(#REF!&lt;&gt;"",1,0))</f>
        <v>#REF!</v>
      </c>
      <c r="AS123" s="213" t="e">
        <f>IF('Crisis Indicator Data'!#REF!="No Data",1,IF(#REF!&lt;&gt;"",1,0))</f>
        <v>#REF!</v>
      </c>
      <c r="AT123" s="213" t="e">
        <f>IF('Crisis Indicator Data'!#REF!="No Data",1,IF(#REF!&lt;&gt;"",1,0))</f>
        <v>#REF!</v>
      </c>
      <c r="AU123" s="213" t="e">
        <f>IF('Crisis Indicator Data'!#REF!="No Data",1,IF(#REF!&lt;&gt;"",1,0))</f>
        <v>#REF!</v>
      </c>
      <c r="AV123" s="213" t="e">
        <f>IF('Crisis Indicator Data'!#REF!="No Data",1,IF(#REF!&lt;&gt;"",1,0))</f>
        <v>#REF!</v>
      </c>
      <c r="AW123" s="213" t="e">
        <f>IF('Crisis Indicator Data'!#REF!="No Data",1,IF(#REF!&lt;&gt;"",1,0))</f>
        <v>#REF!</v>
      </c>
      <c r="AX123" s="213" t="e">
        <f>IF('Crisis Indicator Data'!#REF!="No Data",1,IF(#REF!&lt;&gt;"",1,0))</f>
        <v>#REF!</v>
      </c>
      <c r="AY123" s="213" t="e">
        <f>IF('Crisis Indicator Data'!#REF!="No Data",1,IF(#REF!&lt;&gt;"",1,0))</f>
        <v>#REF!</v>
      </c>
      <c r="AZ123" s="213" t="e">
        <f>IF('Crisis Indicator Data'!#REF!="No Data",1,IF(#REF!&lt;&gt;"",1,0))</f>
        <v>#REF!</v>
      </c>
      <c r="BA123" t="e">
        <f t="shared" si="6"/>
        <v>#REF!</v>
      </c>
      <c r="BB123" s="22" t="e">
        <f t="shared" si="7"/>
        <v>#REF!</v>
      </c>
    </row>
    <row r="124" spans="1:54" x14ac:dyDescent="0.25">
      <c r="A124" t="s">
        <v>7439</v>
      </c>
      <c r="B124" s="213" t="e">
        <f>IF('Crisis Indicator Data'!#REF!="No Data",1,IF(#REF!&lt;&gt;"",1,0))</f>
        <v>#REF!</v>
      </c>
      <c r="C124" s="213" t="e">
        <f>IF('Crisis Indicator Data'!#REF!="No Data",1,IF(#REF!&lt;&gt;"",1,0))</f>
        <v>#REF!</v>
      </c>
      <c r="D124" s="213" t="e">
        <f>IF('Crisis Indicator Data'!#REF!="No Data",1,IF(#REF!&lt;&gt;"",1,0))</f>
        <v>#REF!</v>
      </c>
      <c r="E124" s="213" t="e">
        <f>IF('Crisis Indicator Data'!#REF!="No Data",1,IF(#REF!&lt;&gt;"",1,0))</f>
        <v>#REF!</v>
      </c>
      <c r="F124" s="213" t="e">
        <f>IF('Crisis Indicator Data'!#REF!="No Data",1,IF(#REF!&lt;&gt;"",1,0))</f>
        <v>#REF!</v>
      </c>
      <c r="G124" s="213" t="e">
        <f>IF('Crisis Indicator Data'!#REF!="No Data",1,IF(#REF!&lt;&gt;"",1,0))</f>
        <v>#REF!</v>
      </c>
      <c r="H124" s="213" t="e">
        <f>IF('Crisis Indicator Data'!#REF!="No Data",1,IF(#REF!&lt;&gt;"",1,0))</f>
        <v>#REF!</v>
      </c>
      <c r="I124" s="213" t="e">
        <f>IF('Crisis Indicator Data'!#REF!="No Data",1,IF(#REF!&lt;&gt;"",1,0))</f>
        <v>#REF!</v>
      </c>
      <c r="J124" s="213" t="e">
        <f>IF('Crisis Indicator Data'!#REF!="No Data",1,IF(#REF!&lt;&gt;"",1,0))</f>
        <v>#REF!</v>
      </c>
      <c r="K124" s="213" t="e">
        <f>IF('Crisis Indicator Data'!#REF!="No Data",1,IF(#REF!&lt;&gt;"",1,0))</f>
        <v>#REF!</v>
      </c>
      <c r="L124" s="213" t="e">
        <f>IF('Crisis Indicator Data'!#REF!="No Data",1,IF(#REF!&lt;&gt;"",1,0))</f>
        <v>#REF!</v>
      </c>
      <c r="M124" s="213" t="e">
        <f>IF('Crisis Indicator Data'!#REF!="No Data",1,IF(#REF!&lt;&gt;"",1,0))</f>
        <v>#REF!</v>
      </c>
      <c r="N124" s="213" t="e">
        <f>IF('Crisis Indicator Data'!#REF!="No Data",1,IF(#REF!&lt;&gt;"",1,0))</f>
        <v>#REF!</v>
      </c>
      <c r="O124" s="213" t="e">
        <f>IF('Crisis Indicator Data'!#REF!="No Data",1,IF(#REF!&lt;&gt;"",1,0))</f>
        <v>#REF!</v>
      </c>
      <c r="P124" s="213" t="e">
        <f>IF('Crisis Indicator Data'!#REF!="No Data",1,IF(#REF!&lt;&gt;"",1,0))</f>
        <v>#REF!</v>
      </c>
      <c r="Q124" s="213" t="e">
        <f>IF('Crisis Indicator Data'!#REF!="No Data",1,IF(#REF!&lt;&gt;"",1,0))</f>
        <v>#REF!</v>
      </c>
      <c r="R124" s="213" t="e">
        <f>IF('Crisis Indicator Data'!#REF!="No Data",1,IF(#REF!&lt;&gt;"",1,0))</f>
        <v>#REF!</v>
      </c>
      <c r="S124" s="213" t="e">
        <f>IF('Crisis Indicator Data'!#REF!="No Data",1,IF(#REF!&lt;&gt;"",1,0))</f>
        <v>#REF!</v>
      </c>
      <c r="T124" s="213" t="e">
        <f>IF('Crisis Indicator Data'!#REF!="No Data",1,IF(#REF!&lt;&gt;"",1,0))</f>
        <v>#REF!</v>
      </c>
      <c r="U124" s="213" t="e">
        <f>IF('Crisis Indicator Data'!#REF!="No Data",1,IF(#REF!&lt;&gt;"",1,0))</f>
        <v>#REF!</v>
      </c>
      <c r="V124" s="213" t="e">
        <f>IF('Crisis Indicator Data'!#REF!="No Data",1,IF(#REF!&lt;&gt;"",1,0))</f>
        <v>#REF!</v>
      </c>
      <c r="W124" s="213" t="e">
        <f>IF('Crisis Indicator Data'!#REF!="No Data",1,IF(#REF!&lt;&gt;"",1,0))</f>
        <v>#REF!</v>
      </c>
      <c r="X124" s="213" t="e">
        <f>IF('Crisis Indicator Data'!#REF!="No Data",1,IF(#REF!&lt;&gt;"",1,0))</f>
        <v>#REF!</v>
      </c>
      <c r="Y124" s="213" t="e">
        <f>IF('Crisis Indicator Data'!#REF!="No Data",1,IF(#REF!&lt;&gt;"",1,0))</f>
        <v>#REF!</v>
      </c>
      <c r="Z124" s="213" t="e">
        <f>IF('Crisis Indicator Data'!#REF!="No Data",1,IF(#REF!&lt;&gt;"",1,0))</f>
        <v>#REF!</v>
      </c>
      <c r="AA124" s="213" t="e">
        <f>IF('Crisis Indicator Data'!#REF!="No Data",1,IF(#REF!&lt;&gt;"",1,0))</f>
        <v>#REF!</v>
      </c>
      <c r="AB124" s="213" t="e">
        <f>IF('Crisis Indicator Data'!#REF!="No Data",1,IF(#REF!&lt;&gt;"",1,0))</f>
        <v>#REF!</v>
      </c>
      <c r="AC124" s="213" t="e">
        <f>IF('Crisis Indicator Data'!#REF!="No Data",1,IF(#REF!&lt;&gt;"",1,0))</f>
        <v>#REF!</v>
      </c>
      <c r="AD124" s="213" t="e">
        <f>IF('Crisis Indicator Data'!#REF!="No Data",1,IF(#REF!&lt;&gt;"",1,0))</f>
        <v>#REF!</v>
      </c>
      <c r="AE124" s="213" t="e">
        <f>IF('Crisis Indicator Data'!#REF!="No Data",1,IF(#REF!&lt;&gt;"",1,0))</f>
        <v>#REF!</v>
      </c>
      <c r="AF124" s="213" t="e">
        <f>IF('Crisis Indicator Data'!#REF!="No Data",1,IF(#REF!&lt;&gt;"",1,0))</f>
        <v>#REF!</v>
      </c>
      <c r="AG124" s="213" t="e">
        <f>IF('Crisis Indicator Data'!#REF!="No Data",1,IF(#REF!&lt;&gt;"",1,0))</f>
        <v>#REF!</v>
      </c>
      <c r="AH124" s="213" t="e">
        <f>IF('Crisis Indicator Data'!#REF!="No Data",1,IF(#REF!&lt;&gt;"",1,0))</f>
        <v>#REF!</v>
      </c>
      <c r="AI124" s="213" t="e">
        <f>IF('Crisis Indicator Data'!#REF!="No Data",1,IF(#REF!&lt;&gt;"",1,0))</f>
        <v>#REF!</v>
      </c>
      <c r="AJ124" s="213" t="e">
        <f>IF('Crisis Indicator Data'!#REF!="No Data",1,IF(#REF!&lt;&gt;"",1,0))</f>
        <v>#REF!</v>
      </c>
      <c r="AK124" s="213" t="e">
        <f>IF('Crisis Indicator Data'!#REF!="No Data",1,IF(#REF!&lt;&gt;"",1,0))</f>
        <v>#REF!</v>
      </c>
      <c r="AL124" s="213" t="e">
        <f>IF('Crisis Indicator Data'!#REF!="No Data",1,IF(#REF!&lt;&gt;"",1,0))</f>
        <v>#REF!</v>
      </c>
      <c r="AM124" s="213" t="e">
        <f>IF('Crisis Indicator Data'!#REF!="No Data",1,IF(#REF!&lt;&gt;"",1,0))</f>
        <v>#REF!</v>
      </c>
      <c r="AN124" s="213" t="e">
        <f>IF('Crisis Indicator Data'!#REF!="No Data",1,IF(#REF!&lt;&gt;"",1,0))</f>
        <v>#REF!</v>
      </c>
      <c r="AO124" s="213" t="e">
        <f>IF('Crisis Indicator Data'!#REF!="No Data",1,IF(#REF!&lt;&gt;"",1,0))</f>
        <v>#REF!</v>
      </c>
      <c r="AP124" s="213" t="e">
        <f>IF('Crisis Indicator Data'!#REF!="No Data",1,IF(#REF!&lt;&gt;"",1,0))</f>
        <v>#REF!</v>
      </c>
      <c r="AQ124" s="213" t="e">
        <f>IF('Crisis Indicator Data'!#REF!="No Data",1,IF(#REF!&lt;&gt;"",1,0))</f>
        <v>#REF!</v>
      </c>
      <c r="AR124" s="213" t="e">
        <f>IF('Crisis Indicator Data'!#REF!="No Data",1,IF(#REF!&lt;&gt;"",1,0))</f>
        <v>#REF!</v>
      </c>
      <c r="AS124" s="213" t="e">
        <f>IF('Crisis Indicator Data'!#REF!="No Data",1,IF(#REF!&lt;&gt;"",1,0))</f>
        <v>#REF!</v>
      </c>
      <c r="AT124" s="213" t="e">
        <f>IF('Crisis Indicator Data'!#REF!="No Data",1,IF(#REF!&lt;&gt;"",1,0))</f>
        <v>#REF!</v>
      </c>
      <c r="AU124" s="213" t="e">
        <f>IF('Crisis Indicator Data'!#REF!="No Data",1,IF(#REF!&lt;&gt;"",1,0))</f>
        <v>#REF!</v>
      </c>
      <c r="AV124" s="213" t="e">
        <f>IF('Crisis Indicator Data'!#REF!="No Data",1,IF(#REF!&lt;&gt;"",1,0))</f>
        <v>#REF!</v>
      </c>
      <c r="AW124" s="213" t="e">
        <f>IF('Crisis Indicator Data'!#REF!="No Data",1,IF(#REF!&lt;&gt;"",1,0))</f>
        <v>#REF!</v>
      </c>
      <c r="AX124" s="213" t="e">
        <f>IF('Crisis Indicator Data'!#REF!="No Data",1,IF(#REF!&lt;&gt;"",1,0))</f>
        <v>#REF!</v>
      </c>
      <c r="AY124" s="213" t="e">
        <f>IF('Crisis Indicator Data'!#REF!="No Data",1,IF(#REF!&lt;&gt;"",1,0))</f>
        <v>#REF!</v>
      </c>
      <c r="AZ124" s="213" t="e">
        <f>IF('Crisis Indicator Data'!#REF!="No Data",1,IF(#REF!&lt;&gt;"",1,0))</f>
        <v>#REF!</v>
      </c>
      <c r="BA124" t="e">
        <f t="shared" si="6"/>
        <v>#REF!</v>
      </c>
      <c r="BB124" s="22" t="e">
        <f t="shared" si="7"/>
        <v>#REF!</v>
      </c>
    </row>
    <row r="125" spans="1:54" x14ac:dyDescent="0.25">
      <c r="A125" t="s">
        <v>7437</v>
      </c>
      <c r="B125" s="213" t="e">
        <f>IF('Crisis Indicator Data'!#REF!="No Data",1,IF(#REF!&lt;&gt;"",1,0))</f>
        <v>#REF!</v>
      </c>
      <c r="C125" s="213" t="e">
        <f>IF('Crisis Indicator Data'!#REF!="No Data",1,IF(#REF!&lt;&gt;"",1,0))</f>
        <v>#REF!</v>
      </c>
      <c r="D125" s="213" t="e">
        <f>IF('Crisis Indicator Data'!#REF!="No Data",1,IF(#REF!&lt;&gt;"",1,0))</f>
        <v>#REF!</v>
      </c>
      <c r="E125" s="213" t="e">
        <f>IF('Crisis Indicator Data'!#REF!="No Data",1,IF(#REF!&lt;&gt;"",1,0))</f>
        <v>#REF!</v>
      </c>
      <c r="F125" s="213" t="e">
        <f>IF('Crisis Indicator Data'!#REF!="No Data",1,IF(#REF!&lt;&gt;"",1,0))</f>
        <v>#REF!</v>
      </c>
      <c r="G125" s="213" t="e">
        <f>IF('Crisis Indicator Data'!#REF!="No Data",1,IF(#REF!&lt;&gt;"",1,0))</f>
        <v>#REF!</v>
      </c>
      <c r="H125" s="213" t="e">
        <f>IF('Crisis Indicator Data'!#REF!="No Data",1,IF(#REF!&lt;&gt;"",1,0))</f>
        <v>#REF!</v>
      </c>
      <c r="I125" s="213" t="e">
        <f>IF('Crisis Indicator Data'!#REF!="No Data",1,IF(#REF!&lt;&gt;"",1,0))</f>
        <v>#REF!</v>
      </c>
      <c r="J125" s="213" t="e">
        <f>IF('Crisis Indicator Data'!#REF!="No Data",1,IF(#REF!&lt;&gt;"",1,0))</f>
        <v>#REF!</v>
      </c>
      <c r="K125" s="213" t="e">
        <f>IF('Crisis Indicator Data'!#REF!="No Data",1,IF(#REF!&lt;&gt;"",1,0))</f>
        <v>#REF!</v>
      </c>
      <c r="L125" s="213" t="e">
        <f>IF('Crisis Indicator Data'!#REF!="No Data",1,IF(#REF!&lt;&gt;"",1,0))</f>
        <v>#REF!</v>
      </c>
      <c r="M125" s="213" t="e">
        <f>IF('Crisis Indicator Data'!#REF!="No Data",1,IF(#REF!&lt;&gt;"",1,0))</f>
        <v>#REF!</v>
      </c>
      <c r="N125" s="213" t="e">
        <f>IF('Crisis Indicator Data'!#REF!="No Data",1,IF(#REF!&lt;&gt;"",1,0))</f>
        <v>#REF!</v>
      </c>
      <c r="O125" s="213" t="e">
        <f>IF('Crisis Indicator Data'!#REF!="No Data",1,IF(#REF!&lt;&gt;"",1,0))</f>
        <v>#REF!</v>
      </c>
      <c r="P125" s="213" t="e">
        <f>IF('Crisis Indicator Data'!#REF!="No Data",1,IF(#REF!&lt;&gt;"",1,0))</f>
        <v>#REF!</v>
      </c>
      <c r="Q125" s="213" t="e">
        <f>IF('Crisis Indicator Data'!#REF!="No Data",1,IF(#REF!&lt;&gt;"",1,0))</f>
        <v>#REF!</v>
      </c>
      <c r="R125" s="213" t="e">
        <f>IF('Crisis Indicator Data'!#REF!="No Data",1,IF(#REF!&lt;&gt;"",1,0))</f>
        <v>#REF!</v>
      </c>
      <c r="S125" s="213" t="e">
        <f>IF('Crisis Indicator Data'!#REF!="No Data",1,IF(#REF!&lt;&gt;"",1,0))</f>
        <v>#REF!</v>
      </c>
      <c r="T125" s="213" t="e">
        <f>IF('Crisis Indicator Data'!#REF!="No Data",1,IF(#REF!&lt;&gt;"",1,0))</f>
        <v>#REF!</v>
      </c>
      <c r="U125" s="213" t="e">
        <f>IF('Crisis Indicator Data'!#REF!="No Data",1,IF(#REF!&lt;&gt;"",1,0))</f>
        <v>#REF!</v>
      </c>
      <c r="V125" s="213" t="e">
        <f>IF('Crisis Indicator Data'!#REF!="No Data",1,IF(#REF!&lt;&gt;"",1,0))</f>
        <v>#REF!</v>
      </c>
      <c r="W125" s="213" t="e">
        <f>IF('Crisis Indicator Data'!#REF!="No Data",1,IF(#REF!&lt;&gt;"",1,0))</f>
        <v>#REF!</v>
      </c>
      <c r="X125" s="213" t="e">
        <f>IF('Crisis Indicator Data'!#REF!="No Data",1,IF(#REF!&lt;&gt;"",1,0))</f>
        <v>#REF!</v>
      </c>
      <c r="Y125" s="213" t="e">
        <f>IF('Crisis Indicator Data'!#REF!="No Data",1,IF(#REF!&lt;&gt;"",1,0))</f>
        <v>#REF!</v>
      </c>
      <c r="Z125" s="213" t="e">
        <f>IF('Crisis Indicator Data'!#REF!="No Data",1,IF(#REF!&lt;&gt;"",1,0))</f>
        <v>#REF!</v>
      </c>
      <c r="AA125" s="213" t="e">
        <f>IF('Crisis Indicator Data'!#REF!="No Data",1,IF(#REF!&lt;&gt;"",1,0))</f>
        <v>#REF!</v>
      </c>
      <c r="AB125" s="213" t="e">
        <f>IF('Crisis Indicator Data'!#REF!="No Data",1,IF(#REF!&lt;&gt;"",1,0))</f>
        <v>#REF!</v>
      </c>
      <c r="AC125" s="213" t="e">
        <f>IF('Crisis Indicator Data'!#REF!="No Data",1,IF(#REF!&lt;&gt;"",1,0))</f>
        <v>#REF!</v>
      </c>
      <c r="AD125" s="213" t="e">
        <f>IF('Crisis Indicator Data'!#REF!="No Data",1,IF(#REF!&lt;&gt;"",1,0))</f>
        <v>#REF!</v>
      </c>
      <c r="AE125" s="213" t="e">
        <f>IF('Crisis Indicator Data'!#REF!="No Data",1,IF(#REF!&lt;&gt;"",1,0))</f>
        <v>#REF!</v>
      </c>
      <c r="AF125" s="213" t="e">
        <f>IF('Crisis Indicator Data'!#REF!="No Data",1,IF(#REF!&lt;&gt;"",1,0))</f>
        <v>#REF!</v>
      </c>
      <c r="AG125" s="213" t="e">
        <f>IF('Crisis Indicator Data'!#REF!="No Data",1,IF(#REF!&lt;&gt;"",1,0))</f>
        <v>#REF!</v>
      </c>
      <c r="AH125" s="213" t="e">
        <f>IF('Crisis Indicator Data'!#REF!="No Data",1,IF(#REF!&lt;&gt;"",1,0))</f>
        <v>#REF!</v>
      </c>
      <c r="AI125" s="213" t="e">
        <f>IF('Crisis Indicator Data'!#REF!="No Data",1,IF(#REF!&lt;&gt;"",1,0))</f>
        <v>#REF!</v>
      </c>
      <c r="AJ125" s="213" t="e">
        <f>IF('Crisis Indicator Data'!#REF!="No Data",1,IF(#REF!&lt;&gt;"",1,0))</f>
        <v>#REF!</v>
      </c>
      <c r="AK125" s="213" t="e">
        <f>IF('Crisis Indicator Data'!#REF!="No Data",1,IF(#REF!&lt;&gt;"",1,0))</f>
        <v>#REF!</v>
      </c>
      <c r="AL125" s="213" t="e">
        <f>IF('Crisis Indicator Data'!#REF!="No Data",1,IF(#REF!&lt;&gt;"",1,0))</f>
        <v>#REF!</v>
      </c>
      <c r="AM125" s="213" t="e">
        <f>IF('Crisis Indicator Data'!#REF!="No Data",1,IF(#REF!&lt;&gt;"",1,0))</f>
        <v>#REF!</v>
      </c>
      <c r="AN125" s="213" t="e">
        <f>IF('Crisis Indicator Data'!#REF!="No Data",1,IF(#REF!&lt;&gt;"",1,0))</f>
        <v>#REF!</v>
      </c>
      <c r="AO125" s="213" t="e">
        <f>IF('Crisis Indicator Data'!#REF!="No Data",1,IF(#REF!&lt;&gt;"",1,0))</f>
        <v>#REF!</v>
      </c>
      <c r="AP125" s="213" t="e">
        <f>IF('Crisis Indicator Data'!#REF!="No Data",1,IF(#REF!&lt;&gt;"",1,0))</f>
        <v>#REF!</v>
      </c>
      <c r="AQ125" s="213" t="e">
        <f>IF('Crisis Indicator Data'!#REF!="No Data",1,IF(#REF!&lt;&gt;"",1,0))</f>
        <v>#REF!</v>
      </c>
      <c r="AR125" s="213" t="e">
        <f>IF('Crisis Indicator Data'!#REF!="No Data",1,IF(#REF!&lt;&gt;"",1,0))</f>
        <v>#REF!</v>
      </c>
      <c r="AS125" s="213" t="e">
        <f>IF('Crisis Indicator Data'!#REF!="No Data",1,IF(#REF!&lt;&gt;"",1,0))</f>
        <v>#REF!</v>
      </c>
      <c r="AT125" s="213" t="e">
        <f>IF('Crisis Indicator Data'!#REF!="No Data",1,IF(#REF!&lt;&gt;"",1,0))</f>
        <v>#REF!</v>
      </c>
      <c r="AU125" s="213" t="e">
        <f>IF('Crisis Indicator Data'!#REF!="No Data",1,IF(#REF!&lt;&gt;"",1,0))</f>
        <v>#REF!</v>
      </c>
      <c r="AV125" s="213" t="e">
        <f>IF('Crisis Indicator Data'!#REF!="No Data",1,IF(#REF!&lt;&gt;"",1,0))</f>
        <v>#REF!</v>
      </c>
      <c r="AW125" s="213" t="e">
        <f>IF('Crisis Indicator Data'!#REF!="No Data",1,IF(#REF!&lt;&gt;"",1,0))</f>
        <v>#REF!</v>
      </c>
      <c r="AX125" s="213" t="e">
        <f>IF('Crisis Indicator Data'!#REF!="No Data",1,IF(#REF!&lt;&gt;"",1,0))</f>
        <v>#REF!</v>
      </c>
      <c r="AY125" s="213" t="e">
        <f>IF('Crisis Indicator Data'!#REF!="No Data",1,IF(#REF!&lt;&gt;"",1,0))</f>
        <v>#REF!</v>
      </c>
      <c r="AZ125" s="213" t="e">
        <f>IF('Crisis Indicator Data'!#REF!="No Data",1,IF(#REF!&lt;&gt;"",1,0))</f>
        <v>#REF!</v>
      </c>
      <c r="BA125" t="e">
        <f t="shared" si="6"/>
        <v>#REF!</v>
      </c>
      <c r="BB125" s="22" t="e">
        <f t="shared" si="7"/>
        <v>#REF!</v>
      </c>
    </row>
    <row r="126" spans="1:54" x14ac:dyDescent="0.25">
      <c r="A126" t="s">
        <v>7438</v>
      </c>
      <c r="B126" s="213" t="e">
        <f>IF('Crisis Indicator Data'!#REF!="No Data",1,IF(#REF!&lt;&gt;"",1,0))</f>
        <v>#REF!</v>
      </c>
      <c r="C126" s="213" t="e">
        <f>IF('Crisis Indicator Data'!#REF!="No Data",1,IF(#REF!&lt;&gt;"",1,0))</f>
        <v>#REF!</v>
      </c>
      <c r="D126" s="213" t="e">
        <f>IF('Crisis Indicator Data'!#REF!="No Data",1,IF(#REF!&lt;&gt;"",1,0))</f>
        <v>#REF!</v>
      </c>
      <c r="E126" s="213" t="e">
        <f>IF('Crisis Indicator Data'!#REF!="No Data",1,IF(#REF!&lt;&gt;"",1,0))</f>
        <v>#REF!</v>
      </c>
      <c r="F126" s="213" t="e">
        <f>IF('Crisis Indicator Data'!#REF!="No Data",1,IF(#REF!&lt;&gt;"",1,0))</f>
        <v>#REF!</v>
      </c>
      <c r="G126" s="213" t="e">
        <f>IF('Crisis Indicator Data'!#REF!="No Data",1,IF(#REF!&lt;&gt;"",1,0))</f>
        <v>#REF!</v>
      </c>
      <c r="H126" s="213" t="e">
        <f>IF('Crisis Indicator Data'!#REF!="No Data",1,IF(#REF!&lt;&gt;"",1,0))</f>
        <v>#REF!</v>
      </c>
      <c r="I126" s="213" t="e">
        <f>IF('Crisis Indicator Data'!#REF!="No Data",1,IF(#REF!&lt;&gt;"",1,0))</f>
        <v>#REF!</v>
      </c>
      <c r="J126" s="213" t="e">
        <f>IF('Crisis Indicator Data'!#REF!="No Data",1,IF(#REF!&lt;&gt;"",1,0))</f>
        <v>#REF!</v>
      </c>
      <c r="K126" s="213" t="e">
        <f>IF('Crisis Indicator Data'!#REF!="No Data",1,IF(#REF!&lt;&gt;"",1,0))</f>
        <v>#REF!</v>
      </c>
      <c r="L126" s="213" t="e">
        <f>IF('Crisis Indicator Data'!#REF!="No Data",1,IF(#REF!&lt;&gt;"",1,0))</f>
        <v>#REF!</v>
      </c>
      <c r="M126" s="213" t="e">
        <f>IF('Crisis Indicator Data'!#REF!="No Data",1,IF(#REF!&lt;&gt;"",1,0))</f>
        <v>#REF!</v>
      </c>
      <c r="N126" s="213" t="e">
        <f>IF('Crisis Indicator Data'!#REF!="No Data",1,IF(#REF!&lt;&gt;"",1,0))</f>
        <v>#REF!</v>
      </c>
      <c r="O126" s="213" t="e">
        <f>IF('Crisis Indicator Data'!#REF!="No Data",1,IF(#REF!&lt;&gt;"",1,0))</f>
        <v>#REF!</v>
      </c>
      <c r="P126" s="213" t="e">
        <f>IF('Crisis Indicator Data'!#REF!="No Data",1,IF(#REF!&lt;&gt;"",1,0))</f>
        <v>#REF!</v>
      </c>
      <c r="Q126" s="213" t="e">
        <f>IF('Crisis Indicator Data'!#REF!="No Data",1,IF(#REF!&lt;&gt;"",1,0))</f>
        <v>#REF!</v>
      </c>
      <c r="R126" s="213" t="e">
        <f>IF('Crisis Indicator Data'!#REF!="No Data",1,IF(#REF!&lt;&gt;"",1,0))</f>
        <v>#REF!</v>
      </c>
      <c r="S126" s="213" t="e">
        <f>IF('Crisis Indicator Data'!#REF!="No Data",1,IF(#REF!&lt;&gt;"",1,0))</f>
        <v>#REF!</v>
      </c>
      <c r="T126" s="213" t="e">
        <f>IF('Crisis Indicator Data'!#REF!="No Data",1,IF(#REF!&lt;&gt;"",1,0))</f>
        <v>#REF!</v>
      </c>
      <c r="U126" s="213" t="e">
        <f>IF('Crisis Indicator Data'!#REF!="No Data",1,IF(#REF!&lt;&gt;"",1,0))</f>
        <v>#REF!</v>
      </c>
      <c r="V126" s="213" t="e">
        <f>IF('Crisis Indicator Data'!#REF!="No Data",1,IF(#REF!&lt;&gt;"",1,0))</f>
        <v>#REF!</v>
      </c>
      <c r="W126" s="213" t="e">
        <f>IF('Crisis Indicator Data'!#REF!="No Data",1,IF(#REF!&lt;&gt;"",1,0))</f>
        <v>#REF!</v>
      </c>
      <c r="X126" s="213" t="e">
        <f>IF('Crisis Indicator Data'!#REF!="No Data",1,IF(#REF!&lt;&gt;"",1,0))</f>
        <v>#REF!</v>
      </c>
      <c r="Y126" s="213" t="e">
        <f>IF('Crisis Indicator Data'!#REF!="No Data",1,IF(#REF!&lt;&gt;"",1,0))</f>
        <v>#REF!</v>
      </c>
      <c r="Z126" s="213" t="e">
        <f>IF('Crisis Indicator Data'!#REF!="No Data",1,IF(#REF!&lt;&gt;"",1,0))</f>
        <v>#REF!</v>
      </c>
      <c r="AA126" s="213" t="e">
        <f>IF('Crisis Indicator Data'!#REF!="No Data",1,IF(#REF!&lt;&gt;"",1,0))</f>
        <v>#REF!</v>
      </c>
      <c r="AB126" s="213" t="e">
        <f>IF('Crisis Indicator Data'!#REF!="No Data",1,IF(#REF!&lt;&gt;"",1,0))</f>
        <v>#REF!</v>
      </c>
      <c r="AC126" s="213" t="e">
        <f>IF('Crisis Indicator Data'!#REF!="No Data",1,IF(#REF!&lt;&gt;"",1,0))</f>
        <v>#REF!</v>
      </c>
      <c r="AD126" s="213" t="e">
        <f>IF('Crisis Indicator Data'!#REF!="No Data",1,IF(#REF!&lt;&gt;"",1,0))</f>
        <v>#REF!</v>
      </c>
      <c r="AE126" s="213" t="e">
        <f>IF('Crisis Indicator Data'!#REF!="No Data",1,IF(#REF!&lt;&gt;"",1,0))</f>
        <v>#REF!</v>
      </c>
      <c r="AF126" s="213" t="e">
        <f>IF('Crisis Indicator Data'!#REF!="No Data",1,IF(#REF!&lt;&gt;"",1,0))</f>
        <v>#REF!</v>
      </c>
      <c r="AG126" s="213" t="e">
        <f>IF('Crisis Indicator Data'!#REF!="No Data",1,IF(#REF!&lt;&gt;"",1,0))</f>
        <v>#REF!</v>
      </c>
      <c r="AH126" s="213" t="e">
        <f>IF('Crisis Indicator Data'!#REF!="No Data",1,IF(#REF!&lt;&gt;"",1,0))</f>
        <v>#REF!</v>
      </c>
      <c r="AI126" s="213" t="e">
        <f>IF('Crisis Indicator Data'!#REF!="No Data",1,IF(#REF!&lt;&gt;"",1,0))</f>
        <v>#REF!</v>
      </c>
      <c r="AJ126" s="213" t="e">
        <f>IF('Crisis Indicator Data'!#REF!="No Data",1,IF(#REF!&lt;&gt;"",1,0))</f>
        <v>#REF!</v>
      </c>
      <c r="AK126" s="213" t="e">
        <f>IF('Crisis Indicator Data'!#REF!="No Data",1,IF(#REF!&lt;&gt;"",1,0))</f>
        <v>#REF!</v>
      </c>
      <c r="AL126" s="213" t="e">
        <f>IF('Crisis Indicator Data'!#REF!="No Data",1,IF(#REF!&lt;&gt;"",1,0))</f>
        <v>#REF!</v>
      </c>
      <c r="AM126" s="213" t="e">
        <f>IF('Crisis Indicator Data'!#REF!="No Data",1,IF(#REF!&lt;&gt;"",1,0))</f>
        <v>#REF!</v>
      </c>
      <c r="AN126" s="213" t="e">
        <f>IF('Crisis Indicator Data'!#REF!="No Data",1,IF(#REF!&lt;&gt;"",1,0))</f>
        <v>#REF!</v>
      </c>
      <c r="AO126" s="213" t="e">
        <f>IF('Crisis Indicator Data'!#REF!="No Data",1,IF(#REF!&lt;&gt;"",1,0))</f>
        <v>#REF!</v>
      </c>
      <c r="AP126" s="213" t="e">
        <f>IF('Crisis Indicator Data'!#REF!="No Data",1,IF(#REF!&lt;&gt;"",1,0))</f>
        <v>#REF!</v>
      </c>
      <c r="AQ126" s="213" t="e">
        <f>IF('Crisis Indicator Data'!#REF!="No Data",1,IF(#REF!&lt;&gt;"",1,0))</f>
        <v>#REF!</v>
      </c>
      <c r="AR126" s="213" t="e">
        <f>IF('Crisis Indicator Data'!#REF!="No Data",1,IF(#REF!&lt;&gt;"",1,0))</f>
        <v>#REF!</v>
      </c>
      <c r="AS126" s="213" t="e">
        <f>IF('Crisis Indicator Data'!#REF!="No Data",1,IF(#REF!&lt;&gt;"",1,0))</f>
        <v>#REF!</v>
      </c>
      <c r="AT126" s="213" t="e">
        <f>IF('Crisis Indicator Data'!#REF!="No Data",1,IF(#REF!&lt;&gt;"",1,0))</f>
        <v>#REF!</v>
      </c>
      <c r="AU126" s="213" t="e">
        <f>IF('Crisis Indicator Data'!#REF!="No Data",1,IF(#REF!&lt;&gt;"",1,0))</f>
        <v>#REF!</v>
      </c>
      <c r="AV126" s="213" t="e">
        <f>IF('Crisis Indicator Data'!#REF!="No Data",1,IF(#REF!&lt;&gt;"",1,0))</f>
        <v>#REF!</v>
      </c>
      <c r="AW126" s="213" t="e">
        <f>IF('Crisis Indicator Data'!#REF!="No Data",1,IF(#REF!&lt;&gt;"",1,0))</f>
        <v>#REF!</v>
      </c>
      <c r="AX126" s="213" t="e">
        <f>IF('Crisis Indicator Data'!#REF!="No Data",1,IF(#REF!&lt;&gt;"",1,0))</f>
        <v>#REF!</v>
      </c>
      <c r="AY126" s="213" t="e">
        <f>IF('Crisis Indicator Data'!#REF!="No Data",1,IF(#REF!&lt;&gt;"",1,0))</f>
        <v>#REF!</v>
      </c>
      <c r="AZ126" s="213" t="e">
        <f>IF('Crisis Indicator Data'!#REF!="No Data",1,IF(#REF!&lt;&gt;"",1,0))</f>
        <v>#REF!</v>
      </c>
      <c r="BA126" t="e">
        <f t="shared" si="6"/>
        <v>#REF!</v>
      </c>
      <c r="BB126" s="22" t="e">
        <f t="shared" si="7"/>
        <v>#REF!</v>
      </c>
    </row>
    <row r="127" spans="1:54" x14ac:dyDescent="0.25">
      <c r="A127" t="s">
        <v>7443</v>
      </c>
      <c r="B127" s="213" t="e">
        <f>IF('Crisis Indicator Data'!#REF!="No Data",1,IF(#REF!&lt;&gt;"",1,0))</f>
        <v>#REF!</v>
      </c>
      <c r="C127" s="213" t="e">
        <f>IF('Crisis Indicator Data'!#REF!="No Data",1,IF(#REF!&lt;&gt;"",1,0))</f>
        <v>#REF!</v>
      </c>
      <c r="D127" s="213" t="e">
        <f>IF('Crisis Indicator Data'!#REF!="No Data",1,IF(#REF!&lt;&gt;"",1,0))</f>
        <v>#REF!</v>
      </c>
      <c r="E127" s="213" t="e">
        <f>IF('Crisis Indicator Data'!#REF!="No Data",1,IF(#REF!&lt;&gt;"",1,0))</f>
        <v>#REF!</v>
      </c>
      <c r="F127" s="213" t="e">
        <f>IF('Crisis Indicator Data'!#REF!="No Data",1,IF(#REF!&lt;&gt;"",1,0))</f>
        <v>#REF!</v>
      </c>
      <c r="G127" s="213" t="e">
        <f>IF('Crisis Indicator Data'!#REF!="No Data",1,IF(#REF!&lt;&gt;"",1,0))</f>
        <v>#REF!</v>
      </c>
      <c r="H127" s="213" t="e">
        <f>IF('Crisis Indicator Data'!#REF!="No Data",1,IF(#REF!&lt;&gt;"",1,0))</f>
        <v>#REF!</v>
      </c>
      <c r="I127" s="213" t="e">
        <f>IF('Crisis Indicator Data'!#REF!="No Data",1,IF(#REF!&lt;&gt;"",1,0))</f>
        <v>#REF!</v>
      </c>
      <c r="J127" s="213" t="e">
        <f>IF('Crisis Indicator Data'!#REF!="No Data",1,IF(#REF!&lt;&gt;"",1,0))</f>
        <v>#REF!</v>
      </c>
      <c r="K127" s="213" t="e">
        <f>IF('Crisis Indicator Data'!#REF!="No Data",1,IF(#REF!&lt;&gt;"",1,0))</f>
        <v>#REF!</v>
      </c>
      <c r="L127" s="213" t="e">
        <f>IF('Crisis Indicator Data'!#REF!="No Data",1,IF(#REF!&lt;&gt;"",1,0))</f>
        <v>#REF!</v>
      </c>
      <c r="M127" s="213" t="e">
        <f>IF('Crisis Indicator Data'!#REF!="No Data",1,IF(#REF!&lt;&gt;"",1,0))</f>
        <v>#REF!</v>
      </c>
      <c r="N127" s="213" t="e">
        <f>IF('Crisis Indicator Data'!#REF!="No Data",1,IF(#REF!&lt;&gt;"",1,0))</f>
        <v>#REF!</v>
      </c>
      <c r="O127" s="213" t="e">
        <f>IF('Crisis Indicator Data'!#REF!="No Data",1,IF(#REF!&lt;&gt;"",1,0))</f>
        <v>#REF!</v>
      </c>
      <c r="P127" s="213" t="e">
        <f>IF('Crisis Indicator Data'!#REF!="No Data",1,IF(#REF!&lt;&gt;"",1,0))</f>
        <v>#REF!</v>
      </c>
      <c r="Q127" s="213" t="e">
        <f>IF('Crisis Indicator Data'!#REF!="No Data",1,IF(#REF!&lt;&gt;"",1,0))</f>
        <v>#REF!</v>
      </c>
      <c r="R127" s="213" t="e">
        <f>IF('Crisis Indicator Data'!#REF!="No Data",1,IF(#REF!&lt;&gt;"",1,0))</f>
        <v>#REF!</v>
      </c>
      <c r="S127" s="213" t="e">
        <f>IF('Crisis Indicator Data'!#REF!="No Data",1,IF(#REF!&lt;&gt;"",1,0))</f>
        <v>#REF!</v>
      </c>
      <c r="T127" s="213" t="e">
        <f>IF('Crisis Indicator Data'!#REF!="No Data",1,IF(#REF!&lt;&gt;"",1,0))</f>
        <v>#REF!</v>
      </c>
      <c r="U127" s="213" t="e">
        <f>IF('Crisis Indicator Data'!#REF!="No Data",1,IF(#REF!&lt;&gt;"",1,0))</f>
        <v>#REF!</v>
      </c>
      <c r="V127" s="213" t="e">
        <f>IF('Crisis Indicator Data'!#REF!="No Data",1,IF(#REF!&lt;&gt;"",1,0))</f>
        <v>#REF!</v>
      </c>
      <c r="W127" s="213" t="e">
        <f>IF('Crisis Indicator Data'!#REF!="No Data",1,IF(#REF!&lt;&gt;"",1,0))</f>
        <v>#REF!</v>
      </c>
      <c r="X127" s="213" t="e">
        <f>IF('Crisis Indicator Data'!#REF!="No Data",1,IF(#REF!&lt;&gt;"",1,0))</f>
        <v>#REF!</v>
      </c>
      <c r="Y127" s="213" t="e">
        <f>IF('Crisis Indicator Data'!#REF!="No Data",1,IF(#REF!&lt;&gt;"",1,0))</f>
        <v>#REF!</v>
      </c>
      <c r="Z127" s="213" t="e">
        <f>IF('Crisis Indicator Data'!#REF!="No Data",1,IF(#REF!&lt;&gt;"",1,0))</f>
        <v>#REF!</v>
      </c>
      <c r="AA127" s="213" t="e">
        <f>IF('Crisis Indicator Data'!#REF!="No Data",1,IF(#REF!&lt;&gt;"",1,0))</f>
        <v>#REF!</v>
      </c>
      <c r="AB127" s="213" t="e">
        <f>IF('Crisis Indicator Data'!#REF!="No Data",1,IF(#REF!&lt;&gt;"",1,0))</f>
        <v>#REF!</v>
      </c>
      <c r="AC127" s="213" t="e">
        <f>IF('Crisis Indicator Data'!#REF!="No Data",1,IF(#REF!&lt;&gt;"",1,0))</f>
        <v>#REF!</v>
      </c>
      <c r="AD127" s="213" t="e">
        <f>IF('Crisis Indicator Data'!#REF!="No Data",1,IF(#REF!&lt;&gt;"",1,0))</f>
        <v>#REF!</v>
      </c>
      <c r="AE127" s="213" t="e">
        <f>IF('Crisis Indicator Data'!#REF!="No Data",1,IF(#REF!&lt;&gt;"",1,0))</f>
        <v>#REF!</v>
      </c>
      <c r="AF127" s="213" t="e">
        <f>IF('Crisis Indicator Data'!#REF!="No Data",1,IF(#REF!&lt;&gt;"",1,0))</f>
        <v>#REF!</v>
      </c>
      <c r="AG127" s="213" t="e">
        <f>IF('Crisis Indicator Data'!#REF!="No Data",1,IF(#REF!&lt;&gt;"",1,0))</f>
        <v>#REF!</v>
      </c>
      <c r="AH127" s="213" t="e">
        <f>IF('Crisis Indicator Data'!#REF!="No Data",1,IF(#REF!&lt;&gt;"",1,0))</f>
        <v>#REF!</v>
      </c>
      <c r="AI127" s="213" t="e">
        <f>IF('Crisis Indicator Data'!#REF!="No Data",1,IF(#REF!&lt;&gt;"",1,0))</f>
        <v>#REF!</v>
      </c>
      <c r="AJ127" s="213" t="e">
        <f>IF('Crisis Indicator Data'!#REF!="No Data",1,IF(#REF!&lt;&gt;"",1,0))</f>
        <v>#REF!</v>
      </c>
      <c r="AK127" s="213" t="e">
        <f>IF('Crisis Indicator Data'!#REF!="No Data",1,IF(#REF!&lt;&gt;"",1,0))</f>
        <v>#REF!</v>
      </c>
      <c r="AL127" s="213" t="e">
        <f>IF('Crisis Indicator Data'!#REF!="No Data",1,IF(#REF!&lt;&gt;"",1,0))</f>
        <v>#REF!</v>
      </c>
      <c r="AM127" s="213" t="e">
        <f>IF('Crisis Indicator Data'!#REF!="No Data",1,IF(#REF!&lt;&gt;"",1,0))</f>
        <v>#REF!</v>
      </c>
      <c r="AN127" s="213" t="e">
        <f>IF('Crisis Indicator Data'!#REF!="No Data",1,IF(#REF!&lt;&gt;"",1,0))</f>
        <v>#REF!</v>
      </c>
      <c r="AO127" s="213" t="e">
        <f>IF('Crisis Indicator Data'!#REF!="No Data",1,IF(#REF!&lt;&gt;"",1,0))</f>
        <v>#REF!</v>
      </c>
      <c r="AP127" s="213" t="e">
        <f>IF('Crisis Indicator Data'!#REF!="No Data",1,IF(#REF!&lt;&gt;"",1,0))</f>
        <v>#REF!</v>
      </c>
      <c r="AQ127" s="213" t="e">
        <f>IF('Crisis Indicator Data'!#REF!="No Data",1,IF(#REF!&lt;&gt;"",1,0))</f>
        <v>#REF!</v>
      </c>
      <c r="AR127" s="213" t="e">
        <f>IF('Crisis Indicator Data'!#REF!="No Data",1,IF(#REF!&lt;&gt;"",1,0))</f>
        <v>#REF!</v>
      </c>
      <c r="AS127" s="213" t="e">
        <f>IF('Crisis Indicator Data'!#REF!="No Data",1,IF(#REF!&lt;&gt;"",1,0))</f>
        <v>#REF!</v>
      </c>
      <c r="AT127" s="213" t="e">
        <f>IF('Crisis Indicator Data'!#REF!="No Data",1,IF(#REF!&lt;&gt;"",1,0))</f>
        <v>#REF!</v>
      </c>
      <c r="AU127" s="213" t="e">
        <f>IF('Crisis Indicator Data'!#REF!="No Data",1,IF(#REF!&lt;&gt;"",1,0))</f>
        <v>#REF!</v>
      </c>
      <c r="AV127" s="213" t="e">
        <f>IF('Crisis Indicator Data'!#REF!="No Data",1,IF(#REF!&lt;&gt;"",1,0))</f>
        <v>#REF!</v>
      </c>
      <c r="AW127" s="213" t="e">
        <f>IF('Crisis Indicator Data'!#REF!="No Data",1,IF(#REF!&lt;&gt;"",1,0))</f>
        <v>#REF!</v>
      </c>
      <c r="AX127" s="213" t="e">
        <f>IF('Crisis Indicator Data'!#REF!="No Data",1,IF(#REF!&lt;&gt;"",1,0))</f>
        <v>#REF!</v>
      </c>
      <c r="AY127" s="213" t="e">
        <f>IF('Crisis Indicator Data'!#REF!="No Data",1,IF(#REF!&lt;&gt;"",1,0))</f>
        <v>#REF!</v>
      </c>
      <c r="AZ127" s="213" t="e">
        <f>IF('Crisis Indicator Data'!#REF!="No Data",1,IF(#REF!&lt;&gt;"",1,0))</f>
        <v>#REF!</v>
      </c>
      <c r="BA127" t="e">
        <f t="shared" si="6"/>
        <v>#REF!</v>
      </c>
      <c r="BB127" s="22" t="e">
        <f t="shared" si="7"/>
        <v>#REF!</v>
      </c>
    </row>
    <row r="128" spans="1:54" x14ac:dyDescent="0.25">
      <c r="A128" t="s">
        <v>7451</v>
      </c>
      <c r="B128" s="213" t="e">
        <f>IF('Crisis Indicator Data'!#REF!="No Data",1,IF(#REF!&lt;&gt;"",1,0))</f>
        <v>#REF!</v>
      </c>
      <c r="C128" s="213" t="e">
        <f>IF('Crisis Indicator Data'!#REF!="No Data",1,IF(#REF!&lt;&gt;"",1,0))</f>
        <v>#REF!</v>
      </c>
      <c r="D128" s="213" t="e">
        <f>IF('Crisis Indicator Data'!#REF!="No Data",1,IF(#REF!&lt;&gt;"",1,0))</f>
        <v>#REF!</v>
      </c>
      <c r="E128" s="213" t="e">
        <f>IF('Crisis Indicator Data'!#REF!="No Data",1,IF(#REF!&lt;&gt;"",1,0))</f>
        <v>#REF!</v>
      </c>
      <c r="F128" s="213" t="e">
        <f>IF('Crisis Indicator Data'!#REF!="No Data",1,IF(#REF!&lt;&gt;"",1,0))</f>
        <v>#REF!</v>
      </c>
      <c r="G128" s="213" t="e">
        <f>IF('Crisis Indicator Data'!#REF!="No Data",1,IF(#REF!&lt;&gt;"",1,0))</f>
        <v>#REF!</v>
      </c>
      <c r="H128" s="213" t="e">
        <f>IF('Crisis Indicator Data'!#REF!="No Data",1,IF(#REF!&lt;&gt;"",1,0))</f>
        <v>#REF!</v>
      </c>
      <c r="I128" s="213" t="e">
        <f>IF('Crisis Indicator Data'!#REF!="No Data",1,IF(#REF!&lt;&gt;"",1,0))</f>
        <v>#REF!</v>
      </c>
      <c r="J128" s="213" t="e">
        <f>IF('Crisis Indicator Data'!#REF!="No Data",1,IF(#REF!&lt;&gt;"",1,0))</f>
        <v>#REF!</v>
      </c>
      <c r="K128" s="213" t="e">
        <f>IF('Crisis Indicator Data'!#REF!="No Data",1,IF(#REF!&lt;&gt;"",1,0))</f>
        <v>#REF!</v>
      </c>
      <c r="L128" s="213" t="e">
        <f>IF('Crisis Indicator Data'!#REF!="No Data",1,IF(#REF!&lt;&gt;"",1,0))</f>
        <v>#REF!</v>
      </c>
      <c r="M128" s="213" t="e">
        <f>IF('Crisis Indicator Data'!#REF!="No Data",1,IF(#REF!&lt;&gt;"",1,0))</f>
        <v>#REF!</v>
      </c>
      <c r="N128" s="213" t="e">
        <f>IF('Crisis Indicator Data'!#REF!="No Data",1,IF(#REF!&lt;&gt;"",1,0))</f>
        <v>#REF!</v>
      </c>
      <c r="O128" s="213" t="e">
        <f>IF('Crisis Indicator Data'!#REF!="No Data",1,IF(#REF!&lt;&gt;"",1,0))</f>
        <v>#REF!</v>
      </c>
      <c r="P128" s="213" t="e">
        <f>IF('Crisis Indicator Data'!#REF!="No Data",1,IF(#REF!&lt;&gt;"",1,0))</f>
        <v>#REF!</v>
      </c>
      <c r="Q128" s="213" t="e">
        <f>IF('Crisis Indicator Data'!#REF!="No Data",1,IF(#REF!&lt;&gt;"",1,0))</f>
        <v>#REF!</v>
      </c>
      <c r="R128" s="213" t="e">
        <f>IF('Crisis Indicator Data'!#REF!="No Data",1,IF(#REF!&lt;&gt;"",1,0))</f>
        <v>#REF!</v>
      </c>
      <c r="S128" s="213" t="e">
        <f>IF('Crisis Indicator Data'!#REF!="No Data",1,IF(#REF!&lt;&gt;"",1,0))</f>
        <v>#REF!</v>
      </c>
      <c r="T128" s="213" t="e">
        <f>IF('Crisis Indicator Data'!#REF!="No Data",1,IF(#REF!&lt;&gt;"",1,0))</f>
        <v>#REF!</v>
      </c>
      <c r="U128" s="213" t="e">
        <f>IF('Crisis Indicator Data'!#REF!="No Data",1,IF(#REF!&lt;&gt;"",1,0))</f>
        <v>#REF!</v>
      </c>
      <c r="V128" s="213" t="e">
        <f>IF('Crisis Indicator Data'!#REF!="No Data",1,IF(#REF!&lt;&gt;"",1,0))</f>
        <v>#REF!</v>
      </c>
      <c r="W128" s="213" t="e">
        <f>IF('Crisis Indicator Data'!#REF!="No Data",1,IF(#REF!&lt;&gt;"",1,0))</f>
        <v>#REF!</v>
      </c>
      <c r="X128" s="213" t="e">
        <f>IF('Crisis Indicator Data'!#REF!="No Data",1,IF(#REF!&lt;&gt;"",1,0))</f>
        <v>#REF!</v>
      </c>
      <c r="Y128" s="213" t="e">
        <f>IF('Crisis Indicator Data'!#REF!="No Data",1,IF(#REF!&lt;&gt;"",1,0))</f>
        <v>#REF!</v>
      </c>
      <c r="Z128" s="213" t="e">
        <f>IF('Crisis Indicator Data'!#REF!="No Data",1,IF(#REF!&lt;&gt;"",1,0))</f>
        <v>#REF!</v>
      </c>
      <c r="AA128" s="213" t="e">
        <f>IF('Crisis Indicator Data'!#REF!="No Data",1,IF(#REF!&lt;&gt;"",1,0))</f>
        <v>#REF!</v>
      </c>
      <c r="AB128" s="213" t="e">
        <f>IF('Crisis Indicator Data'!#REF!="No Data",1,IF(#REF!&lt;&gt;"",1,0))</f>
        <v>#REF!</v>
      </c>
      <c r="AC128" s="213" t="e">
        <f>IF('Crisis Indicator Data'!#REF!="No Data",1,IF(#REF!&lt;&gt;"",1,0))</f>
        <v>#REF!</v>
      </c>
      <c r="AD128" s="213" t="e">
        <f>IF('Crisis Indicator Data'!#REF!="No Data",1,IF(#REF!&lt;&gt;"",1,0))</f>
        <v>#REF!</v>
      </c>
      <c r="AE128" s="213" t="e">
        <f>IF('Crisis Indicator Data'!#REF!="No Data",1,IF(#REF!&lt;&gt;"",1,0))</f>
        <v>#REF!</v>
      </c>
      <c r="AF128" s="213" t="e">
        <f>IF('Crisis Indicator Data'!#REF!="No Data",1,IF(#REF!&lt;&gt;"",1,0))</f>
        <v>#REF!</v>
      </c>
      <c r="AG128" s="213" t="e">
        <f>IF('Crisis Indicator Data'!#REF!="No Data",1,IF(#REF!&lt;&gt;"",1,0))</f>
        <v>#REF!</v>
      </c>
      <c r="AH128" s="213" t="e">
        <f>IF('Crisis Indicator Data'!#REF!="No Data",1,IF(#REF!&lt;&gt;"",1,0))</f>
        <v>#REF!</v>
      </c>
      <c r="AI128" s="213" t="e">
        <f>IF('Crisis Indicator Data'!#REF!="No Data",1,IF(#REF!&lt;&gt;"",1,0))</f>
        <v>#REF!</v>
      </c>
      <c r="AJ128" s="213" t="e">
        <f>IF('Crisis Indicator Data'!#REF!="No Data",1,IF(#REF!&lt;&gt;"",1,0))</f>
        <v>#REF!</v>
      </c>
      <c r="AK128" s="213" t="e">
        <f>IF('Crisis Indicator Data'!#REF!="No Data",1,IF(#REF!&lt;&gt;"",1,0))</f>
        <v>#REF!</v>
      </c>
      <c r="AL128" s="213" t="e">
        <f>IF('Crisis Indicator Data'!#REF!="No Data",1,IF(#REF!&lt;&gt;"",1,0))</f>
        <v>#REF!</v>
      </c>
      <c r="AM128" s="213" t="e">
        <f>IF('Crisis Indicator Data'!#REF!="No Data",1,IF(#REF!&lt;&gt;"",1,0))</f>
        <v>#REF!</v>
      </c>
      <c r="AN128" s="213" t="e">
        <f>IF('Crisis Indicator Data'!#REF!="No Data",1,IF(#REF!&lt;&gt;"",1,0))</f>
        <v>#REF!</v>
      </c>
      <c r="AO128" s="213" t="e">
        <f>IF('Crisis Indicator Data'!#REF!="No Data",1,IF(#REF!&lt;&gt;"",1,0))</f>
        <v>#REF!</v>
      </c>
      <c r="AP128" s="213" t="e">
        <f>IF('Crisis Indicator Data'!#REF!="No Data",1,IF(#REF!&lt;&gt;"",1,0))</f>
        <v>#REF!</v>
      </c>
      <c r="AQ128" s="213" t="e">
        <f>IF('Crisis Indicator Data'!#REF!="No Data",1,IF(#REF!&lt;&gt;"",1,0))</f>
        <v>#REF!</v>
      </c>
      <c r="AR128" s="213" t="e">
        <f>IF('Crisis Indicator Data'!#REF!="No Data",1,IF(#REF!&lt;&gt;"",1,0))</f>
        <v>#REF!</v>
      </c>
      <c r="AS128" s="213" t="e">
        <f>IF('Crisis Indicator Data'!#REF!="No Data",1,IF(#REF!&lt;&gt;"",1,0))</f>
        <v>#REF!</v>
      </c>
      <c r="AT128" s="213" t="e">
        <f>IF('Crisis Indicator Data'!#REF!="No Data",1,IF(#REF!&lt;&gt;"",1,0))</f>
        <v>#REF!</v>
      </c>
      <c r="AU128" s="213" t="e">
        <f>IF('Crisis Indicator Data'!#REF!="No Data",1,IF(#REF!&lt;&gt;"",1,0))</f>
        <v>#REF!</v>
      </c>
      <c r="AV128" s="213" t="e">
        <f>IF('Crisis Indicator Data'!#REF!="No Data",1,IF(#REF!&lt;&gt;"",1,0))</f>
        <v>#REF!</v>
      </c>
      <c r="AW128" s="213" t="e">
        <f>IF('Crisis Indicator Data'!#REF!="No Data",1,IF(#REF!&lt;&gt;"",1,0))</f>
        <v>#REF!</v>
      </c>
      <c r="AX128" s="213" t="e">
        <f>IF('Crisis Indicator Data'!#REF!="No Data",1,IF(#REF!&lt;&gt;"",1,0))</f>
        <v>#REF!</v>
      </c>
      <c r="AY128" s="213" t="e">
        <f>IF('Crisis Indicator Data'!#REF!="No Data",1,IF(#REF!&lt;&gt;"",1,0))</f>
        <v>#REF!</v>
      </c>
      <c r="AZ128" s="213" t="e">
        <f>IF('Crisis Indicator Data'!#REF!="No Data",1,IF(#REF!&lt;&gt;"",1,0))</f>
        <v>#REF!</v>
      </c>
      <c r="BA128" t="e">
        <f t="shared" si="6"/>
        <v>#REF!</v>
      </c>
      <c r="BB128" s="22" t="e">
        <f t="shared" si="7"/>
        <v>#REF!</v>
      </c>
    </row>
    <row r="129" spans="1:54" x14ac:dyDescent="0.25">
      <c r="A129" t="s">
        <v>7452</v>
      </c>
      <c r="B129" s="213" t="e">
        <f>IF('Crisis Indicator Data'!#REF!="No Data",1,IF(#REF!&lt;&gt;"",1,0))</f>
        <v>#REF!</v>
      </c>
      <c r="C129" s="213" t="e">
        <f>IF('Crisis Indicator Data'!#REF!="No Data",1,IF(#REF!&lt;&gt;"",1,0))</f>
        <v>#REF!</v>
      </c>
      <c r="D129" s="213" t="e">
        <f>IF('Crisis Indicator Data'!#REF!="No Data",1,IF(#REF!&lt;&gt;"",1,0))</f>
        <v>#REF!</v>
      </c>
      <c r="E129" s="213" t="e">
        <f>IF('Crisis Indicator Data'!#REF!="No Data",1,IF(#REF!&lt;&gt;"",1,0))</f>
        <v>#REF!</v>
      </c>
      <c r="F129" s="213" t="e">
        <f>IF('Crisis Indicator Data'!#REF!="No Data",1,IF(#REF!&lt;&gt;"",1,0))</f>
        <v>#REF!</v>
      </c>
      <c r="G129" s="213" t="e">
        <f>IF('Crisis Indicator Data'!#REF!="No Data",1,IF(#REF!&lt;&gt;"",1,0))</f>
        <v>#REF!</v>
      </c>
      <c r="H129" s="213" t="e">
        <f>IF('Crisis Indicator Data'!#REF!="No Data",1,IF(#REF!&lt;&gt;"",1,0))</f>
        <v>#REF!</v>
      </c>
      <c r="I129" s="213" t="e">
        <f>IF('Crisis Indicator Data'!#REF!="No Data",1,IF(#REF!&lt;&gt;"",1,0))</f>
        <v>#REF!</v>
      </c>
      <c r="J129" s="213" t="e">
        <f>IF('Crisis Indicator Data'!#REF!="No Data",1,IF(#REF!&lt;&gt;"",1,0))</f>
        <v>#REF!</v>
      </c>
      <c r="K129" s="213" t="e">
        <f>IF('Crisis Indicator Data'!#REF!="No Data",1,IF(#REF!&lt;&gt;"",1,0))</f>
        <v>#REF!</v>
      </c>
      <c r="L129" s="213" t="e">
        <f>IF('Crisis Indicator Data'!#REF!="No Data",1,IF(#REF!&lt;&gt;"",1,0))</f>
        <v>#REF!</v>
      </c>
      <c r="M129" s="213" t="e">
        <f>IF('Crisis Indicator Data'!#REF!="No Data",1,IF(#REF!&lt;&gt;"",1,0))</f>
        <v>#REF!</v>
      </c>
      <c r="N129" s="213" t="e">
        <f>IF('Crisis Indicator Data'!#REF!="No Data",1,IF(#REF!&lt;&gt;"",1,0))</f>
        <v>#REF!</v>
      </c>
      <c r="O129" s="213" t="e">
        <f>IF('Crisis Indicator Data'!#REF!="No Data",1,IF(#REF!&lt;&gt;"",1,0))</f>
        <v>#REF!</v>
      </c>
      <c r="P129" s="213" t="e">
        <f>IF('Crisis Indicator Data'!#REF!="No Data",1,IF(#REF!&lt;&gt;"",1,0))</f>
        <v>#REF!</v>
      </c>
      <c r="Q129" s="213" t="e">
        <f>IF('Crisis Indicator Data'!#REF!="No Data",1,IF(#REF!&lt;&gt;"",1,0))</f>
        <v>#REF!</v>
      </c>
      <c r="R129" s="213" t="e">
        <f>IF('Crisis Indicator Data'!#REF!="No Data",1,IF(#REF!&lt;&gt;"",1,0))</f>
        <v>#REF!</v>
      </c>
      <c r="S129" s="213" t="e">
        <f>IF('Crisis Indicator Data'!#REF!="No Data",1,IF(#REF!&lt;&gt;"",1,0))</f>
        <v>#REF!</v>
      </c>
      <c r="T129" s="213" t="e">
        <f>IF('Crisis Indicator Data'!#REF!="No Data",1,IF(#REF!&lt;&gt;"",1,0))</f>
        <v>#REF!</v>
      </c>
      <c r="U129" s="213" t="e">
        <f>IF('Crisis Indicator Data'!#REF!="No Data",1,IF(#REF!&lt;&gt;"",1,0))</f>
        <v>#REF!</v>
      </c>
      <c r="V129" s="213" t="e">
        <f>IF('Crisis Indicator Data'!#REF!="No Data",1,IF(#REF!&lt;&gt;"",1,0))</f>
        <v>#REF!</v>
      </c>
      <c r="W129" s="213" t="e">
        <f>IF('Crisis Indicator Data'!#REF!="No Data",1,IF(#REF!&lt;&gt;"",1,0))</f>
        <v>#REF!</v>
      </c>
      <c r="X129" s="213" t="e">
        <f>IF('Crisis Indicator Data'!#REF!="No Data",1,IF(#REF!&lt;&gt;"",1,0))</f>
        <v>#REF!</v>
      </c>
      <c r="Y129" s="213" t="e">
        <f>IF('Crisis Indicator Data'!#REF!="No Data",1,IF(#REF!&lt;&gt;"",1,0))</f>
        <v>#REF!</v>
      </c>
      <c r="Z129" s="213" t="e">
        <f>IF('Crisis Indicator Data'!#REF!="No Data",1,IF(#REF!&lt;&gt;"",1,0))</f>
        <v>#REF!</v>
      </c>
      <c r="AA129" s="213" t="e">
        <f>IF('Crisis Indicator Data'!#REF!="No Data",1,IF(#REF!&lt;&gt;"",1,0))</f>
        <v>#REF!</v>
      </c>
      <c r="AB129" s="213" t="e">
        <f>IF('Crisis Indicator Data'!#REF!="No Data",1,IF(#REF!&lt;&gt;"",1,0))</f>
        <v>#REF!</v>
      </c>
      <c r="AC129" s="213" t="e">
        <f>IF('Crisis Indicator Data'!#REF!="No Data",1,IF(#REF!&lt;&gt;"",1,0))</f>
        <v>#REF!</v>
      </c>
      <c r="AD129" s="213" t="e">
        <f>IF('Crisis Indicator Data'!#REF!="No Data",1,IF(#REF!&lt;&gt;"",1,0))</f>
        <v>#REF!</v>
      </c>
      <c r="AE129" s="213" t="e">
        <f>IF('Crisis Indicator Data'!#REF!="No Data",1,IF(#REF!&lt;&gt;"",1,0))</f>
        <v>#REF!</v>
      </c>
      <c r="AF129" s="213" t="e">
        <f>IF('Crisis Indicator Data'!#REF!="No Data",1,IF(#REF!&lt;&gt;"",1,0))</f>
        <v>#REF!</v>
      </c>
      <c r="AG129" s="213" t="e">
        <f>IF('Crisis Indicator Data'!#REF!="No Data",1,IF(#REF!&lt;&gt;"",1,0))</f>
        <v>#REF!</v>
      </c>
      <c r="AH129" s="213" t="e">
        <f>IF('Crisis Indicator Data'!#REF!="No Data",1,IF(#REF!&lt;&gt;"",1,0))</f>
        <v>#REF!</v>
      </c>
      <c r="AI129" s="213" t="e">
        <f>IF('Crisis Indicator Data'!#REF!="No Data",1,IF(#REF!&lt;&gt;"",1,0))</f>
        <v>#REF!</v>
      </c>
      <c r="AJ129" s="213" t="e">
        <f>IF('Crisis Indicator Data'!#REF!="No Data",1,IF(#REF!&lt;&gt;"",1,0))</f>
        <v>#REF!</v>
      </c>
      <c r="AK129" s="213" t="e">
        <f>IF('Crisis Indicator Data'!#REF!="No Data",1,IF(#REF!&lt;&gt;"",1,0))</f>
        <v>#REF!</v>
      </c>
      <c r="AL129" s="213" t="e">
        <f>IF('Crisis Indicator Data'!#REF!="No Data",1,IF(#REF!&lt;&gt;"",1,0))</f>
        <v>#REF!</v>
      </c>
      <c r="AM129" s="213" t="e">
        <f>IF('Crisis Indicator Data'!#REF!="No Data",1,IF(#REF!&lt;&gt;"",1,0))</f>
        <v>#REF!</v>
      </c>
      <c r="AN129" s="213" t="e">
        <f>IF('Crisis Indicator Data'!#REF!="No Data",1,IF(#REF!&lt;&gt;"",1,0))</f>
        <v>#REF!</v>
      </c>
      <c r="AO129" s="213" t="e">
        <f>IF('Crisis Indicator Data'!#REF!="No Data",1,IF(#REF!&lt;&gt;"",1,0))</f>
        <v>#REF!</v>
      </c>
      <c r="AP129" s="213" t="e">
        <f>IF('Crisis Indicator Data'!#REF!="No Data",1,IF(#REF!&lt;&gt;"",1,0))</f>
        <v>#REF!</v>
      </c>
      <c r="AQ129" s="213" t="e">
        <f>IF('Crisis Indicator Data'!#REF!="No Data",1,IF(#REF!&lt;&gt;"",1,0))</f>
        <v>#REF!</v>
      </c>
      <c r="AR129" s="213" t="e">
        <f>IF('Crisis Indicator Data'!#REF!="No Data",1,IF(#REF!&lt;&gt;"",1,0))</f>
        <v>#REF!</v>
      </c>
      <c r="AS129" s="213" t="e">
        <f>IF('Crisis Indicator Data'!#REF!="No Data",1,IF(#REF!&lt;&gt;"",1,0))</f>
        <v>#REF!</v>
      </c>
      <c r="AT129" s="213" t="e">
        <f>IF('Crisis Indicator Data'!#REF!="No Data",1,IF(#REF!&lt;&gt;"",1,0))</f>
        <v>#REF!</v>
      </c>
      <c r="AU129" s="213" t="e">
        <f>IF('Crisis Indicator Data'!#REF!="No Data",1,IF(#REF!&lt;&gt;"",1,0))</f>
        <v>#REF!</v>
      </c>
      <c r="AV129" s="213" t="e">
        <f>IF('Crisis Indicator Data'!#REF!="No Data",1,IF(#REF!&lt;&gt;"",1,0))</f>
        <v>#REF!</v>
      </c>
      <c r="AW129" s="213" t="e">
        <f>IF('Crisis Indicator Data'!#REF!="No Data",1,IF(#REF!&lt;&gt;"",1,0))</f>
        <v>#REF!</v>
      </c>
      <c r="AX129" s="213" t="e">
        <f>IF('Crisis Indicator Data'!#REF!="No Data",1,IF(#REF!&lt;&gt;"",1,0))</f>
        <v>#REF!</v>
      </c>
      <c r="AY129" s="213" t="e">
        <f>IF('Crisis Indicator Data'!#REF!="No Data",1,IF(#REF!&lt;&gt;"",1,0))</f>
        <v>#REF!</v>
      </c>
      <c r="AZ129" s="213" t="e">
        <f>IF('Crisis Indicator Data'!#REF!="No Data",1,IF(#REF!&lt;&gt;"",1,0))</f>
        <v>#REF!</v>
      </c>
      <c r="BA129" t="e">
        <f t="shared" si="6"/>
        <v>#REF!</v>
      </c>
      <c r="BB129" s="22" t="e">
        <f t="shared" si="7"/>
        <v>#REF!</v>
      </c>
    </row>
    <row r="130" spans="1:54" x14ac:dyDescent="0.25">
      <c r="A130" t="s">
        <v>7458</v>
      </c>
      <c r="B130" s="213" t="e">
        <f>IF('Crisis Indicator Data'!#REF!="No Data",1,IF(#REF!&lt;&gt;"",1,0))</f>
        <v>#REF!</v>
      </c>
      <c r="C130" s="213" t="e">
        <f>IF('Crisis Indicator Data'!#REF!="No Data",1,IF(#REF!&lt;&gt;"",1,0))</f>
        <v>#REF!</v>
      </c>
      <c r="D130" s="213" t="e">
        <f>IF('Crisis Indicator Data'!#REF!="No Data",1,IF(#REF!&lt;&gt;"",1,0))</f>
        <v>#REF!</v>
      </c>
      <c r="E130" s="213" t="e">
        <f>IF('Crisis Indicator Data'!#REF!="No Data",1,IF(#REF!&lt;&gt;"",1,0))</f>
        <v>#REF!</v>
      </c>
      <c r="F130" s="213" t="e">
        <f>IF('Crisis Indicator Data'!#REF!="No Data",1,IF(#REF!&lt;&gt;"",1,0))</f>
        <v>#REF!</v>
      </c>
      <c r="G130" s="213" t="e">
        <f>IF('Crisis Indicator Data'!#REF!="No Data",1,IF(#REF!&lt;&gt;"",1,0))</f>
        <v>#REF!</v>
      </c>
      <c r="H130" s="213" t="e">
        <f>IF('Crisis Indicator Data'!#REF!="No Data",1,IF(#REF!&lt;&gt;"",1,0))</f>
        <v>#REF!</v>
      </c>
      <c r="I130" s="213" t="e">
        <f>IF('Crisis Indicator Data'!#REF!="No Data",1,IF(#REF!&lt;&gt;"",1,0))</f>
        <v>#REF!</v>
      </c>
      <c r="J130" s="213" t="e">
        <f>IF('Crisis Indicator Data'!#REF!="No Data",1,IF(#REF!&lt;&gt;"",1,0))</f>
        <v>#REF!</v>
      </c>
      <c r="K130" s="213" t="e">
        <f>IF('Crisis Indicator Data'!#REF!="No Data",1,IF(#REF!&lt;&gt;"",1,0))</f>
        <v>#REF!</v>
      </c>
      <c r="L130" s="213" t="e">
        <f>IF('Crisis Indicator Data'!#REF!="No Data",1,IF(#REF!&lt;&gt;"",1,0))</f>
        <v>#REF!</v>
      </c>
      <c r="M130" s="213" t="e">
        <f>IF('Crisis Indicator Data'!#REF!="No Data",1,IF(#REF!&lt;&gt;"",1,0))</f>
        <v>#REF!</v>
      </c>
      <c r="N130" s="213" t="e">
        <f>IF('Crisis Indicator Data'!#REF!="No Data",1,IF(#REF!&lt;&gt;"",1,0))</f>
        <v>#REF!</v>
      </c>
      <c r="O130" s="213" t="e">
        <f>IF('Crisis Indicator Data'!#REF!="No Data",1,IF(#REF!&lt;&gt;"",1,0))</f>
        <v>#REF!</v>
      </c>
      <c r="P130" s="213" t="e">
        <f>IF('Crisis Indicator Data'!#REF!="No Data",1,IF(#REF!&lt;&gt;"",1,0))</f>
        <v>#REF!</v>
      </c>
      <c r="Q130" s="213" t="e">
        <f>IF('Crisis Indicator Data'!#REF!="No Data",1,IF(#REF!&lt;&gt;"",1,0))</f>
        <v>#REF!</v>
      </c>
      <c r="R130" s="213" t="e">
        <f>IF('Crisis Indicator Data'!#REF!="No Data",1,IF(#REF!&lt;&gt;"",1,0))</f>
        <v>#REF!</v>
      </c>
      <c r="S130" s="213" t="e">
        <f>IF('Crisis Indicator Data'!#REF!="No Data",1,IF(#REF!&lt;&gt;"",1,0))</f>
        <v>#REF!</v>
      </c>
      <c r="T130" s="213" t="e">
        <f>IF('Crisis Indicator Data'!#REF!="No Data",1,IF(#REF!&lt;&gt;"",1,0))</f>
        <v>#REF!</v>
      </c>
      <c r="U130" s="213" t="e">
        <f>IF('Crisis Indicator Data'!#REF!="No Data",1,IF(#REF!&lt;&gt;"",1,0))</f>
        <v>#REF!</v>
      </c>
      <c r="V130" s="213" t="e">
        <f>IF('Crisis Indicator Data'!#REF!="No Data",1,IF(#REF!&lt;&gt;"",1,0))</f>
        <v>#REF!</v>
      </c>
      <c r="W130" s="213" t="e">
        <f>IF('Crisis Indicator Data'!#REF!="No Data",1,IF(#REF!&lt;&gt;"",1,0))</f>
        <v>#REF!</v>
      </c>
      <c r="X130" s="213" t="e">
        <f>IF('Crisis Indicator Data'!#REF!="No Data",1,IF(#REF!&lt;&gt;"",1,0))</f>
        <v>#REF!</v>
      </c>
      <c r="Y130" s="213" t="e">
        <f>IF('Crisis Indicator Data'!#REF!="No Data",1,IF(#REF!&lt;&gt;"",1,0))</f>
        <v>#REF!</v>
      </c>
      <c r="Z130" s="213" t="e">
        <f>IF('Crisis Indicator Data'!#REF!="No Data",1,IF(#REF!&lt;&gt;"",1,0))</f>
        <v>#REF!</v>
      </c>
      <c r="AA130" s="213" t="e">
        <f>IF('Crisis Indicator Data'!#REF!="No Data",1,IF(#REF!&lt;&gt;"",1,0))</f>
        <v>#REF!</v>
      </c>
      <c r="AB130" s="213" t="e">
        <f>IF('Crisis Indicator Data'!#REF!="No Data",1,IF(#REF!&lt;&gt;"",1,0))</f>
        <v>#REF!</v>
      </c>
      <c r="AC130" s="213" t="e">
        <f>IF('Crisis Indicator Data'!#REF!="No Data",1,IF(#REF!&lt;&gt;"",1,0))</f>
        <v>#REF!</v>
      </c>
      <c r="AD130" s="213" t="e">
        <f>IF('Crisis Indicator Data'!#REF!="No Data",1,IF(#REF!&lt;&gt;"",1,0))</f>
        <v>#REF!</v>
      </c>
      <c r="AE130" s="213" t="e">
        <f>IF('Crisis Indicator Data'!#REF!="No Data",1,IF(#REF!&lt;&gt;"",1,0))</f>
        <v>#REF!</v>
      </c>
      <c r="AF130" s="213" t="e">
        <f>IF('Crisis Indicator Data'!#REF!="No Data",1,IF(#REF!&lt;&gt;"",1,0))</f>
        <v>#REF!</v>
      </c>
      <c r="AG130" s="213" t="e">
        <f>IF('Crisis Indicator Data'!#REF!="No Data",1,IF(#REF!&lt;&gt;"",1,0))</f>
        <v>#REF!</v>
      </c>
      <c r="AH130" s="213" t="e">
        <f>IF('Crisis Indicator Data'!#REF!="No Data",1,IF(#REF!&lt;&gt;"",1,0))</f>
        <v>#REF!</v>
      </c>
      <c r="AI130" s="213" t="e">
        <f>IF('Crisis Indicator Data'!#REF!="No Data",1,IF(#REF!&lt;&gt;"",1,0))</f>
        <v>#REF!</v>
      </c>
      <c r="AJ130" s="213" t="e">
        <f>IF('Crisis Indicator Data'!#REF!="No Data",1,IF(#REF!&lt;&gt;"",1,0))</f>
        <v>#REF!</v>
      </c>
      <c r="AK130" s="213" t="e">
        <f>IF('Crisis Indicator Data'!#REF!="No Data",1,IF(#REF!&lt;&gt;"",1,0))</f>
        <v>#REF!</v>
      </c>
      <c r="AL130" s="213" t="e">
        <f>IF('Crisis Indicator Data'!#REF!="No Data",1,IF(#REF!&lt;&gt;"",1,0))</f>
        <v>#REF!</v>
      </c>
      <c r="AM130" s="213" t="e">
        <f>IF('Crisis Indicator Data'!#REF!="No Data",1,IF(#REF!&lt;&gt;"",1,0))</f>
        <v>#REF!</v>
      </c>
      <c r="AN130" s="213" t="e">
        <f>IF('Crisis Indicator Data'!#REF!="No Data",1,IF(#REF!&lt;&gt;"",1,0))</f>
        <v>#REF!</v>
      </c>
      <c r="AO130" s="213" t="e">
        <f>IF('Crisis Indicator Data'!#REF!="No Data",1,IF(#REF!&lt;&gt;"",1,0))</f>
        <v>#REF!</v>
      </c>
      <c r="AP130" s="213" t="e">
        <f>IF('Crisis Indicator Data'!#REF!="No Data",1,IF(#REF!&lt;&gt;"",1,0))</f>
        <v>#REF!</v>
      </c>
      <c r="AQ130" s="213" t="e">
        <f>IF('Crisis Indicator Data'!#REF!="No Data",1,IF(#REF!&lt;&gt;"",1,0))</f>
        <v>#REF!</v>
      </c>
      <c r="AR130" s="213" t="e">
        <f>IF('Crisis Indicator Data'!#REF!="No Data",1,IF(#REF!&lt;&gt;"",1,0))</f>
        <v>#REF!</v>
      </c>
      <c r="AS130" s="213" t="e">
        <f>IF('Crisis Indicator Data'!#REF!="No Data",1,IF(#REF!&lt;&gt;"",1,0))</f>
        <v>#REF!</v>
      </c>
      <c r="AT130" s="213" t="e">
        <f>IF('Crisis Indicator Data'!#REF!="No Data",1,IF(#REF!&lt;&gt;"",1,0))</f>
        <v>#REF!</v>
      </c>
      <c r="AU130" s="213" t="e">
        <f>IF('Crisis Indicator Data'!#REF!="No Data",1,IF(#REF!&lt;&gt;"",1,0))</f>
        <v>#REF!</v>
      </c>
      <c r="AV130" s="213" t="e">
        <f>IF('Crisis Indicator Data'!#REF!="No Data",1,IF(#REF!&lt;&gt;"",1,0))</f>
        <v>#REF!</v>
      </c>
      <c r="AW130" s="213" t="e">
        <f>IF('Crisis Indicator Data'!#REF!="No Data",1,IF(#REF!&lt;&gt;"",1,0))</f>
        <v>#REF!</v>
      </c>
      <c r="AX130" s="213" t="e">
        <f>IF('Crisis Indicator Data'!#REF!="No Data",1,IF(#REF!&lt;&gt;"",1,0))</f>
        <v>#REF!</v>
      </c>
      <c r="AY130" s="213" t="e">
        <f>IF('Crisis Indicator Data'!#REF!="No Data",1,IF(#REF!&lt;&gt;"",1,0))</f>
        <v>#REF!</v>
      </c>
      <c r="AZ130" s="213" t="e">
        <f>IF('Crisis Indicator Data'!#REF!="No Data",1,IF(#REF!&lt;&gt;"",1,0))</f>
        <v>#REF!</v>
      </c>
      <c r="BA130" t="e">
        <f t="shared" ref="BA130:BA161" si="8">SUM(B130:AZ130)</f>
        <v>#REF!</v>
      </c>
      <c r="BB130" s="22" t="e">
        <f t="shared" ref="BB130:BB161" si="9">BA130/51</f>
        <v>#REF!</v>
      </c>
    </row>
    <row r="131" spans="1:54" x14ac:dyDescent="0.25">
      <c r="A131" t="s">
        <v>7468</v>
      </c>
      <c r="B131" s="213" t="e">
        <f>IF('Crisis Indicator Data'!#REF!="No Data",1,IF(#REF!&lt;&gt;"",1,0))</f>
        <v>#REF!</v>
      </c>
      <c r="C131" s="213" t="e">
        <f>IF('Crisis Indicator Data'!#REF!="No Data",1,IF(#REF!&lt;&gt;"",1,0))</f>
        <v>#REF!</v>
      </c>
      <c r="D131" s="213" t="e">
        <f>IF('Crisis Indicator Data'!#REF!="No Data",1,IF(#REF!&lt;&gt;"",1,0))</f>
        <v>#REF!</v>
      </c>
      <c r="E131" s="213" t="e">
        <f>IF('Crisis Indicator Data'!#REF!="No Data",1,IF(#REF!&lt;&gt;"",1,0))</f>
        <v>#REF!</v>
      </c>
      <c r="F131" s="213" t="e">
        <f>IF('Crisis Indicator Data'!#REF!="No Data",1,IF(#REF!&lt;&gt;"",1,0))</f>
        <v>#REF!</v>
      </c>
      <c r="G131" s="213" t="e">
        <f>IF('Crisis Indicator Data'!#REF!="No Data",1,IF(#REF!&lt;&gt;"",1,0))</f>
        <v>#REF!</v>
      </c>
      <c r="H131" s="213" t="e">
        <f>IF('Crisis Indicator Data'!#REF!="No Data",1,IF(#REF!&lt;&gt;"",1,0))</f>
        <v>#REF!</v>
      </c>
      <c r="I131" s="213" t="e">
        <f>IF('Crisis Indicator Data'!#REF!="No Data",1,IF(#REF!&lt;&gt;"",1,0))</f>
        <v>#REF!</v>
      </c>
      <c r="J131" s="213" t="e">
        <f>IF('Crisis Indicator Data'!#REF!="No Data",1,IF(#REF!&lt;&gt;"",1,0))</f>
        <v>#REF!</v>
      </c>
      <c r="K131" s="213" t="e">
        <f>IF('Crisis Indicator Data'!#REF!="No Data",1,IF(#REF!&lt;&gt;"",1,0))</f>
        <v>#REF!</v>
      </c>
      <c r="L131" s="213" t="e">
        <f>IF('Crisis Indicator Data'!#REF!="No Data",1,IF(#REF!&lt;&gt;"",1,0))</f>
        <v>#REF!</v>
      </c>
      <c r="M131" s="213" t="e">
        <f>IF('Crisis Indicator Data'!#REF!="No Data",1,IF(#REF!&lt;&gt;"",1,0))</f>
        <v>#REF!</v>
      </c>
      <c r="N131" s="213" t="e">
        <f>IF('Crisis Indicator Data'!#REF!="No Data",1,IF(#REF!&lt;&gt;"",1,0))</f>
        <v>#REF!</v>
      </c>
      <c r="O131" s="213" t="e">
        <f>IF('Crisis Indicator Data'!#REF!="No Data",1,IF(#REF!&lt;&gt;"",1,0))</f>
        <v>#REF!</v>
      </c>
      <c r="P131" s="213" t="e">
        <f>IF('Crisis Indicator Data'!#REF!="No Data",1,IF(#REF!&lt;&gt;"",1,0))</f>
        <v>#REF!</v>
      </c>
      <c r="Q131" s="213" t="e">
        <f>IF('Crisis Indicator Data'!#REF!="No Data",1,IF(#REF!&lt;&gt;"",1,0))</f>
        <v>#REF!</v>
      </c>
      <c r="R131" s="213" t="e">
        <f>IF('Crisis Indicator Data'!#REF!="No Data",1,IF(#REF!&lt;&gt;"",1,0))</f>
        <v>#REF!</v>
      </c>
      <c r="S131" s="213" t="e">
        <f>IF('Crisis Indicator Data'!#REF!="No Data",1,IF(#REF!&lt;&gt;"",1,0))</f>
        <v>#REF!</v>
      </c>
      <c r="T131" s="213" t="e">
        <f>IF('Crisis Indicator Data'!#REF!="No Data",1,IF(#REF!&lt;&gt;"",1,0))</f>
        <v>#REF!</v>
      </c>
      <c r="U131" s="213" t="e">
        <f>IF('Crisis Indicator Data'!#REF!="No Data",1,IF(#REF!&lt;&gt;"",1,0))</f>
        <v>#REF!</v>
      </c>
      <c r="V131" s="213" t="e">
        <f>IF('Crisis Indicator Data'!#REF!="No Data",1,IF(#REF!&lt;&gt;"",1,0))</f>
        <v>#REF!</v>
      </c>
      <c r="W131" s="213" t="e">
        <f>IF('Crisis Indicator Data'!#REF!="No Data",1,IF(#REF!&lt;&gt;"",1,0))</f>
        <v>#REF!</v>
      </c>
      <c r="X131" s="213" t="e">
        <f>IF('Crisis Indicator Data'!#REF!="No Data",1,IF(#REF!&lt;&gt;"",1,0))</f>
        <v>#REF!</v>
      </c>
      <c r="Y131" s="213" t="e">
        <f>IF('Crisis Indicator Data'!#REF!="No Data",1,IF(#REF!&lt;&gt;"",1,0))</f>
        <v>#REF!</v>
      </c>
      <c r="Z131" s="213" t="e">
        <f>IF('Crisis Indicator Data'!#REF!="No Data",1,IF(#REF!&lt;&gt;"",1,0))</f>
        <v>#REF!</v>
      </c>
      <c r="AA131" s="213" t="e">
        <f>IF('Crisis Indicator Data'!#REF!="No Data",1,IF(#REF!&lt;&gt;"",1,0))</f>
        <v>#REF!</v>
      </c>
      <c r="AB131" s="213" t="e">
        <f>IF('Crisis Indicator Data'!#REF!="No Data",1,IF(#REF!&lt;&gt;"",1,0))</f>
        <v>#REF!</v>
      </c>
      <c r="AC131" s="213" t="e">
        <f>IF('Crisis Indicator Data'!#REF!="No Data",1,IF(#REF!&lt;&gt;"",1,0))</f>
        <v>#REF!</v>
      </c>
      <c r="AD131" s="213" t="e">
        <f>IF('Crisis Indicator Data'!#REF!="No Data",1,IF(#REF!&lt;&gt;"",1,0))</f>
        <v>#REF!</v>
      </c>
      <c r="AE131" s="213" t="e">
        <f>IF('Crisis Indicator Data'!#REF!="No Data",1,IF(#REF!&lt;&gt;"",1,0))</f>
        <v>#REF!</v>
      </c>
      <c r="AF131" s="213" t="e">
        <f>IF('Crisis Indicator Data'!#REF!="No Data",1,IF(#REF!&lt;&gt;"",1,0))</f>
        <v>#REF!</v>
      </c>
      <c r="AG131" s="213" t="e">
        <f>IF('Crisis Indicator Data'!#REF!="No Data",1,IF(#REF!&lt;&gt;"",1,0))</f>
        <v>#REF!</v>
      </c>
      <c r="AH131" s="213" t="e">
        <f>IF('Crisis Indicator Data'!#REF!="No Data",1,IF(#REF!&lt;&gt;"",1,0))</f>
        <v>#REF!</v>
      </c>
      <c r="AI131" s="213" t="e">
        <f>IF('Crisis Indicator Data'!#REF!="No Data",1,IF(#REF!&lt;&gt;"",1,0))</f>
        <v>#REF!</v>
      </c>
      <c r="AJ131" s="213" t="e">
        <f>IF('Crisis Indicator Data'!#REF!="No Data",1,IF(#REF!&lt;&gt;"",1,0))</f>
        <v>#REF!</v>
      </c>
      <c r="AK131" s="213" t="e">
        <f>IF('Crisis Indicator Data'!#REF!="No Data",1,IF(#REF!&lt;&gt;"",1,0))</f>
        <v>#REF!</v>
      </c>
      <c r="AL131" s="213" t="e">
        <f>IF('Crisis Indicator Data'!#REF!="No Data",1,IF(#REF!&lt;&gt;"",1,0))</f>
        <v>#REF!</v>
      </c>
      <c r="AM131" s="213" t="e">
        <f>IF('Crisis Indicator Data'!#REF!="No Data",1,IF(#REF!&lt;&gt;"",1,0))</f>
        <v>#REF!</v>
      </c>
      <c r="AN131" s="213" t="e">
        <f>IF('Crisis Indicator Data'!#REF!="No Data",1,IF(#REF!&lt;&gt;"",1,0))</f>
        <v>#REF!</v>
      </c>
      <c r="AO131" s="213" t="e">
        <f>IF('Crisis Indicator Data'!#REF!="No Data",1,IF(#REF!&lt;&gt;"",1,0))</f>
        <v>#REF!</v>
      </c>
      <c r="AP131" s="213" t="e">
        <f>IF('Crisis Indicator Data'!#REF!="No Data",1,IF(#REF!&lt;&gt;"",1,0))</f>
        <v>#REF!</v>
      </c>
      <c r="AQ131" s="213" t="e">
        <f>IF('Crisis Indicator Data'!#REF!="No Data",1,IF(#REF!&lt;&gt;"",1,0))</f>
        <v>#REF!</v>
      </c>
      <c r="AR131" s="213" t="e">
        <f>IF('Crisis Indicator Data'!#REF!="No Data",1,IF(#REF!&lt;&gt;"",1,0))</f>
        <v>#REF!</v>
      </c>
      <c r="AS131" s="213" t="e">
        <f>IF('Crisis Indicator Data'!#REF!="No Data",1,IF(#REF!&lt;&gt;"",1,0))</f>
        <v>#REF!</v>
      </c>
      <c r="AT131" s="213" t="e">
        <f>IF('Crisis Indicator Data'!#REF!="No Data",1,IF(#REF!&lt;&gt;"",1,0))</f>
        <v>#REF!</v>
      </c>
      <c r="AU131" s="213" t="e">
        <f>IF('Crisis Indicator Data'!#REF!="No Data",1,IF(#REF!&lt;&gt;"",1,0))</f>
        <v>#REF!</v>
      </c>
      <c r="AV131" s="213" t="e">
        <f>IF('Crisis Indicator Data'!#REF!="No Data",1,IF(#REF!&lt;&gt;"",1,0))</f>
        <v>#REF!</v>
      </c>
      <c r="AW131" s="213" t="e">
        <f>IF('Crisis Indicator Data'!#REF!="No Data",1,IF(#REF!&lt;&gt;"",1,0))</f>
        <v>#REF!</v>
      </c>
      <c r="AX131" s="213" t="e">
        <f>IF('Crisis Indicator Data'!#REF!="No Data",1,IF(#REF!&lt;&gt;"",1,0))</f>
        <v>#REF!</v>
      </c>
      <c r="AY131" s="213" t="e">
        <f>IF('Crisis Indicator Data'!#REF!="No Data",1,IF(#REF!&lt;&gt;"",1,0))</f>
        <v>#REF!</v>
      </c>
      <c r="AZ131" s="213" t="e">
        <f>IF('Crisis Indicator Data'!#REF!="No Data",1,IF(#REF!&lt;&gt;"",1,0))</f>
        <v>#REF!</v>
      </c>
      <c r="BA131" t="e">
        <f t="shared" si="8"/>
        <v>#REF!</v>
      </c>
      <c r="BB131" s="22" t="e">
        <f t="shared" si="9"/>
        <v>#REF!</v>
      </c>
    </row>
    <row r="132" spans="1:54" x14ac:dyDescent="0.25">
      <c r="A132" t="s">
        <v>7454</v>
      </c>
      <c r="B132" s="213" t="e">
        <f>IF('Crisis Indicator Data'!#REF!="No Data",1,IF(#REF!&lt;&gt;"",1,0))</f>
        <v>#REF!</v>
      </c>
      <c r="C132" s="213" t="e">
        <f>IF('Crisis Indicator Data'!#REF!="No Data",1,IF(#REF!&lt;&gt;"",1,0))</f>
        <v>#REF!</v>
      </c>
      <c r="D132" s="213" t="e">
        <f>IF('Crisis Indicator Data'!#REF!="No Data",1,IF(#REF!&lt;&gt;"",1,0))</f>
        <v>#REF!</v>
      </c>
      <c r="E132" s="213" t="e">
        <f>IF('Crisis Indicator Data'!#REF!="No Data",1,IF(#REF!&lt;&gt;"",1,0))</f>
        <v>#REF!</v>
      </c>
      <c r="F132" s="213" t="e">
        <f>IF('Crisis Indicator Data'!#REF!="No Data",1,IF(#REF!&lt;&gt;"",1,0))</f>
        <v>#REF!</v>
      </c>
      <c r="G132" s="213" t="e">
        <f>IF('Crisis Indicator Data'!#REF!="No Data",1,IF(#REF!&lt;&gt;"",1,0))</f>
        <v>#REF!</v>
      </c>
      <c r="H132" s="213" t="e">
        <f>IF('Crisis Indicator Data'!#REF!="No Data",1,IF(#REF!&lt;&gt;"",1,0))</f>
        <v>#REF!</v>
      </c>
      <c r="I132" s="213" t="e">
        <f>IF('Crisis Indicator Data'!#REF!="No Data",1,IF(#REF!&lt;&gt;"",1,0))</f>
        <v>#REF!</v>
      </c>
      <c r="J132" s="213" t="e">
        <f>IF('Crisis Indicator Data'!#REF!="No Data",1,IF(#REF!&lt;&gt;"",1,0))</f>
        <v>#REF!</v>
      </c>
      <c r="K132" s="213" t="e">
        <f>IF('Crisis Indicator Data'!#REF!="No Data",1,IF(#REF!&lt;&gt;"",1,0))</f>
        <v>#REF!</v>
      </c>
      <c r="L132" s="213" t="e">
        <f>IF('Crisis Indicator Data'!#REF!="No Data",1,IF(#REF!&lt;&gt;"",1,0))</f>
        <v>#REF!</v>
      </c>
      <c r="M132" s="213" t="e">
        <f>IF('Crisis Indicator Data'!#REF!="No Data",1,IF(#REF!&lt;&gt;"",1,0))</f>
        <v>#REF!</v>
      </c>
      <c r="N132" s="213" t="e">
        <f>IF('Crisis Indicator Data'!#REF!="No Data",1,IF(#REF!&lt;&gt;"",1,0))</f>
        <v>#REF!</v>
      </c>
      <c r="O132" s="213" t="e">
        <f>IF('Crisis Indicator Data'!#REF!="No Data",1,IF(#REF!&lt;&gt;"",1,0))</f>
        <v>#REF!</v>
      </c>
      <c r="P132" s="213" t="e">
        <f>IF('Crisis Indicator Data'!#REF!="No Data",1,IF(#REF!&lt;&gt;"",1,0))</f>
        <v>#REF!</v>
      </c>
      <c r="Q132" s="213" t="e">
        <f>IF('Crisis Indicator Data'!#REF!="No Data",1,IF(#REF!&lt;&gt;"",1,0))</f>
        <v>#REF!</v>
      </c>
      <c r="R132" s="213" t="e">
        <f>IF('Crisis Indicator Data'!#REF!="No Data",1,IF(#REF!&lt;&gt;"",1,0))</f>
        <v>#REF!</v>
      </c>
      <c r="S132" s="213" t="e">
        <f>IF('Crisis Indicator Data'!#REF!="No Data",1,IF(#REF!&lt;&gt;"",1,0))</f>
        <v>#REF!</v>
      </c>
      <c r="T132" s="213" t="e">
        <f>IF('Crisis Indicator Data'!#REF!="No Data",1,IF(#REF!&lt;&gt;"",1,0))</f>
        <v>#REF!</v>
      </c>
      <c r="U132" s="213" t="e">
        <f>IF('Crisis Indicator Data'!#REF!="No Data",1,IF(#REF!&lt;&gt;"",1,0))</f>
        <v>#REF!</v>
      </c>
      <c r="V132" s="213" t="e">
        <f>IF('Crisis Indicator Data'!#REF!="No Data",1,IF(#REF!&lt;&gt;"",1,0))</f>
        <v>#REF!</v>
      </c>
      <c r="W132" s="213" t="e">
        <f>IF('Crisis Indicator Data'!#REF!="No Data",1,IF(#REF!&lt;&gt;"",1,0))</f>
        <v>#REF!</v>
      </c>
      <c r="X132" s="213" t="e">
        <f>IF('Crisis Indicator Data'!#REF!="No Data",1,IF(#REF!&lt;&gt;"",1,0))</f>
        <v>#REF!</v>
      </c>
      <c r="Y132" s="213" t="e">
        <f>IF('Crisis Indicator Data'!#REF!="No Data",1,IF(#REF!&lt;&gt;"",1,0))</f>
        <v>#REF!</v>
      </c>
      <c r="Z132" s="213" t="e">
        <f>IF('Crisis Indicator Data'!#REF!="No Data",1,IF(#REF!&lt;&gt;"",1,0))</f>
        <v>#REF!</v>
      </c>
      <c r="AA132" s="213" t="e">
        <f>IF('Crisis Indicator Data'!#REF!="No Data",1,IF(#REF!&lt;&gt;"",1,0))</f>
        <v>#REF!</v>
      </c>
      <c r="AB132" s="213" t="e">
        <f>IF('Crisis Indicator Data'!#REF!="No Data",1,IF(#REF!&lt;&gt;"",1,0))</f>
        <v>#REF!</v>
      </c>
      <c r="AC132" s="213" t="e">
        <f>IF('Crisis Indicator Data'!#REF!="No Data",1,IF(#REF!&lt;&gt;"",1,0))</f>
        <v>#REF!</v>
      </c>
      <c r="AD132" s="213" t="e">
        <f>IF('Crisis Indicator Data'!#REF!="No Data",1,IF(#REF!&lt;&gt;"",1,0))</f>
        <v>#REF!</v>
      </c>
      <c r="AE132" s="213" t="e">
        <f>IF('Crisis Indicator Data'!#REF!="No Data",1,IF(#REF!&lt;&gt;"",1,0))</f>
        <v>#REF!</v>
      </c>
      <c r="AF132" s="213" t="e">
        <f>IF('Crisis Indicator Data'!#REF!="No Data",1,IF(#REF!&lt;&gt;"",1,0))</f>
        <v>#REF!</v>
      </c>
      <c r="AG132" s="213" t="e">
        <f>IF('Crisis Indicator Data'!#REF!="No Data",1,IF(#REF!&lt;&gt;"",1,0))</f>
        <v>#REF!</v>
      </c>
      <c r="AH132" s="213" t="e">
        <f>IF('Crisis Indicator Data'!#REF!="No Data",1,IF(#REF!&lt;&gt;"",1,0))</f>
        <v>#REF!</v>
      </c>
      <c r="AI132" s="213" t="e">
        <f>IF('Crisis Indicator Data'!#REF!="No Data",1,IF(#REF!&lt;&gt;"",1,0))</f>
        <v>#REF!</v>
      </c>
      <c r="AJ132" s="213" t="e">
        <f>IF('Crisis Indicator Data'!#REF!="No Data",1,IF(#REF!&lt;&gt;"",1,0))</f>
        <v>#REF!</v>
      </c>
      <c r="AK132" s="213" t="e">
        <f>IF('Crisis Indicator Data'!#REF!="No Data",1,IF(#REF!&lt;&gt;"",1,0))</f>
        <v>#REF!</v>
      </c>
      <c r="AL132" s="213" t="e">
        <f>IF('Crisis Indicator Data'!#REF!="No Data",1,IF(#REF!&lt;&gt;"",1,0))</f>
        <v>#REF!</v>
      </c>
      <c r="AM132" s="213" t="e">
        <f>IF('Crisis Indicator Data'!#REF!="No Data",1,IF(#REF!&lt;&gt;"",1,0))</f>
        <v>#REF!</v>
      </c>
      <c r="AN132" s="213" t="e">
        <f>IF('Crisis Indicator Data'!#REF!="No Data",1,IF(#REF!&lt;&gt;"",1,0))</f>
        <v>#REF!</v>
      </c>
      <c r="AO132" s="213" t="e">
        <f>IF('Crisis Indicator Data'!#REF!="No Data",1,IF(#REF!&lt;&gt;"",1,0))</f>
        <v>#REF!</v>
      </c>
      <c r="AP132" s="213" t="e">
        <f>IF('Crisis Indicator Data'!#REF!="No Data",1,IF(#REF!&lt;&gt;"",1,0))</f>
        <v>#REF!</v>
      </c>
      <c r="AQ132" s="213" t="e">
        <f>IF('Crisis Indicator Data'!#REF!="No Data",1,IF(#REF!&lt;&gt;"",1,0))</f>
        <v>#REF!</v>
      </c>
      <c r="AR132" s="213" t="e">
        <f>IF('Crisis Indicator Data'!#REF!="No Data",1,IF(#REF!&lt;&gt;"",1,0))</f>
        <v>#REF!</v>
      </c>
      <c r="AS132" s="213" t="e">
        <f>IF('Crisis Indicator Data'!#REF!="No Data",1,IF(#REF!&lt;&gt;"",1,0))</f>
        <v>#REF!</v>
      </c>
      <c r="AT132" s="213" t="e">
        <f>IF('Crisis Indicator Data'!#REF!="No Data",1,IF(#REF!&lt;&gt;"",1,0))</f>
        <v>#REF!</v>
      </c>
      <c r="AU132" s="213" t="e">
        <f>IF('Crisis Indicator Data'!#REF!="No Data",1,IF(#REF!&lt;&gt;"",1,0))</f>
        <v>#REF!</v>
      </c>
      <c r="AV132" s="213" t="e">
        <f>IF('Crisis Indicator Data'!#REF!="No Data",1,IF(#REF!&lt;&gt;"",1,0))</f>
        <v>#REF!</v>
      </c>
      <c r="AW132" s="213" t="e">
        <f>IF('Crisis Indicator Data'!#REF!="No Data",1,IF(#REF!&lt;&gt;"",1,0))</f>
        <v>#REF!</v>
      </c>
      <c r="AX132" s="213" t="e">
        <f>IF('Crisis Indicator Data'!#REF!="No Data",1,IF(#REF!&lt;&gt;"",1,0))</f>
        <v>#REF!</v>
      </c>
      <c r="AY132" s="213" t="e">
        <f>IF('Crisis Indicator Data'!#REF!="No Data",1,IF(#REF!&lt;&gt;"",1,0))</f>
        <v>#REF!</v>
      </c>
      <c r="AZ132" s="213" t="e">
        <f>IF('Crisis Indicator Data'!#REF!="No Data",1,IF(#REF!&lt;&gt;"",1,0))</f>
        <v>#REF!</v>
      </c>
      <c r="BA132" t="e">
        <f t="shared" si="8"/>
        <v>#REF!</v>
      </c>
      <c r="BB132" s="22" t="e">
        <f t="shared" si="9"/>
        <v>#REF!</v>
      </c>
    </row>
    <row r="133" spans="1:54" x14ac:dyDescent="0.25">
      <c r="A133" t="s">
        <v>7460</v>
      </c>
      <c r="B133" s="213" t="e">
        <f>IF('Crisis Indicator Data'!#REF!="No Data",1,IF(#REF!&lt;&gt;"",1,0))</f>
        <v>#REF!</v>
      </c>
      <c r="C133" s="213" t="e">
        <f>IF('Crisis Indicator Data'!#REF!="No Data",1,IF(#REF!&lt;&gt;"",1,0))</f>
        <v>#REF!</v>
      </c>
      <c r="D133" s="213" t="e">
        <f>IF('Crisis Indicator Data'!#REF!="No Data",1,IF(#REF!&lt;&gt;"",1,0))</f>
        <v>#REF!</v>
      </c>
      <c r="E133" s="213" t="e">
        <f>IF('Crisis Indicator Data'!#REF!="No Data",1,IF(#REF!&lt;&gt;"",1,0))</f>
        <v>#REF!</v>
      </c>
      <c r="F133" s="213" t="e">
        <f>IF('Crisis Indicator Data'!#REF!="No Data",1,IF(#REF!&lt;&gt;"",1,0))</f>
        <v>#REF!</v>
      </c>
      <c r="G133" s="213" t="e">
        <f>IF('Crisis Indicator Data'!#REF!="No Data",1,IF(#REF!&lt;&gt;"",1,0))</f>
        <v>#REF!</v>
      </c>
      <c r="H133" s="213" t="e">
        <f>IF('Crisis Indicator Data'!#REF!="No Data",1,IF(#REF!&lt;&gt;"",1,0))</f>
        <v>#REF!</v>
      </c>
      <c r="I133" s="213" t="e">
        <f>IF('Crisis Indicator Data'!#REF!="No Data",1,IF(#REF!&lt;&gt;"",1,0))</f>
        <v>#REF!</v>
      </c>
      <c r="J133" s="213" t="e">
        <f>IF('Crisis Indicator Data'!#REF!="No Data",1,IF(#REF!&lt;&gt;"",1,0))</f>
        <v>#REF!</v>
      </c>
      <c r="K133" s="213" t="e">
        <f>IF('Crisis Indicator Data'!#REF!="No Data",1,IF(#REF!&lt;&gt;"",1,0))</f>
        <v>#REF!</v>
      </c>
      <c r="L133" s="213" t="e">
        <f>IF('Crisis Indicator Data'!#REF!="No Data",1,IF(#REF!&lt;&gt;"",1,0))</f>
        <v>#REF!</v>
      </c>
      <c r="M133" s="213" t="e">
        <f>IF('Crisis Indicator Data'!#REF!="No Data",1,IF(#REF!&lt;&gt;"",1,0))</f>
        <v>#REF!</v>
      </c>
      <c r="N133" s="213" t="e">
        <f>IF('Crisis Indicator Data'!#REF!="No Data",1,IF(#REF!&lt;&gt;"",1,0))</f>
        <v>#REF!</v>
      </c>
      <c r="O133" s="213" t="e">
        <f>IF('Crisis Indicator Data'!#REF!="No Data",1,IF(#REF!&lt;&gt;"",1,0))</f>
        <v>#REF!</v>
      </c>
      <c r="P133" s="213" t="e">
        <f>IF('Crisis Indicator Data'!#REF!="No Data",1,IF(#REF!&lt;&gt;"",1,0))</f>
        <v>#REF!</v>
      </c>
      <c r="Q133" s="213" t="e">
        <f>IF('Crisis Indicator Data'!#REF!="No Data",1,IF(#REF!&lt;&gt;"",1,0))</f>
        <v>#REF!</v>
      </c>
      <c r="R133" s="213" t="e">
        <f>IF('Crisis Indicator Data'!#REF!="No Data",1,IF(#REF!&lt;&gt;"",1,0))</f>
        <v>#REF!</v>
      </c>
      <c r="S133" s="213" t="e">
        <f>IF('Crisis Indicator Data'!#REF!="No Data",1,IF(#REF!&lt;&gt;"",1,0))</f>
        <v>#REF!</v>
      </c>
      <c r="T133" s="213" t="e">
        <f>IF('Crisis Indicator Data'!#REF!="No Data",1,IF(#REF!&lt;&gt;"",1,0))</f>
        <v>#REF!</v>
      </c>
      <c r="U133" s="213" t="e">
        <f>IF('Crisis Indicator Data'!#REF!="No Data",1,IF(#REF!&lt;&gt;"",1,0))</f>
        <v>#REF!</v>
      </c>
      <c r="V133" s="213" t="e">
        <f>IF('Crisis Indicator Data'!#REF!="No Data",1,IF(#REF!&lt;&gt;"",1,0))</f>
        <v>#REF!</v>
      </c>
      <c r="W133" s="213" t="e">
        <f>IF('Crisis Indicator Data'!#REF!="No Data",1,IF(#REF!&lt;&gt;"",1,0))</f>
        <v>#REF!</v>
      </c>
      <c r="X133" s="213" t="e">
        <f>IF('Crisis Indicator Data'!#REF!="No Data",1,IF(#REF!&lt;&gt;"",1,0))</f>
        <v>#REF!</v>
      </c>
      <c r="Y133" s="213" t="e">
        <f>IF('Crisis Indicator Data'!#REF!="No Data",1,IF(#REF!&lt;&gt;"",1,0))</f>
        <v>#REF!</v>
      </c>
      <c r="Z133" s="213" t="e">
        <f>IF('Crisis Indicator Data'!#REF!="No Data",1,IF(#REF!&lt;&gt;"",1,0))</f>
        <v>#REF!</v>
      </c>
      <c r="AA133" s="213" t="e">
        <f>IF('Crisis Indicator Data'!#REF!="No Data",1,IF(#REF!&lt;&gt;"",1,0))</f>
        <v>#REF!</v>
      </c>
      <c r="AB133" s="213" t="e">
        <f>IF('Crisis Indicator Data'!#REF!="No Data",1,IF(#REF!&lt;&gt;"",1,0))</f>
        <v>#REF!</v>
      </c>
      <c r="AC133" s="213" t="e">
        <f>IF('Crisis Indicator Data'!#REF!="No Data",1,IF(#REF!&lt;&gt;"",1,0))</f>
        <v>#REF!</v>
      </c>
      <c r="AD133" s="213" t="e">
        <f>IF('Crisis Indicator Data'!#REF!="No Data",1,IF(#REF!&lt;&gt;"",1,0))</f>
        <v>#REF!</v>
      </c>
      <c r="AE133" s="213" t="e">
        <f>IF('Crisis Indicator Data'!#REF!="No Data",1,IF(#REF!&lt;&gt;"",1,0))</f>
        <v>#REF!</v>
      </c>
      <c r="AF133" s="213" t="e">
        <f>IF('Crisis Indicator Data'!#REF!="No Data",1,IF(#REF!&lt;&gt;"",1,0))</f>
        <v>#REF!</v>
      </c>
      <c r="AG133" s="213" t="e">
        <f>IF('Crisis Indicator Data'!#REF!="No Data",1,IF(#REF!&lt;&gt;"",1,0))</f>
        <v>#REF!</v>
      </c>
      <c r="AH133" s="213" t="e">
        <f>IF('Crisis Indicator Data'!#REF!="No Data",1,IF(#REF!&lt;&gt;"",1,0))</f>
        <v>#REF!</v>
      </c>
      <c r="AI133" s="213" t="e">
        <f>IF('Crisis Indicator Data'!#REF!="No Data",1,IF(#REF!&lt;&gt;"",1,0))</f>
        <v>#REF!</v>
      </c>
      <c r="AJ133" s="213" t="e">
        <f>IF('Crisis Indicator Data'!#REF!="No Data",1,IF(#REF!&lt;&gt;"",1,0))</f>
        <v>#REF!</v>
      </c>
      <c r="AK133" s="213" t="e">
        <f>IF('Crisis Indicator Data'!#REF!="No Data",1,IF(#REF!&lt;&gt;"",1,0))</f>
        <v>#REF!</v>
      </c>
      <c r="AL133" s="213" t="e">
        <f>IF('Crisis Indicator Data'!#REF!="No Data",1,IF(#REF!&lt;&gt;"",1,0))</f>
        <v>#REF!</v>
      </c>
      <c r="AM133" s="213" t="e">
        <f>IF('Crisis Indicator Data'!#REF!="No Data",1,IF(#REF!&lt;&gt;"",1,0))</f>
        <v>#REF!</v>
      </c>
      <c r="AN133" s="213" t="e">
        <f>IF('Crisis Indicator Data'!#REF!="No Data",1,IF(#REF!&lt;&gt;"",1,0))</f>
        <v>#REF!</v>
      </c>
      <c r="AO133" s="213" t="e">
        <f>IF('Crisis Indicator Data'!#REF!="No Data",1,IF(#REF!&lt;&gt;"",1,0))</f>
        <v>#REF!</v>
      </c>
      <c r="AP133" s="213" t="e">
        <f>IF('Crisis Indicator Data'!#REF!="No Data",1,IF(#REF!&lt;&gt;"",1,0))</f>
        <v>#REF!</v>
      </c>
      <c r="AQ133" s="213" t="e">
        <f>IF('Crisis Indicator Data'!#REF!="No Data",1,IF(#REF!&lt;&gt;"",1,0))</f>
        <v>#REF!</v>
      </c>
      <c r="AR133" s="213" t="e">
        <f>IF('Crisis Indicator Data'!#REF!="No Data",1,IF(#REF!&lt;&gt;"",1,0))</f>
        <v>#REF!</v>
      </c>
      <c r="AS133" s="213" t="e">
        <f>IF('Crisis Indicator Data'!#REF!="No Data",1,IF(#REF!&lt;&gt;"",1,0))</f>
        <v>#REF!</v>
      </c>
      <c r="AT133" s="213" t="e">
        <f>IF('Crisis Indicator Data'!#REF!="No Data",1,IF(#REF!&lt;&gt;"",1,0))</f>
        <v>#REF!</v>
      </c>
      <c r="AU133" s="213" t="e">
        <f>IF('Crisis Indicator Data'!#REF!="No Data",1,IF(#REF!&lt;&gt;"",1,0))</f>
        <v>#REF!</v>
      </c>
      <c r="AV133" s="213" t="e">
        <f>IF('Crisis Indicator Data'!#REF!="No Data",1,IF(#REF!&lt;&gt;"",1,0))</f>
        <v>#REF!</v>
      </c>
      <c r="AW133" s="213" t="e">
        <f>IF('Crisis Indicator Data'!#REF!="No Data",1,IF(#REF!&lt;&gt;"",1,0))</f>
        <v>#REF!</v>
      </c>
      <c r="AX133" s="213" t="e">
        <f>IF('Crisis Indicator Data'!#REF!="No Data",1,IF(#REF!&lt;&gt;"",1,0))</f>
        <v>#REF!</v>
      </c>
      <c r="AY133" s="213" t="e">
        <f>IF('Crisis Indicator Data'!#REF!="No Data",1,IF(#REF!&lt;&gt;"",1,0))</f>
        <v>#REF!</v>
      </c>
      <c r="AZ133" s="213" t="e">
        <f>IF('Crisis Indicator Data'!#REF!="No Data",1,IF(#REF!&lt;&gt;"",1,0))</f>
        <v>#REF!</v>
      </c>
      <c r="BA133" t="e">
        <f t="shared" si="8"/>
        <v>#REF!</v>
      </c>
      <c r="BB133" s="22" t="e">
        <f t="shared" si="9"/>
        <v>#REF!</v>
      </c>
    </row>
    <row r="134" spans="1:54" x14ac:dyDescent="0.25">
      <c r="A134" t="s">
        <v>7467</v>
      </c>
      <c r="B134" s="213" t="e">
        <f>IF('Crisis Indicator Data'!#REF!="No Data",1,IF(#REF!&lt;&gt;"",1,0))</f>
        <v>#REF!</v>
      </c>
      <c r="C134" s="213" t="e">
        <f>IF('Crisis Indicator Data'!#REF!="No Data",1,IF(#REF!&lt;&gt;"",1,0))</f>
        <v>#REF!</v>
      </c>
      <c r="D134" s="213" t="e">
        <f>IF('Crisis Indicator Data'!#REF!="No Data",1,IF(#REF!&lt;&gt;"",1,0))</f>
        <v>#REF!</v>
      </c>
      <c r="E134" s="213" t="e">
        <f>IF('Crisis Indicator Data'!#REF!="No Data",1,IF(#REF!&lt;&gt;"",1,0))</f>
        <v>#REF!</v>
      </c>
      <c r="F134" s="213" t="e">
        <f>IF('Crisis Indicator Data'!#REF!="No Data",1,IF(#REF!&lt;&gt;"",1,0))</f>
        <v>#REF!</v>
      </c>
      <c r="G134" s="213" t="e">
        <f>IF('Crisis Indicator Data'!#REF!="No Data",1,IF(#REF!&lt;&gt;"",1,0))</f>
        <v>#REF!</v>
      </c>
      <c r="H134" s="213" t="e">
        <f>IF('Crisis Indicator Data'!#REF!="No Data",1,IF(#REF!&lt;&gt;"",1,0))</f>
        <v>#REF!</v>
      </c>
      <c r="I134" s="213" t="e">
        <f>IF('Crisis Indicator Data'!#REF!="No Data",1,IF(#REF!&lt;&gt;"",1,0))</f>
        <v>#REF!</v>
      </c>
      <c r="J134" s="213" t="e">
        <f>IF('Crisis Indicator Data'!#REF!="No Data",1,IF(#REF!&lt;&gt;"",1,0))</f>
        <v>#REF!</v>
      </c>
      <c r="K134" s="213" t="e">
        <f>IF('Crisis Indicator Data'!#REF!="No Data",1,IF(#REF!&lt;&gt;"",1,0))</f>
        <v>#REF!</v>
      </c>
      <c r="L134" s="213" t="e">
        <f>IF('Crisis Indicator Data'!#REF!="No Data",1,IF(#REF!&lt;&gt;"",1,0))</f>
        <v>#REF!</v>
      </c>
      <c r="M134" s="213" t="e">
        <f>IF('Crisis Indicator Data'!#REF!="No Data",1,IF(#REF!&lt;&gt;"",1,0))</f>
        <v>#REF!</v>
      </c>
      <c r="N134" s="213" t="e">
        <f>IF('Crisis Indicator Data'!#REF!="No Data",1,IF(#REF!&lt;&gt;"",1,0))</f>
        <v>#REF!</v>
      </c>
      <c r="O134" s="213" t="e">
        <f>IF('Crisis Indicator Data'!#REF!="No Data",1,IF(#REF!&lt;&gt;"",1,0))</f>
        <v>#REF!</v>
      </c>
      <c r="P134" s="213" t="e">
        <f>IF('Crisis Indicator Data'!#REF!="No Data",1,IF(#REF!&lt;&gt;"",1,0))</f>
        <v>#REF!</v>
      </c>
      <c r="Q134" s="213" t="e">
        <f>IF('Crisis Indicator Data'!#REF!="No Data",1,IF(#REF!&lt;&gt;"",1,0))</f>
        <v>#REF!</v>
      </c>
      <c r="R134" s="213" t="e">
        <f>IF('Crisis Indicator Data'!#REF!="No Data",1,IF(#REF!&lt;&gt;"",1,0))</f>
        <v>#REF!</v>
      </c>
      <c r="S134" s="213" t="e">
        <f>IF('Crisis Indicator Data'!#REF!="No Data",1,IF(#REF!&lt;&gt;"",1,0))</f>
        <v>#REF!</v>
      </c>
      <c r="T134" s="213" t="e">
        <f>IF('Crisis Indicator Data'!#REF!="No Data",1,IF(#REF!&lt;&gt;"",1,0))</f>
        <v>#REF!</v>
      </c>
      <c r="U134" s="213" t="e">
        <f>IF('Crisis Indicator Data'!#REF!="No Data",1,IF(#REF!&lt;&gt;"",1,0))</f>
        <v>#REF!</v>
      </c>
      <c r="V134" s="213" t="e">
        <f>IF('Crisis Indicator Data'!#REF!="No Data",1,IF(#REF!&lt;&gt;"",1,0))</f>
        <v>#REF!</v>
      </c>
      <c r="W134" s="213" t="e">
        <f>IF('Crisis Indicator Data'!#REF!="No Data",1,IF(#REF!&lt;&gt;"",1,0))</f>
        <v>#REF!</v>
      </c>
      <c r="X134" s="213" t="e">
        <f>IF('Crisis Indicator Data'!#REF!="No Data",1,IF(#REF!&lt;&gt;"",1,0))</f>
        <v>#REF!</v>
      </c>
      <c r="Y134" s="213" t="e">
        <f>IF('Crisis Indicator Data'!#REF!="No Data",1,IF(#REF!&lt;&gt;"",1,0))</f>
        <v>#REF!</v>
      </c>
      <c r="Z134" s="213" t="e">
        <f>IF('Crisis Indicator Data'!#REF!="No Data",1,IF(#REF!&lt;&gt;"",1,0))</f>
        <v>#REF!</v>
      </c>
      <c r="AA134" s="213" t="e">
        <f>IF('Crisis Indicator Data'!#REF!="No Data",1,IF(#REF!&lt;&gt;"",1,0))</f>
        <v>#REF!</v>
      </c>
      <c r="AB134" s="213" t="e">
        <f>IF('Crisis Indicator Data'!#REF!="No Data",1,IF(#REF!&lt;&gt;"",1,0))</f>
        <v>#REF!</v>
      </c>
      <c r="AC134" s="213" t="e">
        <f>IF('Crisis Indicator Data'!#REF!="No Data",1,IF(#REF!&lt;&gt;"",1,0))</f>
        <v>#REF!</v>
      </c>
      <c r="AD134" s="213" t="e">
        <f>IF('Crisis Indicator Data'!#REF!="No Data",1,IF(#REF!&lt;&gt;"",1,0))</f>
        <v>#REF!</v>
      </c>
      <c r="AE134" s="213" t="e">
        <f>IF('Crisis Indicator Data'!#REF!="No Data",1,IF(#REF!&lt;&gt;"",1,0))</f>
        <v>#REF!</v>
      </c>
      <c r="AF134" s="213" t="e">
        <f>IF('Crisis Indicator Data'!#REF!="No Data",1,IF(#REF!&lt;&gt;"",1,0))</f>
        <v>#REF!</v>
      </c>
      <c r="AG134" s="213" t="e">
        <f>IF('Crisis Indicator Data'!#REF!="No Data",1,IF(#REF!&lt;&gt;"",1,0))</f>
        <v>#REF!</v>
      </c>
      <c r="AH134" s="213" t="e">
        <f>IF('Crisis Indicator Data'!#REF!="No Data",1,IF(#REF!&lt;&gt;"",1,0))</f>
        <v>#REF!</v>
      </c>
      <c r="AI134" s="213" t="e">
        <f>IF('Crisis Indicator Data'!#REF!="No Data",1,IF(#REF!&lt;&gt;"",1,0))</f>
        <v>#REF!</v>
      </c>
      <c r="AJ134" s="213" t="e">
        <f>IF('Crisis Indicator Data'!#REF!="No Data",1,IF(#REF!&lt;&gt;"",1,0))</f>
        <v>#REF!</v>
      </c>
      <c r="AK134" s="213" t="e">
        <f>IF('Crisis Indicator Data'!#REF!="No Data",1,IF(#REF!&lt;&gt;"",1,0))</f>
        <v>#REF!</v>
      </c>
      <c r="AL134" s="213" t="e">
        <f>IF('Crisis Indicator Data'!#REF!="No Data",1,IF(#REF!&lt;&gt;"",1,0))</f>
        <v>#REF!</v>
      </c>
      <c r="AM134" s="213" t="e">
        <f>IF('Crisis Indicator Data'!#REF!="No Data",1,IF(#REF!&lt;&gt;"",1,0))</f>
        <v>#REF!</v>
      </c>
      <c r="AN134" s="213" t="e">
        <f>IF('Crisis Indicator Data'!#REF!="No Data",1,IF(#REF!&lt;&gt;"",1,0))</f>
        <v>#REF!</v>
      </c>
      <c r="AO134" s="213" t="e">
        <f>IF('Crisis Indicator Data'!#REF!="No Data",1,IF(#REF!&lt;&gt;"",1,0))</f>
        <v>#REF!</v>
      </c>
      <c r="AP134" s="213" t="e">
        <f>IF('Crisis Indicator Data'!#REF!="No Data",1,IF(#REF!&lt;&gt;"",1,0))</f>
        <v>#REF!</v>
      </c>
      <c r="AQ134" s="213" t="e">
        <f>IF('Crisis Indicator Data'!#REF!="No Data",1,IF(#REF!&lt;&gt;"",1,0))</f>
        <v>#REF!</v>
      </c>
      <c r="AR134" s="213" t="e">
        <f>IF('Crisis Indicator Data'!#REF!="No Data",1,IF(#REF!&lt;&gt;"",1,0))</f>
        <v>#REF!</v>
      </c>
      <c r="AS134" s="213" t="e">
        <f>IF('Crisis Indicator Data'!#REF!="No Data",1,IF(#REF!&lt;&gt;"",1,0))</f>
        <v>#REF!</v>
      </c>
      <c r="AT134" s="213" t="e">
        <f>IF('Crisis Indicator Data'!#REF!="No Data",1,IF(#REF!&lt;&gt;"",1,0))</f>
        <v>#REF!</v>
      </c>
      <c r="AU134" s="213" t="e">
        <f>IF('Crisis Indicator Data'!#REF!="No Data",1,IF(#REF!&lt;&gt;"",1,0))</f>
        <v>#REF!</v>
      </c>
      <c r="AV134" s="213" t="e">
        <f>IF('Crisis Indicator Data'!#REF!="No Data",1,IF(#REF!&lt;&gt;"",1,0))</f>
        <v>#REF!</v>
      </c>
      <c r="AW134" s="213" t="e">
        <f>IF('Crisis Indicator Data'!#REF!="No Data",1,IF(#REF!&lt;&gt;"",1,0))</f>
        <v>#REF!</v>
      </c>
      <c r="AX134" s="213" t="e">
        <f>IF('Crisis Indicator Data'!#REF!="No Data",1,IF(#REF!&lt;&gt;"",1,0))</f>
        <v>#REF!</v>
      </c>
      <c r="AY134" s="213" t="e">
        <f>IF('Crisis Indicator Data'!#REF!="No Data",1,IF(#REF!&lt;&gt;"",1,0))</f>
        <v>#REF!</v>
      </c>
      <c r="AZ134" s="213" t="e">
        <f>IF('Crisis Indicator Data'!#REF!="No Data",1,IF(#REF!&lt;&gt;"",1,0))</f>
        <v>#REF!</v>
      </c>
      <c r="BA134" t="e">
        <f t="shared" si="8"/>
        <v>#REF!</v>
      </c>
      <c r="BB134" s="22" t="e">
        <f t="shared" si="9"/>
        <v>#REF!</v>
      </c>
    </row>
    <row r="135" spans="1:54" x14ac:dyDescent="0.25">
      <c r="A135" t="s">
        <v>7455</v>
      </c>
      <c r="B135" s="213" t="e">
        <f>IF('Crisis Indicator Data'!#REF!="No Data",1,IF(#REF!&lt;&gt;"",1,0))</f>
        <v>#REF!</v>
      </c>
      <c r="C135" s="213" t="e">
        <f>IF('Crisis Indicator Data'!#REF!="No Data",1,IF(#REF!&lt;&gt;"",1,0))</f>
        <v>#REF!</v>
      </c>
      <c r="D135" s="213" t="e">
        <f>IF('Crisis Indicator Data'!#REF!="No Data",1,IF(#REF!&lt;&gt;"",1,0))</f>
        <v>#REF!</v>
      </c>
      <c r="E135" s="213" t="e">
        <f>IF('Crisis Indicator Data'!#REF!="No Data",1,IF(#REF!&lt;&gt;"",1,0))</f>
        <v>#REF!</v>
      </c>
      <c r="F135" s="213" t="e">
        <f>IF('Crisis Indicator Data'!#REF!="No Data",1,IF(#REF!&lt;&gt;"",1,0))</f>
        <v>#REF!</v>
      </c>
      <c r="G135" s="213" t="e">
        <f>IF('Crisis Indicator Data'!#REF!="No Data",1,IF(#REF!&lt;&gt;"",1,0))</f>
        <v>#REF!</v>
      </c>
      <c r="H135" s="213" t="e">
        <f>IF('Crisis Indicator Data'!#REF!="No Data",1,IF(#REF!&lt;&gt;"",1,0))</f>
        <v>#REF!</v>
      </c>
      <c r="I135" s="213" t="e">
        <f>IF('Crisis Indicator Data'!#REF!="No Data",1,IF(#REF!&lt;&gt;"",1,0))</f>
        <v>#REF!</v>
      </c>
      <c r="J135" s="213" t="e">
        <f>IF('Crisis Indicator Data'!#REF!="No Data",1,IF(#REF!&lt;&gt;"",1,0))</f>
        <v>#REF!</v>
      </c>
      <c r="K135" s="213" t="e">
        <f>IF('Crisis Indicator Data'!#REF!="No Data",1,IF(#REF!&lt;&gt;"",1,0))</f>
        <v>#REF!</v>
      </c>
      <c r="L135" s="213" t="e">
        <f>IF('Crisis Indicator Data'!#REF!="No Data",1,IF(#REF!&lt;&gt;"",1,0))</f>
        <v>#REF!</v>
      </c>
      <c r="M135" s="213" t="e">
        <f>IF('Crisis Indicator Data'!#REF!="No Data",1,IF(#REF!&lt;&gt;"",1,0))</f>
        <v>#REF!</v>
      </c>
      <c r="N135" s="213" t="e">
        <f>IF('Crisis Indicator Data'!#REF!="No Data",1,IF(#REF!&lt;&gt;"",1,0))</f>
        <v>#REF!</v>
      </c>
      <c r="O135" s="213" t="e">
        <f>IF('Crisis Indicator Data'!#REF!="No Data",1,IF(#REF!&lt;&gt;"",1,0))</f>
        <v>#REF!</v>
      </c>
      <c r="P135" s="213" t="e">
        <f>IF('Crisis Indicator Data'!#REF!="No Data",1,IF(#REF!&lt;&gt;"",1,0))</f>
        <v>#REF!</v>
      </c>
      <c r="Q135" s="213" t="e">
        <f>IF('Crisis Indicator Data'!#REF!="No Data",1,IF(#REF!&lt;&gt;"",1,0))</f>
        <v>#REF!</v>
      </c>
      <c r="R135" s="213" t="e">
        <f>IF('Crisis Indicator Data'!#REF!="No Data",1,IF(#REF!&lt;&gt;"",1,0))</f>
        <v>#REF!</v>
      </c>
      <c r="S135" s="213" t="e">
        <f>IF('Crisis Indicator Data'!#REF!="No Data",1,IF(#REF!&lt;&gt;"",1,0))</f>
        <v>#REF!</v>
      </c>
      <c r="T135" s="213" t="e">
        <f>IF('Crisis Indicator Data'!#REF!="No Data",1,IF(#REF!&lt;&gt;"",1,0))</f>
        <v>#REF!</v>
      </c>
      <c r="U135" s="213" t="e">
        <f>IF('Crisis Indicator Data'!#REF!="No Data",1,IF(#REF!&lt;&gt;"",1,0))</f>
        <v>#REF!</v>
      </c>
      <c r="V135" s="213" t="e">
        <f>IF('Crisis Indicator Data'!#REF!="No Data",1,IF(#REF!&lt;&gt;"",1,0))</f>
        <v>#REF!</v>
      </c>
      <c r="W135" s="213" t="e">
        <f>IF('Crisis Indicator Data'!#REF!="No Data",1,IF(#REF!&lt;&gt;"",1,0))</f>
        <v>#REF!</v>
      </c>
      <c r="X135" s="213" t="e">
        <f>IF('Crisis Indicator Data'!#REF!="No Data",1,IF(#REF!&lt;&gt;"",1,0))</f>
        <v>#REF!</v>
      </c>
      <c r="Y135" s="213" t="e">
        <f>IF('Crisis Indicator Data'!#REF!="No Data",1,IF(#REF!&lt;&gt;"",1,0))</f>
        <v>#REF!</v>
      </c>
      <c r="Z135" s="213" t="e">
        <f>IF('Crisis Indicator Data'!#REF!="No Data",1,IF(#REF!&lt;&gt;"",1,0))</f>
        <v>#REF!</v>
      </c>
      <c r="AA135" s="213" t="e">
        <f>IF('Crisis Indicator Data'!#REF!="No Data",1,IF(#REF!&lt;&gt;"",1,0))</f>
        <v>#REF!</v>
      </c>
      <c r="AB135" s="213" t="e">
        <f>IF('Crisis Indicator Data'!#REF!="No Data",1,IF(#REF!&lt;&gt;"",1,0))</f>
        <v>#REF!</v>
      </c>
      <c r="AC135" s="213" t="e">
        <f>IF('Crisis Indicator Data'!#REF!="No Data",1,IF(#REF!&lt;&gt;"",1,0))</f>
        <v>#REF!</v>
      </c>
      <c r="AD135" s="213" t="e">
        <f>IF('Crisis Indicator Data'!#REF!="No Data",1,IF(#REF!&lt;&gt;"",1,0))</f>
        <v>#REF!</v>
      </c>
      <c r="AE135" s="213" t="e">
        <f>IF('Crisis Indicator Data'!#REF!="No Data",1,IF(#REF!&lt;&gt;"",1,0))</f>
        <v>#REF!</v>
      </c>
      <c r="AF135" s="213" t="e">
        <f>IF('Crisis Indicator Data'!#REF!="No Data",1,IF(#REF!&lt;&gt;"",1,0))</f>
        <v>#REF!</v>
      </c>
      <c r="AG135" s="213" t="e">
        <f>IF('Crisis Indicator Data'!#REF!="No Data",1,IF(#REF!&lt;&gt;"",1,0))</f>
        <v>#REF!</v>
      </c>
      <c r="AH135" s="213" t="e">
        <f>IF('Crisis Indicator Data'!#REF!="No Data",1,IF(#REF!&lt;&gt;"",1,0))</f>
        <v>#REF!</v>
      </c>
      <c r="AI135" s="213" t="e">
        <f>IF('Crisis Indicator Data'!#REF!="No Data",1,IF(#REF!&lt;&gt;"",1,0))</f>
        <v>#REF!</v>
      </c>
      <c r="AJ135" s="213" t="e">
        <f>IF('Crisis Indicator Data'!#REF!="No Data",1,IF(#REF!&lt;&gt;"",1,0))</f>
        <v>#REF!</v>
      </c>
      <c r="AK135" s="213" t="e">
        <f>IF('Crisis Indicator Data'!#REF!="No Data",1,IF(#REF!&lt;&gt;"",1,0))</f>
        <v>#REF!</v>
      </c>
      <c r="AL135" s="213" t="e">
        <f>IF('Crisis Indicator Data'!#REF!="No Data",1,IF(#REF!&lt;&gt;"",1,0))</f>
        <v>#REF!</v>
      </c>
      <c r="AM135" s="213" t="e">
        <f>IF('Crisis Indicator Data'!#REF!="No Data",1,IF(#REF!&lt;&gt;"",1,0))</f>
        <v>#REF!</v>
      </c>
      <c r="AN135" s="213" t="e">
        <f>IF('Crisis Indicator Data'!#REF!="No Data",1,IF(#REF!&lt;&gt;"",1,0))</f>
        <v>#REF!</v>
      </c>
      <c r="AO135" s="213" t="e">
        <f>IF('Crisis Indicator Data'!#REF!="No Data",1,IF(#REF!&lt;&gt;"",1,0))</f>
        <v>#REF!</v>
      </c>
      <c r="AP135" s="213" t="e">
        <f>IF('Crisis Indicator Data'!#REF!="No Data",1,IF(#REF!&lt;&gt;"",1,0))</f>
        <v>#REF!</v>
      </c>
      <c r="AQ135" s="213" t="e">
        <f>IF('Crisis Indicator Data'!#REF!="No Data",1,IF(#REF!&lt;&gt;"",1,0))</f>
        <v>#REF!</v>
      </c>
      <c r="AR135" s="213" t="e">
        <f>IF('Crisis Indicator Data'!#REF!="No Data",1,IF(#REF!&lt;&gt;"",1,0))</f>
        <v>#REF!</v>
      </c>
      <c r="AS135" s="213" t="e">
        <f>IF('Crisis Indicator Data'!#REF!="No Data",1,IF(#REF!&lt;&gt;"",1,0))</f>
        <v>#REF!</v>
      </c>
      <c r="AT135" s="213" t="e">
        <f>IF('Crisis Indicator Data'!#REF!="No Data",1,IF(#REF!&lt;&gt;"",1,0))</f>
        <v>#REF!</v>
      </c>
      <c r="AU135" s="213" t="e">
        <f>IF('Crisis Indicator Data'!#REF!="No Data",1,IF(#REF!&lt;&gt;"",1,0))</f>
        <v>#REF!</v>
      </c>
      <c r="AV135" s="213" t="e">
        <f>IF('Crisis Indicator Data'!#REF!="No Data",1,IF(#REF!&lt;&gt;"",1,0))</f>
        <v>#REF!</v>
      </c>
      <c r="AW135" s="213" t="e">
        <f>IF('Crisis Indicator Data'!#REF!="No Data",1,IF(#REF!&lt;&gt;"",1,0))</f>
        <v>#REF!</v>
      </c>
      <c r="AX135" s="213" t="e">
        <f>IF('Crisis Indicator Data'!#REF!="No Data",1,IF(#REF!&lt;&gt;"",1,0))</f>
        <v>#REF!</v>
      </c>
      <c r="AY135" s="213" t="e">
        <f>IF('Crisis Indicator Data'!#REF!="No Data",1,IF(#REF!&lt;&gt;"",1,0))</f>
        <v>#REF!</v>
      </c>
      <c r="AZ135" s="213" t="e">
        <f>IF('Crisis Indicator Data'!#REF!="No Data",1,IF(#REF!&lt;&gt;"",1,0))</f>
        <v>#REF!</v>
      </c>
      <c r="BA135" t="e">
        <f t="shared" si="8"/>
        <v>#REF!</v>
      </c>
      <c r="BB135" s="22" t="e">
        <f t="shared" si="9"/>
        <v>#REF!</v>
      </c>
    </row>
    <row r="136" spans="1:54" x14ac:dyDescent="0.25">
      <c r="A136" t="s">
        <v>7456</v>
      </c>
      <c r="B136" s="213" t="e">
        <f>IF('Crisis Indicator Data'!#REF!="No Data",1,IF(#REF!&lt;&gt;"",1,0))</f>
        <v>#REF!</v>
      </c>
      <c r="C136" s="213" t="e">
        <f>IF('Crisis Indicator Data'!#REF!="No Data",1,IF(#REF!&lt;&gt;"",1,0))</f>
        <v>#REF!</v>
      </c>
      <c r="D136" s="213" t="e">
        <f>IF('Crisis Indicator Data'!#REF!="No Data",1,IF(#REF!&lt;&gt;"",1,0))</f>
        <v>#REF!</v>
      </c>
      <c r="E136" s="213" t="e">
        <f>IF('Crisis Indicator Data'!#REF!="No Data",1,IF(#REF!&lt;&gt;"",1,0))</f>
        <v>#REF!</v>
      </c>
      <c r="F136" s="213" t="e">
        <f>IF('Crisis Indicator Data'!#REF!="No Data",1,IF(#REF!&lt;&gt;"",1,0))</f>
        <v>#REF!</v>
      </c>
      <c r="G136" s="213" t="e">
        <f>IF('Crisis Indicator Data'!#REF!="No Data",1,IF(#REF!&lt;&gt;"",1,0))</f>
        <v>#REF!</v>
      </c>
      <c r="H136" s="213" t="e">
        <f>IF('Crisis Indicator Data'!#REF!="No Data",1,IF(#REF!&lt;&gt;"",1,0))</f>
        <v>#REF!</v>
      </c>
      <c r="I136" s="213" t="e">
        <f>IF('Crisis Indicator Data'!#REF!="No Data",1,IF(#REF!&lt;&gt;"",1,0))</f>
        <v>#REF!</v>
      </c>
      <c r="J136" s="213" t="e">
        <f>IF('Crisis Indicator Data'!#REF!="No Data",1,IF(#REF!&lt;&gt;"",1,0))</f>
        <v>#REF!</v>
      </c>
      <c r="K136" s="213" t="e">
        <f>IF('Crisis Indicator Data'!#REF!="No Data",1,IF(#REF!&lt;&gt;"",1,0))</f>
        <v>#REF!</v>
      </c>
      <c r="L136" s="213" t="e">
        <f>IF('Crisis Indicator Data'!#REF!="No Data",1,IF(#REF!&lt;&gt;"",1,0))</f>
        <v>#REF!</v>
      </c>
      <c r="M136" s="213" t="e">
        <f>IF('Crisis Indicator Data'!#REF!="No Data",1,IF(#REF!&lt;&gt;"",1,0))</f>
        <v>#REF!</v>
      </c>
      <c r="N136" s="213" t="e">
        <f>IF('Crisis Indicator Data'!#REF!="No Data",1,IF(#REF!&lt;&gt;"",1,0))</f>
        <v>#REF!</v>
      </c>
      <c r="O136" s="213" t="e">
        <f>IF('Crisis Indicator Data'!#REF!="No Data",1,IF(#REF!&lt;&gt;"",1,0))</f>
        <v>#REF!</v>
      </c>
      <c r="P136" s="213" t="e">
        <f>IF('Crisis Indicator Data'!#REF!="No Data",1,IF(#REF!&lt;&gt;"",1,0))</f>
        <v>#REF!</v>
      </c>
      <c r="Q136" s="213" t="e">
        <f>IF('Crisis Indicator Data'!#REF!="No Data",1,IF(#REF!&lt;&gt;"",1,0))</f>
        <v>#REF!</v>
      </c>
      <c r="R136" s="213" t="e">
        <f>IF('Crisis Indicator Data'!#REF!="No Data",1,IF(#REF!&lt;&gt;"",1,0))</f>
        <v>#REF!</v>
      </c>
      <c r="S136" s="213" t="e">
        <f>IF('Crisis Indicator Data'!#REF!="No Data",1,IF(#REF!&lt;&gt;"",1,0))</f>
        <v>#REF!</v>
      </c>
      <c r="T136" s="213" t="e">
        <f>IF('Crisis Indicator Data'!#REF!="No Data",1,IF(#REF!&lt;&gt;"",1,0))</f>
        <v>#REF!</v>
      </c>
      <c r="U136" s="213" t="e">
        <f>IF('Crisis Indicator Data'!#REF!="No Data",1,IF(#REF!&lt;&gt;"",1,0))</f>
        <v>#REF!</v>
      </c>
      <c r="V136" s="213" t="e">
        <f>IF('Crisis Indicator Data'!#REF!="No Data",1,IF(#REF!&lt;&gt;"",1,0))</f>
        <v>#REF!</v>
      </c>
      <c r="W136" s="213" t="e">
        <f>IF('Crisis Indicator Data'!#REF!="No Data",1,IF(#REF!&lt;&gt;"",1,0))</f>
        <v>#REF!</v>
      </c>
      <c r="X136" s="213" t="e">
        <f>IF('Crisis Indicator Data'!#REF!="No Data",1,IF(#REF!&lt;&gt;"",1,0))</f>
        <v>#REF!</v>
      </c>
      <c r="Y136" s="213" t="e">
        <f>IF('Crisis Indicator Data'!#REF!="No Data",1,IF(#REF!&lt;&gt;"",1,0))</f>
        <v>#REF!</v>
      </c>
      <c r="Z136" s="213" t="e">
        <f>IF('Crisis Indicator Data'!#REF!="No Data",1,IF(#REF!&lt;&gt;"",1,0))</f>
        <v>#REF!</v>
      </c>
      <c r="AA136" s="213" t="e">
        <f>IF('Crisis Indicator Data'!#REF!="No Data",1,IF(#REF!&lt;&gt;"",1,0))</f>
        <v>#REF!</v>
      </c>
      <c r="AB136" s="213" t="e">
        <f>IF('Crisis Indicator Data'!#REF!="No Data",1,IF(#REF!&lt;&gt;"",1,0))</f>
        <v>#REF!</v>
      </c>
      <c r="AC136" s="213" t="e">
        <f>IF('Crisis Indicator Data'!#REF!="No Data",1,IF(#REF!&lt;&gt;"",1,0))</f>
        <v>#REF!</v>
      </c>
      <c r="AD136" s="213" t="e">
        <f>IF('Crisis Indicator Data'!#REF!="No Data",1,IF(#REF!&lt;&gt;"",1,0))</f>
        <v>#REF!</v>
      </c>
      <c r="AE136" s="213" t="e">
        <f>IF('Crisis Indicator Data'!#REF!="No Data",1,IF(#REF!&lt;&gt;"",1,0))</f>
        <v>#REF!</v>
      </c>
      <c r="AF136" s="213" t="e">
        <f>IF('Crisis Indicator Data'!#REF!="No Data",1,IF(#REF!&lt;&gt;"",1,0))</f>
        <v>#REF!</v>
      </c>
      <c r="AG136" s="213" t="e">
        <f>IF('Crisis Indicator Data'!#REF!="No Data",1,IF(#REF!&lt;&gt;"",1,0))</f>
        <v>#REF!</v>
      </c>
      <c r="AH136" s="213" t="e">
        <f>IF('Crisis Indicator Data'!#REF!="No Data",1,IF(#REF!&lt;&gt;"",1,0))</f>
        <v>#REF!</v>
      </c>
      <c r="AI136" s="213" t="e">
        <f>IF('Crisis Indicator Data'!#REF!="No Data",1,IF(#REF!&lt;&gt;"",1,0))</f>
        <v>#REF!</v>
      </c>
      <c r="AJ136" s="213" t="e">
        <f>IF('Crisis Indicator Data'!#REF!="No Data",1,IF(#REF!&lt;&gt;"",1,0))</f>
        <v>#REF!</v>
      </c>
      <c r="AK136" s="213" t="e">
        <f>IF('Crisis Indicator Data'!#REF!="No Data",1,IF(#REF!&lt;&gt;"",1,0))</f>
        <v>#REF!</v>
      </c>
      <c r="AL136" s="213" t="e">
        <f>IF('Crisis Indicator Data'!#REF!="No Data",1,IF(#REF!&lt;&gt;"",1,0))</f>
        <v>#REF!</v>
      </c>
      <c r="AM136" s="213" t="e">
        <f>IF('Crisis Indicator Data'!#REF!="No Data",1,IF(#REF!&lt;&gt;"",1,0))</f>
        <v>#REF!</v>
      </c>
      <c r="AN136" s="213" t="e">
        <f>IF('Crisis Indicator Data'!#REF!="No Data",1,IF(#REF!&lt;&gt;"",1,0))</f>
        <v>#REF!</v>
      </c>
      <c r="AO136" s="213" t="e">
        <f>IF('Crisis Indicator Data'!#REF!="No Data",1,IF(#REF!&lt;&gt;"",1,0))</f>
        <v>#REF!</v>
      </c>
      <c r="AP136" s="213" t="e">
        <f>IF('Crisis Indicator Data'!#REF!="No Data",1,IF(#REF!&lt;&gt;"",1,0))</f>
        <v>#REF!</v>
      </c>
      <c r="AQ136" s="213" t="e">
        <f>IF('Crisis Indicator Data'!#REF!="No Data",1,IF(#REF!&lt;&gt;"",1,0))</f>
        <v>#REF!</v>
      </c>
      <c r="AR136" s="213" t="e">
        <f>IF('Crisis Indicator Data'!#REF!="No Data",1,IF(#REF!&lt;&gt;"",1,0))</f>
        <v>#REF!</v>
      </c>
      <c r="AS136" s="213" t="e">
        <f>IF('Crisis Indicator Data'!#REF!="No Data",1,IF(#REF!&lt;&gt;"",1,0))</f>
        <v>#REF!</v>
      </c>
      <c r="AT136" s="213" t="e">
        <f>IF('Crisis Indicator Data'!#REF!="No Data",1,IF(#REF!&lt;&gt;"",1,0))</f>
        <v>#REF!</v>
      </c>
      <c r="AU136" s="213" t="e">
        <f>IF('Crisis Indicator Data'!#REF!="No Data",1,IF(#REF!&lt;&gt;"",1,0))</f>
        <v>#REF!</v>
      </c>
      <c r="AV136" s="213" t="e">
        <f>IF('Crisis Indicator Data'!#REF!="No Data",1,IF(#REF!&lt;&gt;"",1,0))</f>
        <v>#REF!</v>
      </c>
      <c r="AW136" s="213" t="e">
        <f>IF('Crisis Indicator Data'!#REF!="No Data",1,IF(#REF!&lt;&gt;"",1,0))</f>
        <v>#REF!</v>
      </c>
      <c r="AX136" s="213" t="e">
        <f>IF('Crisis Indicator Data'!#REF!="No Data",1,IF(#REF!&lt;&gt;"",1,0))</f>
        <v>#REF!</v>
      </c>
      <c r="AY136" s="213" t="e">
        <f>IF('Crisis Indicator Data'!#REF!="No Data",1,IF(#REF!&lt;&gt;"",1,0))</f>
        <v>#REF!</v>
      </c>
      <c r="AZ136" s="213" t="e">
        <f>IF('Crisis Indicator Data'!#REF!="No Data",1,IF(#REF!&lt;&gt;"",1,0))</f>
        <v>#REF!</v>
      </c>
      <c r="BA136" t="e">
        <f t="shared" si="8"/>
        <v>#REF!</v>
      </c>
      <c r="BB136" s="22" t="e">
        <f t="shared" si="9"/>
        <v>#REF!</v>
      </c>
    </row>
    <row r="137" spans="1:54" x14ac:dyDescent="0.25">
      <c r="A137" t="s">
        <v>7462</v>
      </c>
      <c r="B137" s="213" t="e">
        <f>IF('Crisis Indicator Data'!#REF!="No Data",1,IF(#REF!&lt;&gt;"",1,0))</f>
        <v>#REF!</v>
      </c>
      <c r="C137" s="213" t="e">
        <f>IF('Crisis Indicator Data'!#REF!="No Data",1,IF(#REF!&lt;&gt;"",1,0))</f>
        <v>#REF!</v>
      </c>
      <c r="D137" s="213" t="e">
        <f>IF('Crisis Indicator Data'!#REF!="No Data",1,IF(#REF!&lt;&gt;"",1,0))</f>
        <v>#REF!</v>
      </c>
      <c r="E137" s="213" t="e">
        <f>IF('Crisis Indicator Data'!#REF!="No Data",1,IF(#REF!&lt;&gt;"",1,0))</f>
        <v>#REF!</v>
      </c>
      <c r="F137" s="213" t="e">
        <f>IF('Crisis Indicator Data'!#REF!="No Data",1,IF(#REF!&lt;&gt;"",1,0))</f>
        <v>#REF!</v>
      </c>
      <c r="G137" s="213" t="e">
        <f>IF('Crisis Indicator Data'!#REF!="No Data",1,IF(#REF!&lt;&gt;"",1,0))</f>
        <v>#REF!</v>
      </c>
      <c r="H137" s="213" t="e">
        <f>IF('Crisis Indicator Data'!#REF!="No Data",1,IF(#REF!&lt;&gt;"",1,0))</f>
        <v>#REF!</v>
      </c>
      <c r="I137" s="213" t="e">
        <f>IF('Crisis Indicator Data'!#REF!="No Data",1,IF(#REF!&lt;&gt;"",1,0))</f>
        <v>#REF!</v>
      </c>
      <c r="J137" s="213" t="e">
        <f>IF('Crisis Indicator Data'!#REF!="No Data",1,IF(#REF!&lt;&gt;"",1,0))</f>
        <v>#REF!</v>
      </c>
      <c r="K137" s="213" t="e">
        <f>IF('Crisis Indicator Data'!#REF!="No Data",1,IF(#REF!&lt;&gt;"",1,0))</f>
        <v>#REF!</v>
      </c>
      <c r="L137" s="213" t="e">
        <f>IF('Crisis Indicator Data'!#REF!="No Data",1,IF(#REF!&lt;&gt;"",1,0))</f>
        <v>#REF!</v>
      </c>
      <c r="M137" s="213" t="e">
        <f>IF('Crisis Indicator Data'!#REF!="No Data",1,IF(#REF!&lt;&gt;"",1,0))</f>
        <v>#REF!</v>
      </c>
      <c r="N137" s="213" t="e">
        <f>IF('Crisis Indicator Data'!#REF!="No Data",1,IF(#REF!&lt;&gt;"",1,0))</f>
        <v>#REF!</v>
      </c>
      <c r="O137" s="213" t="e">
        <f>IF('Crisis Indicator Data'!#REF!="No Data",1,IF(#REF!&lt;&gt;"",1,0))</f>
        <v>#REF!</v>
      </c>
      <c r="P137" s="213" t="e">
        <f>IF('Crisis Indicator Data'!#REF!="No Data",1,IF(#REF!&lt;&gt;"",1,0))</f>
        <v>#REF!</v>
      </c>
      <c r="Q137" s="213" t="e">
        <f>IF('Crisis Indicator Data'!#REF!="No Data",1,IF(#REF!&lt;&gt;"",1,0))</f>
        <v>#REF!</v>
      </c>
      <c r="R137" s="213" t="e">
        <f>IF('Crisis Indicator Data'!#REF!="No Data",1,IF(#REF!&lt;&gt;"",1,0))</f>
        <v>#REF!</v>
      </c>
      <c r="S137" s="213" t="e">
        <f>IF('Crisis Indicator Data'!#REF!="No Data",1,IF(#REF!&lt;&gt;"",1,0))</f>
        <v>#REF!</v>
      </c>
      <c r="T137" s="213" t="e">
        <f>IF('Crisis Indicator Data'!#REF!="No Data",1,IF(#REF!&lt;&gt;"",1,0))</f>
        <v>#REF!</v>
      </c>
      <c r="U137" s="213" t="e">
        <f>IF('Crisis Indicator Data'!#REF!="No Data",1,IF(#REF!&lt;&gt;"",1,0))</f>
        <v>#REF!</v>
      </c>
      <c r="V137" s="213" t="e">
        <f>IF('Crisis Indicator Data'!#REF!="No Data",1,IF(#REF!&lt;&gt;"",1,0))</f>
        <v>#REF!</v>
      </c>
      <c r="W137" s="213" t="e">
        <f>IF('Crisis Indicator Data'!#REF!="No Data",1,IF(#REF!&lt;&gt;"",1,0))</f>
        <v>#REF!</v>
      </c>
      <c r="X137" s="213" t="e">
        <f>IF('Crisis Indicator Data'!#REF!="No Data",1,IF(#REF!&lt;&gt;"",1,0))</f>
        <v>#REF!</v>
      </c>
      <c r="Y137" s="213" t="e">
        <f>IF('Crisis Indicator Data'!#REF!="No Data",1,IF(#REF!&lt;&gt;"",1,0))</f>
        <v>#REF!</v>
      </c>
      <c r="Z137" s="213" t="e">
        <f>IF('Crisis Indicator Data'!#REF!="No Data",1,IF(#REF!&lt;&gt;"",1,0))</f>
        <v>#REF!</v>
      </c>
      <c r="AA137" s="213" t="e">
        <f>IF('Crisis Indicator Data'!#REF!="No Data",1,IF(#REF!&lt;&gt;"",1,0))</f>
        <v>#REF!</v>
      </c>
      <c r="AB137" s="213" t="e">
        <f>IF('Crisis Indicator Data'!#REF!="No Data",1,IF(#REF!&lt;&gt;"",1,0))</f>
        <v>#REF!</v>
      </c>
      <c r="AC137" s="213" t="e">
        <f>IF('Crisis Indicator Data'!#REF!="No Data",1,IF(#REF!&lt;&gt;"",1,0))</f>
        <v>#REF!</v>
      </c>
      <c r="AD137" s="213" t="e">
        <f>IF('Crisis Indicator Data'!#REF!="No Data",1,IF(#REF!&lt;&gt;"",1,0))</f>
        <v>#REF!</v>
      </c>
      <c r="AE137" s="213" t="e">
        <f>IF('Crisis Indicator Data'!#REF!="No Data",1,IF(#REF!&lt;&gt;"",1,0))</f>
        <v>#REF!</v>
      </c>
      <c r="AF137" s="213" t="e">
        <f>IF('Crisis Indicator Data'!#REF!="No Data",1,IF(#REF!&lt;&gt;"",1,0))</f>
        <v>#REF!</v>
      </c>
      <c r="AG137" s="213" t="e">
        <f>IF('Crisis Indicator Data'!#REF!="No Data",1,IF(#REF!&lt;&gt;"",1,0))</f>
        <v>#REF!</v>
      </c>
      <c r="AH137" s="213" t="e">
        <f>IF('Crisis Indicator Data'!#REF!="No Data",1,IF(#REF!&lt;&gt;"",1,0))</f>
        <v>#REF!</v>
      </c>
      <c r="AI137" s="213" t="e">
        <f>IF('Crisis Indicator Data'!#REF!="No Data",1,IF(#REF!&lt;&gt;"",1,0))</f>
        <v>#REF!</v>
      </c>
      <c r="AJ137" s="213" t="e">
        <f>IF('Crisis Indicator Data'!#REF!="No Data",1,IF(#REF!&lt;&gt;"",1,0))</f>
        <v>#REF!</v>
      </c>
      <c r="AK137" s="213" t="e">
        <f>IF('Crisis Indicator Data'!#REF!="No Data",1,IF(#REF!&lt;&gt;"",1,0))</f>
        <v>#REF!</v>
      </c>
      <c r="AL137" s="213" t="e">
        <f>IF('Crisis Indicator Data'!#REF!="No Data",1,IF(#REF!&lt;&gt;"",1,0))</f>
        <v>#REF!</v>
      </c>
      <c r="AM137" s="213" t="e">
        <f>IF('Crisis Indicator Data'!#REF!="No Data",1,IF(#REF!&lt;&gt;"",1,0))</f>
        <v>#REF!</v>
      </c>
      <c r="AN137" s="213" t="e">
        <f>IF('Crisis Indicator Data'!#REF!="No Data",1,IF(#REF!&lt;&gt;"",1,0))</f>
        <v>#REF!</v>
      </c>
      <c r="AO137" s="213" t="e">
        <f>IF('Crisis Indicator Data'!#REF!="No Data",1,IF(#REF!&lt;&gt;"",1,0))</f>
        <v>#REF!</v>
      </c>
      <c r="AP137" s="213" t="e">
        <f>IF('Crisis Indicator Data'!#REF!="No Data",1,IF(#REF!&lt;&gt;"",1,0))</f>
        <v>#REF!</v>
      </c>
      <c r="AQ137" s="213" t="e">
        <f>IF('Crisis Indicator Data'!#REF!="No Data",1,IF(#REF!&lt;&gt;"",1,0))</f>
        <v>#REF!</v>
      </c>
      <c r="AR137" s="213" t="e">
        <f>IF('Crisis Indicator Data'!#REF!="No Data",1,IF(#REF!&lt;&gt;"",1,0))</f>
        <v>#REF!</v>
      </c>
      <c r="AS137" s="213" t="e">
        <f>IF('Crisis Indicator Data'!#REF!="No Data",1,IF(#REF!&lt;&gt;"",1,0))</f>
        <v>#REF!</v>
      </c>
      <c r="AT137" s="213" t="e">
        <f>IF('Crisis Indicator Data'!#REF!="No Data",1,IF(#REF!&lt;&gt;"",1,0))</f>
        <v>#REF!</v>
      </c>
      <c r="AU137" s="213" t="e">
        <f>IF('Crisis Indicator Data'!#REF!="No Data",1,IF(#REF!&lt;&gt;"",1,0))</f>
        <v>#REF!</v>
      </c>
      <c r="AV137" s="213" t="e">
        <f>IF('Crisis Indicator Data'!#REF!="No Data",1,IF(#REF!&lt;&gt;"",1,0))</f>
        <v>#REF!</v>
      </c>
      <c r="AW137" s="213" t="e">
        <f>IF('Crisis Indicator Data'!#REF!="No Data",1,IF(#REF!&lt;&gt;"",1,0))</f>
        <v>#REF!</v>
      </c>
      <c r="AX137" s="213" t="e">
        <f>IF('Crisis Indicator Data'!#REF!="No Data",1,IF(#REF!&lt;&gt;"",1,0))</f>
        <v>#REF!</v>
      </c>
      <c r="AY137" s="213" t="e">
        <f>IF('Crisis Indicator Data'!#REF!="No Data",1,IF(#REF!&lt;&gt;"",1,0))</f>
        <v>#REF!</v>
      </c>
      <c r="AZ137" s="213" t="e">
        <f>IF('Crisis Indicator Data'!#REF!="No Data",1,IF(#REF!&lt;&gt;"",1,0))</f>
        <v>#REF!</v>
      </c>
      <c r="BA137" t="e">
        <f t="shared" si="8"/>
        <v>#REF!</v>
      </c>
      <c r="BB137" s="22" t="e">
        <f t="shared" si="9"/>
        <v>#REF!</v>
      </c>
    </row>
    <row r="138" spans="1:54" x14ac:dyDescent="0.25">
      <c r="A138" t="s">
        <v>7465</v>
      </c>
      <c r="B138" s="213" t="e">
        <f>IF('Crisis Indicator Data'!#REF!="No Data",1,IF(#REF!&lt;&gt;"",1,0))</f>
        <v>#REF!</v>
      </c>
      <c r="C138" s="213" t="e">
        <f>IF('Crisis Indicator Data'!#REF!="No Data",1,IF(#REF!&lt;&gt;"",1,0))</f>
        <v>#REF!</v>
      </c>
      <c r="D138" s="213" t="e">
        <f>IF('Crisis Indicator Data'!#REF!="No Data",1,IF(#REF!&lt;&gt;"",1,0))</f>
        <v>#REF!</v>
      </c>
      <c r="E138" s="213" t="e">
        <f>IF('Crisis Indicator Data'!#REF!="No Data",1,IF(#REF!&lt;&gt;"",1,0))</f>
        <v>#REF!</v>
      </c>
      <c r="F138" s="213" t="e">
        <f>IF('Crisis Indicator Data'!#REF!="No Data",1,IF(#REF!&lt;&gt;"",1,0))</f>
        <v>#REF!</v>
      </c>
      <c r="G138" s="213" t="e">
        <f>IF('Crisis Indicator Data'!#REF!="No Data",1,IF(#REF!&lt;&gt;"",1,0))</f>
        <v>#REF!</v>
      </c>
      <c r="H138" s="213" t="e">
        <f>IF('Crisis Indicator Data'!#REF!="No Data",1,IF(#REF!&lt;&gt;"",1,0))</f>
        <v>#REF!</v>
      </c>
      <c r="I138" s="213" t="e">
        <f>IF('Crisis Indicator Data'!#REF!="No Data",1,IF(#REF!&lt;&gt;"",1,0))</f>
        <v>#REF!</v>
      </c>
      <c r="J138" s="213" t="e">
        <f>IF('Crisis Indicator Data'!#REF!="No Data",1,IF(#REF!&lt;&gt;"",1,0))</f>
        <v>#REF!</v>
      </c>
      <c r="K138" s="213" t="e">
        <f>IF('Crisis Indicator Data'!#REF!="No Data",1,IF(#REF!&lt;&gt;"",1,0))</f>
        <v>#REF!</v>
      </c>
      <c r="L138" s="213" t="e">
        <f>IF('Crisis Indicator Data'!#REF!="No Data",1,IF(#REF!&lt;&gt;"",1,0))</f>
        <v>#REF!</v>
      </c>
      <c r="M138" s="213" t="e">
        <f>IF('Crisis Indicator Data'!#REF!="No Data",1,IF(#REF!&lt;&gt;"",1,0))</f>
        <v>#REF!</v>
      </c>
      <c r="N138" s="213" t="e">
        <f>IF('Crisis Indicator Data'!#REF!="No Data",1,IF(#REF!&lt;&gt;"",1,0))</f>
        <v>#REF!</v>
      </c>
      <c r="O138" s="213" t="e">
        <f>IF('Crisis Indicator Data'!#REF!="No Data",1,IF(#REF!&lt;&gt;"",1,0))</f>
        <v>#REF!</v>
      </c>
      <c r="P138" s="213" t="e">
        <f>IF('Crisis Indicator Data'!#REF!="No Data",1,IF(#REF!&lt;&gt;"",1,0))</f>
        <v>#REF!</v>
      </c>
      <c r="Q138" s="213" t="e">
        <f>IF('Crisis Indicator Data'!#REF!="No Data",1,IF(#REF!&lt;&gt;"",1,0))</f>
        <v>#REF!</v>
      </c>
      <c r="R138" s="213" t="e">
        <f>IF('Crisis Indicator Data'!#REF!="No Data",1,IF(#REF!&lt;&gt;"",1,0))</f>
        <v>#REF!</v>
      </c>
      <c r="S138" s="213" t="e">
        <f>IF('Crisis Indicator Data'!#REF!="No Data",1,IF(#REF!&lt;&gt;"",1,0))</f>
        <v>#REF!</v>
      </c>
      <c r="T138" s="213" t="e">
        <f>IF('Crisis Indicator Data'!#REF!="No Data",1,IF(#REF!&lt;&gt;"",1,0))</f>
        <v>#REF!</v>
      </c>
      <c r="U138" s="213" t="e">
        <f>IF('Crisis Indicator Data'!#REF!="No Data",1,IF(#REF!&lt;&gt;"",1,0))</f>
        <v>#REF!</v>
      </c>
      <c r="V138" s="213" t="e">
        <f>IF('Crisis Indicator Data'!#REF!="No Data",1,IF(#REF!&lt;&gt;"",1,0))</f>
        <v>#REF!</v>
      </c>
      <c r="W138" s="213" t="e">
        <f>IF('Crisis Indicator Data'!#REF!="No Data",1,IF(#REF!&lt;&gt;"",1,0))</f>
        <v>#REF!</v>
      </c>
      <c r="X138" s="213" t="e">
        <f>IF('Crisis Indicator Data'!#REF!="No Data",1,IF(#REF!&lt;&gt;"",1,0))</f>
        <v>#REF!</v>
      </c>
      <c r="Y138" s="213" t="e">
        <f>IF('Crisis Indicator Data'!#REF!="No Data",1,IF(#REF!&lt;&gt;"",1,0))</f>
        <v>#REF!</v>
      </c>
      <c r="Z138" s="213" t="e">
        <f>IF('Crisis Indicator Data'!#REF!="No Data",1,IF(#REF!&lt;&gt;"",1,0))</f>
        <v>#REF!</v>
      </c>
      <c r="AA138" s="213" t="e">
        <f>IF('Crisis Indicator Data'!#REF!="No Data",1,IF(#REF!&lt;&gt;"",1,0))</f>
        <v>#REF!</v>
      </c>
      <c r="AB138" s="213" t="e">
        <f>IF('Crisis Indicator Data'!#REF!="No Data",1,IF(#REF!&lt;&gt;"",1,0))</f>
        <v>#REF!</v>
      </c>
      <c r="AC138" s="213" t="e">
        <f>IF('Crisis Indicator Data'!#REF!="No Data",1,IF(#REF!&lt;&gt;"",1,0))</f>
        <v>#REF!</v>
      </c>
      <c r="AD138" s="213" t="e">
        <f>IF('Crisis Indicator Data'!#REF!="No Data",1,IF(#REF!&lt;&gt;"",1,0))</f>
        <v>#REF!</v>
      </c>
      <c r="AE138" s="213" t="e">
        <f>IF('Crisis Indicator Data'!#REF!="No Data",1,IF(#REF!&lt;&gt;"",1,0))</f>
        <v>#REF!</v>
      </c>
      <c r="AF138" s="213" t="e">
        <f>IF('Crisis Indicator Data'!#REF!="No Data",1,IF(#REF!&lt;&gt;"",1,0))</f>
        <v>#REF!</v>
      </c>
      <c r="AG138" s="213" t="e">
        <f>IF('Crisis Indicator Data'!#REF!="No Data",1,IF(#REF!&lt;&gt;"",1,0))</f>
        <v>#REF!</v>
      </c>
      <c r="AH138" s="213" t="e">
        <f>IF('Crisis Indicator Data'!#REF!="No Data",1,IF(#REF!&lt;&gt;"",1,0))</f>
        <v>#REF!</v>
      </c>
      <c r="AI138" s="213" t="e">
        <f>IF('Crisis Indicator Data'!#REF!="No Data",1,IF(#REF!&lt;&gt;"",1,0))</f>
        <v>#REF!</v>
      </c>
      <c r="AJ138" s="213" t="e">
        <f>IF('Crisis Indicator Data'!#REF!="No Data",1,IF(#REF!&lt;&gt;"",1,0))</f>
        <v>#REF!</v>
      </c>
      <c r="AK138" s="213" t="e">
        <f>IF('Crisis Indicator Data'!#REF!="No Data",1,IF(#REF!&lt;&gt;"",1,0))</f>
        <v>#REF!</v>
      </c>
      <c r="AL138" s="213" t="e">
        <f>IF('Crisis Indicator Data'!#REF!="No Data",1,IF(#REF!&lt;&gt;"",1,0))</f>
        <v>#REF!</v>
      </c>
      <c r="AM138" s="213" t="e">
        <f>IF('Crisis Indicator Data'!#REF!="No Data",1,IF(#REF!&lt;&gt;"",1,0))</f>
        <v>#REF!</v>
      </c>
      <c r="AN138" s="213" t="e">
        <f>IF('Crisis Indicator Data'!#REF!="No Data",1,IF(#REF!&lt;&gt;"",1,0))</f>
        <v>#REF!</v>
      </c>
      <c r="AO138" s="213" t="e">
        <f>IF('Crisis Indicator Data'!#REF!="No Data",1,IF(#REF!&lt;&gt;"",1,0))</f>
        <v>#REF!</v>
      </c>
      <c r="AP138" s="213" t="e">
        <f>IF('Crisis Indicator Data'!#REF!="No Data",1,IF(#REF!&lt;&gt;"",1,0))</f>
        <v>#REF!</v>
      </c>
      <c r="AQ138" s="213" t="e">
        <f>IF('Crisis Indicator Data'!#REF!="No Data",1,IF(#REF!&lt;&gt;"",1,0))</f>
        <v>#REF!</v>
      </c>
      <c r="AR138" s="213" t="e">
        <f>IF('Crisis Indicator Data'!#REF!="No Data",1,IF(#REF!&lt;&gt;"",1,0))</f>
        <v>#REF!</v>
      </c>
      <c r="AS138" s="213" t="e">
        <f>IF('Crisis Indicator Data'!#REF!="No Data",1,IF(#REF!&lt;&gt;"",1,0))</f>
        <v>#REF!</v>
      </c>
      <c r="AT138" s="213" t="e">
        <f>IF('Crisis Indicator Data'!#REF!="No Data",1,IF(#REF!&lt;&gt;"",1,0))</f>
        <v>#REF!</v>
      </c>
      <c r="AU138" s="213" t="e">
        <f>IF('Crisis Indicator Data'!#REF!="No Data",1,IF(#REF!&lt;&gt;"",1,0))</f>
        <v>#REF!</v>
      </c>
      <c r="AV138" s="213" t="e">
        <f>IF('Crisis Indicator Data'!#REF!="No Data",1,IF(#REF!&lt;&gt;"",1,0))</f>
        <v>#REF!</v>
      </c>
      <c r="AW138" s="213" t="e">
        <f>IF('Crisis Indicator Data'!#REF!="No Data",1,IF(#REF!&lt;&gt;"",1,0))</f>
        <v>#REF!</v>
      </c>
      <c r="AX138" s="213" t="e">
        <f>IF('Crisis Indicator Data'!#REF!="No Data",1,IF(#REF!&lt;&gt;"",1,0))</f>
        <v>#REF!</v>
      </c>
      <c r="AY138" s="213" t="e">
        <f>IF('Crisis Indicator Data'!#REF!="No Data",1,IF(#REF!&lt;&gt;"",1,0))</f>
        <v>#REF!</v>
      </c>
      <c r="AZ138" s="213" t="e">
        <f>IF('Crisis Indicator Data'!#REF!="No Data",1,IF(#REF!&lt;&gt;"",1,0))</f>
        <v>#REF!</v>
      </c>
      <c r="BA138" t="e">
        <f t="shared" si="8"/>
        <v>#REF!</v>
      </c>
      <c r="BB138" s="22" t="e">
        <f t="shared" si="9"/>
        <v>#REF!</v>
      </c>
    </row>
    <row r="139" spans="1:54" x14ac:dyDescent="0.25">
      <c r="A139" t="s">
        <v>7470</v>
      </c>
      <c r="B139" s="213" t="e">
        <f>IF('Crisis Indicator Data'!#REF!="No Data",1,IF(#REF!&lt;&gt;"",1,0))</f>
        <v>#REF!</v>
      </c>
      <c r="C139" s="213" t="e">
        <f>IF('Crisis Indicator Data'!#REF!="No Data",1,IF(#REF!&lt;&gt;"",1,0))</f>
        <v>#REF!</v>
      </c>
      <c r="D139" s="213" t="e">
        <f>IF('Crisis Indicator Data'!#REF!="No Data",1,IF(#REF!&lt;&gt;"",1,0))</f>
        <v>#REF!</v>
      </c>
      <c r="E139" s="213" t="e">
        <f>IF('Crisis Indicator Data'!#REF!="No Data",1,IF(#REF!&lt;&gt;"",1,0))</f>
        <v>#REF!</v>
      </c>
      <c r="F139" s="213" t="e">
        <f>IF('Crisis Indicator Data'!#REF!="No Data",1,IF(#REF!&lt;&gt;"",1,0))</f>
        <v>#REF!</v>
      </c>
      <c r="G139" s="213" t="e">
        <f>IF('Crisis Indicator Data'!#REF!="No Data",1,IF(#REF!&lt;&gt;"",1,0))</f>
        <v>#REF!</v>
      </c>
      <c r="H139" s="213" t="e">
        <f>IF('Crisis Indicator Data'!#REF!="No Data",1,IF(#REF!&lt;&gt;"",1,0))</f>
        <v>#REF!</v>
      </c>
      <c r="I139" s="213" t="e">
        <f>IF('Crisis Indicator Data'!#REF!="No Data",1,IF(#REF!&lt;&gt;"",1,0))</f>
        <v>#REF!</v>
      </c>
      <c r="J139" s="213" t="e">
        <f>IF('Crisis Indicator Data'!#REF!="No Data",1,IF(#REF!&lt;&gt;"",1,0))</f>
        <v>#REF!</v>
      </c>
      <c r="K139" s="213" t="e">
        <f>IF('Crisis Indicator Data'!#REF!="No Data",1,IF(#REF!&lt;&gt;"",1,0))</f>
        <v>#REF!</v>
      </c>
      <c r="L139" s="213" t="e">
        <f>IF('Crisis Indicator Data'!#REF!="No Data",1,IF(#REF!&lt;&gt;"",1,0))</f>
        <v>#REF!</v>
      </c>
      <c r="M139" s="213" t="e">
        <f>IF('Crisis Indicator Data'!#REF!="No Data",1,IF(#REF!&lt;&gt;"",1,0))</f>
        <v>#REF!</v>
      </c>
      <c r="N139" s="213" t="e">
        <f>IF('Crisis Indicator Data'!#REF!="No Data",1,IF(#REF!&lt;&gt;"",1,0))</f>
        <v>#REF!</v>
      </c>
      <c r="O139" s="213" t="e">
        <f>IF('Crisis Indicator Data'!#REF!="No Data",1,IF(#REF!&lt;&gt;"",1,0))</f>
        <v>#REF!</v>
      </c>
      <c r="P139" s="213" t="e">
        <f>IF('Crisis Indicator Data'!#REF!="No Data",1,IF(#REF!&lt;&gt;"",1,0))</f>
        <v>#REF!</v>
      </c>
      <c r="Q139" s="213" t="e">
        <f>IF('Crisis Indicator Data'!#REF!="No Data",1,IF(#REF!&lt;&gt;"",1,0))</f>
        <v>#REF!</v>
      </c>
      <c r="R139" s="213" t="e">
        <f>IF('Crisis Indicator Data'!#REF!="No Data",1,IF(#REF!&lt;&gt;"",1,0))</f>
        <v>#REF!</v>
      </c>
      <c r="S139" s="213" t="e">
        <f>IF('Crisis Indicator Data'!#REF!="No Data",1,IF(#REF!&lt;&gt;"",1,0))</f>
        <v>#REF!</v>
      </c>
      <c r="T139" s="213" t="e">
        <f>IF('Crisis Indicator Data'!#REF!="No Data",1,IF(#REF!&lt;&gt;"",1,0))</f>
        <v>#REF!</v>
      </c>
      <c r="U139" s="213" t="e">
        <f>IF('Crisis Indicator Data'!#REF!="No Data",1,IF(#REF!&lt;&gt;"",1,0))</f>
        <v>#REF!</v>
      </c>
      <c r="V139" s="213" t="e">
        <f>IF('Crisis Indicator Data'!#REF!="No Data",1,IF(#REF!&lt;&gt;"",1,0))</f>
        <v>#REF!</v>
      </c>
      <c r="W139" s="213" t="e">
        <f>IF('Crisis Indicator Data'!#REF!="No Data",1,IF(#REF!&lt;&gt;"",1,0))</f>
        <v>#REF!</v>
      </c>
      <c r="X139" s="213" t="e">
        <f>IF('Crisis Indicator Data'!#REF!="No Data",1,IF(#REF!&lt;&gt;"",1,0))</f>
        <v>#REF!</v>
      </c>
      <c r="Y139" s="213" t="e">
        <f>IF('Crisis Indicator Data'!#REF!="No Data",1,IF(#REF!&lt;&gt;"",1,0))</f>
        <v>#REF!</v>
      </c>
      <c r="Z139" s="213" t="e">
        <f>IF('Crisis Indicator Data'!#REF!="No Data",1,IF(#REF!&lt;&gt;"",1,0))</f>
        <v>#REF!</v>
      </c>
      <c r="AA139" s="213" t="e">
        <f>IF('Crisis Indicator Data'!#REF!="No Data",1,IF(#REF!&lt;&gt;"",1,0))</f>
        <v>#REF!</v>
      </c>
      <c r="AB139" s="213" t="e">
        <f>IF('Crisis Indicator Data'!#REF!="No Data",1,IF(#REF!&lt;&gt;"",1,0))</f>
        <v>#REF!</v>
      </c>
      <c r="AC139" s="213" t="e">
        <f>IF('Crisis Indicator Data'!#REF!="No Data",1,IF(#REF!&lt;&gt;"",1,0))</f>
        <v>#REF!</v>
      </c>
      <c r="AD139" s="213" t="e">
        <f>IF('Crisis Indicator Data'!#REF!="No Data",1,IF(#REF!&lt;&gt;"",1,0))</f>
        <v>#REF!</v>
      </c>
      <c r="AE139" s="213" t="e">
        <f>IF('Crisis Indicator Data'!#REF!="No Data",1,IF(#REF!&lt;&gt;"",1,0))</f>
        <v>#REF!</v>
      </c>
      <c r="AF139" s="213" t="e">
        <f>IF('Crisis Indicator Data'!#REF!="No Data",1,IF(#REF!&lt;&gt;"",1,0))</f>
        <v>#REF!</v>
      </c>
      <c r="AG139" s="213" t="e">
        <f>IF('Crisis Indicator Data'!#REF!="No Data",1,IF(#REF!&lt;&gt;"",1,0))</f>
        <v>#REF!</v>
      </c>
      <c r="AH139" s="213" t="e">
        <f>IF('Crisis Indicator Data'!#REF!="No Data",1,IF(#REF!&lt;&gt;"",1,0))</f>
        <v>#REF!</v>
      </c>
      <c r="AI139" s="213" t="e">
        <f>IF('Crisis Indicator Data'!#REF!="No Data",1,IF(#REF!&lt;&gt;"",1,0))</f>
        <v>#REF!</v>
      </c>
      <c r="AJ139" s="213" t="e">
        <f>IF('Crisis Indicator Data'!#REF!="No Data",1,IF(#REF!&lt;&gt;"",1,0))</f>
        <v>#REF!</v>
      </c>
      <c r="AK139" s="213" t="e">
        <f>IF('Crisis Indicator Data'!#REF!="No Data",1,IF(#REF!&lt;&gt;"",1,0))</f>
        <v>#REF!</v>
      </c>
      <c r="AL139" s="213" t="e">
        <f>IF('Crisis Indicator Data'!#REF!="No Data",1,IF(#REF!&lt;&gt;"",1,0))</f>
        <v>#REF!</v>
      </c>
      <c r="AM139" s="213" t="e">
        <f>IF('Crisis Indicator Data'!#REF!="No Data",1,IF(#REF!&lt;&gt;"",1,0))</f>
        <v>#REF!</v>
      </c>
      <c r="AN139" s="213" t="e">
        <f>IF('Crisis Indicator Data'!#REF!="No Data",1,IF(#REF!&lt;&gt;"",1,0))</f>
        <v>#REF!</v>
      </c>
      <c r="AO139" s="213" t="e">
        <f>IF('Crisis Indicator Data'!#REF!="No Data",1,IF(#REF!&lt;&gt;"",1,0))</f>
        <v>#REF!</v>
      </c>
      <c r="AP139" s="213" t="e">
        <f>IF('Crisis Indicator Data'!#REF!="No Data",1,IF(#REF!&lt;&gt;"",1,0))</f>
        <v>#REF!</v>
      </c>
      <c r="AQ139" s="213" t="e">
        <f>IF('Crisis Indicator Data'!#REF!="No Data",1,IF(#REF!&lt;&gt;"",1,0))</f>
        <v>#REF!</v>
      </c>
      <c r="AR139" s="213" t="e">
        <f>IF('Crisis Indicator Data'!#REF!="No Data",1,IF(#REF!&lt;&gt;"",1,0))</f>
        <v>#REF!</v>
      </c>
      <c r="AS139" s="213" t="e">
        <f>IF('Crisis Indicator Data'!#REF!="No Data",1,IF(#REF!&lt;&gt;"",1,0))</f>
        <v>#REF!</v>
      </c>
      <c r="AT139" s="213" t="e">
        <f>IF('Crisis Indicator Data'!#REF!="No Data",1,IF(#REF!&lt;&gt;"",1,0))</f>
        <v>#REF!</v>
      </c>
      <c r="AU139" s="213" t="e">
        <f>IF('Crisis Indicator Data'!#REF!="No Data",1,IF(#REF!&lt;&gt;"",1,0))</f>
        <v>#REF!</v>
      </c>
      <c r="AV139" s="213" t="e">
        <f>IF('Crisis Indicator Data'!#REF!="No Data",1,IF(#REF!&lt;&gt;"",1,0))</f>
        <v>#REF!</v>
      </c>
      <c r="AW139" s="213" t="e">
        <f>IF('Crisis Indicator Data'!#REF!="No Data",1,IF(#REF!&lt;&gt;"",1,0))</f>
        <v>#REF!</v>
      </c>
      <c r="AX139" s="213" t="e">
        <f>IF('Crisis Indicator Data'!#REF!="No Data",1,IF(#REF!&lt;&gt;"",1,0))</f>
        <v>#REF!</v>
      </c>
      <c r="AY139" s="213" t="e">
        <f>IF('Crisis Indicator Data'!#REF!="No Data",1,IF(#REF!&lt;&gt;"",1,0))</f>
        <v>#REF!</v>
      </c>
      <c r="AZ139" s="213" t="e">
        <f>IF('Crisis Indicator Data'!#REF!="No Data",1,IF(#REF!&lt;&gt;"",1,0))</f>
        <v>#REF!</v>
      </c>
      <c r="BA139" t="e">
        <f t="shared" si="8"/>
        <v>#REF!</v>
      </c>
      <c r="BB139" s="22" t="e">
        <f t="shared" si="9"/>
        <v>#REF!</v>
      </c>
    </row>
    <row r="140" spans="1:54" x14ac:dyDescent="0.25">
      <c r="A140" t="s">
        <v>7474</v>
      </c>
      <c r="B140" s="213" t="e">
        <f>IF('Crisis Indicator Data'!#REF!="No Data",1,IF(#REF!&lt;&gt;"",1,0))</f>
        <v>#REF!</v>
      </c>
      <c r="C140" s="213" t="e">
        <f>IF('Crisis Indicator Data'!#REF!="No Data",1,IF(#REF!&lt;&gt;"",1,0))</f>
        <v>#REF!</v>
      </c>
      <c r="D140" s="213" t="e">
        <f>IF('Crisis Indicator Data'!#REF!="No Data",1,IF(#REF!&lt;&gt;"",1,0))</f>
        <v>#REF!</v>
      </c>
      <c r="E140" s="213" t="e">
        <f>IF('Crisis Indicator Data'!#REF!="No Data",1,IF(#REF!&lt;&gt;"",1,0))</f>
        <v>#REF!</v>
      </c>
      <c r="F140" s="213" t="e">
        <f>IF('Crisis Indicator Data'!#REF!="No Data",1,IF(#REF!&lt;&gt;"",1,0))</f>
        <v>#REF!</v>
      </c>
      <c r="G140" s="213" t="e">
        <f>IF('Crisis Indicator Data'!#REF!="No Data",1,IF(#REF!&lt;&gt;"",1,0))</f>
        <v>#REF!</v>
      </c>
      <c r="H140" s="213" t="e">
        <f>IF('Crisis Indicator Data'!#REF!="No Data",1,IF(#REF!&lt;&gt;"",1,0))</f>
        <v>#REF!</v>
      </c>
      <c r="I140" s="213" t="e">
        <f>IF('Crisis Indicator Data'!#REF!="No Data",1,IF(#REF!&lt;&gt;"",1,0))</f>
        <v>#REF!</v>
      </c>
      <c r="J140" s="213" t="e">
        <f>IF('Crisis Indicator Data'!#REF!="No Data",1,IF(#REF!&lt;&gt;"",1,0))</f>
        <v>#REF!</v>
      </c>
      <c r="K140" s="213" t="e">
        <f>IF('Crisis Indicator Data'!#REF!="No Data",1,IF(#REF!&lt;&gt;"",1,0))</f>
        <v>#REF!</v>
      </c>
      <c r="L140" s="213" t="e">
        <f>IF('Crisis Indicator Data'!#REF!="No Data",1,IF(#REF!&lt;&gt;"",1,0))</f>
        <v>#REF!</v>
      </c>
      <c r="M140" s="213" t="e">
        <f>IF('Crisis Indicator Data'!#REF!="No Data",1,IF(#REF!&lt;&gt;"",1,0))</f>
        <v>#REF!</v>
      </c>
      <c r="N140" s="213" t="e">
        <f>IF('Crisis Indicator Data'!#REF!="No Data",1,IF(#REF!&lt;&gt;"",1,0))</f>
        <v>#REF!</v>
      </c>
      <c r="O140" s="213" t="e">
        <f>IF('Crisis Indicator Data'!#REF!="No Data",1,IF(#REF!&lt;&gt;"",1,0))</f>
        <v>#REF!</v>
      </c>
      <c r="P140" s="213" t="e">
        <f>IF('Crisis Indicator Data'!#REF!="No Data",1,IF(#REF!&lt;&gt;"",1,0))</f>
        <v>#REF!</v>
      </c>
      <c r="Q140" s="213" t="e">
        <f>IF('Crisis Indicator Data'!#REF!="No Data",1,IF(#REF!&lt;&gt;"",1,0))</f>
        <v>#REF!</v>
      </c>
      <c r="R140" s="213" t="e">
        <f>IF('Crisis Indicator Data'!#REF!="No Data",1,IF(#REF!&lt;&gt;"",1,0))</f>
        <v>#REF!</v>
      </c>
      <c r="S140" s="213" t="e">
        <f>IF('Crisis Indicator Data'!#REF!="No Data",1,IF(#REF!&lt;&gt;"",1,0))</f>
        <v>#REF!</v>
      </c>
      <c r="T140" s="213" t="e">
        <f>IF('Crisis Indicator Data'!#REF!="No Data",1,IF(#REF!&lt;&gt;"",1,0))</f>
        <v>#REF!</v>
      </c>
      <c r="U140" s="213" t="e">
        <f>IF('Crisis Indicator Data'!#REF!="No Data",1,IF(#REF!&lt;&gt;"",1,0))</f>
        <v>#REF!</v>
      </c>
      <c r="V140" s="213" t="e">
        <f>IF('Crisis Indicator Data'!#REF!="No Data",1,IF(#REF!&lt;&gt;"",1,0))</f>
        <v>#REF!</v>
      </c>
      <c r="W140" s="213" t="e">
        <f>IF('Crisis Indicator Data'!#REF!="No Data",1,IF(#REF!&lt;&gt;"",1,0))</f>
        <v>#REF!</v>
      </c>
      <c r="X140" s="213" t="e">
        <f>IF('Crisis Indicator Data'!#REF!="No Data",1,IF(#REF!&lt;&gt;"",1,0))</f>
        <v>#REF!</v>
      </c>
      <c r="Y140" s="213" t="e">
        <f>IF('Crisis Indicator Data'!#REF!="No Data",1,IF(#REF!&lt;&gt;"",1,0))</f>
        <v>#REF!</v>
      </c>
      <c r="Z140" s="213" t="e">
        <f>IF('Crisis Indicator Data'!#REF!="No Data",1,IF(#REF!&lt;&gt;"",1,0))</f>
        <v>#REF!</v>
      </c>
      <c r="AA140" s="213" t="e">
        <f>IF('Crisis Indicator Data'!#REF!="No Data",1,IF(#REF!&lt;&gt;"",1,0))</f>
        <v>#REF!</v>
      </c>
      <c r="AB140" s="213" t="e">
        <f>IF('Crisis Indicator Data'!#REF!="No Data",1,IF(#REF!&lt;&gt;"",1,0))</f>
        <v>#REF!</v>
      </c>
      <c r="AC140" s="213" t="e">
        <f>IF('Crisis Indicator Data'!#REF!="No Data",1,IF(#REF!&lt;&gt;"",1,0))</f>
        <v>#REF!</v>
      </c>
      <c r="AD140" s="213" t="e">
        <f>IF('Crisis Indicator Data'!#REF!="No Data",1,IF(#REF!&lt;&gt;"",1,0))</f>
        <v>#REF!</v>
      </c>
      <c r="AE140" s="213" t="e">
        <f>IF('Crisis Indicator Data'!#REF!="No Data",1,IF(#REF!&lt;&gt;"",1,0))</f>
        <v>#REF!</v>
      </c>
      <c r="AF140" s="213" t="e">
        <f>IF('Crisis Indicator Data'!#REF!="No Data",1,IF(#REF!&lt;&gt;"",1,0))</f>
        <v>#REF!</v>
      </c>
      <c r="AG140" s="213" t="e">
        <f>IF('Crisis Indicator Data'!#REF!="No Data",1,IF(#REF!&lt;&gt;"",1,0))</f>
        <v>#REF!</v>
      </c>
      <c r="AH140" s="213" t="e">
        <f>IF('Crisis Indicator Data'!#REF!="No Data",1,IF(#REF!&lt;&gt;"",1,0))</f>
        <v>#REF!</v>
      </c>
      <c r="AI140" s="213" t="e">
        <f>IF('Crisis Indicator Data'!#REF!="No Data",1,IF(#REF!&lt;&gt;"",1,0))</f>
        <v>#REF!</v>
      </c>
      <c r="AJ140" s="213" t="e">
        <f>IF('Crisis Indicator Data'!#REF!="No Data",1,IF(#REF!&lt;&gt;"",1,0))</f>
        <v>#REF!</v>
      </c>
      <c r="AK140" s="213" t="e">
        <f>IF('Crisis Indicator Data'!#REF!="No Data",1,IF(#REF!&lt;&gt;"",1,0))</f>
        <v>#REF!</v>
      </c>
      <c r="AL140" s="213" t="e">
        <f>IF('Crisis Indicator Data'!#REF!="No Data",1,IF(#REF!&lt;&gt;"",1,0))</f>
        <v>#REF!</v>
      </c>
      <c r="AM140" s="213" t="e">
        <f>IF('Crisis Indicator Data'!#REF!="No Data",1,IF(#REF!&lt;&gt;"",1,0))</f>
        <v>#REF!</v>
      </c>
      <c r="AN140" s="213" t="e">
        <f>IF('Crisis Indicator Data'!#REF!="No Data",1,IF(#REF!&lt;&gt;"",1,0))</f>
        <v>#REF!</v>
      </c>
      <c r="AO140" s="213" t="e">
        <f>IF('Crisis Indicator Data'!#REF!="No Data",1,IF(#REF!&lt;&gt;"",1,0))</f>
        <v>#REF!</v>
      </c>
      <c r="AP140" s="213" t="e">
        <f>IF('Crisis Indicator Data'!#REF!="No Data",1,IF(#REF!&lt;&gt;"",1,0))</f>
        <v>#REF!</v>
      </c>
      <c r="AQ140" s="213" t="e">
        <f>IF('Crisis Indicator Data'!#REF!="No Data",1,IF(#REF!&lt;&gt;"",1,0))</f>
        <v>#REF!</v>
      </c>
      <c r="AR140" s="213" t="e">
        <f>IF('Crisis Indicator Data'!#REF!="No Data",1,IF(#REF!&lt;&gt;"",1,0))</f>
        <v>#REF!</v>
      </c>
      <c r="AS140" s="213" t="e">
        <f>IF('Crisis Indicator Data'!#REF!="No Data",1,IF(#REF!&lt;&gt;"",1,0))</f>
        <v>#REF!</v>
      </c>
      <c r="AT140" s="213" t="e">
        <f>IF('Crisis Indicator Data'!#REF!="No Data",1,IF(#REF!&lt;&gt;"",1,0))</f>
        <v>#REF!</v>
      </c>
      <c r="AU140" s="213" t="e">
        <f>IF('Crisis Indicator Data'!#REF!="No Data",1,IF(#REF!&lt;&gt;"",1,0))</f>
        <v>#REF!</v>
      </c>
      <c r="AV140" s="213" t="e">
        <f>IF('Crisis Indicator Data'!#REF!="No Data",1,IF(#REF!&lt;&gt;"",1,0))</f>
        <v>#REF!</v>
      </c>
      <c r="AW140" s="213" t="e">
        <f>IF('Crisis Indicator Data'!#REF!="No Data",1,IF(#REF!&lt;&gt;"",1,0))</f>
        <v>#REF!</v>
      </c>
      <c r="AX140" s="213" t="e">
        <f>IF('Crisis Indicator Data'!#REF!="No Data",1,IF(#REF!&lt;&gt;"",1,0))</f>
        <v>#REF!</v>
      </c>
      <c r="AY140" s="213" t="e">
        <f>IF('Crisis Indicator Data'!#REF!="No Data",1,IF(#REF!&lt;&gt;"",1,0))</f>
        <v>#REF!</v>
      </c>
      <c r="AZ140" s="213" t="e">
        <f>IF('Crisis Indicator Data'!#REF!="No Data",1,IF(#REF!&lt;&gt;"",1,0))</f>
        <v>#REF!</v>
      </c>
      <c r="BA140" t="e">
        <f t="shared" si="8"/>
        <v>#REF!</v>
      </c>
      <c r="BB140" s="22" t="e">
        <f t="shared" si="9"/>
        <v>#REF!</v>
      </c>
    </row>
    <row r="141" spans="1:54" x14ac:dyDescent="0.25">
      <c r="A141" t="s">
        <v>7476</v>
      </c>
      <c r="B141" s="213" t="e">
        <f>IF('Crisis Indicator Data'!#REF!="No Data",1,IF(#REF!&lt;&gt;"",1,0))</f>
        <v>#REF!</v>
      </c>
      <c r="C141" s="213" t="e">
        <f>IF('Crisis Indicator Data'!#REF!="No Data",1,IF(#REF!&lt;&gt;"",1,0))</f>
        <v>#REF!</v>
      </c>
      <c r="D141" s="213" t="e">
        <f>IF('Crisis Indicator Data'!#REF!="No Data",1,IF(#REF!&lt;&gt;"",1,0))</f>
        <v>#REF!</v>
      </c>
      <c r="E141" s="213" t="e">
        <f>IF('Crisis Indicator Data'!#REF!="No Data",1,IF(#REF!&lt;&gt;"",1,0))</f>
        <v>#REF!</v>
      </c>
      <c r="F141" s="213" t="e">
        <f>IF('Crisis Indicator Data'!#REF!="No Data",1,IF(#REF!&lt;&gt;"",1,0))</f>
        <v>#REF!</v>
      </c>
      <c r="G141" s="213" t="e">
        <f>IF('Crisis Indicator Data'!#REF!="No Data",1,IF(#REF!&lt;&gt;"",1,0))</f>
        <v>#REF!</v>
      </c>
      <c r="H141" s="213" t="e">
        <f>IF('Crisis Indicator Data'!#REF!="No Data",1,IF(#REF!&lt;&gt;"",1,0))</f>
        <v>#REF!</v>
      </c>
      <c r="I141" s="213" t="e">
        <f>IF('Crisis Indicator Data'!#REF!="No Data",1,IF(#REF!&lt;&gt;"",1,0))</f>
        <v>#REF!</v>
      </c>
      <c r="J141" s="213" t="e">
        <f>IF('Crisis Indicator Data'!#REF!="No Data",1,IF(#REF!&lt;&gt;"",1,0))</f>
        <v>#REF!</v>
      </c>
      <c r="K141" s="213" t="e">
        <f>IF('Crisis Indicator Data'!#REF!="No Data",1,IF(#REF!&lt;&gt;"",1,0))</f>
        <v>#REF!</v>
      </c>
      <c r="L141" s="213" t="e">
        <f>IF('Crisis Indicator Data'!#REF!="No Data",1,IF(#REF!&lt;&gt;"",1,0))</f>
        <v>#REF!</v>
      </c>
      <c r="M141" s="213" t="e">
        <f>IF('Crisis Indicator Data'!#REF!="No Data",1,IF(#REF!&lt;&gt;"",1,0))</f>
        <v>#REF!</v>
      </c>
      <c r="N141" s="213" t="e">
        <f>IF('Crisis Indicator Data'!#REF!="No Data",1,IF(#REF!&lt;&gt;"",1,0))</f>
        <v>#REF!</v>
      </c>
      <c r="O141" s="213" t="e">
        <f>IF('Crisis Indicator Data'!#REF!="No Data",1,IF(#REF!&lt;&gt;"",1,0))</f>
        <v>#REF!</v>
      </c>
      <c r="P141" s="213" t="e">
        <f>IF('Crisis Indicator Data'!#REF!="No Data",1,IF(#REF!&lt;&gt;"",1,0))</f>
        <v>#REF!</v>
      </c>
      <c r="Q141" s="213" t="e">
        <f>IF('Crisis Indicator Data'!#REF!="No Data",1,IF(#REF!&lt;&gt;"",1,0))</f>
        <v>#REF!</v>
      </c>
      <c r="R141" s="213" t="e">
        <f>IF('Crisis Indicator Data'!#REF!="No Data",1,IF(#REF!&lt;&gt;"",1,0))</f>
        <v>#REF!</v>
      </c>
      <c r="S141" s="213" t="e">
        <f>IF('Crisis Indicator Data'!#REF!="No Data",1,IF(#REF!&lt;&gt;"",1,0))</f>
        <v>#REF!</v>
      </c>
      <c r="T141" s="213" t="e">
        <f>IF('Crisis Indicator Data'!#REF!="No Data",1,IF(#REF!&lt;&gt;"",1,0))</f>
        <v>#REF!</v>
      </c>
      <c r="U141" s="213" t="e">
        <f>IF('Crisis Indicator Data'!#REF!="No Data",1,IF(#REF!&lt;&gt;"",1,0))</f>
        <v>#REF!</v>
      </c>
      <c r="V141" s="213" t="e">
        <f>IF('Crisis Indicator Data'!#REF!="No Data",1,IF(#REF!&lt;&gt;"",1,0))</f>
        <v>#REF!</v>
      </c>
      <c r="W141" s="213" t="e">
        <f>IF('Crisis Indicator Data'!#REF!="No Data",1,IF(#REF!&lt;&gt;"",1,0))</f>
        <v>#REF!</v>
      </c>
      <c r="X141" s="213" t="e">
        <f>IF('Crisis Indicator Data'!#REF!="No Data",1,IF(#REF!&lt;&gt;"",1,0))</f>
        <v>#REF!</v>
      </c>
      <c r="Y141" s="213" t="e">
        <f>IF('Crisis Indicator Data'!#REF!="No Data",1,IF(#REF!&lt;&gt;"",1,0))</f>
        <v>#REF!</v>
      </c>
      <c r="Z141" s="213" t="e">
        <f>IF('Crisis Indicator Data'!#REF!="No Data",1,IF(#REF!&lt;&gt;"",1,0))</f>
        <v>#REF!</v>
      </c>
      <c r="AA141" s="213" t="e">
        <f>IF('Crisis Indicator Data'!#REF!="No Data",1,IF(#REF!&lt;&gt;"",1,0))</f>
        <v>#REF!</v>
      </c>
      <c r="AB141" s="213" t="e">
        <f>IF('Crisis Indicator Data'!#REF!="No Data",1,IF(#REF!&lt;&gt;"",1,0))</f>
        <v>#REF!</v>
      </c>
      <c r="AC141" s="213" t="e">
        <f>IF('Crisis Indicator Data'!#REF!="No Data",1,IF(#REF!&lt;&gt;"",1,0))</f>
        <v>#REF!</v>
      </c>
      <c r="AD141" s="213" t="e">
        <f>IF('Crisis Indicator Data'!#REF!="No Data",1,IF(#REF!&lt;&gt;"",1,0))</f>
        <v>#REF!</v>
      </c>
      <c r="AE141" s="213" t="e">
        <f>IF('Crisis Indicator Data'!#REF!="No Data",1,IF(#REF!&lt;&gt;"",1,0))</f>
        <v>#REF!</v>
      </c>
      <c r="AF141" s="213" t="e">
        <f>IF('Crisis Indicator Data'!#REF!="No Data",1,IF(#REF!&lt;&gt;"",1,0))</f>
        <v>#REF!</v>
      </c>
      <c r="AG141" s="213" t="e">
        <f>IF('Crisis Indicator Data'!#REF!="No Data",1,IF(#REF!&lt;&gt;"",1,0))</f>
        <v>#REF!</v>
      </c>
      <c r="AH141" s="213" t="e">
        <f>IF('Crisis Indicator Data'!#REF!="No Data",1,IF(#REF!&lt;&gt;"",1,0))</f>
        <v>#REF!</v>
      </c>
      <c r="AI141" s="213" t="e">
        <f>IF('Crisis Indicator Data'!#REF!="No Data",1,IF(#REF!&lt;&gt;"",1,0))</f>
        <v>#REF!</v>
      </c>
      <c r="AJ141" s="213" t="e">
        <f>IF('Crisis Indicator Data'!#REF!="No Data",1,IF(#REF!&lt;&gt;"",1,0))</f>
        <v>#REF!</v>
      </c>
      <c r="AK141" s="213" t="e">
        <f>IF('Crisis Indicator Data'!#REF!="No Data",1,IF(#REF!&lt;&gt;"",1,0))</f>
        <v>#REF!</v>
      </c>
      <c r="AL141" s="213" t="e">
        <f>IF('Crisis Indicator Data'!#REF!="No Data",1,IF(#REF!&lt;&gt;"",1,0))</f>
        <v>#REF!</v>
      </c>
      <c r="AM141" s="213" t="e">
        <f>IF('Crisis Indicator Data'!#REF!="No Data",1,IF(#REF!&lt;&gt;"",1,0))</f>
        <v>#REF!</v>
      </c>
      <c r="AN141" s="213" t="e">
        <f>IF('Crisis Indicator Data'!#REF!="No Data",1,IF(#REF!&lt;&gt;"",1,0))</f>
        <v>#REF!</v>
      </c>
      <c r="AO141" s="213" t="e">
        <f>IF('Crisis Indicator Data'!#REF!="No Data",1,IF(#REF!&lt;&gt;"",1,0))</f>
        <v>#REF!</v>
      </c>
      <c r="AP141" s="213" t="e">
        <f>IF('Crisis Indicator Data'!#REF!="No Data",1,IF(#REF!&lt;&gt;"",1,0))</f>
        <v>#REF!</v>
      </c>
      <c r="AQ141" s="213" t="e">
        <f>IF('Crisis Indicator Data'!#REF!="No Data",1,IF(#REF!&lt;&gt;"",1,0))</f>
        <v>#REF!</v>
      </c>
      <c r="AR141" s="213" t="e">
        <f>IF('Crisis Indicator Data'!#REF!="No Data",1,IF(#REF!&lt;&gt;"",1,0))</f>
        <v>#REF!</v>
      </c>
      <c r="AS141" s="213" t="e">
        <f>IF('Crisis Indicator Data'!#REF!="No Data",1,IF(#REF!&lt;&gt;"",1,0))</f>
        <v>#REF!</v>
      </c>
      <c r="AT141" s="213" t="e">
        <f>IF('Crisis Indicator Data'!#REF!="No Data",1,IF(#REF!&lt;&gt;"",1,0))</f>
        <v>#REF!</v>
      </c>
      <c r="AU141" s="213" t="e">
        <f>IF('Crisis Indicator Data'!#REF!="No Data",1,IF(#REF!&lt;&gt;"",1,0))</f>
        <v>#REF!</v>
      </c>
      <c r="AV141" s="213" t="e">
        <f>IF('Crisis Indicator Data'!#REF!="No Data",1,IF(#REF!&lt;&gt;"",1,0))</f>
        <v>#REF!</v>
      </c>
      <c r="AW141" s="213" t="e">
        <f>IF('Crisis Indicator Data'!#REF!="No Data",1,IF(#REF!&lt;&gt;"",1,0))</f>
        <v>#REF!</v>
      </c>
      <c r="AX141" s="213" t="e">
        <f>IF('Crisis Indicator Data'!#REF!="No Data",1,IF(#REF!&lt;&gt;"",1,0))</f>
        <v>#REF!</v>
      </c>
      <c r="AY141" s="213" t="e">
        <f>IF('Crisis Indicator Data'!#REF!="No Data",1,IF(#REF!&lt;&gt;"",1,0))</f>
        <v>#REF!</v>
      </c>
      <c r="AZ141" s="213" t="e">
        <f>IF('Crisis Indicator Data'!#REF!="No Data",1,IF(#REF!&lt;&gt;"",1,0))</f>
        <v>#REF!</v>
      </c>
      <c r="BA141" t="e">
        <f t="shared" si="8"/>
        <v>#REF!</v>
      </c>
      <c r="BB141" s="22" t="e">
        <f t="shared" si="9"/>
        <v>#REF!</v>
      </c>
    </row>
    <row r="142" spans="1:54" x14ac:dyDescent="0.25">
      <c r="A142" t="s">
        <v>7477</v>
      </c>
      <c r="B142" s="213" t="e">
        <f>IF('Crisis Indicator Data'!#REF!="No Data",1,IF(#REF!&lt;&gt;"",1,0))</f>
        <v>#REF!</v>
      </c>
      <c r="C142" s="213" t="e">
        <f>IF('Crisis Indicator Data'!#REF!="No Data",1,IF(#REF!&lt;&gt;"",1,0))</f>
        <v>#REF!</v>
      </c>
      <c r="D142" s="213" t="e">
        <f>IF('Crisis Indicator Data'!#REF!="No Data",1,IF(#REF!&lt;&gt;"",1,0))</f>
        <v>#REF!</v>
      </c>
      <c r="E142" s="213" t="e">
        <f>IF('Crisis Indicator Data'!#REF!="No Data",1,IF(#REF!&lt;&gt;"",1,0))</f>
        <v>#REF!</v>
      </c>
      <c r="F142" s="213" t="e">
        <f>IF('Crisis Indicator Data'!#REF!="No Data",1,IF(#REF!&lt;&gt;"",1,0))</f>
        <v>#REF!</v>
      </c>
      <c r="G142" s="213" t="e">
        <f>IF('Crisis Indicator Data'!#REF!="No Data",1,IF(#REF!&lt;&gt;"",1,0))</f>
        <v>#REF!</v>
      </c>
      <c r="H142" s="213" t="e">
        <f>IF('Crisis Indicator Data'!#REF!="No Data",1,IF(#REF!&lt;&gt;"",1,0))</f>
        <v>#REF!</v>
      </c>
      <c r="I142" s="213" t="e">
        <f>IF('Crisis Indicator Data'!#REF!="No Data",1,IF(#REF!&lt;&gt;"",1,0))</f>
        <v>#REF!</v>
      </c>
      <c r="J142" s="213" t="e">
        <f>IF('Crisis Indicator Data'!#REF!="No Data",1,IF(#REF!&lt;&gt;"",1,0))</f>
        <v>#REF!</v>
      </c>
      <c r="K142" s="213" t="e">
        <f>IF('Crisis Indicator Data'!#REF!="No Data",1,IF(#REF!&lt;&gt;"",1,0))</f>
        <v>#REF!</v>
      </c>
      <c r="L142" s="213" t="e">
        <f>IF('Crisis Indicator Data'!#REF!="No Data",1,IF(#REF!&lt;&gt;"",1,0))</f>
        <v>#REF!</v>
      </c>
      <c r="M142" s="213" t="e">
        <f>IF('Crisis Indicator Data'!#REF!="No Data",1,IF(#REF!&lt;&gt;"",1,0))</f>
        <v>#REF!</v>
      </c>
      <c r="N142" s="213" t="e">
        <f>IF('Crisis Indicator Data'!#REF!="No Data",1,IF(#REF!&lt;&gt;"",1,0))</f>
        <v>#REF!</v>
      </c>
      <c r="O142" s="213" t="e">
        <f>IF('Crisis Indicator Data'!#REF!="No Data",1,IF(#REF!&lt;&gt;"",1,0))</f>
        <v>#REF!</v>
      </c>
      <c r="P142" s="213" t="e">
        <f>IF('Crisis Indicator Data'!#REF!="No Data",1,IF(#REF!&lt;&gt;"",1,0))</f>
        <v>#REF!</v>
      </c>
      <c r="Q142" s="213" t="e">
        <f>IF('Crisis Indicator Data'!#REF!="No Data",1,IF(#REF!&lt;&gt;"",1,0))</f>
        <v>#REF!</v>
      </c>
      <c r="R142" s="213" t="e">
        <f>IF('Crisis Indicator Data'!#REF!="No Data",1,IF(#REF!&lt;&gt;"",1,0))</f>
        <v>#REF!</v>
      </c>
      <c r="S142" s="213" t="e">
        <f>IF('Crisis Indicator Data'!#REF!="No Data",1,IF(#REF!&lt;&gt;"",1,0))</f>
        <v>#REF!</v>
      </c>
      <c r="T142" s="213" t="e">
        <f>IF('Crisis Indicator Data'!#REF!="No Data",1,IF(#REF!&lt;&gt;"",1,0))</f>
        <v>#REF!</v>
      </c>
      <c r="U142" s="213" t="e">
        <f>IF('Crisis Indicator Data'!#REF!="No Data",1,IF(#REF!&lt;&gt;"",1,0))</f>
        <v>#REF!</v>
      </c>
      <c r="V142" s="213" t="e">
        <f>IF('Crisis Indicator Data'!#REF!="No Data",1,IF(#REF!&lt;&gt;"",1,0))</f>
        <v>#REF!</v>
      </c>
      <c r="W142" s="213" t="e">
        <f>IF('Crisis Indicator Data'!#REF!="No Data",1,IF(#REF!&lt;&gt;"",1,0))</f>
        <v>#REF!</v>
      </c>
      <c r="X142" s="213" t="e">
        <f>IF('Crisis Indicator Data'!#REF!="No Data",1,IF(#REF!&lt;&gt;"",1,0))</f>
        <v>#REF!</v>
      </c>
      <c r="Y142" s="213" t="e">
        <f>IF('Crisis Indicator Data'!#REF!="No Data",1,IF(#REF!&lt;&gt;"",1,0))</f>
        <v>#REF!</v>
      </c>
      <c r="Z142" s="213" t="e">
        <f>IF('Crisis Indicator Data'!#REF!="No Data",1,IF(#REF!&lt;&gt;"",1,0))</f>
        <v>#REF!</v>
      </c>
      <c r="AA142" s="213" t="e">
        <f>IF('Crisis Indicator Data'!#REF!="No Data",1,IF(#REF!&lt;&gt;"",1,0))</f>
        <v>#REF!</v>
      </c>
      <c r="AB142" s="213" t="e">
        <f>IF('Crisis Indicator Data'!#REF!="No Data",1,IF(#REF!&lt;&gt;"",1,0))</f>
        <v>#REF!</v>
      </c>
      <c r="AC142" s="213" t="e">
        <f>IF('Crisis Indicator Data'!#REF!="No Data",1,IF(#REF!&lt;&gt;"",1,0))</f>
        <v>#REF!</v>
      </c>
      <c r="AD142" s="213" t="e">
        <f>IF('Crisis Indicator Data'!#REF!="No Data",1,IF(#REF!&lt;&gt;"",1,0))</f>
        <v>#REF!</v>
      </c>
      <c r="AE142" s="213" t="e">
        <f>IF('Crisis Indicator Data'!#REF!="No Data",1,IF(#REF!&lt;&gt;"",1,0))</f>
        <v>#REF!</v>
      </c>
      <c r="AF142" s="213" t="e">
        <f>IF('Crisis Indicator Data'!#REF!="No Data",1,IF(#REF!&lt;&gt;"",1,0))</f>
        <v>#REF!</v>
      </c>
      <c r="AG142" s="213" t="e">
        <f>IF('Crisis Indicator Data'!#REF!="No Data",1,IF(#REF!&lt;&gt;"",1,0))</f>
        <v>#REF!</v>
      </c>
      <c r="AH142" s="213" t="e">
        <f>IF('Crisis Indicator Data'!#REF!="No Data",1,IF(#REF!&lt;&gt;"",1,0))</f>
        <v>#REF!</v>
      </c>
      <c r="AI142" s="213" t="e">
        <f>IF('Crisis Indicator Data'!#REF!="No Data",1,IF(#REF!&lt;&gt;"",1,0))</f>
        <v>#REF!</v>
      </c>
      <c r="AJ142" s="213" t="e">
        <f>IF('Crisis Indicator Data'!#REF!="No Data",1,IF(#REF!&lt;&gt;"",1,0))</f>
        <v>#REF!</v>
      </c>
      <c r="AK142" s="213" t="e">
        <f>IF('Crisis Indicator Data'!#REF!="No Data",1,IF(#REF!&lt;&gt;"",1,0))</f>
        <v>#REF!</v>
      </c>
      <c r="AL142" s="213" t="e">
        <f>IF('Crisis Indicator Data'!#REF!="No Data",1,IF(#REF!&lt;&gt;"",1,0))</f>
        <v>#REF!</v>
      </c>
      <c r="AM142" s="213" t="e">
        <f>IF('Crisis Indicator Data'!#REF!="No Data",1,IF(#REF!&lt;&gt;"",1,0))</f>
        <v>#REF!</v>
      </c>
      <c r="AN142" s="213" t="e">
        <f>IF('Crisis Indicator Data'!#REF!="No Data",1,IF(#REF!&lt;&gt;"",1,0))</f>
        <v>#REF!</v>
      </c>
      <c r="AO142" s="213" t="e">
        <f>IF('Crisis Indicator Data'!#REF!="No Data",1,IF(#REF!&lt;&gt;"",1,0))</f>
        <v>#REF!</v>
      </c>
      <c r="AP142" s="213" t="e">
        <f>IF('Crisis Indicator Data'!#REF!="No Data",1,IF(#REF!&lt;&gt;"",1,0))</f>
        <v>#REF!</v>
      </c>
      <c r="AQ142" s="213" t="e">
        <f>IF('Crisis Indicator Data'!#REF!="No Data",1,IF(#REF!&lt;&gt;"",1,0))</f>
        <v>#REF!</v>
      </c>
      <c r="AR142" s="213" t="e">
        <f>IF('Crisis Indicator Data'!#REF!="No Data",1,IF(#REF!&lt;&gt;"",1,0))</f>
        <v>#REF!</v>
      </c>
      <c r="AS142" s="213" t="e">
        <f>IF('Crisis Indicator Data'!#REF!="No Data",1,IF(#REF!&lt;&gt;"",1,0))</f>
        <v>#REF!</v>
      </c>
      <c r="AT142" s="213" t="e">
        <f>IF('Crisis Indicator Data'!#REF!="No Data",1,IF(#REF!&lt;&gt;"",1,0))</f>
        <v>#REF!</v>
      </c>
      <c r="AU142" s="213" t="e">
        <f>IF('Crisis Indicator Data'!#REF!="No Data",1,IF(#REF!&lt;&gt;"",1,0))</f>
        <v>#REF!</v>
      </c>
      <c r="AV142" s="213" t="e">
        <f>IF('Crisis Indicator Data'!#REF!="No Data",1,IF(#REF!&lt;&gt;"",1,0))</f>
        <v>#REF!</v>
      </c>
      <c r="AW142" s="213" t="e">
        <f>IF('Crisis Indicator Data'!#REF!="No Data",1,IF(#REF!&lt;&gt;"",1,0))</f>
        <v>#REF!</v>
      </c>
      <c r="AX142" s="213" t="e">
        <f>IF('Crisis Indicator Data'!#REF!="No Data",1,IF(#REF!&lt;&gt;"",1,0))</f>
        <v>#REF!</v>
      </c>
      <c r="AY142" s="213" t="e">
        <f>IF('Crisis Indicator Data'!#REF!="No Data",1,IF(#REF!&lt;&gt;"",1,0))</f>
        <v>#REF!</v>
      </c>
      <c r="AZ142" s="213" t="e">
        <f>IF('Crisis Indicator Data'!#REF!="No Data",1,IF(#REF!&lt;&gt;"",1,0))</f>
        <v>#REF!</v>
      </c>
      <c r="BA142" t="e">
        <f t="shared" si="8"/>
        <v>#REF!</v>
      </c>
      <c r="BB142" s="22" t="e">
        <f t="shared" si="9"/>
        <v>#REF!</v>
      </c>
    </row>
    <row r="143" spans="1:54" x14ac:dyDescent="0.25">
      <c r="A143" t="s">
        <v>7387</v>
      </c>
      <c r="B143" s="213" t="e">
        <f>IF('Crisis Indicator Data'!#REF!="No Data",1,IF(#REF!&lt;&gt;"",1,0))</f>
        <v>#REF!</v>
      </c>
      <c r="C143" s="213" t="e">
        <f>IF('Crisis Indicator Data'!#REF!="No Data",1,IF(#REF!&lt;&gt;"",1,0))</f>
        <v>#REF!</v>
      </c>
      <c r="D143" s="213" t="e">
        <f>IF('Crisis Indicator Data'!#REF!="No Data",1,IF(#REF!&lt;&gt;"",1,0))</f>
        <v>#REF!</v>
      </c>
      <c r="E143" s="213" t="e">
        <f>IF('Crisis Indicator Data'!#REF!="No Data",1,IF(#REF!&lt;&gt;"",1,0))</f>
        <v>#REF!</v>
      </c>
      <c r="F143" s="213" t="e">
        <f>IF('Crisis Indicator Data'!#REF!="No Data",1,IF(#REF!&lt;&gt;"",1,0))</f>
        <v>#REF!</v>
      </c>
      <c r="G143" s="213" t="e">
        <f>IF('Crisis Indicator Data'!#REF!="No Data",1,IF(#REF!&lt;&gt;"",1,0))</f>
        <v>#REF!</v>
      </c>
      <c r="H143" s="213" t="e">
        <f>IF('Crisis Indicator Data'!#REF!="No Data",1,IF(#REF!&lt;&gt;"",1,0))</f>
        <v>#REF!</v>
      </c>
      <c r="I143" s="213" t="e">
        <f>IF('Crisis Indicator Data'!#REF!="No Data",1,IF(#REF!&lt;&gt;"",1,0))</f>
        <v>#REF!</v>
      </c>
      <c r="J143" s="213" t="e">
        <f>IF('Crisis Indicator Data'!#REF!="No Data",1,IF(#REF!&lt;&gt;"",1,0))</f>
        <v>#REF!</v>
      </c>
      <c r="K143" s="213" t="e">
        <f>IF('Crisis Indicator Data'!#REF!="No Data",1,IF(#REF!&lt;&gt;"",1,0))</f>
        <v>#REF!</v>
      </c>
      <c r="L143" s="213" t="e">
        <f>IF('Crisis Indicator Data'!#REF!="No Data",1,IF(#REF!&lt;&gt;"",1,0))</f>
        <v>#REF!</v>
      </c>
      <c r="M143" s="213" t="e">
        <f>IF('Crisis Indicator Data'!#REF!="No Data",1,IF(#REF!&lt;&gt;"",1,0))</f>
        <v>#REF!</v>
      </c>
      <c r="N143" s="213" t="e">
        <f>IF('Crisis Indicator Data'!#REF!="No Data",1,IF(#REF!&lt;&gt;"",1,0))</f>
        <v>#REF!</v>
      </c>
      <c r="O143" s="213" t="e">
        <f>IF('Crisis Indicator Data'!#REF!="No Data",1,IF(#REF!&lt;&gt;"",1,0))</f>
        <v>#REF!</v>
      </c>
      <c r="P143" s="213" t="e">
        <f>IF('Crisis Indicator Data'!#REF!="No Data",1,IF(#REF!&lt;&gt;"",1,0))</f>
        <v>#REF!</v>
      </c>
      <c r="Q143" s="213" t="e">
        <f>IF('Crisis Indicator Data'!#REF!="No Data",1,IF(#REF!&lt;&gt;"",1,0))</f>
        <v>#REF!</v>
      </c>
      <c r="R143" s="213" t="e">
        <f>IF('Crisis Indicator Data'!#REF!="No Data",1,IF(#REF!&lt;&gt;"",1,0))</f>
        <v>#REF!</v>
      </c>
      <c r="S143" s="213" t="e">
        <f>IF('Crisis Indicator Data'!#REF!="No Data",1,IF(#REF!&lt;&gt;"",1,0))</f>
        <v>#REF!</v>
      </c>
      <c r="T143" s="213" t="e">
        <f>IF('Crisis Indicator Data'!#REF!="No Data",1,IF(#REF!&lt;&gt;"",1,0))</f>
        <v>#REF!</v>
      </c>
      <c r="U143" s="213" t="e">
        <f>IF('Crisis Indicator Data'!#REF!="No Data",1,IF(#REF!&lt;&gt;"",1,0))</f>
        <v>#REF!</v>
      </c>
      <c r="V143" s="213" t="e">
        <f>IF('Crisis Indicator Data'!#REF!="No Data",1,IF(#REF!&lt;&gt;"",1,0))</f>
        <v>#REF!</v>
      </c>
      <c r="W143" s="213" t="e">
        <f>IF('Crisis Indicator Data'!#REF!="No Data",1,IF(#REF!&lt;&gt;"",1,0))</f>
        <v>#REF!</v>
      </c>
      <c r="X143" s="213" t="e">
        <f>IF('Crisis Indicator Data'!#REF!="No Data",1,IF(#REF!&lt;&gt;"",1,0))</f>
        <v>#REF!</v>
      </c>
      <c r="Y143" s="213" t="e">
        <f>IF('Crisis Indicator Data'!#REF!="No Data",1,IF(#REF!&lt;&gt;"",1,0))</f>
        <v>#REF!</v>
      </c>
      <c r="Z143" s="213" t="e">
        <f>IF('Crisis Indicator Data'!#REF!="No Data",1,IF(#REF!&lt;&gt;"",1,0))</f>
        <v>#REF!</v>
      </c>
      <c r="AA143" s="213" t="e">
        <f>IF('Crisis Indicator Data'!#REF!="No Data",1,IF(#REF!&lt;&gt;"",1,0))</f>
        <v>#REF!</v>
      </c>
      <c r="AB143" s="213" t="e">
        <f>IF('Crisis Indicator Data'!#REF!="No Data",1,IF(#REF!&lt;&gt;"",1,0))</f>
        <v>#REF!</v>
      </c>
      <c r="AC143" s="213" t="e">
        <f>IF('Crisis Indicator Data'!#REF!="No Data",1,IF(#REF!&lt;&gt;"",1,0))</f>
        <v>#REF!</v>
      </c>
      <c r="AD143" s="213" t="e">
        <f>IF('Crisis Indicator Data'!#REF!="No Data",1,IF(#REF!&lt;&gt;"",1,0))</f>
        <v>#REF!</v>
      </c>
      <c r="AE143" s="213" t="e">
        <f>IF('Crisis Indicator Data'!#REF!="No Data",1,IF(#REF!&lt;&gt;"",1,0))</f>
        <v>#REF!</v>
      </c>
      <c r="AF143" s="213" t="e">
        <f>IF('Crisis Indicator Data'!#REF!="No Data",1,IF(#REF!&lt;&gt;"",1,0))</f>
        <v>#REF!</v>
      </c>
      <c r="AG143" s="213" t="e">
        <f>IF('Crisis Indicator Data'!#REF!="No Data",1,IF(#REF!&lt;&gt;"",1,0))</f>
        <v>#REF!</v>
      </c>
      <c r="AH143" s="213" t="e">
        <f>IF('Crisis Indicator Data'!#REF!="No Data",1,IF(#REF!&lt;&gt;"",1,0))</f>
        <v>#REF!</v>
      </c>
      <c r="AI143" s="213" t="e">
        <f>IF('Crisis Indicator Data'!#REF!="No Data",1,IF(#REF!&lt;&gt;"",1,0))</f>
        <v>#REF!</v>
      </c>
      <c r="AJ143" s="213" t="e">
        <f>IF('Crisis Indicator Data'!#REF!="No Data",1,IF(#REF!&lt;&gt;"",1,0))</f>
        <v>#REF!</v>
      </c>
      <c r="AK143" s="213" t="e">
        <f>IF('Crisis Indicator Data'!#REF!="No Data",1,IF(#REF!&lt;&gt;"",1,0))</f>
        <v>#REF!</v>
      </c>
      <c r="AL143" s="213" t="e">
        <f>IF('Crisis Indicator Data'!#REF!="No Data",1,IF(#REF!&lt;&gt;"",1,0))</f>
        <v>#REF!</v>
      </c>
      <c r="AM143" s="213" t="e">
        <f>IF('Crisis Indicator Data'!#REF!="No Data",1,IF(#REF!&lt;&gt;"",1,0))</f>
        <v>#REF!</v>
      </c>
      <c r="AN143" s="213" t="e">
        <f>IF('Crisis Indicator Data'!#REF!="No Data",1,IF(#REF!&lt;&gt;"",1,0))</f>
        <v>#REF!</v>
      </c>
      <c r="AO143" s="213" t="e">
        <f>IF('Crisis Indicator Data'!#REF!="No Data",1,IF(#REF!&lt;&gt;"",1,0))</f>
        <v>#REF!</v>
      </c>
      <c r="AP143" s="213" t="e">
        <f>IF('Crisis Indicator Data'!#REF!="No Data",1,IF(#REF!&lt;&gt;"",1,0))</f>
        <v>#REF!</v>
      </c>
      <c r="AQ143" s="213" t="e">
        <f>IF('Crisis Indicator Data'!#REF!="No Data",1,IF(#REF!&lt;&gt;"",1,0))</f>
        <v>#REF!</v>
      </c>
      <c r="AR143" s="213" t="e">
        <f>IF('Crisis Indicator Data'!#REF!="No Data",1,IF(#REF!&lt;&gt;"",1,0))</f>
        <v>#REF!</v>
      </c>
      <c r="AS143" s="213" t="e">
        <f>IF('Crisis Indicator Data'!#REF!="No Data",1,IF(#REF!&lt;&gt;"",1,0))</f>
        <v>#REF!</v>
      </c>
      <c r="AT143" s="213" t="e">
        <f>IF('Crisis Indicator Data'!#REF!="No Data",1,IF(#REF!&lt;&gt;"",1,0))</f>
        <v>#REF!</v>
      </c>
      <c r="AU143" s="213" t="e">
        <f>IF('Crisis Indicator Data'!#REF!="No Data",1,IF(#REF!&lt;&gt;"",1,0))</f>
        <v>#REF!</v>
      </c>
      <c r="AV143" s="213" t="e">
        <f>IF('Crisis Indicator Data'!#REF!="No Data",1,IF(#REF!&lt;&gt;"",1,0))</f>
        <v>#REF!</v>
      </c>
      <c r="AW143" s="213" t="e">
        <f>IF('Crisis Indicator Data'!#REF!="No Data",1,IF(#REF!&lt;&gt;"",1,0))</f>
        <v>#REF!</v>
      </c>
      <c r="AX143" s="213" t="e">
        <f>IF('Crisis Indicator Data'!#REF!="No Data",1,IF(#REF!&lt;&gt;"",1,0))</f>
        <v>#REF!</v>
      </c>
      <c r="AY143" s="213" t="e">
        <f>IF('Crisis Indicator Data'!#REF!="No Data",1,IF(#REF!&lt;&gt;"",1,0))</f>
        <v>#REF!</v>
      </c>
      <c r="AZ143" s="213" t="e">
        <f>IF('Crisis Indicator Data'!#REF!="No Data",1,IF(#REF!&lt;&gt;"",1,0))</f>
        <v>#REF!</v>
      </c>
      <c r="BA143" t="e">
        <f t="shared" si="8"/>
        <v>#REF!</v>
      </c>
      <c r="BB143" s="22" t="e">
        <f t="shared" si="9"/>
        <v>#REF!</v>
      </c>
    </row>
    <row r="144" spans="1:54" x14ac:dyDescent="0.25">
      <c r="A144" t="s">
        <v>7399</v>
      </c>
      <c r="B144" s="213" t="e">
        <f>IF('Crisis Indicator Data'!#REF!="No Data",1,IF(#REF!&lt;&gt;"",1,0))</f>
        <v>#REF!</v>
      </c>
      <c r="C144" s="213" t="e">
        <f>IF('Crisis Indicator Data'!#REF!="No Data",1,IF(#REF!&lt;&gt;"",1,0))</f>
        <v>#REF!</v>
      </c>
      <c r="D144" s="213" t="e">
        <f>IF('Crisis Indicator Data'!#REF!="No Data",1,IF(#REF!&lt;&gt;"",1,0))</f>
        <v>#REF!</v>
      </c>
      <c r="E144" s="213" t="e">
        <f>IF('Crisis Indicator Data'!#REF!="No Data",1,IF(#REF!&lt;&gt;"",1,0))</f>
        <v>#REF!</v>
      </c>
      <c r="F144" s="213" t="e">
        <f>IF('Crisis Indicator Data'!#REF!="No Data",1,IF(#REF!&lt;&gt;"",1,0))</f>
        <v>#REF!</v>
      </c>
      <c r="G144" s="213" t="e">
        <f>IF('Crisis Indicator Data'!#REF!="No Data",1,IF(#REF!&lt;&gt;"",1,0))</f>
        <v>#REF!</v>
      </c>
      <c r="H144" s="213" t="e">
        <f>IF('Crisis Indicator Data'!#REF!="No Data",1,IF(#REF!&lt;&gt;"",1,0))</f>
        <v>#REF!</v>
      </c>
      <c r="I144" s="213" t="e">
        <f>IF('Crisis Indicator Data'!#REF!="No Data",1,IF(#REF!&lt;&gt;"",1,0))</f>
        <v>#REF!</v>
      </c>
      <c r="J144" s="213" t="e">
        <f>IF('Crisis Indicator Data'!#REF!="No Data",1,IF(#REF!&lt;&gt;"",1,0))</f>
        <v>#REF!</v>
      </c>
      <c r="K144" s="213" t="e">
        <f>IF('Crisis Indicator Data'!#REF!="No Data",1,IF(#REF!&lt;&gt;"",1,0))</f>
        <v>#REF!</v>
      </c>
      <c r="L144" s="213" t="e">
        <f>IF('Crisis Indicator Data'!#REF!="No Data",1,IF(#REF!&lt;&gt;"",1,0))</f>
        <v>#REF!</v>
      </c>
      <c r="M144" s="213" t="e">
        <f>IF('Crisis Indicator Data'!#REF!="No Data",1,IF(#REF!&lt;&gt;"",1,0))</f>
        <v>#REF!</v>
      </c>
      <c r="N144" s="213" t="e">
        <f>IF('Crisis Indicator Data'!#REF!="No Data",1,IF(#REF!&lt;&gt;"",1,0))</f>
        <v>#REF!</v>
      </c>
      <c r="O144" s="213" t="e">
        <f>IF('Crisis Indicator Data'!#REF!="No Data",1,IF(#REF!&lt;&gt;"",1,0))</f>
        <v>#REF!</v>
      </c>
      <c r="P144" s="213" t="e">
        <f>IF('Crisis Indicator Data'!#REF!="No Data",1,IF(#REF!&lt;&gt;"",1,0))</f>
        <v>#REF!</v>
      </c>
      <c r="Q144" s="213" t="e">
        <f>IF('Crisis Indicator Data'!#REF!="No Data",1,IF(#REF!&lt;&gt;"",1,0))</f>
        <v>#REF!</v>
      </c>
      <c r="R144" s="213" t="e">
        <f>IF('Crisis Indicator Data'!#REF!="No Data",1,IF(#REF!&lt;&gt;"",1,0))</f>
        <v>#REF!</v>
      </c>
      <c r="S144" s="213" t="e">
        <f>IF('Crisis Indicator Data'!#REF!="No Data",1,IF(#REF!&lt;&gt;"",1,0))</f>
        <v>#REF!</v>
      </c>
      <c r="T144" s="213" t="e">
        <f>IF('Crisis Indicator Data'!#REF!="No Data",1,IF(#REF!&lt;&gt;"",1,0))</f>
        <v>#REF!</v>
      </c>
      <c r="U144" s="213" t="e">
        <f>IF('Crisis Indicator Data'!#REF!="No Data",1,IF(#REF!&lt;&gt;"",1,0))</f>
        <v>#REF!</v>
      </c>
      <c r="V144" s="213" t="e">
        <f>IF('Crisis Indicator Data'!#REF!="No Data",1,IF(#REF!&lt;&gt;"",1,0))</f>
        <v>#REF!</v>
      </c>
      <c r="W144" s="213" t="e">
        <f>IF('Crisis Indicator Data'!#REF!="No Data",1,IF(#REF!&lt;&gt;"",1,0))</f>
        <v>#REF!</v>
      </c>
      <c r="X144" s="213" t="e">
        <f>IF('Crisis Indicator Data'!#REF!="No Data",1,IF(#REF!&lt;&gt;"",1,0))</f>
        <v>#REF!</v>
      </c>
      <c r="Y144" s="213" t="e">
        <f>IF('Crisis Indicator Data'!#REF!="No Data",1,IF(#REF!&lt;&gt;"",1,0))</f>
        <v>#REF!</v>
      </c>
      <c r="Z144" s="213" t="e">
        <f>IF('Crisis Indicator Data'!#REF!="No Data",1,IF(#REF!&lt;&gt;"",1,0))</f>
        <v>#REF!</v>
      </c>
      <c r="AA144" s="213" t="e">
        <f>IF('Crisis Indicator Data'!#REF!="No Data",1,IF(#REF!&lt;&gt;"",1,0))</f>
        <v>#REF!</v>
      </c>
      <c r="AB144" s="213" t="e">
        <f>IF('Crisis Indicator Data'!#REF!="No Data",1,IF(#REF!&lt;&gt;"",1,0))</f>
        <v>#REF!</v>
      </c>
      <c r="AC144" s="213" t="e">
        <f>IF('Crisis Indicator Data'!#REF!="No Data",1,IF(#REF!&lt;&gt;"",1,0))</f>
        <v>#REF!</v>
      </c>
      <c r="AD144" s="213" t="e">
        <f>IF('Crisis Indicator Data'!#REF!="No Data",1,IF(#REF!&lt;&gt;"",1,0))</f>
        <v>#REF!</v>
      </c>
      <c r="AE144" s="213" t="e">
        <f>IF('Crisis Indicator Data'!#REF!="No Data",1,IF(#REF!&lt;&gt;"",1,0))</f>
        <v>#REF!</v>
      </c>
      <c r="AF144" s="213" t="e">
        <f>IF('Crisis Indicator Data'!#REF!="No Data",1,IF(#REF!&lt;&gt;"",1,0))</f>
        <v>#REF!</v>
      </c>
      <c r="AG144" s="213" t="e">
        <f>IF('Crisis Indicator Data'!#REF!="No Data",1,IF(#REF!&lt;&gt;"",1,0))</f>
        <v>#REF!</v>
      </c>
      <c r="AH144" s="213" t="e">
        <f>IF('Crisis Indicator Data'!#REF!="No Data",1,IF(#REF!&lt;&gt;"",1,0))</f>
        <v>#REF!</v>
      </c>
      <c r="AI144" s="213" t="e">
        <f>IF('Crisis Indicator Data'!#REF!="No Data",1,IF(#REF!&lt;&gt;"",1,0))</f>
        <v>#REF!</v>
      </c>
      <c r="AJ144" s="213" t="e">
        <f>IF('Crisis Indicator Data'!#REF!="No Data",1,IF(#REF!&lt;&gt;"",1,0))</f>
        <v>#REF!</v>
      </c>
      <c r="AK144" s="213" t="e">
        <f>IF('Crisis Indicator Data'!#REF!="No Data",1,IF(#REF!&lt;&gt;"",1,0))</f>
        <v>#REF!</v>
      </c>
      <c r="AL144" s="213" t="e">
        <f>IF('Crisis Indicator Data'!#REF!="No Data",1,IF(#REF!&lt;&gt;"",1,0))</f>
        <v>#REF!</v>
      </c>
      <c r="AM144" s="213" t="e">
        <f>IF('Crisis Indicator Data'!#REF!="No Data",1,IF(#REF!&lt;&gt;"",1,0))</f>
        <v>#REF!</v>
      </c>
      <c r="AN144" s="213" t="e">
        <f>IF('Crisis Indicator Data'!#REF!="No Data",1,IF(#REF!&lt;&gt;"",1,0))</f>
        <v>#REF!</v>
      </c>
      <c r="AO144" s="213" t="e">
        <f>IF('Crisis Indicator Data'!#REF!="No Data",1,IF(#REF!&lt;&gt;"",1,0))</f>
        <v>#REF!</v>
      </c>
      <c r="AP144" s="213" t="e">
        <f>IF('Crisis Indicator Data'!#REF!="No Data",1,IF(#REF!&lt;&gt;"",1,0))</f>
        <v>#REF!</v>
      </c>
      <c r="AQ144" s="213" t="e">
        <f>IF('Crisis Indicator Data'!#REF!="No Data",1,IF(#REF!&lt;&gt;"",1,0))</f>
        <v>#REF!</v>
      </c>
      <c r="AR144" s="213" t="e">
        <f>IF('Crisis Indicator Data'!#REF!="No Data",1,IF(#REF!&lt;&gt;"",1,0))</f>
        <v>#REF!</v>
      </c>
      <c r="AS144" s="213" t="e">
        <f>IF('Crisis Indicator Data'!#REF!="No Data",1,IF(#REF!&lt;&gt;"",1,0))</f>
        <v>#REF!</v>
      </c>
      <c r="AT144" s="213" t="e">
        <f>IF('Crisis Indicator Data'!#REF!="No Data",1,IF(#REF!&lt;&gt;"",1,0))</f>
        <v>#REF!</v>
      </c>
      <c r="AU144" s="213" t="e">
        <f>IF('Crisis Indicator Data'!#REF!="No Data",1,IF(#REF!&lt;&gt;"",1,0))</f>
        <v>#REF!</v>
      </c>
      <c r="AV144" s="213" t="e">
        <f>IF('Crisis Indicator Data'!#REF!="No Data",1,IF(#REF!&lt;&gt;"",1,0))</f>
        <v>#REF!</v>
      </c>
      <c r="AW144" s="213" t="e">
        <f>IF('Crisis Indicator Data'!#REF!="No Data",1,IF(#REF!&lt;&gt;"",1,0))</f>
        <v>#REF!</v>
      </c>
      <c r="AX144" s="213" t="e">
        <f>IF('Crisis Indicator Data'!#REF!="No Data",1,IF(#REF!&lt;&gt;"",1,0))</f>
        <v>#REF!</v>
      </c>
      <c r="AY144" s="213" t="e">
        <f>IF('Crisis Indicator Data'!#REF!="No Data",1,IF(#REF!&lt;&gt;"",1,0))</f>
        <v>#REF!</v>
      </c>
      <c r="AZ144" s="213" t="e">
        <f>IF('Crisis Indicator Data'!#REF!="No Data",1,IF(#REF!&lt;&gt;"",1,0))</f>
        <v>#REF!</v>
      </c>
      <c r="BA144" t="e">
        <f t="shared" si="8"/>
        <v>#REF!</v>
      </c>
      <c r="BB144" s="22" t="e">
        <f t="shared" si="9"/>
        <v>#REF!</v>
      </c>
    </row>
    <row r="145" spans="1:54" x14ac:dyDescent="0.25">
      <c r="A145" t="s">
        <v>7533</v>
      </c>
      <c r="B145" s="213" t="e">
        <f>IF('Crisis Indicator Data'!#REF!="No Data",1,IF(#REF!&lt;&gt;"",1,0))</f>
        <v>#REF!</v>
      </c>
      <c r="C145" s="213" t="e">
        <f>IF('Crisis Indicator Data'!#REF!="No Data",1,IF(#REF!&lt;&gt;"",1,0))</f>
        <v>#REF!</v>
      </c>
      <c r="D145" s="213" t="e">
        <f>IF('Crisis Indicator Data'!#REF!="No Data",1,IF(#REF!&lt;&gt;"",1,0))</f>
        <v>#REF!</v>
      </c>
      <c r="E145" s="213" t="e">
        <f>IF('Crisis Indicator Data'!#REF!="No Data",1,IF(#REF!&lt;&gt;"",1,0))</f>
        <v>#REF!</v>
      </c>
      <c r="F145" s="213" t="e">
        <f>IF('Crisis Indicator Data'!#REF!="No Data",1,IF(#REF!&lt;&gt;"",1,0))</f>
        <v>#REF!</v>
      </c>
      <c r="G145" s="213" t="e">
        <f>IF('Crisis Indicator Data'!#REF!="No Data",1,IF(#REF!&lt;&gt;"",1,0))</f>
        <v>#REF!</v>
      </c>
      <c r="H145" s="213" t="e">
        <f>IF('Crisis Indicator Data'!#REF!="No Data",1,IF(#REF!&lt;&gt;"",1,0))</f>
        <v>#REF!</v>
      </c>
      <c r="I145" s="213" t="e">
        <f>IF('Crisis Indicator Data'!#REF!="No Data",1,IF(#REF!&lt;&gt;"",1,0))</f>
        <v>#REF!</v>
      </c>
      <c r="J145" s="213" t="e">
        <f>IF('Crisis Indicator Data'!#REF!="No Data",1,IF(#REF!&lt;&gt;"",1,0))</f>
        <v>#REF!</v>
      </c>
      <c r="K145" s="213" t="e">
        <f>IF('Crisis Indicator Data'!#REF!="No Data",1,IF(#REF!&lt;&gt;"",1,0))</f>
        <v>#REF!</v>
      </c>
      <c r="L145" s="213" t="e">
        <f>IF('Crisis Indicator Data'!#REF!="No Data",1,IF(#REF!&lt;&gt;"",1,0))</f>
        <v>#REF!</v>
      </c>
      <c r="M145" s="213" t="e">
        <f>IF('Crisis Indicator Data'!#REF!="No Data",1,IF(#REF!&lt;&gt;"",1,0))</f>
        <v>#REF!</v>
      </c>
      <c r="N145" s="213" t="e">
        <f>IF('Crisis Indicator Data'!#REF!="No Data",1,IF(#REF!&lt;&gt;"",1,0))</f>
        <v>#REF!</v>
      </c>
      <c r="O145" s="213" t="e">
        <f>IF('Crisis Indicator Data'!#REF!="No Data",1,IF(#REF!&lt;&gt;"",1,0))</f>
        <v>#REF!</v>
      </c>
      <c r="P145" s="213" t="e">
        <f>IF('Crisis Indicator Data'!#REF!="No Data",1,IF(#REF!&lt;&gt;"",1,0))</f>
        <v>#REF!</v>
      </c>
      <c r="Q145" s="213" t="e">
        <f>IF('Crisis Indicator Data'!#REF!="No Data",1,IF(#REF!&lt;&gt;"",1,0))</f>
        <v>#REF!</v>
      </c>
      <c r="R145" s="213" t="e">
        <f>IF('Crisis Indicator Data'!#REF!="No Data",1,IF(#REF!&lt;&gt;"",1,0))</f>
        <v>#REF!</v>
      </c>
      <c r="S145" s="213" t="e">
        <f>IF('Crisis Indicator Data'!#REF!="No Data",1,IF(#REF!&lt;&gt;"",1,0))</f>
        <v>#REF!</v>
      </c>
      <c r="T145" s="213" t="e">
        <f>IF('Crisis Indicator Data'!#REF!="No Data",1,IF(#REF!&lt;&gt;"",1,0))</f>
        <v>#REF!</v>
      </c>
      <c r="U145" s="213" t="e">
        <f>IF('Crisis Indicator Data'!#REF!="No Data",1,IF(#REF!&lt;&gt;"",1,0))</f>
        <v>#REF!</v>
      </c>
      <c r="V145" s="213" t="e">
        <f>IF('Crisis Indicator Data'!#REF!="No Data",1,IF(#REF!&lt;&gt;"",1,0))</f>
        <v>#REF!</v>
      </c>
      <c r="W145" s="213" t="e">
        <f>IF('Crisis Indicator Data'!#REF!="No Data",1,IF(#REF!&lt;&gt;"",1,0))</f>
        <v>#REF!</v>
      </c>
      <c r="X145" s="213" t="e">
        <f>IF('Crisis Indicator Data'!#REF!="No Data",1,IF(#REF!&lt;&gt;"",1,0))</f>
        <v>#REF!</v>
      </c>
      <c r="Y145" s="213" t="e">
        <f>IF('Crisis Indicator Data'!#REF!="No Data",1,IF(#REF!&lt;&gt;"",1,0))</f>
        <v>#REF!</v>
      </c>
      <c r="Z145" s="213" t="e">
        <f>IF('Crisis Indicator Data'!#REF!="No Data",1,IF(#REF!&lt;&gt;"",1,0))</f>
        <v>#REF!</v>
      </c>
      <c r="AA145" s="213" t="e">
        <f>IF('Crisis Indicator Data'!#REF!="No Data",1,IF(#REF!&lt;&gt;"",1,0))</f>
        <v>#REF!</v>
      </c>
      <c r="AB145" s="213" t="e">
        <f>IF('Crisis Indicator Data'!#REF!="No Data",1,IF(#REF!&lt;&gt;"",1,0))</f>
        <v>#REF!</v>
      </c>
      <c r="AC145" s="213" t="e">
        <f>IF('Crisis Indicator Data'!#REF!="No Data",1,IF(#REF!&lt;&gt;"",1,0))</f>
        <v>#REF!</v>
      </c>
      <c r="AD145" s="213" t="e">
        <f>IF('Crisis Indicator Data'!#REF!="No Data",1,IF(#REF!&lt;&gt;"",1,0))</f>
        <v>#REF!</v>
      </c>
      <c r="AE145" s="213" t="e">
        <f>IF('Crisis Indicator Data'!#REF!="No Data",1,IF(#REF!&lt;&gt;"",1,0))</f>
        <v>#REF!</v>
      </c>
      <c r="AF145" s="213" t="e">
        <f>IF('Crisis Indicator Data'!#REF!="No Data",1,IF(#REF!&lt;&gt;"",1,0))</f>
        <v>#REF!</v>
      </c>
      <c r="AG145" s="213" t="e">
        <f>IF('Crisis Indicator Data'!#REF!="No Data",1,IF(#REF!&lt;&gt;"",1,0))</f>
        <v>#REF!</v>
      </c>
      <c r="AH145" s="213" t="e">
        <f>IF('Crisis Indicator Data'!#REF!="No Data",1,IF(#REF!&lt;&gt;"",1,0))</f>
        <v>#REF!</v>
      </c>
      <c r="AI145" s="213" t="e">
        <f>IF('Crisis Indicator Data'!#REF!="No Data",1,IF(#REF!&lt;&gt;"",1,0))</f>
        <v>#REF!</v>
      </c>
      <c r="AJ145" s="213" t="e">
        <f>IF('Crisis Indicator Data'!#REF!="No Data",1,IF(#REF!&lt;&gt;"",1,0))</f>
        <v>#REF!</v>
      </c>
      <c r="AK145" s="213" t="e">
        <f>IF('Crisis Indicator Data'!#REF!="No Data",1,IF(#REF!&lt;&gt;"",1,0))</f>
        <v>#REF!</v>
      </c>
      <c r="AL145" s="213" t="e">
        <f>IF('Crisis Indicator Data'!#REF!="No Data",1,IF(#REF!&lt;&gt;"",1,0))</f>
        <v>#REF!</v>
      </c>
      <c r="AM145" s="213" t="e">
        <f>IF('Crisis Indicator Data'!#REF!="No Data",1,IF(#REF!&lt;&gt;"",1,0))</f>
        <v>#REF!</v>
      </c>
      <c r="AN145" s="213" t="e">
        <f>IF('Crisis Indicator Data'!#REF!="No Data",1,IF(#REF!&lt;&gt;"",1,0))</f>
        <v>#REF!</v>
      </c>
      <c r="AO145" s="213" t="e">
        <f>IF('Crisis Indicator Data'!#REF!="No Data",1,IF(#REF!&lt;&gt;"",1,0))</f>
        <v>#REF!</v>
      </c>
      <c r="AP145" s="213" t="e">
        <f>IF('Crisis Indicator Data'!#REF!="No Data",1,IF(#REF!&lt;&gt;"",1,0))</f>
        <v>#REF!</v>
      </c>
      <c r="AQ145" s="213" t="e">
        <f>IF('Crisis Indicator Data'!#REF!="No Data",1,IF(#REF!&lt;&gt;"",1,0))</f>
        <v>#REF!</v>
      </c>
      <c r="AR145" s="213" t="e">
        <f>IF('Crisis Indicator Data'!#REF!="No Data",1,IF(#REF!&lt;&gt;"",1,0))</f>
        <v>#REF!</v>
      </c>
      <c r="AS145" s="213" t="e">
        <f>IF('Crisis Indicator Data'!#REF!="No Data",1,IF(#REF!&lt;&gt;"",1,0))</f>
        <v>#REF!</v>
      </c>
      <c r="AT145" s="213" t="e">
        <f>IF('Crisis Indicator Data'!#REF!="No Data",1,IF(#REF!&lt;&gt;"",1,0))</f>
        <v>#REF!</v>
      </c>
      <c r="AU145" s="213" t="e">
        <f>IF('Crisis Indicator Data'!#REF!="No Data",1,IF(#REF!&lt;&gt;"",1,0))</f>
        <v>#REF!</v>
      </c>
      <c r="AV145" s="213" t="e">
        <f>IF('Crisis Indicator Data'!#REF!="No Data",1,IF(#REF!&lt;&gt;"",1,0))</f>
        <v>#REF!</v>
      </c>
      <c r="AW145" s="213" t="e">
        <f>IF('Crisis Indicator Data'!#REF!="No Data",1,IF(#REF!&lt;&gt;"",1,0))</f>
        <v>#REF!</v>
      </c>
      <c r="AX145" s="213" t="e">
        <f>IF('Crisis Indicator Data'!#REF!="No Data",1,IF(#REF!&lt;&gt;"",1,0))</f>
        <v>#REF!</v>
      </c>
      <c r="AY145" s="213" t="e">
        <f>IF('Crisis Indicator Data'!#REF!="No Data",1,IF(#REF!&lt;&gt;"",1,0))</f>
        <v>#REF!</v>
      </c>
      <c r="AZ145" s="213" t="e">
        <f>IF('Crisis Indicator Data'!#REF!="No Data",1,IF(#REF!&lt;&gt;"",1,0))</f>
        <v>#REF!</v>
      </c>
      <c r="BA145" t="e">
        <f t="shared" si="8"/>
        <v>#REF!</v>
      </c>
      <c r="BB145" s="22" t="e">
        <f t="shared" si="9"/>
        <v>#REF!</v>
      </c>
    </row>
    <row r="146" spans="1:54" x14ac:dyDescent="0.25">
      <c r="A146" t="s">
        <v>7540</v>
      </c>
      <c r="B146" s="213" t="e">
        <f>IF('Crisis Indicator Data'!#REF!="No Data",1,IF(#REF!&lt;&gt;"",1,0))</f>
        <v>#REF!</v>
      </c>
      <c r="C146" s="213" t="e">
        <f>IF('Crisis Indicator Data'!#REF!="No Data",1,IF(#REF!&lt;&gt;"",1,0))</f>
        <v>#REF!</v>
      </c>
      <c r="D146" s="213" t="e">
        <f>IF('Crisis Indicator Data'!#REF!="No Data",1,IF(#REF!&lt;&gt;"",1,0))</f>
        <v>#REF!</v>
      </c>
      <c r="E146" s="213" t="e">
        <f>IF('Crisis Indicator Data'!#REF!="No Data",1,IF(#REF!&lt;&gt;"",1,0))</f>
        <v>#REF!</v>
      </c>
      <c r="F146" s="213" t="e">
        <f>IF('Crisis Indicator Data'!#REF!="No Data",1,IF(#REF!&lt;&gt;"",1,0))</f>
        <v>#REF!</v>
      </c>
      <c r="G146" s="213" t="e">
        <f>IF('Crisis Indicator Data'!#REF!="No Data",1,IF(#REF!&lt;&gt;"",1,0))</f>
        <v>#REF!</v>
      </c>
      <c r="H146" s="213" t="e">
        <f>IF('Crisis Indicator Data'!#REF!="No Data",1,IF(#REF!&lt;&gt;"",1,0))</f>
        <v>#REF!</v>
      </c>
      <c r="I146" s="213" t="e">
        <f>IF('Crisis Indicator Data'!#REF!="No Data",1,IF(#REF!&lt;&gt;"",1,0))</f>
        <v>#REF!</v>
      </c>
      <c r="J146" s="213" t="e">
        <f>IF('Crisis Indicator Data'!#REF!="No Data",1,IF(#REF!&lt;&gt;"",1,0))</f>
        <v>#REF!</v>
      </c>
      <c r="K146" s="213" t="e">
        <f>IF('Crisis Indicator Data'!#REF!="No Data",1,IF(#REF!&lt;&gt;"",1,0))</f>
        <v>#REF!</v>
      </c>
      <c r="L146" s="213" t="e">
        <f>IF('Crisis Indicator Data'!#REF!="No Data",1,IF(#REF!&lt;&gt;"",1,0))</f>
        <v>#REF!</v>
      </c>
      <c r="M146" s="213" t="e">
        <f>IF('Crisis Indicator Data'!#REF!="No Data",1,IF(#REF!&lt;&gt;"",1,0))</f>
        <v>#REF!</v>
      </c>
      <c r="N146" s="213" t="e">
        <f>IF('Crisis Indicator Data'!#REF!="No Data",1,IF(#REF!&lt;&gt;"",1,0))</f>
        <v>#REF!</v>
      </c>
      <c r="O146" s="213" t="e">
        <f>IF('Crisis Indicator Data'!#REF!="No Data",1,IF(#REF!&lt;&gt;"",1,0))</f>
        <v>#REF!</v>
      </c>
      <c r="P146" s="213" t="e">
        <f>IF('Crisis Indicator Data'!#REF!="No Data",1,IF(#REF!&lt;&gt;"",1,0))</f>
        <v>#REF!</v>
      </c>
      <c r="Q146" s="213" t="e">
        <f>IF('Crisis Indicator Data'!#REF!="No Data",1,IF(#REF!&lt;&gt;"",1,0))</f>
        <v>#REF!</v>
      </c>
      <c r="R146" s="213" t="e">
        <f>IF('Crisis Indicator Data'!#REF!="No Data",1,IF(#REF!&lt;&gt;"",1,0))</f>
        <v>#REF!</v>
      </c>
      <c r="S146" s="213" t="e">
        <f>IF('Crisis Indicator Data'!#REF!="No Data",1,IF(#REF!&lt;&gt;"",1,0))</f>
        <v>#REF!</v>
      </c>
      <c r="T146" s="213" t="e">
        <f>IF('Crisis Indicator Data'!#REF!="No Data",1,IF(#REF!&lt;&gt;"",1,0))</f>
        <v>#REF!</v>
      </c>
      <c r="U146" s="213" t="e">
        <f>IF('Crisis Indicator Data'!#REF!="No Data",1,IF(#REF!&lt;&gt;"",1,0))</f>
        <v>#REF!</v>
      </c>
      <c r="V146" s="213" t="e">
        <f>IF('Crisis Indicator Data'!#REF!="No Data",1,IF(#REF!&lt;&gt;"",1,0))</f>
        <v>#REF!</v>
      </c>
      <c r="W146" s="213" t="e">
        <f>IF('Crisis Indicator Data'!#REF!="No Data",1,IF(#REF!&lt;&gt;"",1,0))</f>
        <v>#REF!</v>
      </c>
      <c r="X146" s="213" t="e">
        <f>IF('Crisis Indicator Data'!#REF!="No Data",1,IF(#REF!&lt;&gt;"",1,0))</f>
        <v>#REF!</v>
      </c>
      <c r="Y146" s="213" t="e">
        <f>IF('Crisis Indicator Data'!#REF!="No Data",1,IF(#REF!&lt;&gt;"",1,0))</f>
        <v>#REF!</v>
      </c>
      <c r="Z146" s="213" t="e">
        <f>IF('Crisis Indicator Data'!#REF!="No Data",1,IF(#REF!&lt;&gt;"",1,0))</f>
        <v>#REF!</v>
      </c>
      <c r="AA146" s="213" t="e">
        <f>IF('Crisis Indicator Data'!#REF!="No Data",1,IF(#REF!&lt;&gt;"",1,0))</f>
        <v>#REF!</v>
      </c>
      <c r="AB146" s="213" t="e">
        <f>IF('Crisis Indicator Data'!#REF!="No Data",1,IF(#REF!&lt;&gt;"",1,0))</f>
        <v>#REF!</v>
      </c>
      <c r="AC146" s="213" t="e">
        <f>IF('Crisis Indicator Data'!#REF!="No Data",1,IF(#REF!&lt;&gt;"",1,0))</f>
        <v>#REF!</v>
      </c>
      <c r="AD146" s="213" t="e">
        <f>IF('Crisis Indicator Data'!#REF!="No Data",1,IF(#REF!&lt;&gt;"",1,0))</f>
        <v>#REF!</v>
      </c>
      <c r="AE146" s="213" t="e">
        <f>IF('Crisis Indicator Data'!#REF!="No Data",1,IF(#REF!&lt;&gt;"",1,0))</f>
        <v>#REF!</v>
      </c>
      <c r="AF146" s="213" t="e">
        <f>IF('Crisis Indicator Data'!#REF!="No Data",1,IF(#REF!&lt;&gt;"",1,0))</f>
        <v>#REF!</v>
      </c>
      <c r="AG146" s="213" t="e">
        <f>IF('Crisis Indicator Data'!#REF!="No Data",1,IF(#REF!&lt;&gt;"",1,0))</f>
        <v>#REF!</v>
      </c>
      <c r="AH146" s="213" t="e">
        <f>IF('Crisis Indicator Data'!#REF!="No Data",1,IF(#REF!&lt;&gt;"",1,0))</f>
        <v>#REF!</v>
      </c>
      <c r="AI146" s="213" t="e">
        <f>IF('Crisis Indicator Data'!#REF!="No Data",1,IF(#REF!&lt;&gt;"",1,0))</f>
        <v>#REF!</v>
      </c>
      <c r="AJ146" s="213" t="e">
        <f>IF('Crisis Indicator Data'!#REF!="No Data",1,IF(#REF!&lt;&gt;"",1,0))</f>
        <v>#REF!</v>
      </c>
      <c r="AK146" s="213" t="e">
        <f>IF('Crisis Indicator Data'!#REF!="No Data",1,IF(#REF!&lt;&gt;"",1,0))</f>
        <v>#REF!</v>
      </c>
      <c r="AL146" s="213" t="e">
        <f>IF('Crisis Indicator Data'!#REF!="No Data",1,IF(#REF!&lt;&gt;"",1,0))</f>
        <v>#REF!</v>
      </c>
      <c r="AM146" s="213" t="e">
        <f>IF('Crisis Indicator Data'!#REF!="No Data",1,IF(#REF!&lt;&gt;"",1,0))</f>
        <v>#REF!</v>
      </c>
      <c r="AN146" s="213" t="e">
        <f>IF('Crisis Indicator Data'!#REF!="No Data",1,IF(#REF!&lt;&gt;"",1,0))</f>
        <v>#REF!</v>
      </c>
      <c r="AO146" s="213" t="e">
        <f>IF('Crisis Indicator Data'!#REF!="No Data",1,IF(#REF!&lt;&gt;"",1,0))</f>
        <v>#REF!</v>
      </c>
      <c r="AP146" s="213" t="e">
        <f>IF('Crisis Indicator Data'!#REF!="No Data",1,IF(#REF!&lt;&gt;"",1,0))</f>
        <v>#REF!</v>
      </c>
      <c r="AQ146" s="213" t="e">
        <f>IF('Crisis Indicator Data'!#REF!="No Data",1,IF(#REF!&lt;&gt;"",1,0))</f>
        <v>#REF!</v>
      </c>
      <c r="AR146" s="213" t="e">
        <f>IF('Crisis Indicator Data'!#REF!="No Data",1,IF(#REF!&lt;&gt;"",1,0))</f>
        <v>#REF!</v>
      </c>
      <c r="AS146" s="213" t="e">
        <f>IF('Crisis Indicator Data'!#REF!="No Data",1,IF(#REF!&lt;&gt;"",1,0))</f>
        <v>#REF!</v>
      </c>
      <c r="AT146" s="213" t="e">
        <f>IF('Crisis Indicator Data'!#REF!="No Data",1,IF(#REF!&lt;&gt;"",1,0))</f>
        <v>#REF!</v>
      </c>
      <c r="AU146" s="213" t="e">
        <f>IF('Crisis Indicator Data'!#REF!="No Data",1,IF(#REF!&lt;&gt;"",1,0))</f>
        <v>#REF!</v>
      </c>
      <c r="AV146" s="213" t="e">
        <f>IF('Crisis Indicator Data'!#REF!="No Data",1,IF(#REF!&lt;&gt;"",1,0))</f>
        <v>#REF!</v>
      </c>
      <c r="AW146" s="213" t="e">
        <f>IF('Crisis Indicator Data'!#REF!="No Data",1,IF(#REF!&lt;&gt;"",1,0))</f>
        <v>#REF!</v>
      </c>
      <c r="AX146" s="213" t="e">
        <f>IF('Crisis Indicator Data'!#REF!="No Data",1,IF(#REF!&lt;&gt;"",1,0))</f>
        <v>#REF!</v>
      </c>
      <c r="AY146" s="213" t="e">
        <f>IF('Crisis Indicator Data'!#REF!="No Data",1,IF(#REF!&lt;&gt;"",1,0))</f>
        <v>#REF!</v>
      </c>
      <c r="AZ146" s="213" t="e">
        <f>IF('Crisis Indicator Data'!#REF!="No Data",1,IF(#REF!&lt;&gt;"",1,0))</f>
        <v>#REF!</v>
      </c>
      <c r="BA146" t="e">
        <f t="shared" si="8"/>
        <v>#REF!</v>
      </c>
      <c r="BB146" s="22" t="e">
        <f t="shared" si="9"/>
        <v>#REF!</v>
      </c>
    </row>
    <row r="147" spans="1:54" x14ac:dyDescent="0.25">
      <c r="A147" t="s">
        <v>7494</v>
      </c>
      <c r="B147" s="213" t="e">
        <f>IF('Crisis Indicator Data'!#REF!="No Data",1,IF(#REF!&lt;&gt;"",1,0))</f>
        <v>#REF!</v>
      </c>
      <c r="C147" s="213" t="e">
        <f>IF('Crisis Indicator Data'!#REF!="No Data",1,IF(#REF!&lt;&gt;"",1,0))</f>
        <v>#REF!</v>
      </c>
      <c r="D147" s="213" t="e">
        <f>IF('Crisis Indicator Data'!#REF!="No Data",1,IF(#REF!&lt;&gt;"",1,0))</f>
        <v>#REF!</v>
      </c>
      <c r="E147" s="213" t="e">
        <f>IF('Crisis Indicator Data'!#REF!="No Data",1,IF(#REF!&lt;&gt;"",1,0))</f>
        <v>#REF!</v>
      </c>
      <c r="F147" s="213" t="e">
        <f>IF('Crisis Indicator Data'!#REF!="No Data",1,IF(#REF!&lt;&gt;"",1,0))</f>
        <v>#REF!</v>
      </c>
      <c r="G147" s="213" t="e">
        <f>IF('Crisis Indicator Data'!#REF!="No Data",1,IF(#REF!&lt;&gt;"",1,0))</f>
        <v>#REF!</v>
      </c>
      <c r="H147" s="213" t="e">
        <f>IF('Crisis Indicator Data'!#REF!="No Data",1,IF(#REF!&lt;&gt;"",1,0))</f>
        <v>#REF!</v>
      </c>
      <c r="I147" s="213" t="e">
        <f>IF('Crisis Indicator Data'!#REF!="No Data",1,IF(#REF!&lt;&gt;"",1,0))</f>
        <v>#REF!</v>
      </c>
      <c r="J147" s="213" t="e">
        <f>IF('Crisis Indicator Data'!#REF!="No Data",1,IF(#REF!&lt;&gt;"",1,0))</f>
        <v>#REF!</v>
      </c>
      <c r="K147" s="213" t="e">
        <f>IF('Crisis Indicator Data'!#REF!="No Data",1,IF(#REF!&lt;&gt;"",1,0))</f>
        <v>#REF!</v>
      </c>
      <c r="L147" s="213" t="e">
        <f>IF('Crisis Indicator Data'!#REF!="No Data",1,IF(#REF!&lt;&gt;"",1,0))</f>
        <v>#REF!</v>
      </c>
      <c r="M147" s="213" t="e">
        <f>IF('Crisis Indicator Data'!#REF!="No Data",1,IF(#REF!&lt;&gt;"",1,0))</f>
        <v>#REF!</v>
      </c>
      <c r="N147" s="213" t="e">
        <f>IF('Crisis Indicator Data'!#REF!="No Data",1,IF(#REF!&lt;&gt;"",1,0))</f>
        <v>#REF!</v>
      </c>
      <c r="O147" s="213" t="e">
        <f>IF('Crisis Indicator Data'!#REF!="No Data",1,IF(#REF!&lt;&gt;"",1,0))</f>
        <v>#REF!</v>
      </c>
      <c r="P147" s="213" t="e">
        <f>IF('Crisis Indicator Data'!#REF!="No Data",1,IF(#REF!&lt;&gt;"",1,0))</f>
        <v>#REF!</v>
      </c>
      <c r="Q147" s="213" t="e">
        <f>IF('Crisis Indicator Data'!#REF!="No Data",1,IF(#REF!&lt;&gt;"",1,0))</f>
        <v>#REF!</v>
      </c>
      <c r="R147" s="213" t="e">
        <f>IF('Crisis Indicator Data'!#REF!="No Data",1,IF(#REF!&lt;&gt;"",1,0))</f>
        <v>#REF!</v>
      </c>
      <c r="S147" s="213" t="e">
        <f>IF('Crisis Indicator Data'!#REF!="No Data",1,IF(#REF!&lt;&gt;"",1,0))</f>
        <v>#REF!</v>
      </c>
      <c r="T147" s="213" t="e">
        <f>IF('Crisis Indicator Data'!#REF!="No Data",1,IF(#REF!&lt;&gt;"",1,0))</f>
        <v>#REF!</v>
      </c>
      <c r="U147" s="213" t="e">
        <f>IF('Crisis Indicator Data'!#REF!="No Data",1,IF(#REF!&lt;&gt;"",1,0))</f>
        <v>#REF!</v>
      </c>
      <c r="V147" s="213" t="e">
        <f>IF('Crisis Indicator Data'!#REF!="No Data",1,IF(#REF!&lt;&gt;"",1,0))</f>
        <v>#REF!</v>
      </c>
      <c r="W147" s="213" t="e">
        <f>IF('Crisis Indicator Data'!#REF!="No Data",1,IF(#REF!&lt;&gt;"",1,0))</f>
        <v>#REF!</v>
      </c>
      <c r="X147" s="213" t="e">
        <f>IF('Crisis Indicator Data'!#REF!="No Data",1,IF(#REF!&lt;&gt;"",1,0))</f>
        <v>#REF!</v>
      </c>
      <c r="Y147" s="213" t="e">
        <f>IF('Crisis Indicator Data'!#REF!="No Data",1,IF(#REF!&lt;&gt;"",1,0))</f>
        <v>#REF!</v>
      </c>
      <c r="Z147" s="213" t="e">
        <f>IF('Crisis Indicator Data'!#REF!="No Data",1,IF(#REF!&lt;&gt;"",1,0))</f>
        <v>#REF!</v>
      </c>
      <c r="AA147" s="213" t="e">
        <f>IF('Crisis Indicator Data'!#REF!="No Data",1,IF(#REF!&lt;&gt;"",1,0))</f>
        <v>#REF!</v>
      </c>
      <c r="AB147" s="213" t="e">
        <f>IF('Crisis Indicator Data'!#REF!="No Data",1,IF(#REF!&lt;&gt;"",1,0))</f>
        <v>#REF!</v>
      </c>
      <c r="AC147" s="213" t="e">
        <f>IF('Crisis Indicator Data'!#REF!="No Data",1,IF(#REF!&lt;&gt;"",1,0))</f>
        <v>#REF!</v>
      </c>
      <c r="AD147" s="213" t="e">
        <f>IF('Crisis Indicator Data'!#REF!="No Data",1,IF(#REF!&lt;&gt;"",1,0))</f>
        <v>#REF!</v>
      </c>
      <c r="AE147" s="213" t="e">
        <f>IF('Crisis Indicator Data'!#REF!="No Data",1,IF(#REF!&lt;&gt;"",1,0))</f>
        <v>#REF!</v>
      </c>
      <c r="AF147" s="213" t="e">
        <f>IF('Crisis Indicator Data'!#REF!="No Data",1,IF(#REF!&lt;&gt;"",1,0))</f>
        <v>#REF!</v>
      </c>
      <c r="AG147" s="213" t="e">
        <f>IF('Crisis Indicator Data'!#REF!="No Data",1,IF(#REF!&lt;&gt;"",1,0))</f>
        <v>#REF!</v>
      </c>
      <c r="AH147" s="213" t="e">
        <f>IF('Crisis Indicator Data'!#REF!="No Data",1,IF(#REF!&lt;&gt;"",1,0))</f>
        <v>#REF!</v>
      </c>
      <c r="AI147" s="213" t="e">
        <f>IF('Crisis Indicator Data'!#REF!="No Data",1,IF(#REF!&lt;&gt;"",1,0))</f>
        <v>#REF!</v>
      </c>
      <c r="AJ147" s="213" t="e">
        <f>IF('Crisis Indicator Data'!#REF!="No Data",1,IF(#REF!&lt;&gt;"",1,0))</f>
        <v>#REF!</v>
      </c>
      <c r="AK147" s="213" t="e">
        <f>IF('Crisis Indicator Data'!#REF!="No Data",1,IF(#REF!&lt;&gt;"",1,0))</f>
        <v>#REF!</v>
      </c>
      <c r="AL147" s="213" t="e">
        <f>IF('Crisis Indicator Data'!#REF!="No Data",1,IF(#REF!&lt;&gt;"",1,0))</f>
        <v>#REF!</v>
      </c>
      <c r="AM147" s="213" t="e">
        <f>IF('Crisis Indicator Data'!#REF!="No Data",1,IF(#REF!&lt;&gt;"",1,0))</f>
        <v>#REF!</v>
      </c>
      <c r="AN147" s="213" t="e">
        <f>IF('Crisis Indicator Data'!#REF!="No Data",1,IF(#REF!&lt;&gt;"",1,0))</f>
        <v>#REF!</v>
      </c>
      <c r="AO147" s="213" t="e">
        <f>IF('Crisis Indicator Data'!#REF!="No Data",1,IF(#REF!&lt;&gt;"",1,0))</f>
        <v>#REF!</v>
      </c>
      <c r="AP147" s="213" t="e">
        <f>IF('Crisis Indicator Data'!#REF!="No Data",1,IF(#REF!&lt;&gt;"",1,0))</f>
        <v>#REF!</v>
      </c>
      <c r="AQ147" s="213" t="e">
        <f>IF('Crisis Indicator Data'!#REF!="No Data",1,IF(#REF!&lt;&gt;"",1,0))</f>
        <v>#REF!</v>
      </c>
      <c r="AR147" s="213" t="e">
        <f>IF('Crisis Indicator Data'!#REF!="No Data",1,IF(#REF!&lt;&gt;"",1,0))</f>
        <v>#REF!</v>
      </c>
      <c r="AS147" s="213" t="e">
        <f>IF('Crisis Indicator Data'!#REF!="No Data",1,IF(#REF!&lt;&gt;"",1,0))</f>
        <v>#REF!</v>
      </c>
      <c r="AT147" s="213" t="e">
        <f>IF('Crisis Indicator Data'!#REF!="No Data",1,IF(#REF!&lt;&gt;"",1,0))</f>
        <v>#REF!</v>
      </c>
      <c r="AU147" s="213" t="e">
        <f>IF('Crisis Indicator Data'!#REF!="No Data",1,IF(#REF!&lt;&gt;"",1,0))</f>
        <v>#REF!</v>
      </c>
      <c r="AV147" s="213" t="e">
        <f>IF('Crisis Indicator Data'!#REF!="No Data",1,IF(#REF!&lt;&gt;"",1,0))</f>
        <v>#REF!</v>
      </c>
      <c r="AW147" s="213" t="e">
        <f>IF('Crisis Indicator Data'!#REF!="No Data",1,IF(#REF!&lt;&gt;"",1,0))</f>
        <v>#REF!</v>
      </c>
      <c r="AX147" s="213" t="e">
        <f>IF('Crisis Indicator Data'!#REF!="No Data",1,IF(#REF!&lt;&gt;"",1,0))</f>
        <v>#REF!</v>
      </c>
      <c r="AY147" s="213" t="e">
        <f>IF('Crisis Indicator Data'!#REF!="No Data",1,IF(#REF!&lt;&gt;"",1,0))</f>
        <v>#REF!</v>
      </c>
      <c r="AZ147" s="213" t="e">
        <f>IF('Crisis Indicator Data'!#REF!="No Data",1,IF(#REF!&lt;&gt;"",1,0))</f>
        <v>#REF!</v>
      </c>
      <c r="BA147" t="e">
        <f t="shared" si="8"/>
        <v>#REF!</v>
      </c>
      <c r="BB147" s="22" t="e">
        <f t="shared" si="9"/>
        <v>#REF!</v>
      </c>
    </row>
    <row r="148" spans="1:54" x14ac:dyDescent="0.25">
      <c r="A148" t="s">
        <v>7479</v>
      </c>
      <c r="B148" s="213" t="e">
        <f>IF('Crisis Indicator Data'!#REF!="No Data",1,IF(#REF!&lt;&gt;"",1,0))</f>
        <v>#REF!</v>
      </c>
      <c r="C148" s="213" t="e">
        <f>IF('Crisis Indicator Data'!#REF!="No Data",1,IF(#REF!&lt;&gt;"",1,0))</f>
        <v>#REF!</v>
      </c>
      <c r="D148" s="213" t="e">
        <f>IF('Crisis Indicator Data'!#REF!="No Data",1,IF(#REF!&lt;&gt;"",1,0))</f>
        <v>#REF!</v>
      </c>
      <c r="E148" s="213" t="e">
        <f>IF('Crisis Indicator Data'!#REF!="No Data",1,IF(#REF!&lt;&gt;"",1,0))</f>
        <v>#REF!</v>
      </c>
      <c r="F148" s="213" t="e">
        <f>IF('Crisis Indicator Data'!#REF!="No Data",1,IF(#REF!&lt;&gt;"",1,0))</f>
        <v>#REF!</v>
      </c>
      <c r="G148" s="213" t="e">
        <f>IF('Crisis Indicator Data'!#REF!="No Data",1,IF(#REF!&lt;&gt;"",1,0))</f>
        <v>#REF!</v>
      </c>
      <c r="H148" s="213" t="e">
        <f>IF('Crisis Indicator Data'!#REF!="No Data",1,IF(#REF!&lt;&gt;"",1,0))</f>
        <v>#REF!</v>
      </c>
      <c r="I148" s="213" t="e">
        <f>IF('Crisis Indicator Data'!#REF!="No Data",1,IF(#REF!&lt;&gt;"",1,0))</f>
        <v>#REF!</v>
      </c>
      <c r="J148" s="213" t="e">
        <f>IF('Crisis Indicator Data'!#REF!="No Data",1,IF(#REF!&lt;&gt;"",1,0))</f>
        <v>#REF!</v>
      </c>
      <c r="K148" s="213" t="e">
        <f>IF('Crisis Indicator Data'!#REF!="No Data",1,IF(#REF!&lt;&gt;"",1,0))</f>
        <v>#REF!</v>
      </c>
      <c r="L148" s="213" t="e">
        <f>IF('Crisis Indicator Data'!#REF!="No Data",1,IF(#REF!&lt;&gt;"",1,0))</f>
        <v>#REF!</v>
      </c>
      <c r="M148" s="213" t="e">
        <f>IF('Crisis Indicator Data'!#REF!="No Data",1,IF(#REF!&lt;&gt;"",1,0))</f>
        <v>#REF!</v>
      </c>
      <c r="N148" s="213" t="e">
        <f>IF('Crisis Indicator Data'!#REF!="No Data",1,IF(#REF!&lt;&gt;"",1,0))</f>
        <v>#REF!</v>
      </c>
      <c r="O148" s="213" t="e">
        <f>IF('Crisis Indicator Data'!#REF!="No Data",1,IF(#REF!&lt;&gt;"",1,0))</f>
        <v>#REF!</v>
      </c>
      <c r="P148" s="213" t="e">
        <f>IF('Crisis Indicator Data'!#REF!="No Data",1,IF(#REF!&lt;&gt;"",1,0))</f>
        <v>#REF!</v>
      </c>
      <c r="Q148" s="213" t="e">
        <f>IF('Crisis Indicator Data'!#REF!="No Data",1,IF(#REF!&lt;&gt;"",1,0))</f>
        <v>#REF!</v>
      </c>
      <c r="R148" s="213" t="e">
        <f>IF('Crisis Indicator Data'!#REF!="No Data",1,IF(#REF!&lt;&gt;"",1,0))</f>
        <v>#REF!</v>
      </c>
      <c r="S148" s="213" t="e">
        <f>IF('Crisis Indicator Data'!#REF!="No Data",1,IF(#REF!&lt;&gt;"",1,0))</f>
        <v>#REF!</v>
      </c>
      <c r="T148" s="213" t="e">
        <f>IF('Crisis Indicator Data'!#REF!="No Data",1,IF(#REF!&lt;&gt;"",1,0))</f>
        <v>#REF!</v>
      </c>
      <c r="U148" s="213" t="e">
        <f>IF('Crisis Indicator Data'!#REF!="No Data",1,IF(#REF!&lt;&gt;"",1,0))</f>
        <v>#REF!</v>
      </c>
      <c r="V148" s="213" t="e">
        <f>IF('Crisis Indicator Data'!#REF!="No Data",1,IF(#REF!&lt;&gt;"",1,0))</f>
        <v>#REF!</v>
      </c>
      <c r="W148" s="213" t="e">
        <f>IF('Crisis Indicator Data'!#REF!="No Data",1,IF(#REF!&lt;&gt;"",1,0))</f>
        <v>#REF!</v>
      </c>
      <c r="X148" s="213" t="e">
        <f>IF('Crisis Indicator Data'!#REF!="No Data",1,IF(#REF!&lt;&gt;"",1,0))</f>
        <v>#REF!</v>
      </c>
      <c r="Y148" s="213" t="e">
        <f>IF('Crisis Indicator Data'!#REF!="No Data",1,IF(#REF!&lt;&gt;"",1,0))</f>
        <v>#REF!</v>
      </c>
      <c r="Z148" s="213" t="e">
        <f>IF('Crisis Indicator Data'!#REF!="No Data",1,IF(#REF!&lt;&gt;"",1,0))</f>
        <v>#REF!</v>
      </c>
      <c r="AA148" s="213" t="e">
        <f>IF('Crisis Indicator Data'!#REF!="No Data",1,IF(#REF!&lt;&gt;"",1,0))</f>
        <v>#REF!</v>
      </c>
      <c r="AB148" s="213" t="e">
        <f>IF('Crisis Indicator Data'!#REF!="No Data",1,IF(#REF!&lt;&gt;"",1,0))</f>
        <v>#REF!</v>
      </c>
      <c r="AC148" s="213" t="e">
        <f>IF('Crisis Indicator Data'!#REF!="No Data",1,IF(#REF!&lt;&gt;"",1,0))</f>
        <v>#REF!</v>
      </c>
      <c r="AD148" s="213" t="e">
        <f>IF('Crisis Indicator Data'!#REF!="No Data",1,IF(#REF!&lt;&gt;"",1,0))</f>
        <v>#REF!</v>
      </c>
      <c r="AE148" s="213" t="e">
        <f>IF('Crisis Indicator Data'!#REF!="No Data",1,IF(#REF!&lt;&gt;"",1,0))</f>
        <v>#REF!</v>
      </c>
      <c r="AF148" s="213" t="e">
        <f>IF('Crisis Indicator Data'!#REF!="No Data",1,IF(#REF!&lt;&gt;"",1,0))</f>
        <v>#REF!</v>
      </c>
      <c r="AG148" s="213" t="e">
        <f>IF('Crisis Indicator Data'!#REF!="No Data",1,IF(#REF!&lt;&gt;"",1,0))</f>
        <v>#REF!</v>
      </c>
      <c r="AH148" s="213" t="e">
        <f>IF('Crisis Indicator Data'!#REF!="No Data",1,IF(#REF!&lt;&gt;"",1,0))</f>
        <v>#REF!</v>
      </c>
      <c r="AI148" s="213" t="e">
        <f>IF('Crisis Indicator Data'!#REF!="No Data",1,IF(#REF!&lt;&gt;"",1,0))</f>
        <v>#REF!</v>
      </c>
      <c r="AJ148" s="213" t="e">
        <f>IF('Crisis Indicator Data'!#REF!="No Data",1,IF(#REF!&lt;&gt;"",1,0))</f>
        <v>#REF!</v>
      </c>
      <c r="AK148" s="213" t="e">
        <f>IF('Crisis Indicator Data'!#REF!="No Data",1,IF(#REF!&lt;&gt;"",1,0))</f>
        <v>#REF!</v>
      </c>
      <c r="AL148" s="213" t="e">
        <f>IF('Crisis Indicator Data'!#REF!="No Data",1,IF(#REF!&lt;&gt;"",1,0))</f>
        <v>#REF!</v>
      </c>
      <c r="AM148" s="213" t="e">
        <f>IF('Crisis Indicator Data'!#REF!="No Data",1,IF(#REF!&lt;&gt;"",1,0))</f>
        <v>#REF!</v>
      </c>
      <c r="AN148" s="213" t="e">
        <f>IF('Crisis Indicator Data'!#REF!="No Data",1,IF(#REF!&lt;&gt;"",1,0))</f>
        <v>#REF!</v>
      </c>
      <c r="AO148" s="213" t="e">
        <f>IF('Crisis Indicator Data'!#REF!="No Data",1,IF(#REF!&lt;&gt;"",1,0))</f>
        <v>#REF!</v>
      </c>
      <c r="AP148" s="213" t="e">
        <f>IF('Crisis Indicator Data'!#REF!="No Data",1,IF(#REF!&lt;&gt;"",1,0))</f>
        <v>#REF!</v>
      </c>
      <c r="AQ148" s="213" t="e">
        <f>IF('Crisis Indicator Data'!#REF!="No Data",1,IF(#REF!&lt;&gt;"",1,0))</f>
        <v>#REF!</v>
      </c>
      <c r="AR148" s="213" t="e">
        <f>IF('Crisis Indicator Data'!#REF!="No Data",1,IF(#REF!&lt;&gt;"",1,0))</f>
        <v>#REF!</v>
      </c>
      <c r="AS148" s="213" t="e">
        <f>IF('Crisis Indicator Data'!#REF!="No Data",1,IF(#REF!&lt;&gt;"",1,0))</f>
        <v>#REF!</v>
      </c>
      <c r="AT148" s="213" t="e">
        <f>IF('Crisis Indicator Data'!#REF!="No Data",1,IF(#REF!&lt;&gt;"",1,0))</f>
        <v>#REF!</v>
      </c>
      <c r="AU148" s="213" t="e">
        <f>IF('Crisis Indicator Data'!#REF!="No Data",1,IF(#REF!&lt;&gt;"",1,0))</f>
        <v>#REF!</v>
      </c>
      <c r="AV148" s="213" t="e">
        <f>IF('Crisis Indicator Data'!#REF!="No Data",1,IF(#REF!&lt;&gt;"",1,0))</f>
        <v>#REF!</v>
      </c>
      <c r="AW148" s="213" t="e">
        <f>IF('Crisis Indicator Data'!#REF!="No Data",1,IF(#REF!&lt;&gt;"",1,0))</f>
        <v>#REF!</v>
      </c>
      <c r="AX148" s="213" t="e">
        <f>IF('Crisis Indicator Data'!#REF!="No Data",1,IF(#REF!&lt;&gt;"",1,0))</f>
        <v>#REF!</v>
      </c>
      <c r="AY148" s="213" t="e">
        <f>IF('Crisis Indicator Data'!#REF!="No Data",1,IF(#REF!&lt;&gt;"",1,0))</f>
        <v>#REF!</v>
      </c>
      <c r="AZ148" s="213" t="e">
        <f>IF('Crisis Indicator Data'!#REF!="No Data",1,IF(#REF!&lt;&gt;"",1,0))</f>
        <v>#REF!</v>
      </c>
      <c r="BA148" t="e">
        <f t="shared" si="8"/>
        <v>#REF!</v>
      </c>
      <c r="BB148" s="22" t="e">
        <f t="shared" si="9"/>
        <v>#REF!</v>
      </c>
    </row>
    <row r="149" spans="1:54" x14ac:dyDescent="0.25">
      <c r="A149" t="s">
        <v>7481</v>
      </c>
      <c r="B149" s="213" t="e">
        <f>IF('Crisis Indicator Data'!#REF!="No Data",1,IF(#REF!&lt;&gt;"",1,0))</f>
        <v>#REF!</v>
      </c>
      <c r="C149" s="213" t="e">
        <f>IF('Crisis Indicator Data'!#REF!="No Data",1,IF(#REF!&lt;&gt;"",1,0))</f>
        <v>#REF!</v>
      </c>
      <c r="D149" s="213" t="e">
        <f>IF('Crisis Indicator Data'!#REF!="No Data",1,IF(#REF!&lt;&gt;"",1,0))</f>
        <v>#REF!</v>
      </c>
      <c r="E149" s="213" t="e">
        <f>IF('Crisis Indicator Data'!#REF!="No Data",1,IF(#REF!&lt;&gt;"",1,0))</f>
        <v>#REF!</v>
      </c>
      <c r="F149" s="213" t="e">
        <f>IF('Crisis Indicator Data'!#REF!="No Data",1,IF(#REF!&lt;&gt;"",1,0))</f>
        <v>#REF!</v>
      </c>
      <c r="G149" s="213" t="e">
        <f>IF('Crisis Indicator Data'!#REF!="No Data",1,IF(#REF!&lt;&gt;"",1,0))</f>
        <v>#REF!</v>
      </c>
      <c r="H149" s="213" t="e">
        <f>IF('Crisis Indicator Data'!#REF!="No Data",1,IF(#REF!&lt;&gt;"",1,0))</f>
        <v>#REF!</v>
      </c>
      <c r="I149" s="213" t="e">
        <f>IF('Crisis Indicator Data'!#REF!="No Data",1,IF(#REF!&lt;&gt;"",1,0))</f>
        <v>#REF!</v>
      </c>
      <c r="J149" s="213" t="e">
        <f>IF('Crisis Indicator Data'!#REF!="No Data",1,IF(#REF!&lt;&gt;"",1,0))</f>
        <v>#REF!</v>
      </c>
      <c r="K149" s="213" t="e">
        <f>IF('Crisis Indicator Data'!#REF!="No Data",1,IF(#REF!&lt;&gt;"",1,0))</f>
        <v>#REF!</v>
      </c>
      <c r="L149" s="213" t="e">
        <f>IF('Crisis Indicator Data'!#REF!="No Data",1,IF(#REF!&lt;&gt;"",1,0))</f>
        <v>#REF!</v>
      </c>
      <c r="M149" s="213" t="e">
        <f>IF('Crisis Indicator Data'!#REF!="No Data",1,IF(#REF!&lt;&gt;"",1,0))</f>
        <v>#REF!</v>
      </c>
      <c r="N149" s="213" t="e">
        <f>IF('Crisis Indicator Data'!#REF!="No Data",1,IF(#REF!&lt;&gt;"",1,0))</f>
        <v>#REF!</v>
      </c>
      <c r="O149" s="213" t="e">
        <f>IF('Crisis Indicator Data'!#REF!="No Data",1,IF(#REF!&lt;&gt;"",1,0))</f>
        <v>#REF!</v>
      </c>
      <c r="P149" s="213" t="e">
        <f>IF('Crisis Indicator Data'!#REF!="No Data",1,IF(#REF!&lt;&gt;"",1,0))</f>
        <v>#REF!</v>
      </c>
      <c r="Q149" s="213" t="e">
        <f>IF('Crisis Indicator Data'!#REF!="No Data",1,IF(#REF!&lt;&gt;"",1,0))</f>
        <v>#REF!</v>
      </c>
      <c r="R149" s="213" t="e">
        <f>IF('Crisis Indicator Data'!#REF!="No Data",1,IF(#REF!&lt;&gt;"",1,0))</f>
        <v>#REF!</v>
      </c>
      <c r="S149" s="213" t="e">
        <f>IF('Crisis Indicator Data'!#REF!="No Data",1,IF(#REF!&lt;&gt;"",1,0))</f>
        <v>#REF!</v>
      </c>
      <c r="T149" s="213" t="e">
        <f>IF('Crisis Indicator Data'!#REF!="No Data",1,IF(#REF!&lt;&gt;"",1,0))</f>
        <v>#REF!</v>
      </c>
      <c r="U149" s="213" t="e">
        <f>IF('Crisis Indicator Data'!#REF!="No Data",1,IF(#REF!&lt;&gt;"",1,0))</f>
        <v>#REF!</v>
      </c>
      <c r="V149" s="213" t="e">
        <f>IF('Crisis Indicator Data'!#REF!="No Data",1,IF(#REF!&lt;&gt;"",1,0))</f>
        <v>#REF!</v>
      </c>
      <c r="W149" s="213" t="e">
        <f>IF('Crisis Indicator Data'!#REF!="No Data",1,IF(#REF!&lt;&gt;"",1,0))</f>
        <v>#REF!</v>
      </c>
      <c r="X149" s="213" t="e">
        <f>IF('Crisis Indicator Data'!#REF!="No Data",1,IF(#REF!&lt;&gt;"",1,0))</f>
        <v>#REF!</v>
      </c>
      <c r="Y149" s="213" t="e">
        <f>IF('Crisis Indicator Data'!#REF!="No Data",1,IF(#REF!&lt;&gt;"",1,0))</f>
        <v>#REF!</v>
      </c>
      <c r="Z149" s="213" t="e">
        <f>IF('Crisis Indicator Data'!#REF!="No Data",1,IF(#REF!&lt;&gt;"",1,0))</f>
        <v>#REF!</v>
      </c>
      <c r="AA149" s="213" t="e">
        <f>IF('Crisis Indicator Data'!#REF!="No Data",1,IF(#REF!&lt;&gt;"",1,0))</f>
        <v>#REF!</v>
      </c>
      <c r="AB149" s="213" t="e">
        <f>IF('Crisis Indicator Data'!#REF!="No Data",1,IF(#REF!&lt;&gt;"",1,0))</f>
        <v>#REF!</v>
      </c>
      <c r="AC149" s="213" t="e">
        <f>IF('Crisis Indicator Data'!#REF!="No Data",1,IF(#REF!&lt;&gt;"",1,0))</f>
        <v>#REF!</v>
      </c>
      <c r="AD149" s="213" t="e">
        <f>IF('Crisis Indicator Data'!#REF!="No Data",1,IF(#REF!&lt;&gt;"",1,0))</f>
        <v>#REF!</v>
      </c>
      <c r="AE149" s="213" t="e">
        <f>IF('Crisis Indicator Data'!#REF!="No Data",1,IF(#REF!&lt;&gt;"",1,0))</f>
        <v>#REF!</v>
      </c>
      <c r="AF149" s="213" t="e">
        <f>IF('Crisis Indicator Data'!#REF!="No Data",1,IF(#REF!&lt;&gt;"",1,0))</f>
        <v>#REF!</v>
      </c>
      <c r="AG149" s="213" t="e">
        <f>IF('Crisis Indicator Data'!#REF!="No Data",1,IF(#REF!&lt;&gt;"",1,0))</f>
        <v>#REF!</v>
      </c>
      <c r="AH149" s="213" t="e">
        <f>IF('Crisis Indicator Data'!#REF!="No Data",1,IF(#REF!&lt;&gt;"",1,0))</f>
        <v>#REF!</v>
      </c>
      <c r="AI149" s="213" t="e">
        <f>IF('Crisis Indicator Data'!#REF!="No Data",1,IF(#REF!&lt;&gt;"",1,0))</f>
        <v>#REF!</v>
      </c>
      <c r="AJ149" s="213" t="e">
        <f>IF('Crisis Indicator Data'!#REF!="No Data",1,IF(#REF!&lt;&gt;"",1,0))</f>
        <v>#REF!</v>
      </c>
      <c r="AK149" s="213" t="e">
        <f>IF('Crisis Indicator Data'!#REF!="No Data",1,IF(#REF!&lt;&gt;"",1,0))</f>
        <v>#REF!</v>
      </c>
      <c r="AL149" s="213" t="e">
        <f>IF('Crisis Indicator Data'!#REF!="No Data",1,IF(#REF!&lt;&gt;"",1,0))</f>
        <v>#REF!</v>
      </c>
      <c r="AM149" s="213" t="e">
        <f>IF('Crisis Indicator Data'!#REF!="No Data",1,IF(#REF!&lt;&gt;"",1,0))</f>
        <v>#REF!</v>
      </c>
      <c r="AN149" s="213" t="e">
        <f>IF('Crisis Indicator Data'!#REF!="No Data",1,IF(#REF!&lt;&gt;"",1,0))</f>
        <v>#REF!</v>
      </c>
      <c r="AO149" s="213" t="e">
        <f>IF('Crisis Indicator Data'!#REF!="No Data",1,IF(#REF!&lt;&gt;"",1,0))</f>
        <v>#REF!</v>
      </c>
      <c r="AP149" s="213" t="e">
        <f>IF('Crisis Indicator Data'!#REF!="No Data",1,IF(#REF!&lt;&gt;"",1,0))</f>
        <v>#REF!</v>
      </c>
      <c r="AQ149" s="213" t="e">
        <f>IF('Crisis Indicator Data'!#REF!="No Data",1,IF(#REF!&lt;&gt;"",1,0))</f>
        <v>#REF!</v>
      </c>
      <c r="AR149" s="213" t="e">
        <f>IF('Crisis Indicator Data'!#REF!="No Data",1,IF(#REF!&lt;&gt;"",1,0))</f>
        <v>#REF!</v>
      </c>
      <c r="AS149" s="213" t="e">
        <f>IF('Crisis Indicator Data'!#REF!="No Data",1,IF(#REF!&lt;&gt;"",1,0))</f>
        <v>#REF!</v>
      </c>
      <c r="AT149" s="213" t="e">
        <f>IF('Crisis Indicator Data'!#REF!="No Data",1,IF(#REF!&lt;&gt;"",1,0))</f>
        <v>#REF!</v>
      </c>
      <c r="AU149" s="213" t="e">
        <f>IF('Crisis Indicator Data'!#REF!="No Data",1,IF(#REF!&lt;&gt;"",1,0))</f>
        <v>#REF!</v>
      </c>
      <c r="AV149" s="213" t="e">
        <f>IF('Crisis Indicator Data'!#REF!="No Data",1,IF(#REF!&lt;&gt;"",1,0))</f>
        <v>#REF!</v>
      </c>
      <c r="AW149" s="213" t="e">
        <f>IF('Crisis Indicator Data'!#REF!="No Data",1,IF(#REF!&lt;&gt;"",1,0))</f>
        <v>#REF!</v>
      </c>
      <c r="AX149" s="213" t="e">
        <f>IF('Crisis Indicator Data'!#REF!="No Data",1,IF(#REF!&lt;&gt;"",1,0))</f>
        <v>#REF!</v>
      </c>
      <c r="AY149" s="213" t="e">
        <f>IF('Crisis Indicator Data'!#REF!="No Data",1,IF(#REF!&lt;&gt;"",1,0))</f>
        <v>#REF!</v>
      </c>
      <c r="AZ149" s="213" t="e">
        <f>IF('Crisis Indicator Data'!#REF!="No Data",1,IF(#REF!&lt;&gt;"",1,0))</f>
        <v>#REF!</v>
      </c>
      <c r="BA149" t="e">
        <f t="shared" si="8"/>
        <v>#REF!</v>
      </c>
      <c r="BB149" s="22" t="e">
        <f t="shared" si="9"/>
        <v>#REF!</v>
      </c>
    </row>
    <row r="150" spans="1:54" x14ac:dyDescent="0.25">
      <c r="A150" t="s">
        <v>7491</v>
      </c>
      <c r="B150" s="213" t="e">
        <f>IF('Crisis Indicator Data'!#REF!="No Data",1,IF(#REF!&lt;&gt;"",1,0))</f>
        <v>#REF!</v>
      </c>
      <c r="C150" s="213" t="e">
        <f>IF('Crisis Indicator Data'!#REF!="No Data",1,IF(#REF!&lt;&gt;"",1,0))</f>
        <v>#REF!</v>
      </c>
      <c r="D150" s="213" t="e">
        <f>IF('Crisis Indicator Data'!#REF!="No Data",1,IF(#REF!&lt;&gt;"",1,0))</f>
        <v>#REF!</v>
      </c>
      <c r="E150" s="213" t="e">
        <f>IF('Crisis Indicator Data'!#REF!="No Data",1,IF(#REF!&lt;&gt;"",1,0))</f>
        <v>#REF!</v>
      </c>
      <c r="F150" s="213" t="e">
        <f>IF('Crisis Indicator Data'!#REF!="No Data",1,IF(#REF!&lt;&gt;"",1,0))</f>
        <v>#REF!</v>
      </c>
      <c r="G150" s="213" t="e">
        <f>IF('Crisis Indicator Data'!#REF!="No Data",1,IF(#REF!&lt;&gt;"",1,0))</f>
        <v>#REF!</v>
      </c>
      <c r="H150" s="213" t="e">
        <f>IF('Crisis Indicator Data'!#REF!="No Data",1,IF(#REF!&lt;&gt;"",1,0))</f>
        <v>#REF!</v>
      </c>
      <c r="I150" s="213" t="e">
        <f>IF('Crisis Indicator Data'!#REF!="No Data",1,IF(#REF!&lt;&gt;"",1,0))</f>
        <v>#REF!</v>
      </c>
      <c r="J150" s="213" t="e">
        <f>IF('Crisis Indicator Data'!#REF!="No Data",1,IF(#REF!&lt;&gt;"",1,0))</f>
        <v>#REF!</v>
      </c>
      <c r="K150" s="213" t="e">
        <f>IF('Crisis Indicator Data'!#REF!="No Data",1,IF(#REF!&lt;&gt;"",1,0))</f>
        <v>#REF!</v>
      </c>
      <c r="L150" s="213" t="e">
        <f>IF('Crisis Indicator Data'!#REF!="No Data",1,IF(#REF!&lt;&gt;"",1,0))</f>
        <v>#REF!</v>
      </c>
      <c r="M150" s="213" t="e">
        <f>IF('Crisis Indicator Data'!#REF!="No Data",1,IF(#REF!&lt;&gt;"",1,0))</f>
        <v>#REF!</v>
      </c>
      <c r="N150" s="213" t="e">
        <f>IF('Crisis Indicator Data'!#REF!="No Data",1,IF(#REF!&lt;&gt;"",1,0))</f>
        <v>#REF!</v>
      </c>
      <c r="O150" s="213" t="e">
        <f>IF('Crisis Indicator Data'!#REF!="No Data",1,IF(#REF!&lt;&gt;"",1,0))</f>
        <v>#REF!</v>
      </c>
      <c r="P150" s="213" t="e">
        <f>IF('Crisis Indicator Data'!#REF!="No Data",1,IF(#REF!&lt;&gt;"",1,0))</f>
        <v>#REF!</v>
      </c>
      <c r="Q150" s="213" t="e">
        <f>IF('Crisis Indicator Data'!#REF!="No Data",1,IF(#REF!&lt;&gt;"",1,0))</f>
        <v>#REF!</v>
      </c>
      <c r="R150" s="213" t="e">
        <f>IF('Crisis Indicator Data'!#REF!="No Data",1,IF(#REF!&lt;&gt;"",1,0))</f>
        <v>#REF!</v>
      </c>
      <c r="S150" s="213" t="e">
        <f>IF('Crisis Indicator Data'!#REF!="No Data",1,IF(#REF!&lt;&gt;"",1,0))</f>
        <v>#REF!</v>
      </c>
      <c r="T150" s="213" t="e">
        <f>IF('Crisis Indicator Data'!#REF!="No Data",1,IF(#REF!&lt;&gt;"",1,0))</f>
        <v>#REF!</v>
      </c>
      <c r="U150" s="213" t="e">
        <f>IF('Crisis Indicator Data'!#REF!="No Data",1,IF(#REF!&lt;&gt;"",1,0))</f>
        <v>#REF!</v>
      </c>
      <c r="V150" s="213" t="e">
        <f>IF('Crisis Indicator Data'!#REF!="No Data",1,IF(#REF!&lt;&gt;"",1,0))</f>
        <v>#REF!</v>
      </c>
      <c r="W150" s="213" t="e">
        <f>IF('Crisis Indicator Data'!#REF!="No Data",1,IF(#REF!&lt;&gt;"",1,0))</f>
        <v>#REF!</v>
      </c>
      <c r="X150" s="213" t="e">
        <f>IF('Crisis Indicator Data'!#REF!="No Data",1,IF(#REF!&lt;&gt;"",1,0))</f>
        <v>#REF!</v>
      </c>
      <c r="Y150" s="213" t="e">
        <f>IF('Crisis Indicator Data'!#REF!="No Data",1,IF(#REF!&lt;&gt;"",1,0))</f>
        <v>#REF!</v>
      </c>
      <c r="Z150" s="213" t="e">
        <f>IF('Crisis Indicator Data'!#REF!="No Data",1,IF(#REF!&lt;&gt;"",1,0))</f>
        <v>#REF!</v>
      </c>
      <c r="AA150" s="213" t="e">
        <f>IF('Crisis Indicator Data'!#REF!="No Data",1,IF(#REF!&lt;&gt;"",1,0))</f>
        <v>#REF!</v>
      </c>
      <c r="AB150" s="213" t="e">
        <f>IF('Crisis Indicator Data'!#REF!="No Data",1,IF(#REF!&lt;&gt;"",1,0))</f>
        <v>#REF!</v>
      </c>
      <c r="AC150" s="213" t="e">
        <f>IF('Crisis Indicator Data'!#REF!="No Data",1,IF(#REF!&lt;&gt;"",1,0))</f>
        <v>#REF!</v>
      </c>
      <c r="AD150" s="213" t="e">
        <f>IF('Crisis Indicator Data'!#REF!="No Data",1,IF(#REF!&lt;&gt;"",1,0))</f>
        <v>#REF!</v>
      </c>
      <c r="AE150" s="213" t="e">
        <f>IF('Crisis Indicator Data'!#REF!="No Data",1,IF(#REF!&lt;&gt;"",1,0))</f>
        <v>#REF!</v>
      </c>
      <c r="AF150" s="213" t="e">
        <f>IF('Crisis Indicator Data'!#REF!="No Data",1,IF(#REF!&lt;&gt;"",1,0))</f>
        <v>#REF!</v>
      </c>
      <c r="AG150" s="213" t="e">
        <f>IF('Crisis Indicator Data'!#REF!="No Data",1,IF(#REF!&lt;&gt;"",1,0))</f>
        <v>#REF!</v>
      </c>
      <c r="AH150" s="213" t="e">
        <f>IF('Crisis Indicator Data'!#REF!="No Data",1,IF(#REF!&lt;&gt;"",1,0))</f>
        <v>#REF!</v>
      </c>
      <c r="AI150" s="213" t="e">
        <f>IF('Crisis Indicator Data'!#REF!="No Data",1,IF(#REF!&lt;&gt;"",1,0))</f>
        <v>#REF!</v>
      </c>
      <c r="AJ150" s="213" t="e">
        <f>IF('Crisis Indicator Data'!#REF!="No Data",1,IF(#REF!&lt;&gt;"",1,0))</f>
        <v>#REF!</v>
      </c>
      <c r="AK150" s="213" t="e">
        <f>IF('Crisis Indicator Data'!#REF!="No Data",1,IF(#REF!&lt;&gt;"",1,0))</f>
        <v>#REF!</v>
      </c>
      <c r="AL150" s="213" t="e">
        <f>IF('Crisis Indicator Data'!#REF!="No Data",1,IF(#REF!&lt;&gt;"",1,0))</f>
        <v>#REF!</v>
      </c>
      <c r="AM150" s="213" t="e">
        <f>IF('Crisis Indicator Data'!#REF!="No Data",1,IF(#REF!&lt;&gt;"",1,0))</f>
        <v>#REF!</v>
      </c>
      <c r="AN150" s="213" t="e">
        <f>IF('Crisis Indicator Data'!#REF!="No Data",1,IF(#REF!&lt;&gt;"",1,0))</f>
        <v>#REF!</v>
      </c>
      <c r="AO150" s="213" t="e">
        <f>IF('Crisis Indicator Data'!#REF!="No Data",1,IF(#REF!&lt;&gt;"",1,0))</f>
        <v>#REF!</v>
      </c>
      <c r="AP150" s="213" t="e">
        <f>IF('Crisis Indicator Data'!#REF!="No Data",1,IF(#REF!&lt;&gt;"",1,0))</f>
        <v>#REF!</v>
      </c>
      <c r="AQ150" s="213" t="e">
        <f>IF('Crisis Indicator Data'!#REF!="No Data",1,IF(#REF!&lt;&gt;"",1,0))</f>
        <v>#REF!</v>
      </c>
      <c r="AR150" s="213" t="e">
        <f>IF('Crisis Indicator Data'!#REF!="No Data",1,IF(#REF!&lt;&gt;"",1,0))</f>
        <v>#REF!</v>
      </c>
      <c r="AS150" s="213" t="e">
        <f>IF('Crisis Indicator Data'!#REF!="No Data",1,IF(#REF!&lt;&gt;"",1,0))</f>
        <v>#REF!</v>
      </c>
      <c r="AT150" s="213" t="e">
        <f>IF('Crisis Indicator Data'!#REF!="No Data",1,IF(#REF!&lt;&gt;"",1,0))</f>
        <v>#REF!</v>
      </c>
      <c r="AU150" s="213" t="e">
        <f>IF('Crisis Indicator Data'!#REF!="No Data",1,IF(#REF!&lt;&gt;"",1,0))</f>
        <v>#REF!</v>
      </c>
      <c r="AV150" s="213" t="e">
        <f>IF('Crisis Indicator Data'!#REF!="No Data",1,IF(#REF!&lt;&gt;"",1,0))</f>
        <v>#REF!</v>
      </c>
      <c r="AW150" s="213" t="e">
        <f>IF('Crisis Indicator Data'!#REF!="No Data",1,IF(#REF!&lt;&gt;"",1,0))</f>
        <v>#REF!</v>
      </c>
      <c r="AX150" s="213" t="e">
        <f>IF('Crisis Indicator Data'!#REF!="No Data",1,IF(#REF!&lt;&gt;"",1,0))</f>
        <v>#REF!</v>
      </c>
      <c r="AY150" s="213" t="e">
        <f>IF('Crisis Indicator Data'!#REF!="No Data",1,IF(#REF!&lt;&gt;"",1,0))</f>
        <v>#REF!</v>
      </c>
      <c r="AZ150" s="213" t="e">
        <f>IF('Crisis Indicator Data'!#REF!="No Data",1,IF(#REF!&lt;&gt;"",1,0))</f>
        <v>#REF!</v>
      </c>
      <c r="BA150" t="e">
        <f t="shared" si="8"/>
        <v>#REF!</v>
      </c>
      <c r="BB150" s="22" t="e">
        <f t="shared" si="9"/>
        <v>#REF!</v>
      </c>
    </row>
    <row r="151" spans="1:54" x14ac:dyDescent="0.25">
      <c r="A151" t="s">
        <v>7505</v>
      </c>
      <c r="B151" s="213" t="e">
        <f>IF('Crisis Indicator Data'!#REF!="No Data",1,IF(#REF!&lt;&gt;"",1,0))</f>
        <v>#REF!</v>
      </c>
      <c r="C151" s="213" t="e">
        <f>IF('Crisis Indicator Data'!#REF!="No Data",1,IF(#REF!&lt;&gt;"",1,0))</f>
        <v>#REF!</v>
      </c>
      <c r="D151" s="213" t="e">
        <f>IF('Crisis Indicator Data'!#REF!="No Data",1,IF(#REF!&lt;&gt;"",1,0))</f>
        <v>#REF!</v>
      </c>
      <c r="E151" s="213" t="e">
        <f>IF('Crisis Indicator Data'!#REF!="No Data",1,IF(#REF!&lt;&gt;"",1,0))</f>
        <v>#REF!</v>
      </c>
      <c r="F151" s="213" t="e">
        <f>IF('Crisis Indicator Data'!#REF!="No Data",1,IF(#REF!&lt;&gt;"",1,0))</f>
        <v>#REF!</v>
      </c>
      <c r="G151" s="213" t="e">
        <f>IF('Crisis Indicator Data'!#REF!="No Data",1,IF(#REF!&lt;&gt;"",1,0))</f>
        <v>#REF!</v>
      </c>
      <c r="H151" s="213" t="e">
        <f>IF('Crisis Indicator Data'!#REF!="No Data",1,IF(#REF!&lt;&gt;"",1,0))</f>
        <v>#REF!</v>
      </c>
      <c r="I151" s="213" t="e">
        <f>IF('Crisis Indicator Data'!#REF!="No Data",1,IF(#REF!&lt;&gt;"",1,0))</f>
        <v>#REF!</v>
      </c>
      <c r="J151" s="213" t="e">
        <f>IF('Crisis Indicator Data'!#REF!="No Data",1,IF(#REF!&lt;&gt;"",1,0))</f>
        <v>#REF!</v>
      </c>
      <c r="K151" s="213" t="e">
        <f>IF('Crisis Indicator Data'!#REF!="No Data",1,IF(#REF!&lt;&gt;"",1,0))</f>
        <v>#REF!</v>
      </c>
      <c r="L151" s="213" t="e">
        <f>IF('Crisis Indicator Data'!#REF!="No Data",1,IF(#REF!&lt;&gt;"",1,0))</f>
        <v>#REF!</v>
      </c>
      <c r="M151" s="213" t="e">
        <f>IF('Crisis Indicator Data'!#REF!="No Data",1,IF(#REF!&lt;&gt;"",1,0))</f>
        <v>#REF!</v>
      </c>
      <c r="N151" s="213" t="e">
        <f>IF('Crisis Indicator Data'!#REF!="No Data",1,IF(#REF!&lt;&gt;"",1,0))</f>
        <v>#REF!</v>
      </c>
      <c r="O151" s="213" t="e">
        <f>IF('Crisis Indicator Data'!#REF!="No Data",1,IF(#REF!&lt;&gt;"",1,0))</f>
        <v>#REF!</v>
      </c>
      <c r="P151" s="213" t="e">
        <f>IF('Crisis Indicator Data'!#REF!="No Data",1,IF(#REF!&lt;&gt;"",1,0))</f>
        <v>#REF!</v>
      </c>
      <c r="Q151" s="213" t="e">
        <f>IF('Crisis Indicator Data'!#REF!="No Data",1,IF(#REF!&lt;&gt;"",1,0))</f>
        <v>#REF!</v>
      </c>
      <c r="R151" s="213" t="e">
        <f>IF('Crisis Indicator Data'!#REF!="No Data",1,IF(#REF!&lt;&gt;"",1,0))</f>
        <v>#REF!</v>
      </c>
      <c r="S151" s="213" t="e">
        <f>IF('Crisis Indicator Data'!#REF!="No Data",1,IF(#REF!&lt;&gt;"",1,0))</f>
        <v>#REF!</v>
      </c>
      <c r="T151" s="213" t="e">
        <f>IF('Crisis Indicator Data'!#REF!="No Data",1,IF(#REF!&lt;&gt;"",1,0))</f>
        <v>#REF!</v>
      </c>
      <c r="U151" s="213" t="e">
        <f>IF('Crisis Indicator Data'!#REF!="No Data",1,IF(#REF!&lt;&gt;"",1,0))</f>
        <v>#REF!</v>
      </c>
      <c r="V151" s="213" t="e">
        <f>IF('Crisis Indicator Data'!#REF!="No Data",1,IF(#REF!&lt;&gt;"",1,0))</f>
        <v>#REF!</v>
      </c>
      <c r="W151" s="213" t="e">
        <f>IF('Crisis Indicator Data'!#REF!="No Data",1,IF(#REF!&lt;&gt;"",1,0))</f>
        <v>#REF!</v>
      </c>
      <c r="X151" s="213" t="e">
        <f>IF('Crisis Indicator Data'!#REF!="No Data",1,IF(#REF!&lt;&gt;"",1,0))</f>
        <v>#REF!</v>
      </c>
      <c r="Y151" s="213" t="e">
        <f>IF('Crisis Indicator Data'!#REF!="No Data",1,IF(#REF!&lt;&gt;"",1,0))</f>
        <v>#REF!</v>
      </c>
      <c r="Z151" s="213" t="e">
        <f>IF('Crisis Indicator Data'!#REF!="No Data",1,IF(#REF!&lt;&gt;"",1,0))</f>
        <v>#REF!</v>
      </c>
      <c r="AA151" s="213" t="e">
        <f>IF('Crisis Indicator Data'!#REF!="No Data",1,IF(#REF!&lt;&gt;"",1,0))</f>
        <v>#REF!</v>
      </c>
      <c r="AB151" s="213" t="e">
        <f>IF('Crisis Indicator Data'!#REF!="No Data",1,IF(#REF!&lt;&gt;"",1,0))</f>
        <v>#REF!</v>
      </c>
      <c r="AC151" s="213" t="e">
        <f>IF('Crisis Indicator Data'!#REF!="No Data",1,IF(#REF!&lt;&gt;"",1,0))</f>
        <v>#REF!</v>
      </c>
      <c r="AD151" s="213" t="e">
        <f>IF('Crisis Indicator Data'!#REF!="No Data",1,IF(#REF!&lt;&gt;"",1,0))</f>
        <v>#REF!</v>
      </c>
      <c r="AE151" s="213" t="e">
        <f>IF('Crisis Indicator Data'!#REF!="No Data",1,IF(#REF!&lt;&gt;"",1,0))</f>
        <v>#REF!</v>
      </c>
      <c r="AF151" s="213" t="e">
        <f>IF('Crisis Indicator Data'!#REF!="No Data",1,IF(#REF!&lt;&gt;"",1,0))</f>
        <v>#REF!</v>
      </c>
      <c r="AG151" s="213" t="e">
        <f>IF('Crisis Indicator Data'!#REF!="No Data",1,IF(#REF!&lt;&gt;"",1,0))</f>
        <v>#REF!</v>
      </c>
      <c r="AH151" s="213" t="e">
        <f>IF('Crisis Indicator Data'!#REF!="No Data",1,IF(#REF!&lt;&gt;"",1,0))</f>
        <v>#REF!</v>
      </c>
      <c r="AI151" s="213" t="e">
        <f>IF('Crisis Indicator Data'!#REF!="No Data",1,IF(#REF!&lt;&gt;"",1,0))</f>
        <v>#REF!</v>
      </c>
      <c r="AJ151" s="213" t="e">
        <f>IF('Crisis Indicator Data'!#REF!="No Data",1,IF(#REF!&lt;&gt;"",1,0))</f>
        <v>#REF!</v>
      </c>
      <c r="AK151" s="213" t="e">
        <f>IF('Crisis Indicator Data'!#REF!="No Data",1,IF(#REF!&lt;&gt;"",1,0))</f>
        <v>#REF!</v>
      </c>
      <c r="AL151" s="213" t="e">
        <f>IF('Crisis Indicator Data'!#REF!="No Data",1,IF(#REF!&lt;&gt;"",1,0))</f>
        <v>#REF!</v>
      </c>
      <c r="AM151" s="213" t="e">
        <f>IF('Crisis Indicator Data'!#REF!="No Data",1,IF(#REF!&lt;&gt;"",1,0))</f>
        <v>#REF!</v>
      </c>
      <c r="AN151" s="213" t="e">
        <f>IF('Crisis Indicator Data'!#REF!="No Data",1,IF(#REF!&lt;&gt;"",1,0))</f>
        <v>#REF!</v>
      </c>
      <c r="AO151" s="213" t="e">
        <f>IF('Crisis Indicator Data'!#REF!="No Data",1,IF(#REF!&lt;&gt;"",1,0))</f>
        <v>#REF!</v>
      </c>
      <c r="AP151" s="213" t="e">
        <f>IF('Crisis Indicator Data'!#REF!="No Data",1,IF(#REF!&lt;&gt;"",1,0))</f>
        <v>#REF!</v>
      </c>
      <c r="AQ151" s="213" t="e">
        <f>IF('Crisis Indicator Data'!#REF!="No Data",1,IF(#REF!&lt;&gt;"",1,0))</f>
        <v>#REF!</v>
      </c>
      <c r="AR151" s="213" t="e">
        <f>IF('Crisis Indicator Data'!#REF!="No Data",1,IF(#REF!&lt;&gt;"",1,0))</f>
        <v>#REF!</v>
      </c>
      <c r="AS151" s="213" t="e">
        <f>IF('Crisis Indicator Data'!#REF!="No Data",1,IF(#REF!&lt;&gt;"",1,0))</f>
        <v>#REF!</v>
      </c>
      <c r="AT151" s="213" t="e">
        <f>IF('Crisis Indicator Data'!#REF!="No Data",1,IF(#REF!&lt;&gt;"",1,0))</f>
        <v>#REF!</v>
      </c>
      <c r="AU151" s="213" t="e">
        <f>IF('Crisis Indicator Data'!#REF!="No Data",1,IF(#REF!&lt;&gt;"",1,0))</f>
        <v>#REF!</v>
      </c>
      <c r="AV151" s="213" t="e">
        <f>IF('Crisis Indicator Data'!#REF!="No Data",1,IF(#REF!&lt;&gt;"",1,0))</f>
        <v>#REF!</v>
      </c>
      <c r="AW151" s="213" t="e">
        <f>IF('Crisis Indicator Data'!#REF!="No Data",1,IF(#REF!&lt;&gt;"",1,0))</f>
        <v>#REF!</v>
      </c>
      <c r="AX151" s="213" t="e">
        <f>IF('Crisis Indicator Data'!#REF!="No Data",1,IF(#REF!&lt;&gt;"",1,0))</f>
        <v>#REF!</v>
      </c>
      <c r="AY151" s="213" t="e">
        <f>IF('Crisis Indicator Data'!#REF!="No Data",1,IF(#REF!&lt;&gt;"",1,0))</f>
        <v>#REF!</v>
      </c>
      <c r="AZ151" s="213" t="e">
        <f>IF('Crisis Indicator Data'!#REF!="No Data",1,IF(#REF!&lt;&gt;"",1,0))</f>
        <v>#REF!</v>
      </c>
      <c r="BA151" t="e">
        <f t="shared" si="8"/>
        <v>#REF!</v>
      </c>
      <c r="BB151" s="22" t="e">
        <f t="shared" si="9"/>
        <v>#REF!</v>
      </c>
    </row>
    <row r="152" spans="1:54" x14ac:dyDescent="0.25">
      <c r="A152" t="s">
        <v>7487</v>
      </c>
      <c r="B152" s="213" t="e">
        <f>IF('Crisis Indicator Data'!#REF!="No Data",1,IF(#REF!&lt;&gt;"",1,0))</f>
        <v>#REF!</v>
      </c>
      <c r="C152" s="213" t="e">
        <f>IF('Crisis Indicator Data'!#REF!="No Data",1,IF(#REF!&lt;&gt;"",1,0))</f>
        <v>#REF!</v>
      </c>
      <c r="D152" s="213" t="e">
        <f>IF('Crisis Indicator Data'!#REF!="No Data",1,IF(#REF!&lt;&gt;"",1,0))</f>
        <v>#REF!</v>
      </c>
      <c r="E152" s="213" t="e">
        <f>IF('Crisis Indicator Data'!#REF!="No Data",1,IF(#REF!&lt;&gt;"",1,0))</f>
        <v>#REF!</v>
      </c>
      <c r="F152" s="213" t="e">
        <f>IF('Crisis Indicator Data'!#REF!="No Data",1,IF(#REF!&lt;&gt;"",1,0))</f>
        <v>#REF!</v>
      </c>
      <c r="G152" s="213" t="e">
        <f>IF('Crisis Indicator Data'!#REF!="No Data",1,IF(#REF!&lt;&gt;"",1,0))</f>
        <v>#REF!</v>
      </c>
      <c r="H152" s="213" t="e">
        <f>IF('Crisis Indicator Data'!#REF!="No Data",1,IF(#REF!&lt;&gt;"",1,0))</f>
        <v>#REF!</v>
      </c>
      <c r="I152" s="213" t="e">
        <f>IF('Crisis Indicator Data'!#REF!="No Data",1,IF(#REF!&lt;&gt;"",1,0))</f>
        <v>#REF!</v>
      </c>
      <c r="J152" s="213" t="e">
        <f>IF('Crisis Indicator Data'!#REF!="No Data",1,IF(#REF!&lt;&gt;"",1,0))</f>
        <v>#REF!</v>
      </c>
      <c r="K152" s="213" t="e">
        <f>IF('Crisis Indicator Data'!#REF!="No Data",1,IF(#REF!&lt;&gt;"",1,0))</f>
        <v>#REF!</v>
      </c>
      <c r="L152" s="213" t="e">
        <f>IF('Crisis Indicator Data'!#REF!="No Data",1,IF(#REF!&lt;&gt;"",1,0))</f>
        <v>#REF!</v>
      </c>
      <c r="M152" s="213" t="e">
        <f>IF('Crisis Indicator Data'!#REF!="No Data",1,IF(#REF!&lt;&gt;"",1,0))</f>
        <v>#REF!</v>
      </c>
      <c r="N152" s="213" t="e">
        <f>IF('Crisis Indicator Data'!#REF!="No Data",1,IF(#REF!&lt;&gt;"",1,0))</f>
        <v>#REF!</v>
      </c>
      <c r="O152" s="213" t="e">
        <f>IF('Crisis Indicator Data'!#REF!="No Data",1,IF(#REF!&lt;&gt;"",1,0))</f>
        <v>#REF!</v>
      </c>
      <c r="P152" s="213" t="e">
        <f>IF('Crisis Indicator Data'!#REF!="No Data",1,IF(#REF!&lt;&gt;"",1,0))</f>
        <v>#REF!</v>
      </c>
      <c r="Q152" s="213" t="e">
        <f>IF('Crisis Indicator Data'!#REF!="No Data",1,IF(#REF!&lt;&gt;"",1,0))</f>
        <v>#REF!</v>
      </c>
      <c r="R152" s="213" t="e">
        <f>IF('Crisis Indicator Data'!#REF!="No Data",1,IF(#REF!&lt;&gt;"",1,0))</f>
        <v>#REF!</v>
      </c>
      <c r="S152" s="213" t="e">
        <f>IF('Crisis Indicator Data'!#REF!="No Data",1,IF(#REF!&lt;&gt;"",1,0))</f>
        <v>#REF!</v>
      </c>
      <c r="T152" s="213" t="e">
        <f>IF('Crisis Indicator Data'!#REF!="No Data",1,IF(#REF!&lt;&gt;"",1,0))</f>
        <v>#REF!</v>
      </c>
      <c r="U152" s="213" t="e">
        <f>IF('Crisis Indicator Data'!#REF!="No Data",1,IF(#REF!&lt;&gt;"",1,0))</f>
        <v>#REF!</v>
      </c>
      <c r="V152" s="213" t="e">
        <f>IF('Crisis Indicator Data'!#REF!="No Data",1,IF(#REF!&lt;&gt;"",1,0))</f>
        <v>#REF!</v>
      </c>
      <c r="W152" s="213" t="e">
        <f>IF('Crisis Indicator Data'!#REF!="No Data",1,IF(#REF!&lt;&gt;"",1,0))</f>
        <v>#REF!</v>
      </c>
      <c r="X152" s="213" t="e">
        <f>IF('Crisis Indicator Data'!#REF!="No Data",1,IF(#REF!&lt;&gt;"",1,0))</f>
        <v>#REF!</v>
      </c>
      <c r="Y152" s="213" t="e">
        <f>IF('Crisis Indicator Data'!#REF!="No Data",1,IF(#REF!&lt;&gt;"",1,0))</f>
        <v>#REF!</v>
      </c>
      <c r="Z152" s="213" t="e">
        <f>IF('Crisis Indicator Data'!#REF!="No Data",1,IF(#REF!&lt;&gt;"",1,0))</f>
        <v>#REF!</v>
      </c>
      <c r="AA152" s="213" t="e">
        <f>IF('Crisis Indicator Data'!#REF!="No Data",1,IF(#REF!&lt;&gt;"",1,0))</f>
        <v>#REF!</v>
      </c>
      <c r="AB152" s="213" t="e">
        <f>IF('Crisis Indicator Data'!#REF!="No Data",1,IF(#REF!&lt;&gt;"",1,0))</f>
        <v>#REF!</v>
      </c>
      <c r="AC152" s="213" t="e">
        <f>IF('Crisis Indicator Data'!#REF!="No Data",1,IF(#REF!&lt;&gt;"",1,0))</f>
        <v>#REF!</v>
      </c>
      <c r="AD152" s="213" t="e">
        <f>IF('Crisis Indicator Data'!#REF!="No Data",1,IF(#REF!&lt;&gt;"",1,0))</f>
        <v>#REF!</v>
      </c>
      <c r="AE152" s="213" t="e">
        <f>IF('Crisis Indicator Data'!#REF!="No Data",1,IF(#REF!&lt;&gt;"",1,0))</f>
        <v>#REF!</v>
      </c>
      <c r="AF152" s="213" t="e">
        <f>IF('Crisis Indicator Data'!#REF!="No Data",1,IF(#REF!&lt;&gt;"",1,0))</f>
        <v>#REF!</v>
      </c>
      <c r="AG152" s="213" t="e">
        <f>IF('Crisis Indicator Data'!#REF!="No Data",1,IF(#REF!&lt;&gt;"",1,0))</f>
        <v>#REF!</v>
      </c>
      <c r="AH152" s="213" t="e">
        <f>IF('Crisis Indicator Data'!#REF!="No Data",1,IF(#REF!&lt;&gt;"",1,0))</f>
        <v>#REF!</v>
      </c>
      <c r="AI152" s="213" t="e">
        <f>IF('Crisis Indicator Data'!#REF!="No Data",1,IF(#REF!&lt;&gt;"",1,0))</f>
        <v>#REF!</v>
      </c>
      <c r="AJ152" s="213" t="e">
        <f>IF('Crisis Indicator Data'!#REF!="No Data",1,IF(#REF!&lt;&gt;"",1,0))</f>
        <v>#REF!</v>
      </c>
      <c r="AK152" s="213" t="e">
        <f>IF('Crisis Indicator Data'!#REF!="No Data",1,IF(#REF!&lt;&gt;"",1,0))</f>
        <v>#REF!</v>
      </c>
      <c r="AL152" s="213" t="e">
        <f>IF('Crisis Indicator Data'!#REF!="No Data",1,IF(#REF!&lt;&gt;"",1,0))</f>
        <v>#REF!</v>
      </c>
      <c r="AM152" s="213" t="e">
        <f>IF('Crisis Indicator Data'!#REF!="No Data",1,IF(#REF!&lt;&gt;"",1,0))</f>
        <v>#REF!</v>
      </c>
      <c r="AN152" s="213" t="e">
        <f>IF('Crisis Indicator Data'!#REF!="No Data",1,IF(#REF!&lt;&gt;"",1,0))</f>
        <v>#REF!</v>
      </c>
      <c r="AO152" s="213" t="e">
        <f>IF('Crisis Indicator Data'!#REF!="No Data",1,IF(#REF!&lt;&gt;"",1,0))</f>
        <v>#REF!</v>
      </c>
      <c r="AP152" s="213" t="e">
        <f>IF('Crisis Indicator Data'!#REF!="No Data",1,IF(#REF!&lt;&gt;"",1,0))</f>
        <v>#REF!</v>
      </c>
      <c r="AQ152" s="213" t="e">
        <f>IF('Crisis Indicator Data'!#REF!="No Data",1,IF(#REF!&lt;&gt;"",1,0))</f>
        <v>#REF!</v>
      </c>
      <c r="AR152" s="213" t="e">
        <f>IF('Crisis Indicator Data'!#REF!="No Data",1,IF(#REF!&lt;&gt;"",1,0))</f>
        <v>#REF!</v>
      </c>
      <c r="AS152" s="213" t="e">
        <f>IF('Crisis Indicator Data'!#REF!="No Data",1,IF(#REF!&lt;&gt;"",1,0))</f>
        <v>#REF!</v>
      </c>
      <c r="AT152" s="213" t="e">
        <f>IF('Crisis Indicator Data'!#REF!="No Data",1,IF(#REF!&lt;&gt;"",1,0))</f>
        <v>#REF!</v>
      </c>
      <c r="AU152" s="213" t="e">
        <f>IF('Crisis Indicator Data'!#REF!="No Data",1,IF(#REF!&lt;&gt;"",1,0))</f>
        <v>#REF!</v>
      </c>
      <c r="AV152" s="213" t="e">
        <f>IF('Crisis Indicator Data'!#REF!="No Data",1,IF(#REF!&lt;&gt;"",1,0))</f>
        <v>#REF!</v>
      </c>
      <c r="AW152" s="213" t="e">
        <f>IF('Crisis Indicator Data'!#REF!="No Data",1,IF(#REF!&lt;&gt;"",1,0))</f>
        <v>#REF!</v>
      </c>
      <c r="AX152" s="213" t="e">
        <f>IF('Crisis Indicator Data'!#REF!="No Data",1,IF(#REF!&lt;&gt;"",1,0))</f>
        <v>#REF!</v>
      </c>
      <c r="AY152" s="213" t="e">
        <f>IF('Crisis Indicator Data'!#REF!="No Data",1,IF(#REF!&lt;&gt;"",1,0))</f>
        <v>#REF!</v>
      </c>
      <c r="AZ152" s="213" t="e">
        <f>IF('Crisis Indicator Data'!#REF!="No Data",1,IF(#REF!&lt;&gt;"",1,0))</f>
        <v>#REF!</v>
      </c>
      <c r="BA152" t="e">
        <f t="shared" si="8"/>
        <v>#REF!</v>
      </c>
      <c r="BB152" s="22" t="e">
        <f t="shared" si="9"/>
        <v>#REF!</v>
      </c>
    </row>
    <row r="153" spans="1:54" x14ac:dyDescent="0.25">
      <c r="A153" t="s">
        <v>7483</v>
      </c>
      <c r="B153" s="213" t="e">
        <f>IF('Crisis Indicator Data'!#REF!="No Data",1,IF(#REF!&lt;&gt;"",1,0))</f>
        <v>#REF!</v>
      </c>
      <c r="C153" s="213" t="e">
        <f>IF('Crisis Indicator Data'!#REF!="No Data",1,IF(#REF!&lt;&gt;"",1,0))</f>
        <v>#REF!</v>
      </c>
      <c r="D153" s="213" t="e">
        <f>IF('Crisis Indicator Data'!#REF!="No Data",1,IF(#REF!&lt;&gt;"",1,0))</f>
        <v>#REF!</v>
      </c>
      <c r="E153" s="213" t="e">
        <f>IF('Crisis Indicator Data'!#REF!="No Data",1,IF(#REF!&lt;&gt;"",1,0))</f>
        <v>#REF!</v>
      </c>
      <c r="F153" s="213" t="e">
        <f>IF('Crisis Indicator Data'!#REF!="No Data",1,IF(#REF!&lt;&gt;"",1,0))</f>
        <v>#REF!</v>
      </c>
      <c r="G153" s="213" t="e">
        <f>IF('Crisis Indicator Data'!#REF!="No Data",1,IF(#REF!&lt;&gt;"",1,0))</f>
        <v>#REF!</v>
      </c>
      <c r="H153" s="213" t="e">
        <f>IF('Crisis Indicator Data'!#REF!="No Data",1,IF(#REF!&lt;&gt;"",1,0))</f>
        <v>#REF!</v>
      </c>
      <c r="I153" s="213" t="e">
        <f>IF('Crisis Indicator Data'!#REF!="No Data",1,IF(#REF!&lt;&gt;"",1,0))</f>
        <v>#REF!</v>
      </c>
      <c r="J153" s="213" t="e">
        <f>IF('Crisis Indicator Data'!#REF!="No Data",1,IF(#REF!&lt;&gt;"",1,0))</f>
        <v>#REF!</v>
      </c>
      <c r="K153" s="213" t="e">
        <f>IF('Crisis Indicator Data'!#REF!="No Data",1,IF(#REF!&lt;&gt;"",1,0))</f>
        <v>#REF!</v>
      </c>
      <c r="L153" s="213" t="e">
        <f>IF('Crisis Indicator Data'!#REF!="No Data",1,IF(#REF!&lt;&gt;"",1,0))</f>
        <v>#REF!</v>
      </c>
      <c r="M153" s="213" t="e">
        <f>IF('Crisis Indicator Data'!#REF!="No Data",1,IF(#REF!&lt;&gt;"",1,0))</f>
        <v>#REF!</v>
      </c>
      <c r="N153" s="213" t="e">
        <f>IF('Crisis Indicator Data'!#REF!="No Data",1,IF(#REF!&lt;&gt;"",1,0))</f>
        <v>#REF!</v>
      </c>
      <c r="O153" s="213" t="e">
        <f>IF('Crisis Indicator Data'!#REF!="No Data",1,IF(#REF!&lt;&gt;"",1,0))</f>
        <v>#REF!</v>
      </c>
      <c r="P153" s="213" t="e">
        <f>IF('Crisis Indicator Data'!#REF!="No Data",1,IF(#REF!&lt;&gt;"",1,0))</f>
        <v>#REF!</v>
      </c>
      <c r="Q153" s="213" t="e">
        <f>IF('Crisis Indicator Data'!#REF!="No Data",1,IF(#REF!&lt;&gt;"",1,0))</f>
        <v>#REF!</v>
      </c>
      <c r="R153" s="213" t="e">
        <f>IF('Crisis Indicator Data'!#REF!="No Data",1,IF(#REF!&lt;&gt;"",1,0))</f>
        <v>#REF!</v>
      </c>
      <c r="S153" s="213" t="e">
        <f>IF('Crisis Indicator Data'!#REF!="No Data",1,IF(#REF!&lt;&gt;"",1,0))</f>
        <v>#REF!</v>
      </c>
      <c r="T153" s="213" t="e">
        <f>IF('Crisis Indicator Data'!#REF!="No Data",1,IF(#REF!&lt;&gt;"",1,0))</f>
        <v>#REF!</v>
      </c>
      <c r="U153" s="213" t="e">
        <f>IF('Crisis Indicator Data'!#REF!="No Data",1,IF(#REF!&lt;&gt;"",1,0))</f>
        <v>#REF!</v>
      </c>
      <c r="V153" s="213" t="e">
        <f>IF('Crisis Indicator Data'!#REF!="No Data",1,IF(#REF!&lt;&gt;"",1,0))</f>
        <v>#REF!</v>
      </c>
      <c r="W153" s="213" t="e">
        <f>IF('Crisis Indicator Data'!#REF!="No Data",1,IF(#REF!&lt;&gt;"",1,0))</f>
        <v>#REF!</v>
      </c>
      <c r="X153" s="213" t="e">
        <f>IF('Crisis Indicator Data'!#REF!="No Data",1,IF(#REF!&lt;&gt;"",1,0))</f>
        <v>#REF!</v>
      </c>
      <c r="Y153" s="213" t="e">
        <f>IF('Crisis Indicator Data'!#REF!="No Data",1,IF(#REF!&lt;&gt;"",1,0))</f>
        <v>#REF!</v>
      </c>
      <c r="Z153" s="213" t="e">
        <f>IF('Crisis Indicator Data'!#REF!="No Data",1,IF(#REF!&lt;&gt;"",1,0))</f>
        <v>#REF!</v>
      </c>
      <c r="AA153" s="213" t="e">
        <f>IF('Crisis Indicator Data'!#REF!="No Data",1,IF(#REF!&lt;&gt;"",1,0))</f>
        <v>#REF!</v>
      </c>
      <c r="AB153" s="213" t="e">
        <f>IF('Crisis Indicator Data'!#REF!="No Data",1,IF(#REF!&lt;&gt;"",1,0))</f>
        <v>#REF!</v>
      </c>
      <c r="AC153" s="213" t="e">
        <f>IF('Crisis Indicator Data'!#REF!="No Data",1,IF(#REF!&lt;&gt;"",1,0))</f>
        <v>#REF!</v>
      </c>
      <c r="AD153" s="213" t="e">
        <f>IF('Crisis Indicator Data'!#REF!="No Data",1,IF(#REF!&lt;&gt;"",1,0))</f>
        <v>#REF!</v>
      </c>
      <c r="AE153" s="213" t="e">
        <f>IF('Crisis Indicator Data'!#REF!="No Data",1,IF(#REF!&lt;&gt;"",1,0))</f>
        <v>#REF!</v>
      </c>
      <c r="AF153" s="213" t="e">
        <f>IF('Crisis Indicator Data'!#REF!="No Data",1,IF(#REF!&lt;&gt;"",1,0))</f>
        <v>#REF!</v>
      </c>
      <c r="AG153" s="213" t="e">
        <f>IF('Crisis Indicator Data'!#REF!="No Data",1,IF(#REF!&lt;&gt;"",1,0))</f>
        <v>#REF!</v>
      </c>
      <c r="AH153" s="213" t="e">
        <f>IF('Crisis Indicator Data'!#REF!="No Data",1,IF(#REF!&lt;&gt;"",1,0))</f>
        <v>#REF!</v>
      </c>
      <c r="AI153" s="213" t="e">
        <f>IF('Crisis Indicator Data'!#REF!="No Data",1,IF(#REF!&lt;&gt;"",1,0))</f>
        <v>#REF!</v>
      </c>
      <c r="AJ153" s="213" t="e">
        <f>IF('Crisis Indicator Data'!#REF!="No Data",1,IF(#REF!&lt;&gt;"",1,0))</f>
        <v>#REF!</v>
      </c>
      <c r="AK153" s="213" t="e">
        <f>IF('Crisis Indicator Data'!#REF!="No Data",1,IF(#REF!&lt;&gt;"",1,0))</f>
        <v>#REF!</v>
      </c>
      <c r="AL153" s="213" t="e">
        <f>IF('Crisis Indicator Data'!#REF!="No Data",1,IF(#REF!&lt;&gt;"",1,0))</f>
        <v>#REF!</v>
      </c>
      <c r="AM153" s="213" t="e">
        <f>IF('Crisis Indicator Data'!#REF!="No Data",1,IF(#REF!&lt;&gt;"",1,0))</f>
        <v>#REF!</v>
      </c>
      <c r="AN153" s="213" t="e">
        <f>IF('Crisis Indicator Data'!#REF!="No Data",1,IF(#REF!&lt;&gt;"",1,0))</f>
        <v>#REF!</v>
      </c>
      <c r="AO153" s="213" t="e">
        <f>IF('Crisis Indicator Data'!#REF!="No Data",1,IF(#REF!&lt;&gt;"",1,0))</f>
        <v>#REF!</v>
      </c>
      <c r="AP153" s="213" t="e">
        <f>IF('Crisis Indicator Data'!#REF!="No Data",1,IF(#REF!&lt;&gt;"",1,0))</f>
        <v>#REF!</v>
      </c>
      <c r="AQ153" s="213" t="e">
        <f>IF('Crisis Indicator Data'!#REF!="No Data",1,IF(#REF!&lt;&gt;"",1,0))</f>
        <v>#REF!</v>
      </c>
      <c r="AR153" s="213" t="e">
        <f>IF('Crisis Indicator Data'!#REF!="No Data",1,IF(#REF!&lt;&gt;"",1,0))</f>
        <v>#REF!</v>
      </c>
      <c r="AS153" s="213" t="e">
        <f>IF('Crisis Indicator Data'!#REF!="No Data",1,IF(#REF!&lt;&gt;"",1,0))</f>
        <v>#REF!</v>
      </c>
      <c r="AT153" s="213" t="e">
        <f>IF('Crisis Indicator Data'!#REF!="No Data",1,IF(#REF!&lt;&gt;"",1,0))</f>
        <v>#REF!</v>
      </c>
      <c r="AU153" s="213" t="e">
        <f>IF('Crisis Indicator Data'!#REF!="No Data",1,IF(#REF!&lt;&gt;"",1,0))</f>
        <v>#REF!</v>
      </c>
      <c r="AV153" s="213" t="e">
        <f>IF('Crisis Indicator Data'!#REF!="No Data",1,IF(#REF!&lt;&gt;"",1,0))</f>
        <v>#REF!</v>
      </c>
      <c r="AW153" s="213" t="e">
        <f>IF('Crisis Indicator Data'!#REF!="No Data",1,IF(#REF!&lt;&gt;"",1,0))</f>
        <v>#REF!</v>
      </c>
      <c r="AX153" s="213" t="e">
        <f>IF('Crisis Indicator Data'!#REF!="No Data",1,IF(#REF!&lt;&gt;"",1,0))</f>
        <v>#REF!</v>
      </c>
      <c r="AY153" s="213" t="e">
        <f>IF('Crisis Indicator Data'!#REF!="No Data",1,IF(#REF!&lt;&gt;"",1,0))</f>
        <v>#REF!</v>
      </c>
      <c r="AZ153" s="213" t="e">
        <f>IF('Crisis Indicator Data'!#REF!="No Data",1,IF(#REF!&lt;&gt;"",1,0))</f>
        <v>#REF!</v>
      </c>
      <c r="BA153" t="e">
        <f t="shared" si="8"/>
        <v>#REF!</v>
      </c>
      <c r="BB153" s="22" t="e">
        <f t="shared" si="9"/>
        <v>#REF!</v>
      </c>
    </row>
    <row r="154" spans="1:54" x14ac:dyDescent="0.25">
      <c r="A154" t="s">
        <v>7498</v>
      </c>
      <c r="B154" s="213" t="e">
        <f>IF('Crisis Indicator Data'!#REF!="No Data",1,IF(#REF!&lt;&gt;"",1,0))</f>
        <v>#REF!</v>
      </c>
      <c r="C154" s="213" t="e">
        <f>IF('Crisis Indicator Data'!#REF!="No Data",1,IF(#REF!&lt;&gt;"",1,0))</f>
        <v>#REF!</v>
      </c>
      <c r="D154" s="213" t="e">
        <f>IF('Crisis Indicator Data'!#REF!="No Data",1,IF(#REF!&lt;&gt;"",1,0))</f>
        <v>#REF!</v>
      </c>
      <c r="E154" s="213" t="e">
        <f>IF('Crisis Indicator Data'!#REF!="No Data",1,IF(#REF!&lt;&gt;"",1,0))</f>
        <v>#REF!</v>
      </c>
      <c r="F154" s="213" t="e">
        <f>IF('Crisis Indicator Data'!#REF!="No Data",1,IF(#REF!&lt;&gt;"",1,0))</f>
        <v>#REF!</v>
      </c>
      <c r="G154" s="213" t="e">
        <f>IF('Crisis Indicator Data'!#REF!="No Data",1,IF(#REF!&lt;&gt;"",1,0))</f>
        <v>#REF!</v>
      </c>
      <c r="H154" s="213" t="e">
        <f>IF('Crisis Indicator Data'!#REF!="No Data",1,IF(#REF!&lt;&gt;"",1,0))</f>
        <v>#REF!</v>
      </c>
      <c r="I154" s="213" t="e">
        <f>IF('Crisis Indicator Data'!#REF!="No Data",1,IF(#REF!&lt;&gt;"",1,0))</f>
        <v>#REF!</v>
      </c>
      <c r="J154" s="213" t="e">
        <f>IF('Crisis Indicator Data'!#REF!="No Data",1,IF(#REF!&lt;&gt;"",1,0))</f>
        <v>#REF!</v>
      </c>
      <c r="K154" s="213" t="e">
        <f>IF('Crisis Indicator Data'!#REF!="No Data",1,IF(#REF!&lt;&gt;"",1,0))</f>
        <v>#REF!</v>
      </c>
      <c r="L154" s="213" t="e">
        <f>IF('Crisis Indicator Data'!#REF!="No Data",1,IF(#REF!&lt;&gt;"",1,0))</f>
        <v>#REF!</v>
      </c>
      <c r="M154" s="213" t="e">
        <f>IF('Crisis Indicator Data'!#REF!="No Data",1,IF(#REF!&lt;&gt;"",1,0))</f>
        <v>#REF!</v>
      </c>
      <c r="N154" s="213" t="e">
        <f>IF('Crisis Indicator Data'!#REF!="No Data",1,IF(#REF!&lt;&gt;"",1,0))</f>
        <v>#REF!</v>
      </c>
      <c r="O154" s="213" t="e">
        <f>IF('Crisis Indicator Data'!#REF!="No Data",1,IF(#REF!&lt;&gt;"",1,0))</f>
        <v>#REF!</v>
      </c>
      <c r="P154" s="213" t="e">
        <f>IF('Crisis Indicator Data'!#REF!="No Data",1,IF(#REF!&lt;&gt;"",1,0))</f>
        <v>#REF!</v>
      </c>
      <c r="Q154" s="213" t="e">
        <f>IF('Crisis Indicator Data'!#REF!="No Data",1,IF(#REF!&lt;&gt;"",1,0))</f>
        <v>#REF!</v>
      </c>
      <c r="R154" s="213" t="e">
        <f>IF('Crisis Indicator Data'!#REF!="No Data",1,IF(#REF!&lt;&gt;"",1,0))</f>
        <v>#REF!</v>
      </c>
      <c r="S154" s="213" t="e">
        <f>IF('Crisis Indicator Data'!#REF!="No Data",1,IF(#REF!&lt;&gt;"",1,0))</f>
        <v>#REF!</v>
      </c>
      <c r="T154" s="213" t="e">
        <f>IF('Crisis Indicator Data'!#REF!="No Data",1,IF(#REF!&lt;&gt;"",1,0))</f>
        <v>#REF!</v>
      </c>
      <c r="U154" s="213" t="e">
        <f>IF('Crisis Indicator Data'!#REF!="No Data",1,IF(#REF!&lt;&gt;"",1,0))</f>
        <v>#REF!</v>
      </c>
      <c r="V154" s="213" t="e">
        <f>IF('Crisis Indicator Data'!#REF!="No Data",1,IF(#REF!&lt;&gt;"",1,0))</f>
        <v>#REF!</v>
      </c>
      <c r="W154" s="213" t="e">
        <f>IF('Crisis Indicator Data'!#REF!="No Data",1,IF(#REF!&lt;&gt;"",1,0))</f>
        <v>#REF!</v>
      </c>
      <c r="X154" s="213" t="e">
        <f>IF('Crisis Indicator Data'!#REF!="No Data",1,IF(#REF!&lt;&gt;"",1,0))</f>
        <v>#REF!</v>
      </c>
      <c r="Y154" s="213" t="e">
        <f>IF('Crisis Indicator Data'!#REF!="No Data",1,IF(#REF!&lt;&gt;"",1,0))</f>
        <v>#REF!</v>
      </c>
      <c r="Z154" s="213" t="e">
        <f>IF('Crisis Indicator Data'!#REF!="No Data",1,IF(#REF!&lt;&gt;"",1,0))</f>
        <v>#REF!</v>
      </c>
      <c r="AA154" s="213" t="e">
        <f>IF('Crisis Indicator Data'!#REF!="No Data",1,IF(#REF!&lt;&gt;"",1,0))</f>
        <v>#REF!</v>
      </c>
      <c r="AB154" s="213" t="e">
        <f>IF('Crisis Indicator Data'!#REF!="No Data",1,IF(#REF!&lt;&gt;"",1,0))</f>
        <v>#REF!</v>
      </c>
      <c r="AC154" s="213" t="e">
        <f>IF('Crisis Indicator Data'!#REF!="No Data",1,IF(#REF!&lt;&gt;"",1,0))</f>
        <v>#REF!</v>
      </c>
      <c r="AD154" s="213" t="e">
        <f>IF('Crisis Indicator Data'!#REF!="No Data",1,IF(#REF!&lt;&gt;"",1,0))</f>
        <v>#REF!</v>
      </c>
      <c r="AE154" s="213" t="e">
        <f>IF('Crisis Indicator Data'!#REF!="No Data",1,IF(#REF!&lt;&gt;"",1,0))</f>
        <v>#REF!</v>
      </c>
      <c r="AF154" s="213" t="e">
        <f>IF('Crisis Indicator Data'!#REF!="No Data",1,IF(#REF!&lt;&gt;"",1,0))</f>
        <v>#REF!</v>
      </c>
      <c r="AG154" s="213" t="e">
        <f>IF('Crisis Indicator Data'!#REF!="No Data",1,IF(#REF!&lt;&gt;"",1,0))</f>
        <v>#REF!</v>
      </c>
      <c r="AH154" s="213" t="e">
        <f>IF('Crisis Indicator Data'!#REF!="No Data",1,IF(#REF!&lt;&gt;"",1,0))</f>
        <v>#REF!</v>
      </c>
      <c r="AI154" s="213" t="e">
        <f>IF('Crisis Indicator Data'!#REF!="No Data",1,IF(#REF!&lt;&gt;"",1,0))</f>
        <v>#REF!</v>
      </c>
      <c r="AJ154" s="213" t="e">
        <f>IF('Crisis Indicator Data'!#REF!="No Data",1,IF(#REF!&lt;&gt;"",1,0))</f>
        <v>#REF!</v>
      </c>
      <c r="AK154" s="213" t="e">
        <f>IF('Crisis Indicator Data'!#REF!="No Data",1,IF(#REF!&lt;&gt;"",1,0))</f>
        <v>#REF!</v>
      </c>
      <c r="AL154" s="213" t="e">
        <f>IF('Crisis Indicator Data'!#REF!="No Data",1,IF(#REF!&lt;&gt;"",1,0))</f>
        <v>#REF!</v>
      </c>
      <c r="AM154" s="213" t="e">
        <f>IF('Crisis Indicator Data'!#REF!="No Data",1,IF(#REF!&lt;&gt;"",1,0))</f>
        <v>#REF!</v>
      </c>
      <c r="AN154" s="213" t="e">
        <f>IF('Crisis Indicator Data'!#REF!="No Data",1,IF(#REF!&lt;&gt;"",1,0))</f>
        <v>#REF!</v>
      </c>
      <c r="AO154" s="213" t="e">
        <f>IF('Crisis Indicator Data'!#REF!="No Data",1,IF(#REF!&lt;&gt;"",1,0))</f>
        <v>#REF!</v>
      </c>
      <c r="AP154" s="213" t="e">
        <f>IF('Crisis Indicator Data'!#REF!="No Data",1,IF(#REF!&lt;&gt;"",1,0))</f>
        <v>#REF!</v>
      </c>
      <c r="AQ154" s="213" t="e">
        <f>IF('Crisis Indicator Data'!#REF!="No Data",1,IF(#REF!&lt;&gt;"",1,0))</f>
        <v>#REF!</v>
      </c>
      <c r="AR154" s="213" t="e">
        <f>IF('Crisis Indicator Data'!#REF!="No Data",1,IF(#REF!&lt;&gt;"",1,0))</f>
        <v>#REF!</v>
      </c>
      <c r="AS154" s="213" t="e">
        <f>IF('Crisis Indicator Data'!#REF!="No Data",1,IF(#REF!&lt;&gt;"",1,0))</f>
        <v>#REF!</v>
      </c>
      <c r="AT154" s="213" t="e">
        <f>IF('Crisis Indicator Data'!#REF!="No Data",1,IF(#REF!&lt;&gt;"",1,0))</f>
        <v>#REF!</v>
      </c>
      <c r="AU154" s="213" t="e">
        <f>IF('Crisis Indicator Data'!#REF!="No Data",1,IF(#REF!&lt;&gt;"",1,0))</f>
        <v>#REF!</v>
      </c>
      <c r="AV154" s="213" t="e">
        <f>IF('Crisis Indicator Data'!#REF!="No Data",1,IF(#REF!&lt;&gt;"",1,0))</f>
        <v>#REF!</v>
      </c>
      <c r="AW154" s="213" t="e">
        <f>IF('Crisis Indicator Data'!#REF!="No Data",1,IF(#REF!&lt;&gt;"",1,0))</f>
        <v>#REF!</v>
      </c>
      <c r="AX154" s="213" t="e">
        <f>IF('Crisis Indicator Data'!#REF!="No Data",1,IF(#REF!&lt;&gt;"",1,0))</f>
        <v>#REF!</v>
      </c>
      <c r="AY154" s="213" t="e">
        <f>IF('Crisis Indicator Data'!#REF!="No Data",1,IF(#REF!&lt;&gt;"",1,0))</f>
        <v>#REF!</v>
      </c>
      <c r="AZ154" s="213" t="e">
        <f>IF('Crisis Indicator Data'!#REF!="No Data",1,IF(#REF!&lt;&gt;"",1,0))</f>
        <v>#REF!</v>
      </c>
      <c r="BA154" t="e">
        <f t="shared" si="8"/>
        <v>#REF!</v>
      </c>
      <c r="BB154" s="22" t="e">
        <f t="shared" si="9"/>
        <v>#REF!</v>
      </c>
    </row>
    <row r="155" spans="1:54" x14ac:dyDescent="0.25">
      <c r="A155" t="s">
        <v>7500</v>
      </c>
      <c r="B155" s="213" t="e">
        <f>IF('Crisis Indicator Data'!#REF!="No Data",1,IF(#REF!&lt;&gt;"",1,0))</f>
        <v>#REF!</v>
      </c>
      <c r="C155" s="213" t="e">
        <f>IF('Crisis Indicator Data'!#REF!="No Data",1,IF(#REF!&lt;&gt;"",1,0))</f>
        <v>#REF!</v>
      </c>
      <c r="D155" s="213" t="e">
        <f>IF('Crisis Indicator Data'!#REF!="No Data",1,IF(#REF!&lt;&gt;"",1,0))</f>
        <v>#REF!</v>
      </c>
      <c r="E155" s="213" t="e">
        <f>IF('Crisis Indicator Data'!#REF!="No Data",1,IF(#REF!&lt;&gt;"",1,0))</f>
        <v>#REF!</v>
      </c>
      <c r="F155" s="213" t="e">
        <f>IF('Crisis Indicator Data'!#REF!="No Data",1,IF(#REF!&lt;&gt;"",1,0))</f>
        <v>#REF!</v>
      </c>
      <c r="G155" s="213" t="e">
        <f>IF('Crisis Indicator Data'!#REF!="No Data",1,IF(#REF!&lt;&gt;"",1,0))</f>
        <v>#REF!</v>
      </c>
      <c r="H155" s="213" t="e">
        <f>IF('Crisis Indicator Data'!#REF!="No Data",1,IF(#REF!&lt;&gt;"",1,0))</f>
        <v>#REF!</v>
      </c>
      <c r="I155" s="213" t="e">
        <f>IF('Crisis Indicator Data'!#REF!="No Data",1,IF(#REF!&lt;&gt;"",1,0))</f>
        <v>#REF!</v>
      </c>
      <c r="J155" s="213" t="e">
        <f>IF('Crisis Indicator Data'!#REF!="No Data",1,IF(#REF!&lt;&gt;"",1,0))</f>
        <v>#REF!</v>
      </c>
      <c r="K155" s="213" t="e">
        <f>IF('Crisis Indicator Data'!#REF!="No Data",1,IF(#REF!&lt;&gt;"",1,0))</f>
        <v>#REF!</v>
      </c>
      <c r="L155" s="213" t="e">
        <f>IF('Crisis Indicator Data'!#REF!="No Data",1,IF(#REF!&lt;&gt;"",1,0))</f>
        <v>#REF!</v>
      </c>
      <c r="M155" s="213" t="e">
        <f>IF('Crisis Indicator Data'!#REF!="No Data",1,IF(#REF!&lt;&gt;"",1,0))</f>
        <v>#REF!</v>
      </c>
      <c r="N155" s="213" t="e">
        <f>IF('Crisis Indicator Data'!#REF!="No Data",1,IF(#REF!&lt;&gt;"",1,0))</f>
        <v>#REF!</v>
      </c>
      <c r="O155" s="213" t="e">
        <f>IF('Crisis Indicator Data'!#REF!="No Data",1,IF(#REF!&lt;&gt;"",1,0))</f>
        <v>#REF!</v>
      </c>
      <c r="P155" s="213" t="e">
        <f>IF('Crisis Indicator Data'!#REF!="No Data",1,IF(#REF!&lt;&gt;"",1,0))</f>
        <v>#REF!</v>
      </c>
      <c r="Q155" s="213" t="e">
        <f>IF('Crisis Indicator Data'!#REF!="No Data",1,IF(#REF!&lt;&gt;"",1,0))</f>
        <v>#REF!</v>
      </c>
      <c r="R155" s="213" t="e">
        <f>IF('Crisis Indicator Data'!#REF!="No Data",1,IF(#REF!&lt;&gt;"",1,0))</f>
        <v>#REF!</v>
      </c>
      <c r="S155" s="213" t="e">
        <f>IF('Crisis Indicator Data'!#REF!="No Data",1,IF(#REF!&lt;&gt;"",1,0))</f>
        <v>#REF!</v>
      </c>
      <c r="T155" s="213" t="e">
        <f>IF('Crisis Indicator Data'!#REF!="No Data",1,IF(#REF!&lt;&gt;"",1,0))</f>
        <v>#REF!</v>
      </c>
      <c r="U155" s="213" t="e">
        <f>IF('Crisis Indicator Data'!#REF!="No Data",1,IF(#REF!&lt;&gt;"",1,0))</f>
        <v>#REF!</v>
      </c>
      <c r="V155" s="213" t="e">
        <f>IF('Crisis Indicator Data'!#REF!="No Data",1,IF(#REF!&lt;&gt;"",1,0))</f>
        <v>#REF!</v>
      </c>
      <c r="W155" s="213" t="e">
        <f>IF('Crisis Indicator Data'!#REF!="No Data",1,IF(#REF!&lt;&gt;"",1,0))</f>
        <v>#REF!</v>
      </c>
      <c r="X155" s="213" t="e">
        <f>IF('Crisis Indicator Data'!#REF!="No Data",1,IF(#REF!&lt;&gt;"",1,0))</f>
        <v>#REF!</v>
      </c>
      <c r="Y155" s="213" t="e">
        <f>IF('Crisis Indicator Data'!#REF!="No Data",1,IF(#REF!&lt;&gt;"",1,0))</f>
        <v>#REF!</v>
      </c>
      <c r="Z155" s="213" t="e">
        <f>IF('Crisis Indicator Data'!#REF!="No Data",1,IF(#REF!&lt;&gt;"",1,0))</f>
        <v>#REF!</v>
      </c>
      <c r="AA155" s="213" t="e">
        <f>IF('Crisis Indicator Data'!#REF!="No Data",1,IF(#REF!&lt;&gt;"",1,0))</f>
        <v>#REF!</v>
      </c>
      <c r="AB155" s="213" t="e">
        <f>IF('Crisis Indicator Data'!#REF!="No Data",1,IF(#REF!&lt;&gt;"",1,0))</f>
        <v>#REF!</v>
      </c>
      <c r="AC155" s="213" t="e">
        <f>IF('Crisis Indicator Data'!#REF!="No Data",1,IF(#REF!&lt;&gt;"",1,0))</f>
        <v>#REF!</v>
      </c>
      <c r="AD155" s="213" t="e">
        <f>IF('Crisis Indicator Data'!#REF!="No Data",1,IF(#REF!&lt;&gt;"",1,0))</f>
        <v>#REF!</v>
      </c>
      <c r="AE155" s="213" t="e">
        <f>IF('Crisis Indicator Data'!#REF!="No Data",1,IF(#REF!&lt;&gt;"",1,0))</f>
        <v>#REF!</v>
      </c>
      <c r="AF155" s="213" t="e">
        <f>IF('Crisis Indicator Data'!#REF!="No Data",1,IF(#REF!&lt;&gt;"",1,0))</f>
        <v>#REF!</v>
      </c>
      <c r="AG155" s="213" t="e">
        <f>IF('Crisis Indicator Data'!#REF!="No Data",1,IF(#REF!&lt;&gt;"",1,0))</f>
        <v>#REF!</v>
      </c>
      <c r="AH155" s="213" t="e">
        <f>IF('Crisis Indicator Data'!#REF!="No Data",1,IF(#REF!&lt;&gt;"",1,0))</f>
        <v>#REF!</v>
      </c>
      <c r="AI155" s="213" t="e">
        <f>IF('Crisis Indicator Data'!#REF!="No Data",1,IF(#REF!&lt;&gt;"",1,0))</f>
        <v>#REF!</v>
      </c>
      <c r="AJ155" s="213" t="e">
        <f>IF('Crisis Indicator Data'!#REF!="No Data",1,IF(#REF!&lt;&gt;"",1,0))</f>
        <v>#REF!</v>
      </c>
      <c r="AK155" s="213" t="e">
        <f>IF('Crisis Indicator Data'!#REF!="No Data",1,IF(#REF!&lt;&gt;"",1,0))</f>
        <v>#REF!</v>
      </c>
      <c r="AL155" s="213" t="e">
        <f>IF('Crisis Indicator Data'!#REF!="No Data",1,IF(#REF!&lt;&gt;"",1,0))</f>
        <v>#REF!</v>
      </c>
      <c r="AM155" s="213" t="e">
        <f>IF('Crisis Indicator Data'!#REF!="No Data",1,IF(#REF!&lt;&gt;"",1,0))</f>
        <v>#REF!</v>
      </c>
      <c r="AN155" s="213" t="e">
        <f>IF('Crisis Indicator Data'!#REF!="No Data",1,IF(#REF!&lt;&gt;"",1,0))</f>
        <v>#REF!</v>
      </c>
      <c r="AO155" s="213" t="e">
        <f>IF('Crisis Indicator Data'!#REF!="No Data",1,IF(#REF!&lt;&gt;"",1,0))</f>
        <v>#REF!</v>
      </c>
      <c r="AP155" s="213" t="e">
        <f>IF('Crisis Indicator Data'!#REF!="No Data",1,IF(#REF!&lt;&gt;"",1,0))</f>
        <v>#REF!</v>
      </c>
      <c r="AQ155" s="213" t="e">
        <f>IF('Crisis Indicator Data'!#REF!="No Data",1,IF(#REF!&lt;&gt;"",1,0))</f>
        <v>#REF!</v>
      </c>
      <c r="AR155" s="213" t="e">
        <f>IF('Crisis Indicator Data'!#REF!="No Data",1,IF(#REF!&lt;&gt;"",1,0))</f>
        <v>#REF!</v>
      </c>
      <c r="AS155" s="213" t="e">
        <f>IF('Crisis Indicator Data'!#REF!="No Data",1,IF(#REF!&lt;&gt;"",1,0))</f>
        <v>#REF!</v>
      </c>
      <c r="AT155" s="213" t="e">
        <f>IF('Crisis Indicator Data'!#REF!="No Data",1,IF(#REF!&lt;&gt;"",1,0))</f>
        <v>#REF!</v>
      </c>
      <c r="AU155" s="213" t="e">
        <f>IF('Crisis Indicator Data'!#REF!="No Data",1,IF(#REF!&lt;&gt;"",1,0))</f>
        <v>#REF!</v>
      </c>
      <c r="AV155" s="213" t="e">
        <f>IF('Crisis Indicator Data'!#REF!="No Data",1,IF(#REF!&lt;&gt;"",1,0))</f>
        <v>#REF!</v>
      </c>
      <c r="AW155" s="213" t="e">
        <f>IF('Crisis Indicator Data'!#REF!="No Data",1,IF(#REF!&lt;&gt;"",1,0))</f>
        <v>#REF!</v>
      </c>
      <c r="AX155" s="213" t="e">
        <f>IF('Crisis Indicator Data'!#REF!="No Data",1,IF(#REF!&lt;&gt;"",1,0))</f>
        <v>#REF!</v>
      </c>
      <c r="AY155" s="213" t="e">
        <f>IF('Crisis Indicator Data'!#REF!="No Data",1,IF(#REF!&lt;&gt;"",1,0))</f>
        <v>#REF!</v>
      </c>
      <c r="AZ155" s="213" t="e">
        <f>IF('Crisis Indicator Data'!#REF!="No Data",1,IF(#REF!&lt;&gt;"",1,0))</f>
        <v>#REF!</v>
      </c>
      <c r="BA155" t="e">
        <f t="shared" si="8"/>
        <v>#REF!</v>
      </c>
      <c r="BB155" s="22" t="e">
        <f t="shared" si="9"/>
        <v>#REF!</v>
      </c>
    </row>
    <row r="156" spans="1:54" x14ac:dyDescent="0.25">
      <c r="A156" t="s">
        <v>7485</v>
      </c>
      <c r="B156" s="213" t="e">
        <f>IF('Crisis Indicator Data'!#REF!="No Data",1,IF(#REF!&lt;&gt;"",1,0))</f>
        <v>#REF!</v>
      </c>
      <c r="C156" s="213" t="e">
        <f>IF('Crisis Indicator Data'!#REF!="No Data",1,IF(#REF!&lt;&gt;"",1,0))</f>
        <v>#REF!</v>
      </c>
      <c r="D156" s="213" t="e">
        <f>IF('Crisis Indicator Data'!#REF!="No Data",1,IF(#REF!&lt;&gt;"",1,0))</f>
        <v>#REF!</v>
      </c>
      <c r="E156" s="213" t="e">
        <f>IF('Crisis Indicator Data'!#REF!="No Data",1,IF(#REF!&lt;&gt;"",1,0))</f>
        <v>#REF!</v>
      </c>
      <c r="F156" s="213" t="e">
        <f>IF('Crisis Indicator Data'!#REF!="No Data",1,IF(#REF!&lt;&gt;"",1,0))</f>
        <v>#REF!</v>
      </c>
      <c r="G156" s="213" t="e">
        <f>IF('Crisis Indicator Data'!#REF!="No Data",1,IF(#REF!&lt;&gt;"",1,0))</f>
        <v>#REF!</v>
      </c>
      <c r="H156" s="213" t="e">
        <f>IF('Crisis Indicator Data'!#REF!="No Data",1,IF(#REF!&lt;&gt;"",1,0))</f>
        <v>#REF!</v>
      </c>
      <c r="I156" s="213" t="e">
        <f>IF('Crisis Indicator Data'!#REF!="No Data",1,IF(#REF!&lt;&gt;"",1,0))</f>
        <v>#REF!</v>
      </c>
      <c r="J156" s="213" t="e">
        <f>IF('Crisis Indicator Data'!#REF!="No Data",1,IF(#REF!&lt;&gt;"",1,0))</f>
        <v>#REF!</v>
      </c>
      <c r="K156" s="213" t="e">
        <f>IF('Crisis Indicator Data'!#REF!="No Data",1,IF(#REF!&lt;&gt;"",1,0))</f>
        <v>#REF!</v>
      </c>
      <c r="L156" s="213" t="e">
        <f>IF('Crisis Indicator Data'!#REF!="No Data",1,IF(#REF!&lt;&gt;"",1,0))</f>
        <v>#REF!</v>
      </c>
      <c r="M156" s="213" t="e">
        <f>IF('Crisis Indicator Data'!#REF!="No Data",1,IF(#REF!&lt;&gt;"",1,0))</f>
        <v>#REF!</v>
      </c>
      <c r="N156" s="213" t="e">
        <f>IF('Crisis Indicator Data'!#REF!="No Data",1,IF(#REF!&lt;&gt;"",1,0))</f>
        <v>#REF!</v>
      </c>
      <c r="O156" s="213" t="e">
        <f>IF('Crisis Indicator Data'!#REF!="No Data",1,IF(#REF!&lt;&gt;"",1,0))</f>
        <v>#REF!</v>
      </c>
      <c r="P156" s="213" t="e">
        <f>IF('Crisis Indicator Data'!#REF!="No Data",1,IF(#REF!&lt;&gt;"",1,0))</f>
        <v>#REF!</v>
      </c>
      <c r="Q156" s="213" t="e">
        <f>IF('Crisis Indicator Data'!#REF!="No Data",1,IF(#REF!&lt;&gt;"",1,0))</f>
        <v>#REF!</v>
      </c>
      <c r="R156" s="213" t="e">
        <f>IF('Crisis Indicator Data'!#REF!="No Data",1,IF(#REF!&lt;&gt;"",1,0))</f>
        <v>#REF!</v>
      </c>
      <c r="S156" s="213" t="e">
        <f>IF('Crisis Indicator Data'!#REF!="No Data",1,IF(#REF!&lt;&gt;"",1,0))</f>
        <v>#REF!</v>
      </c>
      <c r="T156" s="213" t="e">
        <f>IF('Crisis Indicator Data'!#REF!="No Data",1,IF(#REF!&lt;&gt;"",1,0))</f>
        <v>#REF!</v>
      </c>
      <c r="U156" s="213" t="e">
        <f>IF('Crisis Indicator Data'!#REF!="No Data",1,IF(#REF!&lt;&gt;"",1,0))</f>
        <v>#REF!</v>
      </c>
      <c r="V156" s="213" t="e">
        <f>IF('Crisis Indicator Data'!#REF!="No Data",1,IF(#REF!&lt;&gt;"",1,0))</f>
        <v>#REF!</v>
      </c>
      <c r="W156" s="213" t="e">
        <f>IF('Crisis Indicator Data'!#REF!="No Data",1,IF(#REF!&lt;&gt;"",1,0))</f>
        <v>#REF!</v>
      </c>
      <c r="X156" s="213" t="e">
        <f>IF('Crisis Indicator Data'!#REF!="No Data",1,IF(#REF!&lt;&gt;"",1,0))</f>
        <v>#REF!</v>
      </c>
      <c r="Y156" s="213" t="e">
        <f>IF('Crisis Indicator Data'!#REF!="No Data",1,IF(#REF!&lt;&gt;"",1,0))</f>
        <v>#REF!</v>
      </c>
      <c r="Z156" s="213" t="e">
        <f>IF('Crisis Indicator Data'!#REF!="No Data",1,IF(#REF!&lt;&gt;"",1,0))</f>
        <v>#REF!</v>
      </c>
      <c r="AA156" s="213" t="e">
        <f>IF('Crisis Indicator Data'!#REF!="No Data",1,IF(#REF!&lt;&gt;"",1,0))</f>
        <v>#REF!</v>
      </c>
      <c r="AB156" s="213" t="e">
        <f>IF('Crisis Indicator Data'!#REF!="No Data",1,IF(#REF!&lt;&gt;"",1,0))</f>
        <v>#REF!</v>
      </c>
      <c r="AC156" s="213" t="e">
        <f>IF('Crisis Indicator Data'!#REF!="No Data",1,IF(#REF!&lt;&gt;"",1,0))</f>
        <v>#REF!</v>
      </c>
      <c r="AD156" s="213" t="e">
        <f>IF('Crisis Indicator Data'!#REF!="No Data",1,IF(#REF!&lt;&gt;"",1,0))</f>
        <v>#REF!</v>
      </c>
      <c r="AE156" s="213" t="e">
        <f>IF('Crisis Indicator Data'!#REF!="No Data",1,IF(#REF!&lt;&gt;"",1,0))</f>
        <v>#REF!</v>
      </c>
      <c r="AF156" s="213" t="e">
        <f>IF('Crisis Indicator Data'!#REF!="No Data",1,IF(#REF!&lt;&gt;"",1,0))</f>
        <v>#REF!</v>
      </c>
      <c r="AG156" s="213" t="e">
        <f>IF('Crisis Indicator Data'!#REF!="No Data",1,IF(#REF!&lt;&gt;"",1,0))</f>
        <v>#REF!</v>
      </c>
      <c r="AH156" s="213" t="e">
        <f>IF('Crisis Indicator Data'!#REF!="No Data",1,IF(#REF!&lt;&gt;"",1,0))</f>
        <v>#REF!</v>
      </c>
      <c r="AI156" s="213" t="e">
        <f>IF('Crisis Indicator Data'!#REF!="No Data",1,IF(#REF!&lt;&gt;"",1,0))</f>
        <v>#REF!</v>
      </c>
      <c r="AJ156" s="213" t="e">
        <f>IF('Crisis Indicator Data'!#REF!="No Data",1,IF(#REF!&lt;&gt;"",1,0))</f>
        <v>#REF!</v>
      </c>
      <c r="AK156" s="213" t="e">
        <f>IF('Crisis Indicator Data'!#REF!="No Data",1,IF(#REF!&lt;&gt;"",1,0))</f>
        <v>#REF!</v>
      </c>
      <c r="AL156" s="213" t="e">
        <f>IF('Crisis Indicator Data'!#REF!="No Data",1,IF(#REF!&lt;&gt;"",1,0))</f>
        <v>#REF!</v>
      </c>
      <c r="AM156" s="213" t="e">
        <f>IF('Crisis Indicator Data'!#REF!="No Data",1,IF(#REF!&lt;&gt;"",1,0))</f>
        <v>#REF!</v>
      </c>
      <c r="AN156" s="213" t="e">
        <f>IF('Crisis Indicator Data'!#REF!="No Data",1,IF(#REF!&lt;&gt;"",1,0))</f>
        <v>#REF!</v>
      </c>
      <c r="AO156" s="213" t="e">
        <f>IF('Crisis Indicator Data'!#REF!="No Data",1,IF(#REF!&lt;&gt;"",1,0))</f>
        <v>#REF!</v>
      </c>
      <c r="AP156" s="213" t="e">
        <f>IF('Crisis Indicator Data'!#REF!="No Data",1,IF(#REF!&lt;&gt;"",1,0))</f>
        <v>#REF!</v>
      </c>
      <c r="AQ156" s="213" t="e">
        <f>IF('Crisis Indicator Data'!#REF!="No Data",1,IF(#REF!&lt;&gt;"",1,0))</f>
        <v>#REF!</v>
      </c>
      <c r="AR156" s="213" t="e">
        <f>IF('Crisis Indicator Data'!#REF!="No Data",1,IF(#REF!&lt;&gt;"",1,0))</f>
        <v>#REF!</v>
      </c>
      <c r="AS156" s="213" t="e">
        <f>IF('Crisis Indicator Data'!#REF!="No Data",1,IF(#REF!&lt;&gt;"",1,0))</f>
        <v>#REF!</v>
      </c>
      <c r="AT156" s="213" t="e">
        <f>IF('Crisis Indicator Data'!#REF!="No Data",1,IF(#REF!&lt;&gt;"",1,0))</f>
        <v>#REF!</v>
      </c>
      <c r="AU156" s="213" t="e">
        <f>IF('Crisis Indicator Data'!#REF!="No Data",1,IF(#REF!&lt;&gt;"",1,0))</f>
        <v>#REF!</v>
      </c>
      <c r="AV156" s="213" t="e">
        <f>IF('Crisis Indicator Data'!#REF!="No Data",1,IF(#REF!&lt;&gt;"",1,0))</f>
        <v>#REF!</v>
      </c>
      <c r="AW156" s="213" t="e">
        <f>IF('Crisis Indicator Data'!#REF!="No Data",1,IF(#REF!&lt;&gt;"",1,0))</f>
        <v>#REF!</v>
      </c>
      <c r="AX156" s="213" t="e">
        <f>IF('Crisis Indicator Data'!#REF!="No Data",1,IF(#REF!&lt;&gt;"",1,0))</f>
        <v>#REF!</v>
      </c>
      <c r="AY156" s="213" t="e">
        <f>IF('Crisis Indicator Data'!#REF!="No Data",1,IF(#REF!&lt;&gt;"",1,0))</f>
        <v>#REF!</v>
      </c>
      <c r="AZ156" s="213" t="e">
        <f>IF('Crisis Indicator Data'!#REF!="No Data",1,IF(#REF!&lt;&gt;"",1,0))</f>
        <v>#REF!</v>
      </c>
      <c r="BA156" t="e">
        <f t="shared" si="8"/>
        <v>#REF!</v>
      </c>
      <c r="BB156" s="22" t="e">
        <f t="shared" si="9"/>
        <v>#REF!</v>
      </c>
    </row>
    <row r="157" spans="1:54" x14ac:dyDescent="0.25">
      <c r="A157" t="s">
        <v>7489</v>
      </c>
      <c r="B157" s="213" t="e">
        <f>IF('Crisis Indicator Data'!#REF!="No Data",1,IF(#REF!&lt;&gt;"",1,0))</f>
        <v>#REF!</v>
      </c>
      <c r="C157" s="213" t="e">
        <f>IF('Crisis Indicator Data'!#REF!="No Data",1,IF(#REF!&lt;&gt;"",1,0))</f>
        <v>#REF!</v>
      </c>
      <c r="D157" s="213" t="e">
        <f>IF('Crisis Indicator Data'!#REF!="No Data",1,IF(#REF!&lt;&gt;"",1,0))</f>
        <v>#REF!</v>
      </c>
      <c r="E157" s="213" t="e">
        <f>IF('Crisis Indicator Data'!#REF!="No Data",1,IF(#REF!&lt;&gt;"",1,0))</f>
        <v>#REF!</v>
      </c>
      <c r="F157" s="213" t="e">
        <f>IF('Crisis Indicator Data'!#REF!="No Data",1,IF(#REF!&lt;&gt;"",1,0))</f>
        <v>#REF!</v>
      </c>
      <c r="G157" s="213" t="e">
        <f>IF('Crisis Indicator Data'!#REF!="No Data",1,IF(#REF!&lt;&gt;"",1,0))</f>
        <v>#REF!</v>
      </c>
      <c r="H157" s="213" t="e">
        <f>IF('Crisis Indicator Data'!#REF!="No Data",1,IF(#REF!&lt;&gt;"",1,0))</f>
        <v>#REF!</v>
      </c>
      <c r="I157" s="213" t="e">
        <f>IF('Crisis Indicator Data'!#REF!="No Data",1,IF(#REF!&lt;&gt;"",1,0))</f>
        <v>#REF!</v>
      </c>
      <c r="J157" s="213" t="e">
        <f>IF('Crisis Indicator Data'!#REF!="No Data",1,IF(#REF!&lt;&gt;"",1,0))</f>
        <v>#REF!</v>
      </c>
      <c r="K157" s="213" t="e">
        <f>IF('Crisis Indicator Data'!#REF!="No Data",1,IF(#REF!&lt;&gt;"",1,0))</f>
        <v>#REF!</v>
      </c>
      <c r="L157" s="213" t="e">
        <f>IF('Crisis Indicator Data'!#REF!="No Data",1,IF(#REF!&lt;&gt;"",1,0))</f>
        <v>#REF!</v>
      </c>
      <c r="M157" s="213" t="e">
        <f>IF('Crisis Indicator Data'!#REF!="No Data",1,IF(#REF!&lt;&gt;"",1,0))</f>
        <v>#REF!</v>
      </c>
      <c r="N157" s="213" t="e">
        <f>IF('Crisis Indicator Data'!#REF!="No Data",1,IF(#REF!&lt;&gt;"",1,0))</f>
        <v>#REF!</v>
      </c>
      <c r="O157" s="213" t="e">
        <f>IF('Crisis Indicator Data'!#REF!="No Data",1,IF(#REF!&lt;&gt;"",1,0))</f>
        <v>#REF!</v>
      </c>
      <c r="P157" s="213" t="e">
        <f>IF('Crisis Indicator Data'!#REF!="No Data",1,IF(#REF!&lt;&gt;"",1,0))</f>
        <v>#REF!</v>
      </c>
      <c r="Q157" s="213" t="e">
        <f>IF('Crisis Indicator Data'!#REF!="No Data",1,IF(#REF!&lt;&gt;"",1,0))</f>
        <v>#REF!</v>
      </c>
      <c r="R157" s="213" t="e">
        <f>IF('Crisis Indicator Data'!#REF!="No Data",1,IF(#REF!&lt;&gt;"",1,0))</f>
        <v>#REF!</v>
      </c>
      <c r="S157" s="213" t="e">
        <f>IF('Crisis Indicator Data'!#REF!="No Data",1,IF(#REF!&lt;&gt;"",1,0))</f>
        <v>#REF!</v>
      </c>
      <c r="T157" s="213" t="e">
        <f>IF('Crisis Indicator Data'!#REF!="No Data",1,IF(#REF!&lt;&gt;"",1,0))</f>
        <v>#REF!</v>
      </c>
      <c r="U157" s="213" t="e">
        <f>IF('Crisis Indicator Data'!#REF!="No Data",1,IF(#REF!&lt;&gt;"",1,0))</f>
        <v>#REF!</v>
      </c>
      <c r="V157" s="213" t="e">
        <f>IF('Crisis Indicator Data'!#REF!="No Data",1,IF(#REF!&lt;&gt;"",1,0))</f>
        <v>#REF!</v>
      </c>
      <c r="W157" s="213" t="e">
        <f>IF('Crisis Indicator Data'!#REF!="No Data",1,IF(#REF!&lt;&gt;"",1,0))</f>
        <v>#REF!</v>
      </c>
      <c r="X157" s="213" t="e">
        <f>IF('Crisis Indicator Data'!#REF!="No Data",1,IF(#REF!&lt;&gt;"",1,0))</f>
        <v>#REF!</v>
      </c>
      <c r="Y157" s="213" t="e">
        <f>IF('Crisis Indicator Data'!#REF!="No Data",1,IF(#REF!&lt;&gt;"",1,0))</f>
        <v>#REF!</v>
      </c>
      <c r="Z157" s="213" t="e">
        <f>IF('Crisis Indicator Data'!#REF!="No Data",1,IF(#REF!&lt;&gt;"",1,0))</f>
        <v>#REF!</v>
      </c>
      <c r="AA157" s="213" t="e">
        <f>IF('Crisis Indicator Data'!#REF!="No Data",1,IF(#REF!&lt;&gt;"",1,0))</f>
        <v>#REF!</v>
      </c>
      <c r="AB157" s="213" t="e">
        <f>IF('Crisis Indicator Data'!#REF!="No Data",1,IF(#REF!&lt;&gt;"",1,0))</f>
        <v>#REF!</v>
      </c>
      <c r="AC157" s="213" t="e">
        <f>IF('Crisis Indicator Data'!#REF!="No Data",1,IF(#REF!&lt;&gt;"",1,0))</f>
        <v>#REF!</v>
      </c>
      <c r="AD157" s="213" t="e">
        <f>IF('Crisis Indicator Data'!#REF!="No Data",1,IF(#REF!&lt;&gt;"",1,0))</f>
        <v>#REF!</v>
      </c>
      <c r="AE157" s="213" t="e">
        <f>IF('Crisis Indicator Data'!#REF!="No Data",1,IF(#REF!&lt;&gt;"",1,0))</f>
        <v>#REF!</v>
      </c>
      <c r="AF157" s="213" t="e">
        <f>IF('Crisis Indicator Data'!#REF!="No Data",1,IF(#REF!&lt;&gt;"",1,0))</f>
        <v>#REF!</v>
      </c>
      <c r="AG157" s="213" t="e">
        <f>IF('Crisis Indicator Data'!#REF!="No Data",1,IF(#REF!&lt;&gt;"",1,0))</f>
        <v>#REF!</v>
      </c>
      <c r="AH157" s="213" t="e">
        <f>IF('Crisis Indicator Data'!#REF!="No Data",1,IF(#REF!&lt;&gt;"",1,0))</f>
        <v>#REF!</v>
      </c>
      <c r="AI157" s="213" t="e">
        <f>IF('Crisis Indicator Data'!#REF!="No Data",1,IF(#REF!&lt;&gt;"",1,0))</f>
        <v>#REF!</v>
      </c>
      <c r="AJ157" s="213" t="e">
        <f>IF('Crisis Indicator Data'!#REF!="No Data",1,IF(#REF!&lt;&gt;"",1,0))</f>
        <v>#REF!</v>
      </c>
      <c r="AK157" s="213" t="e">
        <f>IF('Crisis Indicator Data'!#REF!="No Data",1,IF(#REF!&lt;&gt;"",1,0))</f>
        <v>#REF!</v>
      </c>
      <c r="AL157" s="213" t="e">
        <f>IF('Crisis Indicator Data'!#REF!="No Data",1,IF(#REF!&lt;&gt;"",1,0))</f>
        <v>#REF!</v>
      </c>
      <c r="AM157" s="213" t="e">
        <f>IF('Crisis Indicator Data'!#REF!="No Data",1,IF(#REF!&lt;&gt;"",1,0))</f>
        <v>#REF!</v>
      </c>
      <c r="AN157" s="213" t="e">
        <f>IF('Crisis Indicator Data'!#REF!="No Data",1,IF(#REF!&lt;&gt;"",1,0))</f>
        <v>#REF!</v>
      </c>
      <c r="AO157" s="213" t="e">
        <f>IF('Crisis Indicator Data'!#REF!="No Data",1,IF(#REF!&lt;&gt;"",1,0))</f>
        <v>#REF!</v>
      </c>
      <c r="AP157" s="213" t="e">
        <f>IF('Crisis Indicator Data'!#REF!="No Data",1,IF(#REF!&lt;&gt;"",1,0))</f>
        <v>#REF!</v>
      </c>
      <c r="AQ157" s="213" t="e">
        <f>IF('Crisis Indicator Data'!#REF!="No Data",1,IF(#REF!&lt;&gt;"",1,0))</f>
        <v>#REF!</v>
      </c>
      <c r="AR157" s="213" t="e">
        <f>IF('Crisis Indicator Data'!#REF!="No Data",1,IF(#REF!&lt;&gt;"",1,0))</f>
        <v>#REF!</v>
      </c>
      <c r="AS157" s="213" t="e">
        <f>IF('Crisis Indicator Data'!#REF!="No Data",1,IF(#REF!&lt;&gt;"",1,0))</f>
        <v>#REF!</v>
      </c>
      <c r="AT157" s="213" t="e">
        <f>IF('Crisis Indicator Data'!#REF!="No Data",1,IF(#REF!&lt;&gt;"",1,0))</f>
        <v>#REF!</v>
      </c>
      <c r="AU157" s="213" t="e">
        <f>IF('Crisis Indicator Data'!#REF!="No Data",1,IF(#REF!&lt;&gt;"",1,0))</f>
        <v>#REF!</v>
      </c>
      <c r="AV157" s="213" t="e">
        <f>IF('Crisis Indicator Data'!#REF!="No Data",1,IF(#REF!&lt;&gt;"",1,0))</f>
        <v>#REF!</v>
      </c>
      <c r="AW157" s="213" t="e">
        <f>IF('Crisis Indicator Data'!#REF!="No Data",1,IF(#REF!&lt;&gt;"",1,0))</f>
        <v>#REF!</v>
      </c>
      <c r="AX157" s="213" t="e">
        <f>IF('Crisis Indicator Data'!#REF!="No Data",1,IF(#REF!&lt;&gt;"",1,0))</f>
        <v>#REF!</v>
      </c>
      <c r="AY157" s="213" t="e">
        <f>IF('Crisis Indicator Data'!#REF!="No Data",1,IF(#REF!&lt;&gt;"",1,0))</f>
        <v>#REF!</v>
      </c>
      <c r="AZ157" s="213" t="e">
        <f>IF('Crisis Indicator Data'!#REF!="No Data",1,IF(#REF!&lt;&gt;"",1,0))</f>
        <v>#REF!</v>
      </c>
      <c r="BA157" t="e">
        <f t="shared" si="8"/>
        <v>#REF!</v>
      </c>
      <c r="BB157" s="22" t="e">
        <f t="shared" si="9"/>
        <v>#REF!</v>
      </c>
    </row>
    <row r="158" spans="1:54" x14ac:dyDescent="0.25">
      <c r="A158" t="s">
        <v>7543</v>
      </c>
      <c r="B158" s="213" t="e">
        <f>IF('Crisis Indicator Data'!#REF!="No Data",1,IF(#REF!&lt;&gt;"",1,0))</f>
        <v>#REF!</v>
      </c>
      <c r="C158" s="213" t="e">
        <f>IF('Crisis Indicator Data'!#REF!="No Data",1,IF(#REF!&lt;&gt;"",1,0))</f>
        <v>#REF!</v>
      </c>
      <c r="D158" s="213" t="e">
        <f>IF('Crisis Indicator Data'!#REF!="No Data",1,IF(#REF!&lt;&gt;"",1,0))</f>
        <v>#REF!</v>
      </c>
      <c r="E158" s="213" t="e">
        <f>IF('Crisis Indicator Data'!#REF!="No Data",1,IF(#REF!&lt;&gt;"",1,0))</f>
        <v>#REF!</v>
      </c>
      <c r="F158" s="213" t="e">
        <f>IF('Crisis Indicator Data'!#REF!="No Data",1,IF(#REF!&lt;&gt;"",1,0))</f>
        <v>#REF!</v>
      </c>
      <c r="G158" s="213" t="e">
        <f>IF('Crisis Indicator Data'!#REF!="No Data",1,IF(#REF!&lt;&gt;"",1,0))</f>
        <v>#REF!</v>
      </c>
      <c r="H158" s="213" t="e">
        <f>IF('Crisis Indicator Data'!#REF!="No Data",1,IF(#REF!&lt;&gt;"",1,0))</f>
        <v>#REF!</v>
      </c>
      <c r="I158" s="213" t="e">
        <f>IF('Crisis Indicator Data'!#REF!="No Data",1,IF(#REF!&lt;&gt;"",1,0))</f>
        <v>#REF!</v>
      </c>
      <c r="J158" s="213" t="e">
        <f>IF('Crisis Indicator Data'!#REF!="No Data",1,IF(#REF!&lt;&gt;"",1,0))</f>
        <v>#REF!</v>
      </c>
      <c r="K158" s="213" t="e">
        <f>IF('Crisis Indicator Data'!#REF!="No Data",1,IF(#REF!&lt;&gt;"",1,0))</f>
        <v>#REF!</v>
      </c>
      <c r="L158" s="213" t="e">
        <f>IF('Crisis Indicator Data'!#REF!="No Data",1,IF(#REF!&lt;&gt;"",1,0))</f>
        <v>#REF!</v>
      </c>
      <c r="M158" s="213" t="e">
        <f>IF('Crisis Indicator Data'!#REF!="No Data",1,IF(#REF!&lt;&gt;"",1,0))</f>
        <v>#REF!</v>
      </c>
      <c r="N158" s="213" t="e">
        <f>IF('Crisis Indicator Data'!#REF!="No Data",1,IF(#REF!&lt;&gt;"",1,0))</f>
        <v>#REF!</v>
      </c>
      <c r="O158" s="213" t="e">
        <f>IF('Crisis Indicator Data'!#REF!="No Data",1,IF(#REF!&lt;&gt;"",1,0))</f>
        <v>#REF!</v>
      </c>
      <c r="P158" s="213" t="e">
        <f>IF('Crisis Indicator Data'!#REF!="No Data",1,IF(#REF!&lt;&gt;"",1,0))</f>
        <v>#REF!</v>
      </c>
      <c r="Q158" s="213" t="e">
        <f>IF('Crisis Indicator Data'!#REF!="No Data",1,IF(#REF!&lt;&gt;"",1,0))</f>
        <v>#REF!</v>
      </c>
      <c r="R158" s="213" t="e">
        <f>IF('Crisis Indicator Data'!#REF!="No Data",1,IF(#REF!&lt;&gt;"",1,0))</f>
        <v>#REF!</v>
      </c>
      <c r="S158" s="213" t="e">
        <f>IF('Crisis Indicator Data'!#REF!="No Data",1,IF(#REF!&lt;&gt;"",1,0))</f>
        <v>#REF!</v>
      </c>
      <c r="T158" s="213" t="e">
        <f>IF('Crisis Indicator Data'!#REF!="No Data",1,IF(#REF!&lt;&gt;"",1,0))</f>
        <v>#REF!</v>
      </c>
      <c r="U158" s="213" t="e">
        <f>IF('Crisis Indicator Data'!#REF!="No Data",1,IF(#REF!&lt;&gt;"",1,0))</f>
        <v>#REF!</v>
      </c>
      <c r="V158" s="213" t="e">
        <f>IF('Crisis Indicator Data'!#REF!="No Data",1,IF(#REF!&lt;&gt;"",1,0))</f>
        <v>#REF!</v>
      </c>
      <c r="W158" s="213" t="e">
        <f>IF('Crisis Indicator Data'!#REF!="No Data",1,IF(#REF!&lt;&gt;"",1,0))</f>
        <v>#REF!</v>
      </c>
      <c r="X158" s="213" t="e">
        <f>IF('Crisis Indicator Data'!#REF!="No Data",1,IF(#REF!&lt;&gt;"",1,0))</f>
        <v>#REF!</v>
      </c>
      <c r="Y158" s="213" t="e">
        <f>IF('Crisis Indicator Data'!#REF!="No Data",1,IF(#REF!&lt;&gt;"",1,0))</f>
        <v>#REF!</v>
      </c>
      <c r="Z158" s="213" t="e">
        <f>IF('Crisis Indicator Data'!#REF!="No Data",1,IF(#REF!&lt;&gt;"",1,0))</f>
        <v>#REF!</v>
      </c>
      <c r="AA158" s="213" t="e">
        <f>IF('Crisis Indicator Data'!#REF!="No Data",1,IF(#REF!&lt;&gt;"",1,0))</f>
        <v>#REF!</v>
      </c>
      <c r="AB158" s="213" t="e">
        <f>IF('Crisis Indicator Data'!#REF!="No Data",1,IF(#REF!&lt;&gt;"",1,0))</f>
        <v>#REF!</v>
      </c>
      <c r="AC158" s="213" t="e">
        <f>IF('Crisis Indicator Data'!#REF!="No Data",1,IF(#REF!&lt;&gt;"",1,0))</f>
        <v>#REF!</v>
      </c>
      <c r="AD158" s="213" t="e">
        <f>IF('Crisis Indicator Data'!#REF!="No Data",1,IF(#REF!&lt;&gt;"",1,0))</f>
        <v>#REF!</v>
      </c>
      <c r="AE158" s="213" t="e">
        <f>IF('Crisis Indicator Data'!#REF!="No Data",1,IF(#REF!&lt;&gt;"",1,0))</f>
        <v>#REF!</v>
      </c>
      <c r="AF158" s="213" t="e">
        <f>IF('Crisis Indicator Data'!#REF!="No Data",1,IF(#REF!&lt;&gt;"",1,0))</f>
        <v>#REF!</v>
      </c>
      <c r="AG158" s="213" t="e">
        <f>IF('Crisis Indicator Data'!#REF!="No Data",1,IF(#REF!&lt;&gt;"",1,0))</f>
        <v>#REF!</v>
      </c>
      <c r="AH158" s="213" t="e">
        <f>IF('Crisis Indicator Data'!#REF!="No Data",1,IF(#REF!&lt;&gt;"",1,0))</f>
        <v>#REF!</v>
      </c>
      <c r="AI158" s="213" t="e">
        <f>IF('Crisis Indicator Data'!#REF!="No Data",1,IF(#REF!&lt;&gt;"",1,0))</f>
        <v>#REF!</v>
      </c>
      <c r="AJ158" s="213" t="e">
        <f>IF('Crisis Indicator Data'!#REF!="No Data",1,IF(#REF!&lt;&gt;"",1,0))</f>
        <v>#REF!</v>
      </c>
      <c r="AK158" s="213" t="e">
        <f>IF('Crisis Indicator Data'!#REF!="No Data",1,IF(#REF!&lt;&gt;"",1,0))</f>
        <v>#REF!</v>
      </c>
      <c r="AL158" s="213" t="e">
        <f>IF('Crisis Indicator Data'!#REF!="No Data",1,IF(#REF!&lt;&gt;"",1,0))</f>
        <v>#REF!</v>
      </c>
      <c r="AM158" s="213" t="e">
        <f>IF('Crisis Indicator Data'!#REF!="No Data",1,IF(#REF!&lt;&gt;"",1,0))</f>
        <v>#REF!</v>
      </c>
      <c r="AN158" s="213" t="e">
        <f>IF('Crisis Indicator Data'!#REF!="No Data",1,IF(#REF!&lt;&gt;"",1,0))</f>
        <v>#REF!</v>
      </c>
      <c r="AO158" s="213" t="e">
        <f>IF('Crisis Indicator Data'!#REF!="No Data",1,IF(#REF!&lt;&gt;"",1,0))</f>
        <v>#REF!</v>
      </c>
      <c r="AP158" s="213" t="e">
        <f>IF('Crisis Indicator Data'!#REF!="No Data",1,IF(#REF!&lt;&gt;"",1,0))</f>
        <v>#REF!</v>
      </c>
      <c r="AQ158" s="213" t="e">
        <f>IF('Crisis Indicator Data'!#REF!="No Data",1,IF(#REF!&lt;&gt;"",1,0))</f>
        <v>#REF!</v>
      </c>
      <c r="AR158" s="213" t="e">
        <f>IF('Crisis Indicator Data'!#REF!="No Data",1,IF(#REF!&lt;&gt;"",1,0))</f>
        <v>#REF!</v>
      </c>
      <c r="AS158" s="213" t="e">
        <f>IF('Crisis Indicator Data'!#REF!="No Data",1,IF(#REF!&lt;&gt;"",1,0))</f>
        <v>#REF!</v>
      </c>
      <c r="AT158" s="213" t="e">
        <f>IF('Crisis Indicator Data'!#REF!="No Data",1,IF(#REF!&lt;&gt;"",1,0))</f>
        <v>#REF!</v>
      </c>
      <c r="AU158" s="213" t="e">
        <f>IF('Crisis Indicator Data'!#REF!="No Data",1,IF(#REF!&lt;&gt;"",1,0))</f>
        <v>#REF!</v>
      </c>
      <c r="AV158" s="213" t="e">
        <f>IF('Crisis Indicator Data'!#REF!="No Data",1,IF(#REF!&lt;&gt;"",1,0))</f>
        <v>#REF!</v>
      </c>
      <c r="AW158" s="213" t="e">
        <f>IF('Crisis Indicator Data'!#REF!="No Data",1,IF(#REF!&lt;&gt;"",1,0))</f>
        <v>#REF!</v>
      </c>
      <c r="AX158" s="213" t="e">
        <f>IF('Crisis Indicator Data'!#REF!="No Data",1,IF(#REF!&lt;&gt;"",1,0))</f>
        <v>#REF!</v>
      </c>
      <c r="AY158" s="213" t="e">
        <f>IF('Crisis Indicator Data'!#REF!="No Data",1,IF(#REF!&lt;&gt;"",1,0))</f>
        <v>#REF!</v>
      </c>
      <c r="AZ158" s="213" t="e">
        <f>IF('Crisis Indicator Data'!#REF!="No Data",1,IF(#REF!&lt;&gt;"",1,0))</f>
        <v>#REF!</v>
      </c>
      <c r="BA158" t="e">
        <f t="shared" si="8"/>
        <v>#REF!</v>
      </c>
      <c r="BB158" s="22" t="e">
        <f t="shared" si="9"/>
        <v>#REF!</v>
      </c>
    </row>
    <row r="159" spans="1:54" x14ac:dyDescent="0.25">
      <c r="A159" t="s">
        <v>7492</v>
      </c>
      <c r="B159" s="213" t="e">
        <f>IF('Crisis Indicator Data'!#REF!="No Data",1,IF(#REF!&lt;&gt;"",1,0))</f>
        <v>#REF!</v>
      </c>
      <c r="C159" s="213" t="e">
        <f>IF('Crisis Indicator Data'!#REF!="No Data",1,IF(#REF!&lt;&gt;"",1,0))</f>
        <v>#REF!</v>
      </c>
      <c r="D159" s="213" t="e">
        <f>IF('Crisis Indicator Data'!#REF!="No Data",1,IF(#REF!&lt;&gt;"",1,0))</f>
        <v>#REF!</v>
      </c>
      <c r="E159" s="213" t="e">
        <f>IF('Crisis Indicator Data'!#REF!="No Data",1,IF(#REF!&lt;&gt;"",1,0))</f>
        <v>#REF!</v>
      </c>
      <c r="F159" s="213" t="e">
        <f>IF('Crisis Indicator Data'!#REF!="No Data",1,IF(#REF!&lt;&gt;"",1,0))</f>
        <v>#REF!</v>
      </c>
      <c r="G159" s="213" t="e">
        <f>IF('Crisis Indicator Data'!#REF!="No Data",1,IF(#REF!&lt;&gt;"",1,0))</f>
        <v>#REF!</v>
      </c>
      <c r="H159" s="213" t="e">
        <f>IF('Crisis Indicator Data'!#REF!="No Data",1,IF(#REF!&lt;&gt;"",1,0))</f>
        <v>#REF!</v>
      </c>
      <c r="I159" s="213" t="e">
        <f>IF('Crisis Indicator Data'!#REF!="No Data",1,IF(#REF!&lt;&gt;"",1,0))</f>
        <v>#REF!</v>
      </c>
      <c r="J159" s="213" t="e">
        <f>IF('Crisis Indicator Data'!#REF!="No Data",1,IF(#REF!&lt;&gt;"",1,0))</f>
        <v>#REF!</v>
      </c>
      <c r="K159" s="213" t="e">
        <f>IF('Crisis Indicator Data'!#REF!="No Data",1,IF(#REF!&lt;&gt;"",1,0))</f>
        <v>#REF!</v>
      </c>
      <c r="L159" s="213" t="e">
        <f>IF('Crisis Indicator Data'!#REF!="No Data",1,IF(#REF!&lt;&gt;"",1,0))</f>
        <v>#REF!</v>
      </c>
      <c r="M159" s="213" t="e">
        <f>IF('Crisis Indicator Data'!#REF!="No Data",1,IF(#REF!&lt;&gt;"",1,0))</f>
        <v>#REF!</v>
      </c>
      <c r="N159" s="213" t="e">
        <f>IF('Crisis Indicator Data'!#REF!="No Data",1,IF(#REF!&lt;&gt;"",1,0))</f>
        <v>#REF!</v>
      </c>
      <c r="O159" s="213" t="e">
        <f>IF('Crisis Indicator Data'!#REF!="No Data",1,IF(#REF!&lt;&gt;"",1,0))</f>
        <v>#REF!</v>
      </c>
      <c r="P159" s="213" t="e">
        <f>IF('Crisis Indicator Data'!#REF!="No Data",1,IF(#REF!&lt;&gt;"",1,0))</f>
        <v>#REF!</v>
      </c>
      <c r="Q159" s="213" t="e">
        <f>IF('Crisis Indicator Data'!#REF!="No Data",1,IF(#REF!&lt;&gt;"",1,0))</f>
        <v>#REF!</v>
      </c>
      <c r="R159" s="213" t="e">
        <f>IF('Crisis Indicator Data'!#REF!="No Data",1,IF(#REF!&lt;&gt;"",1,0))</f>
        <v>#REF!</v>
      </c>
      <c r="S159" s="213" t="e">
        <f>IF('Crisis Indicator Data'!#REF!="No Data",1,IF(#REF!&lt;&gt;"",1,0))</f>
        <v>#REF!</v>
      </c>
      <c r="T159" s="213" t="e">
        <f>IF('Crisis Indicator Data'!#REF!="No Data",1,IF(#REF!&lt;&gt;"",1,0))</f>
        <v>#REF!</v>
      </c>
      <c r="U159" s="213" t="e">
        <f>IF('Crisis Indicator Data'!#REF!="No Data",1,IF(#REF!&lt;&gt;"",1,0))</f>
        <v>#REF!</v>
      </c>
      <c r="V159" s="213" t="e">
        <f>IF('Crisis Indicator Data'!#REF!="No Data",1,IF(#REF!&lt;&gt;"",1,0))</f>
        <v>#REF!</v>
      </c>
      <c r="W159" s="213" t="e">
        <f>IF('Crisis Indicator Data'!#REF!="No Data",1,IF(#REF!&lt;&gt;"",1,0))</f>
        <v>#REF!</v>
      </c>
      <c r="X159" s="213" t="e">
        <f>IF('Crisis Indicator Data'!#REF!="No Data",1,IF(#REF!&lt;&gt;"",1,0))</f>
        <v>#REF!</v>
      </c>
      <c r="Y159" s="213" t="e">
        <f>IF('Crisis Indicator Data'!#REF!="No Data",1,IF(#REF!&lt;&gt;"",1,0))</f>
        <v>#REF!</v>
      </c>
      <c r="Z159" s="213" t="e">
        <f>IF('Crisis Indicator Data'!#REF!="No Data",1,IF(#REF!&lt;&gt;"",1,0))</f>
        <v>#REF!</v>
      </c>
      <c r="AA159" s="213" t="e">
        <f>IF('Crisis Indicator Data'!#REF!="No Data",1,IF(#REF!&lt;&gt;"",1,0))</f>
        <v>#REF!</v>
      </c>
      <c r="AB159" s="213" t="e">
        <f>IF('Crisis Indicator Data'!#REF!="No Data",1,IF(#REF!&lt;&gt;"",1,0))</f>
        <v>#REF!</v>
      </c>
      <c r="AC159" s="213" t="e">
        <f>IF('Crisis Indicator Data'!#REF!="No Data",1,IF(#REF!&lt;&gt;"",1,0))</f>
        <v>#REF!</v>
      </c>
      <c r="AD159" s="213" t="e">
        <f>IF('Crisis Indicator Data'!#REF!="No Data",1,IF(#REF!&lt;&gt;"",1,0))</f>
        <v>#REF!</v>
      </c>
      <c r="AE159" s="213" t="e">
        <f>IF('Crisis Indicator Data'!#REF!="No Data",1,IF(#REF!&lt;&gt;"",1,0))</f>
        <v>#REF!</v>
      </c>
      <c r="AF159" s="213" t="e">
        <f>IF('Crisis Indicator Data'!#REF!="No Data",1,IF(#REF!&lt;&gt;"",1,0))</f>
        <v>#REF!</v>
      </c>
      <c r="AG159" s="213" t="e">
        <f>IF('Crisis Indicator Data'!#REF!="No Data",1,IF(#REF!&lt;&gt;"",1,0))</f>
        <v>#REF!</v>
      </c>
      <c r="AH159" s="213" t="e">
        <f>IF('Crisis Indicator Data'!#REF!="No Data",1,IF(#REF!&lt;&gt;"",1,0))</f>
        <v>#REF!</v>
      </c>
      <c r="AI159" s="213" t="e">
        <f>IF('Crisis Indicator Data'!#REF!="No Data",1,IF(#REF!&lt;&gt;"",1,0))</f>
        <v>#REF!</v>
      </c>
      <c r="AJ159" s="213" t="e">
        <f>IF('Crisis Indicator Data'!#REF!="No Data",1,IF(#REF!&lt;&gt;"",1,0))</f>
        <v>#REF!</v>
      </c>
      <c r="AK159" s="213" t="e">
        <f>IF('Crisis Indicator Data'!#REF!="No Data",1,IF(#REF!&lt;&gt;"",1,0))</f>
        <v>#REF!</v>
      </c>
      <c r="AL159" s="213" t="e">
        <f>IF('Crisis Indicator Data'!#REF!="No Data",1,IF(#REF!&lt;&gt;"",1,0))</f>
        <v>#REF!</v>
      </c>
      <c r="AM159" s="213" t="e">
        <f>IF('Crisis Indicator Data'!#REF!="No Data",1,IF(#REF!&lt;&gt;"",1,0))</f>
        <v>#REF!</v>
      </c>
      <c r="AN159" s="213" t="e">
        <f>IF('Crisis Indicator Data'!#REF!="No Data",1,IF(#REF!&lt;&gt;"",1,0))</f>
        <v>#REF!</v>
      </c>
      <c r="AO159" s="213" t="e">
        <f>IF('Crisis Indicator Data'!#REF!="No Data",1,IF(#REF!&lt;&gt;"",1,0))</f>
        <v>#REF!</v>
      </c>
      <c r="AP159" s="213" t="e">
        <f>IF('Crisis Indicator Data'!#REF!="No Data",1,IF(#REF!&lt;&gt;"",1,0))</f>
        <v>#REF!</v>
      </c>
      <c r="AQ159" s="213" t="e">
        <f>IF('Crisis Indicator Data'!#REF!="No Data",1,IF(#REF!&lt;&gt;"",1,0))</f>
        <v>#REF!</v>
      </c>
      <c r="AR159" s="213" t="e">
        <f>IF('Crisis Indicator Data'!#REF!="No Data",1,IF(#REF!&lt;&gt;"",1,0))</f>
        <v>#REF!</v>
      </c>
      <c r="AS159" s="213" t="e">
        <f>IF('Crisis Indicator Data'!#REF!="No Data",1,IF(#REF!&lt;&gt;"",1,0))</f>
        <v>#REF!</v>
      </c>
      <c r="AT159" s="213" t="e">
        <f>IF('Crisis Indicator Data'!#REF!="No Data",1,IF(#REF!&lt;&gt;"",1,0))</f>
        <v>#REF!</v>
      </c>
      <c r="AU159" s="213" t="e">
        <f>IF('Crisis Indicator Data'!#REF!="No Data",1,IF(#REF!&lt;&gt;"",1,0))</f>
        <v>#REF!</v>
      </c>
      <c r="AV159" s="213" t="e">
        <f>IF('Crisis Indicator Data'!#REF!="No Data",1,IF(#REF!&lt;&gt;"",1,0))</f>
        <v>#REF!</v>
      </c>
      <c r="AW159" s="213" t="e">
        <f>IF('Crisis Indicator Data'!#REF!="No Data",1,IF(#REF!&lt;&gt;"",1,0))</f>
        <v>#REF!</v>
      </c>
      <c r="AX159" s="213" t="e">
        <f>IF('Crisis Indicator Data'!#REF!="No Data",1,IF(#REF!&lt;&gt;"",1,0))</f>
        <v>#REF!</v>
      </c>
      <c r="AY159" s="213" t="e">
        <f>IF('Crisis Indicator Data'!#REF!="No Data",1,IF(#REF!&lt;&gt;"",1,0))</f>
        <v>#REF!</v>
      </c>
      <c r="AZ159" s="213" t="e">
        <f>IF('Crisis Indicator Data'!#REF!="No Data",1,IF(#REF!&lt;&gt;"",1,0))</f>
        <v>#REF!</v>
      </c>
      <c r="BA159" t="e">
        <f t="shared" si="8"/>
        <v>#REF!</v>
      </c>
      <c r="BB159" s="22" t="e">
        <f t="shared" si="9"/>
        <v>#REF!</v>
      </c>
    </row>
    <row r="160" spans="1:54" x14ac:dyDescent="0.25">
      <c r="A160" t="s">
        <v>7321</v>
      </c>
      <c r="B160" s="213" t="e">
        <f>IF('Crisis Indicator Data'!#REF!="No Data",1,IF(#REF!&lt;&gt;"",1,0))</f>
        <v>#REF!</v>
      </c>
      <c r="C160" s="213" t="e">
        <f>IF('Crisis Indicator Data'!#REF!="No Data",1,IF(#REF!&lt;&gt;"",1,0))</f>
        <v>#REF!</v>
      </c>
      <c r="D160" s="213" t="e">
        <f>IF('Crisis Indicator Data'!#REF!="No Data",1,IF(#REF!&lt;&gt;"",1,0))</f>
        <v>#REF!</v>
      </c>
      <c r="E160" s="213" t="e">
        <f>IF('Crisis Indicator Data'!#REF!="No Data",1,IF(#REF!&lt;&gt;"",1,0))</f>
        <v>#REF!</v>
      </c>
      <c r="F160" s="213" t="e">
        <f>IF('Crisis Indicator Data'!#REF!="No Data",1,IF(#REF!&lt;&gt;"",1,0))</f>
        <v>#REF!</v>
      </c>
      <c r="G160" s="213" t="e">
        <f>IF('Crisis Indicator Data'!#REF!="No Data",1,IF(#REF!&lt;&gt;"",1,0))</f>
        <v>#REF!</v>
      </c>
      <c r="H160" s="213" t="e">
        <f>IF('Crisis Indicator Data'!#REF!="No Data",1,IF(#REF!&lt;&gt;"",1,0))</f>
        <v>#REF!</v>
      </c>
      <c r="I160" s="213" t="e">
        <f>IF('Crisis Indicator Data'!#REF!="No Data",1,IF(#REF!&lt;&gt;"",1,0))</f>
        <v>#REF!</v>
      </c>
      <c r="J160" s="213" t="e">
        <f>IF('Crisis Indicator Data'!#REF!="No Data",1,IF(#REF!&lt;&gt;"",1,0))</f>
        <v>#REF!</v>
      </c>
      <c r="K160" s="213" t="e">
        <f>IF('Crisis Indicator Data'!#REF!="No Data",1,IF(#REF!&lt;&gt;"",1,0))</f>
        <v>#REF!</v>
      </c>
      <c r="L160" s="213" t="e">
        <f>IF('Crisis Indicator Data'!#REF!="No Data",1,IF(#REF!&lt;&gt;"",1,0))</f>
        <v>#REF!</v>
      </c>
      <c r="M160" s="213" t="e">
        <f>IF('Crisis Indicator Data'!#REF!="No Data",1,IF(#REF!&lt;&gt;"",1,0))</f>
        <v>#REF!</v>
      </c>
      <c r="N160" s="213" t="e">
        <f>IF('Crisis Indicator Data'!#REF!="No Data",1,IF(#REF!&lt;&gt;"",1,0))</f>
        <v>#REF!</v>
      </c>
      <c r="O160" s="213" t="e">
        <f>IF('Crisis Indicator Data'!#REF!="No Data",1,IF(#REF!&lt;&gt;"",1,0))</f>
        <v>#REF!</v>
      </c>
      <c r="P160" s="213" t="e">
        <f>IF('Crisis Indicator Data'!#REF!="No Data",1,IF(#REF!&lt;&gt;"",1,0))</f>
        <v>#REF!</v>
      </c>
      <c r="Q160" s="213" t="e">
        <f>IF('Crisis Indicator Data'!#REF!="No Data",1,IF(#REF!&lt;&gt;"",1,0))</f>
        <v>#REF!</v>
      </c>
      <c r="R160" s="213" t="e">
        <f>IF('Crisis Indicator Data'!#REF!="No Data",1,IF(#REF!&lt;&gt;"",1,0))</f>
        <v>#REF!</v>
      </c>
      <c r="S160" s="213" t="e">
        <f>IF('Crisis Indicator Data'!#REF!="No Data",1,IF(#REF!&lt;&gt;"",1,0))</f>
        <v>#REF!</v>
      </c>
      <c r="T160" s="213" t="e">
        <f>IF('Crisis Indicator Data'!#REF!="No Data",1,IF(#REF!&lt;&gt;"",1,0))</f>
        <v>#REF!</v>
      </c>
      <c r="U160" s="213" t="e">
        <f>IF('Crisis Indicator Data'!#REF!="No Data",1,IF(#REF!&lt;&gt;"",1,0))</f>
        <v>#REF!</v>
      </c>
      <c r="V160" s="213" t="e">
        <f>IF('Crisis Indicator Data'!#REF!="No Data",1,IF(#REF!&lt;&gt;"",1,0))</f>
        <v>#REF!</v>
      </c>
      <c r="W160" s="213" t="e">
        <f>IF('Crisis Indicator Data'!#REF!="No Data",1,IF(#REF!&lt;&gt;"",1,0))</f>
        <v>#REF!</v>
      </c>
      <c r="X160" s="213" t="e">
        <f>IF('Crisis Indicator Data'!#REF!="No Data",1,IF(#REF!&lt;&gt;"",1,0))</f>
        <v>#REF!</v>
      </c>
      <c r="Y160" s="213" t="e">
        <f>IF('Crisis Indicator Data'!#REF!="No Data",1,IF(#REF!&lt;&gt;"",1,0))</f>
        <v>#REF!</v>
      </c>
      <c r="Z160" s="213" t="e">
        <f>IF('Crisis Indicator Data'!#REF!="No Data",1,IF(#REF!&lt;&gt;"",1,0))</f>
        <v>#REF!</v>
      </c>
      <c r="AA160" s="213" t="e">
        <f>IF('Crisis Indicator Data'!#REF!="No Data",1,IF(#REF!&lt;&gt;"",1,0))</f>
        <v>#REF!</v>
      </c>
      <c r="AB160" s="213" t="e">
        <f>IF('Crisis Indicator Data'!#REF!="No Data",1,IF(#REF!&lt;&gt;"",1,0))</f>
        <v>#REF!</v>
      </c>
      <c r="AC160" s="213" t="e">
        <f>IF('Crisis Indicator Data'!#REF!="No Data",1,IF(#REF!&lt;&gt;"",1,0))</f>
        <v>#REF!</v>
      </c>
      <c r="AD160" s="213" t="e">
        <f>IF('Crisis Indicator Data'!#REF!="No Data",1,IF(#REF!&lt;&gt;"",1,0))</f>
        <v>#REF!</v>
      </c>
      <c r="AE160" s="213" t="e">
        <f>IF('Crisis Indicator Data'!#REF!="No Data",1,IF(#REF!&lt;&gt;"",1,0))</f>
        <v>#REF!</v>
      </c>
      <c r="AF160" s="213" t="e">
        <f>IF('Crisis Indicator Data'!#REF!="No Data",1,IF(#REF!&lt;&gt;"",1,0))</f>
        <v>#REF!</v>
      </c>
      <c r="AG160" s="213" t="e">
        <f>IF('Crisis Indicator Data'!#REF!="No Data",1,IF(#REF!&lt;&gt;"",1,0))</f>
        <v>#REF!</v>
      </c>
      <c r="AH160" s="213" t="e">
        <f>IF('Crisis Indicator Data'!#REF!="No Data",1,IF(#REF!&lt;&gt;"",1,0))</f>
        <v>#REF!</v>
      </c>
      <c r="AI160" s="213" t="e">
        <f>IF('Crisis Indicator Data'!#REF!="No Data",1,IF(#REF!&lt;&gt;"",1,0))</f>
        <v>#REF!</v>
      </c>
      <c r="AJ160" s="213" t="e">
        <f>IF('Crisis Indicator Data'!#REF!="No Data",1,IF(#REF!&lt;&gt;"",1,0))</f>
        <v>#REF!</v>
      </c>
      <c r="AK160" s="213" t="e">
        <f>IF('Crisis Indicator Data'!#REF!="No Data",1,IF(#REF!&lt;&gt;"",1,0))</f>
        <v>#REF!</v>
      </c>
      <c r="AL160" s="213" t="e">
        <f>IF('Crisis Indicator Data'!#REF!="No Data",1,IF(#REF!&lt;&gt;"",1,0))</f>
        <v>#REF!</v>
      </c>
      <c r="AM160" s="213" t="e">
        <f>IF('Crisis Indicator Data'!#REF!="No Data",1,IF(#REF!&lt;&gt;"",1,0))</f>
        <v>#REF!</v>
      </c>
      <c r="AN160" s="213" t="e">
        <f>IF('Crisis Indicator Data'!#REF!="No Data",1,IF(#REF!&lt;&gt;"",1,0))</f>
        <v>#REF!</v>
      </c>
      <c r="AO160" s="213" t="e">
        <f>IF('Crisis Indicator Data'!#REF!="No Data",1,IF(#REF!&lt;&gt;"",1,0))</f>
        <v>#REF!</v>
      </c>
      <c r="AP160" s="213" t="e">
        <f>IF('Crisis Indicator Data'!#REF!="No Data",1,IF(#REF!&lt;&gt;"",1,0))</f>
        <v>#REF!</v>
      </c>
      <c r="AQ160" s="213" t="e">
        <f>IF('Crisis Indicator Data'!#REF!="No Data",1,IF(#REF!&lt;&gt;"",1,0))</f>
        <v>#REF!</v>
      </c>
      <c r="AR160" s="213" t="e">
        <f>IF('Crisis Indicator Data'!#REF!="No Data",1,IF(#REF!&lt;&gt;"",1,0))</f>
        <v>#REF!</v>
      </c>
      <c r="AS160" s="213" t="e">
        <f>IF('Crisis Indicator Data'!#REF!="No Data",1,IF(#REF!&lt;&gt;"",1,0))</f>
        <v>#REF!</v>
      </c>
      <c r="AT160" s="213" t="e">
        <f>IF('Crisis Indicator Data'!#REF!="No Data",1,IF(#REF!&lt;&gt;"",1,0))</f>
        <v>#REF!</v>
      </c>
      <c r="AU160" s="213" t="e">
        <f>IF('Crisis Indicator Data'!#REF!="No Data",1,IF(#REF!&lt;&gt;"",1,0))</f>
        <v>#REF!</v>
      </c>
      <c r="AV160" s="213" t="e">
        <f>IF('Crisis Indicator Data'!#REF!="No Data",1,IF(#REF!&lt;&gt;"",1,0))</f>
        <v>#REF!</v>
      </c>
      <c r="AW160" s="213" t="e">
        <f>IF('Crisis Indicator Data'!#REF!="No Data",1,IF(#REF!&lt;&gt;"",1,0))</f>
        <v>#REF!</v>
      </c>
      <c r="AX160" s="213" t="e">
        <f>IF('Crisis Indicator Data'!#REF!="No Data",1,IF(#REF!&lt;&gt;"",1,0))</f>
        <v>#REF!</v>
      </c>
      <c r="AY160" s="213" t="e">
        <f>IF('Crisis Indicator Data'!#REF!="No Data",1,IF(#REF!&lt;&gt;"",1,0))</f>
        <v>#REF!</v>
      </c>
      <c r="AZ160" s="213" t="e">
        <f>IF('Crisis Indicator Data'!#REF!="No Data",1,IF(#REF!&lt;&gt;"",1,0))</f>
        <v>#REF!</v>
      </c>
      <c r="BA160" t="e">
        <f t="shared" si="8"/>
        <v>#REF!</v>
      </c>
      <c r="BB160" s="22" t="e">
        <f t="shared" si="9"/>
        <v>#REF!</v>
      </c>
    </row>
    <row r="161" spans="1:54" x14ac:dyDescent="0.25">
      <c r="A161" t="s">
        <v>7403</v>
      </c>
      <c r="B161" s="213" t="e">
        <f>IF('Crisis Indicator Data'!#REF!="No Data",1,IF(#REF!&lt;&gt;"",1,0))</f>
        <v>#REF!</v>
      </c>
      <c r="C161" s="213" t="e">
        <f>IF('Crisis Indicator Data'!#REF!="No Data",1,IF(#REF!&lt;&gt;"",1,0))</f>
        <v>#REF!</v>
      </c>
      <c r="D161" s="213" t="e">
        <f>IF('Crisis Indicator Data'!#REF!="No Data",1,IF(#REF!&lt;&gt;"",1,0))</f>
        <v>#REF!</v>
      </c>
      <c r="E161" s="213" t="e">
        <f>IF('Crisis Indicator Data'!#REF!="No Data",1,IF(#REF!&lt;&gt;"",1,0))</f>
        <v>#REF!</v>
      </c>
      <c r="F161" s="213" t="e">
        <f>IF('Crisis Indicator Data'!#REF!="No Data",1,IF(#REF!&lt;&gt;"",1,0))</f>
        <v>#REF!</v>
      </c>
      <c r="G161" s="213" t="e">
        <f>IF('Crisis Indicator Data'!#REF!="No Data",1,IF(#REF!&lt;&gt;"",1,0))</f>
        <v>#REF!</v>
      </c>
      <c r="H161" s="213" t="e">
        <f>IF('Crisis Indicator Data'!#REF!="No Data",1,IF(#REF!&lt;&gt;"",1,0))</f>
        <v>#REF!</v>
      </c>
      <c r="I161" s="213" t="e">
        <f>IF('Crisis Indicator Data'!#REF!="No Data",1,IF(#REF!&lt;&gt;"",1,0))</f>
        <v>#REF!</v>
      </c>
      <c r="J161" s="213" t="e">
        <f>IF('Crisis Indicator Data'!#REF!="No Data",1,IF(#REF!&lt;&gt;"",1,0))</f>
        <v>#REF!</v>
      </c>
      <c r="K161" s="213" t="e">
        <f>IF('Crisis Indicator Data'!#REF!="No Data",1,IF(#REF!&lt;&gt;"",1,0))</f>
        <v>#REF!</v>
      </c>
      <c r="L161" s="213" t="e">
        <f>IF('Crisis Indicator Data'!#REF!="No Data",1,IF(#REF!&lt;&gt;"",1,0))</f>
        <v>#REF!</v>
      </c>
      <c r="M161" s="213" t="e">
        <f>IF('Crisis Indicator Data'!#REF!="No Data",1,IF(#REF!&lt;&gt;"",1,0))</f>
        <v>#REF!</v>
      </c>
      <c r="N161" s="213" t="e">
        <f>IF('Crisis Indicator Data'!#REF!="No Data",1,IF(#REF!&lt;&gt;"",1,0))</f>
        <v>#REF!</v>
      </c>
      <c r="O161" s="213" t="e">
        <f>IF('Crisis Indicator Data'!#REF!="No Data",1,IF(#REF!&lt;&gt;"",1,0))</f>
        <v>#REF!</v>
      </c>
      <c r="P161" s="213" t="e">
        <f>IF('Crisis Indicator Data'!#REF!="No Data",1,IF(#REF!&lt;&gt;"",1,0))</f>
        <v>#REF!</v>
      </c>
      <c r="Q161" s="213" t="e">
        <f>IF('Crisis Indicator Data'!#REF!="No Data",1,IF(#REF!&lt;&gt;"",1,0))</f>
        <v>#REF!</v>
      </c>
      <c r="R161" s="213" t="e">
        <f>IF('Crisis Indicator Data'!#REF!="No Data",1,IF(#REF!&lt;&gt;"",1,0))</f>
        <v>#REF!</v>
      </c>
      <c r="S161" s="213" t="e">
        <f>IF('Crisis Indicator Data'!#REF!="No Data",1,IF(#REF!&lt;&gt;"",1,0))</f>
        <v>#REF!</v>
      </c>
      <c r="T161" s="213" t="e">
        <f>IF('Crisis Indicator Data'!#REF!="No Data",1,IF(#REF!&lt;&gt;"",1,0))</f>
        <v>#REF!</v>
      </c>
      <c r="U161" s="213" t="e">
        <f>IF('Crisis Indicator Data'!#REF!="No Data",1,IF(#REF!&lt;&gt;"",1,0))</f>
        <v>#REF!</v>
      </c>
      <c r="V161" s="213" t="e">
        <f>IF('Crisis Indicator Data'!#REF!="No Data",1,IF(#REF!&lt;&gt;"",1,0))</f>
        <v>#REF!</v>
      </c>
      <c r="W161" s="213" t="e">
        <f>IF('Crisis Indicator Data'!#REF!="No Data",1,IF(#REF!&lt;&gt;"",1,0))</f>
        <v>#REF!</v>
      </c>
      <c r="X161" s="213" t="e">
        <f>IF('Crisis Indicator Data'!#REF!="No Data",1,IF(#REF!&lt;&gt;"",1,0))</f>
        <v>#REF!</v>
      </c>
      <c r="Y161" s="213" t="e">
        <f>IF('Crisis Indicator Data'!#REF!="No Data",1,IF(#REF!&lt;&gt;"",1,0))</f>
        <v>#REF!</v>
      </c>
      <c r="Z161" s="213" t="e">
        <f>IF('Crisis Indicator Data'!#REF!="No Data",1,IF(#REF!&lt;&gt;"",1,0))</f>
        <v>#REF!</v>
      </c>
      <c r="AA161" s="213" t="e">
        <f>IF('Crisis Indicator Data'!#REF!="No Data",1,IF(#REF!&lt;&gt;"",1,0))</f>
        <v>#REF!</v>
      </c>
      <c r="AB161" s="213" t="e">
        <f>IF('Crisis Indicator Data'!#REF!="No Data",1,IF(#REF!&lt;&gt;"",1,0))</f>
        <v>#REF!</v>
      </c>
      <c r="AC161" s="213" t="e">
        <f>IF('Crisis Indicator Data'!#REF!="No Data",1,IF(#REF!&lt;&gt;"",1,0))</f>
        <v>#REF!</v>
      </c>
      <c r="AD161" s="213" t="e">
        <f>IF('Crisis Indicator Data'!#REF!="No Data",1,IF(#REF!&lt;&gt;"",1,0))</f>
        <v>#REF!</v>
      </c>
      <c r="AE161" s="213" t="e">
        <f>IF('Crisis Indicator Data'!#REF!="No Data",1,IF(#REF!&lt;&gt;"",1,0))</f>
        <v>#REF!</v>
      </c>
      <c r="AF161" s="213" t="e">
        <f>IF('Crisis Indicator Data'!#REF!="No Data",1,IF(#REF!&lt;&gt;"",1,0))</f>
        <v>#REF!</v>
      </c>
      <c r="AG161" s="213" t="e">
        <f>IF('Crisis Indicator Data'!#REF!="No Data",1,IF(#REF!&lt;&gt;"",1,0))</f>
        <v>#REF!</v>
      </c>
      <c r="AH161" s="213" t="e">
        <f>IF('Crisis Indicator Data'!#REF!="No Data",1,IF(#REF!&lt;&gt;"",1,0))</f>
        <v>#REF!</v>
      </c>
      <c r="AI161" s="213" t="e">
        <f>IF('Crisis Indicator Data'!#REF!="No Data",1,IF(#REF!&lt;&gt;"",1,0))</f>
        <v>#REF!</v>
      </c>
      <c r="AJ161" s="213" t="e">
        <f>IF('Crisis Indicator Data'!#REF!="No Data",1,IF(#REF!&lt;&gt;"",1,0))</f>
        <v>#REF!</v>
      </c>
      <c r="AK161" s="213" t="e">
        <f>IF('Crisis Indicator Data'!#REF!="No Data",1,IF(#REF!&lt;&gt;"",1,0))</f>
        <v>#REF!</v>
      </c>
      <c r="AL161" s="213" t="e">
        <f>IF('Crisis Indicator Data'!#REF!="No Data",1,IF(#REF!&lt;&gt;"",1,0))</f>
        <v>#REF!</v>
      </c>
      <c r="AM161" s="213" t="e">
        <f>IF('Crisis Indicator Data'!#REF!="No Data",1,IF(#REF!&lt;&gt;"",1,0))</f>
        <v>#REF!</v>
      </c>
      <c r="AN161" s="213" t="e">
        <f>IF('Crisis Indicator Data'!#REF!="No Data",1,IF(#REF!&lt;&gt;"",1,0))</f>
        <v>#REF!</v>
      </c>
      <c r="AO161" s="213" t="e">
        <f>IF('Crisis Indicator Data'!#REF!="No Data",1,IF(#REF!&lt;&gt;"",1,0))</f>
        <v>#REF!</v>
      </c>
      <c r="AP161" s="213" t="e">
        <f>IF('Crisis Indicator Data'!#REF!="No Data",1,IF(#REF!&lt;&gt;"",1,0))</f>
        <v>#REF!</v>
      </c>
      <c r="AQ161" s="213" t="e">
        <f>IF('Crisis Indicator Data'!#REF!="No Data",1,IF(#REF!&lt;&gt;"",1,0))</f>
        <v>#REF!</v>
      </c>
      <c r="AR161" s="213" t="e">
        <f>IF('Crisis Indicator Data'!#REF!="No Data",1,IF(#REF!&lt;&gt;"",1,0))</f>
        <v>#REF!</v>
      </c>
      <c r="AS161" s="213" t="e">
        <f>IF('Crisis Indicator Data'!#REF!="No Data",1,IF(#REF!&lt;&gt;"",1,0))</f>
        <v>#REF!</v>
      </c>
      <c r="AT161" s="213" t="e">
        <f>IF('Crisis Indicator Data'!#REF!="No Data",1,IF(#REF!&lt;&gt;"",1,0))</f>
        <v>#REF!</v>
      </c>
      <c r="AU161" s="213" t="e">
        <f>IF('Crisis Indicator Data'!#REF!="No Data",1,IF(#REF!&lt;&gt;"",1,0))</f>
        <v>#REF!</v>
      </c>
      <c r="AV161" s="213" t="e">
        <f>IF('Crisis Indicator Data'!#REF!="No Data",1,IF(#REF!&lt;&gt;"",1,0))</f>
        <v>#REF!</v>
      </c>
      <c r="AW161" s="213" t="e">
        <f>IF('Crisis Indicator Data'!#REF!="No Data",1,IF(#REF!&lt;&gt;"",1,0))</f>
        <v>#REF!</v>
      </c>
      <c r="AX161" s="213" t="e">
        <f>IF('Crisis Indicator Data'!#REF!="No Data",1,IF(#REF!&lt;&gt;"",1,0))</f>
        <v>#REF!</v>
      </c>
      <c r="AY161" s="213" t="e">
        <f>IF('Crisis Indicator Data'!#REF!="No Data",1,IF(#REF!&lt;&gt;"",1,0))</f>
        <v>#REF!</v>
      </c>
      <c r="AZ161" s="213" t="e">
        <f>IF('Crisis Indicator Data'!#REF!="No Data",1,IF(#REF!&lt;&gt;"",1,0))</f>
        <v>#REF!</v>
      </c>
      <c r="BA161" t="e">
        <f t="shared" si="8"/>
        <v>#REF!</v>
      </c>
      <c r="BB161" s="22" t="e">
        <f t="shared" si="9"/>
        <v>#REF!</v>
      </c>
    </row>
    <row r="162" spans="1:54" x14ac:dyDescent="0.25">
      <c r="A162" t="s">
        <v>7480</v>
      </c>
      <c r="B162" s="213" t="e">
        <f>IF('Crisis Indicator Data'!#REF!="No Data",1,IF(#REF!&lt;&gt;"",1,0))</f>
        <v>#REF!</v>
      </c>
      <c r="C162" s="213" t="e">
        <f>IF('Crisis Indicator Data'!#REF!="No Data",1,IF(#REF!&lt;&gt;"",1,0))</f>
        <v>#REF!</v>
      </c>
      <c r="D162" s="213" t="e">
        <f>IF('Crisis Indicator Data'!#REF!="No Data",1,IF(#REF!&lt;&gt;"",1,0))</f>
        <v>#REF!</v>
      </c>
      <c r="E162" s="213" t="e">
        <f>IF('Crisis Indicator Data'!#REF!="No Data",1,IF(#REF!&lt;&gt;"",1,0))</f>
        <v>#REF!</v>
      </c>
      <c r="F162" s="213" t="e">
        <f>IF('Crisis Indicator Data'!#REF!="No Data",1,IF(#REF!&lt;&gt;"",1,0))</f>
        <v>#REF!</v>
      </c>
      <c r="G162" s="213" t="e">
        <f>IF('Crisis Indicator Data'!#REF!="No Data",1,IF(#REF!&lt;&gt;"",1,0))</f>
        <v>#REF!</v>
      </c>
      <c r="H162" s="213" t="e">
        <f>IF('Crisis Indicator Data'!#REF!="No Data",1,IF(#REF!&lt;&gt;"",1,0))</f>
        <v>#REF!</v>
      </c>
      <c r="I162" s="213" t="e">
        <f>IF('Crisis Indicator Data'!#REF!="No Data",1,IF(#REF!&lt;&gt;"",1,0))</f>
        <v>#REF!</v>
      </c>
      <c r="J162" s="213" t="e">
        <f>IF('Crisis Indicator Data'!#REF!="No Data",1,IF(#REF!&lt;&gt;"",1,0))</f>
        <v>#REF!</v>
      </c>
      <c r="K162" s="213" t="e">
        <f>IF('Crisis Indicator Data'!#REF!="No Data",1,IF(#REF!&lt;&gt;"",1,0))</f>
        <v>#REF!</v>
      </c>
      <c r="L162" s="213" t="e">
        <f>IF('Crisis Indicator Data'!#REF!="No Data",1,IF(#REF!&lt;&gt;"",1,0))</f>
        <v>#REF!</v>
      </c>
      <c r="M162" s="213" t="e">
        <f>IF('Crisis Indicator Data'!#REF!="No Data",1,IF(#REF!&lt;&gt;"",1,0))</f>
        <v>#REF!</v>
      </c>
      <c r="N162" s="213" t="e">
        <f>IF('Crisis Indicator Data'!#REF!="No Data",1,IF(#REF!&lt;&gt;"",1,0))</f>
        <v>#REF!</v>
      </c>
      <c r="O162" s="213" t="e">
        <f>IF('Crisis Indicator Data'!#REF!="No Data",1,IF(#REF!&lt;&gt;"",1,0))</f>
        <v>#REF!</v>
      </c>
      <c r="P162" s="213" t="e">
        <f>IF('Crisis Indicator Data'!#REF!="No Data",1,IF(#REF!&lt;&gt;"",1,0))</f>
        <v>#REF!</v>
      </c>
      <c r="Q162" s="213" t="e">
        <f>IF('Crisis Indicator Data'!#REF!="No Data",1,IF(#REF!&lt;&gt;"",1,0))</f>
        <v>#REF!</v>
      </c>
      <c r="R162" s="213" t="e">
        <f>IF('Crisis Indicator Data'!#REF!="No Data",1,IF(#REF!&lt;&gt;"",1,0))</f>
        <v>#REF!</v>
      </c>
      <c r="S162" s="213" t="e">
        <f>IF('Crisis Indicator Data'!#REF!="No Data",1,IF(#REF!&lt;&gt;"",1,0))</f>
        <v>#REF!</v>
      </c>
      <c r="T162" s="213" t="e">
        <f>IF('Crisis Indicator Data'!#REF!="No Data",1,IF(#REF!&lt;&gt;"",1,0))</f>
        <v>#REF!</v>
      </c>
      <c r="U162" s="213" t="e">
        <f>IF('Crisis Indicator Data'!#REF!="No Data",1,IF(#REF!&lt;&gt;"",1,0))</f>
        <v>#REF!</v>
      </c>
      <c r="V162" s="213" t="e">
        <f>IF('Crisis Indicator Data'!#REF!="No Data",1,IF(#REF!&lt;&gt;"",1,0))</f>
        <v>#REF!</v>
      </c>
      <c r="W162" s="213" t="e">
        <f>IF('Crisis Indicator Data'!#REF!="No Data",1,IF(#REF!&lt;&gt;"",1,0))</f>
        <v>#REF!</v>
      </c>
      <c r="X162" s="213" t="e">
        <f>IF('Crisis Indicator Data'!#REF!="No Data",1,IF(#REF!&lt;&gt;"",1,0))</f>
        <v>#REF!</v>
      </c>
      <c r="Y162" s="213" t="e">
        <f>IF('Crisis Indicator Data'!#REF!="No Data",1,IF(#REF!&lt;&gt;"",1,0))</f>
        <v>#REF!</v>
      </c>
      <c r="Z162" s="213" t="e">
        <f>IF('Crisis Indicator Data'!#REF!="No Data",1,IF(#REF!&lt;&gt;"",1,0))</f>
        <v>#REF!</v>
      </c>
      <c r="AA162" s="213" t="e">
        <f>IF('Crisis Indicator Data'!#REF!="No Data",1,IF(#REF!&lt;&gt;"",1,0))</f>
        <v>#REF!</v>
      </c>
      <c r="AB162" s="213" t="e">
        <f>IF('Crisis Indicator Data'!#REF!="No Data",1,IF(#REF!&lt;&gt;"",1,0))</f>
        <v>#REF!</v>
      </c>
      <c r="AC162" s="213" t="e">
        <f>IF('Crisis Indicator Data'!#REF!="No Data",1,IF(#REF!&lt;&gt;"",1,0))</f>
        <v>#REF!</v>
      </c>
      <c r="AD162" s="213" t="e">
        <f>IF('Crisis Indicator Data'!#REF!="No Data",1,IF(#REF!&lt;&gt;"",1,0))</f>
        <v>#REF!</v>
      </c>
      <c r="AE162" s="213" t="e">
        <f>IF('Crisis Indicator Data'!#REF!="No Data",1,IF(#REF!&lt;&gt;"",1,0))</f>
        <v>#REF!</v>
      </c>
      <c r="AF162" s="213" t="e">
        <f>IF('Crisis Indicator Data'!#REF!="No Data",1,IF(#REF!&lt;&gt;"",1,0))</f>
        <v>#REF!</v>
      </c>
      <c r="AG162" s="213" t="e">
        <f>IF('Crisis Indicator Data'!#REF!="No Data",1,IF(#REF!&lt;&gt;"",1,0))</f>
        <v>#REF!</v>
      </c>
      <c r="AH162" s="213" t="e">
        <f>IF('Crisis Indicator Data'!#REF!="No Data",1,IF(#REF!&lt;&gt;"",1,0))</f>
        <v>#REF!</v>
      </c>
      <c r="AI162" s="213" t="e">
        <f>IF('Crisis Indicator Data'!#REF!="No Data",1,IF(#REF!&lt;&gt;"",1,0))</f>
        <v>#REF!</v>
      </c>
      <c r="AJ162" s="213" t="e">
        <f>IF('Crisis Indicator Data'!#REF!="No Data",1,IF(#REF!&lt;&gt;"",1,0))</f>
        <v>#REF!</v>
      </c>
      <c r="AK162" s="213" t="e">
        <f>IF('Crisis Indicator Data'!#REF!="No Data",1,IF(#REF!&lt;&gt;"",1,0))</f>
        <v>#REF!</v>
      </c>
      <c r="AL162" s="213" t="e">
        <f>IF('Crisis Indicator Data'!#REF!="No Data",1,IF(#REF!&lt;&gt;"",1,0))</f>
        <v>#REF!</v>
      </c>
      <c r="AM162" s="213" t="e">
        <f>IF('Crisis Indicator Data'!#REF!="No Data",1,IF(#REF!&lt;&gt;"",1,0))</f>
        <v>#REF!</v>
      </c>
      <c r="AN162" s="213" t="e">
        <f>IF('Crisis Indicator Data'!#REF!="No Data",1,IF(#REF!&lt;&gt;"",1,0))</f>
        <v>#REF!</v>
      </c>
      <c r="AO162" s="213" t="e">
        <f>IF('Crisis Indicator Data'!#REF!="No Data",1,IF(#REF!&lt;&gt;"",1,0))</f>
        <v>#REF!</v>
      </c>
      <c r="AP162" s="213" t="e">
        <f>IF('Crisis Indicator Data'!#REF!="No Data",1,IF(#REF!&lt;&gt;"",1,0))</f>
        <v>#REF!</v>
      </c>
      <c r="AQ162" s="213" t="e">
        <f>IF('Crisis Indicator Data'!#REF!="No Data",1,IF(#REF!&lt;&gt;"",1,0))</f>
        <v>#REF!</v>
      </c>
      <c r="AR162" s="213" t="e">
        <f>IF('Crisis Indicator Data'!#REF!="No Data",1,IF(#REF!&lt;&gt;"",1,0))</f>
        <v>#REF!</v>
      </c>
      <c r="AS162" s="213" t="e">
        <f>IF('Crisis Indicator Data'!#REF!="No Data",1,IF(#REF!&lt;&gt;"",1,0))</f>
        <v>#REF!</v>
      </c>
      <c r="AT162" s="213" t="e">
        <f>IF('Crisis Indicator Data'!#REF!="No Data",1,IF(#REF!&lt;&gt;"",1,0))</f>
        <v>#REF!</v>
      </c>
      <c r="AU162" s="213" t="e">
        <f>IF('Crisis Indicator Data'!#REF!="No Data",1,IF(#REF!&lt;&gt;"",1,0))</f>
        <v>#REF!</v>
      </c>
      <c r="AV162" s="213" t="e">
        <f>IF('Crisis Indicator Data'!#REF!="No Data",1,IF(#REF!&lt;&gt;"",1,0))</f>
        <v>#REF!</v>
      </c>
      <c r="AW162" s="213" t="e">
        <f>IF('Crisis Indicator Data'!#REF!="No Data",1,IF(#REF!&lt;&gt;"",1,0))</f>
        <v>#REF!</v>
      </c>
      <c r="AX162" s="213" t="e">
        <f>IF('Crisis Indicator Data'!#REF!="No Data",1,IF(#REF!&lt;&gt;"",1,0))</f>
        <v>#REF!</v>
      </c>
      <c r="AY162" s="213" t="e">
        <f>IF('Crisis Indicator Data'!#REF!="No Data",1,IF(#REF!&lt;&gt;"",1,0))</f>
        <v>#REF!</v>
      </c>
      <c r="AZ162" s="213" t="e">
        <f>IF('Crisis Indicator Data'!#REF!="No Data",1,IF(#REF!&lt;&gt;"",1,0))</f>
        <v>#REF!</v>
      </c>
      <c r="BA162" t="e">
        <f t="shared" ref="BA162:BA192" si="10">SUM(B162:AZ162)</f>
        <v>#REF!</v>
      </c>
      <c r="BB162" s="22" t="e">
        <f t="shared" ref="BB162:BB192" si="11">BA162/51</f>
        <v>#REF!</v>
      </c>
    </row>
    <row r="163" spans="1:54" x14ac:dyDescent="0.25">
      <c r="A163" t="s">
        <v>7496</v>
      </c>
      <c r="B163" s="213" t="e">
        <f>IF('Crisis Indicator Data'!#REF!="No Data",1,IF(#REF!&lt;&gt;"",1,0))</f>
        <v>#REF!</v>
      </c>
      <c r="C163" s="213" t="e">
        <f>IF('Crisis Indicator Data'!#REF!="No Data",1,IF(#REF!&lt;&gt;"",1,0))</f>
        <v>#REF!</v>
      </c>
      <c r="D163" s="213" t="e">
        <f>IF('Crisis Indicator Data'!#REF!="No Data",1,IF(#REF!&lt;&gt;"",1,0))</f>
        <v>#REF!</v>
      </c>
      <c r="E163" s="213" t="e">
        <f>IF('Crisis Indicator Data'!#REF!="No Data",1,IF(#REF!&lt;&gt;"",1,0))</f>
        <v>#REF!</v>
      </c>
      <c r="F163" s="213" t="e">
        <f>IF('Crisis Indicator Data'!#REF!="No Data",1,IF(#REF!&lt;&gt;"",1,0))</f>
        <v>#REF!</v>
      </c>
      <c r="G163" s="213" t="e">
        <f>IF('Crisis Indicator Data'!#REF!="No Data",1,IF(#REF!&lt;&gt;"",1,0))</f>
        <v>#REF!</v>
      </c>
      <c r="H163" s="213" t="e">
        <f>IF('Crisis Indicator Data'!#REF!="No Data",1,IF(#REF!&lt;&gt;"",1,0))</f>
        <v>#REF!</v>
      </c>
      <c r="I163" s="213" t="e">
        <f>IF('Crisis Indicator Data'!#REF!="No Data",1,IF(#REF!&lt;&gt;"",1,0))</f>
        <v>#REF!</v>
      </c>
      <c r="J163" s="213" t="e">
        <f>IF('Crisis Indicator Data'!#REF!="No Data",1,IF(#REF!&lt;&gt;"",1,0))</f>
        <v>#REF!</v>
      </c>
      <c r="K163" s="213" t="e">
        <f>IF('Crisis Indicator Data'!#REF!="No Data",1,IF(#REF!&lt;&gt;"",1,0))</f>
        <v>#REF!</v>
      </c>
      <c r="L163" s="213" t="e">
        <f>IF('Crisis Indicator Data'!#REF!="No Data",1,IF(#REF!&lt;&gt;"",1,0))</f>
        <v>#REF!</v>
      </c>
      <c r="M163" s="213" t="e">
        <f>IF('Crisis Indicator Data'!#REF!="No Data",1,IF(#REF!&lt;&gt;"",1,0))</f>
        <v>#REF!</v>
      </c>
      <c r="N163" s="213" t="e">
        <f>IF('Crisis Indicator Data'!#REF!="No Data",1,IF(#REF!&lt;&gt;"",1,0))</f>
        <v>#REF!</v>
      </c>
      <c r="O163" s="213" t="e">
        <f>IF('Crisis Indicator Data'!#REF!="No Data",1,IF(#REF!&lt;&gt;"",1,0))</f>
        <v>#REF!</v>
      </c>
      <c r="P163" s="213" t="e">
        <f>IF('Crisis Indicator Data'!#REF!="No Data",1,IF(#REF!&lt;&gt;"",1,0))</f>
        <v>#REF!</v>
      </c>
      <c r="Q163" s="213" t="e">
        <f>IF('Crisis Indicator Data'!#REF!="No Data",1,IF(#REF!&lt;&gt;"",1,0))</f>
        <v>#REF!</v>
      </c>
      <c r="R163" s="213" t="e">
        <f>IF('Crisis Indicator Data'!#REF!="No Data",1,IF(#REF!&lt;&gt;"",1,0))</f>
        <v>#REF!</v>
      </c>
      <c r="S163" s="213" t="e">
        <f>IF('Crisis Indicator Data'!#REF!="No Data",1,IF(#REF!&lt;&gt;"",1,0))</f>
        <v>#REF!</v>
      </c>
      <c r="T163" s="213" t="e">
        <f>IF('Crisis Indicator Data'!#REF!="No Data",1,IF(#REF!&lt;&gt;"",1,0))</f>
        <v>#REF!</v>
      </c>
      <c r="U163" s="213" t="e">
        <f>IF('Crisis Indicator Data'!#REF!="No Data",1,IF(#REF!&lt;&gt;"",1,0))</f>
        <v>#REF!</v>
      </c>
      <c r="V163" s="213" t="e">
        <f>IF('Crisis Indicator Data'!#REF!="No Data",1,IF(#REF!&lt;&gt;"",1,0))</f>
        <v>#REF!</v>
      </c>
      <c r="W163" s="213" t="e">
        <f>IF('Crisis Indicator Data'!#REF!="No Data",1,IF(#REF!&lt;&gt;"",1,0))</f>
        <v>#REF!</v>
      </c>
      <c r="X163" s="213" t="e">
        <f>IF('Crisis Indicator Data'!#REF!="No Data",1,IF(#REF!&lt;&gt;"",1,0))</f>
        <v>#REF!</v>
      </c>
      <c r="Y163" s="213" t="e">
        <f>IF('Crisis Indicator Data'!#REF!="No Data",1,IF(#REF!&lt;&gt;"",1,0))</f>
        <v>#REF!</v>
      </c>
      <c r="Z163" s="213" t="e">
        <f>IF('Crisis Indicator Data'!#REF!="No Data",1,IF(#REF!&lt;&gt;"",1,0))</f>
        <v>#REF!</v>
      </c>
      <c r="AA163" s="213" t="e">
        <f>IF('Crisis Indicator Data'!#REF!="No Data",1,IF(#REF!&lt;&gt;"",1,0))</f>
        <v>#REF!</v>
      </c>
      <c r="AB163" s="213" t="e">
        <f>IF('Crisis Indicator Data'!#REF!="No Data",1,IF(#REF!&lt;&gt;"",1,0))</f>
        <v>#REF!</v>
      </c>
      <c r="AC163" s="213" t="e">
        <f>IF('Crisis Indicator Data'!#REF!="No Data",1,IF(#REF!&lt;&gt;"",1,0))</f>
        <v>#REF!</v>
      </c>
      <c r="AD163" s="213" t="e">
        <f>IF('Crisis Indicator Data'!#REF!="No Data",1,IF(#REF!&lt;&gt;"",1,0))</f>
        <v>#REF!</v>
      </c>
      <c r="AE163" s="213" t="e">
        <f>IF('Crisis Indicator Data'!#REF!="No Data",1,IF(#REF!&lt;&gt;"",1,0))</f>
        <v>#REF!</v>
      </c>
      <c r="AF163" s="213" t="e">
        <f>IF('Crisis Indicator Data'!#REF!="No Data",1,IF(#REF!&lt;&gt;"",1,0))</f>
        <v>#REF!</v>
      </c>
      <c r="AG163" s="213" t="e">
        <f>IF('Crisis Indicator Data'!#REF!="No Data",1,IF(#REF!&lt;&gt;"",1,0))</f>
        <v>#REF!</v>
      </c>
      <c r="AH163" s="213" t="e">
        <f>IF('Crisis Indicator Data'!#REF!="No Data",1,IF(#REF!&lt;&gt;"",1,0))</f>
        <v>#REF!</v>
      </c>
      <c r="AI163" s="213" t="e">
        <f>IF('Crisis Indicator Data'!#REF!="No Data",1,IF(#REF!&lt;&gt;"",1,0))</f>
        <v>#REF!</v>
      </c>
      <c r="AJ163" s="213" t="e">
        <f>IF('Crisis Indicator Data'!#REF!="No Data",1,IF(#REF!&lt;&gt;"",1,0))</f>
        <v>#REF!</v>
      </c>
      <c r="AK163" s="213" t="e">
        <f>IF('Crisis Indicator Data'!#REF!="No Data",1,IF(#REF!&lt;&gt;"",1,0))</f>
        <v>#REF!</v>
      </c>
      <c r="AL163" s="213" t="e">
        <f>IF('Crisis Indicator Data'!#REF!="No Data",1,IF(#REF!&lt;&gt;"",1,0))</f>
        <v>#REF!</v>
      </c>
      <c r="AM163" s="213" t="e">
        <f>IF('Crisis Indicator Data'!#REF!="No Data",1,IF(#REF!&lt;&gt;"",1,0))</f>
        <v>#REF!</v>
      </c>
      <c r="AN163" s="213" t="e">
        <f>IF('Crisis Indicator Data'!#REF!="No Data",1,IF(#REF!&lt;&gt;"",1,0))</f>
        <v>#REF!</v>
      </c>
      <c r="AO163" s="213" t="e">
        <f>IF('Crisis Indicator Data'!#REF!="No Data",1,IF(#REF!&lt;&gt;"",1,0))</f>
        <v>#REF!</v>
      </c>
      <c r="AP163" s="213" t="e">
        <f>IF('Crisis Indicator Data'!#REF!="No Data",1,IF(#REF!&lt;&gt;"",1,0))</f>
        <v>#REF!</v>
      </c>
      <c r="AQ163" s="213" t="e">
        <f>IF('Crisis Indicator Data'!#REF!="No Data",1,IF(#REF!&lt;&gt;"",1,0))</f>
        <v>#REF!</v>
      </c>
      <c r="AR163" s="213" t="e">
        <f>IF('Crisis Indicator Data'!#REF!="No Data",1,IF(#REF!&lt;&gt;"",1,0))</f>
        <v>#REF!</v>
      </c>
      <c r="AS163" s="213" t="e">
        <f>IF('Crisis Indicator Data'!#REF!="No Data",1,IF(#REF!&lt;&gt;"",1,0))</f>
        <v>#REF!</v>
      </c>
      <c r="AT163" s="213" t="e">
        <f>IF('Crisis Indicator Data'!#REF!="No Data",1,IF(#REF!&lt;&gt;"",1,0))</f>
        <v>#REF!</v>
      </c>
      <c r="AU163" s="213" t="e">
        <f>IF('Crisis Indicator Data'!#REF!="No Data",1,IF(#REF!&lt;&gt;"",1,0))</f>
        <v>#REF!</v>
      </c>
      <c r="AV163" s="213" t="e">
        <f>IF('Crisis Indicator Data'!#REF!="No Data",1,IF(#REF!&lt;&gt;"",1,0))</f>
        <v>#REF!</v>
      </c>
      <c r="AW163" s="213" t="e">
        <f>IF('Crisis Indicator Data'!#REF!="No Data",1,IF(#REF!&lt;&gt;"",1,0))</f>
        <v>#REF!</v>
      </c>
      <c r="AX163" s="213" t="e">
        <f>IF('Crisis Indicator Data'!#REF!="No Data",1,IF(#REF!&lt;&gt;"",1,0))</f>
        <v>#REF!</v>
      </c>
      <c r="AY163" s="213" t="e">
        <f>IF('Crisis Indicator Data'!#REF!="No Data",1,IF(#REF!&lt;&gt;"",1,0))</f>
        <v>#REF!</v>
      </c>
      <c r="AZ163" s="213" t="e">
        <f>IF('Crisis Indicator Data'!#REF!="No Data",1,IF(#REF!&lt;&gt;"",1,0))</f>
        <v>#REF!</v>
      </c>
      <c r="BA163" t="e">
        <f t="shared" si="10"/>
        <v>#REF!</v>
      </c>
      <c r="BB163" s="22" t="e">
        <f t="shared" si="11"/>
        <v>#REF!</v>
      </c>
    </row>
    <row r="164" spans="1:54" x14ac:dyDescent="0.25">
      <c r="A164" t="s">
        <v>7503</v>
      </c>
      <c r="B164" s="213" t="e">
        <f>IF('Crisis Indicator Data'!#REF!="No Data",1,IF(#REF!&lt;&gt;"",1,0))</f>
        <v>#REF!</v>
      </c>
      <c r="C164" s="213" t="e">
        <f>IF('Crisis Indicator Data'!#REF!="No Data",1,IF(#REF!&lt;&gt;"",1,0))</f>
        <v>#REF!</v>
      </c>
      <c r="D164" s="213" t="e">
        <f>IF('Crisis Indicator Data'!#REF!="No Data",1,IF(#REF!&lt;&gt;"",1,0))</f>
        <v>#REF!</v>
      </c>
      <c r="E164" s="213" t="e">
        <f>IF('Crisis Indicator Data'!#REF!="No Data",1,IF(#REF!&lt;&gt;"",1,0))</f>
        <v>#REF!</v>
      </c>
      <c r="F164" s="213" t="e">
        <f>IF('Crisis Indicator Data'!#REF!="No Data",1,IF(#REF!&lt;&gt;"",1,0))</f>
        <v>#REF!</v>
      </c>
      <c r="G164" s="213" t="e">
        <f>IF('Crisis Indicator Data'!#REF!="No Data",1,IF(#REF!&lt;&gt;"",1,0))</f>
        <v>#REF!</v>
      </c>
      <c r="H164" s="213" t="e">
        <f>IF('Crisis Indicator Data'!#REF!="No Data",1,IF(#REF!&lt;&gt;"",1,0))</f>
        <v>#REF!</v>
      </c>
      <c r="I164" s="213" t="e">
        <f>IF('Crisis Indicator Data'!#REF!="No Data",1,IF(#REF!&lt;&gt;"",1,0))</f>
        <v>#REF!</v>
      </c>
      <c r="J164" s="213" t="e">
        <f>IF('Crisis Indicator Data'!#REF!="No Data",1,IF(#REF!&lt;&gt;"",1,0))</f>
        <v>#REF!</v>
      </c>
      <c r="K164" s="213" t="e">
        <f>IF('Crisis Indicator Data'!#REF!="No Data",1,IF(#REF!&lt;&gt;"",1,0))</f>
        <v>#REF!</v>
      </c>
      <c r="L164" s="213" t="e">
        <f>IF('Crisis Indicator Data'!#REF!="No Data",1,IF(#REF!&lt;&gt;"",1,0))</f>
        <v>#REF!</v>
      </c>
      <c r="M164" s="213" t="e">
        <f>IF('Crisis Indicator Data'!#REF!="No Data",1,IF(#REF!&lt;&gt;"",1,0))</f>
        <v>#REF!</v>
      </c>
      <c r="N164" s="213" t="e">
        <f>IF('Crisis Indicator Data'!#REF!="No Data",1,IF(#REF!&lt;&gt;"",1,0))</f>
        <v>#REF!</v>
      </c>
      <c r="O164" s="213" t="e">
        <f>IF('Crisis Indicator Data'!#REF!="No Data",1,IF(#REF!&lt;&gt;"",1,0))</f>
        <v>#REF!</v>
      </c>
      <c r="P164" s="213" t="e">
        <f>IF('Crisis Indicator Data'!#REF!="No Data",1,IF(#REF!&lt;&gt;"",1,0))</f>
        <v>#REF!</v>
      </c>
      <c r="Q164" s="213" t="e">
        <f>IF('Crisis Indicator Data'!#REF!="No Data",1,IF(#REF!&lt;&gt;"",1,0))</f>
        <v>#REF!</v>
      </c>
      <c r="R164" s="213" t="e">
        <f>IF('Crisis Indicator Data'!#REF!="No Data",1,IF(#REF!&lt;&gt;"",1,0))</f>
        <v>#REF!</v>
      </c>
      <c r="S164" s="213" t="e">
        <f>IF('Crisis Indicator Data'!#REF!="No Data",1,IF(#REF!&lt;&gt;"",1,0))</f>
        <v>#REF!</v>
      </c>
      <c r="T164" s="213" t="e">
        <f>IF('Crisis Indicator Data'!#REF!="No Data",1,IF(#REF!&lt;&gt;"",1,0))</f>
        <v>#REF!</v>
      </c>
      <c r="U164" s="213" t="e">
        <f>IF('Crisis Indicator Data'!#REF!="No Data",1,IF(#REF!&lt;&gt;"",1,0))</f>
        <v>#REF!</v>
      </c>
      <c r="V164" s="213" t="e">
        <f>IF('Crisis Indicator Data'!#REF!="No Data",1,IF(#REF!&lt;&gt;"",1,0))</f>
        <v>#REF!</v>
      </c>
      <c r="W164" s="213" t="e">
        <f>IF('Crisis Indicator Data'!#REF!="No Data",1,IF(#REF!&lt;&gt;"",1,0))</f>
        <v>#REF!</v>
      </c>
      <c r="X164" s="213" t="e">
        <f>IF('Crisis Indicator Data'!#REF!="No Data",1,IF(#REF!&lt;&gt;"",1,0))</f>
        <v>#REF!</v>
      </c>
      <c r="Y164" s="213" t="e">
        <f>IF('Crisis Indicator Data'!#REF!="No Data",1,IF(#REF!&lt;&gt;"",1,0))</f>
        <v>#REF!</v>
      </c>
      <c r="Z164" s="213" t="e">
        <f>IF('Crisis Indicator Data'!#REF!="No Data",1,IF(#REF!&lt;&gt;"",1,0))</f>
        <v>#REF!</v>
      </c>
      <c r="AA164" s="213" t="e">
        <f>IF('Crisis Indicator Data'!#REF!="No Data",1,IF(#REF!&lt;&gt;"",1,0))</f>
        <v>#REF!</v>
      </c>
      <c r="AB164" s="213" t="e">
        <f>IF('Crisis Indicator Data'!#REF!="No Data",1,IF(#REF!&lt;&gt;"",1,0))</f>
        <v>#REF!</v>
      </c>
      <c r="AC164" s="213" t="e">
        <f>IF('Crisis Indicator Data'!#REF!="No Data",1,IF(#REF!&lt;&gt;"",1,0))</f>
        <v>#REF!</v>
      </c>
      <c r="AD164" s="213" t="e">
        <f>IF('Crisis Indicator Data'!#REF!="No Data",1,IF(#REF!&lt;&gt;"",1,0))</f>
        <v>#REF!</v>
      </c>
      <c r="AE164" s="213" t="e">
        <f>IF('Crisis Indicator Data'!#REF!="No Data",1,IF(#REF!&lt;&gt;"",1,0))</f>
        <v>#REF!</v>
      </c>
      <c r="AF164" s="213" t="e">
        <f>IF('Crisis Indicator Data'!#REF!="No Data",1,IF(#REF!&lt;&gt;"",1,0))</f>
        <v>#REF!</v>
      </c>
      <c r="AG164" s="213" t="e">
        <f>IF('Crisis Indicator Data'!#REF!="No Data",1,IF(#REF!&lt;&gt;"",1,0))</f>
        <v>#REF!</v>
      </c>
      <c r="AH164" s="213" t="e">
        <f>IF('Crisis Indicator Data'!#REF!="No Data",1,IF(#REF!&lt;&gt;"",1,0))</f>
        <v>#REF!</v>
      </c>
      <c r="AI164" s="213" t="e">
        <f>IF('Crisis Indicator Data'!#REF!="No Data",1,IF(#REF!&lt;&gt;"",1,0))</f>
        <v>#REF!</v>
      </c>
      <c r="AJ164" s="213" t="e">
        <f>IF('Crisis Indicator Data'!#REF!="No Data",1,IF(#REF!&lt;&gt;"",1,0))</f>
        <v>#REF!</v>
      </c>
      <c r="AK164" s="213" t="e">
        <f>IF('Crisis Indicator Data'!#REF!="No Data",1,IF(#REF!&lt;&gt;"",1,0))</f>
        <v>#REF!</v>
      </c>
      <c r="AL164" s="213" t="e">
        <f>IF('Crisis Indicator Data'!#REF!="No Data",1,IF(#REF!&lt;&gt;"",1,0))</f>
        <v>#REF!</v>
      </c>
      <c r="AM164" s="213" t="e">
        <f>IF('Crisis Indicator Data'!#REF!="No Data",1,IF(#REF!&lt;&gt;"",1,0))</f>
        <v>#REF!</v>
      </c>
      <c r="AN164" s="213" t="e">
        <f>IF('Crisis Indicator Data'!#REF!="No Data",1,IF(#REF!&lt;&gt;"",1,0))</f>
        <v>#REF!</v>
      </c>
      <c r="AO164" s="213" t="e">
        <f>IF('Crisis Indicator Data'!#REF!="No Data",1,IF(#REF!&lt;&gt;"",1,0))</f>
        <v>#REF!</v>
      </c>
      <c r="AP164" s="213" t="e">
        <f>IF('Crisis Indicator Data'!#REF!="No Data",1,IF(#REF!&lt;&gt;"",1,0))</f>
        <v>#REF!</v>
      </c>
      <c r="AQ164" s="213" t="e">
        <f>IF('Crisis Indicator Data'!#REF!="No Data",1,IF(#REF!&lt;&gt;"",1,0))</f>
        <v>#REF!</v>
      </c>
      <c r="AR164" s="213" t="e">
        <f>IF('Crisis Indicator Data'!#REF!="No Data",1,IF(#REF!&lt;&gt;"",1,0))</f>
        <v>#REF!</v>
      </c>
      <c r="AS164" s="213" t="e">
        <f>IF('Crisis Indicator Data'!#REF!="No Data",1,IF(#REF!&lt;&gt;"",1,0))</f>
        <v>#REF!</v>
      </c>
      <c r="AT164" s="213" t="e">
        <f>IF('Crisis Indicator Data'!#REF!="No Data",1,IF(#REF!&lt;&gt;"",1,0))</f>
        <v>#REF!</v>
      </c>
      <c r="AU164" s="213" t="e">
        <f>IF('Crisis Indicator Data'!#REF!="No Data",1,IF(#REF!&lt;&gt;"",1,0))</f>
        <v>#REF!</v>
      </c>
      <c r="AV164" s="213" t="e">
        <f>IF('Crisis Indicator Data'!#REF!="No Data",1,IF(#REF!&lt;&gt;"",1,0))</f>
        <v>#REF!</v>
      </c>
      <c r="AW164" s="213" t="e">
        <f>IF('Crisis Indicator Data'!#REF!="No Data",1,IF(#REF!&lt;&gt;"",1,0))</f>
        <v>#REF!</v>
      </c>
      <c r="AX164" s="213" t="e">
        <f>IF('Crisis Indicator Data'!#REF!="No Data",1,IF(#REF!&lt;&gt;"",1,0))</f>
        <v>#REF!</v>
      </c>
      <c r="AY164" s="213" t="e">
        <f>IF('Crisis Indicator Data'!#REF!="No Data",1,IF(#REF!&lt;&gt;"",1,0))</f>
        <v>#REF!</v>
      </c>
      <c r="AZ164" s="213" t="e">
        <f>IF('Crisis Indicator Data'!#REF!="No Data",1,IF(#REF!&lt;&gt;"",1,0))</f>
        <v>#REF!</v>
      </c>
      <c r="BA164" t="e">
        <f t="shared" si="10"/>
        <v>#REF!</v>
      </c>
      <c r="BB164" s="22" t="e">
        <f t="shared" si="11"/>
        <v>#REF!</v>
      </c>
    </row>
    <row r="165" spans="1:54" x14ac:dyDescent="0.25">
      <c r="A165" t="s">
        <v>7502</v>
      </c>
      <c r="B165" s="213" t="e">
        <f>IF('Crisis Indicator Data'!#REF!="No Data",1,IF(#REF!&lt;&gt;"",1,0))</f>
        <v>#REF!</v>
      </c>
      <c r="C165" s="213" t="e">
        <f>IF('Crisis Indicator Data'!#REF!="No Data",1,IF(#REF!&lt;&gt;"",1,0))</f>
        <v>#REF!</v>
      </c>
      <c r="D165" s="213" t="e">
        <f>IF('Crisis Indicator Data'!#REF!="No Data",1,IF(#REF!&lt;&gt;"",1,0))</f>
        <v>#REF!</v>
      </c>
      <c r="E165" s="213" t="e">
        <f>IF('Crisis Indicator Data'!#REF!="No Data",1,IF(#REF!&lt;&gt;"",1,0))</f>
        <v>#REF!</v>
      </c>
      <c r="F165" s="213" t="e">
        <f>IF('Crisis Indicator Data'!#REF!="No Data",1,IF(#REF!&lt;&gt;"",1,0))</f>
        <v>#REF!</v>
      </c>
      <c r="G165" s="213" t="e">
        <f>IF('Crisis Indicator Data'!#REF!="No Data",1,IF(#REF!&lt;&gt;"",1,0))</f>
        <v>#REF!</v>
      </c>
      <c r="H165" s="213" t="e">
        <f>IF('Crisis Indicator Data'!#REF!="No Data",1,IF(#REF!&lt;&gt;"",1,0))</f>
        <v>#REF!</v>
      </c>
      <c r="I165" s="213" t="e">
        <f>IF('Crisis Indicator Data'!#REF!="No Data",1,IF(#REF!&lt;&gt;"",1,0))</f>
        <v>#REF!</v>
      </c>
      <c r="J165" s="213" t="e">
        <f>IF('Crisis Indicator Data'!#REF!="No Data",1,IF(#REF!&lt;&gt;"",1,0))</f>
        <v>#REF!</v>
      </c>
      <c r="K165" s="213" t="e">
        <f>IF('Crisis Indicator Data'!#REF!="No Data",1,IF(#REF!&lt;&gt;"",1,0))</f>
        <v>#REF!</v>
      </c>
      <c r="L165" s="213" t="e">
        <f>IF('Crisis Indicator Data'!#REF!="No Data",1,IF(#REF!&lt;&gt;"",1,0))</f>
        <v>#REF!</v>
      </c>
      <c r="M165" s="213" t="e">
        <f>IF('Crisis Indicator Data'!#REF!="No Data",1,IF(#REF!&lt;&gt;"",1,0))</f>
        <v>#REF!</v>
      </c>
      <c r="N165" s="213" t="e">
        <f>IF('Crisis Indicator Data'!#REF!="No Data",1,IF(#REF!&lt;&gt;"",1,0))</f>
        <v>#REF!</v>
      </c>
      <c r="O165" s="213" t="e">
        <f>IF('Crisis Indicator Data'!#REF!="No Data",1,IF(#REF!&lt;&gt;"",1,0))</f>
        <v>#REF!</v>
      </c>
      <c r="P165" s="213" t="e">
        <f>IF('Crisis Indicator Data'!#REF!="No Data",1,IF(#REF!&lt;&gt;"",1,0))</f>
        <v>#REF!</v>
      </c>
      <c r="Q165" s="213" t="e">
        <f>IF('Crisis Indicator Data'!#REF!="No Data",1,IF(#REF!&lt;&gt;"",1,0))</f>
        <v>#REF!</v>
      </c>
      <c r="R165" s="213" t="e">
        <f>IF('Crisis Indicator Data'!#REF!="No Data",1,IF(#REF!&lt;&gt;"",1,0))</f>
        <v>#REF!</v>
      </c>
      <c r="S165" s="213" t="e">
        <f>IF('Crisis Indicator Data'!#REF!="No Data",1,IF(#REF!&lt;&gt;"",1,0))</f>
        <v>#REF!</v>
      </c>
      <c r="T165" s="213" t="e">
        <f>IF('Crisis Indicator Data'!#REF!="No Data",1,IF(#REF!&lt;&gt;"",1,0))</f>
        <v>#REF!</v>
      </c>
      <c r="U165" s="213" t="e">
        <f>IF('Crisis Indicator Data'!#REF!="No Data",1,IF(#REF!&lt;&gt;"",1,0))</f>
        <v>#REF!</v>
      </c>
      <c r="V165" s="213" t="e">
        <f>IF('Crisis Indicator Data'!#REF!="No Data",1,IF(#REF!&lt;&gt;"",1,0))</f>
        <v>#REF!</v>
      </c>
      <c r="W165" s="213" t="e">
        <f>IF('Crisis Indicator Data'!#REF!="No Data",1,IF(#REF!&lt;&gt;"",1,0))</f>
        <v>#REF!</v>
      </c>
      <c r="X165" s="213" t="e">
        <f>IF('Crisis Indicator Data'!#REF!="No Data",1,IF(#REF!&lt;&gt;"",1,0))</f>
        <v>#REF!</v>
      </c>
      <c r="Y165" s="213" t="e">
        <f>IF('Crisis Indicator Data'!#REF!="No Data",1,IF(#REF!&lt;&gt;"",1,0))</f>
        <v>#REF!</v>
      </c>
      <c r="Z165" s="213" t="e">
        <f>IF('Crisis Indicator Data'!#REF!="No Data",1,IF(#REF!&lt;&gt;"",1,0))</f>
        <v>#REF!</v>
      </c>
      <c r="AA165" s="213" t="e">
        <f>IF('Crisis Indicator Data'!#REF!="No Data",1,IF(#REF!&lt;&gt;"",1,0))</f>
        <v>#REF!</v>
      </c>
      <c r="AB165" s="213" t="e">
        <f>IF('Crisis Indicator Data'!#REF!="No Data",1,IF(#REF!&lt;&gt;"",1,0))</f>
        <v>#REF!</v>
      </c>
      <c r="AC165" s="213" t="e">
        <f>IF('Crisis Indicator Data'!#REF!="No Data",1,IF(#REF!&lt;&gt;"",1,0))</f>
        <v>#REF!</v>
      </c>
      <c r="AD165" s="213" t="e">
        <f>IF('Crisis Indicator Data'!#REF!="No Data",1,IF(#REF!&lt;&gt;"",1,0))</f>
        <v>#REF!</v>
      </c>
      <c r="AE165" s="213" t="e">
        <f>IF('Crisis Indicator Data'!#REF!="No Data",1,IF(#REF!&lt;&gt;"",1,0))</f>
        <v>#REF!</v>
      </c>
      <c r="AF165" s="213" t="e">
        <f>IF('Crisis Indicator Data'!#REF!="No Data",1,IF(#REF!&lt;&gt;"",1,0))</f>
        <v>#REF!</v>
      </c>
      <c r="AG165" s="213" t="e">
        <f>IF('Crisis Indicator Data'!#REF!="No Data",1,IF(#REF!&lt;&gt;"",1,0))</f>
        <v>#REF!</v>
      </c>
      <c r="AH165" s="213" t="e">
        <f>IF('Crisis Indicator Data'!#REF!="No Data",1,IF(#REF!&lt;&gt;"",1,0))</f>
        <v>#REF!</v>
      </c>
      <c r="AI165" s="213" t="e">
        <f>IF('Crisis Indicator Data'!#REF!="No Data",1,IF(#REF!&lt;&gt;"",1,0))</f>
        <v>#REF!</v>
      </c>
      <c r="AJ165" s="213" t="e">
        <f>IF('Crisis Indicator Data'!#REF!="No Data",1,IF(#REF!&lt;&gt;"",1,0))</f>
        <v>#REF!</v>
      </c>
      <c r="AK165" s="213" t="e">
        <f>IF('Crisis Indicator Data'!#REF!="No Data",1,IF(#REF!&lt;&gt;"",1,0))</f>
        <v>#REF!</v>
      </c>
      <c r="AL165" s="213" t="e">
        <f>IF('Crisis Indicator Data'!#REF!="No Data",1,IF(#REF!&lt;&gt;"",1,0))</f>
        <v>#REF!</v>
      </c>
      <c r="AM165" s="213" t="e">
        <f>IF('Crisis Indicator Data'!#REF!="No Data",1,IF(#REF!&lt;&gt;"",1,0))</f>
        <v>#REF!</v>
      </c>
      <c r="AN165" s="213" t="e">
        <f>IF('Crisis Indicator Data'!#REF!="No Data",1,IF(#REF!&lt;&gt;"",1,0))</f>
        <v>#REF!</v>
      </c>
      <c r="AO165" s="213" t="e">
        <f>IF('Crisis Indicator Data'!#REF!="No Data",1,IF(#REF!&lt;&gt;"",1,0))</f>
        <v>#REF!</v>
      </c>
      <c r="AP165" s="213" t="e">
        <f>IF('Crisis Indicator Data'!#REF!="No Data",1,IF(#REF!&lt;&gt;"",1,0))</f>
        <v>#REF!</v>
      </c>
      <c r="AQ165" s="213" t="e">
        <f>IF('Crisis Indicator Data'!#REF!="No Data",1,IF(#REF!&lt;&gt;"",1,0))</f>
        <v>#REF!</v>
      </c>
      <c r="AR165" s="213" t="e">
        <f>IF('Crisis Indicator Data'!#REF!="No Data",1,IF(#REF!&lt;&gt;"",1,0))</f>
        <v>#REF!</v>
      </c>
      <c r="AS165" s="213" t="e">
        <f>IF('Crisis Indicator Data'!#REF!="No Data",1,IF(#REF!&lt;&gt;"",1,0))</f>
        <v>#REF!</v>
      </c>
      <c r="AT165" s="213" t="e">
        <f>IF('Crisis Indicator Data'!#REF!="No Data",1,IF(#REF!&lt;&gt;"",1,0))</f>
        <v>#REF!</v>
      </c>
      <c r="AU165" s="213" t="e">
        <f>IF('Crisis Indicator Data'!#REF!="No Data",1,IF(#REF!&lt;&gt;"",1,0))</f>
        <v>#REF!</v>
      </c>
      <c r="AV165" s="213" t="e">
        <f>IF('Crisis Indicator Data'!#REF!="No Data",1,IF(#REF!&lt;&gt;"",1,0))</f>
        <v>#REF!</v>
      </c>
      <c r="AW165" s="213" t="e">
        <f>IF('Crisis Indicator Data'!#REF!="No Data",1,IF(#REF!&lt;&gt;"",1,0))</f>
        <v>#REF!</v>
      </c>
      <c r="AX165" s="213" t="e">
        <f>IF('Crisis Indicator Data'!#REF!="No Data",1,IF(#REF!&lt;&gt;"",1,0))</f>
        <v>#REF!</v>
      </c>
      <c r="AY165" s="213" t="e">
        <f>IF('Crisis Indicator Data'!#REF!="No Data",1,IF(#REF!&lt;&gt;"",1,0))</f>
        <v>#REF!</v>
      </c>
      <c r="AZ165" s="213" t="e">
        <f>IF('Crisis Indicator Data'!#REF!="No Data",1,IF(#REF!&lt;&gt;"",1,0))</f>
        <v>#REF!</v>
      </c>
      <c r="BA165" t="e">
        <f t="shared" si="10"/>
        <v>#REF!</v>
      </c>
      <c r="BB165" s="22" t="e">
        <f t="shared" si="11"/>
        <v>#REF!</v>
      </c>
    </row>
    <row r="166" spans="1:54" x14ac:dyDescent="0.25">
      <c r="A166" t="s">
        <v>7286</v>
      </c>
      <c r="B166" s="213" t="e">
        <f>IF('Crisis Indicator Data'!#REF!="No Data",1,IF(#REF!&lt;&gt;"",1,0))</f>
        <v>#REF!</v>
      </c>
      <c r="C166" s="213" t="e">
        <f>IF('Crisis Indicator Data'!#REF!="No Data",1,IF(#REF!&lt;&gt;"",1,0))</f>
        <v>#REF!</v>
      </c>
      <c r="D166" s="213" t="e">
        <f>IF('Crisis Indicator Data'!#REF!="No Data",1,IF(#REF!&lt;&gt;"",1,0))</f>
        <v>#REF!</v>
      </c>
      <c r="E166" s="213" t="e">
        <f>IF('Crisis Indicator Data'!#REF!="No Data",1,IF(#REF!&lt;&gt;"",1,0))</f>
        <v>#REF!</v>
      </c>
      <c r="F166" s="213" t="e">
        <f>IF('Crisis Indicator Data'!#REF!="No Data",1,IF(#REF!&lt;&gt;"",1,0))</f>
        <v>#REF!</v>
      </c>
      <c r="G166" s="213" t="e">
        <f>IF('Crisis Indicator Data'!#REF!="No Data",1,IF(#REF!&lt;&gt;"",1,0))</f>
        <v>#REF!</v>
      </c>
      <c r="H166" s="213" t="e">
        <f>IF('Crisis Indicator Data'!#REF!="No Data",1,IF(#REF!&lt;&gt;"",1,0))</f>
        <v>#REF!</v>
      </c>
      <c r="I166" s="213" t="e">
        <f>IF('Crisis Indicator Data'!#REF!="No Data",1,IF(#REF!&lt;&gt;"",1,0))</f>
        <v>#REF!</v>
      </c>
      <c r="J166" s="213" t="e">
        <f>IF('Crisis Indicator Data'!#REF!="No Data",1,IF(#REF!&lt;&gt;"",1,0))</f>
        <v>#REF!</v>
      </c>
      <c r="K166" s="213" t="e">
        <f>IF('Crisis Indicator Data'!#REF!="No Data",1,IF(#REF!&lt;&gt;"",1,0))</f>
        <v>#REF!</v>
      </c>
      <c r="L166" s="213" t="e">
        <f>IF('Crisis Indicator Data'!#REF!="No Data",1,IF(#REF!&lt;&gt;"",1,0))</f>
        <v>#REF!</v>
      </c>
      <c r="M166" s="213" t="e">
        <f>IF('Crisis Indicator Data'!#REF!="No Data",1,IF(#REF!&lt;&gt;"",1,0))</f>
        <v>#REF!</v>
      </c>
      <c r="N166" s="213" t="e">
        <f>IF('Crisis Indicator Data'!#REF!="No Data",1,IF(#REF!&lt;&gt;"",1,0))</f>
        <v>#REF!</v>
      </c>
      <c r="O166" s="213" t="e">
        <f>IF('Crisis Indicator Data'!#REF!="No Data",1,IF(#REF!&lt;&gt;"",1,0))</f>
        <v>#REF!</v>
      </c>
      <c r="P166" s="213" t="e">
        <f>IF('Crisis Indicator Data'!#REF!="No Data",1,IF(#REF!&lt;&gt;"",1,0))</f>
        <v>#REF!</v>
      </c>
      <c r="Q166" s="213" t="e">
        <f>IF('Crisis Indicator Data'!#REF!="No Data",1,IF(#REF!&lt;&gt;"",1,0))</f>
        <v>#REF!</v>
      </c>
      <c r="R166" s="213" t="e">
        <f>IF('Crisis Indicator Data'!#REF!="No Data",1,IF(#REF!&lt;&gt;"",1,0))</f>
        <v>#REF!</v>
      </c>
      <c r="S166" s="213" t="e">
        <f>IF('Crisis Indicator Data'!#REF!="No Data",1,IF(#REF!&lt;&gt;"",1,0))</f>
        <v>#REF!</v>
      </c>
      <c r="T166" s="213" t="e">
        <f>IF('Crisis Indicator Data'!#REF!="No Data",1,IF(#REF!&lt;&gt;"",1,0))</f>
        <v>#REF!</v>
      </c>
      <c r="U166" s="213" t="e">
        <f>IF('Crisis Indicator Data'!#REF!="No Data",1,IF(#REF!&lt;&gt;"",1,0))</f>
        <v>#REF!</v>
      </c>
      <c r="V166" s="213" t="e">
        <f>IF('Crisis Indicator Data'!#REF!="No Data",1,IF(#REF!&lt;&gt;"",1,0))</f>
        <v>#REF!</v>
      </c>
      <c r="W166" s="213" t="e">
        <f>IF('Crisis Indicator Data'!#REF!="No Data",1,IF(#REF!&lt;&gt;"",1,0))</f>
        <v>#REF!</v>
      </c>
      <c r="X166" s="213" t="e">
        <f>IF('Crisis Indicator Data'!#REF!="No Data",1,IF(#REF!&lt;&gt;"",1,0))</f>
        <v>#REF!</v>
      </c>
      <c r="Y166" s="213" t="e">
        <f>IF('Crisis Indicator Data'!#REF!="No Data",1,IF(#REF!&lt;&gt;"",1,0))</f>
        <v>#REF!</v>
      </c>
      <c r="Z166" s="213" t="e">
        <f>IF('Crisis Indicator Data'!#REF!="No Data",1,IF(#REF!&lt;&gt;"",1,0))</f>
        <v>#REF!</v>
      </c>
      <c r="AA166" s="213" t="e">
        <f>IF('Crisis Indicator Data'!#REF!="No Data",1,IF(#REF!&lt;&gt;"",1,0))</f>
        <v>#REF!</v>
      </c>
      <c r="AB166" s="213" t="e">
        <f>IF('Crisis Indicator Data'!#REF!="No Data",1,IF(#REF!&lt;&gt;"",1,0))</f>
        <v>#REF!</v>
      </c>
      <c r="AC166" s="213" t="e">
        <f>IF('Crisis Indicator Data'!#REF!="No Data",1,IF(#REF!&lt;&gt;"",1,0))</f>
        <v>#REF!</v>
      </c>
      <c r="AD166" s="213" t="e">
        <f>IF('Crisis Indicator Data'!#REF!="No Data",1,IF(#REF!&lt;&gt;"",1,0))</f>
        <v>#REF!</v>
      </c>
      <c r="AE166" s="213" t="e">
        <f>IF('Crisis Indicator Data'!#REF!="No Data",1,IF(#REF!&lt;&gt;"",1,0))</f>
        <v>#REF!</v>
      </c>
      <c r="AF166" s="213" t="e">
        <f>IF('Crisis Indicator Data'!#REF!="No Data",1,IF(#REF!&lt;&gt;"",1,0))</f>
        <v>#REF!</v>
      </c>
      <c r="AG166" s="213" t="e">
        <f>IF('Crisis Indicator Data'!#REF!="No Data",1,IF(#REF!&lt;&gt;"",1,0))</f>
        <v>#REF!</v>
      </c>
      <c r="AH166" s="213" t="e">
        <f>IF('Crisis Indicator Data'!#REF!="No Data",1,IF(#REF!&lt;&gt;"",1,0))</f>
        <v>#REF!</v>
      </c>
      <c r="AI166" s="213" t="e">
        <f>IF('Crisis Indicator Data'!#REF!="No Data",1,IF(#REF!&lt;&gt;"",1,0))</f>
        <v>#REF!</v>
      </c>
      <c r="AJ166" s="213" t="e">
        <f>IF('Crisis Indicator Data'!#REF!="No Data",1,IF(#REF!&lt;&gt;"",1,0))</f>
        <v>#REF!</v>
      </c>
      <c r="AK166" s="213" t="e">
        <f>IF('Crisis Indicator Data'!#REF!="No Data",1,IF(#REF!&lt;&gt;"",1,0))</f>
        <v>#REF!</v>
      </c>
      <c r="AL166" s="213" t="e">
        <f>IF('Crisis Indicator Data'!#REF!="No Data",1,IF(#REF!&lt;&gt;"",1,0))</f>
        <v>#REF!</v>
      </c>
      <c r="AM166" s="213" t="e">
        <f>IF('Crisis Indicator Data'!#REF!="No Data",1,IF(#REF!&lt;&gt;"",1,0))</f>
        <v>#REF!</v>
      </c>
      <c r="AN166" s="213" t="e">
        <f>IF('Crisis Indicator Data'!#REF!="No Data",1,IF(#REF!&lt;&gt;"",1,0))</f>
        <v>#REF!</v>
      </c>
      <c r="AO166" s="213" t="e">
        <f>IF('Crisis Indicator Data'!#REF!="No Data",1,IF(#REF!&lt;&gt;"",1,0))</f>
        <v>#REF!</v>
      </c>
      <c r="AP166" s="213" t="e">
        <f>IF('Crisis Indicator Data'!#REF!="No Data",1,IF(#REF!&lt;&gt;"",1,0))</f>
        <v>#REF!</v>
      </c>
      <c r="AQ166" s="213" t="e">
        <f>IF('Crisis Indicator Data'!#REF!="No Data",1,IF(#REF!&lt;&gt;"",1,0))</f>
        <v>#REF!</v>
      </c>
      <c r="AR166" s="213" t="e">
        <f>IF('Crisis Indicator Data'!#REF!="No Data",1,IF(#REF!&lt;&gt;"",1,0))</f>
        <v>#REF!</v>
      </c>
      <c r="AS166" s="213" t="e">
        <f>IF('Crisis Indicator Data'!#REF!="No Data",1,IF(#REF!&lt;&gt;"",1,0))</f>
        <v>#REF!</v>
      </c>
      <c r="AT166" s="213" t="e">
        <f>IF('Crisis Indicator Data'!#REF!="No Data",1,IF(#REF!&lt;&gt;"",1,0))</f>
        <v>#REF!</v>
      </c>
      <c r="AU166" s="213" t="e">
        <f>IF('Crisis Indicator Data'!#REF!="No Data",1,IF(#REF!&lt;&gt;"",1,0))</f>
        <v>#REF!</v>
      </c>
      <c r="AV166" s="213" t="e">
        <f>IF('Crisis Indicator Data'!#REF!="No Data",1,IF(#REF!&lt;&gt;"",1,0))</f>
        <v>#REF!</v>
      </c>
      <c r="AW166" s="213" t="e">
        <f>IF('Crisis Indicator Data'!#REF!="No Data",1,IF(#REF!&lt;&gt;"",1,0))</f>
        <v>#REF!</v>
      </c>
      <c r="AX166" s="213" t="e">
        <f>IF('Crisis Indicator Data'!#REF!="No Data",1,IF(#REF!&lt;&gt;"",1,0))</f>
        <v>#REF!</v>
      </c>
      <c r="AY166" s="213" t="e">
        <f>IF('Crisis Indicator Data'!#REF!="No Data",1,IF(#REF!&lt;&gt;"",1,0))</f>
        <v>#REF!</v>
      </c>
      <c r="AZ166" s="213" t="e">
        <f>IF('Crisis Indicator Data'!#REF!="No Data",1,IF(#REF!&lt;&gt;"",1,0))</f>
        <v>#REF!</v>
      </c>
      <c r="BA166" t="e">
        <f t="shared" si="10"/>
        <v>#REF!</v>
      </c>
      <c r="BB166" s="22" t="e">
        <f t="shared" si="11"/>
        <v>#REF!</v>
      </c>
    </row>
    <row r="167" spans="1:54" x14ac:dyDescent="0.25">
      <c r="A167" t="s">
        <v>7506</v>
      </c>
      <c r="B167" s="213" t="e">
        <f>IF('Crisis Indicator Data'!#REF!="No Data",1,IF(#REF!&lt;&gt;"",1,0))</f>
        <v>#REF!</v>
      </c>
      <c r="C167" s="213" t="e">
        <f>IF('Crisis Indicator Data'!#REF!="No Data",1,IF(#REF!&lt;&gt;"",1,0))</f>
        <v>#REF!</v>
      </c>
      <c r="D167" s="213" t="e">
        <f>IF('Crisis Indicator Data'!#REF!="No Data",1,IF(#REF!&lt;&gt;"",1,0))</f>
        <v>#REF!</v>
      </c>
      <c r="E167" s="213" t="e">
        <f>IF('Crisis Indicator Data'!#REF!="No Data",1,IF(#REF!&lt;&gt;"",1,0))</f>
        <v>#REF!</v>
      </c>
      <c r="F167" s="213" t="e">
        <f>IF('Crisis Indicator Data'!#REF!="No Data",1,IF(#REF!&lt;&gt;"",1,0))</f>
        <v>#REF!</v>
      </c>
      <c r="G167" s="213" t="e">
        <f>IF('Crisis Indicator Data'!#REF!="No Data",1,IF(#REF!&lt;&gt;"",1,0))</f>
        <v>#REF!</v>
      </c>
      <c r="H167" s="213" t="e">
        <f>IF('Crisis Indicator Data'!#REF!="No Data",1,IF(#REF!&lt;&gt;"",1,0))</f>
        <v>#REF!</v>
      </c>
      <c r="I167" s="213" t="e">
        <f>IF('Crisis Indicator Data'!#REF!="No Data",1,IF(#REF!&lt;&gt;"",1,0))</f>
        <v>#REF!</v>
      </c>
      <c r="J167" s="213" t="e">
        <f>IF('Crisis Indicator Data'!#REF!="No Data",1,IF(#REF!&lt;&gt;"",1,0))</f>
        <v>#REF!</v>
      </c>
      <c r="K167" s="213" t="e">
        <f>IF('Crisis Indicator Data'!#REF!="No Data",1,IF(#REF!&lt;&gt;"",1,0))</f>
        <v>#REF!</v>
      </c>
      <c r="L167" s="213" t="e">
        <f>IF('Crisis Indicator Data'!#REF!="No Data",1,IF(#REF!&lt;&gt;"",1,0))</f>
        <v>#REF!</v>
      </c>
      <c r="M167" s="213" t="e">
        <f>IF('Crisis Indicator Data'!#REF!="No Data",1,IF(#REF!&lt;&gt;"",1,0))</f>
        <v>#REF!</v>
      </c>
      <c r="N167" s="213" t="e">
        <f>IF('Crisis Indicator Data'!#REF!="No Data",1,IF(#REF!&lt;&gt;"",1,0))</f>
        <v>#REF!</v>
      </c>
      <c r="O167" s="213" t="e">
        <f>IF('Crisis Indicator Data'!#REF!="No Data",1,IF(#REF!&lt;&gt;"",1,0))</f>
        <v>#REF!</v>
      </c>
      <c r="P167" s="213" t="e">
        <f>IF('Crisis Indicator Data'!#REF!="No Data",1,IF(#REF!&lt;&gt;"",1,0))</f>
        <v>#REF!</v>
      </c>
      <c r="Q167" s="213" t="e">
        <f>IF('Crisis Indicator Data'!#REF!="No Data",1,IF(#REF!&lt;&gt;"",1,0))</f>
        <v>#REF!</v>
      </c>
      <c r="R167" s="213" t="e">
        <f>IF('Crisis Indicator Data'!#REF!="No Data",1,IF(#REF!&lt;&gt;"",1,0))</f>
        <v>#REF!</v>
      </c>
      <c r="S167" s="213" t="e">
        <f>IF('Crisis Indicator Data'!#REF!="No Data",1,IF(#REF!&lt;&gt;"",1,0))</f>
        <v>#REF!</v>
      </c>
      <c r="T167" s="213" t="e">
        <f>IF('Crisis Indicator Data'!#REF!="No Data",1,IF(#REF!&lt;&gt;"",1,0))</f>
        <v>#REF!</v>
      </c>
      <c r="U167" s="213" t="e">
        <f>IF('Crisis Indicator Data'!#REF!="No Data",1,IF(#REF!&lt;&gt;"",1,0))</f>
        <v>#REF!</v>
      </c>
      <c r="V167" s="213" t="e">
        <f>IF('Crisis Indicator Data'!#REF!="No Data",1,IF(#REF!&lt;&gt;"",1,0))</f>
        <v>#REF!</v>
      </c>
      <c r="W167" s="213" t="e">
        <f>IF('Crisis Indicator Data'!#REF!="No Data",1,IF(#REF!&lt;&gt;"",1,0))</f>
        <v>#REF!</v>
      </c>
      <c r="X167" s="213" t="e">
        <f>IF('Crisis Indicator Data'!#REF!="No Data",1,IF(#REF!&lt;&gt;"",1,0))</f>
        <v>#REF!</v>
      </c>
      <c r="Y167" s="213" t="e">
        <f>IF('Crisis Indicator Data'!#REF!="No Data",1,IF(#REF!&lt;&gt;"",1,0))</f>
        <v>#REF!</v>
      </c>
      <c r="Z167" s="213" t="e">
        <f>IF('Crisis Indicator Data'!#REF!="No Data",1,IF(#REF!&lt;&gt;"",1,0))</f>
        <v>#REF!</v>
      </c>
      <c r="AA167" s="213" t="e">
        <f>IF('Crisis Indicator Data'!#REF!="No Data",1,IF(#REF!&lt;&gt;"",1,0))</f>
        <v>#REF!</v>
      </c>
      <c r="AB167" s="213" t="e">
        <f>IF('Crisis Indicator Data'!#REF!="No Data",1,IF(#REF!&lt;&gt;"",1,0))</f>
        <v>#REF!</v>
      </c>
      <c r="AC167" s="213" t="e">
        <f>IF('Crisis Indicator Data'!#REF!="No Data",1,IF(#REF!&lt;&gt;"",1,0))</f>
        <v>#REF!</v>
      </c>
      <c r="AD167" s="213" t="e">
        <f>IF('Crisis Indicator Data'!#REF!="No Data",1,IF(#REF!&lt;&gt;"",1,0))</f>
        <v>#REF!</v>
      </c>
      <c r="AE167" s="213" t="e">
        <f>IF('Crisis Indicator Data'!#REF!="No Data",1,IF(#REF!&lt;&gt;"",1,0))</f>
        <v>#REF!</v>
      </c>
      <c r="AF167" s="213" t="e">
        <f>IF('Crisis Indicator Data'!#REF!="No Data",1,IF(#REF!&lt;&gt;"",1,0))</f>
        <v>#REF!</v>
      </c>
      <c r="AG167" s="213" t="e">
        <f>IF('Crisis Indicator Data'!#REF!="No Data",1,IF(#REF!&lt;&gt;"",1,0))</f>
        <v>#REF!</v>
      </c>
      <c r="AH167" s="213" t="e">
        <f>IF('Crisis Indicator Data'!#REF!="No Data",1,IF(#REF!&lt;&gt;"",1,0))</f>
        <v>#REF!</v>
      </c>
      <c r="AI167" s="213" t="e">
        <f>IF('Crisis Indicator Data'!#REF!="No Data",1,IF(#REF!&lt;&gt;"",1,0))</f>
        <v>#REF!</v>
      </c>
      <c r="AJ167" s="213" t="e">
        <f>IF('Crisis Indicator Data'!#REF!="No Data",1,IF(#REF!&lt;&gt;"",1,0))</f>
        <v>#REF!</v>
      </c>
      <c r="AK167" s="213" t="e">
        <f>IF('Crisis Indicator Data'!#REF!="No Data",1,IF(#REF!&lt;&gt;"",1,0))</f>
        <v>#REF!</v>
      </c>
      <c r="AL167" s="213" t="e">
        <f>IF('Crisis Indicator Data'!#REF!="No Data",1,IF(#REF!&lt;&gt;"",1,0))</f>
        <v>#REF!</v>
      </c>
      <c r="AM167" s="213" t="e">
        <f>IF('Crisis Indicator Data'!#REF!="No Data",1,IF(#REF!&lt;&gt;"",1,0))</f>
        <v>#REF!</v>
      </c>
      <c r="AN167" s="213" t="e">
        <f>IF('Crisis Indicator Data'!#REF!="No Data",1,IF(#REF!&lt;&gt;"",1,0))</f>
        <v>#REF!</v>
      </c>
      <c r="AO167" s="213" t="e">
        <f>IF('Crisis Indicator Data'!#REF!="No Data",1,IF(#REF!&lt;&gt;"",1,0))</f>
        <v>#REF!</v>
      </c>
      <c r="AP167" s="213" t="e">
        <f>IF('Crisis Indicator Data'!#REF!="No Data",1,IF(#REF!&lt;&gt;"",1,0))</f>
        <v>#REF!</v>
      </c>
      <c r="AQ167" s="213" t="e">
        <f>IF('Crisis Indicator Data'!#REF!="No Data",1,IF(#REF!&lt;&gt;"",1,0))</f>
        <v>#REF!</v>
      </c>
      <c r="AR167" s="213" t="e">
        <f>IF('Crisis Indicator Data'!#REF!="No Data",1,IF(#REF!&lt;&gt;"",1,0))</f>
        <v>#REF!</v>
      </c>
      <c r="AS167" s="213" t="e">
        <f>IF('Crisis Indicator Data'!#REF!="No Data",1,IF(#REF!&lt;&gt;"",1,0))</f>
        <v>#REF!</v>
      </c>
      <c r="AT167" s="213" t="e">
        <f>IF('Crisis Indicator Data'!#REF!="No Data",1,IF(#REF!&lt;&gt;"",1,0))</f>
        <v>#REF!</v>
      </c>
      <c r="AU167" s="213" t="e">
        <f>IF('Crisis Indicator Data'!#REF!="No Data",1,IF(#REF!&lt;&gt;"",1,0))</f>
        <v>#REF!</v>
      </c>
      <c r="AV167" s="213" t="e">
        <f>IF('Crisis Indicator Data'!#REF!="No Data",1,IF(#REF!&lt;&gt;"",1,0))</f>
        <v>#REF!</v>
      </c>
      <c r="AW167" s="213" t="e">
        <f>IF('Crisis Indicator Data'!#REF!="No Data",1,IF(#REF!&lt;&gt;"",1,0))</f>
        <v>#REF!</v>
      </c>
      <c r="AX167" s="213" t="e">
        <f>IF('Crisis Indicator Data'!#REF!="No Data",1,IF(#REF!&lt;&gt;"",1,0))</f>
        <v>#REF!</v>
      </c>
      <c r="AY167" s="213" t="e">
        <f>IF('Crisis Indicator Data'!#REF!="No Data",1,IF(#REF!&lt;&gt;"",1,0))</f>
        <v>#REF!</v>
      </c>
      <c r="AZ167" s="213" t="e">
        <f>IF('Crisis Indicator Data'!#REF!="No Data",1,IF(#REF!&lt;&gt;"",1,0))</f>
        <v>#REF!</v>
      </c>
      <c r="BA167" t="e">
        <f t="shared" si="10"/>
        <v>#REF!</v>
      </c>
      <c r="BB167" s="22" t="e">
        <f t="shared" si="11"/>
        <v>#REF!</v>
      </c>
    </row>
    <row r="168" spans="1:54" x14ac:dyDescent="0.25">
      <c r="A168" t="s">
        <v>7512</v>
      </c>
      <c r="B168" s="213" t="e">
        <f>IF('Crisis Indicator Data'!#REF!="No Data",1,IF(#REF!&lt;&gt;"",1,0))</f>
        <v>#REF!</v>
      </c>
      <c r="C168" s="213" t="e">
        <f>IF('Crisis Indicator Data'!#REF!="No Data",1,IF(#REF!&lt;&gt;"",1,0))</f>
        <v>#REF!</v>
      </c>
      <c r="D168" s="213" t="e">
        <f>IF('Crisis Indicator Data'!#REF!="No Data",1,IF(#REF!&lt;&gt;"",1,0))</f>
        <v>#REF!</v>
      </c>
      <c r="E168" s="213" t="e">
        <f>IF('Crisis Indicator Data'!#REF!="No Data",1,IF(#REF!&lt;&gt;"",1,0))</f>
        <v>#REF!</v>
      </c>
      <c r="F168" s="213" t="e">
        <f>IF('Crisis Indicator Data'!#REF!="No Data",1,IF(#REF!&lt;&gt;"",1,0))</f>
        <v>#REF!</v>
      </c>
      <c r="G168" s="213" t="e">
        <f>IF('Crisis Indicator Data'!#REF!="No Data",1,IF(#REF!&lt;&gt;"",1,0))</f>
        <v>#REF!</v>
      </c>
      <c r="H168" s="213" t="e">
        <f>IF('Crisis Indicator Data'!#REF!="No Data",1,IF(#REF!&lt;&gt;"",1,0))</f>
        <v>#REF!</v>
      </c>
      <c r="I168" s="213" t="e">
        <f>IF('Crisis Indicator Data'!#REF!="No Data",1,IF(#REF!&lt;&gt;"",1,0))</f>
        <v>#REF!</v>
      </c>
      <c r="J168" s="213" t="e">
        <f>IF('Crisis Indicator Data'!#REF!="No Data",1,IF(#REF!&lt;&gt;"",1,0))</f>
        <v>#REF!</v>
      </c>
      <c r="K168" s="213" t="e">
        <f>IF('Crisis Indicator Data'!#REF!="No Data",1,IF(#REF!&lt;&gt;"",1,0))</f>
        <v>#REF!</v>
      </c>
      <c r="L168" s="213" t="e">
        <f>IF('Crisis Indicator Data'!#REF!="No Data",1,IF(#REF!&lt;&gt;"",1,0))</f>
        <v>#REF!</v>
      </c>
      <c r="M168" s="213" t="e">
        <f>IF('Crisis Indicator Data'!#REF!="No Data",1,IF(#REF!&lt;&gt;"",1,0))</f>
        <v>#REF!</v>
      </c>
      <c r="N168" s="213" t="e">
        <f>IF('Crisis Indicator Data'!#REF!="No Data",1,IF(#REF!&lt;&gt;"",1,0))</f>
        <v>#REF!</v>
      </c>
      <c r="O168" s="213" t="e">
        <f>IF('Crisis Indicator Data'!#REF!="No Data",1,IF(#REF!&lt;&gt;"",1,0))</f>
        <v>#REF!</v>
      </c>
      <c r="P168" s="213" t="e">
        <f>IF('Crisis Indicator Data'!#REF!="No Data",1,IF(#REF!&lt;&gt;"",1,0))</f>
        <v>#REF!</v>
      </c>
      <c r="Q168" s="213" t="e">
        <f>IF('Crisis Indicator Data'!#REF!="No Data",1,IF(#REF!&lt;&gt;"",1,0))</f>
        <v>#REF!</v>
      </c>
      <c r="R168" s="213" t="e">
        <f>IF('Crisis Indicator Data'!#REF!="No Data",1,IF(#REF!&lt;&gt;"",1,0))</f>
        <v>#REF!</v>
      </c>
      <c r="S168" s="213" t="e">
        <f>IF('Crisis Indicator Data'!#REF!="No Data",1,IF(#REF!&lt;&gt;"",1,0))</f>
        <v>#REF!</v>
      </c>
      <c r="T168" s="213" t="e">
        <f>IF('Crisis Indicator Data'!#REF!="No Data",1,IF(#REF!&lt;&gt;"",1,0))</f>
        <v>#REF!</v>
      </c>
      <c r="U168" s="213" t="e">
        <f>IF('Crisis Indicator Data'!#REF!="No Data",1,IF(#REF!&lt;&gt;"",1,0))</f>
        <v>#REF!</v>
      </c>
      <c r="V168" s="213" t="e">
        <f>IF('Crisis Indicator Data'!#REF!="No Data",1,IF(#REF!&lt;&gt;"",1,0))</f>
        <v>#REF!</v>
      </c>
      <c r="W168" s="213" t="e">
        <f>IF('Crisis Indicator Data'!#REF!="No Data",1,IF(#REF!&lt;&gt;"",1,0))</f>
        <v>#REF!</v>
      </c>
      <c r="X168" s="213" t="e">
        <f>IF('Crisis Indicator Data'!#REF!="No Data",1,IF(#REF!&lt;&gt;"",1,0))</f>
        <v>#REF!</v>
      </c>
      <c r="Y168" s="213" t="e">
        <f>IF('Crisis Indicator Data'!#REF!="No Data",1,IF(#REF!&lt;&gt;"",1,0))</f>
        <v>#REF!</v>
      </c>
      <c r="Z168" s="213" t="e">
        <f>IF('Crisis Indicator Data'!#REF!="No Data",1,IF(#REF!&lt;&gt;"",1,0))</f>
        <v>#REF!</v>
      </c>
      <c r="AA168" s="213" t="e">
        <f>IF('Crisis Indicator Data'!#REF!="No Data",1,IF(#REF!&lt;&gt;"",1,0))</f>
        <v>#REF!</v>
      </c>
      <c r="AB168" s="213" t="e">
        <f>IF('Crisis Indicator Data'!#REF!="No Data",1,IF(#REF!&lt;&gt;"",1,0))</f>
        <v>#REF!</v>
      </c>
      <c r="AC168" s="213" t="e">
        <f>IF('Crisis Indicator Data'!#REF!="No Data",1,IF(#REF!&lt;&gt;"",1,0))</f>
        <v>#REF!</v>
      </c>
      <c r="AD168" s="213" t="e">
        <f>IF('Crisis Indicator Data'!#REF!="No Data",1,IF(#REF!&lt;&gt;"",1,0))</f>
        <v>#REF!</v>
      </c>
      <c r="AE168" s="213" t="e">
        <f>IF('Crisis Indicator Data'!#REF!="No Data",1,IF(#REF!&lt;&gt;"",1,0))</f>
        <v>#REF!</v>
      </c>
      <c r="AF168" s="213" t="e">
        <f>IF('Crisis Indicator Data'!#REF!="No Data",1,IF(#REF!&lt;&gt;"",1,0))</f>
        <v>#REF!</v>
      </c>
      <c r="AG168" s="213" t="e">
        <f>IF('Crisis Indicator Data'!#REF!="No Data",1,IF(#REF!&lt;&gt;"",1,0))</f>
        <v>#REF!</v>
      </c>
      <c r="AH168" s="213" t="e">
        <f>IF('Crisis Indicator Data'!#REF!="No Data",1,IF(#REF!&lt;&gt;"",1,0))</f>
        <v>#REF!</v>
      </c>
      <c r="AI168" s="213" t="e">
        <f>IF('Crisis Indicator Data'!#REF!="No Data",1,IF(#REF!&lt;&gt;"",1,0))</f>
        <v>#REF!</v>
      </c>
      <c r="AJ168" s="213" t="e">
        <f>IF('Crisis Indicator Data'!#REF!="No Data",1,IF(#REF!&lt;&gt;"",1,0))</f>
        <v>#REF!</v>
      </c>
      <c r="AK168" s="213" t="e">
        <f>IF('Crisis Indicator Data'!#REF!="No Data",1,IF(#REF!&lt;&gt;"",1,0))</f>
        <v>#REF!</v>
      </c>
      <c r="AL168" s="213" t="e">
        <f>IF('Crisis Indicator Data'!#REF!="No Data",1,IF(#REF!&lt;&gt;"",1,0))</f>
        <v>#REF!</v>
      </c>
      <c r="AM168" s="213" t="e">
        <f>IF('Crisis Indicator Data'!#REF!="No Data",1,IF(#REF!&lt;&gt;"",1,0))</f>
        <v>#REF!</v>
      </c>
      <c r="AN168" s="213" t="e">
        <f>IF('Crisis Indicator Data'!#REF!="No Data",1,IF(#REF!&lt;&gt;"",1,0))</f>
        <v>#REF!</v>
      </c>
      <c r="AO168" s="213" t="e">
        <f>IF('Crisis Indicator Data'!#REF!="No Data",1,IF(#REF!&lt;&gt;"",1,0))</f>
        <v>#REF!</v>
      </c>
      <c r="AP168" s="213" t="e">
        <f>IF('Crisis Indicator Data'!#REF!="No Data",1,IF(#REF!&lt;&gt;"",1,0))</f>
        <v>#REF!</v>
      </c>
      <c r="AQ168" s="213" t="e">
        <f>IF('Crisis Indicator Data'!#REF!="No Data",1,IF(#REF!&lt;&gt;"",1,0))</f>
        <v>#REF!</v>
      </c>
      <c r="AR168" s="213" t="e">
        <f>IF('Crisis Indicator Data'!#REF!="No Data",1,IF(#REF!&lt;&gt;"",1,0))</f>
        <v>#REF!</v>
      </c>
      <c r="AS168" s="213" t="e">
        <f>IF('Crisis Indicator Data'!#REF!="No Data",1,IF(#REF!&lt;&gt;"",1,0))</f>
        <v>#REF!</v>
      </c>
      <c r="AT168" s="213" t="e">
        <f>IF('Crisis Indicator Data'!#REF!="No Data",1,IF(#REF!&lt;&gt;"",1,0))</f>
        <v>#REF!</v>
      </c>
      <c r="AU168" s="213" t="e">
        <f>IF('Crisis Indicator Data'!#REF!="No Data",1,IF(#REF!&lt;&gt;"",1,0))</f>
        <v>#REF!</v>
      </c>
      <c r="AV168" s="213" t="e">
        <f>IF('Crisis Indicator Data'!#REF!="No Data",1,IF(#REF!&lt;&gt;"",1,0))</f>
        <v>#REF!</v>
      </c>
      <c r="AW168" s="213" t="e">
        <f>IF('Crisis Indicator Data'!#REF!="No Data",1,IF(#REF!&lt;&gt;"",1,0))</f>
        <v>#REF!</v>
      </c>
      <c r="AX168" s="213" t="e">
        <f>IF('Crisis Indicator Data'!#REF!="No Data",1,IF(#REF!&lt;&gt;"",1,0))</f>
        <v>#REF!</v>
      </c>
      <c r="AY168" s="213" t="e">
        <f>IF('Crisis Indicator Data'!#REF!="No Data",1,IF(#REF!&lt;&gt;"",1,0))</f>
        <v>#REF!</v>
      </c>
      <c r="AZ168" s="213" t="e">
        <f>IF('Crisis Indicator Data'!#REF!="No Data",1,IF(#REF!&lt;&gt;"",1,0))</f>
        <v>#REF!</v>
      </c>
      <c r="BA168" t="e">
        <f t="shared" si="10"/>
        <v>#REF!</v>
      </c>
      <c r="BB168" s="22" t="e">
        <f t="shared" si="11"/>
        <v>#REF!</v>
      </c>
    </row>
    <row r="169" spans="1:54" x14ac:dyDescent="0.25">
      <c r="A169" t="s">
        <v>7523</v>
      </c>
      <c r="B169" s="213" t="e">
        <f>IF('Crisis Indicator Data'!#REF!="No Data",1,IF(#REF!&lt;&gt;"",1,0))</f>
        <v>#REF!</v>
      </c>
      <c r="C169" s="213" t="e">
        <f>IF('Crisis Indicator Data'!#REF!="No Data",1,IF(#REF!&lt;&gt;"",1,0))</f>
        <v>#REF!</v>
      </c>
      <c r="D169" s="213" t="e">
        <f>IF('Crisis Indicator Data'!#REF!="No Data",1,IF(#REF!&lt;&gt;"",1,0))</f>
        <v>#REF!</v>
      </c>
      <c r="E169" s="213" t="e">
        <f>IF('Crisis Indicator Data'!#REF!="No Data",1,IF(#REF!&lt;&gt;"",1,0))</f>
        <v>#REF!</v>
      </c>
      <c r="F169" s="213" t="e">
        <f>IF('Crisis Indicator Data'!#REF!="No Data",1,IF(#REF!&lt;&gt;"",1,0))</f>
        <v>#REF!</v>
      </c>
      <c r="G169" s="213" t="e">
        <f>IF('Crisis Indicator Data'!#REF!="No Data",1,IF(#REF!&lt;&gt;"",1,0))</f>
        <v>#REF!</v>
      </c>
      <c r="H169" s="213" t="e">
        <f>IF('Crisis Indicator Data'!#REF!="No Data",1,IF(#REF!&lt;&gt;"",1,0))</f>
        <v>#REF!</v>
      </c>
      <c r="I169" s="213" t="e">
        <f>IF('Crisis Indicator Data'!#REF!="No Data",1,IF(#REF!&lt;&gt;"",1,0))</f>
        <v>#REF!</v>
      </c>
      <c r="J169" s="213" t="e">
        <f>IF('Crisis Indicator Data'!#REF!="No Data",1,IF(#REF!&lt;&gt;"",1,0))</f>
        <v>#REF!</v>
      </c>
      <c r="K169" s="213" t="e">
        <f>IF('Crisis Indicator Data'!#REF!="No Data",1,IF(#REF!&lt;&gt;"",1,0))</f>
        <v>#REF!</v>
      </c>
      <c r="L169" s="213" t="e">
        <f>IF('Crisis Indicator Data'!#REF!="No Data",1,IF(#REF!&lt;&gt;"",1,0))</f>
        <v>#REF!</v>
      </c>
      <c r="M169" s="213" t="e">
        <f>IF('Crisis Indicator Data'!#REF!="No Data",1,IF(#REF!&lt;&gt;"",1,0))</f>
        <v>#REF!</v>
      </c>
      <c r="N169" s="213" t="e">
        <f>IF('Crisis Indicator Data'!#REF!="No Data",1,IF(#REF!&lt;&gt;"",1,0))</f>
        <v>#REF!</v>
      </c>
      <c r="O169" s="213" t="e">
        <f>IF('Crisis Indicator Data'!#REF!="No Data",1,IF(#REF!&lt;&gt;"",1,0))</f>
        <v>#REF!</v>
      </c>
      <c r="P169" s="213" t="e">
        <f>IF('Crisis Indicator Data'!#REF!="No Data",1,IF(#REF!&lt;&gt;"",1,0))</f>
        <v>#REF!</v>
      </c>
      <c r="Q169" s="213" t="e">
        <f>IF('Crisis Indicator Data'!#REF!="No Data",1,IF(#REF!&lt;&gt;"",1,0))</f>
        <v>#REF!</v>
      </c>
      <c r="R169" s="213" t="e">
        <f>IF('Crisis Indicator Data'!#REF!="No Data",1,IF(#REF!&lt;&gt;"",1,0))</f>
        <v>#REF!</v>
      </c>
      <c r="S169" s="213" t="e">
        <f>IF('Crisis Indicator Data'!#REF!="No Data",1,IF(#REF!&lt;&gt;"",1,0))</f>
        <v>#REF!</v>
      </c>
      <c r="T169" s="213" t="e">
        <f>IF('Crisis Indicator Data'!#REF!="No Data",1,IF(#REF!&lt;&gt;"",1,0))</f>
        <v>#REF!</v>
      </c>
      <c r="U169" s="213" t="e">
        <f>IF('Crisis Indicator Data'!#REF!="No Data",1,IF(#REF!&lt;&gt;"",1,0))</f>
        <v>#REF!</v>
      </c>
      <c r="V169" s="213" t="e">
        <f>IF('Crisis Indicator Data'!#REF!="No Data",1,IF(#REF!&lt;&gt;"",1,0))</f>
        <v>#REF!</v>
      </c>
      <c r="W169" s="213" t="e">
        <f>IF('Crisis Indicator Data'!#REF!="No Data",1,IF(#REF!&lt;&gt;"",1,0))</f>
        <v>#REF!</v>
      </c>
      <c r="X169" s="213" t="e">
        <f>IF('Crisis Indicator Data'!#REF!="No Data",1,IF(#REF!&lt;&gt;"",1,0))</f>
        <v>#REF!</v>
      </c>
      <c r="Y169" s="213" t="e">
        <f>IF('Crisis Indicator Data'!#REF!="No Data",1,IF(#REF!&lt;&gt;"",1,0))</f>
        <v>#REF!</v>
      </c>
      <c r="Z169" s="213" t="e">
        <f>IF('Crisis Indicator Data'!#REF!="No Data",1,IF(#REF!&lt;&gt;"",1,0))</f>
        <v>#REF!</v>
      </c>
      <c r="AA169" s="213" t="e">
        <f>IF('Crisis Indicator Data'!#REF!="No Data",1,IF(#REF!&lt;&gt;"",1,0))</f>
        <v>#REF!</v>
      </c>
      <c r="AB169" s="213" t="e">
        <f>IF('Crisis Indicator Data'!#REF!="No Data",1,IF(#REF!&lt;&gt;"",1,0))</f>
        <v>#REF!</v>
      </c>
      <c r="AC169" s="213" t="e">
        <f>IF('Crisis Indicator Data'!#REF!="No Data",1,IF(#REF!&lt;&gt;"",1,0))</f>
        <v>#REF!</v>
      </c>
      <c r="AD169" s="213" t="e">
        <f>IF('Crisis Indicator Data'!#REF!="No Data",1,IF(#REF!&lt;&gt;"",1,0))</f>
        <v>#REF!</v>
      </c>
      <c r="AE169" s="213" t="e">
        <f>IF('Crisis Indicator Data'!#REF!="No Data",1,IF(#REF!&lt;&gt;"",1,0))</f>
        <v>#REF!</v>
      </c>
      <c r="AF169" s="213" t="e">
        <f>IF('Crisis Indicator Data'!#REF!="No Data",1,IF(#REF!&lt;&gt;"",1,0))</f>
        <v>#REF!</v>
      </c>
      <c r="AG169" s="213" t="e">
        <f>IF('Crisis Indicator Data'!#REF!="No Data",1,IF(#REF!&lt;&gt;"",1,0))</f>
        <v>#REF!</v>
      </c>
      <c r="AH169" s="213" t="e">
        <f>IF('Crisis Indicator Data'!#REF!="No Data",1,IF(#REF!&lt;&gt;"",1,0))</f>
        <v>#REF!</v>
      </c>
      <c r="AI169" s="213" t="e">
        <f>IF('Crisis Indicator Data'!#REF!="No Data",1,IF(#REF!&lt;&gt;"",1,0))</f>
        <v>#REF!</v>
      </c>
      <c r="AJ169" s="213" t="e">
        <f>IF('Crisis Indicator Data'!#REF!="No Data",1,IF(#REF!&lt;&gt;"",1,0))</f>
        <v>#REF!</v>
      </c>
      <c r="AK169" s="213" t="e">
        <f>IF('Crisis Indicator Data'!#REF!="No Data",1,IF(#REF!&lt;&gt;"",1,0))</f>
        <v>#REF!</v>
      </c>
      <c r="AL169" s="213" t="e">
        <f>IF('Crisis Indicator Data'!#REF!="No Data",1,IF(#REF!&lt;&gt;"",1,0))</f>
        <v>#REF!</v>
      </c>
      <c r="AM169" s="213" t="e">
        <f>IF('Crisis Indicator Data'!#REF!="No Data",1,IF(#REF!&lt;&gt;"",1,0))</f>
        <v>#REF!</v>
      </c>
      <c r="AN169" s="213" t="e">
        <f>IF('Crisis Indicator Data'!#REF!="No Data",1,IF(#REF!&lt;&gt;"",1,0))</f>
        <v>#REF!</v>
      </c>
      <c r="AO169" s="213" t="e">
        <f>IF('Crisis Indicator Data'!#REF!="No Data",1,IF(#REF!&lt;&gt;"",1,0))</f>
        <v>#REF!</v>
      </c>
      <c r="AP169" s="213" t="e">
        <f>IF('Crisis Indicator Data'!#REF!="No Data",1,IF(#REF!&lt;&gt;"",1,0))</f>
        <v>#REF!</v>
      </c>
      <c r="AQ169" s="213" t="e">
        <f>IF('Crisis Indicator Data'!#REF!="No Data",1,IF(#REF!&lt;&gt;"",1,0))</f>
        <v>#REF!</v>
      </c>
      <c r="AR169" s="213" t="e">
        <f>IF('Crisis Indicator Data'!#REF!="No Data",1,IF(#REF!&lt;&gt;"",1,0))</f>
        <v>#REF!</v>
      </c>
      <c r="AS169" s="213" t="e">
        <f>IF('Crisis Indicator Data'!#REF!="No Data",1,IF(#REF!&lt;&gt;"",1,0))</f>
        <v>#REF!</v>
      </c>
      <c r="AT169" s="213" t="e">
        <f>IF('Crisis Indicator Data'!#REF!="No Data",1,IF(#REF!&lt;&gt;"",1,0))</f>
        <v>#REF!</v>
      </c>
      <c r="AU169" s="213" t="e">
        <f>IF('Crisis Indicator Data'!#REF!="No Data",1,IF(#REF!&lt;&gt;"",1,0))</f>
        <v>#REF!</v>
      </c>
      <c r="AV169" s="213" t="e">
        <f>IF('Crisis Indicator Data'!#REF!="No Data",1,IF(#REF!&lt;&gt;"",1,0))</f>
        <v>#REF!</v>
      </c>
      <c r="AW169" s="213" t="e">
        <f>IF('Crisis Indicator Data'!#REF!="No Data",1,IF(#REF!&lt;&gt;"",1,0))</f>
        <v>#REF!</v>
      </c>
      <c r="AX169" s="213" t="e">
        <f>IF('Crisis Indicator Data'!#REF!="No Data",1,IF(#REF!&lt;&gt;"",1,0))</f>
        <v>#REF!</v>
      </c>
      <c r="AY169" s="213" t="e">
        <f>IF('Crisis Indicator Data'!#REF!="No Data",1,IF(#REF!&lt;&gt;"",1,0))</f>
        <v>#REF!</v>
      </c>
      <c r="AZ169" s="213" t="e">
        <f>IF('Crisis Indicator Data'!#REF!="No Data",1,IF(#REF!&lt;&gt;"",1,0))</f>
        <v>#REF!</v>
      </c>
      <c r="BA169" t="e">
        <f t="shared" si="10"/>
        <v>#REF!</v>
      </c>
      <c r="BB169" s="22" t="e">
        <f t="shared" si="11"/>
        <v>#REF!</v>
      </c>
    </row>
    <row r="170" spans="1:54" x14ac:dyDescent="0.25">
      <c r="A170" t="s">
        <v>7510</v>
      </c>
      <c r="B170" s="213" t="e">
        <f>IF('Crisis Indicator Data'!#REF!="No Data",1,IF(#REF!&lt;&gt;"",1,0))</f>
        <v>#REF!</v>
      </c>
      <c r="C170" s="213" t="e">
        <f>IF('Crisis Indicator Data'!#REF!="No Data",1,IF(#REF!&lt;&gt;"",1,0))</f>
        <v>#REF!</v>
      </c>
      <c r="D170" s="213" t="e">
        <f>IF('Crisis Indicator Data'!#REF!="No Data",1,IF(#REF!&lt;&gt;"",1,0))</f>
        <v>#REF!</v>
      </c>
      <c r="E170" s="213" t="e">
        <f>IF('Crisis Indicator Data'!#REF!="No Data",1,IF(#REF!&lt;&gt;"",1,0))</f>
        <v>#REF!</v>
      </c>
      <c r="F170" s="213" t="e">
        <f>IF('Crisis Indicator Data'!#REF!="No Data",1,IF(#REF!&lt;&gt;"",1,0))</f>
        <v>#REF!</v>
      </c>
      <c r="G170" s="213" t="e">
        <f>IF('Crisis Indicator Data'!#REF!="No Data",1,IF(#REF!&lt;&gt;"",1,0))</f>
        <v>#REF!</v>
      </c>
      <c r="H170" s="213" t="e">
        <f>IF('Crisis Indicator Data'!#REF!="No Data",1,IF(#REF!&lt;&gt;"",1,0))</f>
        <v>#REF!</v>
      </c>
      <c r="I170" s="213" t="e">
        <f>IF('Crisis Indicator Data'!#REF!="No Data",1,IF(#REF!&lt;&gt;"",1,0))</f>
        <v>#REF!</v>
      </c>
      <c r="J170" s="213" t="e">
        <f>IF('Crisis Indicator Data'!#REF!="No Data",1,IF(#REF!&lt;&gt;"",1,0))</f>
        <v>#REF!</v>
      </c>
      <c r="K170" s="213" t="e">
        <f>IF('Crisis Indicator Data'!#REF!="No Data",1,IF(#REF!&lt;&gt;"",1,0))</f>
        <v>#REF!</v>
      </c>
      <c r="L170" s="213" t="e">
        <f>IF('Crisis Indicator Data'!#REF!="No Data",1,IF(#REF!&lt;&gt;"",1,0))</f>
        <v>#REF!</v>
      </c>
      <c r="M170" s="213" t="e">
        <f>IF('Crisis Indicator Data'!#REF!="No Data",1,IF(#REF!&lt;&gt;"",1,0))</f>
        <v>#REF!</v>
      </c>
      <c r="N170" s="213" t="e">
        <f>IF('Crisis Indicator Data'!#REF!="No Data",1,IF(#REF!&lt;&gt;"",1,0))</f>
        <v>#REF!</v>
      </c>
      <c r="O170" s="213" t="e">
        <f>IF('Crisis Indicator Data'!#REF!="No Data",1,IF(#REF!&lt;&gt;"",1,0))</f>
        <v>#REF!</v>
      </c>
      <c r="P170" s="213" t="e">
        <f>IF('Crisis Indicator Data'!#REF!="No Data",1,IF(#REF!&lt;&gt;"",1,0))</f>
        <v>#REF!</v>
      </c>
      <c r="Q170" s="213" t="e">
        <f>IF('Crisis Indicator Data'!#REF!="No Data",1,IF(#REF!&lt;&gt;"",1,0))</f>
        <v>#REF!</v>
      </c>
      <c r="R170" s="213" t="e">
        <f>IF('Crisis Indicator Data'!#REF!="No Data",1,IF(#REF!&lt;&gt;"",1,0))</f>
        <v>#REF!</v>
      </c>
      <c r="S170" s="213" t="e">
        <f>IF('Crisis Indicator Data'!#REF!="No Data",1,IF(#REF!&lt;&gt;"",1,0))</f>
        <v>#REF!</v>
      </c>
      <c r="T170" s="213" t="e">
        <f>IF('Crisis Indicator Data'!#REF!="No Data",1,IF(#REF!&lt;&gt;"",1,0))</f>
        <v>#REF!</v>
      </c>
      <c r="U170" s="213" t="e">
        <f>IF('Crisis Indicator Data'!#REF!="No Data",1,IF(#REF!&lt;&gt;"",1,0))</f>
        <v>#REF!</v>
      </c>
      <c r="V170" s="213" t="e">
        <f>IF('Crisis Indicator Data'!#REF!="No Data",1,IF(#REF!&lt;&gt;"",1,0))</f>
        <v>#REF!</v>
      </c>
      <c r="W170" s="213" t="e">
        <f>IF('Crisis Indicator Data'!#REF!="No Data",1,IF(#REF!&lt;&gt;"",1,0))</f>
        <v>#REF!</v>
      </c>
      <c r="X170" s="213" t="e">
        <f>IF('Crisis Indicator Data'!#REF!="No Data",1,IF(#REF!&lt;&gt;"",1,0))</f>
        <v>#REF!</v>
      </c>
      <c r="Y170" s="213" t="e">
        <f>IF('Crisis Indicator Data'!#REF!="No Data",1,IF(#REF!&lt;&gt;"",1,0))</f>
        <v>#REF!</v>
      </c>
      <c r="Z170" s="213" t="e">
        <f>IF('Crisis Indicator Data'!#REF!="No Data",1,IF(#REF!&lt;&gt;"",1,0))</f>
        <v>#REF!</v>
      </c>
      <c r="AA170" s="213" t="e">
        <f>IF('Crisis Indicator Data'!#REF!="No Data",1,IF(#REF!&lt;&gt;"",1,0))</f>
        <v>#REF!</v>
      </c>
      <c r="AB170" s="213" t="e">
        <f>IF('Crisis Indicator Data'!#REF!="No Data",1,IF(#REF!&lt;&gt;"",1,0))</f>
        <v>#REF!</v>
      </c>
      <c r="AC170" s="213" t="e">
        <f>IF('Crisis Indicator Data'!#REF!="No Data",1,IF(#REF!&lt;&gt;"",1,0))</f>
        <v>#REF!</v>
      </c>
      <c r="AD170" s="213" t="e">
        <f>IF('Crisis Indicator Data'!#REF!="No Data",1,IF(#REF!&lt;&gt;"",1,0))</f>
        <v>#REF!</v>
      </c>
      <c r="AE170" s="213" t="e">
        <f>IF('Crisis Indicator Data'!#REF!="No Data",1,IF(#REF!&lt;&gt;"",1,0))</f>
        <v>#REF!</v>
      </c>
      <c r="AF170" s="213" t="e">
        <f>IF('Crisis Indicator Data'!#REF!="No Data",1,IF(#REF!&lt;&gt;"",1,0))</f>
        <v>#REF!</v>
      </c>
      <c r="AG170" s="213" t="e">
        <f>IF('Crisis Indicator Data'!#REF!="No Data",1,IF(#REF!&lt;&gt;"",1,0))</f>
        <v>#REF!</v>
      </c>
      <c r="AH170" s="213" t="e">
        <f>IF('Crisis Indicator Data'!#REF!="No Data",1,IF(#REF!&lt;&gt;"",1,0))</f>
        <v>#REF!</v>
      </c>
      <c r="AI170" s="213" t="e">
        <f>IF('Crisis Indicator Data'!#REF!="No Data",1,IF(#REF!&lt;&gt;"",1,0))</f>
        <v>#REF!</v>
      </c>
      <c r="AJ170" s="213" t="e">
        <f>IF('Crisis Indicator Data'!#REF!="No Data",1,IF(#REF!&lt;&gt;"",1,0))</f>
        <v>#REF!</v>
      </c>
      <c r="AK170" s="213" t="e">
        <f>IF('Crisis Indicator Data'!#REF!="No Data",1,IF(#REF!&lt;&gt;"",1,0))</f>
        <v>#REF!</v>
      </c>
      <c r="AL170" s="213" t="e">
        <f>IF('Crisis Indicator Data'!#REF!="No Data",1,IF(#REF!&lt;&gt;"",1,0))</f>
        <v>#REF!</v>
      </c>
      <c r="AM170" s="213" t="e">
        <f>IF('Crisis Indicator Data'!#REF!="No Data",1,IF(#REF!&lt;&gt;"",1,0))</f>
        <v>#REF!</v>
      </c>
      <c r="AN170" s="213" t="e">
        <f>IF('Crisis Indicator Data'!#REF!="No Data",1,IF(#REF!&lt;&gt;"",1,0))</f>
        <v>#REF!</v>
      </c>
      <c r="AO170" s="213" t="e">
        <f>IF('Crisis Indicator Data'!#REF!="No Data",1,IF(#REF!&lt;&gt;"",1,0))</f>
        <v>#REF!</v>
      </c>
      <c r="AP170" s="213" t="e">
        <f>IF('Crisis Indicator Data'!#REF!="No Data",1,IF(#REF!&lt;&gt;"",1,0))</f>
        <v>#REF!</v>
      </c>
      <c r="AQ170" s="213" t="e">
        <f>IF('Crisis Indicator Data'!#REF!="No Data",1,IF(#REF!&lt;&gt;"",1,0))</f>
        <v>#REF!</v>
      </c>
      <c r="AR170" s="213" t="e">
        <f>IF('Crisis Indicator Data'!#REF!="No Data",1,IF(#REF!&lt;&gt;"",1,0))</f>
        <v>#REF!</v>
      </c>
      <c r="AS170" s="213" t="e">
        <f>IF('Crisis Indicator Data'!#REF!="No Data",1,IF(#REF!&lt;&gt;"",1,0))</f>
        <v>#REF!</v>
      </c>
      <c r="AT170" s="213" t="e">
        <f>IF('Crisis Indicator Data'!#REF!="No Data",1,IF(#REF!&lt;&gt;"",1,0))</f>
        <v>#REF!</v>
      </c>
      <c r="AU170" s="213" t="e">
        <f>IF('Crisis Indicator Data'!#REF!="No Data",1,IF(#REF!&lt;&gt;"",1,0))</f>
        <v>#REF!</v>
      </c>
      <c r="AV170" s="213" t="e">
        <f>IF('Crisis Indicator Data'!#REF!="No Data",1,IF(#REF!&lt;&gt;"",1,0))</f>
        <v>#REF!</v>
      </c>
      <c r="AW170" s="213" t="e">
        <f>IF('Crisis Indicator Data'!#REF!="No Data",1,IF(#REF!&lt;&gt;"",1,0))</f>
        <v>#REF!</v>
      </c>
      <c r="AX170" s="213" t="e">
        <f>IF('Crisis Indicator Data'!#REF!="No Data",1,IF(#REF!&lt;&gt;"",1,0))</f>
        <v>#REF!</v>
      </c>
      <c r="AY170" s="213" t="e">
        <f>IF('Crisis Indicator Data'!#REF!="No Data",1,IF(#REF!&lt;&gt;"",1,0))</f>
        <v>#REF!</v>
      </c>
      <c r="AZ170" s="213" t="e">
        <f>IF('Crisis Indicator Data'!#REF!="No Data",1,IF(#REF!&lt;&gt;"",1,0))</f>
        <v>#REF!</v>
      </c>
      <c r="BA170" t="e">
        <f t="shared" si="10"/>
        <v>#REF!</v>
      </c>
      <c r="BB170" s="22" t="e">
        <f t="shared" si="11"/>
        <v>#REF!</v>
      </c>
    </row>
    <row r="171" spans="1:54" x14ac:dyDescent="0.25">
      <c r="A171" t="s">
        <v>7421</v>
      </c>
      <c r="B171" s="213" t="e">
        <f>IF('Crisis Indicator Data'!#REF!="No Data",1,IF(#REF!&lt;&gt;"",1,0))</f>
        <v>#REF!</v>
      </c>
      <c r="C171" s="213" t="e">
        <f>IF('Crisis Indicator Data'!#REF!="No Data",1,IF(#REF!&lt;&gt;"",1,0))</f>
        <v>#REF!</v>
      </c>
      <c r="D171" s="213" t="e">
        <f>IF('Crisis Indicator Data'!#REF!="No Data",1,IF(#REF!&lt;&gt;"",1,0))</f>
        <v>#REF!</v>
      </c>
      <c r="E171" s="213" t="e">
        <f>IF('Crisis Indicator Data'!#REF!="No Data",1,IF(#REF!&lt;&gt;"",1,0))</f>
        <v>#REF!</v>
      </c>
      <c r="F171" s="213" t="e">
        <f>IF('Crisis Indicator Data'!#REF!="No Data",1,IF(#REF!&lt;&gt;"",1,0))</f>
        <v>#REF!</v>
      </c>
      <c r="G171" s="213" t="e">
        <f>IF('Crisis Indicator Data'!#REF!="No Data",1,IF(#REF!&lt;&gt;"",1,0))</f>
        <v>#REF!</v>
      </c>
      <c r="H171" s="213" t="e">
        <f>IF('Crisis Indicator Data'!#REF!="No Data",1,IF(#REF!&lt;&gt;"",1,0))</f>
        <v>#REF!</v>
      </c>
      <c r="I171" s="213" t="e">
        <f>IF('Crisis Indicator Data'!#REF!="No Data",1,IF(#REF!&lt;&gt;"",1,0))</f>
        <v>#REF!</v>
      </c>
      <c r="J171" s="213" t="e">
        <f>IF('Crisis Indicator Data'!#REF!="No Data",1,IF(#REF!&lt;&gt;"",1,0))</f>
        <v>#REF!</v>
      </c>
      <c r="K171" s="213" t="e">
        <f>IF('Crisis Indicator Data'!#REF!="No Data",1,IF(#REF!&lt;&gt;"",1,0))</f>
        <v>#REF!</v>
      </c>
      <c r="L171" s="213" t="e">
        <f>IF('Crisis Indicator Data'!#REF!="No Data",1,IF(#REF!&lt;&gt;"",1,0))</f>
        <v>#REF!</v>
      </c>
      <c r="M171" s="213" t="e">
        <f>IF('Crisis Indicator Data'!#REF!="No Data",1,IF(#REF!&lt;&gt;"",1,0))</f>
        <v>#REF!</v>
      </c>
      <c r="N171" s="213" t="e">
        <f>IF('Crisis Indicator Data'!#REF!="No Data",1,IF(#REF!&lt;&gt;"",1,0))</f>
        <v>#REF!</v>
      </c>
      <c r="O171" s="213" t="e">
        <f>IF('Crisis Indicator Data'!#REF!="No Data",1,IF(#REF!&lt;&gt;"",1,0))</f>
        <v>#REF!</v>
      </c>
      <c r="P171" s="213" t="e">
        <f>IF('Crisis Indicator Data'!#REF!="No Data",1,IF(#REF!&lt;&gt;"",1,0))</f>
        <v>#REF!</v>
      </c>
      <c r="Q171" s="213" t="e">
        <f>IF('Crisis Indicator Data'!#REF!="No Data",1,IF(#REF!&lt;&gt;"",1,0))</f>
        <v>#REF!</v>
      </c>
      <c r="R171" s="213" t="e">
        <f>IF('Crisis Indicator Data'!#REF!="No Data",1,IF(#REF!&lt;&gt;"",1,0))</f>
        <v>#REF!</v>
      </c>
      <c r="S171" s="213" t="e">
        <f>IF('Crisis Indicator Data'!#REF!="No Data",1,IF(#REF!&lt;&gt;"",1,0))</f>
        <v>#REF!</v>
      </c>
      <c r="T171" s="213" t="e">
        <f>IF('Crisis Indicator Data'!#REF!="No Data",1,IF(#REF!&lt;&gt;"",1,0))</f>
        <v>#REF!</v>
      </c>
      <c r="U171" s="213" t="e">
        <f>IF('Crisis Indicator Data'!#REF!="No Data",1,IF(#REF!&lt;&gt;"",1,0))</f>
        <v>#REF!</v>
      </c>
      <c r="V171" s="213" t="e">
        <f>IF('Crisis Indicator Data'!#REF!="No Data",1,IF(#REF!&lt;&gt;"",1,0))</f>
        <v>#REF!</v>
      </c>
      <c r="W171" s="213" t="e">
        <f>IF('Crisis Indicator Data'!#REF!="No Data",1,IF(#REF!&lt;&gt;"",1,0))</f>
        <v>#REF!</v>
      </c>
      <c r="X171" s="213" t="e">
        <f>IF('Crisis Indicator Data'!#REF!="No Data",1,IF(#REF!&lt;&gt;"",1,0))</f>
        <v>#REF!</v>
      </c>
      <c r="Y171" s="213" t="e">
        <f>IF('Crisis Indicator Data'!#REF!="No Data",1,IF(#REF!&lt;&gt;"",1,0))</f>
        <v>#REF!</v>
      </c>
      <c r="Z171" s="213" t="e">
        <f>IF('Crisis Indicator Data'!#REF!="No Data",1,IF(#REF!&lt;&gt;"",1,0))</f>
        <v>#REF!</v>
      </c>
      <c r="AA171" s="213" t="e">
        <f>IF('Crisis Indicator Data'!#REF!="No Data",1,IF(#REF!&lt;&gt;"",1,0))</f>
        <v>#REF!</v>
      </c>
      <c r="AB171" s="213" t="e">
        <f>IF('Crisis Indicator Data'!#REF!="No Data",1,IF(#REF!&lt;&gt;"",1,0))</f>
        <v>#REF!</v>
      </c>
      <c r="AC171" s="213" t="e">
        <f>IF('Crisis Indicator Data'!#REF!="No Data",1,IF(#REF!&lt;&gt;"",1,0))</f>
        <v>#REF!</v>
      </c>
      <c r="AD171" s="213" t="e">
        <f>IF('Crisis Indicator Data'!#REF!="No Data",1,IF(#REF!&lt;&gt;"",1,0))</f>
        <v>#REF!</v>
      </c>
      <c r="AE171" s="213" t="e">
        <f>IF('Crisis Indicator Data'!#REF!="No Data",1,IF(#REF!&lt;&gt;"",1,0))</f>
        <v>#REF!</v>
      </c>
      <c r="AF171" s="213" t="e">
        <f>IF('Crisis Indicator Data'!#REF!="No Data",1,IF(#REF!&lt;&gt;"",1,0))</f>
        <v>#REF!</v>
      </c>
      <c r="AG171" s="213" t="e">
        <f>IF('Crisis Indicator Data'!#REF!="No Data",1,IF(#REF!&lt;&gt;"",1,0))</f>
        <v>#REF!</v>
      </c>
      <c r="AH171" s="213" t="e">
        <f>IF('Crisis Indicator Data'!#REF!="No Data",1,IF(#REF!&lt;&gt;"",1,0))</f>
        <v>#REF!</v>
      </c>
      <c r="AI171" s="213" t="e">
        <f>IF('Crisis Indicator Data'!#REF!="No Data",1,IF(#REF!&lt;&gt;"",1,0))</f>
        <v>#REF!</v>
      </c>
      <c r="AJ171" s="213" t="e">
        <f>IF('Crisis Indicator Data'!#REF!="No Data",1,IF(#REF!&lt;&gt;"",1,0))</f>
        <v>#REF!</v>
      </c>
      <c r="AK171" s="213" t="e">
        <f>IF('Crisis Indicator Data'!#REF!="No Data",1,IF(#REF!&lt;&gt;"",1,0))</f>
        <v>#REF!</v>
      </c>
      <c r="AL171" s="213" t="e">
        <f>IF('Crisis Indicator Data'!#REF!="No Data",1,IF(#REF!&lt;&gt;"",1,0))</f>
        <v>#REF!</v>
      </c>
      <c r="AM171" s="213" t="e">
        <f>IF('Crisis Indicator Data'!#REF!="No Data",1,IF(#REF!&lt;&gt;"",1,0))</f>
        <v>#REF!</v>
      </c>
      <c r="AN171" s="213" t="e">
        <f>IF('Crisis Indicator Data'!#REF!="No Data",1,IF(#REF!&lt;&gt;"",1,0))</f>
        <v>#REF!</v>
      </c>
      <c r="AO171" s="213" t="e">
        <f>IF('Crisis Indicator Data'!#REF!="No Data",1,IF(#REF!&lt;&gt;"",1,0))</f>
        <v>#REF!</v>
      </c>
      <c r="AP171" s="213" t="e">
        <f>IF('Crisis Indicator Data'!#REF!="No Data",1,IF(#REF!&lt;&gt;"",1,0))</f>
        <v>#REF!</v>
      </c>
      <c r="AQ171" s="213" t="e">
        <f>IF('Crisis Indicator Data'!#REF!="No Data",1,IF(#REF!&lt;&gt;"",1,0))</f>
        <v>#REF!</v>
      </c>
      <c r="AR171" s="213" t="e">
        <f>IF('Crisis Indicator Data'!#REF!="No Data",1,IF(#REF!&lt;&gt;"",1,0))</f>
        <v>#REF!</v>
      </c>
      <c r="AS171" s="213" t="e">
        <f>IF('Crisis Indicator Data'!#REF!="No Data",1,IF(#REF!&lt;&gt;"",1,0))</f>
        <v>#REF!</v>
      </c>
      <c r="AT171" s="213" t="e">
        <f>IF('Crisis Indicator Data'!#REF!="No Data",1,IF(#REF!&lt;&gt;"",1,0))</f>
        <v>#REF!</v>
      </c>
      <c r="AU171" s="213" t="e">
        <f>IF('Crisis Indicator Data'!#REF!="No Data",1,IF(#REF!&lt;&gt;"",1,0))</f>
        <v>#REF!</v>
      </c>
      <c r="AV171" s="213" t="e">
        <f>IF('Crisis Indicator Data'!#REF!="No Data",1,IF(#REF!&lt;&gt;"",1,0))</f>
        <v>#REF!</v>
      </c>
      <c r="AW171" s="213" t="e">
        <f>IF('Crisis Indicator Data'!#REF!="No Data",1,IF(#REF!&lt;&gt;"",1,0))</f>
        <v>#REF!</v>
      </c>
      <c r="AX171" s="213" t="e">
        <f>IF('Crisis Indicator Data'!#REF!="No Data",1,IF(#REF!&lt;&gt;"",1,0))</f>
        <v>#REF!</v>
      </c>
      <c r="AY171" s="213" t="e">
        <f>IF('Crisis Indicator Data'!#REF!="No Data",1,IF(#REF!&lt;&gt;"",1,0))</f>
        <v>#REF!</v>
      </c>
      <c r="AZ171" s="213" t="e">
        <f>IF('Crisis Indicator Data'!#REF!="No Data",1,IF(#REF!&lt;&gt;"",1,0))</f>
        <v>#REF!</v>
      </c>
      <c r="BA171" t="e">
        <f t="shared" si="10"/>
        <v>#REF!</v>
      </c>
      <c r="BB171" s="22" t="e">
        <f t="shared" si="11"/>
        <v>#REF!</v>
      </c>
    </row>
    <row r="172" spans="1:54" x14ac:dyDescent="0.25">
      <c r="A172" t="s">
        <v>7516</v>
      </c>
      <c r="B172" s="213" t="e">
        <f>IF('Crisis Indicator Data'!#REF!="No Data",1,IF(#REF!&lt;&gt;"",1,0))</f>
        <v>#REF!</v>
      </c>
      <c r="C172" s="213" t="e">
        <f>IF('Crisis Indicator Data'!#REF!="No Data",1,IF(#REF!&lt;&gt;"",1,0))</f>
        <v>#REF!</v>
      </c>
      <c r="D172" s="213" t="e">
        <f>IF('Crisis Indicator Data'!#REF!="No Data",1,IF(#REF!&lt;&gt;"",1,0))</f>
        <v>#REF!</v>
      </c>
      <c r="E172" s="213" t="e">
        <f>IF('Crisis Indicator Data'!#REF!="No Data",1,IF(#REF!&lt;&gt;"",1,0))</f>
        <v>#REF!</v>
      </c>
      <c r="F172" s="213" t="e">
        <f>IF('Crisis Indicator Data'!#REF!="No Data",1,IF(#REF!&lt;&gt;"",1,0))</f>
        <v>#REF!</v>
      </c>
      <c r="G172" s="213" t="e">
        <f>IF('Crisis Indicator Data'!#REF!="No Data",1,IF(#REF!&lt;&gt;"",1,0))</f>
        <v>#REF!</v>
      </c>
      <c r="H172" s="213" t="e">
        <f>IF('Crisis Indicator Data'!#REF!="No Data",1,IF(#REF!&lt;&gt;"",1,0))</f>
        <v>#REF!</v>
      </c>
      <c r="I172" s="213" t="e">
        <f>IF('Crisis Indicator Data'!#REF!="No Data",1,IF(#REF!&lt;&gt;"",1,0))</f>
        <v>#REF!</v>
      </c>
      <c r="J172" s="213" t="e">
        <f>IF('Crisis Indicator Data'!#REF!="No Data",1,IF(#REF!&lt;&gt;"",1,0))</f>
        <v>#REF!</v>
      </c>
      <c r="K172" s="213" t="e">
        <f>IF('Crisis Indicator Data'!#REF!="No Data",1,IF(#REF!&lt;&gt;"",1,0))</f>
        <v>#REF!</v>
      </c>
      <c r="L172" s="213" t="e">
        <f>IF('Crisis Indicator Data'!#REF!="No Data",1,IF(#REF!&lt;&gt;"",1,0))</f>
        <v>#REF!</v>
      </c>
      <c r="M172" s="213" t="e">
        <f>IF('Crisis Indicator Data'!#REF!="No Data",1,IF(#REF!&lt;&gt;"",1,0))</f>
        <v>#REF!</v>
      </c>
      <c r="N172" s="213" t="e">
        <f>IF('Crisis Indicator Data'!#REF!="No Data",1,IF(#REF!&lt;&gt;"",1,0))</f>
        <v>#REF!</v>
      </c>
      <c r="O172" s="213" t="e">
        <f>IF('Crisis Indicator Data'!#REF!="No Data",1,IF(#REF!&lt;&gt;"",1,0))</f>
        <v>#REF!</v>
      </c>
      <c r="P172" s="213" t="e">
        <f>IF('Crisis Indicator Data'!#REF!="No Data",1,IF(#REF!&lt;&gt;"",1,0))</f>
        <v>#REF!</v>
      </c>
      <c r="Q172" s="213" t="e">
        <f>IF('Crisis Indicator Data'!#REF!="No Data",1,IF(#REF!&lt;&gt;"",1,0))</f>
        <v>#REF!</v>
      </c>
      <c r="R172" s="213" t="e">
        <f>IF('Crisis Indicator Data'!#REF!="No Data",1,IF(#REF!&lt;&gt;"",1,0))</f>
        <v>#REF!</v>
      </c>
      <c r="S172" s="213" t="e">
        <f>IF('Crisis Indicator Data'!#REF!="No Data",1,IF(#REF!&lt;&gt;"",1,0))</f>
        <v>#REF!</v>
      </c>
      <c r="T172" s="213" t="e">
        <f>IF('Crisis Indicator Data'!#REF!="No Data",1,IF(#REF!&lt;&gt;"",1,0))</f>
        <v>#REF!</v>
      </c>
      <c r="U172" s="213" t="e">
        <f>IF('Crisis Indicator Data'!#REF!="No Data",1,IF(#REF!&lt;&gt;"",1,0))</f>
        <v>#REF!</v>
      </c>
      <c r="V172" s="213" t="e">
        <f>IF('Crisis Indicator Data'!#REF!="No Data",1,IF(#REF!&lt;&gt;"",1,0))</f>
        <v>#REF!</v>
      </c>
      <c r="W172" s="213" t="e">
        <f>IF('Crisis Indicator Data'!#REF!="No Data",1,IF(#REF!&lt;&gt;"",1,0))</f>
        <v>#REF!</v>
      </c>
      <c r="X172" s="213" t="e">
        <f>IF('Crisis Indicator Data'!#REF!="No Data",1,IF(#REF!&lt;&gt;"",1,0))</f>
        <v>#REF!</v>
      </c>
      <c r="Y172" s="213" t="e">
        <f>IF('Crisis Indicator Data'!#REF!="No Data",1,IF(#REF!&lt;&gt;"",1,0))</f>
        <v>#REF!</v>
      </c>
      <c r="Z172" s="213" t="e">
        <f>IF('Crisis Indicator Data'!#REF!="No Data",1,IF(#REF!&lt;&gt;"",1,0))</f>
        <v>#REF!</v>
      </c>
      <c r="AA172" s="213" t="e">
        <f>IF('Crisis Indicator Data'!#REF!="No Data",1,IF(#REF!&lt;&gt;"",1,0))</f>
        <v>#REF!</v>
      </c>
      <c r="AB172" s="213" t="e">
        <f>IF('Crisis Indicator Data'!#REF!="No Data",1,IF(#REF!&lt;&gt;"",1,0))</f>
        <v>#REF!</v>
      </c>
      <c r="AC172" s="213" t="e">
        <f>IF('Crisis Indicator Data'!#REF!="No Data",1,IF(#REF!&lt;&gt;"",1,0))</f>
        <v>#REF!</v>
      </c>
      <c r="AD172" s="213" t="e">
        <f>IF('Crisis Indicator Data'!#REF!="No Data",1,IF(#REF!&lt;&gt;"",1,0))</f>
        <v>#REF!</v>
      </c>
      <c r="AE172" s="213" t="e">
        <f>IF('Crisis Indicator Data'!#REF!="No Data",1,IF(#REF!&lt;&gt;"",1,0))</f>
        <v>#REF!</v>
      </c>
      <c r="AF172" s="213" t="e">
        <f>IF('Crisis Indicator Data'!#REF!="No Data",1,IF(#REF!&lt;&gt;"",1,0))</f>
        <v>#REF!</v>
      </c>
      <c r="AG172" s="213" t="e">
        <f>IF('Crisis Indicator Data'!#REF!="No Data",1,IF(#REF!&lt;&gt;"",1,0))</f>
        <v>#REF!</v>
      </c>
      <c r="AH172" s="213" t="e">
        <f>IF('Crisis Indicator Data'!#REF!="No Data",1,IF(#REF!&lt;&gt;"",1,0))</f>
        <v>#REF!</v>
      </c>
      <c r="AI172" s="213" t="e">
        <f>IF('Crisis Indicator Data'!#REF!="No Data",1,IF(#REF!&lt;&gt;"",1,0))</f>
        <v>#REF!</v>
      </c>
      <c r="AJ172" s="213" t="e">
        <f>IF('Crisis Indicator Data'!#REF!="No Data",1,IF(#REF!&lt;&gt;"",1,0))</f>
        <v>#REF!</v>
      </c>
      <c r="AK172" s="213" t="e">
        <f>IF('Crisis Indicator Data'!#REF!="No Data",1,IF(#REF!&lt;&gt;"",1,0))</f>
        <v>#REF!</v>
      </c>
      <c r="AL172" s="213" t="e">
        <f>IF('Crisis Indicator Data'!#REF!="No Data",1,IF(#REF!&lt;&gt;"",1,0))</f>
        <v>#REF!</v>
      </c>
      <c r="AM172" s="213" t="e">
        <f>IF('Crisis Indicator Data'!#REF!="No Data",1,IF(#REF!&lt;&gt;"",1,0))</f>
        <v>#REF!</v>
      </c>
      <c r="AN172" s="213" t="e">
        <f>IF('Crisis Indicator Data'!#REF!="No Data",1,IF(#REF!&lt;&gt;"",1,0))</f>
        <v>#REF!</v>
      </c>
      <c r="AO172" s="213" t="e">
        <f>IF('Crisis Indicator Data'!#REF!="No Data",1,IF(#REF!&lt;&gt;"",1,0))</f>
        <v>#REF!</v>
      </c>
      <c r="AP172" s="213" t="e">
        <f>IF('Crisis Indicator Data'!#REF!="No Data",1,IF(#REF!&lt;&gt;"",1,0))</f>
        <v>#REF!</v>
      </c>
      <c r="AQ172" s="213" t="e">
        <f>IF('Crisis Indicator Data'!#REF!="No Data",1,IF(#REF!&lt;&gt;"",1,0))</f>
        <v>#REF!</v>
      </c>
      <c r="AR172" s="213" t="e">
        <f>IF('Crisis Indicator Data'!#REF!="No Data",1,IF(#REF!&lt;&gt;"",1,0))</f>
        <v>#REF!</v>
      </c>
      <c r="AS172" s="213" t="e">
        <f>IF('Crisis Indicator Data'!#REF!="No Data",1,IF(#REF!&lt;&gt;"",1,0))</f>
        <v>#REF!</v>
      </c>
      <c r="AT172" s="213" t="e">
        <f>IF('Crisis Indicator Data'!#REF!="No Data",1,IF(#REF!&lt;&gt;"",1,0))</f>
        <v>#REF!</v>
      </c>
      <c r="AU172" s="213" t="e">
        <f>IF('Crisis Indicator Data'!#REF!="No Data",1,IF(#REF!&lt;&gt;"",1,0))</f>
        <v>#REF!</v>
      </c>
      <c r="AV172" s="213" t="e">
        <f>IF('Crisis Indicator Data'!#REF!="No Data",1,IF(#REF!&lt;&gt;"",1,0))</f>
        <v>#REF!</v>
      </c>
      <c r="AW172" s="213" t="e">
        <f>IF('Crisis Indicator Data'!#REF!="No Data",1,IF(#REF!&lt;&gt;"",1,0))</f>
        <v>#REF!</v>
      </c>
      <c r="AX172" s="213" t="e">
        <f>IF('Crisis Indicator Data'!#REF!="No Data",1,IF(#REF!&lt;&gt;"",1,0))</f>
        <v>#REF!</v>
      </c>
      <c r="AY172" s="213" t="e">
        <f>IF('Crisis Indicator Data'!#REF!="No Data",1,IF(#REF!&lt;&gt;"",1,0))</f>
        <v>#REF!</v>
      </c>
      <c r="AZ172" s="213" t="e">
        <f>IF('Crisis Indicator Data'!#REF!="No Data",1,IF(#REF!&lt;&gt;"",1,0))</f>
        <v>#REF!</v>
      </c>
      <c r="BA172" t="e">
        <f t="shared" si="10"/>
        <v>#REF!</v>
      </c>
      <c r="BB172" s="22" t="e">
        <f t="shared" si="11"/>
        <v>#REF!</v>
      </c>
    </row>
    <row r="173" spans="1:54" x14ac:dyDescent="0.25">
      <c r="A173" t="s">
        <v>7509</v>
      </c>
      <c r="B173" s="213" t="e">
        <f>IF('Crisis Indicator Data'!#REF!="No Data",1,IF(#REF!&lt;&gt;"",1,0))</f>
        <v>#REF!</v>
      </c>
      <c r="C173" s="213" t="e">
        <f>IF('Crisis Indicator Data'!#REF!="No Data",1,IF(#REF!&lt;&gt;"",1,0))</f>
        <v>#REF!</v>
      </c>
      <c r="D173" s="213" t="e">
        <f>IF('Crisis Indicator Data'!#REF!="No Data",1,IF(#REF!&lt;&gt;"",1,0))</f>
        <v>#REF!</v>
      </c>
      <c r="E173" s="213" t="e">
        <f>IF('Crisis Indicator Data'!#REF!="No Data",1,IF(#REF!&lt;&gt;"",1,0))</f>
        <v>#REF!</v>
      </c>
      <c r="F173" s="213" t="e">
        <f>IF('Crisis Indicator Data'!#REF!="No Data",1,IF(#REF!&lt;&gt;"",1,0))</f>
        <v>#REF!</v>
      </c>
      <c r="G173" s="213" t="e">
        <f>IF('Crisis Indicator Data'!#REF!="No Data",1,IF(#REF!&lt;&gt;"",1,0))</f>
        <v>#REF!</v>
      </c>
      <c r="H173" s="213" t="e">
        <f>IF('Crisis Indicator Data'!#REF!="No Data",1,IF(#REF!&lt;&gt;"",1,0))</f>
        <v>#REF!</v>
      </c>
      <c r="I173" s="213" t="e">
        <f>IF('Crisis Indicator Data'!#REF!="No Data",1,IF(#REF!&lt;&gt;"",1,0))</f>
        <v>#REF!</v>
      </c>
      <c r="J173" s="213" t="e">
        <f>IF('Crisis Indicator Data'!#REF!="No Data",1,IF(#REF!&lt;&gt;"",1,0))</f>
        <v>#REF!</v>
      </c>
      <c r="K173" s="213" t="e">
        <f>IF('Crisis Indicator Data'!#REF!="No Data",1,IF(#REF!&lt;&gt;"",1,0))</f>
        <v>#REF!</v>
      </c>
      <c r="L173" s="213" t="e">
        <f>IF('Crisis Indicator Data'!#REF!="No Data",1,IF(#REF!&lt;&gt;"",1,0))</f>
        <v>#REF!</v>
      </c>
      <c r="M173" s="213" t="e">
        <f>IF('Crisis Indicator Data'!#REF!="No Data",1,IF(#REF!&lt;&gt;"",1,0))</f>
        <v>#REF!</v>
      </c>
      <c r="N173" s="213" t="e">
        <f>IF('Crisis Indicator Data'!#REF!="No Data",1,IF(#REF!&lt;&gt;"",1,0))</f>
        <v>#REF!</v>
      </c>
      <c r="O173" s="213" t="e">
        <f>IF('Crisis Indicator Data'!#REF!="No Data",1,IF(#REF!&lt;&gt;"",1,0))</f>
        <v>#REF!</v>
      </c>
      <c r="P173" s="213" t="e">
        <f>IF('Crisis Indicator Data'!#REF!="No Data",1,IF(#REF!&lt;&gt;"",1,0))</f>
        <v>#REF!</v>
      </c>
      <c r="Q173" s="213" t="e">
        <f>IF('Crisis Indicator Data'!#REF!="No Data",1,IF(#REF!&lt;&gt;"",1,0))</f>
        <v>#REF!</v>
      </c>
      <c r="R173" s="213" t="e">
        <f>IF('Crisis Indicator Data'!#REF!="No Data",1,IF(#REF!&lt;&gt;"",1,0))</f>
        <v>#REF!</v>
      </c>
      <c r="S173" s="213" t="e">
        <f>IF('Crisis Indicator Data'!#REF!="No Data",1,IF(#REF!&lt;&gt;"",1,0))</f>
        <v>#REF!</v>
      </c>
      <c r="T173" s="213" t="e">
        <f>IF('Crisis Indicator Data'!#REF!="No Data",1,IF(#REF!&lt;&gt;"",1,0))</f>
        <v>#REF!</v>
      </c>
      <c r="U173" s="213" t="e">
        <f>IF('Crisis Indicator Data'!#REF!="No Data",1,IF(#REF!&lt;&gt;"",1,0))</f>
        <v>#REF!</v>
      </c>
      <c r="V173" s="213" t="e">
        <f>IF('Crisis Indicator Data'!#REF!="No Data",1,IF(#REF!&lt;&gt;"",1,0))</f>
        <v>#REF!</v>
      </c>
      <c r="W173" s="213" t="e">
        <f>IF('Crisis Indicator Data'!#REF!="No Data",1,IF(#REF!&lt;&gt;"",1,0))</f>
        <v>#REF!</v>
      </c>
      <c r="X173" s="213" t="e">
        <f>IF('Crisis Indicator Data'!#REF!="No Data",1,IF(#REF!&lt;&gt;"",1,0))</f>
        <v>#REF!</v>
      </c>
      <c r="Y173" s="213" t="e">
        <f>IF('Crisis Indicator Data'!#REF!="No Data",1,IF(#REF!&lt;&gt;"",1,0))</f>
        <v>#REF!</v>
      </c>
      <c r="Z173" s="213" t="e">
        <f>IF('Crisis Indicator Data'!#REF!="No Data",1,IF(#REF!&lt;&gt;"",1,0))</f>
        <v>#REF!</v>
      </c>
      <c r="AA173" s="213" t="e">
        <f>IF('Crisis Indicator Data'!#REF!="No Data",1,IF(#REF!&lt;&gt;"",1,0))</f>
        <v>#REF!</v>
      </c>
      <c r="AB173" s="213" t="e">
        <f>IF('Crisis Indicator Data'!#REF!="No Data",1,IF(#REF!&lt;&gt;"",1,0))</f>
        <v>#REF!</v>
      </c>
      <c r="AC173" s="213" t="e">
        <f>IF('Crisis Indicator Data'!#REF!="No Data",1,IF(#REF!&lt;&gt;"",1,0))</f>
        <v>#REF!</v>
      </c>
      <c r="AD173" s="213" t="e">
        <f>IF('Crisis Indicator Data'!#REF!="No Data",1,IF(#REF!&lt;&gt;"",1,0))</f>
        <v>#REF!</v>
      </c>
      <c r="AE173" s="213" t="e">
        <f>IF('Crisis Indicator Data'!#REF!="No Data",1,IF(#REF!&lt;&gt;"",1,0))</f>
        <v>#REF!</v>
      </c>
      <c r="AF173" s="213" t="e">
        <f>IF('Crisis Indicator Data'!#REF!="No Data",1,IF(#REF!&lt;&gt;"",1,0))</f>
        <v>#REF!</v>
      </c>
      <c r="AG173" s="213" t="e">
        <f>IF('Crisis Indicator Data'!#REF!="No Data",1,IF(#REF!&lt;&gt;"",1,0))</f>
        <v>#REF!</v>
      </c>
      <c r="AH173" s="213" t="e">
        <f>IF('Crisis Indicator Data'!#REF!="No Data",1,IF(#REF!&lt;&gt;"",1,0))</f>
        <v>#REF!</v>
      </c>
      <c r="AI173" s="213" t="e">
        <f>IF('Crisis Indicator Data'!#REF!="No Data",1,IF(#REF!&lt;&gt;"",1,0))</f>
        <v>#REF!</v>
      </c>
      <c r="AJ173" s="213" t="e">
        <f>IF('Crisis Indicator Data'!#REF!="No Data",1,IF(#REF!&lt;&gt;"",1,0))</f>
        <v>#REF!</v>
      </c>
      <c r="AK173" s="213" t="e">
        <f>IF('Crisis Indicator Data'!#REF!="No Data",1,IF(#REF!&lt;&gt;"",1,0))</f>
        <v>#REF!</v>
      </c>
      <c r="AL173" s="213" t="e">
        <f>IF('Crisis Indicator Data'!#REF!="No Data",1,IF(#REF!&lt;&gt;"",1,0))</f>
        <v>#REF!</v>
      </c>
      <c r="AM173" s="213" t="e">
        <f>IF('Crisis Indicator Data'!#REF!="No Data",1,IF(#REF!&lt;&gt;"",1,0))</f>
        <v>#REF!</v>
      </c>
      <c r="AN173" s="213" t="e">
        <f>IF('Crisis Indicator Data'!#REF!="No Data",1,IF(#REF!&lt;&gt;"",1,0))</f>
        <v>#REF!</v>
      </c>
      <c r="AO173" s="213" t="e">
        <f>IF('Crisis Indicator Data'!#REF!="No Data",1,IF(#REF!&lt;&gt;"",1,0))</f>
        <v>#REF!</v>
      </c>
      <c r="AP173" s="213" t="e">
        <f>IF('Crisis Indicator Data'!#REF!="No Data",1,IF(#REF!&lt;&gt;"",1,0))</f>
        <v>#REF!</v>
      </c>
      <c r="AQ173" s="213" t="e">
        <f>IF('Crisis Indicator Data'!#REF!="No Data",1,IF(#REF!&lt;&gt;"",1,0))</f>
        <v>#REF!</v>
      </c>
      <c r="AR173" s="213" t="e">
        <f>IF('Crisis Indicator Data'!#REF!="No Data",1,IF(#REF!&lt;&gt;"",1,0))</f>
        <v>#REF!</v>
      </c>
      <c r="AS173" s="213" t="e">
        <f>IF('Crisis Indicator Data'!#REF!="No Data",1,IF(#REF!&lt;&gt;"",1,0))</f>
        <v>#REF!</v>
      </c>
      <c r="AT173" s="213" t="e">
        <f>IF('Crisis Indicator Data'!#REF!="No Data",1,IF(#REF!&lt;&gt;"",1,0))</f>
        <v>#REF!</v>
      </c>
      <c r="AU173" s="213" t="e">
        <f>IF('Crisis Indicator Data'!#REF!="No Data",1,IF(#REF!&lt;&gt;"",1,0))</f>
        <v>#REF!</v>
      </c>
      <c r="AV173" s="213" t="e">
        <f>IF('Crisis Indicator Data'!#REF!="No Data",1,IF(#REF!&lt;&gt;"",1,0))</f>
        <v>#REF!</v>
      </c>
      <c r="AW173" s="213" t="e">
        <f>IF('Crisis Indicator Data'!#REF!="No Data",1,IF(#REF!&lt;&gt;"",1,0))</f>
        <v>#REF!</v>
      </c>
      <c r="AX173" s="213" t="e">
        <f>IF('Crisis Indicator Data'!#REF!="No Data",1,IF(#REF!&lt;&gt;"",1,0))</f>
        <v>#REF!</v>
      </c>
      <c r="AY173" s="213" t="e">
        <f>IF('Crisis Indicator Data'!#REF!="No Data",1,IF(#REF!&lt;&gt;"",1,0))</f>
        <v>#REF!</v>
      </c>
      <c r="AZ173" s="213" t="e">
        <f>IF('Crisis Indicator Data'!#REF!="No Data",1,IF(#REF!&lt;&gt;"",1,0))</f>
        <v>#REF!</v>
      </c>
      <c r="BA173" t="e">
        <f t="shared" si="10"/>
        <v>#REF!</v>
      </c>
      <c r="BB173" s="22" t="e">
        <f t="shared" si="11"/>
        <v>#REF!</v>
      </c>
    </row>
    <row r="174" spans="1:54" x14ac:dyDescent="0.25">
      <c r="A174" t="s">
        <v>7517</v>
      </c>
      <c r="B174" s="213" t="e">
        <f>IF('Crisis Indicator Data'!#REF!="No Data",1,IF(#REF!&lt;&gt;"",1,0))</f>
        <v>#REF!</v>
      </c>
      <c r="C174" s="213" t="e">
        <f>IF('Crisis Indicator Data'!#REF!="No Data",1,IF(#REF!&lt;&gt;"",1,0))</f>
        <v>#REF!</v>
      </c>
      <c r="D174" s="213" t="e">
        <f>IF('Crisis Indicator Data'!#REF!="No Data",1,IF(#REF!&lt;&gt;"",1,0))</f>
        <v>#REF!</v>
      </c>
      <c r="E174" s="213" t="e">
        <f>IF('Crisis Indicator Data'!#REF!="No Data",1,IF(#REF!&lt;&gt;"",1,0))</f>
        <v>#REF!</v>
      </c>
      <c r="F174" s="213" t="e">
        <f>IF('Crisis Indicator Data'!#REF!="No Data",1,IF(#REF!&lt;&gt;"",1,0))</f>
        <v>#REF!</v>
      </c>
      <c r="G174" s="213" t="e">
        <f>IF('Crisis Indicator Data'!#REF!="No Data",1,IF(#REF!&lt;&gt;"",1,0))</f>
        <v>#REF!</v>
      </c>
      <c r="H174" s="213" t="e">
        <f>IF('Crisis Indicator Data'!#REF!="No Data",1,IF(#REF!&lt;&gt;"",1,0))</f>
        <v>#REF!</v>
      </c>
      <c r="I174" s="213" t="e">
        <f>IF('Crisis Indicator Data'!#REF!="No Data",1,IF(#REF!&lt;&gt;"",1,0))</f>
        <v>#REF!</v>
      </c>
      <c r="J174" s="213" t="e">
        <f>IF('Crisis Indicator Data'!#REF!="No Data",1,IF(#REF!&lt;&gt;"",1,0))</f>
        <v>#REF!</v>
      </c>
      <c r="K174" s="213" t="e">
        <f>IF('Crisis Indicator Data'!#REF!="No Data",1,IF(#REF!&lt;&gt;"",1,0))</f>
        <v>#REF!</v>
      </c>
      <c r="L174" s="213" t="e">
        <f>IF('Crisis Indicator Data'!#REF!="No Data",1,IF(#REF!&lt;&gt;"",1,0))</f>
        <v>#REF!</v>
      </c>
      <c r="M174" s="213" t="e">
        <f>IF('Crisis Indicator Data'!#REF!="No Data",1,IF(#REF!&lt;&gt;"",1,0))</f>
        <v>#REF!</v>
      </c>
      <c r="N174" s="213" t="e">
        <f>IF('Crisis Indicator Data'!#REF!="No Data",1,IF(#REF!&lt;&gt;"",1,0))</f>
        <v>#REF!</v>
      </c>
      <c r="O174" s="213" t="e">
        <f>IF('Crisis Indicator Data'!#REF!="No Data",1,IF(#REF!&lt;&gt;"",1,0))</f>
        <v>#REF!</v>
      </c>
      <c r="P174" s="213" t="e">
        <f>IF('Crisis Indicator Data'!#REF!="No Data",1,IF(#REF!&lt;&gt;"",1,0))</f>
        <v>#REF!</v>
      </c>
      <c r="Q174" s="213" t="e">
        <f>IF('Crisis Indicator Data'!#REF!="No Data",1,IF(#REF!&lt;&gt;"",1,0))</f>
        <v>#REF!</v>
      </c>
      <c r="R174" s="213" t="e">
        <f>IF('Crisis Indicator Data'!#REF!="No Data",1,IF(#REF!&lt;&gt;"",1,0))</f>
        <v>#REF!</v>
      </c>
      <c r="S174" s="213" t="e">
        <f>IF('Crisis Indicator Data'!#REF!="No Data",1,IF(#REF!&lt;&gt;"",1,0))</f>
        <v>#REF!</v>
      </c>
      <c r="T174" s="213" t="e">
        <f>IF('Crisis Indicator Data'!#REF!="No Data",1,IF(#REF!&lt;&gt;"",1,0))</f>
        <v>#REF!</v>
      </c>
      <c r="U174" s="213" t="e">
        <f>IF('Crisis Indicator Data'!#REF!="No Data",1,IF(#REF!&lt;&gt;"",1,0))</f>
        <v>#REF!</v>
      </c>
      <c r="V174" s="213" t="e">
        <f>IF('Crisis Indicator Data'!#REF!="No Data",1,IF(#REF!&lt;&gt;"",1,0))</f>
        <v>#REF!</v>
      </c>
      <c r="W174" s="213" t="e">
        <f>IF('Crisis Indicator Data'!#REF!="No Data",1,IF(#REF!&lt;&gt;"",1,0))</f>
        <v>#REF!</v>
      </c>
      <c r="X174" s="213" t="e">
        <f>IF('Crisis Indicator Data'!#REF!="No Data",1,IF(#REF!&lt;&gt;"",1,0))</f>
        <v>#REF!</v>
      </c>
      <c r="Y174" s="213" t="e">
        <f>IF('Crisis Indicator Data'!#REF!="No Data",1,IF(#REF!&lt;&gt;"",1,0))</f>
        <v>#REF!</v>
      </c>
      <c r="Z174" s="213" t="e">
        <f>IF('Crisis Indicator Data'!#REF!="No Data",1,IF(#REF!&lt;&gt;"",1,0))</f>
        <v>#REF!</v>
      </c>
      <c r="AA174" s="213" t="e">
        <f>IF('Crisis Indicator Data'!#REF!="No Data",1,IF(#REF!&lt;&gt;"",1,0))</f>
        <v>#REF!</v>
      </c>
      <c r="AB174" s="213" t="e">
        <f>IF('Crisis Indicator Data'!#REF!="No Data",1,IF(#REF!&lt;&gt;"",1,0))</f>
        <v>#REF!</v>
      </c>
      <c r="AC174" s="213" t="e">
        <f>IF('Crisis Indicator Data'!#REF!="No Data",1,IF(#REF!&lt;&gt;"",1,0))</f>
        <v>#REF!</v>
      </c>
      <c r="AD174" s="213" t="e">
        <f>IF('Crisis Indicator Data'!#REF!="No Data",1,IF(#REF!&lt;&gt;"",1,0))</f>
        <v>#REF!</v>
      </c>
      <c r="AE174" s="213" t="e">
        <f>IF('Crisis Indicator Data'!#REF!="No Data",1,IF(#REF!&lt;&gt;"",1,0))</f>
        <v>#REF!</v>
      </c>
      <c r="AF174" s="213" t="e">
        <f>IF('Crisis Indicator Data'!#REF!="No Data",1,IF(#REF!&lt;&gt;"",1,0))</f>
        <v>#REF!</v>
      </c>
      <c r="AG174" s="213" t="e">
        <f>IF('Crisis Indicator Data'!#REF!="No Data",1,IF(#REF!&lt;&gt;"",1,0))</f>
        <v>#REF!</v>
      </c>
      <c r="AH174" s="213" t="e">
        <f>IF('Crisis Indicator Data'!#REF!="No Data",1,IF(#REF!&lt;&gt;"",1,0))</f>
        <v>#REF!</v>
      </c>
      <c r="AI174" s="213" t="e">
        <f>IF('Crisis Indicator Data'!#REF!="No Data",1,IF(#REF!&lt;&gt;"",1,0))</f>
        <v>#REF!</v>
      </c>
      <c r="AJ174" s="213" t="e">
        <f>IF('Crisis Indicator Data'!#REF!="No Data",1,IF(#REF!&lt;&gt;"",1,0))</f>
        <v>#REF!</v>
      </c>
      <c r="AK174" s="213" t="e">
        <f>IF('Crisis Indicator Data'!#REF!="No Data",1,IF(#REF!&lt;&gt;"",1,0))</f>
        <v>#REF!</v>
      </c>
      <c r="AL174" s="213" t="e">
        <f>IF('Crisis Indicator Data'!#REF!="No Data",1,IF(#REF!&lt;&gt;"",1,0))</f>
        <v>#REF!</v>
      </c>
      <c r="AM174" s="213" t="e">
        <f>IF('Crisis Indicator Data'!#REF!="No Data",1,IF(#REF!&lt;&gt;"",1,0))</f>
        <v>#REF!</v>
      </c>
      <c r="AN174" s="213" t="e">
        <f>IF('Crisis Indicator Data'!#REF!="No Data",1,IF(#REF!&lt;&gt;"",1,0))</f>
        <v>#REF!</v>
      </c>
      <c r="AO174" s="213" t="e">
        <f>IF('Crisis Indicator Data'!#REF!="No Data",1,IF(#REF!&lt;&gt;"",1,0))</f>
        <v>#REF!</v>
      </c>
      <c r="AP174" s="213" t="e">
        <f>IF('Crisis Indicator Data'!#REF!="No Data",1,IF(#REF!&lt;&gt;"",1,0))</f>
        <v>#REF!</v>
      </c>
      <c r="AQ174" s="213" t="e">
        <f>IF('Crisis Indicator Data'!#REF!="No Data",1,IF(#REF!&lt;&gt;"",1,0))</f>
        <v>#REF!</v>
      </c>
      <c r="AR174" s="213" t="e">
        <f>IF('Crisis Indicator Data'!#REF!="No Data",1,IF(#REF!&lt;&gt;"",1,0))</f>
        <v>#REF!</v>
      </c>
      <c r="AS174" s="213" t="e">
        <f>IF('Crisis Indicator Data'!#REF!="No Data",1,IF(#REF!&lt;&gt;"",1,0))</f>
        <v>#REF!</v>
      </c>
      <c r="AT174" s="213" t="e">
        <f>IF('Crisis Indicator Data'!#REF!="No Data",1,IF(#REF!&lt;&gt;"",1,0))</f>
        <v>#REF!</v>
      </c>
      <c r="AU174" s="213" t="e">
        <f>IF('Crisis Indicator Data'!#REF!="No Data",1,IF(#REF!&lt;&gt;"",1,0))</f>
        <v>#REF!</v>
      </c>
      <c r="AV174" s="213" t="e">
        <f>IF('Crisis Indicator Data'!#REF!="No Data",1,IF(#REF!&lt;&gt;"",1,0))</f>
        <v>#REF!</v>
      </c>
      <c r="AW174" s="213" t="e">
        <f>IF('Crisis Indicator Data'!#REF!="No Data",1,IF(#REF!&lt;&gt;"",1,0))</f>
        <v>#REF!</v>
      </c>
      <c r="AX174" s="213" t="e">
        <f>IF('Crisis Indicator Data'!#REF!="No Data",1,IF(#REF!&lt;&gt;"",1,0))</f>
        <v>#REF!</v>
      </c>
      <c r="AY174" s="213" t="e">
        <f>IF('Crisis Indicator Data'!#REF!="No Data",1,IF(#REF!&lt;&gt;"",1,0))</f>
        <v>#REF!</v>
      </c>
      <c r="AZ174" s="213" t="e">
        <f>IF('Crisis Indicator Data'!#REF!="No Data",1,IF(#REF!&lt;&gt;"",1,0))</f>
        <v>#REF!</v>
      </c>
      <c r="BA174" t="e">
        <f t="shared" si="10"/>
        <v>#REF!</v>
      </c>
      <c r="BB174" s="22" t="e">
        <f t="shared" si="11"/>
        <v>#REF!</v>
      </c>
    </row>
    <row r="175" spans="1:54" x14ac:dyDescent="0.25">
      <c r="A175" t="s">
        <v>7518</v>
      </c>
      <c r="B175" s="213" t="e">
        <f>IF('Crisis Indicator Data'!#REF!="No Data",1,IF(#REF!&lt;&gt;"",1,0))</f>
        <v>#REF!</v>
      </c>
      <c r="C175" s="213" t="e">
        <f>IF('Crisis Indicator Data'!#REF!="No Data",1,IF(#REF!&lt;&gt;"",1,0))</f>
        <v>#REF!</v>
      </c>
      <c r="D175" s="213" t="e">
        <f>IF('Crisis Indicator Data'!#REF!="No Data",1,IF(#REF!&lt;&gt;"",1,0))</f>
        <v>#REF!</v>
      </c>
      <c r="E175" s="213" t="e">
        <f>IF('Crisis Indicator Data'!#REF!="No Data",1,IF(#REF!&lt;&gt;"",1,0))</f>
        <v>#REF!</v>
      </c>
      <c r="F175" s="213" t="e">
        <f>IF('Crisis Indicator Data'!#REF!="No Data",1,IF(#REF!&lt;&gt;"",1,0))</f>
        <v>#REF!</v>
      </c>
      <c r="G175" s="213" t="e">
        <f>IF('Crisis Indicator Data'!#REF!="No Data",1,IF(#REF!&lt;&gt;"",1,0))</f>
        <v>#REF!</v>
      </c>
      <c r="H175" s="213" t="e">
        <f>IF('Crisis Indicator Data'!#REF!="No Data",1,IF(#REF!&lt;&gt;"",1,0))</f>
        <v>#REF!</v>
      </c>
      <c r="I175" s="213" t="e">
        <f>IF('Crisis Indicator Data'!#REF!="No Data",1,IF(#REF!&lt;&gt;"",1,0))</f>
        <v>#REF!</v>
      </c>
      <c r="J175" s="213" t="e">
        <f>IF('Crisis Indicator Data'!#REF!="No Data",1,IF(#REF!&lt;&gt;"",1,0))</f>
        <v>#REF!</v>
      </c>
      <c r="K175" s="213" t="e">
        <f>IF('Crisis Indicator Data'!#REF!="No Data",1,IF(#REF!&lt;&gt;"",1,0))</f>
        <v>#REF!</v>
      </c>
      <c r="L175" s="213" t="e">
        <f>IF('Crisis Indicator Data'!#REF!="No Data",1,IF(#REF!&lt;&gt;"",1,0))</f>
        <v>#REF!</v>
      </c>
      <c r="M175" s="213" t="e">
        <f>IF('Crisis Indicator Data'!#REF!="No Data",1,IF(#REF!&lt;&gt;"",1,0))</f>
        <v>#REF!</v>
      </c>
      <c r="N175" s="213" t="e">
        <f>IF('Crisis Indicator Data'!#REF!="No Data",1,IF(#REF!&lt;&gt;"",1,0))</f>
        <v>#REF!</v>
      </c>
      <c r="O175" s="213" t="e">
        <f>IF('Crisis Indicator Data'!#REF!="No Data",1,IF(#REF!&lt;&gt;"",1,0))</f>
        <v>#REF!</v>
      </c>
      <c r="P175" s="213" t="e">
        <f>IF('Crisis Indicator Data'!#REF!="No Data",1,IF(#REF!&lt;&gt;"",1,0))</f>
        <v>#REF!</v>
      </c>
      <c r="Q175" s="213" t="e">
        <f>IF('Crisis Indicator Data'!#REF!="No Data",1,IF(#REF!&lt;&gt;"",1,0))</f>
        <v>#REF!</v>
      </c>
      <c r="R175" s="213" t="e">
        <f>IF('Crisis Indicator Data'!#REF!="No Data",1,IF(#REF!&lt;&gt;"",1,0))</f>
        <v>#REF!</v>
      </c>
      <c r="S175" s="213" t="e">
        <f>IF('Crisis Indicator Data'!#REF!="No Data",1,IF(#REF!&lt;&gt;"",1,0))</f>
        <v>#REF!</v>
      </c>
      <c r="T175" s="213" t="e">
        <f>IF('Crisis Indicator Data'!#REF!="No Data",1,IF(#REF!&lt;&gt;"",1,0))</f>
        <v>#REF!</v>
      </c>
      <c r="U175" s="213" t="e">
        <f>IF('Crisis Indicator Data'!#REF!="No Data",1,IF(#REF!&lt;&gt;"",1,0))</f>
        <v>#REF!</v>
      </c>
      <c r="V175" s="213" t="e">
        <f>IF('Crisis Indicator Data'!#REF!="No Data",1,IF(#REF!&lt;&gt;"",1,0))</f>
        <v>#REF!</v>
      </c>
      <c r="W175" s="213" t="e">
        <f>IF('Crisis Indicator Data'!#REF!="No Data",1,IF(#REF!&lt;&gt;"",1,0))</f>
        <v>#REF!</v>
      </c>
      <c r="X175" s="213" t="e">
        <f>IF('Crisis Indicator Data'!#REF!="No Data",1,IF(#REF!&lt;&gt;"",1,0))</f>
        <v>#REF!</v>
      </c>
      <c r="Y175" s="213" t="e">
        <f>IF('Crisis Indicator Data'!#REF!="No Data",1,IF(#REF!&lt;&gt;"",1,0))</f>
        <v>#REF!</v>
      </c>
      <c r="Z175" s="213" t="e">
        <f>IF('Crisis Indicator Data'!#REF!="No Data",1,IF(#REF!&lt;&gt;"",1,0))</f>
        <v>#REF!</v>
      </c>
      <c r="AA175" s="213" t="e">
        <f>IF('Crisis Indicator Data'!#REF!="No Data",1,IF(#REF!&lt;&gt;"",1,0))</f>
        <v>#REF!</v>
      </c>
      <c r="AB175" s="213" t="e">
        <f>IF('Crisis Indicator Data'!#REF!="No Data",1,IF(#REF!&lt;&gt;"",1,0))</f>
        <v>#REF!</v>
      </c>
      <c r="AC175" s="213" t="e">
        <f>IF('Crisis Indicator Data'!#REF!="No Data",1,IF(#REF!&lt;&gt;"",1,0))</f>
        <v>#REF!</v>
      </c>
      <c r="AD175" s="213" t="e">
        <f>IF('Crisis Indicator Data'!#REF!="No Data",1,IF(#REF!&lt;&gt;"",1,0))</f>
        <v>#REF!</v>
      </c>
      <c r="AE175" s="213" t="e">
        <f>IF('Crisis Indicator Data'!#REF!="No Data",1,IF(#REF!&lt;&gt;"",1,0))</f>
        <v>#REF!</v>
      </c>
      <c r="AF175" s="213" t="e">
        <f>IF('Crisis Indicator Data'!#REF!="No Data",1,IF(#REF!&lt;&gt;"",1,0))</f>
        <v>#REF!</v>
      </c>
      <c r="AG175" s="213" t="e">
        <f>IF('Crisis Indicator Data'!#REF!="No Data",1,IF(#REF!&lt;&gt;"",1,0))</f>
        <v>#REF!</v>
      </c>
      <c r="AH175" s="213" t="e">
        <f>IF('Crisis Indicator Data'!#REF!="No Data",1,IF(#REF!&lt;&gt;"",1,0))</f>
        <v>#REF!</v>
      </c>
      <c r="AI175" s="213" t="e">
        <f>IF('Crisis Indicator Data'!#REF!="No Data",1,IF(#REF!&lt;&gt;"",1,0))</f>
        <v>#REF!</v>
      </c>
      <c r="AJ175" s="213" t="e">
        <f>IF('Crisis Indicator Data'!#REF!="No Data",1,IF(#REF!&lt;&gt;"",1,0))</f>
        <v>#REF!</v>
      </c>
      <c r="AK175" s="213" t="e">
        <f>IF('Crisis Indicator Data'!#REF!="No Data",1,IF(#REF!&lt;&gt;"",1,0))</f>
        <v>#REF!</v>
      </c>
      <c r="AL175" s="213" t="e">
        <f>IF('Crisis Indicator Data'!#REF!="No Data",1,IF(#REF!&lt;&gt;"",1,0))</f>
        <v>#REF!</v>
      </c>
      <c r="AM175" s="213" t="e">
        <f>IF('Crisis Indicator Data'!#REF!="No Data",1,IF(#REF!&lt;&gt;"",1,0))</f>
        <v>#REF!</v>
      </c>
      <c r="AN175" s="213" t="e">
        <f>IF('Crisis Indicator Data'!#REF!="No Data",1,IF(#REF!&lt;&gt;"",1,0))</f>
        <v>#REF!</v>
      </c>
      <c r="AO175" s="213" t="e">
        <f>IF('Crisis Indicator Data'!#REF!="No Data",1,IF(#REF!&lt;&gt;"",1,0))</f>
        <v>#REF!</v>
      </c>
      <c r="AP175" s="213" t="e">
        <f>IF('Crisis Indicator Data'!#REF!="No Data",1,IF(#REF!&lt;&gt;"",1,0))</f>
        <v>#REF!</v>
      </c>
      <c r="AQ175" s="213" t="e">
        <f>IF('Crisis Indicator Data'!#REF!="No Data",1,IF(#REF!&lt;&gt;"",1,0))</f>
        <v>#REF!</v>
      </c>
      <c r="AR175" s="213" t="e">
        <f>IF('Crisis Indicator Data'!#REF!="No Data",1,IF(#REF!&lt;&gt;"",1,0))</f>
        <v>#REF!</v>
      </c>
      <c r="AS175" s="213" t="e">
        <f>IF('Crisis Indicator Data'!#REF!="No Data",1,IF(#REF!&lt;&gt;"",1,0))</f>
        <v>#REF!</v>
      </c>
      <c r="AT175" s="213" t="e">
        <f>IF('Crisis Indicator Data'!#REF!="No Data",1,IF(#REF!&lt;&gt;"",1,0))</f>
        <v>#REF!</v>
      </c>
      <c r="AU175" s="213" t="e">
        <f>IF('Crisis Indicator Data'!#REF!="No Data",1,IF(#REF!&lt;&gt;"",1,0))</f>
        <v>#REF!</v>
      </c>
      <c r="AV175" s="213" t="e">
        <f>IF('Crisis Indicator Data'!#REF!="No Data",1,IF(#REF!&lt;&gt;"",1,0))</f>
        <v>#REF!</v>
      </c>
      <c r="AW175" s="213" t="e">
        <f>IF('Crisis Indicator Data'!#REF!="No Data",1,IF(#REF!&lt;&gt;"",1,0))</f>
        <v>#REF!</v>
      </c>
      <c r="AX175" s="213" t="e">
        <f>IF('Crisis Indicator Data'!#REF!="No Data",1,IF(#REF!&lt;&gt;"",1,0))</f>
        <v>#REF!</v>
      </c>
      <c r="AY175" s="213" t="e">
        <f>IF('Crisis Indicator Data'!#REF!="No Data",1,IF(#REF!&lt;&gt;"",1,0))</f>
        <v>#REF!</v>
      </c>
      <c r="AZ175" s="213" t="e">
        <f>IF('Crisis Indicator Data'!#REF!="No Data",1,IF(#REF!&lt;&gt;"",1,0))</f>
        <v>#REF!</v>
      </c>
      <c r="BA175" t="e">
        <f t="shared" si="10"/>
        <v>#REF!</v>
      </c>
      <c r="BB175" s="22" t="e">
        <f t="shared" si="11"/>
        <v>#REF!</v>
      </c>
    </row>
    <row r="176" spans="1:54" x14ac:dyDescent="0.25">
      <c r="A176" t="s">
        <v>7519</v>
      </c>
      <c r="B176" s="213" t="e">
        <f>IF('Crisis Indicator Data'!#REF!="No Data",1,IF(#REF!&lt;&gt;"",1,0))</f>
        <v>#REF!</v>
      </c>
      <c r="C176" s="213" t="e">
        <f>IF('Crisis Indicator Data'!#REF!="No Data",1,IF(#REF!&lt;&gt;"",1,0))</f>
        <v>#REF!</v>
      </c>
      <c r="D176" s="213" t="e">
        <f>IF('Crisis Indicator Data'!#REF!="No Data",1,IF(#REF!&lt;&gt;"",1,0))</f>
        <v>#REF!</v>
      </c>
      <c r="E176" s="213" t="e">
        <f>IF('Crisis Indicator Data'!#REF!="No Data",1,IF(#REF!&lt;&gt;"",1,0))</f>
        <v>#REF!</v>
      </c>
      <c r="F176" s="213" t="e">
        <f>IF('Crisis Indicator Data'!#REF!="No Data",1,IF(#REF!&lt;&gt;"",1,0))</f>
        <v>#REF!</v>
      </c>
      <c r="G176" s="213" t="e">
        <f>IF('Crisis Indicator Data'!#REF!="No Data",1,IF(#REF!&lt;&gt;"",1,0))</f>
        <v>#REF!</v>
      </c>
      <c r="H176" s="213" t="e">
        <f>IF('Crisis Indicator Data'!#REF!="No Data",1,IF(#REF!&lt;&gt;"",1,0))</f>
        <v>#REF!</v>
      </c>
      <c r="I176" s="213" t="e">
        <f>IF('Crisis Indicator Data'!#REF!="No Data",1,IF(#REF!&lt;&gt;"",1,0))</f>
        <v>#REF!</v>
      </c>
      <c r="J176" s="213" t="e">
        <f>IF('Crisis Indicator Data'!#REF!="No Data",1,IF(#REF!&lt;&gt;"",1,0))</f>
        <v>#REF!</v>
      </c>
      <c r="K176" s="213" t="e">
        <f>IF('Crisis Indicator Data'!#REF!="No Data",1,IF(#REF!&lt;&gt;"",1,0))</f>
        <v>#REF!</v>
      </c>
      <c r="L176" s="213" t="e">
        <f>IF('Crisis Indicator Data'!#REF!="No Data",1,IF(#REF!&lt;&gt;"",1,0))</f>
        <v>#REF!</v>
      </c>
      <c r="M176" s="213" t="e">
        <f>IF('Crisis Indicator Data'!#REF!="No Data",1,IF(#REF!&lt;&gt;"",1,0))</f>
        <v>#REF!</v>
      </c>
      <c r="N176" s="213" t="e">
        <f>IF('Crisis Indicator Data'!#REF!="No Data",1,IF(#REF!&lt;&gt;"",1,0))</f>
        <v>#REF!</v>
      </c>
      <c r="O176" s="213" t="e">
        <f>IF('Crisis Indicator Data'!#REF!="No Data",1,IF(#REF!&lt;&gt;"",1,0))</f>
        <v>#REF!</v>
      </c>
      <c r="P176" s="213" t="e">
        <f>IF('Crisis Indicator Data'!#REF!="No Data",1,IF(#REF!&lt;&gt;"",1,0))</f>
        <v>#REF!</v>
      </c>
      <c r="Q176" s="213" t="e">
        <f>IF('Crisis Indicator Data'!#REF!="No Data",1,IF(#REF!&lt;&gt;"",1,0))</f>
        <v>#REF!</v>
      </c>
      <c r="R176" s="213" t="e">
        <f>IF('Crisis Indicator Data'!#REF!="No Data",1,IF(#REF!&lt;&gt;"",1,0))</f>
        <v>#REF!</v>
      </c>
      <c r="S176" s="213" t="e">
        <f>IF('Crisis Indicator Data'!#REF!="No Data",1,IF(#REF!&lt;&gt;"",1,0))</f>
        <v>#REF!</v>
      </c>
      <c r="T176" s="213" t="e">
        <f>IF('Crisis Indicator Data'!#REF!="No Data",1,IF(#REF!&lt;&gt;"",1,0))</f>
        <v>#REF!</v>
      </c>
      <c r="U176" s="213" t="e">
        <f>IF('Crisis Indicator Data'!#REF!="No Data",1,IF(#REF!&lt;&gt;"",1,0))</f>
        <v>#REF!</v>
      </c>
      <c r="V176" s="213" t="e">
        <f>IF('Crisis Indicator Data'!#REF!="No Data",1,IF(#REF!&lt;&gt;"",1,0))</f>
        <v>#REF!</v>
      </c>
      <c r="W176" s="213" t="e">
        <f>IF('Crisis Indicator Data'!#REF!="No Data",1,IF(#REF!&lt;&gt;"",1,0))</f>
        <v>#REF!</v>
      </c>
      <c r="X176" s="213" t="e">
        <f>IF('Crisis Indicator Data'!#REF!="No Data",1,IF(#REF!&lt;&gt;"",1,0))</f>
        <v>#REF!</v>
      </c>
      <c r="Y176" s="213" t="e">
        <f>IF('Crisis Indicator Data'!#REF!="No Data",1,IF(#REF!&lt;&gt;"",1,0))</f>
        <v>#REF!</v>
      </c>
      <c r="Z176" s="213" t="e">
        <f>IF('Crisis Indicator Data'!#REF!="No Data",1,IF(#REF!&lt;&gt;"",1,0))</f>
        <v>#REF!</v>
      </c>
      <c r="AA176" s="213" t="e">
        <f>IF('Crisis Indicator Data'!#REF!="No Data",1,IF(#REF!&lt;&gt;"",1,0))</f>
        <v>#REF!</v>
      </c>
      <c r="AB176" s="213" t="e">
        <f>IF('Crisis Indicator Data'!#REF!="No Data",1,IF(#REF!&lt;&gt;"",1,0))</f>
        <v>#REF!</v>
      </c>
      <c r="AC176" s="213" t="e">
        <f>IF('Crisis Indicator Data'!#REF!="No Data",1,IF(#REF!&lt;&gt;"",1,0))</f>
        <v>#REF!</v>
      </c>
      <c r="AD176" s="213" t="e">
        <f>IF('Crisis Indicator Data'!#REF!="No Data",1,IF(#REF!&lt;&gt;"",1,0))</f>
        <v>#REF!</v>
      </c>
      <c r="AE176" s="213" t="e">
        <f>IF('Crisis Indicator Data'!#REF!="No Data",1,IF(#REF!&lt;&gt;"",1,0))</f>
        <v>#REF!</v>
      </c>
      <c r="AF176" s="213" t="e">
        <f>IF('Crisis Indicator Data'!#REF!="No Data",1,IF(#REF!&lt;&gt;"",1,0))</f>
        <v>#REF!</v>
      </c>
      <c r="AG176" s="213" t="e">
        <f>IF('Crisis Indicator Data'!#REF!="No Data",1,IF(#REF!&lt;&gt;"",1,0))</f>
        <v>#REF!</v>
      </c>
      <c r="AH176" s="213" t="e">
        <f>IF('Crisis Indicator Data'!#REF!="No Data",1,IF(#REF!&lt;&gt;"",1,0))</f>
        <v>#REF!</v>
      </c>
      <c r="AI176" s="213" t="e">
        <f>IF('Crisis Indicator Data'!#REF!="No Data",1,IF(#REF!&lt;&gt;"",1,0))</f>
        <v>#REF!</v>
      </c>
      <c r="AJ176" s="213" t="e">
        <f>IF('Crisis Indicator Data'!#REF!="No Data",1,IF(#REF!&lt;&gt;"",1,0))</f>
        <v>#REF!</v>
      </c>
      <c r="AK176" s="213" t="e">
        <f>IF('Crisis Indicator Data'!#REF!="No Data",1,IF(#REF!&lt;&gt;"",1,0))</f>
        <v>#REF!</v>
      </c>
      <c r="AL176" s="213" t="e">
        <f>IF('Crisis Indicator Data'!#REF!="No Data",1,IF(#REF!&lt;&gt;"",1,0))</f>
        <v>#REF!</v>
      </c>
      <c r="AM176" s="213" t="e">
        <f>IF('Crisis Indicator Data'!#REF!="No Data",1,IF(#REF!&lt;&gt;"",1,0))</f>
        <v>#REF!</v>
      </c>
      <c r="AN176" s="213" t="e">
        <f>IF('Crisis Indicator Data'!#REF!="No Data",1,IF(#REF!&lt;&gt;"",1,0))</f>
        <v>#REF!</v>
      </c>
      <c r="AO176" s="213" t="e">
        <f>IF('Crisis Indicator Data'!#REF!="No Data",1,IF(#REF!&lt;&gt;"",1,0))</f>
        <v>#REF!</v>
      </c>
      <c r="AP176" s="213" t="e">
        <f>IF('Crisis Indicator Data'!#REF!="No Data",1,IF(#REF!&lt;&gt;"",1,0))</f>
        <v>#REF!</v>
      </c>
      <c r="AQ176" s="213" t="e">
        <f>IF('Crisis Indicator Data'!#REF!="No Data",1,IF(#REF!&lt;&gt;"",1,0))</f>
        <v>#REF!</v>
      </c>
      <c r="AR176" s="213" t="e">
        <f>IF('Crisis Indicator Data'!#REF!="No Data",1,IF(#REF!&lt;&gt;"",1,0))</f>
        <v>#REF!</v>
      </c>
      <c r="AS176" s="213" t="e">
        <f>IF('Crisis Indicator Data'!#REF!="No Data",1,IF(#REF!&lt;&gt;"",1,0))</f>
        <v>#REF!</v>
      </c>
      <c r="AT176" s="213" t="e">
        <f>IF('Crisis Indicator Data'!#REF!="No Data",1,IF(#REF!&lt;&gt;"",1,0))</f>
        <v>#REF!</v>
      </c>
      <c r="AU176" s="213" t="e">
        <f>IF('Crisis Indicator Data'!#REF!="No Data",1,IF(#REF!&lt;&gt;"",1,0))</f>
        <v>#REF!</v>
      </c>
      <c r="AV176" s="213" t="e">
        <f>IF('Crisis Indicator Data'!#REF!="No Data",1,IF(#REF!&lt;&gt;"",1,0))</f>
        <v>#REF!</v>
      </c>
      <c r="AW176" s="213" t="e">
        <f>IF('Crisis Indicator Data'!#REF!="No Data",1,IF(#REF!&lt;&gt;"",1,0))</f>
        <v>#REF!</v>
      </c>
      <c r="AX176" s="213" t="e">
        <f>IF('Crisis Indicator Data'!#REF!="No Data",1,IF(#REF!&lt;&gt;"",1,0))</f>
        <v>#REF!</v>
      </c>
      <c r="AY176" s="213" t="e">
        <f>IF('Crisis Indicator Data'!#REF!="No Data",1,IF(#REF!&lt;&gt;"",1,0))</f>
        <v>#REF!</v>
      </c>
      <c r="AZ176" s="213" t="e">
        <f>IF('Crisis Indicator Data'!#REF!="No Data",1,IF(#REF!&lt;&gt;"",1,0))</f>
        <v>#REF!</v>
      </c>
      <c r="BA176" t="e">
        <f t="shared" si="10"/>
        <v>#REF!</v>
      </c>
      <c r="BB176" s="22" t="e">
        <f t="shared" si="11"/>
        <v>#REF!</v>
      </c>
    </row>
    <row r="177" spans="1:54" x14ac:dyDescent="0.25">
      <c r="A177" t="s">
        <v>7520</v>
      </c>
      <c r="B177" s="213" t="e">
        <f>IF('Crisis Indicator Data'!#REF!="No Data",1,IF(#REF!&lt;&gt;"",1,0))</f>
        <v>#REF!</v>
      </c>
      <c r="C177" s="213" t="e">
        <f>IF('Crisis Indicator Data'!#REF!="No Data",1,IF(#REF!&lt;&gt;"",1,0))</f>
        <v>#REF!</v>
      </c>
      <c r="D177" s="213" t="e">
        <f>IF('Crisis Indicator Data'!#REF!="No Data",1,IF(#REF!&lt;&gt;"",1,0))</f>
        <v>#REF!</v>
      </c>
      <c r="E177" s="213" t="e">
        <f>IF('Crisis Indicator Data'!#REF!="No Data",1,IF(#REF!&lt;&gt;"",1,0))</f>
        <v>#REF!</v>
      </c>
      <c r="F177" s="213" t="e">
        <f>IF('Crisis Indicator Data'!#REF!="No Data",1,IF(#REF!&lt;&gt;"",1,0))</f>
        <v>#REF!</v>
      </c>
      <c r="G177" s="213" t="e">
        <f>IF('Crisis Indicator Data'!#REF!="No Data",1,IF(#REF!&lt;&gt;"",1,0))</f>
        <v>#REF!</v>
      </c>
      <c r="H177" s="213" t="e">
        <f>IF('Crisis Indicator Data'!#REF!="No Data",1,IF(#REF!&lt;&gt;"",1,0))</f>
        <v>#REF!</v>
      </c>
      <c r="I177" s="213" t="e">
        <f>IF('Crisis Indicator Data'!#REF!="No Data",1,IF(#REF!&lt;&gt;"",1,0))</f>
        <v>#REF!</v>
      </c>
      <c r="J177" s="213" t="e">
        <f>IF('Crisis Indicator Data'!#REF!="No Data",1,IF(#REF!&lt;&gt;"",1,0))</f>
        <v>#REF!</v>
      </c>
      <c r="K177" s="213" t="e">
        <f>IF('Crisis Indicator Data'!#REF!="No Data",1,IF(#REF!&lt;&gt;"",1,0))</f>
        <v>#REF!</v>
      </c>
      <c r="L177" s="213" t="e">
        <f>IF('Crisis Indicator Data'!#REF!="No Data",1,IF(#REF!&lt;&gt;"",1,0))</f>
        <v>#REF!</v>
      </c>
      <c r="M177" s="213" t="e">
        <f>IF('Crisis Indicator Data'!#REF!="No Data",1,IF(#REF!&lt;&gt;"",1,0))</f>
        <v>#REF!</v>
      </c>
      <c r="N177" s="213" t="e">
        <f>IF('Crisis Indicator Data'!#REF!="No Data",1,IF(#REF!&lt;&gt;"",1,0))</f>
        <v>#REF!</v>
      </c>
      <c r="O177" s="213" t="e">
        <f>IF('Crisis Indicator Data'!#REF!="No Data",1,IF(#REF!&lt;&gt;"",1,0))</f>
        <v>#REF!</v>
      </c>
      <c r="P177" s="213" t="e">
        <f>IF('Crisis Indicator Data'!#REF!="No Data",1,IF(#REF!&lt;&gt;"",1,0))</f>
        <v>#REF!</v>
      </c>
      <c r="Q177" s="213" t="e">
        <f>IF('Crisis Indicator Data'!#REF!="No Data",1,IF(#REF!&lt;&gt;"",1,0))</f>
        <v>#REF!</v>
      </c>
      <c r="R177" s="213" t="e">
        <f>IF('Crisis Indicator Data'!#REF!="No Data",1,IF(#REF!&lt;&gt;"",1,0))</f>
        <v>#REF!</v>
      </c>
      <c r="S177" s="213" t="e">
        <f>IF('Crisis Indicator Data'!#REF!="No Data",1,IF(#REF!&lt;&gt;"",1,0))</f>
        <v>#REF!</v>
      </c>
      <c r="T177" s="213" t="e">
        <f>IF('Crisis Indicator Data'!#REF!="No Data",1,IF(#REF!&lt;&gt;"",1,0))</f>
        <v>#REF!</v>
      </c>
      <c r="U177" s="213" t="e">
        <f>IF('Crisis Indicator Data'!#REF!="No Data",1,IF(#REF!&lt;&gt;"",1,0))</f>
        <v>#REF!</v>
      </c>
      <c r="V177" s="213" t="e">
        <f>IF('Crisis Indicator Data'!#REF!="No Data",1,IF(#REF!&lt;&gt;"",1,0))</f>
        <v>#REF!</v>
      </c>
      <c r="W177" s="213" t="e">
        <f>IF('Crisis Indicator Data'!#REF!="No Data",1,IF(#REF!&lt;&gt;"",1,0))</f>
        <v>#REF!</v>
      </c>
      <c r="X177" s="213" t="e">
        <f>IF('Crisis Indicator Data'!#REF!="No Data",1,IF(#REF!&lt;&gt;"",1,0))</f>
        <v>#REF!</v>
      </c>
      <c r="Y177" s="213" t="e">
        <f>IF('Crisis Indicator Data'!#REF!="No Data",1,IF(#REF!&lt;&gt;"",1,0))</f>
        <v>#REF!</v>
      </c>
      <c r="Z177" s="213" t="e">
        <f>IF('Crisis Indicator Data'!#REF!="No Data",1,IF(#REF!&lt;&gt;"",1,0))</f>
        <v>#REF!</v>
      </c>
      <c r="AA177" s="213" t="e">
        <f>IF('Crisis Indicator Data'!#REF!="No Data",1,IF(#REF!&lt;&gt;"",1,0))</f>
        <v>#REF!</v>
      </c>
      <c r="AB177" s="213" t="e">
        <f>IF('Crisis Indicator Data'!#REF!="No Data",1,IF(#REF!&lt;&gt;"",1,0))</f>
        <v>#REF!</v>
      </c>
      <c r="AC177" s="213" t="e">
        <f>IF('Crisis Indicator Data'!#REF!="No Data",1,IF(#REF!&lt;&gt;"",1,0))</f>
        <v>#REF!</v>
      </c>
      <c r="AD177" s="213" t="e">
        <f>IF('Crisis Indicator Data'!#REF!="No Data",1,IF(#REF!&lt;&gt;"",1,0))</f>
        <v>#REF!</v>
      </c>
      <c r="AE177" s="213" t="e">
        <f>IF('Crisis Indicator Data'!#REF!="No Data",1,IF(#REF!&lt;&gt;"",1,0))</f>
        <v>#REF!</v>
      </c>
      <c r="AF177" s="213" t="e">
        <f>IF('Crisis Indicator Data'!#REF!="No Data",1,IF(#REF!&lt;&gt;"",1,0))</f>
        <v>#REF!</v>
      </c>
      <c r="AG177" s="213" t="e">
        <f>IF('Crisis Indicator Data'!#REF!="No Data",1,IF(#REF!&lt;&gt;"",1,0))</f>
        <v>#REF!</v>
      </c>
      <c r="AH177" s="213" t="e">
        <f>IF('Crisis Indicator Data'!#REF!="No Data",1,IF(#REF!&lt;&gt;"",1,0))</f>
        <v>#REF!</v>
      </c>
      <c r="AI177" s="213" t="e">
        <f>IF('Crisis Indicator Data'!#REF!="No Data",1,IF(#REF!&lt;&gt;"",1,0))</f>
        <v>#REF!</v>
      </c>
      <c r="AJ177" s="213" t="e">
        <f>IF('Crisis Indicator Data'!#REF!="No Data",1,IF(#REF!&lt;&gt;"",1,0))</f>
        <v>#REF!</v>
      </c>
      <c r="AK177" s="213" t="e">
        <f>IF('Crisis Indicator Data'!#REF!="No Data",1,IF(#REF!&lt;&gt;"",1,0))</f>
        <v>#REF!</v>
      </c>
      <c r="AL177" s="213" t="e">
        <f>IF('Crisis Indicator Data'!#REF!="No Data",1,IF(#REF!&lt;&gt;"",1,0))</f>
        <v>#REF!</v>
      </c>
      <c r="AM177" s="213" t="e">
        <f>IF('Crisis Indicator Data'!#REF!="No Data",1,IF(#REF!&lt;&gt;"",1,0))</f>
        <v>#REF!</v>
      </c>
      <c r="AN177" s="213" t="e">
        <f>IF('Crisis Indicator Data'!#REF!="No Data",1,IF(#REF!&lt;&gt;"",1,0))</f>
        <v>#REF!</v>
      </c>
      <c r="AO177" s="213" t="e">
        <f>IF('Crisis Indicator Data'!#REF!="No Data",1,IF(#REF!&lt;&gt;"",1,0))</f>
        <v>#REF!</v>
      </c>
      <c r="AP177" s="213" t="e">
        <f>IF('Crisis Indicator Data'!#REF!="No Data",1,IF(#REF!&lt;&gt;"",1,0))</f>
        <v>#REF!</v>
      </c>
      <c r="AQ177" s="213" t="e">
        <f>IF('Crisis Indicator Data'!#REF!="No Data",1,IF(#REF!&lt;&gt;"",1,0))</f>
        <v>#REF!</v>
      </c>
      <c r="AR177" s="213" t="e">
        <f>IF('Crisis Indicator Data'!#REF!="No Data",1,IF(#REF!&lt;&gt;"",1,0))</f>
        <v>#REF!</v>
      </c>
      <c r="AS177" s="213" t="e">
        <f>IF('Crisis Indicator Data'!#REF!="No Data",1,IF(#REF!&lt;&gt;"",1,0))</f>
        <v>#REF!</v>
      </c>
      <c r="AT177" s="213" t="e">
        <f>IF('Crisis Indicator Data'!#REF!="No Data",1,IF(#REF!&lt;&gt;"",1,0))</f>
        <v>#REF!</v>
      </c>
      <c r="AU177" s="213" t="e">
        <f>IF('Crisis Indicator Data'!#REF!="No Data",1,IF(#REF!&lt;&gt;"",1,0))</f>
        <v>#REF!</v>
      </c>
      <c r="AV177" s="213" t="e">
        <f>IF('Crisis Indicator Data'!#REF!="No Data",1,IF(#REF!&lt;&gt;"",1,0))</f>
        <v>#REF!</v>
      </c>
      <c r="AW177" s="213" t="e">
        <f>IF('Crisis Indicator Data'!#REF!="No Data",1,IF(#REF!&lt;&gt;"",1,0))</f>
        <v>#REF!</v>
      </c>
      <c r="AX177" s="213" t="e">
        <f>IF('Crisis Indicator Data'!#REF!="No Data",1,IF(#REF!&lt;&gt;"",1,0))</f>
        <v>#REF!</v>
      </c>
      <c r="AY177" s="213" t="e">
        <f>IF('Crisis Indicator Data'!#REF!="No Data",1,IF(#REF!&lt;&gt;"",1,0))</f>
        <v>#REF!</v>
      </c>
      <c r="AZ177" s="213" t="e">
        <f>IF('Crisis Indicator Data'!#REF!="No Data",1,IF(#REF!&lt;&gt;"",1,0))</f>
        <v>#REF!</v>
      </c>
      <c r="BA177" t="e">
        <f t="shared" si="10"/>
        <v>#REF!</v>
      </c>
      <c r="BB177" s="22" t="e">
        <f t="shared" si="11"/>
        <v>#REF!</v>
      </c>
    </row>
    <row r="178" spans="1:54" x14ac:dyDescent="0.25">
      <c r="A178" t="s">
        <v>7514</v>
      </c>
      <c r="B178" s="213" t="e">
        <f>IF('Crisis Indicator Data'!#REF!="No Data",1,IF(#REF!&lt;&gt;"",1,0))</f>
        <v>#REF!</v>
      </c>
      <c r="C178" s="213" t="e">
        <f>IF('Crisis Indicator Data'!#REF!="No Data",1,IF(#REF!&lt;&gt;"",1,0))</f>
        <v>#REF!</v>
      </c>
      <c r="D178" s="213" t="e">
        <f>IF('Crisis Indicator Data'!#REF!="No Data",1,IF(#REF!&lt;&gt;"",1,0))</f>
        <v>#REF!</v>
      </c>
      <c r="E178" s="213" t="e">
        <f>IF('Crisis Indicator Data'!#REF!="No Data",1,IF(#REF!&lt;&gt;"",1,0))</f>
        <v>#REF!</v>
      </c>
      <c r="F178" s="213" t="e">
        <f>IF('Crisis Indicator Data'!#REF!="No Data",1,IF(#REF!&lt;&gt;"",1,0))</f>
        <v>#REF!</v>
      </c>
      <c r="G178" s="213" t="e">
        <f>IF('Crisis Indicator Data'!#REF!="No Data",1,IF(#REF!&lt;&gt;"",1,0))</f>
        <v>#REF!</v>
      </c>
      <c r="H178" s="213" t="e">
        <f>IF('Crisis Indicator Data'!#REF!="No Data",1,IF(#REF!&lt;&gt;"",1,0))</f>
        <v>#REF!</v>
      </c>
      <c r="I178" s="213" t="e">
        <f>IF('Crisis Indicator Data'!#REF!="No Data",1,IF(#REF!&lt;&gt;"",1,0))</f>
        <v>#REF!</v>
      </c>
      <c r="J178" s="213" t="e">
        <f>IF('Crisis Indicator Data'!#REF!="No Data",1,IF(#REF!&lt;&gt;"",1,0))</f>
        <v>#REF!</v>
      </c>
      <c r="K178" s="213" t="e">
        <f>IF('Crisis Indicator Data'!#REF!="No Data",1,IF(#REF!&lt;&gt;"",1,0))</f>
        <v>#REF!</v>
      </c>
      <c r="L178" s="213" t="e">
        <f>IF('Crisis Indicator Data'!#REF!="No Data",1,IF(#REF!&lt;&gt;"",1,0))</f>
        <v>#REF!</v>
      </c>
      <c r="M178" s="213" t="e">
        <f>IF('Crisis Indicator Data'!#REF!="No Data",1,IF(#REF!&lt;&gt;"",1,0))</f>
        <v>#REF!</v>
      </c>
      <c r="N178" s="213" t="e">
        <f>IF('Crisis Indicator Data'!#REF!="No Data",1,IF(#REF!&lt;&gt;"",1,0))</f>
        <v>#REF!</v>
      </c>
      <c r="O178" s="213" t="e">
        <f>IF('Crisis Indicator Data'!#REF!="No Data",1,IF(#REF!&lt;&gt;"",1,0))</f>
        <v>#REF!</v>
      </c>
      <c r="P178" s="213" t="e">
        <f>IF('Crisis Indicator Data'!#REF!="No Data",1,IF(#REF!&lt;&gt;"",1,0))</f>
        <v>#REF!</v>
      </c>
      <c r="Q178" s="213" t="e">
        <f>IF('Crisis Indicator Data'!#REF!="No Data",1,IF(#REF!&lt;&gt;"",1,0))</f>
        <v>#REF!</v>
      </c>
      <c r="R178" s="213" t="e">
        <f>IF('Crisis Indicator Data'!#REF!="No Data",1,IF(#REF!&lt;&gt;"",1,0))</f>
        <v>#REF!</v>
      </c>
      <c r="S178" s="213" t="e">
        <f>IF('Crisis Indicator Data'!#REF!="No Data",1,IF(#REF!&lt;&gt;"",1,0))</f>
        <v>#REF!</v>
      </c>
      <c r="T178" s="213" t="e">
        <f>IF('Crisis Indicator Data'!#REF!="No Data",1,IF(#REF!&lt;&gt;"",1,0))</f>
        <v>#REF!</v>
      </c>
      <c r="U178" s="213" t="e">
        <f>IF('Crisis Indicator Data'!#REF!="No Data",1,IF(#REF!&lt;&gt;"",1,0))</f>
        <v>#REF!</v>
      </c>
      <c r="V178" s="213" t="e">
        <f>IF('Crisis Indicator Data'!#REF!="No Data",1,IF(#REF!&lt;&gt;"",1,0))</f>
        <v>#REF!</v>
      </c>
      <c r="W178" s="213" t="e">
        <f>IF('Crisis Indicator Data'!#REF!="No Data",1,IF(#REF!&lt;&gt;"",1,0))</f>
        <v>#REF!</v>
      </c>
      <c r="X178" s="213" t="e">
        <f>IF('Crisis Indicator Data'!#REF!="No Data",1,IF(#REF!&lt;&gt;"",1,0))</f>
        <v>#REF!</v>
      </c>
      <c r="Y178" s="213" t="e">
        <f>IF('Crisis Indicator Data'!#REF!="No Data",1,IF(#REF!&lt;&gt;"",1,0))</f>
        <v>#REF!</v>
      </c>
      <c r="Z178" s="213" t="e">
        <f>IF('Crisis Indicator Data'!#REF!="No Data",1,IF(#REF!&lt;&gt;"",1,0))</f>
        <v>#REF!</v>
      </c>
      <c r="AA178" s="213" t="e">
        <f>IF('Crisis Indicator Data'!#REF!="No Data",1,IF(#REF!&lt;&gt;"",1,0))</f>
        <v>#REF!</v>
      </c>
      <c r="AB178" s="213" t="e">
        <f>IF('Crisis Indicator Data'!#REF!="No Data",1,IF(#REF!&lt;&gt;"",1,0))</f>
        <v>#REF!</v>
      </c>
      <c r="AC178" s="213" t="e">
        <f>IF('Crisis Indicator Data'!#REF!="No Data",1,IF(#REF!&lt;&gt;"",1,0))</f>
        <v>#REF!</v>
      </c>
      <c r="AD178" s="213" t="e">
        <f>IF('Crisis Indicator Data'!#REF!="No Data",1,IF(#REF!&lt;&gt;"",1,0))</f>
        <v>#REF!</v>
      </c>
      <c r="AE178" s="213" t="e">
        <f>IF('Crisis Indicator Data'!#REF!="No Data",1,IF(#REF!&lt;&gt;"",1,0))</f>
        <v>#REF!</v>
      </c>
      <c r="AF178" s="213" t="e">
        <f>IF('Crisis Indicator Data'!#REF!="No Data",1,IF(#REF!&lt;&gt;"",1,0))</f>
        <v>#REF!</v>
      </c>
      <c r="AG178" s="213" t="e">
        <f>IF('Crisis Indicator Data'!#REF!="No Data",1,IF(#REF!&lt;&gt;"",1,0))</f>
        <v>#REF!</v>
      </c>
      <c r="AH178" s="213" t="e">
        <f>IF('Crisis Indicator Data'!#REF!="No Data",1,IF(#REF!&lt;&gt;"",1,0))</f>
        <v>#REF!</v>
      </c>
      <c r="AI178" s="213" t="e">
        <f>IF('Crisis Indicator Data'!#REF!="No Data",1,IF(#REF!&lt;&gt;"",1,0))</f>
        <v>#REF!</v>
      </c>
      <c r="AJ178" s="213" t="e">
        <f>IF('Crisis Indicator Data'!#REF!="No Data",1,IF(#REF!&lt;&gt;"",1,0))</f>
        <v>#REF!</v>
      </c>
      <c r="AK178" s="213" t="e">
        <f>IF('Crisis Indicator Data'!#REF!="No Data",1,IF(#REF!&lt;&gt;"",1,0))</f>
        <v>#REF!</v>
      </c>
      <c r="AL178" s="213" t="e">
        <f>IF('Crisis Indicator Data'!#REF!="No Data",1,IF(#REF!&lt;&gt;"",1,0))</f>
        <v>#REF!</v>
      </c>
      <c r="AM178" s="213" t="e">
        <f>IF('Crisis Indicator Data'!#REF!="No Data",1,IF(#REF!&lt;&gt;"",1,0))</f>
        <v>#REF!</v>
      </c>
      <c r="AN178" s="213" t="e">
        <f>IF('Crisis Indicator Data'!#REF!="No Data",1,IF(#REF!&lt;&gt;"",1,0))</f>
        <v>#REF!</v>
      </c>
      <c r="AO178" s="213" t="e">
        <f>IF('Crisis Indicator Data'!#REF!="No Data",1,IF(#REF!&lt;&gt;"",1,0))</f>
        <v>#REF!</v>
      </c>
      <c r="AP178" s="213" t="e">
        <f>IF('Crisis Indicator Data'!#REF!="No Data",1,IF(#REF!&lt;&gt;"",1,0))</f>
        <v>#REF!</v>
      </c>
      <c r="AQ178" s="213" t="e">
        <f>IF('Crisis Indicator Data'!#REF!="No Data",1,IF(#REF!&lt;&gt;"",1,0))</f>
        <v>#REF!</v>
      </c>
      <c r="AR178" s="213" t="e">
        <f>IF('Crisis Indicator Data'!#REF!="No Data",1,IF(#REF!&lt;&gt;"",1,0))</f>
        <v>#REF!</v>
      </c>
      <c r="AS178" s="213" t="e">
        <f>IF('Crisis Indicator Data'!#REF!="No Data",1,IF(#REF!&lt;&gt;"",1,0))</f>
        <v>#REF!</v>
      </c>
      <c r="AT178" s="213" t="e">
        <f>IF('Crisis Indicator Data'!#REF!="No Data",1,IF(#REF!&lt;&gt;"",1,0))</f>
        <v>#REF!</v>
      </c>
      <c r="AU178" s="213" t="e">
        <f>IF('Crisis Indicator Data'!#REF!="No Data",1,IF(#REF!&lt;&gt;"",1,0))</f>
        <v>#REF!</v>
      </c>
      <c r="AV178" s="213" t="e">
        <f>IF('Crisis Indicator Data'!#REF!="No Data",1,IF(#REF!&lt;&gt;"",1,0))</f>
        <v>#REF!</v>
      </c>
      <c r="AW178" s="213" t="e">
        <f>IF('Crisis Indicator Data'!#REF!="No Data",1,IF(#REF!&lt;&gt;"",1,0))</f>
        <v>#REF!</v>
      </c>
      <c r="AX178" s="213" t="e">
        <f>IF('Crisis Indicator Data'!#REF!="No Data",1,IF(#REF!&lt;&gt;"",1,0))</f>
        <v>#REF!</v>
      </c>
      <c r="AY178" s="213" t="e">
        <f>IF('Crisis Indicator Data'!#REF!="No Data",1,IF(#REF!&lt;&gt;"",1,0))</f>
        <v>#REF!</v>
      </c>
      <c r="AZ178" s="213" t="e">
        <f>IF('Crisis Indicator Data'!#REF!="No Data",1,IF(#REF!&lt;&gt;"",1,0))</f>
        <v>#REF!</v>
      </c>
      <c r="BA178" t="e">
        <f t="shared" si="10"/>
        <v>#REF!</v>
      </c>
      <c r="BB178" s="22" t="e">
        <f t="shared" si="11"/>
        <v>#REF!</v>
      </c>
    </row>
    <row r="179" spans="1:54" x14ac:dyDescent="0.25">
      <c r="A179" t="s">
        <v>7522</v>
      </c>
      <c r="B179" s="213" t="e">
        <f>IF('Crisis Indicator Data'!#REF!="No Data",1,IF(#REF!&lt;&gt;"",1,0))</f>
        <v>#REF!</v>
      </c>
      <c r="C179" s="213" t="e">
        <f>IF('Crisis Indicator Data'!#REF!="No Data",1,IF(#REF!&lt;&gt;"",1,0))</f>
        <v>#REF!</v>
      </c>
      <c r="D179" s="213" t="e">
        <f>IF('Crisis Indicator Data'!#REF!="No Data",1,IF(#REF!&lt;&gt;"",1,0))</f>
        <v>#REF!</v>
      </c>
      <c r="E179" s="213" t="e">
        <f>IF('Crisis Indicator Data'!#REF!="No Data",1,IF(#REF!&lt;&gt;"",1,0))</f>
        <v>#REF!</v>
      </c>
      <c r="F179" s="213" t="e">
        <f>IF('Crisis Indicator Data'!#REF!="No Data",1,IF(#REF!&lt;&gt;"",1,0))</f>
        <v>#REF!</v>
      </c>
      <c r="G179" s="213" t="e">
        <f>IF('Crisis Indicator Data'!#REF!="No Data",1,IF(#REF!&lt;&gt;"",1,0))</f>
        <v>#REF!</v>
      </c>
      <c r="H179" s="213" t="e">
        <f>IF('Crisis Indicator Data'!#REF!="No Data",1,IF(#REF!&lt;&gt;"",1,0))</f>
        <v>#REF!</v>
      </c>
      <c r="I179" s="213" t="e">
        <f>IF('Crisis Indicator Data'!#REF!="No Data",1,IF(#REF!&lt;&gt;"",1,0))</f>
        <v>#REF!</v>
      </c>
      <c r="J179" s="213" t="e">
        <f>IF('Crisis Indicator Data'!#REF!="No Data",1,IF(#REF!&lt;&gt;"",1,0))</f>
        <v>#REF!</v>
      </c>
      <c r="K179" s="213" t="e">
        <f>IF('Crisis Indicator Data'!#REF!="No Data",1,IF(#REF!&lt;&gt;"",1,0))</f>
        <v>#REF!</v>
      </c>
      <c r="L179" s="213" t="e">
        <f>IF('Crisis Indicator Data'!#REF!="No Data",1,IF(#REF!&lt;&gt;"",1,0))</f>
        <v>#REF!</v>
      </c>
      <c r="M179" s="213" t="e">
        <f>IF('Crisis Indicator Data'!#REF!="No Data",1,IF(#REF!&lt;&gt;"",1,0))</f>
        <v>#REF!</v>
      </c>
      <c r="N179" s="213" t="e">
        <f>IF('Crisis Indicator Data'!#REF!="No Data",1,IF(#REF!&lt;&gt;"",1,0))</f>
        <v>#REF!</v>
      </c>
      <c r="O179" s="213" t="e">
        <f>IF('Crisis Indicator Data'!#REF!="No Data",1,IF(#REF!&lt;&gt;"",1,0))</f>
        <v>#REF!</v>
      </c>
      <c r="P179" s="213" t="e">
        <f>IF('Crisis Indicator Data'!#REF!="No Data",1,IF(#REF!&lt;&gt;"",1,0))</f>
        <v>#REF!</v>
      </c>
      <c r="Q179" s="213" t="e">
        <f>IF('Crisis Indicator Data'!#REF!="No Data",1,IF(#REF!&lt;&gt;"",1,0))</f>
        <v>#REF!</v>
      </c>
      <c r="R179" s="213" t="e">
        <f>IF('Crisis Indicator Data'!#REF!="No Data",1,IF(#REF!&lt;&gt;"",1,0))</f>
        <v>#REF!</v>
      </c>
      <c r="S179" s="213" t="e">
        <f>IF('Crisis Indicator Data'!#REF!="No Data",1,IF(#REF!&lt;&gt;"",1,0))</f>
        <v>#REF!</v>
      </c>
      <c r="T179" s="213" t="e">
        <f>IF('Crisis Indicator Data'!#REF!="No Data",1,IF(#REF!&lt;&gt;"",1,0))</f>
        <v>#REF!</v>
      </c>
      <c r="U179" s="213" t="e">
        <f>IF('Crisis Indicator Data'!#REF!="No Data",1,IF(#REF!&lt;&gt;"",1,0))</f>
        <v>#REF!</v>
      </c>
      <c r="V179" s="213" t="e">
        <f>IF('Crisis Indicator Data'!#REF!="No Data",1,IF(#REF!&lt;&gt;"",1,0))</f>
        <v>#REF!</v>
      </c>
      <c r="W179" s="213" t="e">
        <f>IF('Crisis Indicator Data'!#REF!="No Data",1,IF(#REF!&lt;&gt;"",1,0))</f>
        <v>#REF!</v>
      </c>
      <c r="X179" s="213" t="e">
        <f>IF('Crisis Indicator Data'!#REF!="No Data",1,IF(#REF!&lt;&gt;"",1,0))</f>
        <v>#REF!</v>
      </c>
      <c r="Y179" s="213" t="e">
        <f>IF('Crisis Indicator Data'!#REF!="No Data",1,IF(#REF!&lt;&gt;"",1,0))</f>
        <v>#REF!</v>
      </c>
      <c r="Z179" s="213" t="e">
        <f>IF('Crisis Indicator Data'!#REF!="No Data",1,IF(#REF!&lt;&gt;"",1,0))</f>
        <v>#REF!</v>
      </c>
      <c r="AA179" s="213" t="e">
        <f>IF('Crisis Indicator Data'!#REF!="No Data",1,IF(#REF!&lt;&gt;"",1,0))</f>
        <v>#REF!</v>
      </c>
      <c r="AB179" s="213" t="e">
        <f>IF('Crisis Indicator Data'!#REF!="No Data",1,IF(#REF!&lt;&gt;"",1,0))</f>
        <v>#REF!</v>
      </c>
      <c r="AC179" s="213" t="e">
        <f>IF('Crisis Indicator Data'!#REF!="No Data",1,IF(#REF!&lt;&gt;"",1,0))</f>
        <v>#REF!</v>
      </c>
      <c r="AD179" s="213" t="e">
        <f>IF('Crisis Indicator Data'!#REF!="No Data",1,IF(#REF!&lt;&gt;"",1,0))</f>
        <v>#REF!</v>
      </c>
      <c r="AE179" s="213" t="e">
        <f>IF('Crisis Indicator Data'!#REF!="No Data",1,IF(#REF!&lt;&gt;"",1,0))</f>
        <v>#REF!</v>
      </c>
      <c r="AF179" s="213" t="e">
        <f>IF('Crisis Indicator Data'!#REF!="No Data",1,IF(#REF!&lt;&gt;"",1,0))</f>
        <v>#REF!</v>
      </c>
      <c r="AG179" s="213" t="e">
        <f>IF('Crisis Indicator Data'!#REF!="No Data",1,IF(#REF!&lt;&gt;"",1,0))</f>
        <v>#REF!</v>
      </c>
      <c r="AH179" s="213" t="e">
        <f>IF('Crisis Indicator Data'!#REF!="No Data",1,IF(#REF!&lt;&gt;"",1,0))</f>
        <v>#REF!</v>
      </c>
      <c r="AI179" s="213" t="e">
        <f>IF('Crisis Indicator Data'!#REF!="No Data",1,IF(#REF!&lt;&gt;"",1,0))</f>
        <v>#REF!</v>
      </c>
      <c r="AJ179" s="213" t="e">
        <f>IF('Crisis Indicator Data'!#REF!="No Data",1,IF(#REF!&lt;&gt;"",1,0))</f>
        <v>#REF!</v>
      </c>
      <c r="AK179" s="213" t="e">
        <f>IF('Crisis Indicator Data'!#REF!="No Data",1,IF(#REF!&lt;&gt;"",1,0))</f>
        <v>#REF!</v>
      </c>
      <c r="AL179" s="213" t="e">
        <f>IF('Crisis Indicator Data'!#REF!="No Data",1,IF(#REF!&lt;&gt;"",1,0))</f>
        <v>#REF!</v>
      </c>
      <c r="AM179" s="213" t="e">
        <f>IF('Crisis Indicator Data'!#REF!="No Data",1,IF(#REF!&lt;&gt;"",1,0))</f>
        <v>#REF!</v>
      </c>
      <c r="AN179" s="213" t="e">
        <f>IF('Crisis Indicator Data'!#REF!="No Data",1,IF(#REF!&lt;&gt;"",1,0))</f>
        <v>#REF!</v>
      </c>
      <c r="AO179" s="213" t="e">
        <f>IF('Crisis Indicator Data'!#REF!="No Data",1,IF(#REF!&lt;&gt;"",1,0))</f>
        <v>#REF!</v>
      </c>
      <c r="AP179" s="213" t="e">
        <f>IF('Crisis Indicator Data'!#REF!="No Data",1,IF(#REF!&lt;&gt;"",1,0))</f>
        <v>#REF!</v>
      </c>
      <c r="AQ179" s="213" t="e">
        <f>IF('Crisis Indicator Data'!#REF!="No Data",1,IF(#REF!&lt;&gt;"",1,0))</f>
        <v>#REF!</v>
      </c>
      <c r="AR179" s="213" t="e">
        <f>IF('Crisis Indicator Data'!#REF!="No Data",1,IF(#REF!&lt;&gt;"",1,0))</f>
        <v>#REF!</v>
      </c>
      <c r="AS179" s="213" t="e">
        <f>IF('Crisis Indicator Data'!#REF!="No Data",1,IF(#REF!&lt;&gt;"",1,0))</f>
        <v>#REF!</v>
      </c>
      <c r="AT179" s="213" t="e">
        <f>IF('Crisis Indicator Data'!#REF!="No Data",1,IF(#REF!&lt;&gt;"",1,0))</f>
        <v>#REF!</v>
      </c>
      <c r="AU179" s="213" t="e">
        <f>IF('Crisis Indicator Data'!#REF!="No Data",1,IF(#REF!&lt;&gt;"",1,0))</f>
        <v>#REF!</v>
      </c>
      <c r="AV179" s="213" t="e">
        <f>IF('Crisis Indicator Data'!#REF!="No Data",1,IF(#REF!&lt;&gt;"",1,0))</f>
        <v>#REF!</v>
      </c>
      <c r="AW179" s="213" t="e">
        <f>IF('Crisis Indicator Data'!#REF!="No Data",1,IF(#REF!&lt;&gt;"",1,0))</f>
        <v>#REF!</v>
      </c>
      <c r="AX179" s="213" t="e">
        <f>IF('Crisis Indicator Data'!#REF!="No Data",1,IF(#REF!&lt;&gt;"",1,0))</f>
        <v>#REF!</v>
      </c>
      <c r="AY179" s="213" t="e">
        <f>IF('Crisis Indicator Data'!#REF!="No Data",1,IF(#REF!&lt;&gt;"",1,0))</f>
        <v>#REF!</v>
      </c>
      <c r="AZ179" s="213" t="e">
        <f>IF('Crisis Indicator Data'!#REF!="No Data",1,IF(#REF!&lt;&gt;"",1,0))</f>
        <v>#REF!</v>
      </c>
      <c r="BA179" t="e">
        <f t="shared" si="10"/>
        <v>#REF!</v>
      </c>
      <c r="BB179" s="22" t="e">
        <f t="shared" si="11"/>
        <v>#REF!</v>
      </c>
    </row>
    <row r="180" spans="1:54" x14ac:dyDescent="0.25">
      <c r="A180" t="s">
        <v>7524</v>
      </c>
      <c r="B180" s="213" t="e">
        <f>IF('Crisis Indicator Data'!#REF!="No Data",1,IF(#REF!&lt;&gt;"",1,0))</f>
        <v>#REF!</v>
      </c>
      <c r="C180" s="213" t="e">
        <f>IF('Crisis Indicator Data'!#REF!="No Data",1,IF(#REF!&lt;&gt;"",1,0))</f>
        <v>#REF!</v>
      </c>
      <c r="D180" s="213" t="e">
        <f>IF('Crisis Indicator Data'!#REF!="No Data",1,IF(#REF!&lt;&gt;"",1,0))</f>
        <v>#REF!</v>
      </c>
      <c r="E180" s="213" t="e">
        <f>IF('Crisis Indicator Data'!#REF!="No Data",1,IF(#REF!&lt;&gt;"",1,0))</f>
        <v>#REF!</v>
      </c>
      <c r="F180" s="213" t="e">
        <f>IF('Crisis Indicator Data'!#REF!="No Data",1,IF(#REF!&lt;&gt;"",1,0))</f>
        <v>#REF!</v>
      </c>
      <c r="G180" s="213" t="e">
        <f>IF('Crisis Indicator Data'!#REF!="No Data",1,IF(#REF!&lt;&gt;"",1,0))</f>
        <v>#REF!</v>
      </c>
      <c r="H180" s="213" t="e">
        <f>IF('Crisis Indicator Data'!#REF!="No Data",1,IF(#REF!&lt;&gt;"",1,0))</f>
        <v>#REF!</v>
      </c>
      <c r="I180" s="213" t="e">
        <f>IF('Crisis Indicator Data'!#REF!="No Data",1,IF(#REF!&lt;&gt;"",1,0))</f>
        <v>#REF!</v>
      </c>
      <c r="J180" s="213" t="e">
        <f>IF('Crisis Indicator Data'!#REF!="No Data",1,IF(#REF!&lt;&gt;"",1,0))</f>
        <v>#REF!</v>
      </c>
      <c r="K180" s="213" t="e">
        <f>IF('Crisis Indicator Data'!#REF!="No Data",1,IF(#REF!&lt;&gt;"",1,0))</f>
        <v>#REF!</v>
      </c>
      <c r="L180" s="213" t="e">
        <f>IF('Crisis Indicator Data'!#REF!="No Data",1,IF(#REF!&lt;&gt;"",1,0))</f>
        <v>#REF!</v>
      </c>
      <c r="M180" s="213" t="e">
        <f>IF('Crisis Indicator Data'!#REF!="No Data",1,IF(#REF!&lt;&gt;"",1,0))</f>
        <v>#REF!</v>
      </c>
      <c r="N180" s="213" t="e">
        <f>IF('Crisis Indicator Data'!#REF!="No Data",1,IF(#REF!&lt;&gt;"",1,0))</f>
        <v>#REF!</v>
      </c>
      <c r="O180" s="213" t="e">
        <f>IF('Crisis Indicator Data'!#REF!="No Data",1,IF(#REF!&lt;&gt;"",1,0))</f>
        <v>#REF!</v>
      </c>
      <c r="P180" s="213" t="e">
        <f>IF('Crisis Indicator Data'!#REF!="No Data",1,IF(#REF!&lt;&gt;"",1,0))</f>
        <v>#REF!</v>
      </c>
      <c r="Q180" s="213" t="e">
        <f>IF('Crisis Indicator Data'!#REF!="No Data",1,IF(#REF!&lt;&gt;"",1,0))</f>
        <v>#REF!</v>
      </c>
      <c r="R180" s="213" t="e">
        <f>IF('Crisis Indicator Data'!#REF!="No Data",1,IF(#REF!&lt;&gt;"",1,0))</f>
        <v>#REF!</v>
      </c>
      <c r="S180" s="213" t="e">
        <f>IF('Crisis Indicator Data'!#REF!="No Data",1,IF(#REF!&lt;&gt;"",1,0))</f>
        <v>#REF!</v>
      </c>
      <c r="T180" s="213" t="e">
        <f>IF('Crisis Indicator Data'!#REF!="No Data",1,IF(#REF!&lt;&gt;"",1,0))</f>
        <v>#REF!</v>
      </c>
      <c r="U180" s="213" t="e">
        <f>IF('Crisis Indicator Data'!#REF!="No Data",1,IF(#REF!&lt;&gt;"",1,0))</f>
        <v>#REF!</v>
      </c>
      <c r="V180" s="213" t="e">
        <f>IF('Crisis Indicator Data'!#REF!="No Data",1,IF(#REF!&lt;&gt;"",1,0))</f>
        <v>#REF!</v>
      </c>
      <c r="W180" s="213" t="e">
        <f>IF('Crisis Indicator Data'!#REF!="No Data",1,IF(#REF!&lt;&gt;"",1,0))</f>
        <v>#REF!</v>
      </c>
      <c r="X180" s="213" t="e">
        <f>IF('Crisis Indicator Data'!#REF!="No Data",1,IF(#REF!&lt;&gt;"",1,0))</f>
        <v>#REF!</v>
      </c>
      <c r="Y180" s="213" t="e">
        <f>IF('Crisis Indicator Data'!#REF!="No Data",1,IF(#REF!&lt;&gt;"",1,0))</f>
        <v>#REF!</v>
      </c>
      <c r="Z180" s="213" t="e">
        <f>IF('Crisis Indicator Data'!#REF!="No Data",1,IF(#REF!&lt;&gt;"",1,0))</f>
        <v>#REF!</v>
      </c>
      <c r="AA180" s="213" t="e">
        <f>IF('Crisis Indicator Data'!#REF!="No Data",1,IF(#REF!&lt;&gt;"",1,0))</f>
        <v>#REF!</v>
      </c>
      <c r="AB180" s="213" t="e">
        <f>IF('Crisis Indicator Data'!#REF!="No Data",1,IF(#REF!&lt;&gt;"",1,0))</f>
        <v>#REF!</v>
      </c>
      <c r="AC180" s="213" t="e">
        <f>IF('Crisis Indicator Data'!#REF!="No Data",1,IF(#REF!&lt;&gt;"",1,0))</f>
        <v>#REF!</v>
      </c>
      <c r="AD180" s="213" t="e">
        <f>IF('Crisis Indicator Data'!#REF!="No Data",1,IF(#REF!&lt;&gt;"",1,0))</f>
        <v>#REF!</v>
      </c>
      <c r="AE180" s="213" t="e">
        <f>IF('Crisis Indicator Data'!#REF!="No Data",1,IF(#REF!&lt;&gt;"",1,0))</f>
        <v>#REF!</v>
      </c>
      <c r="AF180" s="213" t="e">
        <f>IF('Crisis Indicator Data'!#REF!="No Data",1,IF(#REF!&lt;&gt;"",1,0))</f>
        <v>#REF!</v>
      </c>
      <c r="AG180" s="213" t="e">
        <f>IF('Crisis Indicator Data'!#REF!="No Data",1,IF(#REF!&lt;&gt;"",1,0))</f>
        <v>#REF!</v>
      </c>
      <c r="AH180" s="213" t="e">
        <f>IF('Crisis Indicator Data'!#REF!="No Data",1,IF(#REF!&lt;&gt;"",1,0))</f>
        <v>#REF!</v>
      </c>
      <c r="AI180" s="213" t="e">
        <f>IF('Crisis Indicator Data'!#REF!="No Data",1,IF(#REF!&lt;&gt;"",1,0))</f>
        <v>#REF!</v>
      </c>
      <c r="AJ180" s="213" t="e">
        <f>IF('Crisis Indicator Data'!#REF!="No Data",1,IF(#REF!&lt;&gt;"",1,0))</f>
        <v>#REF!</v>
      </c>
      <c r="AK180" s="213" t="e">
        <f>IF('Crisis Indicator Data'!#REF!="No Data",1,IF(#REF!&lt;&gt;"",1,0))</f>
        <v>#REF!</v>
      </c>
      <c r="AL180" s="213" t="e">
        <f>IF('Crisis Indicator Data'!#REF!="No Data",1,IF(#REF!&lt;&gt;"",1,0))</f>
        <v>#REF!</v>
      </c>
      <c r="AM180" s="213" t="e">
        <f>IF('Crisis Indicator Data'!#REF!="No Data",1,IF(#REF!&lt;&gt;"",1,0))</f>
        <v>#REF!</v>
      </c>
      <c r="AN180" s="213" t="e">
        <f>IF('Crisis Indicator Data'!#REF!="No Data",1,IF(#REF!&lt;&gt;"",1,0))</f>
        <v>#REF!</v>
      </c>
      <c r="AO180" s="213" t="e">
        <f>IF('Crisis Indicator Data'!#REF!="No Data",1,IF(#REF!&lt;&gt;"",1,0))</f>
        <v>#REF!</v>
      </c>
      <c r="AP180" s="213" t="e">
        <f>IF('Crisis Indicator Data'!#REF!="No Data",1,IF(#REF!&lt;&gt;"",1,0))</f>
        <v>#REF!</v>
      </c>
      <c r="AQ180" s="213" t="e">
        <f>IF('Crisis Indicator Data'!#REF!="No Data",1,IF(#REF!&lt;&gt;"",1,0))</f>
        <v>#REF!</v>
      </c>
      <c r="AR180" s="213" t="e">
        <f>IF('Crisis Indicator Data'!#REF!="No Data",1,IF(#REF!&lt;&gt;"",1,0))</f>
        <v>#REF!</v>
      </c>
      <c r="AS180" s="213" t="e">
        <f>IF('Crisis Indicator Data'!#REF!="No Data",1,IF(#REF!&lt;&gt;"",1,0))</f>
        <v>#REF!</v>
      </c>
      <c r="AT180" s="213" t="e">
        <f>IF('Crisis Indicator Data'!#REF!="No Data",1,IF(#REF!&lt;&gt;"",1,0))</f>
        <v>#REF!</v>
      </c>
      <c r="AU180" s="213" t="e">
        <f>IF('Crisis Indicator Data'!#REF!="No Data",1,IF(#REF!&lt;&gt;"",1,0))</f>
        <v>#REF!</v>
      </c>
      <c r="AV180" s="213" t="e">
        <f>IF('Crisis Indicator Data'!#REF!="No Data",1,IF(#REF!&lt;&gt;"",1,0))</f>
        <v>#REF!</v>
      </c>
      <c r="AW180" s="213" t="e">
        <f>IF('Crisis Indicator Data'!#REF!="No Data",1,IF(#REF!&lt;&gt;"",1,0))</f>
        <v>#REF!</v>
      </c>
      <c r="AX180" s="213" t="e">
        <f>IF('Crisis Indicator Data'!#REF!="No Data",1,IF(#REF!&lt;&gt;"",1,0))</f>
        <v>#REF!</v>
      </c>
      <c r="AY180" s="213" t="e">
        <f>IF('Crisis Indicator Data'!#REF!="No Data",1,IF(#REF!&lt;&gt;"",1,0))</f>
        <v>#REF!</v>
      </c>
      <c r="AZ180" s="213" t="e">
        <f>IF('Crisis Indicator Data'!#REF!="No Data",1,IF(#REF!&lt;&gt;"",1,0))</f>
        <v>#REF!</v>
      </c>
      <c r="BA180" t="e">
        <f t="shared" si="10"/>
        <v>#REF!</v>
      </c>
      <c r="BB180" s="22" t="e">
        <f t="shared" si="11"/>
        <v>#REF!</v>
      </c>
    </row>
    <row r="181" spans="1:54" x14ac:dyDescent="0.25">
      <c r="A181" t="s">
        <v>7525</v>
      </c>
      <c r="B181" s="213" t="e">
        <f>IF('Crisis Indicator Data'!#REF!="No Data",1,IF(#REF!&lt;&gt;"",1,0))</f>
        <v>#REF!</v>
      </c>
      <c r="C181" s="213" t="e">
        <f>IF('Crisis Indicator Data'!#REF!="No Data",1,IF(#REF!&lt;&gt;"",1,0))</f>
        <v>#REF!</v>
      </c>
      <c r="D181" s="213" t="e">
        <f>IF('Crisis Indicator Data'!#REF!="No Data",1,IF(#REF!&lt;&gt;"",1,0))</f>
        <v>#REF!</v>
      </c>
      <c r="E181" s="213" t="e">
        <f>IF('Crisis Indicator Data'!#REF!="No Data",1,IF(#REF!&lt;&gt;"",1,0))</f>
        <v>#REF!</v>
      </c>
      <c r="F181" s="213" t="e">
        <f>IF('Crisis Indicator Data'!#REF!="No Data",1,IF(#REF!&lt;&gt;"",1,0))</f>
        <v>#REF!</v>
      </c>
      <c r="G181" s="213" t="e">
        <f>IF('Crisis Indicator Data'!#REF!="No Data",1,IF(#REF!&lt;&gt;"",1,0))</f>
        <v>#REF!</v>
      </c>
      <c r="H181" s="213" t="e">
        <f>IF('Crisis Indicator Data'!#REF!="No Data",1,IF(#REF!&lt;&gt;"",1,0))</f>
        <v>#REF!</v>
      </c>
      <c r="I181" s="213" t="e">
        <f>IF('Crisis Indicator Data'!#REF!="No Data",1,IF(#REF!&lt;&gt;"",1,0))</f>
        <v>#REF!</v>
      </c>
      <c r="J181" s="213" t="e">
        <f>IF('Crisis Indicator Data'!#REF!="No Data",1,IF(#REF!&lt;&gt;"",1,0))</f>
        <v>#REF!</v>
      </c>
      <c r="K181" s="213" t="e">
        <f>IF('Crisis Indicator Data'!#REF!="No Data",1,IF(#REF!&lt;&gt;"",1,0))</f>
        <v>#REF!</v>
      </c>
      <c r="L181" s="213" t="e">
        <f>IF('Crisis Indicator Data'!#REF!="No Data",1,IF(#REF!&lt;&gt;"",1,0))</f>
        <v>#REF!</v>
      </c>
      <c r="M181" s="213" t="e">
        <f>IF('Crisis Indicator Data'!#REF!="No Data",1,IF(#REF!&lt;&gt;"",1,0))</f>
        <v>#REF!</v>
      </c>
      <c r="N181" s="213" t="e">
        <f>IF('Crisis Indicator Data'!#REF!="No Data",1,IF(#REF!&lt;&gt;"",1,0))</f>
        <v>#REF!</v>
      </c>
      <c r="O181" s="213" t="e">
        <f>IF('Crisis Indicator Data'!#REF!="No Data",1,IF(#REF!&lt;&gt;"",1,0))</f>
        <v>#REF!</v>
      </c>
      <c r="P181" s="213" t="e">
        <f>IF('Crisis Indicator Data'!#REF!="No Data",1,IF(#REF!&lt;&gt;"",1,0))</f>
        <v>#REF!</v>
      </c>
      <c r="Q181" s="213" t="e">
        <f>IF('Crisis Indicator Data'!#REF!="No Data",1,IF(#REF!&lt;&gt;"",1,0))</f>
        <v>#REF!</v>
      </c>
      <c r="R181" s="213" t="e">
        <f>IF('Crisis Indicator Data'!#REF!="No Data",1,IF(#REF!&lt;&gt;"",1,0))</f>
        <v>#REF!</v>
      </c>
      <c r="S181" s="213" t="e">
        <f>IF('Crisis Indicator Data'!#REF!="No Data",1,IF(#REF!&lt;&gt;"",1,0))</f>
        <v>#REF!</v>
      </c>
      <c r="T181" s="213" t="e">
        <f>IF('Crisis Indicator Data'!#REF!="No Data",1,IF(#REF!&lt;&gt;"",1,0))</f>
        <v>#REF!</v>
      </c>
      <c r="U181" s="213" t="e">
        <f>IF('Crisis Indicator Data'!#REF!="No Data",1,IF(#REF!&lt;&gt;"",1,0))</f>
        <v>#REF!</v>
      </c>
      <c r="V181" s="213" t="e">
        <f>IF('Crisis Indicator Data'!#REF!="No Data",1,IF(#REF!&lt;&gt;"",1,0))</f>
        <v>#REF!</v>
      </c>
      <c r="W181" s="213" t="e">
        <f>IF('Crisis Indicator Data'!#REF!="No Data",1,IF(#REF!&lt;&gt;"",1,0))</f>
        <v>#REF!</v>
      </c>
      <c r="X181" s="213" t="e">
        <f>IF('Crisis Indicator Data'!#REF!="No Data",1,IF(#REF!&lt;&gt;"",1,0))</f>
        <v>#REF!</v>
      </c>
      <c r="Y181" s="213" t="e">
        <f>IF('Crisis Indicator Data'!#REF!="No Data",1,IF(#REF!&lt;&gt;"",1,0))</f>
        <v>#REF!</v>
      </c>
      <c r="Z181" s="213" t="e">
        <f>IF('Crisis Indicator Data'!#REF!="No Data",1,IF(#REF!&lt;&gt;"",1,0))</f>
        <v>#REF!</v>
      </c>
      <c r="AA181" s="213" t="e">
        <f>IF('Crisis Indicator Data'!#REF!="No Data",1,IF(#REF!&lt;&gt;"",1,0))</f>
        <v>#REF!</v>
      </c>
      <c r="AB181" s="213" t="e">
        <f>IF('Crisis Indicator Data'!#REF!="No Data",1,IF(#REF!&lt;&gt;"",1,0))</f>
        <v>#REF!</v>
      </c>
      <c r="AC181" s="213" t="e">
        <f>IF('Crisis Indicator Data'!#REF!="No Data",1,IF(#REF!&lt;&gt;"",1,0))</f>
        <v>#REF!</v>
      </c>
      <c r="AD181" s="213" t="e">
        <f>IF('Crisis Indicator Data'!#REF!="No Data",1,IF(#REF!&lt;&gt;"",1,0))</f>
        <v>#REF!</v>
      </c>
      <c r="AE181" s="213" t="e">
        <f>IF('Crisis Indicator Data'!#REF!="No Data",1,IF(#REF!&lt;&gt;"",1,0))</f>
        <v>#REF!</v>
      </c>
      <c r="AF181" s="213" t="e">
        <f>IF('Crisis Indicator Data'!#REF!="No Data",1,IF(#REF!&lt;&gt;"",1,0))</f>
        <v>#REF!</v>
      </c>
      <c r="AG181" s="213" t="e">
        <f>IF('Crisis Indicator Data'!#REF!="No Data",1,IF(#REF!&lt;&gt;"",1,0))</f>
        <v>#REF!</v>
      </c>
      <c r="AH181" s="213" t="e">
        <f>IF('Crisis Indicator Data'!#REF!="No Data",1,IF(#REF!&lt;&gt;"",1,0))</f>
        <v>#REF!</v>
      </c>
      <c r="AI181" s="213" t="e">
        <f>IF('Crisis Indicator Data'!#REF!="No Data",1,IF(#REF!&lt;&gt;"",1,0))</f>
        <v>#REF!</v>
      </c>
      <c r="AJ181" s="213" t="e">
        <f>IF('Crisis Indicator Data'!#REF!="No Data",1,IF(#REF!&lt;&gt;"",1,0))</f>
        <v>#REF!</v>
      </c>
      <c r="AK181" s="213" t="e">
        <f>IF('Crisis Indicator Data'!#REF!="No Data",1,IF(#REF!&lt;&gt;"",1,0))</f>
        <v>#REF!</v>
      </c>
      <c r="AL181" s="213" t="e">
        <f>IF('Crisis Indicator Data'!#REF!="No Data",1,IF(#REF!&lt;&gt;"",1,0))</f>
        <v>#REF!</v>
      </c>
      <c r="AM181" s="213" t="e">
        <f>IF('Crisis Indicator Data'!#REF!="No Data",1,IF(#REF!&lt;&gt;"",1,0))</f>
        <v>#REF!</v>
      </c>
      <c r="AN181" s="213" t="e">
        <f>IF('Crisis Indicator Data'!#REF!="No Data",1,IF(#REF!&lt;&gt;"",1,0))</f>
        <v>#REF!</v>
      </c>
      <c r="AO181" s="213" t="e">
        <f>IF('Crisis Indicator Data'!#REF!="No Data",1,IF(#REF!&lt;&gt;"",1,0))</f>
        <v>#REF!</v>
      </c>
      <c r="AP181" s="213" t="e">
        <f>IF('Crisis Indicator Data'!#REF!="No Data",1,IF(#REF!&lt;&gt;"",1,0))</f>
        <v>#REF!</v>
      </c>
      <c r="AQ181" s="213" t="e">
        <f>IF('Crisis Indicator Data'!#REF!="No Data",1,IF(#REF!&lt;&gt;"",1,0))</f>
        <v>#REF!</v>
      </c>
      <c r="AR181" s="213" t="e">
        <f>IF('Crisis Indicator Data'!#REF!="No Data",1,IF(#REF!&lt;&gt;"",1,0))</f>
        <v>#REF!</v>
      </c>
      <c r="AS181" s="213" t="e">
        <f>IF('Crisis Indicator Data'!#REF!="No Data",1,IF(#REF!&lt;&gt;"",1,0))</f>
        <v>#REF!</v>
      </c>
      <c r="AT181" s="213" t="e">
        <f>IF('Crisis Indicator Data'!#REF!="No Data",1,IF(#REF!&lt;&gt;"",1,0))</f>
        <v>#REF!</v>
      </c>
      <c r="AU181" s="213" t="e">
        <f>IF('Crisis Indicator Data'!#REF!="No Data",1,IF(#REF!&lt;&gt;"",1,0))</f>
        <v>#REF!</v>
      </c>
      <c r="AV181" s="213" t="e">
        <f>IF('Crisis Indicator Data'!#REF!="No Data",1,IF(#REF!&lt;&gt;"",1,0))</f>
        <v>#REF!</v>
      </c>
      <c r="AW181" s="213" t="e">
        <f>IF('Crisis Indicator Data'!#REF!="No Data",1,IF(#REF!&lt;&gt;"",1,0))</f>
        <v>#REF!</v>
      </c>
      <c r="AX181" s="213" t="e">
        <f>IF('Crisis Indicator Data'!#REF!="No Data",1,IF(#REF!&lt;&gt;"",1,0))</f>
        <v>#REF!</v>
      </c>
      <c r="AY181" s="213" t="e">
        <f>IF('Crisis Indicator Data'!#REF!="No Data",1,IF(#REF!&lt;&gt;"",1,0))</f>
        <v>#REF!</v>
      </c>
      <c r="AZ181" s="213" t="e">
        <f>IF('Crisis Indicator Data'!#REF!="No Data",1,IF(#REF!&lt;&gt;"",1,0))</f>
        <v>#REF!</v>
      </c>
      <c r="BA181" t="e">
        <f t="shared" si="10"/>
        <v>#REF!</v>
      </c>
      <c r="BB181" s="22" t="e">
        <f t="shared" si="11"/>
        <v>#REF!</v>
      </c>
    </row>
    <row r="182" spans="1:54" x14ac:dyDescent="0.25">
      <c r="A182" t="s">
        <v>7241</v>
      </c>
      <c r="B182" s="213" t="e">
        <f>IF('Crisis Indicator Data'!#REF!="No Data",1,IF(#REF!&lt;&gt;"",1,0))</f>
        <v>#REF!</v>
      </c>
      <c r="C182" s="213" t="e">
        <f>IF('Crisis Indicator Data'!#REF!="No Data",1,IF(#REF!&lt;&gt;"",1,0))</f>
        <v>#REF!</v>
      </c>
      <c r="D182" s="213" t="e">
        <f>IF('Crisis Indicator Data'!#REF!="No Data",1,IF(#REF!&lt;&gt;"",1,0))</f>
        <v>#REF!</v>
      </c>
      <c r="E182" s="213" t="e">
        <f>IF('Crisis Indicator Data'!#REF!="No Data",1,IF(#REF!&lt;&gt;"",1,0))</f>
        <v>#REF!</v>
      </c>
      <c r="F182" s="213" t="e">
        <f>IF('Crisis Indicator Data'!#REF!="No Data",1,IF(#REF!&lt;&gt;"",1,0))</f>
        <v>#REF!</v>
      </c>
      <c r="G182" s="213" t="e">
        <f>IF('Crisis Indicator Data'!#REF!="No Data",1,IF(#REF!&lt;&gt;"",1,0))</f>
        <v>#REF!</v>
      </c>
      <c r="H182" s="213" t="e">
        <f>IF('Crisis Indicator Data'!#REF!="No Data",1,IF(#REF!&lt;&gt;"",1,0))</f>
        <v>#REF!</v>
      </c>
      <c r="I182" s="213" t="e">
        <f>IF('Crisis Indicator Data'!#REF!="No Data",1,IF(#REF!&lt;&gt;"",1,0))</f>
        <v>#REF!</v>
      </c>
      <c r="J182" s="213" t="e">
        <f>IF('Crisis Indicator Data'!#REF!="No Data",1,IF(#REF!&lt;&gt;"",1,0))</f>
        <v>#REF!</v>
      </c>
      <c r="K182" s="213" t="e">
        <f>IF('Crisis Indicator Data'!#REF!="No Data",1,IF(#REF!&lt;&gt;"",1,0))</f>
        <v>#REF!</v>
      </c>
      <c r="L182" s="213" t="e">
        <f>IF('Crisis Indicator Data'!#REF!="No Data",1,IF(#REF!&lt;&gt;"",1,0))</f>
        <v>#REF!</v>
      </c>
      <c r="M182" s="213" t="e">
        <f>IF('Crisis Indicator Data'!#REF!="No Data",1,IF(#REF!&lt;&gt;"",1,0))</f>
        <v>#REF!</v>
      </c>
      <c r="N182" s="213" t="e">
        <f>IF('Crisis Indicator Data'!#REF!="No Data",1,IF(#REF!&lt;&gt;"",1,0))</f>
        <v>#REF!</v>
      </c>
      <c r="O182" s="213" t="e">
        <f>IF('Crisis Indicator Data'!#REF!="No Data",1,IF(#REF!&lt;&gt;"",1,0))</f>
        <v>#REF!</v>
      </c>
      <c r="P182" s="213" t="e">
        <f>IF('Crisis Indicator Data'!#REF!="No Data",1,IF(#REF!&lt;&gt;"",1,0))</f>
        <v>#REF!</v>
      </c>
      <c r="Q182" s="213" t="e">
        <f>IF('Crisis Indicator Data'!#REF!="No Data",1,IF(#REF!&lt;&gt;"",1,0))</f>
        <v>#REF!</v>
      </c>
      <c r="R182" s="213" t="e">
        <f>IF('Crisis Indicator Data'!#REF!="No Data",1,IF(#REF!&lt;&gt;"",1,0))</f>
        <v>#REF!</v>
      </c>
      <c r="S182" s="213" t="e">
        <f>IF('Crisis Indicator Data'!#REF!="No Data",1,IF(#REF!&lt;&gt;"",1,0))</f>
        <v>#REF!</v>
      </c>
      <c r="T182" s="213" t="e">
        <f>IF('Crisis Indicator Data'!#REF!="No Data",1,IF(#REF!&lt;&gt;"",1,0))</f>
        <v>#REF!</v>
      </c>
      <c r="U182" s="213" t="e">
        <f>IF('Crisis Indicator Data'!#REF!="No Data",1,IF(#REF!&lt;&gt;"",1,0))</f>
        <v>#REF!</v>
      </c>
      <c r="V182" s="213" t="e">
        <f>IF('Crisis Indicator Data'!#REF!="No Data",1,IF(#REF!&lt;&gt;"",1,0))</f>
        <v>#REF!</v>
      </c>
      <c r="W182" s="213" t="e">
        <f>IF('Crisis Indicator Data'!#REF!="No Data",1,IF(#REF!&lt;&gt;"",1,0))</f>
        <v>#REF!</v>
      </c>
      <c r="X182" s="213" t="e">
        <f>IF('Crisis Indicator Data'!#REF!="No Data",1,IF(#REF!&lt;&gt;"",1,0))</f>
        <v>#REF!</v>
      </c>
      <c r="Y182" s="213" t="e">
        <f>IF('Crisis Indicator Data'!#REF!="No Data",1,IF(#REF!&lt;&gt;"",1,0))</f>
        <v>#REF!</v>
      </c>
      <c r="Z182" s="213" t="e">
        <f>IF('Crisis Indicator Data'!#REF!="No Data",1,IF(#REF!&lt;&gt;"",1,0))</f>
        <v>#REF!</v>
      </c>
      <c r="AA182" s="213" t="e">
        <f>IF('Crisis Indicator Data'!#REF!="No Data",1,IF(#REF!&lt;&gt;"",1,0))</f>
        <v>#REF!</v>
      </c>
      <c r="AB182" s="213" t="e">
        <f>IF('Crisis Indicator Data'!#REF!="No Data",1,IF(#REF!&lt;&gt;"",1,0))</f>
        <v>#REF!</v>
      </c>
      <c r="AC182" s="213" t="e">
        <f>IF('Crisis Indicator Data'!#REF!="No Data",1,IF(#REF!&lt;&gt;"",1,0))</f>
        <v>#REF!</v>
      </c>
      <c r="AD182" s="213" t="e">
        <f>IF('Crisis Indicator Data'!#REF!="No Data",1,IF(#REF!&lt;&gt;"",1,0))</f>
        <v>#REF!</v>
      </c>
      <c r="AE182" s="213" t="e">
        <f>IF('Crisis Indicator Data'!#REF!="No Data",1,IF(#REF!&lt;&gt;"",1,0))</f>
        <v>#REF!</v>
      </c>
      <c r="AF182" s="213" t="e">
        <f>IF('Crisis Indicator Data'!#REF!="No Data",1,IF(#REF!&lt;&gt;"",1,0))</f>
        <v>#REF!</v>
      </c>
      <c r="AG182" s="213" t="e">
        <f>IF('Crisis Indicator Data'!#REF!="No Data",1,IF(#REF!&lt;&gt;"",1,0))</f>
        <v>#REF!</v>
      </c>
      <c r="AH182" s="213" t="e">
        <f>IF('Crisis Indicator Data'!#REF!="No Data",1,IF(#REF!&lt;&gt;"",1,0))</f>
        <v>#REF!</v>
      </c>
      <c r="AI182" s="213" t="e">
        <f>IF('Crisis Indicator Data'!#REF!="No Data",1,IF(#REF!&lt;&gt;"",1,0))</f>
        <v>#REF!</v>
      </c>
      <c r="AJ182" s="213" t="e">
        <f>IF('Crisis Indicator Data'!#REF!="No Data",1,IF(#REF!&lt;&gt;"",1,0))</f>
        <v>#REF!</v>
      </c>
      <c r="AK182" s="213" t="e">
        <f>IF('Crisis Indicator Data'!#REF!="No Data",1,IF(#REF!&lt;&gt;"",1,0))</f>
        <v>#REF!</v>
      </c>
      <c r="AL182" s="213" t="e">
        <f>IF('Crisis Indicator Data'!#REF!="No Data",1,IF(#REF!&lt;&gt;"",1,0))</f>
        <v>#REF!</v>
      </c>
      <c r="AM182" s="213" t="e">
        <f>IF('Crisis Indicator Data'!#REF!="No Data",1,IF(#REF!&lt;&gt;"",1,0))</f>
        <v>#REF!</v>
      </c>
      <c r="AN182" s="213" t="e">
        <f>IF('Crisis Indicator Data'!#REF!="No Data",1,IF(#REF!&lt;&gt;"",1,0))</f>
        <v>#REF!</v>
      </c>
      <c r="AO182" s="213" t="e">
        <f>IF('Crisis Indicator Data'!#REF!="No Data",1,IF(#REF!&lt;&gt;"",1,0))</f>
        <v>#REF!</v>
      </c>
      <c r="AP182" s="213" t="e">
        <f>IF('Crisis Indicator Data'!#REF!="No Data",1,IF(#REF!&lt;&gt;"",1,0))</f>
        <v>#REF!</v>
      </c>
      <c r="AQ182" s="213" t="e">
        <f>IF('Crisis Indicator Data'!#REF!="No Data",1,IF(#REF!&lt;&gt;"",1,0))</f>
        <v>#REF!</v>
      </c>
      <c r="AR182" s="213" t="e">
        <f>IF('Crisis Indicator Data'!#REF!="No Data",1,IF(#REF!&lt;&gt;"",1,0))</f>
        <v>#REF!</v>
      </c>
      <c r="AS182" s="213" t="e">
        <f>IF('Crisis Indicator Data'!#REF!="No Data",1,IF(#REF!&lt;&gt;"",1,0))</f>
        <v>#REF!</v>
      </c>
      <c r="AT182" s="213" t="e">
        <f>IF('Crisis Indicator Data'!#REF!="No Data",1,IF(#REF!&lt;&gt;"",1,0))</f>
        <v>#REF!</v>
      </c>
      <c r="AU182" s="213" t="e">
        <f>IF('Crisis Indicator Data'!#REF!="No Data",1,IF(#REF!&lt;&gt;"",1,0))</f>
        <v>#REF!</v>
      </c>
      <c r="AV182" s="213" t="e">
        <f>IF('Crisis Indicator Data'!#REF!="No Data",1,IF(#REF!&lt;&gt;"",1,0))</f>
        <v>#REF!</v>
      </c>
      <c r="AW182" s="213" t="e">
        <f>IF('Crisis Indicator Data'!#REF!="No Data",1,IF(#REF!&lt;&gt;"",1,0))</f>
        <v>#REF!</v>
      </c>
      <c r="AX182" s="213" t="e">
        <f>IF('Crisis Indicator Data'!#REF!="No Data",1,IF(#REF!&lt;&gt;"",1,0))</f>
        <v>#REF!</v>
      </c>
      <c r="AY182" s="213" t="e">
        <f>IF('Crisis Indicator Data'!#REF!="No Data",1,IF(#REF!&lt;&gt;"",1,0))</f>
        <v>#REF!</v>
      </c>
      <c r="AZ182" s="213" t="e">
        <f>IF('Crisis Indicator Data'!#REF!="No Data",1,IF(#REF!&lt;&gt;"",1,0))</f>
        <v>#REF!</v>
      </c>
      <c r="BA182" t="e">
        <f t="shared" si="10"/>
        <v>#REF!</v>
      </c>
      <c r="BB182" s="22" t="e">
        <f t="shared" si="11"/>
        <v>#REF!</v>
      </c>
    </row>
    <row r="183" spans="1:54" x14ac:dyDescent="0.25">
      <c r="A183" t="s">
        <v>7336</v>
      </c>
      <c r="B183" s="213" t="e">
        <f>IF('Crisis Indicator Data'!#REF!="No Data",1,IF(#REF!&lt;&gt;"",1,0))</f>
        <v>#REF!</v>
      </c>
      <c r="C183" s="213" t="e">
        <f>IF('Crisis Indicator Data'!#REF!="No Data",1,IF(#REF!&lt;&gt;"",1,0))</f>
        <v>#REF!</v>
      </c>
      <c r="D183" s="213" t="e">
        <f>IF('Crisis Indicator Data'!#REF!="No Data",1,IF(#REF!&lt;&gt;"",1,0))</f>
        <v>#REF!</v>
      </c>
      <c r="E183" s="213" t="e">
        <f>IF('Crisis Indicator Data'!#REF!="No Data",1,IF(#REF!&lt;&gt;"",1,0))</f>
        <v>#REF!</v>
      </c>
      <c r="F183" s="213" t="e">
        <f>IF('Crisis Indicator Data'!#REF!="No Data",1,IF(#REF!&lt;&gt;"",1,0))</f>
        <v>#REF!</v>
      </c>
      <c r="G183" s="213" t="e">
        <f>IF('Crisis Indicator Data'!#REF!="No Data",1,IF(#REF!&lt;&gt;"",1,0))</f>
        <v>#REF!</v>
      </c>
      <c r="H183" s="213" t="e">
        <f>IF('Crisis Indicator Data'!#REF!="No Data",1,IF(#REF!&lt;&gt;"",1,0))</f>
        <v>#REF!</v>
      </c>
      <c r="I183" s="213" t="e">
        <f>IF('Crisis Indicator Data'!#REF!="No Data",1,IF(#REF!&lt;&gt;"",1,0))</f>
        <v>#REF!</v>
      </c>
      <c r="J183" s="213" t="e">
        <f>IF('Crisis Indicator Data'!#REF!="No Data",1,IF(#REF!&lt;&gt;"",1,0))</f>
        <v>#REF!</v>
      </c>
      <c r="K183" s="213" t="e">
        <f>IF('Crisis Indicator Data'!#REF!="No Data",1,IF(#REF!&lt;&gt;"",1,0))</f>
        <v>#REF!</v>
      </c>
      <c r="L183" s="213" t="e">
        <f>IF('Crisis Indicator Data'!#REF!="No Data",1,IF(#REF!&lt;&gt;"",1,0))</f>
        <v>#REF!</v>
      </c>
      <c r="M183" s="213" t="e">
        <f>IF('Crisis Indicator Data'!#REF!="No Data",1,IF(#REF!&lt;&gt;"",1,0))</f>
        <v>#REF!</v>
      </c>
      <c r="N183" s="213" t="e">
        <f>IF('Crisis Indicator Data'!#REF!="No Data",1,IF(#REF!&lt;&gt;"",1,0))</f>
        <v>#REF!</v>
      </c>
      <c r="O183" s="213" t="e">
        <f>IF('Crisis Indicator Data'!#REF!="No Data",1,IF(#REF!&lt;&gt;"",1,0))</f>
        <v>#REF!</v>
      </c>
      <c r="P183" s="213" t="e">
        <f>IF('Crisis Indicator Data'!#REF!="No Data",1,IF(#REF!&lt;&gt;"",1,0))</f>
        <v>#REF!</v>
      </c>
      <c r="Q183" s="213" t="e">
        <f>IF('Crisis Indicator Data'!#REF!="No Data",1,IF(#REF!&lt;&gt;"",1,0))</f>
        <v>#REF!</v>
      </c>
      <c r="R183" s="213" t="e">
        <f>IF('Crisis Indicator Data'!#REF!="No Data",1,IF(#REF!&lt;&gt;"",1,0))</f>
        <v>#REF!</v>
      </c>
      <c r="S183" s="213" t="e">
        <f>IF('Crisis Indicator Data'!#REF!="No Data",1,IF(#REF!&lt;&gt;"",1,0))</f>
        <v>#REF!</v>
      </c>
      <c r="T183" s="213" t="e">
        <f>IF('Crisis Indicator Data'!#REF!="No Data",1,IF(#REF!&lt;&gt;"",1,0))</f>
        <v>#REF!</v>
      </c>
      <c r="U183" s="213" t="e">
        <f>IF('Crisis Indicator Data'!#REF!="No Data",1,IF(#REF!&lt;&gt;"",1,0))</f>
        <v>#REF!</v>
      </c>
      <c r="V183" s="213" t="e">
        <f>IF('Crisis Indicator Data'!#REF!="No Data",1,IF(#REF!&lt;&gt;"",1,0))</f>
        <v>#REF!</v>
      </c>
      <c r="W183" s="213" t="e">
        <f>IF('Crisis Indicator Data'!#REF!="No Data",1,IF(#REF!&lt;&gt;"",1,0))</f>
        <v>#REF!</v>
      </c>
      <c r="X183" s="213" t="e">
        <f>IF('Crisis Indicator Data'!#REF!="No Data",1,IF(#REF!&lt;&gt;"",1,0))</f>
        <v>#REF!</v>
      </c>
      <c r="Y183" s="213" t="e">
        <f>IF('Crisis Indicator Data'!#REF!="No Data",1,IF(#REF!&lt;&gt;"",1,0))</f>
        <v>#REF!</v>
      </c>
      <c r="Z183" s="213" t="e">
        <f>IF('Crisis Indicator Data'!#REF!="No Data",1,IF(#REF!&lt;&gt;"",1,0))</f>
        <v>#REF!</v>
      </c>
      <c r="AA183" s="213" t="e">
        <f>IF('Crisis Indicator Data'!#REF!="No Data",1,IF(#REF!&lt;&gt;"",1,0))</f>
        <v>#REF!</v>
      </c>
      <c r="AB183" s="213" t="e">
        <f>IF('Crisis Indicator Data'!#REF!="No Data",1,IF(#REF!&lt;&gt;"",1,0))</f>
        <v>#REF!</v>
      </c>
      <c r="AC183" s="213" t="e">
        <f>IF('Crisis Indicator Data'!#REF!="No Data",1,IF(#REF!&lt;&gt;"",1,0))</f>
        <v>#REF!</v>
      </c>
      <c r="AD183" s="213" t="e">
        <f>IF('Crisis Indicator Data'!#REF!="No Data",1,IF(#REF!&lt;&gt;"",1,0))</f>
        <v>#REF!</v>
      </c>
      <c r="AE183" s="213" t="e">
        <f>IF('Crisis Indicator Data'!#REF!="No Data",1,IF(#REF!&lt;&gt;"",1,0))</f>
        <v>#REF!</v>
      </c>
      <c r="AF183" s="213" t="e">
        <f>IF('Crisis Indicator Data'!#REF!="No Data",1,IF(#REF!&lt;&gt;"",1,0))</f>
        <v>#REF!</v>
      </c>
      <c r="AG183" s="213" t="e">
        <f>IF('Crisis Indicator Data'!#REF!="No Data",1,IF(#REF!&lt;&gt;"",1,0))</f>
        <v>#REF!</v>
      </c>
      <c r="AH183" s="213" t="e">
        <f>IF('Crisis Indicator Data'!#REF!="No Data",1,IF(#REF!&lt;&gt;"",1,0))</f>
        <v>#REF!</v>
      </c>
      <c r="AI183" s="213" t="e">
        <f>IF('Crisis Indicator Data'!#REF!="No Data",1,IF(#REF!&lt;&gt;"",1,0))</f>
        <v>#REF!</v>
      </c>
      <c r="AJ183" s="213" t="e">
        <f>IF('Crisis Indicator Data'!#REF!="No Data",1,IF(#REF!&lt;&gt;"",1,0))</f>
        <v>#REF!</v>
      </c>
      <c r="AK183" s="213" t="e">
        <f>IF('Crisis Indicator Data'!#REF!="No Data",1,IF(#REF!&lt;&gt;"",1,0))</f>
        <v>#REF!</v>
      </c>
      <c r="AL183" s="213" t="e">
        <f>IF('Crisis Indicator Data'!#REF!="No Data",1,IF(#REF!&lt;&gt;"",1,0))</f>
        <v>#REF!</v>
      </c>
      <c r="AM183" s="213" t="e">
        <f>IF('Crisis Indicator Data'!#REF!="No Data",1,IF(#REF!&lt;&gt;"",1,0))</f>
        <v>#REF!</v>
      </c>
      <c r="AN183" s="213" t="e">
        <f>IF('Crisis Indicator Data'!#REF!="No Data",1,IF(#REF!&lt;&gt;"",1,0))</f>
        <v>#REF!</v>
      </c>
      <c r="AO183" s="213" t="e">
        <f>IF('Crisis Indicator Data'!#REF!="No Data",1,IF(#REF!&lt;&gt;"",1,0))</f>
        <v>#REF!</v>
      </c>
      <c r="AP183" s="213" t="e">
        <f>IF('Crisis Indicator Data'!#REF!="No Data",1,IF(#REF!&lt;&gt;"",1,0))</f>
        <v>#REF!</v>
      </c>
      <c r="AQ183" s="213" t="e">
        <f>IF('Crisis Indicator Data'!#REF!="No Data",1,IF(#REF!&lt;&gt;"",1,0))</f>
        <v>#REF!</v>
      </c>
      <c r="AR183" s="213" t="e">
        <f>IF('Crisis Indicator Data'!#REF!="No Data",1,IF(#REF!&lt;&gt;"",1,0))</f>
        <v>#REF!</v>
      </c>
      <c r="AS183" s="213" t="e">
        <f>IF('Crisis Indicator Data'!#REF!="No Data",1,IF(#REF!&lt;&gt;"",1,0))</f>
        <v>#REF!</v>
      </c>
      <c r="AT183" s="213" t="e">
        <f>IF('Crisis Indicator Data'!#REF!="No Data",1,IF(#REF!&lt;&gt;"",1,0))</f>
        <v>#REF!</v>
      </c>
      <c r="AU183" s="213" t="e">
        <f>IF('Crisis Indicator Data'!#REF!="No Data",1,IF(#REF!&lt;&gt;"",1,0))</f>
        <v>#REF!</v>
      </c>
      <c r="AV183" s="213" t="e">
        <f>IF('Crisis Indicator Data'!#REF!="No Data",1,IF(#REF!&lt;&gt;"",1,0))</f>
        <v>#REF!</v>
      </c>
      <c r="AW183" s="213" t="e">
        <f>IF('Crisis Indicator Data'!#REF!="No Data",1,IF(#REF!&lt;&gt;"",1,0))</f>
        <v>#REF!</v>
      </c>
      <c r="AX183" s="213" t="e">
        <f>IF('Crisis Indicator Data'!#REF!="No Data",1,IF(#REF!&lt;&gt;"",1,0))</f>
        <v>#REF!</v>
      </c>
      <c r="AY183" s="213" t="e">
        <f>IF('Crisis Indicator Data'!#REF!="No Data",1,IF(#REF!&lt;&gt;"",1,0))</f>
        <v>#REF!</v>
      </c>
      <c r="AZ183" s="213" t="e">
        <f>IF('Crisis Indicator Data'!#REF!="No Data",1,IF(#REF!&lt;&gt;"",1,0))</f>
        <v>#REF!</v>
      </c>
      <c r="BA183" t="e">
        <f t="shared" si="10"/>
        <v>#REF!</v>
      </c>
      <c r="BB183" s="22" t="e">
        <f t="shared" si="11"/>
        <v>#REF!</v>
      </c>
    </row>
    <row r="184" spans="1:54" x14ac:dyDescent="0.25">
      <c r="A184" t="s">
        <v>7529</v>
      </c>
      <c r="B184" s="213" t="e">
        <f>IF('Crisis Indicator Data'!#REF!="No Data",1,IF(#REF!&lt;&gt;"",1,0))</f>
        <v>#REF!</v>
      </c>
      <c r="C184" s="213" t="e">
        <f>IF('Crisis Indicator Data'!#REF!="No Data",1,IF(#REF!&lt;&gt;"",1,0))</f>
        <v>#REF!</v>
      </c>
      <c r="D184" s="213" t="e">
        <f>IF('Crisis Indicator Data'!#REF!="No Data",1,IF(#REF!&lt;&gt;"",1,0))</f>
        <v>#REF!</v>
      </c>
      <c r="E184" s="213" t="e">
        <f>IF('Crisis Indicator Data'!#REF!="No Data",1,IF(#REF!&lt;&gt;"",1,0))</f>
        <v>#REF!</v>
      </c>
      <c r="F184" s="213" t="e">
        <f>IF('Crisis Indicator Data'!#REF!="No Data",1,IF(#REF!&lt;&gt;"",1,0))</f>
        <v>#REF!</v>
      </c>
      <c r="G184" s="213" t="e">
        <f>IF('Crisis Indicator Data'!#REF!="No Data",1,IF(#REF!&lt;&gt;"",1,0))</f>
        <v>#REF!</v>
      </c>
      <c r="H184" s="213" t="e">
        <f>IF('Crisis Indicator Data'!#REF!="No Data",1,IF(#REF!&lt;&gt;"",1,0))</f>
        <v>#REF!</v>
      </c>
      <c r="I184" s="213" t="e">
        <f>IF('Crisis Indicator Data'!#REF!="No Data",1,IF(#REF!&lt;&gt;"",1,0))</f>
        <v>#REF!</v>
      </c>
      <c r="J184" s="213" t="e">
        <f>IF('Crisis Indicator Data'!#REF!="No Data",1,IF(#REF!&lt;&gt;"",1,0))</f>
        <v>#REF!</v>
      </c>
      <c r="K184" s="213" t="e">
        <f>IF('Crisis Indicator Data'!#REF!="No Data",1,IF(#REF!&lt;&gt;"",1,0))</f>
        <v>#REF!</v>
      </c>
      <c r="L184" s="213" t="e">
        <f>IF('Crisis Indicator Data'!#REF!="No Data",1,IF(#REF!&lt;&gt;"",1,0))</f>
        <v>#REF!</v>
      </c>
      <c r="M184" s="213" t="e">
        <f>IF('Crisis Indicator Data'!#REF!="No Data",1,IF(#REF!&lt;&gt;"",1,0))</f>
        <v>#REF!</v>
      </c>
      <c r="N184" s="213" t="e">
        <f>IF('Crisis Indicator Data'!#REF!="No Data",1,IF(#REF!&lt;&gt;"",1,0))</f>
        <v>#REF!</v>
      </c>
      <c r="O184" s="213" t="e">
        <f>IF('Crisis Indicator Data'!#REF!="No Data",1,IF(#REF!&lt;&gt;"",1,0))</f>
        <v>#REF!</v>
      </c>
      <c r="P184" s="213" t="e">
        <f>IF('Crisis Indicator Data'!#REF!="No Data",1,IF(#REF!&lt;&gt;"",1,0))</f>
        <v>#REF!</v>
      </c>
      <c r="Q184" s="213" t="e">
        <f>IF('Crisis Indicator Data'!#REF!="No Data",1,IF(#REF!&lt;&gt;"",1,0))</f>
        <v>#REF!</v>
      </c>
      <c r="R184" s="213" t="e">
        <f>IF('Crisis Indicator Data'!#REF!="No Data",1,IF(#REF!&lt;&gt;"",1,0))</f>
        <v>#REF!</v>
      </c>
      <c r="S184" s="213" t="e">
        <f>IF('Crisis Indicator Data'!#REF!="No Data",1,IF(#REF!&lt;&gt;"",1,0))</f>
        <v>#REF!</v>
      </c>
      <c r="T184" s="213" t="e">
        <f>IF('Crisis Indicator Data'!#REF!="No Data",1,IF(#REF!&lt;&gt;"",1,0))</f>
        <v>#REF!</v>
      </c>
      <c r="U184" s="213" t="e">
        <f>IF('Crisis Indicator Data'!#REF!="No Data",1,IF(#REF!&lt;&gt;"",1,0))</f>
        <v>#REF!</v>
      </c>
      <c r="V184" s="213" t="e">
        <f>IF('Crisis Indicator Data'!#REF!="No Data",1,IF(#REF!&lt;&gt;"",1,0))</f>
        <v>#REF!</v>
      </c>
      <c r="W184" s="213" t="e">
        <f>IF('Crisis Indicator Data'!#REF!="No Data",1,IF(#REF!&lt;&gt;"",1,0))</f>
        <v>#REF!</v>
      </c>
      <c r="X184" s="213" t="e">
        <f>IF('Crisis Indicator Data'!#REF!="No Data",1,IF(#REF!&lt;&gt;"",1,0))</f>
        <v>#REF!</v>
      </c>
      <c r="Y184" s="213" t="e">
        <f>IF('Crisis Indicator Data'!#REF!="No Data",1,IF(#REF!&lt;&gt;"",1,0))</f>
        <v>#REF!</v>
      </c>
      <c r="Z184" s="213" t="e">
        <f>IF('Crisis Indicator Data'!#REF!="No Data",1,IF(#REF!&lt;&gt;"",1,0))</f>
        <v>#REF!</v>
      </c>
      <c r="AA184" s="213" t="e">
        <f>IF('Crisis Indicator Data'!#REF!="No Data",1,IF(#REF!&lt;&gt;"",1,0))</f>
        <v>#REF!</v>
      </c>
      <c r="AB184" s="213" t="e">
        <f>IF('Crisis Indicator Data'!#REF!="No Data",1,IF(#REF!&lt;&gt;"",1,0))</f>
        <v>#REF!</v>
      </c>
      <c r="AC184" s="213" t="e">
        <f>IF('Crisis Indicator Data'!#REF!="No Data",1,IF(#REF!&lt;&gt;"",1,0))</f>
        <v>#REF!</v>
      </c>
      <c r="AD184" s="213" t="e">
        <f>IF('Crisis Indicator Data'!#REF!="No Data",1,IF(#REF!&lt;&gt;"",1,0))</f>
        <v>#REF!</v>
      </c>
      <c r="AE184" s="213" t="e">
        <f>IF('Crisis Indicator Data'!#REF!="No Data",1,IF(#REF!&lt;&gt;"",1,0))</f>
        <v>#REF!</v>
      </c>
      <c r="AF184" s="213" t="e">
        <f>IF('Crisis Indicator Data'!#REF!="No Data",1,IF(#REF!&lt;&gt;"",1,0))</f>
        <v>#REF!</v>
      </c>
      <c r="AG184" s="213" t="e">
        <f>IF('Crisis Indicator Data'!#REF!="No Data",1,IF(#REF!&lt;&gt;"",1,0))</f>
        <v>#REF!</v>
      </c>
      <c r="AH184" s="213" t="e">
        <f>IF('Crisis Indicator Data'!#REF!="No Data",1,IF(#REF!&lt;&gt;"",1,0))</f>
        <v>#REF!</v>
      </c>
      <c r="AI184" s="213" t="e">
        <f>IF('Crisis Indicator Data'!#REF!="No Data",1,IF(#REF!&lt;&gt;"",1,0))</f>
        <v>#REF!</v>
      </c>
      <c r="AJ184" s="213" t="e">
        <f>IF('Crisis Indicator Data'!#REF!="No Data",1,IF(#REF!&lt;&gt;"",1,0))</f>
        <v>#REF!</v>
      </c>
      <c r="AK184" s="213" t="e">
        <f>IF('Crisis Indicator Data'!#REF!="No Data",1,IF(#REF!&lt;&gt;"",1,0))</f>
        <v>#REF!</v>
      </c>
      <c r="AL184" s="213" t="e">
        <f>IF('Crisis Indicator Data'!#REF!="No Data",1,IF(#REF!&lt;&gt;"",1,0))</f>
        <v>#REF!</v>
      </c>
      <c r="AM184" s="213" t="e">
        <f>IF('Crisis Indicator Data'!#REF!="No Data",1,IF(#REF!&lt;&gt;"",1,0))</f>
        <v>#REF!</v>
      </c>
      <c r="AN184" s="213" t="e">
        <f>IF('Crisis Indicator Data'!#REF!="No Data",1,IF(#REF!&lt;&gt;"",1,0))</f>
        <v>#REF!</v>
      </c>
      <c r="AO184" s="213" t="e">
        <f>IF('Crisis Indicator Data'!#REF!="No Data",1,IF(#REF!&lt;&gt;"",1,0))</f>
        <v>#REF!</v>
      </c>
      <c r="AP184" s="213" t="e">
        <f>IF('Crisis Indicator Data'!#REF!="No Data",1,IF(#REF!&lt;&gt;"",1,0))</f>
        <v>#REF!</v>
      </c>
      <c r="AQ184" s="213" t="e">
        <f>IF('Crisis Indicator Data'!#REF!="No Data",1,IF(#REF!&lt;&gt;"",1,0))</f>
        <v>#REF!</v>
      </c>
      <c r="AR184" s="213" t="e">
        <f>IF('Crisis Indicator Data'!#REF!="No Data",1,IF(#REF!&lt;&gt;"",1,0))</f>
        <v>#REF!</v>
      </c>
      <c r="AS184" s="213" t="e">
        <f>IF('Crisis Indicator Data'!#REF!="No Data",1,IF(#REF!&lt;&gt;"",1,0))</f>
        <v>#REF!</v>
      </c>
      <c r="AT184" s="213" t="e">
        <f>IF('Crisis Indicator Data'!#REF!="No Data",1,IF(#REF!&lt;&gt;"",1,0))</f>
        <v>#REF!</v>
      </c>
      <c r="AU184" s="213" t="e">
        <f>IF('Crisis Indicator Data'!#REF!="No Data",1,IF(#REF!&lt;&gt;"",1,0))</f>
        <v>#REF!</v>
      </c>
      <c r="AV184" s="213" t="e">
        <f>IF('Crisis Indicator Data'!#REF!="No Data",1,IF(#REF!&lt;&gt;"",1,0))</f>
        <v>#REF!</v>
      </c>
      <c r="AW184" s="213" t="e">
        <f>IF('Crisis Indicator Data'!#REF!="No Data",1,IF(#REF!&lt;&gt;"",1,0))</f>
        <v>#REF!</v>
      </c>
      <c r="AX184" s="213" t="e">
        <f>IF('Crisis Indicator Data'!#REF!="No Data",1,IF(#REF!&lt;&gt;"",1,0))</f>
        <v>#REF!</v>
      </c>
      <c r="AY184" s="213" t="e">
        <f>IF('Crisis Indicator Data'!#REF!="No Data",1,IF(#REF!&lt;&gt;"",1,0))</f>
        <v>#REF!</v>
      </c>
      <c r="AZ184" s="213" t="e">
        <f>IF('Crisis Indicator Data'!#REF!="No Data",1,IF(#REF!&lt;&gt;"",1,0))</f>
        <v>#REF!</v>
      </c>
      <c r="BA184" t="e">
        <f t="shared" si="10"/>
        <v>#REF!</v>
      </c>
      <c r="BB184" s="22" t="e">
        <f t="shared" si="11"/>
        <v>#REF!</v>
      </c>
    </row>
    <row r="185" spans="1:54" x14ac:dyDescent="0.25">
      <c r="A185" t="s">
        <v>7527</v>
      </c>
      <c r="B185" s="213" t="e">
        <f>IF('Crisis Indicator Data'!#REF!="No Data",1,IF(#REF!&lt;&gt;"",1,0))</f>
        <v>#REF!</v>
      </c>
      <c r="C185" s="213" t="e">
        <f>IF('Crisis Indicator Data'!#REF!="No Data",1,IF(#REF!&lt;&gt;"",1,0))</f>
        <v>#REF!</v>
      </c>
      <c r="D185" s="213" t="e">
        <f>IF('Crisis Indicator Data'!#REF!="No Data",1,IF(#REF!&lt;&gt;"",1,0))</f>
        <v>#REF!</v>
      </c>
      <c r="E185" s="213" t="e">
        <f>IF('Crisis Indicator Data'!#REF!="No Data",1,IF(#REF!&lt;&gt;"",1,0))</f>
        <v>#REF!</v>
      </c>
      <c r="F185" s="213" t="e">
        <f>IF('Crisis Indicator Data'!#REF!="No Data",1,IF(#REF!&lt;&gt;"",1,0))</f>
        <v>#REF!</v>
      </c>
      <c r="G185" s="213" t="e">
        <f>IF('Crisis Indicator Data'!#REF!="No Data",1,IF(#REF!&lt;&gt;"",1,0))</f>
        <v>#REF!</v>
      </c>
      <c r="H185" s="213" t="e">
        <f>IF('Crisis Indicator Data'!#REF!="No Data",1,IF(#REF!&lt;&gt;"",1,0))</f>
        <v>#REF!</v>
      </c>
      <c r="I185" s="213" t="e">
        <f>IF('Crisis Indicator Data'!#REF!="No Data",1,IF(#REF!&lt;&gt;"",1,0))</f>
        <v>#REF!</v>
      </c>
      <c r="J185" s="213" t="e">
        <f>IF('Crisis Indicator Data'!#REF!="No Data",1,IF(#REF!&lt;&gt;"",1,0))</f>
        <v>#REF!</v>
      </c>
      <c r="K185" s="213" t="e">
        <f>IF('Crisis Indicator Data'!#REF!="No Data",1,IF(#REF!&lt;&gt;"",1,0))</f>
        <v>#REF!</v>
      </c>
      <c r="L185" s="213" t="e">
        <f>IF('Crisis Indicator Data'!#REF!="No Data",1,IF(#REF!&lt;&gt;"",1,0))</f>
        <v>#REF!</v>
      </c>
      <c r="M185" s="213" t="e">
        <f>IF('Crisis Indicator Data'!#REF!="No Data",1,IF(#REF!&lt;&gt;"",1,0))</f>
        <v>#REF!</v>
      </c>
      <c r="N185" s="213" t="e">
        <f>IF('Crisis Indicator Data'!#REF!="No Data",1,IF(#REF!&lt;&gt;"",1,0))</f>
        <v>#REF!</v>
      </c>
      <c r="O185" s="213" t="e">
        <f>IF('Crisis Indicator Data'!#REF!="No Data",1,IF(#REF!&lt;&gt;"",1,0))</f>
        <v>#REF!</v>
      </c>
      <c r="P185" s="213" t="e">
        <f>IF('Crisis Indicator Data'!#REF!="No Data",1,IF(#REF!&lt;&gt;"",1,0))</f>
        <v>#REF!</v>
      </c>
      <c r="Q185" s="213" t="e">
        <f>IF('Crisis Indicator Data'!#REF!="No Data",1,IF(#REF!&lt;&gt;"",1,0))</f>
        <v>#REF!</v>
      </c>
      <c r="R185" s="213" t="e">
        <f>IF('Crisis Indicator Data'!#REF!="No Data",1,IF(#REF!&lt;&gt;"",1,0))</f>
        <v>#REF!</v>
      </c>
      <c r="S185" s="213" t="e">
        <f>IF('Crisis Indicator Data'!#REF!="No Data",1,IF(#REF!&lt;&gt;"",1,0))</f>
        <v>#REF!</v>
      </c>
      <c r="T185" s="213" t="e">
        <f>IF('Crisis Indicator Data'!#REF!="No Data",1,IF(#REF!&lt;&gt;"",1,0))</f>
        <v>#REF!</v>
      </c>
      <c r="U185" s="213" t="e">
        <f>IF('Crisis Indicator Data'!#REF!="No Data",1,IF(#REF!&lt;&gt;"",1,0))</f>
        <v>#REF!</v>
      </c>
      <c r="V185" s="213" t="e">
        <f>IF('Crisis Indicator Data'!#REF!="No Data",1,IF(#REF!&lt;&gt;"",1,0))</f>
        <v>#REF!</v>
      </c>
      <c r="W185" s="213" t="e">
        <f>IF('Crisis Indicator Data'!#REF!="No Data",1,IF(#REF!&lt;&gt;"",1,0))</f>
        <v>#REF!</v>
      </c>
      <c r="X185" s="213" t="e">
        <f>IF('Crisis Indicator Data'!#REF!="No Data",1,IF(#REF!&lt;&gt;"",1,0))</f>
        <v>#REF!</v>
      </c>
      <c r="Y185" s="213" t="e">
        <f>IF('Crisis Indicator Data'!#REF!="No Data",1,IF(#REF!&lt;&gt;"",1,0))</f>
        <v>#REF!</v>
      </c>
      <c r="Z185" s="213" t="e">
        <f>IF('Crisis Indicator Data'!#REF!="No Data",1,IF(#REF!&lt;&gt;"",1,0))</f>
        <v>#REF!</v>
      </c>
      <c r="AA185" s="213" t="e">
        <f>IF('Crisis Indicator Data'!#REF!="No Data",1,IF(#REF!&lt;&gt;"",1,0))</f>
        <v>#REF!</v>
      </c>
      <c r="AB185" s="213" t="e">
        <f>IF('Crisis Indicator Data'!#REF!="No Data",1,IF(#REF!&lt;&gt;"",1,0))</f>
        <v>#REF!</v>
      </c>
      <c r="AC185" s="213" t="e">
        <f>IF('Crisis Indicator Data'!#REF!="No Data",1,IF(#REF!&lt;&gt;"",1,0))</f>
        <v>#REF!</v>
      </c>
      <c r="AD185" s="213" t="e">
        <f>IF('Crisis Indicator Data'!#REF!="No Data",1,IF(#REF!&lt;&gt;"",1,0))</f>
        <v>#REF!</v>
      </c>
      <c r="AE185" s="213" t="e">
        <f>IF('Crisis Indicator Data'!#REF!="No Data",1,IF(#REF!&lt;&gt;"",1,0))</f>
        <v>#REF!</v>
      </c>
      <c r="AF185" s="213" t="e">
        <f>IF('Crisis Indicator Data'!#REF!="No Data",1,IF(#REF!&lt;&gt;"",1,0))</f>
        <v>#REF!</v>
      </c>
      <c r="AG185" s="213" t="e">
        <f>IF('Crisis Indicator Data'!#REF!="No Data",1,IF(#REF!&lt;&gt;"",1,0))</f>
        <v>#REF!</v>
      </c>
      <c r="AH185" s="213" t="e">
        <f>IF('Crisis Indicator Data'!#REF!="No Data",1,IF(#REF!&lt;&gt;"",1,0))</f>
        <v>#REF!</v>
      </c>
      <c r="AI185" s="213" t="e">
        <f>IF('Crisis Indicator Data'!#REF!="No Data",1,IF(#REF!&lt;&gt;"",1,0))</f>
        <v>#REF!</v>
      </c>
      <c r="AJ185" s="213" t="e">
        <f>IF('Crisis Indicator Data'!#REF!="No Data",1,IF(#REF!&lt;&gt;"",1,0))</f>
        <v>#REF!</v>
      </c>
      <c r="AK185" s="213" t="e">
        <f>IF('Crisis Indicator Data'!#REF!="No Data",1,IF(#REF!&lt;&gt;"",1,0))</f>
        <v>#REF!</v>
      </c>
      <c r="AL185" s="213" t="e">
        <f>IF('Crisis Indicator Data'!#REF!="No Data",1,IF(#REF!&lt;&gt;"",1,0))</f>
        <v>#REF!</v>
      </c>
      <c r="AM185" s="213" t="e">
        <f>IF('Crisis Indicator Data'!#REF!="No Data",1,IF(#REF!&lt;&gt;"",1,0))</f>
        <v>#REF!</v>
      </c>
      <c r="AN185" s="213" t="e">
        <f>IF('Crisis Indicator Data'!#REF!="No Data",1,IF(#REF!&lt;&gt;"",1,0))</f>
        <v>#REF!</v>
      </c>
      <c r="AO185" s="213" t="e">
        <f>IF('Crisis Indicator Data'!#REF!="No Data",1,IF(#REF!&lt;&gt;"",1,0))</f>
        <v>#REF!</v>
      </c>
      <c r="AP185" s="213" t="e">
        <f>IF('Crisis Indicator Data'!#REF!="No Data",1,IF(#REF!&lt;&gt;"",1,0))</f>
        <v>#REF!</v>
      </c>
      <c r="AQ185" s="213" t="e">
        <f>IF('Crisis Indicator Data'!#REF!="No Data",1,IF(#REF!&lt;&gt;"",1,0))</f>
        <v>#REF!</v>
      </c>
      <c r="AR185" s="213" t="e">
        <f>IF('Crisis Indicator Data'!#REF!="No Data",1,IF(#REF!&lt;&gt;"",1,0))</f>
        <v>#REF!</v>
      </c>
      <c r="AS185" s="213" t="e">
        <f>IF('Crisis Indicator Data'!#REF!="No Data",1,IF(#REF!&lt;&gt;"",1,0))</f>
        <v>#REF!</v>
      </c>
      <c r="AT185" s="213" t="e">
        <f>IF('Crisis Indicator Data'!#REF!="No Data",1,IF(#REF!&lt;&gt;"",1,0))</f>
        <v>#REF!</v>
      </c>
      <c r="AU185" s="213" t="e">
        <f>IF('Crisis Indicator Data'!#REF!="No Data",1,IF(#REF!&lt;&gt;"",1,0))</f>
        <v>#REF!</v>
      </c>
      <c r="AV185" s="213" t="e">
        <f>IF('Crisis Indicator Data'!#REF!="No Data",1,IF(#REF!&lt;&gt;"",1,0))</f>
        <v>#REF!</v>
      </c>
      <c r="AW185" s="213" t="e">
        <f>IF('Crisis Indicator Data'!#REF!="No Data",1,IF(#REF!&lt;&gt;"",1,0))</f>
        <v>#REF!</v>
      </c>
      <c r="AX185" s="213" t="e">
        <f>IF('Crisis Indicator Data'!#REF!="No Data",1,IF(#REF!&lt;&gt;"",1,0))</f>
        <v>#REF!</v>
      </c>
      <c r="AY185" s="213" t="e">
        <f>IF('Crisis Indicator Data'!#REF!="No Data",1,IF(#REF!&lt;&gt;"",1,0))</f>
        <v>#REF!</v>
      </c>
      <c r="AZ185" s="213" t="e">
        <f>IF('Crisis Indicator Data'!#REF!="No Data",1,IF(#REF!&lt;&gt;"",1,0))</f>
        <v>#REF!</v>
      </c>
      <c r="BA185" t="e">
        <f t="shared" si="10"/>
        <v>#REF!</v>
      </c>
      <c r="BB185" s="22" t="e">
        <f t="shared" si="11"/>
        <v>#REF!</v>
      </c>
    </row>
    <row r="186" spans="1:54" x14ac:dyDescent="0.25">
      <c r="A186" t="s">
        <v>7531</v>
      </c>
      <c r="B186" s="213" t="e">
        <f>IF('Crisis Indicator Data'!#REF!="No Data",1,IF(#REF!&lt;&gt;"",1,0))</f>
        <v>#REF!</v>
      </c>
      <c r="C186" s="213" t="e">
        <f>IF('Crisis Indicator Data'!#REF!="No Data",1,IF(#REF!&lt;&gt;"",1,0))</f>
        <v>#REF!</v>
      </c>
      <c r="D186" s="213" t="e">
        <f>IF('Crisis Indicator Data'!#REF!="No Data",1,IF(#REF!&lt;&gt;"",1,0))</f>
        <v>#REF!</v>
      </c>
      <c r="E186" s="213" t="e">
        <f>IF('Crisis Indicator Data'!#REF!="No Data",1,IF(#REF!&lt;&gt;"",1,0))</f>
        <v>#REF!</v>
      </c>
      <c r="F186" s="213" t="e">
        <f>IF('Crisis Indicator Data'!#REF!="No Data",1,IF(#REF!&lt;&gt;"",1,0))</f>
        <v>#REF!</v>
      </c>
      <c r="G186" s="213" t="e">
        <f>IF('Crisis Indicator Data'!#REF!="No Data",1,IF(#REF!&lt;&gt;"",1,0))</f>
        <v>#REF!</v>
      </c>
      <c r="H186" s="213" t="e">
        <f>IF('Crisis Indicator Data'!#REF!="No Data",1,IF(#REF!&lt;&gt;"",1,0))</f>
        <v>#REF!</v>
      </c>
      <c r="I186" s="213" t="e">
        <f>IF('Crisis Indicator Data'!#REF!="No Data",1,IF(#REF!&lt;&gt;"",1,0))</f>
        <v>#REF!</v>
      </c>
      <c r="J186" s="213" t="e">
        <f>IF('Crisis Indicator Data'!#REF!="No Data",1,IF(#REF!&lt;&gt;"",1,0))</f>
        <v>#REF!</v>
      </c>
      <c r="K186" s="213" t="e">
        <f>IF('Crisis Indicator Data'!#REF!="No Data",1,IF(#REF!&lt;&gt;"",1,0))</f>
        <v>#REF!</v>
      </c>
      <c r="L186" s="213" t="e">
        <f>IF('Crisis Indicator Data'!#REF!="No Data",1,IF(#REF!&lt;&gt;"",1,0))</f>
        <v>#REF!</v>
      </c>
      <c r="M186" s="213" t="e">
        <f>IF('Crisis Indicator Data'!#REF!="No Data",1,IF(#REF!&lt;&gt;"",1,0))</f>
        <v>#REF!</v>
      </c>
      <c r="N186" s="213" t="e">
        <f>IF('Crisis Indicator Data'!#REF!="No Data",1,IF(#REF!&lt;&gt;"",1,0))</f>
        <v>#REF!</v>
      </c>
      <c r="O186" s="213" t="e">
        <f>IF('Crisis Indicator Data'!#REF!="No Data",1,IF(#REF!&lt;&gt;"",1,0))</f>
        <v>#REF!</v>
      </c>
      <c r="P186" s="213" t="e">
        <f>IF('Crisis Indicator Data'!#REF!="No Data",1,IF(#REF!&lt;&gt;"",1,0))</f>
        <v>#REF!</v>
      </c>
      <c r="Q186" s="213" t="e">
        <f>IF('Crisis Indicator Data'!#REF!="No Data",1,IF(#REF!&lt;&gt;"",1,0))</f>
        <v>#REF!</v>
      </c>
      <c r="R186" s="213" t="e">
        <f>IF('Crisis Indicator Data'!#REF!="No Data",1,IF(#REF!&lt;&gt;"",1,0))</f>
        <v>#REF!</v>
      </c>
      <c r="S186" s="213" t="e">
        <f>IF('Crisis Indicator Data'!#REF!="No Data",1,IF(#REF!&lt;&gt;"",1,0))</f>
        <v>#REF!</v>
      </c>
      <c r="T186" s="213" t="e">
        <f>IF('Crisis Indicator Data'!#REF!="No Data",1,IF(#REF!&lt;&gt;"",1,0))</f>
        <v>#REF!</v>
      </c>
      <c r="U186" s="213" t="e">
        <f>IF('Crisis Indicator Data'!#REF!="No Data",1,IF(#REF!&lt;&gt;"",1,0))</f>
        <v>#REF!</v>
      </c>
      <c r="V186" s="213" t="e">
        <f>IF('Crisis Indicator Data'!#REF!="No Data",1,IF(#REF!&lt;&gt;"",1,0))</f>
        <v>#REF!</v>
      </c>
      <c r="W186" s="213" t="e">
        <f>IF('Crisis Indicator Data'!#REF!="No Data",1,IF(#REF!&lt;&gt;"",1,0))</f>
        <v>#REF!</v>
      </c>
      <c r="X186" s="213" t="e">
        <f>IF('Crisis Indicator Data'!#REF!="No Data",1,IF(#REF!&lt;&gt;"",1,0))</f>
        <v>#REF!</v>
      </c>
      <c r="Y186" s="213" t="e">
        <f>IF('Crisis Indicator Data'!#REF!="No Data",1,IF(#REF!&lt;&gt;"",1,0))</f>
        <v>#REF!</v>
      </c>
      <c r="Z186" s="213" t="e">
        <f>IF('Crisis Indicator Data'!#REF!="No Data",1,IF(#REF!&lt;&gt;"",1,0))</f>
        <v>#REF!</v>
      </c>
      <c r="AA186" s="213" t="e">
        <f>IF('Crisis Indicator Data'!#REF!="No Data",1,IF(#REF!&lt;&gt;"",1,0))</f>
        <v>#REF!</v>
      </c>
      <c r="AB186" s="213" t="e">
        <f>IF('Crisis Indicator Data'!#REF!="No Data",1,IF(#REF!&lt;&gt;"",1,0))</f>
        <v>#REF!</v>
      </c>
      <c r="AC186" s="213" t="e">
        <f>IF('Crisis Indicator Data'!#REF!="No Data",1,IF(#REF!&lt;&gt;"",1,0))</f>
        <v>#REF!</v>
      </c>
      <c r="AD186" s="213" t="e">
        <f>IF('Crisis Indicator Data'!#REF!="No Data",1,IF(#REF!&lt;&gt;"",1,0))</f>
        <v>#REF!</v>
      </c>
      <c r="AE186" s="213" t="e">
        <f>IF('Crisis Indicator Data'!#REF!="No Data",1,IF(#REF!&lt;&gt;"",1,0))</f>
        <v>#REF!</v>
      </c>
      <c r="AF186" s="213" t="e">
        <f>IF('Crisis Indicator Data'!#REF!="No Data",1,IF(#REF!&lt;&gt;"",1,0))</f>
        <v>#REF!</v>
      </c>
      <c r="AG186" s="213" t="e">
        <f>IF('Crisis Indicator Data'!#REF!="No Data",1,IF(#REF!&lt;&gt;"",1,0))</f>
        <v>#REF!</v>
      </c>
      <c r="AH186" s="213" t="e">
        <f>IF('Crisis Indicator Data'!#REF!="No Data",1,IF(#REF!&lt;&gt;"",1,0))</f>
        <v>#REF!</v>
      </c>
      <c r="AI186" s="213" t="e">
        <f>IF('Crisis Indicator Data'!#REF!="No Data",1,IF(#REF!&lt;&gt;"",1,0))</f>
        <v>#REF!</v>
      </c>
      <c r="AJ186" s="213" t="e">
        <f>IF('Crisis Indicator Data'!#REF!="No Data",1,IF(#REF!&lt;&gt;"",1,0))</f>
        <v>#REF!</v>
      </c>
      <c r="AK186" s="213" t="e">
        <f>IF('Crisis Indicator Data'!#REF!="No Data",1,IF(#REF!&lt;&gt;"",1,0))</f>
        <v>#REF!</v>
      </c>
      <c r="AL186" s="213" t="e">
        <f>IF('Crisis Indicator Data'!#REF!="No Data",1,IF(#REF!&lt;&gt;"",1,0))</f>
        <v>#REF!</v>
      </c>
      <c r="AM186" s="213" t="e">
        <f>IF('Crisis Indicator Data'!#REF!="No Data",1,IF(#REF!&lt;&gt;"",1,0))</f>
        <v>#REF!</v>
      </c>
      <c r="AN186" s="213" t="e">
        <f>IF('Crisis Indicator Data'!#REF!="No Data",1,IF(#REF!&lt;&gt;"",1,0))</f>
        <v>#REF!</v>
      </c>
      <c r="AO186" s="213" t="e">
        <f>IF('Crisis Indicator Data'!#REF!="No Data",1,IF(#REF!&lt;&gt;"",1,0))</f>
        <v>#REF!</v>
      </c>
      <c r="AP186" s="213" t="e">
        <f>IF('Crisis Indicator Data'!#REF!="No Data",1,IF(#REF!&lt;&gt;"",1,0))</f>
        <v>#REF!</v>
      </c>
      <c r="AQ186" s="213" t="e">
        <f>IF('Crisis Indicator Data'!#REF!="No Data",1,IF(#REF!&lt;&gt;"",1,0))</f>
        <v>#REF!</v>
      </c>
      <c r="AR186" s="213" t="e">
        <f>IF('Crisis Indicator Data'!#REF!="No Data",1,IF(#REF!&lt;&gt;"",1,0))</f>
        <v>#REF!</v>
      </c>
      <c r="AS186" s="213" t="e">
        <f>IF('Crisis Indicator Data'!#REF!="No Data",1,IF(#REF!&lt;&gt;"",1,0))</f>
        <v>#REF!</v>
      </c>
      <c r="AT186" s="213" t="e">
        <f>IF('Crisis Indicator Data'!#REF!="No Data",1,IF(#REF!&lt;&gt;"",1,0))</f>
        <v>#REF!</v>
      </c>
      <c r="AU186" s="213" t="e">
        <f>IF('Crisis Indicator Data'!#REF!="No Data",1,IF(#REF!&lt;&gt;"",1,0))</f>
        <v>#REF!</v>
      </c>
      <c r="AV186" s="213" t="e">
        <f>IF('Crisis Indicator Data'!#REF!="No Data",1,IF(#REF!&lt;&gt;"",1,0))</f>
        <v>#REF!</v>
      </c>
      <c r="AW186" s="213" t="e">
        <f>IF('Crisis Indicator Data'!#REF!="No Data",1,IF(#REF!&lt;&gt;"",1,0))</f>
        <v>#REF!</v>
      </c>
      <c r="AX186" s="213" t="e">
        <f>IF('Crisis Indicator Data'!#REF!="No Data",1,IF(#REF!&lt;&gt;"",1,0))</f>
        <v>#REF!</v>
      </c>
      <c r="AY186" s="213" t="e">
        <f>IF('Crisis Indicator Data'!#REF!="No Data",1,IF(#REF!&lt;&gt;"",1,0))</f>
        <v>#REF!</v>
      </c>
      <c r="AZ186" s="213" t="e">
        <f>IF('Crisis Indicator Data'!#REF!="No Data",1,IF(#REF!&lt;&gt;"",1,0))</f>
        <v>#REF!</v>
      </c>
      <c r="BA186" t="e">
        <f t="shared" si="10"/>
        <v>#REF!</v>
      </c>
      <c r="BB186" s="22" t="e">
        <f t="shared" si="11"/>
        <v>#REF!</v>
      </c>
    </row>
    <row r="187" spans="1:54" x14ac:dyDescent="0.25">
      <c r="A187" t="s">
        <v>7538</v>
      </c>
      <c r="B187" s="213" t="e">
        <f>IF('Crisis Indicator Data'!#REF!="No Data",1,IF(#REF!&lt;&gt;"",1,0))</f>
        <v>#REF!</v>
      </c>
      <c r="C187" s="213" t="e">
        <f>IF('Crisis Indicator Data'!#REF!="No Data",1,IF(#REF!&lt;&gt;"",1,0))</f>
        <v>#REF!</v>
      </c>
      <c r="D187" s="213" t="e">
        <f>IF('Crisis Indicator Data'!#REF!="No Data",1,IF(#REF!&lt;&gt;"",1,0))</f>
        <v>#REF!</v>
      </c>
      <c r="E187" s="213" t="e">
        <f>IF('Crisis Indicator Data'!#REF!="No Data",1,IF(#REF!&lt;&gt;"",1,0))</f>
        <v>#REF!</v>
      </c>
      <c r="F187" s="213" t="e">
        <f>IF('Crisis Indicator Data'!#REF!="No Data",1,IF(#REF!&lt;&gt;"",1,0))</f>
        <v>#REF!</v>
      </c>
      <c r="G187" s="213" t="e">
        <f>IF('Crisis Indicator Data'!#REF!="No Data",1,IF(#REF!&lt;&gt;"",1,0))</f>
        <v>#REF!</v>
      </c>
      <c r="H187" s="213" t="e">
        <f>IF('Crisis Indicator Data'!#REF!="No Data",1,IF(#REF!&lt;&gt;"",1,0))</f>
        <v>#REF!</v>
      </c>
      <c r="I187" s="213" t="e">
        <f>IF('Crisis Indicator Data'!#REF!="No Data",1,IF(#REF!&lt;&gt;"",1,0))</f>
        <v>#REF!</v>
      </c>
      <c r="J187" s="213" t="e">
        <f>IF('Crisis Indicator Data'!#REF!="No Data",1,IF(#REF!&lt;&gt;"",1,0))</f>
        <v>#REF!</v>
      </c>
      <c r="K187" s="213" t="e">
        <f>IF('Crisis Indicator Data'!#REF!="No Data",1,IF(#REF!&lt;&gt;"",1,0))</f>
        <v>#REF!</v>
      </c>
      <c r="L187" s="213" t="e">
        <f>IF('Crisis Indicator Data'!#REF!="No Data",1,IF(#REF!&lt;&gt;"",1,0))</f>
        <v>#REF!</v>
      </c>
      <c r="M187" s="213" t="e">
        <f>IF('Crisis Indicator Data'!#REF!="No Data",1,IF(#REF!&lt;&gt;"",1,0))</f>
        <v>#REF!</v>
      </c>
      <c r="N187" s="213" t="e">
        <f>IF('Crisis Indicator Data'!#REF!="No Data",1,IF(#REF!&lt;&gt;"",1,0))</f>
        <v>#REF!</v>
      </c>
      <c r="O187" s="213" t="e">
        <f>IF('Crisis Indicator Data'!#REF!="No Data",1,IF(#REF!&lt;&gt;"",1,0))</f>
        <v>#REF!</v>
      </c>
      <c r="P187" s="213" t="e">
        <f>IF('Crisis Indicator Data'!#REF!="No Data",1,IF(#REF!&lt;&gt;"",1,0))</f>
        <v>#REF!</v>
      </c>
      <c r="Q187" s="213" t="e">
        <f>IF('Crisis Indicator Data'!#REF!="No Data",1,IF(#REF!&lt;&gt;"",1,0))</f>
        <v>#REF!</v>
      </c>
      <c r="R187" s="213" t="e">
        <f>IF('Crisis Indicator Data'!#REF!="No Data",1,IF(#REF!&lt;&gt;"",1,0))</f>
        <v>#REF!</v>
      </c>
      <c r="S187" s="213" t="e">
        <f>IF('Crisis Indicator Data'!#REF!="No Data",1,IF(#REF!&lt;&gt;"",1,0))</f>
        <v>#REF!</v>
      </c>
      <c r="T187" s="213" t="e">
        <f>IF('Crisis Indicator Data'!#REF!="No Data",1,IF(#REF!&lt;&gt;"",1,0))</f>
        <v>#REF!</v>
      </c>
      <c r="U187" s="213" t="e">
        <f>IF('Crisis Indicator Data'!#REF!="No Data",1,IF(#REF!&lt;&gt;"",1,0))</f>
        <v>#REF!</v>
      </c>
      <c r="V187" s="213" t="e">
        <f>IF('Crisis Indicator Data'!#REF!="No Data",1,IF(#REF!&lt;&gt;"",1,0))</f>
        <v>#REF!</v>
      </c>
      <c r="W187" s="213" t="e">
        <f>IF('Crisis Indicator Data'!#REF!="No Data",1,IF(#REF!&lt;&gt;"",1,0))</f>
        <v>#REF!</v>
      </c>
      <c r="X187" s="213" t="e">
        <f>IF('Crisis Indicator Data'!#REF!="No Data",1,IF(#REF!&lt;&gt;"",1,0))</f>
        <v>#REF!</v>
      </c>
      <c r="Y187" s="213" t="e">
        <f>IF('Crisis Indicator Data'!#REF!="No Data",1,IF(#REF!&lt;&gt;"",1,0))</f>
        <v>#REF!</v>
      </c>
      <c r="Z187" s="213" t="e">
        <f>IF('Crisis Indicator Data'!#REF!="No Data",1,IF(#REF!&lt;&gt;"",1,0))</f>
        <v>#REF!</v>
      </c>
      <c r="AA187" s="213" t="e">
        <f>IF('Crisis Indicator Data'!#REF!="No Data",1,IF(#REF!&lt;&gt;"",1,0))</f>
        <v>#REF!</v>
      </c>
      <c r="AB187" s="213" t="e">
        <f>IF('Crisis Indicator Data'!#REF!="No Data",1,IF(#REF!&lt;&gt;"",1,0))</f>
        <v>#REF!</v>
      </c>
      <c r="AC187" s="213" t="e">
        <f>IF('Crisis Indicator Data'!#REF!="No Data",1,IF(#REF!&lt;&gt;"",1,0))</f>
        <v>#REF!</v>
      </c>
      <c r="AD187" s="213" t="e">
        <f>IF('Crisis Indicator Data'!#REF!="No Data",1,IF(#REF!&lt;&gt;"",1,0))</f>
        <v>#REF!</v>
      </c>
      <c r="AE187" s="213" t="e">
        <f>IF('Crisis Indicator Data'!#REF!="No Data",1,IF(#REF!&lt;&gt;"",1,0))</f>
        <v>#REF!</v>
      </c>
      <c r="AF187" s="213" t="e">
        <f>IF('Crisis Indicator Data'!#REF!="No Data",1,IF(#REF!&lt;&gt;"",1,0))</f>
        <v>#REF!</v>
      </c>
      <c r="AG187" s="213" t="e">
        <f>IF('Crisis Indicator Data'!#REF!="No Data",1,IF(#REF!&lt;&gt;"",1,0))</f>
        <v>#REF!</v>
      </c>
      <c r="AH187" s="213" t="e">
        <f>IF('Crisis Indicator Data'!#REF!="No Data",1,IF(#REF!&lt;&gt;"",1,0))</f>
        <v>#REF!</v>
      </c>
      <c r="AI187" s="213" t="e">
        <f>IF('Crisis Indicator Data'!#REF!="No Data",1,IF(#REF!&lt;&gt;"",1,0))</f>
        <v>#REF!</v>
      </c>
      <c r="AJ187" s="213" t="e">
        <f>IF('Crisis Indicator Data'!#REF!="No Data",1,IF(#REF!&lt;&gt;"",1,0))</f>
        <v>#REF!</v>
      </c>
      <c r="AK187" s="213" t="e">
        <f>IF('Crisis Indicator Data'!#REF!="No Data",1,IF(#REF!&lt;&gt;"",1,0))</f>
        <v>#REF!</v>
      </c>
      <c r="AL187" s="213" t="e">
        <f>IF('Crisis Indicator Data'!#REF!="No Data",1,IF(#REF!&lt;&gt;"",1,0))</f>
        <v>#REF!</v>
      </c>
      <c r="AM187" s="213" t="e">
        <f>IF('Crisis Indicator Data'!#REF!="No Data",1,IF(#REF!&lt;&gt;"",1,0))</f>
        <v>#REF!</v>
      </c>
      <c r="AN187" s="213" t="e">
        <f>IF('Crisis Indicator Data'!#REF!="No Data",1,IF(#REF!&lt;&gt;"",1,0))</f>
        <v>#REF!</v>
      </c>
      <c r="AO187" s="213" t="e">
        <f>IF('Crisis Indicator Data'!#REF!="No Data",1,IF(#REF!&lt;&gt;"",1,0))</f>
        <v>#REF!</v>
      </c>
      <c r="AP187" s="213" t="e">
        <f>IF('Crisis Indicator Data'!#REF!="No Data",1,IF(#REF!&lt;&gt;"",1,0))</f>
        <v>#REF!</v>
      </c>
      <c r="AQ187" s="213" t="e">
        <f>IF('Crisis Indicator Data'!#REF!="No Data",1,IF(#REF!&lt;&gt;"",1,0))</f>
        <v>#REF!</v>
      </c>
      <c r="AR187" s="213" t="e">
        <f>IF('Crisis Indicator Data'!#REF!="No Data",1,IF(#REF!&lt;&gt;"",1,0))</f>
        <v>#REF!</v>
      </c>
      <c r="AS187" s="213" t="e">
        <f>IF('Crisis Indicator Data'!#REF!="No Data",1,IF(#REF!&lt;&gt;"",1,0))</f>
        <v>#REF!</v>
      </c>
      <c r="AT187" s="213" t="e">
        <f>IF('Crisis Indicator Data'!#REF!="No Data",1,IF(#REF!&lt;&gt;"",1,0))</f>
        <v>#REF!</v>
      </c>
      <c r="AU187" s="213" t="e">
        <f>IF('Crisis Indicator Data'!#REF!="No Data",1,IF(#REF!&lt;&gt;"",1,0))</f>
        <v>#REF!</v>
      </c>
      <c r="AV187" s="213" t="e">
        <f>IF('Crisis Indicator Data'!#REF!="No Data",1,IF(#REF!&lt;&gt;"",1,0))</f>
        <v>#REF!</v>
      </c>
      <c r="AW187" s="213" t="e">
        <f>IF('Crisis Indicator Data'!#REF!="No Data",1,IF(#REF!&lt;&gt;"",1,0))</f>
        <v>#REF!</v>
      </c>
      <c r="AX187" s="213" t="e">
        <f>IF('Crisis Indicator Data'!#REF!="No Data",1,IF(#REF!&lt;&gt;"",1,0))</f>
        <v>#REF!</v>
      </c>
      <c r="AY187" s="213" t="e">
        <f>IF('Crisis Indicator Data'!#REF!="No Data",1,IF(#REF!&lt;&gt;"",1,0))</f>
        <v>#REF!</v>
      </c>
      <c r="AZ187" s="213" t="e">
        <f>IF('Crisis Indicator Data'!#REF!="No Data",1,IF(#REF!&lt;&gt;"",1,0))</f>
        <v>#REF!</v>
      </c>
      <c r="BA187" t="e">
        <f t="shared" si="10"/>
        <v>#REF!</v>
      </c>
      <c r="BB187" s="22" t="e">
        <f t="shared" si="11"/>
        <v>#REF!</v>
      </c>
    </row>
    <row r="188" spans="1:54" x14ac:dyDescent="0.25">
      <c r="A188" t="s">
        <v>7534</v>
      </c>
      <c r="B188" s="213" t="e">
        <f>IF('Crisis Indicator Data'!#REF!="No Data",1,IF(#REF!&lt;&gt;"",1,0))</f>
        <v>#REF!</v>
      </c>
      <c r="C188" s="213" t="e">
        <f>IF('Crisis Indicator Data'!#REF!="No Data",1,IF(#REF!&lt;&gt;"",1,0))</f>
        <v>#REF!</v>
      </c>
      <c r="D188" s="213" t="e">
        <f>IF('Crisis Indicator Data'!#REF!="No Data",1,IF(#REF!&lt;&gt;"",1,0))</f>
        <v>#REF!</v>
      </c>
      <c r="E188" s="213" t="e">
        <f>IF('Crisis Indicator Data'!#REF!="No Data",1,IF(#REF!&lt;&gt;"",1,0))</f>
        <v>#REF!</v>
      </c>
      <c r="F188" s="213" t="e">
        <f>IF('Crisis Indicator Data'!#REF!="No Data",1,IF(#REF!&lt;&gt;"",1,0))</f>
        <v>#REF!</v>
      </c>
      <c r="G188" s="213" t="e">
        <f>IF('Crisis Indicator Data'!#REF!="No Data",1,IF(#REF!&lt;&gt;"",1,0))</f>
        <v>#REF!</v>
      </c>
      <c r="H188" s="213" t="e">
        <f>IF('Crisis Indicator Data'!#REF!="No Data",1,IF(#REF!&lt;&gt;"",1,0))</f>
        <v>#REF!</v>
      </c>
      <c r="I188" s="213" t="e">
        <f>IF('Crisis Indicator Data'!#REF!="No Data",1,IF(#REF!&lt;&gt;"",1,0))</f>
        <v>#REF!</v>
      </c>
      <c r="J188" s="213" t="e">
        <f>IF('Crisis Indicator Data'!#REF!="No Data",1,IF(#REF!&lt;&gt;"",1,0))</f>
        <v>#REF!</v>
      </c>
      <c r="K188" s="213" t="e">
        <f>IF('Crisis Indicator Data'!#REF!="No Data",1,IF(#REF!&lt;&gt;"",1,0))</f>
        <v>#REF!</v>
      </c>
      <c r="L188" s="213" t="e">
        <f>IF('Crisis Indicator Data'!#REF!="No Data",1,IF(#REF!&lt;&gt;"",1,0))</f>
        <v>#REF!</v>
      </c>
      <c r="M188" s="213" t="e">
        <f>IF('Crisis Indicator Data'!#REF!="No Data",1,IF(#REF!&lt;&gt;"",1,0))</f>
        <v>#REF!</v>
      </c>
      <c r="N188" s="213" t="e">
        <f>IF('Crisis Indicator Data'!#REF!="No Data",1,IF(#REF!&lt;&gt;"",1,0))</f>
        <v>#REF!</v>
      </c>
      <c r="O188" s="213" t="e">
        <f>IF('Crisis Indicator Data'!#REF!="No Data",1,IF(#REF!&lt;&gt;"",1,0))</f>
        <v>#REF!</v>
      </c>
      <c r="P188" s="213" t="e">
        <f>IF('Crisis Indicator Data'!#REF!="No Data",1,IF(#REF!&lt;&gt;"",1,0))</f>
        <v>#REF!</v>
      </c>
      <c r="Q188" s="213" t="e">
        <f>IF('Crisis Indicator Data'!#REF!="No Data",1,IF(#REF!&lt;&gt;"",1,0))</f>
        <v>#REF!</v>
      </c>
      <c r="R188" s="213" t="e">
        <f>IF('Crisis Indicator Data'!#REF!="No Data",1,IF(#REF!&lt;&gt;"",1,0))</f>
        <v>#REF!</v>
      </c>
      <c r="S188" s="213" t="e">
        <f>IF('Crisis Indicator Data'!#REF!="No Data",1,IF(#REF!&lt;&gt;"",1,0))</f>
        <v>#REF!</v>
      </c>
      <c r="T188" s="213" t="e">
        <f>IF('Crisis Indicator Data'!#REF!="No Data",1,IF(#REF!&lt;&gt;"",1,0))</f>
        <v>#REF!</v>
      </c>
      <c r="U188" s="213" t="e">
        <f>IF('Crisis Indicator Data'!#REF!="No Data",1,IF(#REF!&lt;&gt;"",1,0))</f>
        <v>#REF!</v>
      </c>
      <c r="V188" s="213" t="e">
        <f>IF('Crisis Indicator Data'!#REF!="No Data",1,IF(#REF!&lt;&gt;"",1,0))</f>
        <v>#REF!</v>
      </c>
      <c r="W188" s="213" t="e">
        <f>IF('Crisis Indicator Data'!#REF!="No Data",1,IF(#REF!&lt;&gt;"",1,0))</f>
        <v>#REF!</v>
      </c>
      <c r="X188" s="213" t="e">
        <f>IF('Crisis Indicator Data'!#REF!="No Data",1,IF(#REF!&lt;&gt;"",1,0))</f>
        <v>#REF!</v>
      </c>
      <c r="Y188" s="213" t="e">
        <f>IF('Crisis Indicator Data'!#REF!="No Data",1,IF(#REF!&lt;&gt;"",1,0))</f>
        <v>#REF!</v>
      </c>
      <c r="Z188" s="213" t="e">
        <f>IF('Crisis Indicator Data'!#REF!="No Data",1,IF(#REF!&lt;&gt;"",1,0))</f>
        <v>#REF!</v>
      </c>
      <c r="AA188" s="213" t="e">
        <f>IF('Crisis Indicator Data'!#REF!="No Data",1,IF(#REF!&lt;&gt;"",1,0))</f>
        <v>#REF!</v>
      </c>
      <c r="AB188" s="213" t="e">
        <f>IF('Crisis Indicator Data'!#REF!="No Data",1,IF(#REF!&lt;&gt;"",1,0))</f>
        <v>#REF!</v>
      </c>
      <c r="AC188" s="213" t="e">
        <f>IF('Crisis Indicator Data'!#REF!="No Data",1,IF(#REF!&lt;&gt;"",1,0))</f>
        <v>#REF!</v>
      </c>
      <c r="AD188" s="213" t="e">
        <f>IF('Crisis Indicator Data'!#REF!="No Data",1,IF(#REF!&lt;&gt;"",1,0))</f>
        <v>#REF!</v>
      </c>
      <c r="AE188" s="213" t="e">
        <f>IF('Crisis Indicator Data'!#REF!="No Data",1,IF(#REF!&lt;&gt;"",1,0))</f>
        <v>#REF!</v>
      </c>
      <c r="AF188" s="213" t="e">
        <f>IF('Crisis Indicator Data'!#REF!="No Data",1,IF(#REF!&lt;&gt;"",1,0))</f>
        <v>#REF!</v>
      </c>
      <c r="AG188" s="213" t="e">
        <f>IF('Crisis Indicator Data'!#REF!="No Data",1,IF(#REF!&lt;&gt;"",1,0))</f>
        <v>#REF!</v>
      </c>
      <c r="AH188" s="213" t="e">
        <f>IF('Crisis Indicator Data'!#REF!="No Data",1,IF(#REF!&lt;&gt;"",1,0))</f>
        <v>#REF!</v>
      </c>
      <c r="AI188" s="213" t="e">
        <f>IF('Crisis Indicator Data'!#REF!="No Data",1,IF(#REF!&lt;&gt;"",1,0))</f>
        <v>#REF!</v>
      </c>
      <c r="AJ188" s="213" t="e">
        <f>IF('Crisis Indicator Data'!#REF!="No Data",1,IF(#REF!&lt;&gt;"",1,0))</f>
        <v>#REF!</v>
      </c>
      <c r="AK188" s="213" t="e">
        <f>IF('Crisis Indicator Data'!#REF!="No Data",1,IF(#REF!&lt;&gt;"",1,0))</f>
        <v>#REF!</v>
      </c>
      <c r="AL188" s="213" t="e">
        <f>IF('Crisis Indicator Data'!#REF!="No Data",1,IF(#REF!&lt;&gt;"",1,0))</f>
        <v>#REF!</v>
      </c>
      <c r="AM188" s="213" t="e">
        <f>IF('Crisis Indicator Data'!#REF!="No Data",1,IF(#REF!&lt;&gt;"",1,0))</f>
        <v>#REF!</v>
      </c>
      <c r="AN188" s="213" t="e">
        <f>IF('Crisis Indicator Data'!#REF!="No Data",1,IF(#REF!&lt;&gt;"",1,0))</f>
        <v>#REF!</v>
      </c>
      <c r="AO188" s="213" t="e">
        <f>IF('Crisis Indicator Data'!#REF!="No Data",1,IF(#REF!&lt;&gt;"",1,0))</f>
        <v>#REF!</v>
      </c>
      <c r="AP188" s="213" t="e">
        <f>IF('Crisis Indicator Data'!#REF!="No Data",1,IF(#REF!&lt;&gt;"",1,0))</f>
        <v>#REF!</v>
      </c>
      <c r="AQ188" s="213" t="e">
        <f>IF('Crisis Indicator Data'!#REF!="No Data",1,IF(#REF!&lt;&gt;"",1,0))</f>
        <v>#REF!</v>
      </c>
      <c r="AR188" s="213" t="e">
        <f>IF('Crisis Indicator Data'!#REF!="No Data",1,IF(#REF!&lt;&gt;"",1,0))</f>
        <v>#REF!</v>
      </c>
      <c r="AS188" s="213" t="e">
        <f>IF('Crisis Indicator Data'!#REF!="No Data",1,IF(#REF!&lt;&gt;"",1,0))</f>
        <v>#REF!</v>
      </c>
      <c r="AT188" s="213" t="e">
        <f>IF('Crisis Indicator Data'!#REF!="No Data",1,IF(#REF!&lt;&gt;"",1,0))</f>
        <v>#REF!</v>
      </c>
      <c r="AU188" s="213" t="e">
        <f>IF('Crisis Indicator Data'!#REF!="No Data",1,IF(#REF!&lt;&gt;"",1,0))</f>
        <v>#REF!</v>
      </c>
      <c r="AV188" s="213" t="e">
        <f>IF('Crisis Indicator Data'!#REF!="No Data",1,IF(#REF!&lt;&gt;"",1,0))</f>
        <v>#REF!</v>
      </c>
      <c r="AW188" s="213" t="e">
        <f>IF('Crisis Indicator Data'!#REF!="No Data",1,IF(#REF!&lt;&gt;"",1,0))</f>
        <v>#REF!</v>
      </c>
      <c r="AX188" s="213" t="e">
        <f>IF('Crisis Indicator Data'!#REF!="No Data",1,IF(#REF!&lt;&gt;"",1,0))</f>
        <v>#REF!</v>
      </c>
      <c r="AY188" s="213" t="e">
        <f>IF('Crisis Indicator Data'!#REF!="No Data",1,IF(#REF!&lt;&gt;"",1,0))</f>
        <v>#REF!</v>
      </c>
      <c r="AZ188" s="213" t="e">
        <f>IF('Crisis Indicator Data'!#REF!="No Data",1,IF(#REF!&lt;&gt;"",1,0))</f>
        <v>#REF!</v>
      </c>
      <c r="BA188" t="e">
        <f t="shared" si="10"/>
        <v>#REF!</v>
      </c>
      <c r="BB188" s="22" t="e">
        <f t="shared" si="11"/>
        <v>#REF!</v>
      </c>
    </row>
    <row r="189" spans="1:54" x14ac:dyDescent="0.25">
      <c r="A189" t="s">
        <v>7536</v>
      </c>
      <c r="B189" s="213" t="e">
        <f>IF('Crisis Indicator Data'!#REF!="No Data",1,IF(#REF!&lt;&gt;"",1,0))</f>
        <v>#REF!</v>
      </c>
      <c r="C189" s="213" t="e">
        <f>IF('Crisis Indicator Data'!#REF!="No Data",1,IF(#REF!&lt;&gt;"",1,0))</f>
        <v>#REF!</v>
      </c>
      <c r="D189" s="213" t="e">
        <f>IF('Crisis Indicator Data'!#REF!="No Data",1,IF(#REF!&lt;&gt;"",1,0))</f>
        <v>#REF!</v>
      </c>
      <c r="E189" s="213" t="e">
        <f>IF('Crisis Indicator Data'!#REF!="No Data",1,IF(#REF!&lt;&gt;"",1,0))</f>
        <v>#REF!</v>
      </c>
      <c r="F189" s="213" t="e">
        <f>IF('Crisis Indicator Data'!#REF!="No Data",1,IF(#REF!&lt;&gt;"",1,0))</f>
        <v>#REF!</v>
      </c>
      <c r="G189" s="213" t="e">
        <f>IF('Crisis Indicator Data'!#REF!="No Data",1,IF(#REF!&lt;&gt;"",1,0))</f>
        <v>#REF!</v>
      </c>
      <c r="H189" s="213" t="e">
        <f>IF('Crisis Indicator Data'!#REF!="No Data",1,IF(#REF!&lt;&gt;"",1,0))</f>
        <v>#REF!</v>
      </c>
      <c r="I189" s="213" t="e">
        <f>IF('Crisis Indicator Data'!#REF!="No Data",1,IF(#REF!&lt;&gt;"",1,0))</f>
        <v>#REF!</v>
      </c>
      <c r="J189" s="213" t="e">
        <f>IF('Crisis Indicator Data'!#REF!="No Data",1,IF(#REF!&lt;&gt;"",1,0))</f>
        <v>#REF!</v>
      </c>
      <c r="K189" s="213" t="e">
        <f>IF('Crisis Indicator Data'!#REF!="No Data",1,IF(#REF!&lt;&gt;"",1,0))</f>
        <v>#REF!</v>
      </c>
      <c r="L189" s="213" t="e">
        <f>IF('Crisis Indicator Data'!#REF!="No Data",1,IF(#REF!&lt;&gt;"",1,0))</f>
        <v>#REF!</v>
      </c>
      <c r="M189" s="213" t="e">
        <f>IF('Crisis Indicator Data'!#REF!="No Data",1,IF(#REF!&lt;&gt;"",1,0))</f>
        <v>#REF!</v>
      </c>
      <c r="N189" s="213" t="e">
        <f>IF('Crisis Indicator Data'!#REF!="No Data",1,IF(#REF!&lt;&gt;"",1,0))</f>
        <v>#REF!</v>
      </c>
      <c r="O189" s="213" t="e">
        <f>IF('Crisis Indicator Data'!#REF!="No Data",1,IF(#REF!&lt;&gt;"",1,0))</f>
        <v>#REF!</v>
      </c>
      <c r="P189" s="213" t="e">
        <f>IF('Crisis Indicator Data'!#REF!="No Data",1,IF(#REF!&lt;&gt;"",1,0))</f>
        <v>#REF!</v>
      </c>
      <c r="Q189" s="213" t="e">
        <f>IF('Crisis Indicator Data'!#REF!="No Data",1,IF(#REF!&lt;&gt;"",1,0))</f>
        <v>#REF!</v>
      </c>
      <c r="R189" s="213" t="e">
        <f>IF('Crisis Indicator Data'!#REF!="No Data",1,IF(#REF!&lt;&gt;"",1,0))</f>
        <v>#REF!</v>
      </c>
      <c r="S189" s="213" t="e">
        <f>IF('Crisis Indicator Data'!#REF!="No Data",1,IF(#REF!&lt;&gt;"",1,0))</f>
        <v>#REF!</v>
      </c>
      <c r="T189" s="213" t="e">
        <f>IF('Crisis Indicator Data'!#REF!="No Data",1,IF(#REF!&lt;&gt;"",1,0))</f>
        <v>#REF!</v>
      </c>
      <c r="U189" s="213" t="e">
        <f>IF('Crisis Indicator Data'!#REF!="No Data",1,IF(#REF!&lt;&gt;"",1,0))</f>
        <v>#REF!</v>
      </c>
      <c r="V189" s="213" t="e">
        <f>IF('Crisis Indicator Data'!#REF!="No Data",1,IF(#REF!&lt;&gt;"",1,0))</f>
        <v>#REF!</v>
      </c>
      <c r="W189" s="213" t="e">
        <f>IF('Crisis Indicator Data'!#REF!="No Data",1,IF(#REF!&lt;&gt;"",1,0))</f>
        <v>#REF!</v>
      </c>
      <c r="X189" s="213" t="e">
        <f>IF('Crisis Indicator Data'!#REF!="No Data",1,IF(#REF!&lt;&gt;"",1,0))</f>
        <v>#REF!</v>
      </c>
      <c r="Y189" s="213" t="e">
        <f>IF('Crisis Indicator Data'!#REF!="No Data",1,IF(#REF!&lt;&gt;"",1,0))</f>
        <v>#REF!</v>
      </c>
      <c r="Z189" s="213" t="e">
        <f>IF('Crisis Indicator Data'!#REF!="No Data",1,IF(#REF!&lt;&gt;"",1,0))</f>
        <v>#REF!</v>
      </c>
      <c r="AA189" s="213" t="e">
        <f>IF('Crisis Indicator Data'!#REF!="No Data",1,IF(#REF!&lt;&gt;"",1,0))</f>
        <v>#REF!</v>
      </c>
      <c r="AB189" s="213" t="e">
        <f>IF('Crisis Indicator Data'!#REF!="No Data",1,IF(#REF!&lt;&gt;"",1,0))</f>
        <v>#REF!</v>
      </c>
      <c r="AC189" s="213" t="e">
        <f>IF('Crisis Indicator Data'!#REF!="No Data",1,IF(#REF!&lt;&gt;"",1,0))</f>
        <v>#REF!</v>
      </c>
      <c r="AD189" s="213" t="e">
        <f>IF('Crisis Indicator Data'!#REF!="No Data",1,IF(#REF!&lt;&gt;"",1,0))</f>
        <v>#REF!</v>
      </c>
      <c r="AE189" s="213" t="e">
        <f>IF('Crisis Indicator Data'!#REF!="No Data",1,IF(#REF!&lt;&gt;"",1,0))</f>
        <v>#REF!</v>
      </c>
      <c r="AF189" s="213" t="e">
        <f>IF('Crisis Indicator Data'!#REF!="No Data",1,IF(#REF!&lt;&gt;"",1,0))</f>
        <v>#REF!</v>
      </c>
      <c r="AG189" s="213" t="e">
        <f>IF('Crisis Indicator Data'!#REF!="No Data",1,IF(#REF!&lt;&gt;"",1,0))</f>
        <v>#REF!</v>
      </c>
      <c r="AH189" s="213" t="e">
        <f>IF('Crisis Indicator Data'!#REF!="No Data",1,IF(#REF!&lt;&gt;"",1,0))</f>
        <v>#REF!</v>
      </c>
      <c r="AI189" s="213" t="e">
        <f>IF('Crisis Indicator Data'!#REF!="No Data",1,IF(#REF!&lt;&gt;"",1,0))</f>
        <v>#REF!</v>
      </c>
      <c r="AJ189" s="213" t="e">
        <f>IF('Crisis Indicator Data'!#REF!="No Data",1,IF(#REF!&lt;&gt;"",1,0))</f>
        <v>#REF!</v>
      </c>
      <c r="AK189" s="213" t="e">
        <f>IF('Crisis Indicator Data'!#REF!="No Data",1,IF(#REF!&lt;&gt;"",1,0))</f>
        <v>#REF!</v>
      </c>
      <c r="AL189" s="213" t="e">
        <f>IF('Crisis Indicator Data'!#REF!="No Data",1,IF(#REF!&lt;&gt;"",1,0))</f>
        <v>#REF!</v>
      </c>
      <c r="AM189" s="213" t="e">
        <f>IF('Crisis Indicator Data'!#REF!="No Data",1,IF(#REF!&lt;&gt;"",1,0))</f>
        <v>#REF!</v>
      </c>
      <c r="AN189" s="213" t="e">
        <f>IF('Crisis Indicator Data'!#REF!="No Data",1,IF(#REF!&lt;&gt;"",1,0))</f>
        <v>#REF!</v>
      </c>
      <c r="AO189" s="213" t="e">
        <f>IF('Crisis Indicator Data'!#REF!="No Data",1,IF(#REF!&lt;&gt;"",1,0))</f>
        <v>#REF!</v>
      </c>
      <c r="AP189" s="213" t="e">
        <f>IF('Crisis Indicator Data'!#REF!="No Data",1,IF(#REF!&lt;&gt;"",1,0))</f>
        <v>#REF!</v>
      </c>
      <c r="AQ189" s="213" t="e">
        <f>IF('Crisis Indicator Data'!#REF!="No Data",1,IF(#REF!&lt;&gt;"",1,0))</f>
        <v>#REF!</v>
      </c>
      <c r="AR189" s="213" t="e">
        <f>IF('Crisis Indicator Data'!#REF!="No Data",1,IF(#REF!&lt;&gt;"",1,0))</f>
        <v>#REF!</v>
      </c>
      <c r="AS189" s="213" t="e">
        <f>IF('Crisis Indicator Data'!#REF!="No Data",1,IF(#REF!&lt;&gt;"",1,0))</f>
        <v>#REF!</v>
      </c>
      <c r="AT189" s="213" t="e">
        <f>IF('Crisis Indicator Data'!#REF!="No Data",1,IF(#REF!&lt;&gt;"",1,0))</f>
        <v>#REF!</v>
      </c>
      <c r="AU189" s="213" t="e">
        <f>IF('Crisis Indicator Data'!#REF!="No Data",1,IF(#REF!&lt;&gt;"",1,0))</f>
        <v>#REF!</v>
      </c>
      <c r="AV189" s="213" t="e">
        <f>IF('Crisis Indicator Data'!#REF!="No Data",1,IF(#REF!&lt;&gt;"",1,0))</f>
        <v>#REF!</v>
      </c>
      <c r="AW189" s="213" t="e">
        <f>IF('Crisis Indicator Data'!#REF!="No Data",1,IF(#REF!&lt;&gt;"",1,0))</f>
        <v>#REF!</v>
      </c>
      <c r="AX189" s="213" t="e">
        <f>IF('Crisis Indicator Data'!#REF!="No Data",1,IF(#REF!&lt;&gt;"",1,0))</f>
        <v>#REF!</v>
      </c>
      <c r="AY189" s="213" t="e">
        <f>IF('Crisis Indicator Data'!#REF!="No Data",1,IF(#REF!&lt;&gt;"",1,0))</f>
        <v>#REF!</v>
      </c>
      <c r="AZ189" s="213" t="e">
        <f>IF('Crisis Indicator Data'!#REF!="No Data",1,IF(#REF!&lt;&gt;"",1,0))</f>
        <v>#REF!</v>
      </c>
      <c r="BA189" t="e">
        <f t="shared" si="10"/>
        <v>#REF!</v>
      </c>
      <c r="BB189" s="22" t="e">
        <f t="shared" si="11"/>
        <v>#REF!</v>
      </c>
    </row>
    <row r="190" spans="1:54" x14ac:dyDescent="0.25">
      <c r="A190" t="s">
        <v>7541</v>
      </c>
      <c r="B190" s="213" t="e">
        <f>IF('Crisis Indicator Data'!#REF!="No Data",1,IF(#REF!&lt;&gt;"",1,0))</f>
        <v>#REF!</v>
      </c>
      <c r="C190" s="213" t="e">
        <f>IF('Crisis Indicator Data'!#REF!="No Data",1,IF(#REF!&lt;&gt;"",1,0))</f>
        <v>#REF!</v>
      </c>
      <c r="D190" s="213" t="e">
        <f>IF('Crisis Indicator Data'!#REF!="No Data",1,IF(#REF!&lt;&gt;"",1,0))</f>
        <v>#REF!</v>
      </c>
      <c r="E190" s="213" t="e">
        <f>IF('Crisis Indicator Data'!#REF!="No Data",1,IF(#REF!&lt;&gt;"",1,0))</f>
        <v>#REF!</v>
      </c>
      <c r="F190" s="213" t="e">
        <f>IF('Crisis Indicator Data'!#REF!="No Data",1,IF(#REF!&lt;&gt;"",1,0))</f>
        <v>#REF!</v>
      </c>
      <c r="G190" s="213" t="e">
        <f>IF('Crisis Indicator Data'!#REF!="No Data",1,IF(#REF!&lt;&gt;"",1,0))</f>
        <v>#REF!</v>
      </c>
      <c r="H190" s="213" t="e">
        <f>IF('Crisis Indicator Data'!#REF!="No Data",1,IF(#REF!&lt;&gt;"",1,0))</f>
        <v>#REF!</v>
      </c>
      <c r="I190" s="213" t="e">
        <f>IF('Crisis Indicator Data'!#REF!="No Data",1,IF(#REF!&lt;&gt;"",1,0))</f>
        <v>#REF!</v>
      </c>
      <c r="J190" s="213" t="e">
        <f>IF('Crisis Indicator Data'!#REF!="No Data",1,IF(#REF!&lt;&gt;"",1,0))</f>
        <v>#REF!</v>
      </c>
      <c r="K190" s="213" t="e">
        <f>IF('Crisis Indicator Data'!#REF!="No Data",1,IF(#REF!&lt;&gt;"",1,0))</f>
        <v>#REF!</v>
      </c>
      <c r="L190" s="213" t="e">
        <f>IF('Crisis Indicator Data'!#REF!="No Data",1,IF(#REF!&lt;&gt;"",1,0))</f>
        <v>#REF!</v>
      </c>
      <c r="M190" s="213" t="e">
        <f>IF('Crisis Indicator Data'!#REF!="No Data",1,IF(#REF!&lt;&gt;"",1,0))</f>
        <v>#REF!</v>
      </c>
      <c r="N190" s="213" t="e">
        <f>IF('Crisis Indicator Data'!#REF!="No Data",1,IF(#REF!&lt;&gt;"",1,0))</f>
        <v>#REF!</v>
      </c>
      <c r="O190" s="213" t="e">
        <f>IF('Crisis Indicator Data'!#REF!="No Data",1,IF(#REF!&lt;&gt;"",1,0))</f>
        <v>#REF!</v>
      </c>
      <c r="P190" s="213" t="e">
        <f>IF('Crisis Indicator Data'!#REF!="No Data",1,IF(#REF!&lt;&gt;"",1,0))</f>
        <v>#REF!</v>
      </c>
      <c r="Q190" s="213" t="e">
        <f>IF('Crisis Indicator Data'!#REF!="No Data",1,IF(#REF!&lt;&gt;"",1,0))</f>
        <v>#REF!</v>
      </c>
      <c r="R190" s="213" t="e">
        <f>IF('Crisis Indicator Data'!#REF!="No Data",1,IF(#REF!&lt;&gt;"",1,0))</f>
        <v>#REF!</v>
      </c>
      <c r="S190" s="213" t="e">
        <f>IF('Crisis Indicator Data'!#REF!="No Data",1,IF(#REF!&lt;&gt;"",1,0))</f>
        <v>#REF!</v>
      </c>
      <c r="T190" s="213" t="e">
        <f>IF('Crisis Indicator Data'!#REF!="No Data",1,IF(#REF!&lt;&gt;"",1,0))</f>
        <v>#REF!</v>
      </c>
      <c r="U190" s="213" t="e">
        <f>IF('Crisis Indicator Data'!#REF!="No Data",1,IF(#REF!&lt;&gt;"",1,0))</f>
        <v>#REF!</v>
      </c>
      <c r="V190" s="213" t="e">
        <f>IF('Crisis Indicator Data'!#REF!="No Data",1,IF(#REF!&lt;&gt;"",1,0))</f>
        <v>#REF!</v>
      </c>
      <c r="W190" s="213" t="e">
        <f>IF('Crisis Indicator Data'!#REF!="No Data",1,IF(#REF!&lt;&gt;"",1,0))</f>
        <v>#REF!</v>
      </c>
      <c r="X190" s="213" t="e">
        <f>IF('Crisis Indicator Data'!#REF!="No Data",1,IF(#REF!&lt;&gt;"",1,0))</f>
        <v>#REF!</v>
      </c>
      <c r="Y190" s="213" t="e">
        <f>IF('Crisis Indicator Data'!#REF!="No Data",1,IF(#REF!&lt;&gt;"",1,0))</f>
        <v>#REF!</v>
      </c>
      <c r="Z190" s="213" t="e">
        <f>IF('Crisis Indicator Data'!#REF!="No Data",1,IF(#REF!&lt;&gt;"",1,0))</f>
        <v>#REF!</v>
      </c>
      <c r="AA190" s="213" t="e">
        <f>IF('Crisis Indicator Data'!#REF!="No Data",1,IF(#REF!&lt;&gt;"",1,0))</f>
        <v>#REF!</v>
      </c>
      <c r="AB190" s="213" t="e">
        <f>IF('Crisis Indicator Data'!#REF!="No Data",1,IF(#REF!&lt;&gt;"",1,0))</f>
        <v>#REF!</v>
      </c>
      <c r="AC190" s="213" t="e">
        <f>IF('Crisis Indicator Data'!#REF!="No Data",1,IF(#REF!&lt;&gt;"",1,0))</f>
        <v>#REF!</v>
      </c>
      <c r="AD190" s="213" t="e">
        <f>IF('Crisis Indicator Data'!#REF!="No Data",1,IF(#REF!&lt;&gt;"",1,0))</f>
        <v>#REF!</v>
      </c>
      <c r="AE190" s="213" t="e">
        <f>IF('Crisis Indicator Data'!#REF!="No Data",1,IF(#REF!&lt;&gt;"",1,0))</f>
        <v>#REF!</v>
      </c>
      <c r="AF190" s="213" t="e">
        <f>IF('Crisis Indicator Data'!#REF!="No Data",1,IF(#REF!&lt;&gt;"",1,0))</f>
        <v>#REF!</v>
      </c>
      <c r="AG190" s="213" t="e">
        <f>IF('Crisis Indicator Data'!#REF!="No Data",1,IF(#REF!&lt;&gt;"",1,0))</f>
        <v>#REF!</v>
      </c>
      <c r="AH190" s="213" t="e">
        <f>IF('Crisis Indicator Data'!#REF!="No Data",1,IF(#REF!&lt;&gt;"",1,0))</f>
        <v>#REF!</v>
      </c>
      <c r="AI190" s="213" t="e">
        <f>IF('Crisis Indicator Data'!#REF!="No Data",1,IF(#REF!&lt;&gt;"",1,0))</f>
        <v>#REF!</v>
      </c>
      <c r="AJ190" s="213" t="e">
        <f>IF('Crisis Indicator Data'!#REF!="No Data",1,IF(#REF!&lt;&gt;"",1,0))</f>
        <v>#REF!</v>
      </c>
      <c r="AK190" s="213" t="e">
        <f>IF('Crisis Indicator Data'!#REF!="No Data",1,IF(#REF!&lt;&gt;"",1,0))</f>
        <v>#REF!</v>
      </c>
      <c r="AL190" s="213" t="e">
        <f>IF('Crisis Indicator Data'!#REF!="No Data",1,IF(#REF!&lt;&gt;"",1,0))</f>
        <v>#REF!</v>
      </c>
      <c r="AM190" s="213" t="e">
        <f>IF('Crisis Indicator Data'!#REF!="No Data",1,IF(#REF!&lt;&gt;"",1,0))</f>
        <v>#REF!</v>
      </c>
      <c r="AN190" s="213" t="e">
        <f>IF('Crisis Indicator Data'!#REF!="No Data",1,IF(#REF!&lt;&gt;"",1,0))</f>
        <v>#REF!</v>
      </c>
      <c r="AO190" s="213" t="e">
        <f>IF('Crisis Indicator Data'!#REF!="No Data",1,IF(#REF!&lt;&gt;"",1,0))</f>
        <v>#REF!</v>
      </c>
      <c r="AP190" s="213" t="e">
        <f>IF('Crisis Indicator Data'!#REF!="No Data",1,IF(#REF!&lt;&gt;"",1,0))</f>
        <v>#REF!</v>
      </c>
      <c r="AQ190" s="213" t="e">
        <f>IF('Crisis Indicator Data'!#REF!="No Data",1,IF(#REF!&lt;&gt;"",1,0))</f>
        <v>#REF!</v>
      </c>
      <c r="AR190" s="213" t="e">
        <f>IF('Crisis Indicator Data'!#REF!="No Data",1,IF(#REF!&lt;&gt;"",1,0))</f>
        <v>#REF!</v>
      </c>
      <c r="AS190" s="213" t="e">
        <f>IF('Crisis Indicator Data'!#REF!="No Data",1,IF(#REF!&lt;&gt;"",1,0))</f>
        <v>#REF!</v>
      </c>
      <c r="AT190" s="213" t="e">
        <f>IF('Crisis Indicator Data'!#REF!="No Data",1,IF(#REF!&lt;&gt;"",1,0))</f>
        <v>#REF!</v>
      </c>
      <c r="AU190" s="213" t="e">
        <f>IF('Crisis Indicator Data'!#REF!="No Data",1,IF(#REF!&lt;&gt;"",1,0))</f>
        <v>#REF!</v>
      </c>
      <c r="AV190" s="213" t="e">
        <f>IF('Crisis Indicator Data'!#REF!="No Data",1,IF(#REF!&lt;&gt;"",1,0))</f>
        <v>#REF!</v>
      </c>
      <c r="AW190" s="213" t="e">
        <f>IF('Crisis Indicator Data'!#REF!="No Data",1,IF(#REF!&lt;&gt;"",1,0))</f>
        <v>#REF!</v>
      </c>
      <c r="AX190" s="213" t="e">
        <f>IF('Crisis Indicator Data'!#REF!="No Data",1,IF(#REF!&lt;&gt;"",1,0))</f>
        <v>#REF!</v>
      </c>
      <c r="AY190" s="213" t="e">
        <f>IF('Crisis Indicator Data'!#REF!="No Data",1,IF(#REF!&lt;&gt;"",1,0))</f>
        <v>#REF!</v>
      </c>
      <c r="AZ190" s="213" t="e">
        <f>IF('Crisis Indicator Data'!#REF!="No Data",1,IF(#REF!&lt;&gt;"",1,0))</f>
        <v>#REF!</v>
      </c>
      <c r="BA190" t="e">
        <f t="shared" si="10"/>
        <v>#REF!</v>
      </c>
      <c r="BB190" s="22" t="e">
        <f t="shared" si="11"/>
        <v>#REF!</v>
      </c>
    </row>
    <row r="191" spans="1:54" x14ac:dyDescent="0.25">
      <c r="A191" t="s">
        <v>7544</v>
      </c>
      <c r="B191" s="213" t="e">
        <f>IF('Crisis Indicator Data'!#REF!="No Data",1,IF(#REF!&lt;&gt;"",1,0))</f>
        <v>#REF!</v>
      </c>
      <c r="C191" s="213" t="e">
        <f>IF('Crisis Indicator Data'!#REF!="No Data",1,IF(#REF!&lt;&gt;"",1,0))</f>
        <v>#REF!</v>
      </c>
      <c r="D191" s="213" t="e">
        <f>IF('Crisis Indicator Data'!#REF!="No Data",1,IF(#REF!&lt;&gt;"",1,0))</f>
        <v>#REF!</v>
      </c>
      <c r="E191" s="213" t="e">
        <f>IF('Crisis Indicator Data'!#REF!="No Data",1,IF(#REF!&lt;&gt;"",1,0))</f>
        <v>#REF!</v>
      </c>
      <c r="F191" s="213" t="e">
        <f>IF('Crisis Indicator Data'!#REF!="No Data",1,IF(#REF!&lt;&gt;"",1,0))</f>
        <v>#REF!</v>
      </c>
      <c r="G191" s="213" t="e">
        <f>IF('Crisis Indicator Data'!#REF!="No Data",1,IF(#REF!&lt;&gt;"",1,0))</f>
        <v>#REF!</v>
      </c>
      <c r="H191" s="213" t="e">
        <f>IF('Crisis Indicator Data'!#REF!="No Data",1,IF(#REF!&lt;&gt;"",1,0))</f>
        <v>#REF!</v>
      </c>
      <c r="I191" s="213" t="e">
        <f>IF('Crisis Indicator Data'!#REF!="No Data",1,IF(#REF!&lt;&gt;"",1,0))</f>
        <v>#REF!</v>
      </c>
      <c r="J191" s="213" t="e">
        <f>IF('Crisis Indicator Data'!#REF!="No Data",1,IF(#REF!&lt;&gt;"",1,0))</f>
        <v>#REF!</v>
      </c>
      <c r="K191" s="213" t="e">
        <f>IF('Crisis Indicator Data'!#REF!="No Data",1,IF(#REF!&lt;&gt;"",1,0))</f>
        <v>#REF!</v>
      </c>
      <c r="L191" s="213" t="e">
        <f>IF('Crisis Indicator Data'!#REF!="No Data",1,IF(#REF!&lt;&gt;"",1,0))</f>
        <v>#REF!</v>
      </c>
      <c r="M191" s="213" t="e">
        <f>IF('Crisis Indicator Data'!#REF!="No Data",1,IF(#REF!&lt;&gt;"",1,0))</f>
        <v>#REF!</v>
      </c>
      <c r="N191" s="213" t="e">
        <f>IF('Crisis Indicator Data'!#REF!="No Data",1,IF(#REF!&lt;&gt;"",1,0))</f>
        <v>#REF!</v>
      </c>
      <c r="O191" s="213" t="e">
        <f>IF('Crisis Indicator Data'!#REF!="No Data",1,IF(#REF!&lt;&gt;"",1,0))</f>
        <v>#REF!</v>
      </c>
      <c r="P191" s="213" t="e">
        <f>IF('Crisis Indicator Data'!#REF!="No Data",1,IF(#REF!&lt;&gt;"",1,0))</f>
        <v>#REF!</v>
      </c>
      <c r="Q191" s="213" t="e">
        <f>IF('Crisis Indicator Data'!#REF!="No Data",1,IF(#REF!&lt;&gt;"",1,0))</f>
        <v>#REF!</v>
      </c>
      <c r="R191" s="213" t="e">
        <f>IF('Crisis Indicator Data'!#REF!="No Data",1,IF(#REF!&lt;&gt;"",1,0))</f>
        <v>#REF!</v>
      </c>
      <c r="S191" s="213" t="e">
        <f>IF('Crisis Indicator Data'!#REF!="No Data",1,IF(#REF!&lt;&gt;"",1,0))</f>
        <v>#REF!</v>
      </c>
      <c r="T191" s="213" t="e">
        <f>IF('Crisis Indicator Data'!#REF!="No Data",1,IF(#REF!&lt;&gt;"",1,0))</f>
        <v>#REF!</v>
      </c>
      <c r="U191" s="213" t="e">
        <f>IF('Crisis Indicator Data'!#REF!="No Data",1,IF(#REF!&lt;&gt;"",1,0))</f>
        <v>#REF!</v>
      </c>
      <c r="V191" s="213" t="e">
        <f>IF('Crisis Indicator Data'!#REF!="No Data",1,IF(#REF!&lt;&gt;"",1,0))</f>
        <v>#REF!</v>
      </c>
      <c r="W191" s="213" t="e">
        <f>IF('Crisis Indicator Data'!#REF!="No Data",1,IF(#REF!&lt;&gt;"",1,0))</f>
        <v>#REF!</v>
      </c>
      <c r="X191" s="213" t="e">
        <f>IF('Crisis Indicator Data'!#REF!="No Data",1,IF(#REF!&lt;&gt;"",1,0))</f>
        <v>#REF!</v>
      </c>
      <c r="Y191" s="213" t="e">
        <f>IF('Crisis Indicator Data'!#REF!="No Data",1,IF(#REF!&lt;&gt;"",1,0))</f>
        <v>#REF!</v>
      </c>
      <c r="Z191" s="213" t="e">
        <f>IF('Crisis Indicator Data'!#REF!="No Data",1,IF(#REF!&lt;&gt;"",1,0))</f>
        <v>#REF!</v>
      </c>
      <c r="AA191" s="213" t="e">
        <f>IF('Crisis Indicator Data'!#REF!="No Data",1,IF(#REF!&lt;&gt;"",1,0))</f>
        <v>#REF!</v>
      </c>
      <c r="AB191" s="213" t="e">
        <f>IF('Crisis Indicator Data'!#REF!="No Data",1,IF(#REF!&lt;&gt;"",1,0))</f>
        <v>#REF!</v>
      </c>
      <c r="AC191" s="213" t="e">
        <f>IF('Crisis Indicator Data'!#REF!="No Data",1,IF(#REF!&lt;&gt;"",1,0))</f>
        <v>#REF!</v>
      </c>
      <c r="AD191" s="213" t="e">
        <f>IF('Crisis Indicator Data'!#REF!="No Data",1,IF(#REF!&lt;&gt;"",1,0))</f>
        <v>#REF!</v>
      </c>
      <c r="AE191" s="213" t="e">
        <f>IF('Crisis Indicator Data'!#REF!="No Data",1,IF(#REF!&lt;&gt;"",1,0))</f>
        <v>#REF!</v>
      </c>
      <c r="AF191" s="213" t="e">
        <f>IF('Crisis Indicator Data'!#REF!="No Data",1,IF(#REF!&lt;&gt;"",1,0))</f>
        <v>#REF!</v>
      </c>
      <c r="AG191" s="213" t="e">
        <f>IF('Crisis Indicator Data'!#REF!="No Data",1,IF(#REF!&lt;&gt;"",1,0))</f>
        <v>#REF!</v>
      </c>
      <c r="AH191" s="213" t="e">
        <f>IF('Crisis Indicator Data'!#REF!="No Data",1,IF(#REF!&lt;&gt;"",1,0))</f>
        <v>#REF!</v>
      </c>
      <c r="AI191" s="213" t="e">
        <f>IF('Crisis Indicator Data'!#REF!="No Data",1,IF(#REF!&lt;&gt;"",1,0))</f>
        <v>#REF!</v>
      </c>
      <c r="AJ191" s="213" t="e">
        <f>IF('Crisis Indicator Data'!#REF!="No Data",1,IF(#REF!&lt;&gt;"",1,0))</f>
        <v>#REF!</v>
      </c>
      <c r="AK191" s="213" t="e">
        <f>IF('Crisis Indicator Data'!#REF!="No Data",1,IF(#REF!&lt;&gt;"",1,0))</f>
        <v>#REF!</v>
      </c>
      <c r="AL191" s="213" t="e">
        <f>IF('Crisis Indicator Data'!#REF!="No Data",1,IF(#REF!&lt;&gt;"",1,0))</f>
        <v>#REF!</v>
      </c>
      <c r="AM191" s="213" t="e">
        <f>IF('Crisis Indicator Data'!#REF!="No Data",1,IF(#REF!&lt;&gt;"",1,0))</f>
        <v>#REF!</v>
      </c>
      <c r="AN191" s="213" t="e">
        <f>IF('Crisis Indicator Data'!#REF!="No Data",1,IF(#REF!&lt;&gt;"",1,0))</f>
        <v>#REF!</v>
      </c>
      <c r="AO191" s="213" t="e">
        <f>IF('Crisis Indicator Data'!#REF!="No Data",1,IF(#REF!&lt;&gt;"",1,0))</f>
        <v>#REF!</v>
      </c>
      <c r="AP191" s="213" t="e">
        <f>IF('Crisis Indicator Data'!#REF!="No Data",1,IF(#REF!&lt;&gt;"",1,0))</f>
        <v>#REF!</v>
      </c>
      <c r="AQ191" s="213" t="e">
        <f>IF('Crisis Indicator Data'!#REF!="No Data",1,IF(#REF!&lt;&gt;"",1,0))</f>
        <v>#REF!</v>
      </c>
      <c r="AR191" s="213" t="e">
        <f>IF('Crisis Indicator Data'!#REF!="No Data",1,IF(#REF!&lt;&gt;"",1,0))</f>
        <v>#REF!</v>
      </c>
      <c r="AS191" s="213" t="e">
        <f>IF('Crisis Indicator Data'!#REF!="No Data",1,IF(#REF!&lt;&gt;"",1,0))</f>
        <v>#REF!</v>
      </c>
      <c r="AT191" s="213" t="e">
        <f>IF('Crisis Indicator Data'!#REF!="No Data",1,IF(#REF!&lt;&gt;"",1,0))</f>
        <v>#REF!</v>
      </c>
      <c r="AU191" s="213" t="e">
        <f>IF('Crisis Indicator Data'!#REF!="No Data",1,IF(#REF!&lt;&gt;"",1,0))</f>
        <v>#REF!</v>
      </c>
      <c r="AV191" s="213" t="e">
        <f>IF('Crisis Indicator Data'!#REF!="No Data",1,IF(#REF!&lt;&gt;"",1,0))</f>
        <v>#REF!</v>
      </c>
      <c r="AW191" s="213" t="e">
        <f>IF('Crisis Indicator Data'!#REF!="No Data",1,IF(#REF!&lt;&gt;"",1,0))</f>
        <v>#REF!</v>
      </c>
      <c r="AX191" s="213" t="e">
        <f>IF('Crisis Indicator Data'!#REF!="No Data",1,IF(#REF!&lt;&gt;"",1,0))</f>
        <v>#REF!</v>
      </c>
      <c r="AY191" s="213" t="e">
        <f>IF('Crisis Indicator Data'!#REF!="No Data",1,IF(#REF!&lt;&gt;"",1,0))</f>
        <v>#REF!</v>
      </c>
      <c r="AZ191" s="213" t="e">
        <f>IF('Crisis Indicator Data'!#REF!="No Data",1,IF(#REF!&lt;&gt;"",1,0))</f>
        <v>#REF!</v>
      </c>
      <c r="BA191" t="e">
        <f t="shared" si="10"/>
        <v>#REF!</v>
      </c>
      <c r="BB191" s="22" t="e">
        <f t="shared" si="11"/>
        <v>#REF!</v>
      </c>
    </row>
    <row r="192" spans="1:54" x14ac:dyDescent="0.25">
      <c r="A192" t="s">
        <v>7545</v>
      </c>
      <c r="B192" s="213" t="e">
        <f>IF('Crisis Indicator Data'!#REF!="No Data",1,IF(#REF!&lt;&gt;"",1,0))</f>
        <v>#REF!</v>
      </c>
      <c r="C192" s="213" t="e">
        <f>IF('Crisis Indicator Data'!#REF!="No Data",1,IF(#REF!&lt;&gt;"",1,0))</f>
        <v>#REF!</v>
      </c>
      <c r="D192" s="213" t="e">
        <f>IF('Crisis Indicator Data'!#REF!="No Data",1,IF(#REF!&lt;&gt;"",1,0))</f>
        <v>#REF!</v>
      </c>
      <c r="E192" s="213" t="e">
        <f>IF('Crisis Indicator Data'!#REF!="No Data",1,IF(#REF!&lt;&gt;"",1,0))</f>
        <v>#REF!</v>
      </c>
      <c r="F192" s="213" t="e">
        <f>IF('Crisis Indicator Data'!#REF!="No Data",1,IF(#REF!&lt;&gt;"",1,0))</f>
        <v>#REF!</v>
      </c>
      <c r="G192" s="213" t="e">
        <f>IF('Crisis Indicator Data'!#REF!="No Data",1,IF(#REF!&lt;&gt;"",1,0))</f>
        <v>#REF!</v>
      </c>
      <c r="H192" s="213" t="e">
        <f>IF('Crisis Indicator Data'!#REF!="No Data",1,IF(#REF!&lt;&gt;"",1,0))</f>
        <v>#REF!</v>
      </c>
      <c r="I192" s="213" t="e">
        <f>IF('Crisis Indicator Data'!#REF!="No Data",1,IF(#REF!&lt;&gt;"",1,0))</f>
        <v>#REF!</v>
      </c>
      <c r="J192" s="213" t="e">
        <f>IF('Crisis Indicator Data'!#REF!="No Data",1,IF(#REF!&lt;&gt;"",1,0))</f>
        <v>#REF!</v>
      </c>
      <c r="K192" s="213" t="e">
        <f>IF('Crisis Indicator Data'!#REF!="No Data",1,IF(#REF!&lt;&gt;"",1,0))</f>
        <v>#REF!</v>
      </c>
      <c r="L192" s="213" t="e">
        <f>IF('Crisis Indicator Data'!#REF!="No Data",1,IF(#REF!&lt;&gt;"",1,0))</f>
        <v>#REF!</v>
      </c>
      <c r="M192" s="213" t="e">
        <f>IF('Crisis Indicator Data'!#REF!="No Data",1,IF(#REF!&lt;&gt;"",1,0))</f>
        <v>#REF!</v>
      </c>
      <c r="N192" s="213" t="e">
        <f>IF('Crisis Indicator Data'!#REF!="No Data",1,IF(#REF!&lt;&gt;"",1,0))</f>
        <v>#REF!</v>
      </c>
      <c r="O192" s="213" t="e">
        <f>IF('Crisis Indicator Data'!#REF!="No Data",1,IF(#REF!&lt;&gt;"",1,0))</f>
        <v>#REF!</v>
      </c>
      <c r="P192" s="213" t="e">
        <f>IF('Crisis Indicator Data'!#REF!="No Data",1,IF(#REF!&lt;&gt;"",1,0))</f>
        <v>#REF!</v>
      </c>
      <c r="Q192" s="213" t="e">
        <f>IF('Crisis Indicator Data'!#REF!="No Data",1,IF(#REF!&lt;&gt;"",1,0))</f>
        <v>#REF!</v>
      </c>
      <c r="R192" s="213" t="e">
        <f>IF('Crisis Indicator Data'!#REF!="No Data",1,IF(#REF!&lt;&gt;"",1,0))</f>
        <v>#REF!</v>
      </c>
      <c r="S192" s="213" t="e">
        <f>IF('Crisis Indicator Data'!#REF!="No Data",1,IF(#REF!&lt;&gt;"",1,0))</f>
        <v>#REF!</v>
      </c>
      <c r="T192" s="213" t="e">
        <f>IF('Crisis Indicator Data'!#REF!="No Data",1,IF(#REF!&lt;&gt;"",1,0))</f>
        <v>#REF!</v>
      </c>
      <c r="U192" s="213" t="e">
        <f>IF('Crisis Indicator Data'!#REF!="No Data",1,IF(#REF!&lt;&gt;"",1,0))</f>
        <v>#REF!</v>
      </c>
      <c r="V192" s="213" t="e">
        <f>IF('Crisis Indicator Data'!#REF!="No Data",1,IF(#REF!&lt;&gt;"",1,0))</f>
        <v>#REF!</v>
      </c>
      <c r="W192" s="213" t="e">
        <f>IF('Crisis Indicator Data'!#REF!="No Data",1,IF(#REF!&lt;&gt;"",1,0))</f>
        <v>#REF!</v>
      </c>
      <c r="X192" s="213" t="e">
        <f>IF('Crisis Indicator Data'!#REF!="No Data",1,IF(#REF!&lt;&gt;"",1,0))</f>
        <v>#REF!</v>
      </c>
      <c r="Y192" s="213" t="e">
        <f>IF('Crisis Indicator Data'!#REF!="No Data",1,IF(#REF!&lt;&gt;"",1,0))</f>
        <v>#REF!</v>
      </c>
      <c r="Z192" s="213" t="e">
        <f>IF('Crisis Indicator Data'!#REF!="No Data",1,IF(#REF!&lt;&gt;"",1,0))</f>
        <v>#REF!</v>
      </c>
      <c r="AA192" s="213" t="e">
        <f>IF('Crisis Indicator Data'!#REF!="No Data",1,IF(#REF!&lt;&gt;"",1,0))</f>
        <v>#REF!</v>
      </c>
      <c r="AB192" s="213" t="e">
        <f>IF('Crisis Indicator Data'!#REF!="No Data",1,IF(#REF!&lt;&gt;"",1,0))</f>
        <v>#REF!</v>
      </c>
      <c r="AC192" s="213" t="e">
        <f>IF('Crisis Indicator Data'!#REF!="No Data",1,IF(#REF!&lt;&gt;"",1,0))</f>
        <v>#REF!</v>
      </c>
      <c r="AD192" s="213" t="e">
        <f>IF('Crisis Indicator Data'!#REF!="No Data",1,IF(#REF!&lt;&gt;"",1,0))</f>
        <v>#REF!</v>
      </c>
      <c r="AE192" s="213" t="e">
        <f>IF('Crisis Indicator Data'!#REF!="No Data",1,IF(#REF!&lt;&gt;"",1,0))</f>
        <v>#REF!</v>
      </c>
      <c r="AF192" s="213" t="e">
        <f>IF('Crisis Indicator Data'!#REF!="No Data",1,IF(#REF!&lt;&gt;"",1,0))</f>
        <v>#REF!</v>
      </c>
      <c r="AG192" s="213" t="e">
        <f>IF('Crisis Indicator Data'!#REF!="No Data",1,IF(#REF!&lt;&gt;"",1,0))</f>
        <v>#REF!</v>
      </c>
      <c r="AH192" s="213" t="e">
        <f>IF('Crisis Indicator Data'!#REF!="No Data",1,IF(#REF!&lt;&gt;"",1,0))</f>
        <v>#REF!</v>
      </c>
      <c r="AI192" s="213" t="e">
        <f>IF('Crisis Indicator Data'!#REF!="No Data",1,IF(#REF!&lt;&gt;"",1,0))</f>
        <v>#REF!</v>
      </c>
      <c r="AJ192" s="213" t="e">
        <f>IF('Crisis Indicator Data'!#REF!="No Data",1,IF(#REF!&lt;&gt;"",1,0))</f>
        <v>#REF!</v>
      </c>
      <c r="AK192" s="213" t="e">
        <f>IF('Crisis Indicator Data'!#REF!="No Data",1,IF(#REF!&lt;&gt;"",1,0))</f>
        <v>#REF!</v>
      </c>
      <c r="AL192" s="213" t="e">
        <f>IF('Crisis Indicator Data'!#REF!="No Data",1,IF(#REF!&lt;&gt;"",1,0))</f>
        <v>#REF!</v>
      </c>
      <c r="AM192" s="213" t="e">
        <f>IF('Crisis Indicator Data'!#REF!="No Data",1,IF(#REF!&lt;&gt;"",1,0))</f>
        <v>#REF!</v>
      </c>
      <c r="AN192" s="213" t="e">
        <f>IF('Crisis Indicator Data'!#REF!="No Data",1,IF(#REF!&lt;&gt;"",1,0))</f>
        <v>#REF!</v>
      </c>
      <c r="AO192" s="213" t="e">
        <f>IF('Crisis Indicator Data'!#REF!="No Data",1,IF(#REF!&lt;&gt;"",1,0))</f>
        <v>#REF!</v>
      </c>
      <c r="AP192" s="213" t="e">
        <f>IF('Crisis Indicator Data'!#REF!="No Data",1,IF(#REF!&lt;&gt;"",1,0))</f>
        <v>#REF!</v>
      </c>
      <c r="AQ192" s="213" t="e">
        <f>IF('Crisis Indicator Data'!#REF!="No Data",1,IF(#REF!&lt;&gt;"",1,0))</f>
        <v>#REF!</v>
      </c>
      <c r="AR192" s="213" t="e">
        <f>IF('Crisis Indicator Data'!#REF!="No Data",1,IF(#REF!&lt;&gt;"",1,0))</f>
        <v>#REF!</v>
      </c>
      <c r="AS192" s="213" t="e">
        <f>IF('Crisis Indicator Data'!#REF!="No Data",1,IF(#REF!&lt;&gt;"",1,0))</f>
        <v>#REF!</v>
      </c>
      <c r="AT192" s="213" t="e">
        <f>IF('Crisis Indicator Data'!#REF!="No Data",1,IF(#REF!&lt;&gt;"",1,0))</f>
        <v>#REF!</v>
      </c>
      <c r="AU192" s="213" t="e">
        <f>IF('Crisis Indicator Data'!#REF!="No Data",1,IF(#REF!&lt;&gt;"",1,0))</f>
        <v>#REF!</v>
      </c>
      <c r="AV192" s="213" t="e">
        <f>IF('Crisis Indicator Data'!#REF!="No Data",1,IF(#REF!&lt;&gt;"",1,0))</f>
        <v>#REF!</v>
      </c>
      <c r="AW192" s="213" t="e">
        <f>IF('Crisis Indicator Data'!#REF!="No Data",1,IF(#REF!&lt;&gt;"",1,0))</f>
        <v>#REF!</v>
      </c>
      <c r="AX192" s="213" t="e">
        <f>IF('Crisis Indicator Data'!#REF!="No Data",1,IF(#REF!&lt;&gt;"",1,0))</f>
        <v>#REF!</v>
      </c>
      <c r="AY192" s="213" t="e">
        <f>IF('Crisis Indicator Data'!#REF!="No Data",1,IF(#REF!&lt;&gt;"",1,0))</f>
        <v>#REF!</v>
      </c>
      <c r="AZ192" s="213"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932BF751-EA5B-4A2B-BA32-A9FA5A288C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208F85-3FF4-404E-B5F7-662702A0459C}">
  <ds:schemaRefs>
    <ds:schemaRef ds:uri="http://schemas.microsoft.com/sharepoint/v3/contenttype/forms"/>
  </ds:schemaRefs>
</ds:datastoreItem>
</file>

<file path=customXml/itemProps3.xml><?xml version="1.0" encoding="utf-8"?>
<ds:datastoreItem xmlns:ds="http://schemas.openxmlformats.org/officeDocument/2006/customXml" ds:itemID="{E69D2D37-90FD-447B-8379-4C423C0A58C7}">
  <ds:schemaRefs>
    <ds:schemaRef ds:uri="http://schemas.microsoft.com/office/2006/metadata/properties"/>
    <ds:schemaRef ds:uri="http://schemas.microsoft.com/office/infopath/2007/PartnerControls"/>
    <ds:schemaRef ds:uri="a1e1550b-80a1-470e-a22e-4dd25c1bfd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2022-02-04T12:50:06Z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